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mc:AlternateContent xmlns:mc="http://schemas.openxmlformats.org/markup-compatibility/2006">
    <mc:Choice Requires="x15">
      <x15ac:absPath xmlns:x15ac="http://schemas.microsoft.com/office/spreadsheetml/2010/11/ac" url="https://educationgovtnz.sharepoint.com/sites/GRPMoESESOperationalDelivery/Shared Documents/Operational Resourcing and Funding/School Financial Advice/Annual Financial Reporting (and RAPs)/Kiwi Park Model/2025/Kiwi Park 2025 final versions/"/>
    </mc:Choice>
  </mc:AlternateContent>
  <xr:revisionPtr revIDLastSave="789" documentId="8_{E5EEA5E0-9742-45B1-995C-6CECCECABE93}" xr6:coauthVersionLast="47" xr6:coauthVersionMax="47" xr10:uidLastSave="{3DAAAF77-08A1-44CD-906D-BA7A7CC0E9D5}"/>
  <bookViews>
    <workbookView xWindow="28680" yWindow="30" windowWidth="29040" windowHeight="15720" tabRatio="866" firstSheet="9" activeTab="17" xr2:uid="{00000000-000D-0000-FFFF-FFFF00000000}"/>
  </bookViews>
  <sheets>
    <sheet name="Changes for the 2025 model" sheetId="55" r:id="rId1"/>
    <sheet name="How to use the Kiwi Park Model" sheetId="14" r:id="rId2"/>
    <sheet name="Data Input -&gt;" sheetId="45" r:id="rId3"/>
    <sheet name="Sch Parent Trial Balance Input" sheetId="28" r:id="rId4"/>
    <sheet name="Sch Parent TB Converter" sheetId="27" r:id="rId5"/>
    <sheet name="Sch Parent Inputs" sheetId="33" r:id="rId6"/>
    <sheet name="Subsidiary Trial Balance Input" sheetId="50" r:id="rId7"/>
    <sheet name="Subsidiary TB Converter" sheetId="51" r:id="rId8"/>
    <sheet name="Subsidiary Inputs" sheetId="52" r:id="rId9"/>
    <sheet name="Eliminations" sheetId="35" r:id="rId10"/>
    <sheet name="Group Inputs" sheetId="17" r:id="rId11"/>
    <sheet name="Financial Statements -&gt;" sheetId="46" r:id="rId12"/>
    <sheet name="Annual Report Index" sheetId="59" r:id="rId13"/>
    <sheet name="Title Page" sheetId="22" r:id="rId14"/>
    <sheet name="Index Page" sheetId="21" r:id="rId15"/>
    <sheet name=" Statement of Responsibility" sheetId="15" r:id="rId16"/>
    <sheet name="St of Comprehensive Rev. &amp; Exp." sheetId="8" r:id="rId17"/>
    <sheet name="St of Ch in net Assets &amp; Equity" sheetId="4" r:id="rId18"/>
    <sheet name="Statement of Financial Position" sheetId="3" r:id="rId19"/>
    <sheet name="Statement of Cash Flows" sheetId="7" r:id="rId20"/>
    <sheet name="St of Accounting Policies" sheetId="12" r:id="rId21"/>
    <sheet name="Notes &amp; Disclosures" sheetId="9" r:id="rId22"/>
    <sheet name="Supporting work papers -&gt;" sheetId="48" r:id="rId23"/>
    <sheet name="Parent Actual CF Model CY" sheetId="18" r:id="rId24"/>
    <sheet name="Parent Budget CF Model CY" sheetId="41" r:id="rId25"/>
    <sheet name="Group Actual CF Model CY" sheetId="38" r:id="rId26"/>
    <sheet name="Group Budget CF Model CY" sheetId="29" r:id="rId27"/>
    <sheet name="Guidance -&gt;" sheetId="47" r:id="rId28"/>
    <sheet name="Guidance - General" sheetId="24" r:id="rId29"/>
    <sheet name="Guidance - Specific Disclosures" sheetId="26" r:id="rId30"/>
    <sheet name="Guidance - Cyclical Main Calc" sheetId="58" r:id="rId31"/>
    <sheet name="Guidance - RTLB (Lead Sch Only)" sheetId="57" r:id="rId32"/>
    <sheet name="Revenue Types " sheetId="53" r:id="rId33"/>
    <sheet name="Reporting -&gt;" sheetId="49" r:id="rId34"/>
    <sheet name="Kiwi Park Data" sheetId="43" r:id="rId35"/>
  </sheets>
  <externalReferences>
    <externalReference r:id="rId36"/>
  </externalReferences>
  <definedNames>
    <definedName name="_xlnm._FilterDatabase" localSheetId="10" hidden="1">'Group Inputs'!$A$1:$N$319</definedName>
    <definedName name="_xlnm._FilterDatabase" localSheetId="3" hidden="1">'Sch Parent Trial Balance Input'!$A$2:$I$510</definedName>
    <definedName name="_xlnm._FilterDatabase" localSheetId="20" hidden="1">'St of Accounting Policies'!$A$1:$Q$377</definedName>
    <definedName name="_xlnm._FilterDatabase" localSheetId="17" hidden="1">'St of Ch in net Assets &amp; Equity'!$B$1:$B$51</definedName>
    <definedName name="_xlnm._FilterDatabase" localSheetId="16" hidden="1">'St of Comprehensive Rev. &amp; Exp.'!$B$1:$B$45</definedName>
    <definedName name="_xlnm._FilterDatabase" localSheetId="19" hidden="1">'Statement of Cash Flows'!$A$1:$J$56</definedName>
    <definedName name="_xlnm._FilterDatabase" localSheetId="18" hidden="1">'Statement of Financial Position'!$B$1:$B$60</definedName>
    <definedName name="_xlnm._FilterDatabase" localSheetId="8" hidden="1">'Subsidiary Inputs'!$A$1:$N$314</definedName>
    <definedName name="_xlnm._FilterDatabase" localSheetId="6" hidden="1">'Subsidiary Trial Balance Input'!$A$2:$H$2</definedName>
    <definedName name="Actual_Group_Cash_Flow_Model_CY">'How to use the Kiwi Park Model'!$C$72</definedName>
    <definedName name="Authority" localSheetId="12">[1]Inputs!$F$2</definedName>
    <definedName name="Authority">'Sch Parent Inputs'!$F$2</definedName>
    <definedName name="CY_Roll">'Group Inputs'!#REF!</definedName>
    <definedName name="DA_2120543759200000109" localSheetId="9" hidden="1">#REF!</definedName>
    <definedName name="DA_2120543759200000109" localSheetId="25" hidden="1">#REF!</definedName>
    <definedName name="DA_2120543759200000109" localSheetId="26" hidden="1">#REF!</definedName>
    <definedName name="DA_2120543759200000109" localSheetId="30" hidden="1">#REF!</definedName>
    <definedName name="DA_2120543759200000109" localSheetId="31" hidden="1">#REF!</definedName>
    <definedName name="DA_2120543759200000109" localSheetId="34" hidden="1">#REF!</definedName>
    <definedName name="DA_2120543759200000109" localSheetId="24" hidden="1">#REF!</definedName>
    <definedName name="DA_2120543759200000109" localSheetId="32" hidden="1">#REF!</definedName>
    <definedName name="DA_2120543759200000109" localSheetId="5" hidden="1">#REF!</definedName>
    <definedName name="DA_2120543759200000109" hidden="1">#REF!</definedName>
    <definedName name="Donations_Scheme">'Sch Parent Inputs'!$D$3</definedName>
    <definedName name="FY" localSheetId="12">[1]Inputs!$B$3</definedName>
    <definedName name="FY">'Group Inputs'!$B$3</definedName>
    <definedName name="_xlnm.Print_Area" localSheetId="15">' Statement of Responsibility'!$C$2:$L$46</definedName>
    <definedName name="_xlnm.Print_Area" localSheetId="12">'Annual Report Index'!$B$2:$K$52</definedName>
    <definedName name="_xlnm.Print_Area" localSheetId="25">'Group Actual CF Model CY'!$C$1:$U$160</definedName>
    <definedName name="_xlnm.Print_Area" localSheetId="10">'Group Inputs'!$B$2:$E$269</definedName>
    <definedName name="_xlnm.Print_Area" localSheetId="30">'Guidance - Cyclical Main Calc'!$D$1:$P$132</definedName>
    <definedName name="_xlnm.Print_Area" localSheetId="28">'Guidance - General'!$A$1:$B$39</definedName>
    <definedName name="_xlnm.Print_Area" localSheetId="29">'Guidance - Specific Disclosures'!$A$1:$B$159</definedName>
    <definedName name="_xlnm.Print_Area" localSheetId="14">'Index Page'!$B$2:$E$35</definedName>
    <definedName name="_xlnm.Print_Area" localSheetId="21">'Notes &amp; Disclosures'!$D$2:$M$760</definedName>
    <definedName name="_xlnm.Print_Area" localSheetId="23">'Parent Actual CF Model CY'!$C$1:$U$160</definedName>
    <definedName name="_xlnm.Print_Area" localSheetId="24">'Parent Budget CF Model CY'!$C$1:$U$238</definedName>
    <definedName name="_xlnm.Print_Area" localSheetId="5">'Sch Parent Inputs'!$B$2:$E$263</definedName>
    <definedName name="_xlnm.Print_Area" localSheetId="20">'St of Accounting Policies'!$C$2:$D$377</definedName>
    <definedName name="_xlnm.Print_Area" localSheetId="17">'St of Ch in net Assets &amp; Equity'!$C$1:$J$51</definedName>
    <definedName name="_xlnm.Print_Area" localSheetId="16">'St of Comprehensive Rev. &amp; Exp.'!$C$1:$J$46</definedName>
    <definedName name="_xlnm.Print_Area" localSheetId="19">'Statement of Cash Flows'!$C$2:$J$57</definedName>
    <definedName name="_xlnm.Print_Area" localSheetId="18">'Statement of Financial Position'!$C$1:$J$60</definedName>
    <definedName name="_xlnm.Print_Area" localSheetId="8">'Subsidiary Inputs'!$B$2:$E$262</definedName>
    <definedName name="_xlnm.Print_Area" localSheetId="13">'Title Page'!$B$2:$L$51</definedName>
    <definedName name="PY" localSheetId="12">'Annual Report Index'!FY-1</definedName>
    <definedName name="PY">FY-1</definedName>
    <definedName name="PY_Roll">'Group Inputs'!#REF!</definedName>
    <definedName name="SchoolName">'Group Inputs'!$B$2</definedName>
    <definedName name="SchoolNm">[1]Inputs!$B$2</definedName>
    <definedName name="SchParentTBConverter">'Sch Parent TB Converter'!$A$13:$D$249</definedName>
    <definedName name="SubsidiaryTBConverter">'Subsidiary TB Converter'!$A$13:$D$249</definedName>
    <definedName name="TblTBConverter" localSheetId="12">'[1]Trial Balance Converter'!$A$13:$D$255</definedName>
    <definedName name="TblTBConverter">#REF!</definedName>
    <definedName name="Z_16158AC0_BDC0_11D7_BABA_AD30328A5118_.wvu.PrintArea" localSheetId="17" hidden="1">'St of Ch in net Assets &amp; Equity'!$C$1:$K$57</definedName>
    <definedName name="Z_16158AC0_BDC0_11D7_BABA_AD30328A5118_.wvu.PrintArea" localSheetId="18" hidden="1">'Statement of Financial Position'!$C$1:$G$60</definedName>
    <definedName name="Z_2F1C2500_C7E9_11D7_BAB9_00065B3658C6_.wvu.PrintArea" localSheetId="17" hidden="1">'St of Ch in net Assets &amp; Equity'!$C$1:$K$57</definedName>
    <definedName name="Z_2F1C2500_C7E9_11D7_BAB9_00065B3658C6_.wvu.PrintArea" localSheetId="18" hidden="1">'Statement of Financial Position'!$C$1:$G$60</definedName>
    <definedName name="Z_2F1C2502_C7E9_11D7_BAB9_00065B3658C6_.wvu.PrintArea" localSheetId="19" hidden="1">'Statement of Cash Flows'!$C$2:$G$62</definedName>
    <definedName name="Z_D97F6880_C1EB_11D7_BABA_97F470F7481E_.wvu.PrintArea" localSheetId="19" hidden="1">'Statement of Cash Flows'!$C$2:$G$62</definedName>
  </definedNames>
  <calcPr calcId="191028"/>
  <customWorkbookViews>
    <customWorkbookView name="Bridget Hesketh - Personal View" guid="{16158AC0-BDC0-11D7-BABA-AD30328A5118}" mergeInterval="0" personalView="1" maximized="1" windowWidth="1020" windowHeight="606" tabRatio="729" activeSheetId="5"/>
    <customWorkbookView name="Steve Kelsen MoE - Personal View" guid="{2F1C2500-C7E9-11D7-BAB9-00065B3658C6}" mergeInterval="0" personalView="1" maximized="1" windowWidth="1020" windowHeight="606" tabRatio="729"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4" l="1"/>
  <c r="D671" i="43"/>
  <c r="D674" i="43"/>
  <c r="D673" i="43"/>
  <c r="D672" i="43"/>
  <c r="M750" i="9"/>
  <c r="L750" i="9"/>
  <c r="M738" i="9"/>
  <c r="L738" i="9"/>
  <c r="K738" i="9"/>
  <c r="J738" i="9"/>
  <c r="B38" i="7"/>
  <c r="E171" i="52" l="1"/>
  <c r="F171" i="52"/>
  <c r="E157" i="52"/>
  <c r="F157" i="52"/>
  <c r="E106" i="52"/>
  <c r="B313" i="9"/>
  <c r="C169" i="27"/>
  <c r="D169" i="27"/>
  <c r="E169" i="27"/>
  <c r="F169" i="27"/>
  <c r="E145" i="29" l="1"/>
  <c r="D145" i="29"/>
  <c r="F145" i="29" s="1"/>
  <c r="T145" i="29" s="1"/>
  <c r="E145" i="38"/>
  <c r="D145" i="38"/>
  <c r="F145" i="38" s="1"/>
  <c r="T145" i="38" s="1"/>
  <c r="E145" i="41"/>
  <c r="D145" i="41"/>
  <c r="F145" i="41" s="1"/>
  <c r="T145" i="41" s="1"/>
  <c r="E145" i="18"/>
  <c r="D145" i="18"/>
  <c r="F145" i="18" s="1"/>
  <c r="T145" i="18" s="1"/>
  <c r="D670" i="43"/>
  <c r="D669" i="43"/>
  <c r="D668" i="43"/>
  <c r="D667" i="43"/>
  <c r="D665" i="43"/>
  <c r="D666" i="43"/>
  <c r="D664" i="43"/>
  <c r="D663" i="43"/>
  <c r="D662" i="43"/>
  <c r="D661" i="43"/>
  <c r="D660" i="43"/>
  <c r="D659" i="43"/>
  <c r="H255" i="9"/>
  <c r="K275" i="9"/>
  <c r="M275" i="9" s="1"/>
  <c r="H275" i="9"/>
  <c r="H294" i="9"/>
  <c r="F167" i="17"/>
  <c r="E167" i="17"/>
  <c r="D167" i="17"/>
  <c r="H167" i="17" s="1"/>
  <c r="C167" i="17"/>
  <c r="G167" i="17" s="1"/>
  <c r="K313" i="9"/>
  <c r="M313" i="9" s="1"/>
  <c r="H313" i="9"/>
  <c r="A5" i="55"/>
  <c r="A8" i="55" s="1"/>
  <c r="A11" i="55" s="1"/>
  <c r="A14" i="55" s="1"/>
  <c r="A18" i="55" s="1"/>
  <c r="A21" i="55" s="1"/>
  <c r="A25" i="55" s="1"/>
  <c r="A28" i="55" s="1"/>
  <c r="A31" i="55" s="1"/>
  <c r="A34" i="55" s="1"/>
  <c r="A37" i="55" s="1"/>
  <c r="A42" i="55" s="1"/>
  <c r="A53" i="55" s="1"/>
  <c r="A57" i="55" s="1"/>
  <c r="A62" i="55" s="1"/>
  <c r="A66" i="55" s="1"/>
  <c r="A69" i="55" s="1"/>
  <c r="A75" i="55" s="1"/>
  <c r="A79" i="55" s="1"/>
  <c r="A82" i="55" s="1"/>
  <c r="J275" i="9" l="1"/>
  <c r="B275" i="9" s="1"/>
  <c r="M255" i="9"/>
  <c r="B255" i="9" s="1"/>
  <c r="AH145" i="29"/>
  <c r="AR145" i="29" s="1"/>
  <c r="AH145" i="38"/>
  <c r="AR145" i="38" s="1"/>
  <c r="AH145" i="41"/>
  <c r="AR145" i="41" s="1"/>
  <c r="AH145" i="18"/>
  <c r="AR145" i="18" s="1"/>
  <c r="B9" i="59"/>
  <c r="B4" i="59"/>
  <c r="I124" i="58"/>
  <c r="B178" i="9"/>
  <c r="B177" i="9"/>
  <c r="B176" i="9"/>
  <c r="B175" i="9"/>
  <c r="B174" i="9"/>
  <c r="B173" i="9"/>
  <c r="B172" i="9"/>
  <c r="B171" i="9"/>
  <c r="B170" i="9"/>
  <c r="B169" i="9"/>
  <c r="B13" i="22"/>
  <c r="D72" i="58"/>
  <c r="D102" i="58"/>
  <c r="D83" i="58"/>
  <c r="K120" i="58"/>
  <c r="J120" i="58"/>
  <c r="I120" i="58"/>
  <c r="K104" i="58"/>
  <c r="J104" i="58"/>
  <c r="I104" i="58"/>
  <c r="K73" i="58"/>
  <c r="J73" i="58"/>
  <c r="I73" i="58"/>
  <c r="K84" i="58"/>
  <c r="J84" i="58"/>
  <c r="I84" i="58"/>
  <c r="D120" i="57"/>
  <c r="D237" i="57"/>
  <c r="D224" i="57"/>
  <c r="M207" i="57"/>
  <c r="L207" i="57"/>
  <c r="K207" i="57"/>
  <c r="J207" i="57"/>
  <c r="I207" i="57"/>
  <c r="H207" i="57"/>
  <c r="M185" i="57"/>
  <c r="L185" i="57"/>
  <c r="K185" i="57"/>
  <c r="J185" i="57"/>
  <c r="I185" i="57"/>
  <c r="H185" i="57"/>
  <c r="M145" i="57"/>
  <c r="L145" i="57"/>
  <c r="K145" i="57"/>
  <c r="J145" i="57"/>
  <c r="I145" i="57"/>
  <c r="H145" i="57"/>
  <c r="D167" i="57"/>
  <c r="D127" i="57"/>
  <c r="M110" i="57"/>
  <c r="L110" i="57"/>
  <c r="K110" i="57"/>
  <c r="J110" i="57"/>
  <c r="I110" i="57"/>
  <c r="H110" i="57"/>
  <c r="M80" i="57"/>
  <c r="L80" i="57"/>
  <c r="K80" i="57"/>
  <c r="J80" i="57"/>
  <c r="I80" i="57"/>
  <c r="H80" i="57"/>
  <c r="K31" i="57"/>
  <c r="J31" i="57"/>
  <c r="I31" i="57"/>
  <c r="H31" i="57"/>
  <c r="G31" i="57"/>
  <c r="F31" i="57"/>
  <c r="D29" i="57"/>
  <c r="J174" i="26"/>
  <c r="I174" i="26"/>
  <c r="H174" i="26"/>
  <c r="J470" i="9"/>
  <c r="R47" i="7"/>
  <c r="P47" i="7"/>
  <c r="O47" i="7"/>
  <c r="M47" i="7"/>
  <c r="Q53" i="3"/>
  <c r="O53" i="3"/>
  <c r="N53" i="3"/>
  <c r="L53" i="3"/>
  <c r="Q8" i="4"/>
  <c r="O8" i="4"/>
  <c r="N8" i="4"/>
  <c r="L8" i="4"/>
  <c r="Q51" i="8"/>
  <c r="O51" i="8"/>
  <c r="N51" i="8"/>
  <c r="L51" i="8"/>
  <c r="B635" i="9"/>
  <c r="D508" i="9"/>
  <c r="D492" i="43"/>
  <c r="E492" i="43"/>
  <c r="D493" i="43"/>
  <c r="E493" i="43"/>
  <c r="D496" i="43"/>
  <c r="E496" i="43"/>
  <c r="ED96" i="51"/>
  <c r="ED14" i="51"/>
  <c r="ED96" i="27"/>
  <c r="ED93" i="27"/>
  <c r="ED65" i="27"/>
  <c r="ED61" i="27"/>
  <c r="ED55" i="27"/>
  <c r="ED46" i="27"/>
  <c r="ED37" i="27"/>
  <c r="D663" i="9"/>
  <c r="O30" i="9"/>
  <c r="C37" i="26" s="1"/>
  <c r="E21" i="52"/>
  <c r="D21" i="52"/>
  <c r="H21" i="52"/>
  <c r="C21" i="52"/>
  <c r="G21" i="52"/>
  <c r="B21" i="52"/>
  <c r="F21" i="17"/>
  <c r="B21" i="17"/>
  <c r="D28" i="9" s="1"/>
  <c r="C27" i="27" a="1"/>
  <c r="C27" i="27" s="1"/>
  <c r="B265" i="17"/>
  <c r="B264" i="17"/>
  <c r="B263" i="17"/>
  <c r="B262" i="17"/>
  <c r="B261" i="17"/>
  <c r="B257" i="17"/>
  <c r="B238" i="17"/>
  <c r="B234" i="17"/>
  <c r="B233" i="17"/>
  <c r="B229" i="17"/>
  <c r="B228" i="17"/>
  <c r="B224" i="17"/>
  <c r="B223" i="17"/>
  <c r="B219" i="17"/>
  <c r="B218" i="17"/>
  <c r="B214" i="17"/>
  <c r="B210" i="17"/>
  <c r="B209" i="17"/>
  <c r="B208" i="17"/>
  <c r="B207" i="17"/>
  <c r="B203" i="17"/>
  <c r="B202" i="17"/>
  <c r="B197" i="17"/>
  <c r="D331" i="9" s="1"/>
  <c r="B196" i="17"/>
  <c r="D330" i="9" s="1"/>
  <c r="B195" i="17"/>
  <c r="D329" i="9" s="1"/>
  <c r="B194" i="17"/>
  <c r="D328" i="9" s="1"/>
  <c r="B193" i="17"/>
  <c r="D327" i="9" s="1"/>
  <c r="B188" i="17"/>
  <c r="B186" i="17"/>
  <c r="B181" i="17"/>
  <c r="B180" i="17"/>
  <c r="B179" i="17"/>
  <c r="B178" i="17"/>
  <c r="B177" i="17"/>
  <c r="B176" i="17"/>
  <c r="B175" i="17"/>
  <c r="B174" i="17"/>
  <c r="B173" i="17"/>
  <c r="B172" i="17"/>
  <c r="B166" i="17"/>
  <c r="B165" i="17"/>
  <c r="B164" i="17"/>
  <c r="B163" i="17"/>
  <c r="B162" i="17"/>
  <c r="B161" i="17"/>
  <c r="B160" i="17"/>
  <c r="B159" i="17"/>
  <c r="B158" i="17"/>
  <c r="B157" i="17"/>
  <c r="B156" i="17"/>
  <c r="B151" i="17"/>
  <c r="B146" i="17"/>
  <c r="B145" i="17"/>
  <c r="B144" i="17"/>
  <c r="B139" i="17"/>
  <c r="B138" i="17"/>
  <c r="B133" i="17"/>
  <c r="D194" i="9" s="1"/>
  <c r="B132" i="17"/>
  <c r="D193" i="9" s="1"/>
  <c r="B131" i="17"/>
  <c r="D192" i="9" s="1"/>
  <c r="B130" i="17"/>
  <c r="D191" i="9" s="1"/>
  <c r="B129" i="17"/>
  <c r="D190" i="9" s="1"/>
  <c r="B128" i="17"/>
  <c r="D189" i="9" s="1"/>
  <c r="B123" i="17"/>
  <c r="D161" i="9" s="1"/>
  <c r="B122" i="17"/>
  <c r="B121" i="17"/>
  <c r="D159" i="9" s="1"/>
  <c r="B115" i="17"/>
  <c r="B114" i="17"/>
  <c r="B113" i="17"/>
  <c r="B112" i="17"/>
  <c r="B111" i="17"/>
  <c r="B110" i="17"/>
  <c r="B109" i="17"/>
  <c r="B108" i="17"/>
  <c r="B107" i="17"/>
  <c r="B106" i="17"/>
  <c r="B101" i="17"/>
  <c r="B100" i="17"/>
  <c r="D129" i="9" s="1"/>
  <c r="B99" i="17"/>
  <c r="D128" i="9" s="1"/>
  <c r="B98" i="17"/>
  <c r="D127" i="9" s="1"/>
  <c r="B97" i="17"/>
  <c r="D126" i="9" s="1"/>
  <c r="B96" i="17"/>
  <c r="D125" i="9" s="1"/>
  <c r="B95" i="17"/>
  <c r="D124" i="9" s="1"/>
  <c r="B94" i="17"/>
  <c r="D123" i="9" s="1"/>
  <c r="B89" i="17"/>
  <c r="B88" i="17"/>
  <c r="B87" i="17"/>
  <c r="B86" i="17"/>
  <c r="B85" i="17"/>
  <c r="B84" i="17"/>
  <c r="B83" i="17"/>
  <c r="B79" i="17"/>
  <c r="B78" i="17"/>
  <c r="B77" i="17"/>
  <c r="B76" i="17"/>
  <c r="B75" i="17"/>
  <c r="B54" i="17"/>
  <c r="B54" i="35"/>
  <c r="B70" i="17"/>
  <c r="B69" i="17"/>
  <c r="D112" i="9" s="1"/>
  <c r="B68" i="17"/>
  <c r="D111" i="9" s="1"/>
  <c r="B67" i="17"/>
  <c r="D110" i="9" s="1"/>
  <c r="B66" i="17"/>
  <c r="B65" i="17"/>
  <c r="D108" i="9" s="1"/>
  <c r="B64" i="17"/>
  <c r="D107" i="9" s="1"/>
  <c r="B63" i="17"/>
  <c r="B62" i="17"/>
  <c r="D105" i="9" s="1"/>
  <c r="B61" i="17"/>
  <c r="D104" i="9" s="1"/>
  <c r="B56" i="17"/>
  <c r="D91" i="9" s="1"/>
  <c r="B55" i="17"/>
  <c r="D90" i="9" s="1"/>
  <c r="B53" i="17"/>
  <c r="D89" i="9" s="1"/>
  <c r="B52" i="17"/>
  <c r="D88" i="9" s="1"/>
  <c r="B47" i="17"/>
  <c r="D74" i="9" s="1"/>
  <c r="B46" i="17"/>
  <c r="D72" i="9" s="1"/>
  <c r="B42" i="17"/>
  <c r="D68" i="9" s="1"/>
  <c r="B41" i="17"/>
  <c r="D67" i="9" s="1"/>
  <c r="B40" i="17"/>
  <c r="D66" i="9" s="1"/>
  <c r="B35" i="17"/>
  <c r="D43" i="9" s="1"/>
  <c r="B34" i="17"/>
  <c r="D42" i="9" s="1"/>
  <c r="B33" i="17"/>
  <c r="D41" i="9" s="1"/>
  <c r="B32" i="17"/>
  <c r="D40" i="9" s="1"/>
  <c r="B31" i="17"/>
  <c r="D39" i="9" s="1"/>
  <c r="B30" i="17"/>
  <c r="D38" i="9" s="1"/>
  <c r="B26" i="17"/>
  <c r="D33" i="9" s="1"/>
  <c r="B25" i="17"/>
  <c r="D32" i="9" s="1"/>
  <c r="B23" i="17"/>
  <c r="D30" i="9" s="1"/>
  <c r="B24" i="17"/>
  <c r="D31" i="9" s="1"/>
  <c r="B22" i="17"/>
  <c r="D29" i="9" s="1"/>
  <c r="B16" i="17"/>
  <c r="B15" i="17"/>
  <c r="C9" i="29" s="1"/>
  <c r="B14" i="17"/>
  <c r="C8" i="41" s="1"/>
  <c r="B13" i="17"/>
  <c r="C7" i="18" s="1"/>
  <c r="B12" i="17"/>
  <c r="C6" i="18" s="1"/>
  <c r="B35" i="52"/>
  <c r="B99" i="35"/>
  <c r="E100" i="52"/>
  <c r="D100" i="52"/>
  <c r="H100" i="52"/>
  <c r="C100" i="52"/>
  <c r="G100" i="52"/>
  <c r="B100" i="52"/>
  <c r="F100" i="33"/>
  <c r="F54" i="33"/>
  <c r="F57" i="33" s="1"/>
  <c r="F54" i="17"/>
  <c r="C89" i="27"/>
  <c r="D89" i="27"/>
  <c r="D94" i="33" s="1"/>
  <c r="E89" i="27"/>
  <c r="E94" i="33" s="1"/>
  <c r="ED89" i="27"/>
  <c r="E96" i="27"/>
  <c r="E100" i="33" s="1"/>
  <c r="D96" i="27"/>
  <c r="D100" i="33" s="1"/>
  <c r="C96" i="27"/>
  <c r="C100" i="33" s="1"/>
  <c r="E55" i="27"/>
  <c r="E54" i="33" s="1"/>
  <c r="J93" i="9" s="1"/>
  <c r="D55" i="27"/>
  <c r="D54" i="33" s="1"/>
  <c r="I93" i="9" s="1"/>
  <c r="C55" i="27"/>
  <c r="C54" i="33" s="1"/>
  <c r="D527" i="43"/>
  <c r="C149" i="26"/>
  <c r="O31" i="9"/>
  <c r="C164" i="27"/>
  <c r="C177" i="33" s="1"/>
  <c r="D155" i="18" s="1"/>
  <c r="D164" i="27"/>
  <c r="D177" i="33" s="1"/>
  <c r="D155" i="41" s="1"/>
  <c r="E164" i="27"/>
  <c r="E177" i="33" s="1"/>
  <c r="L308" i="9" s="1"/>
  <c r="F164" i="27"/>
  <c r="F177" i="33" s="1"/>
  <c r="C151" i="27"/>
  <c r="C162" i="33" s="1"/>
  <c r="D151" i="27"/>
  <c r="E151" i="27"/>
  <c r="F151" i="27"/>
  <c r="F162" i="33" s="1"/>
  <c r="E140" i="41" s="1"/>
  <c r="C68" i="27"/>
  <c r="C70" i="33" s="1"/>
  <c r="C70" i="17" s="1"/>
  <c r="G70" i="17" s="1"/>
  <c r="D130" i="43" s="1"/>
  <c r="D68" i="27"/>
  <c r="D70" i="33" s="1"/>
  <c r="E68" i="27"/>
  <c r="C18" i="27"/>
  <c r="D18" i="27"/>
  <c r="E18" i="27"/>
  <c r="C19" i="27"/>
  <c r="C15" i="33" s="1"/>
  <c r="D19" i="27"/>
  <c r="D15" i="33" s="1"/>
  <c r="E19" i="27"/>
  <c r="E15" i="33" s="1"/>
  <c r="J12" i="9" s="1"/>
  <c r="E21" i="43"/>
  <c r="D21" i="43"/>
  <c r="B86" i="57"/>
  <c r="D614" i="43"/>
  <c r="E614" i="43"/>
  <c r="D610" i="43"/>
  <c r="E610" i="43"/>
  <c r="D611" i="43"/>
  <c r="E611" i="43"/>
  <c r="D612" i="43"/>
  <c r="E612" i="43"/>
  <c r="E609" i="43"/>
  <c r="D578" i="43"/>
  <c r="D579" i="43"/>
  <c r="D577" i="43"/>
  <c r="E486" i="43"/>
  <c r="D436" i="43"/>
  <c r="E436" i="43"/>
  <c r="D437" i="43"/>
  <c r="E437" i="43"/>
  <c r="D317" i="43"/>
  <c r="E317" i="43"/>
  <c r="D319" i="43"/>
  <c r="E319" i="43"/>
  <c r="G12" i="27"/>
  <c r="ED247" i="27"/>
  <c r="M130" i="57"/>
  <c r="M131" i="57"/>
  <c r="M132" i="57"/>
  <c r="M133" i="57"/>
  <c r="M134" i="57"/>
  <c r="M135" i="57"/>
  <c r="M136" i="57"/>
  <c r="M137" i="57"/>
  <c r="M138" i="57"/>
  <c r="M139" i="57"/>
  <c r="M140" i="57"/>
  <c r="M129" i="57"/>
  <c r="I142" i="57"/>
  <c r="J142" i="57"/>
  <c r="K142" i="57"/>
  <c r="L142" i="57"/>
  <c r="H142" i="57"/>
  <c r="I162" i="57"/>
  <c r="K162" i="57"/>
  <c r="L162" i="57"/>
  <c r="M150" i="57"/>
  <c r="M151" i="57"/>
  <c r="M152" i="57"/>
  <c r="M153" i="57"/>
  <c r="M154" i="57"/>
  <c r="M155" i="57"/>
  <c r="M156" i="57"/>
  <c r="M157" i="57"/>
  <c r="M158" i="57"/>
  <c r="M159" i="57"/>
  <c r="M160" i="57"/>
  <c r="M149" i="57"/>
  <c r="J150" i="57"/>
  <c r="J151" i="57"/>
  <c r="J152" i="57"/>
  <c r="J153" i="57"/>
  <c r="J154" i="57"/>
  <c r="J155" i="57"/>
  <c r="J156" i="57"/>
  <c r="J157" i="57"/>
  <c r="J158" i="57"/>
  <c r="J159" i="57"/>
  <c r="J149" i="57"/>
  <c r="I182" i="57"/>
  <c r="J182" i="57"/>
  <c r="K182" i="57"/>
  <c r="L182" i="57"/>
  <c r="H182" i="57"/>
  <c r="M170" i="57"/>
  <c r="M171" i="57"/>
  <c r="M172" i="57"/>
  <c r="M173" i="57"/>
  <c r="M174" i="57"/>
  <c r="M175" i="57"/>
  <c r="M176" i="57"/>
  <c r="M177" i="57"/>
  <c r="M178" i="57"/>
  <c r="M179" i="57"/>
  <c r="M180" i="57"/>
  <c r="M169" i="57"/>
  <c r="K202" i="57"/>
  <c r="L202" i="57"/>
  <c r="M190" i="57"/>
  <c r="M191" i="57"/>
  <c r="M192" i="57"/>
  <c r="M193" i="57"/>
  <c r="M194" i="57"/>
  <c r="M195" i="57"/>
  <c r="M196" i="57"/>
  <c r="M197" i="57"/>
  <c r="M198" i="57"/>
  <c r="M199" i="57"/>
  <c r="M200" i="57"/>
  <c r="M189" i="57"/>
  <c r="J190" i="57"/>
  <c r="J191" i="57"/>
  <c r="J192" i="57"/>
  <c r="J193" i="57"/>
  <c r="J194" i="57"/>
  <c r="J195" i="57"/>
  <c r="J196" i="57"/>
  <c r="J197" i="57"/>
  <c r="J198" i="57"/>
  <c r="J199" i="57"/>
  <c r="J189" i="57"/>
  <c r="L99" i="57"/>
  <c r="M99" i="57"/>
  <c r="K100" i="57"/>
  <c r="L100" i="57"/>
  <c r="M100" i="57"/>
  <c r="K101" i="57"/>
  <c r="L101" i="57"/>
  <c r="M101" i="57"/>
  <c r="K102" i="57"/>
  <c r="L102" i="57"/>
  <c r="M102" i="57"/>
  <c r="L98" i="57"/>
  <c r="M98" i="57"/>
  <c r="K98" i="57"/>
  <c r="L93" i="57"/>
  <c r="M93" i="57"/>
  <c r="K93" i="57"/>
  <c r="K85" i="57"/>
  <c r="L85" i="57"/>
  <c r="M85" i="57"/>
  <c r="K87" i="57"/>
  <c r="L87" i="57"/>
  <c r="M87" i="57"/>
  <c r="L88" i="57"/>
  <c r="K89" i="57"/>
  <c r="L89" i="57"/>
  <c r="M89" i="57"/>
  <c r="L84" i="57"/>
  <c r="M84" i="57"/>
  <c r="K84" i="57"/>
  <c r="J51" i="57"/>
  <c r="J36" i="57"/>
  <c r="E39" i="58"/>
  <c r="M39" i="58" s="1"/>
  <c r="E40" i="58"/>
  <c r="M40" i="58" s="1"/>
  <c r="E41" i="58"/>
  <c r="M41" i="58" s="1"/>
  <c r="E42" i="58"/>
  <c r="M42" i="58" s="1"/>
  <c r="E43" i="58"/>
  <c r="M43" i="58"/>
  <c r="G26" i="58"/>
  <c r="H26" i="58"/>
  <c r="E44" i="58"/>
  <c r="M44" i="58"/>
  <c r="G27" i="58"/>
  <c r="H27" i="58"/>
  <c r="E45" i="58"/>
  <c r="M45" i="58"/>
  <c r="E46" i="58"/>
  <c r="M46" i="58" s="1"/>
  <c r="G29" i="58"/>
  <c r="H29" i="58" s="1"/>
  <c r="G30" i="58"/>
  <c r="H30" i="58"/>
  <c r="M30" i="58"/>
  <c r="N30" i="58" s="1"/>
  <c r="O30" i="58" s="1"/>
  <c r="E48" i="58" s="1"/>
  <c r="M48" i="58" s="1"/>
  <c r="E49" i="58"/>
  <c r="M49" i="58" s="1"/>
  <c r="E50" i="58"/>
  <c r="M50" i="58" s="1"/>
  <c r="E51" i="58"/>
  <c r="M51" i="58"/>
  <c r="E52" i="58"/>
  <c r="M52" i="58"/>
  <c r="G21" i="58"/>
  <c r="H21" i="58"/>
  <c r="G22" i="58"/>
  <c r="H22" i="58"/>
  <c r="M22" i="58"/>
  <c r="N22" i="58"/>
  <c r="O22" i="58" s="1"/>
  <c r="G40" i="58" s="1"/>
  <c r="N40" i="58" s="1"/>
  <c r="G23" i="58"/>
  <c r="H23" i="58"/>
  <c r="G24" i="58"/>
  <c r="H24" i="58"/>
  <c r="G25" i="58"/>
  <c r="H25" i="58"/>
  <c r="G28" i="58"/>
  <c r="H28" i="58" s="1"/>
  <c r="G47" i="58"/>
  <c r="N47" i="58" s="1"/>
  <c r="G48" i="58"/>
  <c r="N48" i="58"/>
  <c r="G31" i="58"/>
  <c r="H31" i="58"/>
  <c r="G32" i="58"/>
  <c r="H32" i="58"/>
  <c r="G51" i="58"/>
  <c r="N51" i="58"/>
  <c r="G52" i="58"/>
  <c r="N52" i="58"/>
  <c r="M162" i="57"/>
  <c r="M142" i="57"/>
  <c r="M202" i="57"/>
  <c r="A37" i="26"/>
  <c r="A38" i="26"/>
  <c r="I35" i="7"/>
  <c r="C25" i="26"/>
  <c r="C16" i="24"/>
  <c r="B52" i="9"/>
  <c r="B181" i="9"/>
  <c r="AR237" i="38"/>
  <c r="AR237" i="41"/>
  <c r="B184" i="35"/>
  <c r="ED173" i="51"/>
  <c r="ED174" i="51"/>
  <c r="ED175" i="51"/>
  <c r="B185" i="52"/>
  <c r="B173" i="51"/>
  <c r="B184" i="52" s="1"/>
  <c r="F174" i="51"/>
  <c r="F185" i="52"/>
  <c r="E174" i="51"/>
  <c r="E185" i="52" s="1"/>
  <c r="D174" i="51"/>
  <c r="D185" i="52" s="1"/>
  <c r="H185" i="52" s="1"/>
  <c r="C174" i="51"/>
  <c r="C185" i="52" s="1"/>
  <c r="G185" i="52" s="1"/>
  <c r="B188" i="33"/>
  <c r="ED174" i="27"/>
  <c r="F174" i="27"/>
  <c r="F187" i="33" s="1"/>
  <c r="E164" i="41" s="1"/>
  <c r="E174" i="27"/>
  <c r="E187" i="33" s="1"/>
  <c r="D174" i="27"/>
  <c r="D187" i="33" s="1"/>
  <c r="C174" i="27"/>
  <c r="C187" i="33" s="1"/>
  <c r="D164" i="18" s="1"/>
  <c r="F89" i="17"/>
  <c r="B88" i="35"/>
  <c r="B89" i="52"/>
  <c r="ED16" i="51"/>
  <c r="ED17" i="51"/>
  <c r="ED18" i="51"/>
  <c r="ED19" i="51"/>
  <c r="ED20" i="51"/>
  <c r="ED21" i="51"/>
  <c r="ED22" i="51"/>
  <c r="ED23" i="51"/>
  <c r="ED24" i="51"/>
  <c r="ED25" i="51"/>
  <c r="ED26" i="51"/>
  <c r="ED27" i="51"/>
  <c r="ED28" i="51"/>
  <c r="ED29" i="51"/>
  <c r="ED30" i="51"/>
  <c r="ED31" i="51"/>
  <c r="ED32" i="51"/>
  <c r="ED33" i="51"/>
  <c r="ED34" i="51"/>
  <c r="ED35" i="51"/>
  <c r="ED36" i="51"/>
  <c r="ED37" i="51"/>
  <c r="ED38" i="51"/>
  <c r="ED39" i="51"/>
  <c r="ED40" i="51"/>
  <c r="ED41" i="51"/>
  <c r="ED42" i="51"/>
  <c r="ED43" i="51"/>
  <c r="ED44" i="51"/>
  <c r="ED45" i="51"/>
  <c r="ED46" i="51"/>
  <c r="ED47" i="51"/>
  <c r="ED48" i="51"/>
  <c r="ED49" i="51"/>
  <c r="ED50" i="51"/>
  <c r="ED51" i="51"/>
  <c r="ED52" i="51"/>
  <c r="ED53" i="51"/>
  <c r="ED54" i="51"/>
  <c r="ED55" i="51"/>
  <c r="ED56" i="51"/>
  <c r="ED57" i="51"/>
  <c r="ED58" i="51"/>
  <c r="ED60" i="51"/>
  <c r="ED61" i="51"/>
  <c r="ED62" i="51"/>
  <c r="ED63" i="51"/>
  <c r="ED64" i="51"/>
  <c r="ED65" i="51"/>
  <c r="ED66" i="51"/>
  <c r="ED67" i="51"/>
  <c r="ED59" i="51"/>
  <c r="ED68" i="51"/>
  <c r="ED69" i="51"/>
  <c r="ED70" i="51"/>
  <c r="ED71" i="51"/>
  <c r="ED72" i="51"/>
  <c r="ED73" i="51"/>
  <c r="ED74" i="51"/>
  <c r="ED75" i="51"/>
  <c r="ED76" i="51"/>
  <c r="ED77" i="51"/>
  <c r="ED78" i="51"/>
  <c r="ED79" i="51"/>
  <c r="ED80" i="51"/>
  <c r="ED81" i="51"/>
  <c r="ED82" i="51"/>
  <c r="ED83" i="51"/>
  <c r="ED84" i="51"/>
  <c r="ED85" i="51"/>
  <c r="ED86" i="51"/>
  <c r="ED87" i="51"/>
  <c r="ED88" i="51"/>
  <c r="ED89" i="51"/>
  <c r="ED90" i="51"/>
  <c r="ED91" i="51"/>
  <c r="ED92" i="51"/>
  <c r="ED93" i="51"/>
  <c r="ED94" i="51"/>
  <c r="ED95" i="51"/>
  <c r="ED97" i="51"/>
  <c r="ED98" i="51"/>
  <c r="ED99" i="51"/>
  <c r="ED100" i="51"/>
  <c r="ED101" i="51"/>
  <c r="ED102" i="51"/>
  <c r="ED103" i="51"/>
  <c r="ED104" i="51"/>
  <c r="ED105" i="51"/>
  <c r="ED106" i="51"/>
  <c r="ED107" i="51"/>
  <c r="ED108" i="51"/>
  <c r="ED109" i="51"/>
  <c r="ED110" i="51"/>
  <c r="ED111" i="51"/>
  <c r="ED112" i="51"/>
  <c r="ED113" i="51"/>
  <c r="ED114" i="51"/>
  <c r="ED115" i="51"/>
  <c r="ED116" i="51"/>
  <c r="ED117" i="51"/>
  <c r="ED118" i="51"/>
  <c r="ED119" i="51"/>
  <c r="ED120" i="51"/>
  <c r="ED121" i="51"/>
  <c r="ED122" i="51"/>
  <c r="ED123" i="51"/>
  <c r="ED124" i="51"/>
  <c r="ED125" i="51"/>
  <c r="ED126" i="51"/>
  <c r="ED127" i="51"/>
  <c r="ED128" i="51"/>
  <c r="ED129" i="51"/>
  <c r="ED130" i="51"/>
  <c r="ED131" i="51"/>
  <c r="ED132" i="51"/>
  <c r="ED133" i="51"/>
  <c r="ED134" i="51"/>
  <c r="ED135" i="51"/>
  <c r="ED136" i="51"/>
  <c r="ED137" i="51"/>
  <c r="ED138" i="51"/>
  <c r="ED139" i="51"/>
  <c r="ED140" i="51"/>
  <c r="ED141" i="51"/>
  <c r="ED142" i="51"/>
  <c r="ED143" i="51"/>
  <c r="ED144" i="51"/>
  <c r="ED145" i="51"/>
  <c r="ED146" i="51"/>
  <c r="ED147" i="51"/>
  <c r="ED148" i="51"/>
  <c r="ED149" i="51"/>
  <c r="ED150" i="51"/>
  <c r="ED151" i="51"/>
  <c r="ED152" i="51"/>
  <c r="ED153" i="51"/>
  <c r="ED154" i="51"/>
  <c r="ED155" i="51"/>
  <c r="ED156" i="51"/>
  <c r="ED157" i="51"/>
  <c r="ED158" i="51"/>
  <c r="ED159" i="51"/>
  <c r="ED160" i="51"/>
  <c r="ED161" i="51"/>
  <c r="ED162" i="51"/>
  <c r="ED163" i="51"/>
  <c r="ED164" i="51"/>
  <c r="ED165" i="51"/>
  <c r="ED166" i="51"/>
  <c r="ED167" i="51"/>
  <c r="ED168" i="51"/>
  <c r="ED169" i="51"/>
  <c r="ED170" i="51"/>
  <c r="ED171" i="51"/>
  <c r="ED172" i="51"/>
  <c r="ED176" i="51"/>
  <c r="ED177" i="51"/>
  <c r="ED178" i="51"/>
  <c r="ED179" i="51"/>
  <c r="ED180" i="51"/>
  <c r="ED181" i="51"/>
  <c r="ED182" i="51"/>
  <c r="ED183" i="51"/>
  <c r="ED184" i="51"/>
  <c r="ED185" i="51"/>
  <c r="ED186" i="51"/>
  <c r="ED187" i="51"/>
  <c r="ED190" i="51"/>
  <c r="ED191" i="51"/>
  <c r="ED192" i="51"/>
  <c r="ED193" i="51"/>
  <c r="ED194" i="51"/>
  <c r="ED195" i="51"/>
  <c r="ED196" i="51"/>
  <c r="ED197" i="51"/>
  <c r="ED198" i="51"/>
  <c r="ED199" i="51"/>
  <c r="ED200" i="51"/>
  <c r="ED201" i="51"/>
  <c r="ED202" i="51"/>
  <c r="ED203" i="51"/>
  <c r="ED204" i="51"/>
  <c r="ED205" i="51"/>
  <c r="ED206" i="51"/>
  <c r="ED188" i="51"/>
  <c r="ED189" i="51"/>
  <c r="ED207" i="51"/>
  <c r="ED208" i="51"/>
  <c r="ED209" i="51"/>
  <c r="ED210" i="51"/>
  <c r="ED211" i="51"/>
  <c r="ED212" i="51"/>
  <c r="ED213" i="51"/>
  <c r="ED214" i="51"/>
  <c r="ED215" i="51"/>
  <c r="ED216" i="51"/>
  <c r="ED217" i="51"/>
  <c r="ED218" i="51"/>
  <c r="ED219" i="51"/>
  <c r="ED220" i="51"/>
  <c r="ED221" i="51"/>
  <c r="ED222" i="51"/>
  <c r="ED223" i="51"/>
  <c r="ED224" i="51"/>
  <c r="ED225" i="51"/>
  <c r="ED226" i="51"/>
  <c r="ED227" i="51"/>
  <c r="ED228" i="51"/>
  <c r="ED229" i="51"/>
  <c r="ED230" i="51"/>
  <c r="ED231" i="51"/>
  <c r="ED232" i="51"/>
  <c r="ED233" i="51"/>
  <c r="ED234" i="51"/>
  <c r="ED235" i="51"/>
  <c r="ED236" i="51"/>
  <c r="ED237" i="51"/>
  <c r="ED238" i="51"/>
  <c r="ED239" i="51"/>
  <c r="ED240" i="51"/>
  <c r="ED241" i="51"/>
  <c r="ED242" i="51"/>
  <c r="ED243" i="51"/>
  <c r="ED244" i="51"/>
  <c r="ED245" i="51"/>
  <c r="ED246" i="51"/>
  <c r="ED247" i="51"/>
  <c r="C85" i="51"/>
  <c r="C89" i="52" s="1"/>
  <c r="G89" i="52" s="1"/>
  <c r="D85" i="51"/>
  <c r="D89" i="52" s="1"/>
  <c r="H89" i="52" s="1"/>
  <c r="E85" i="51"/>
  <c r="E89" i="52" s="1"/>
  <c r="B89" i="33"/>
  <c r="C85" i="27"/>
  <c r="C89" i="33" s="1"/>
  <c r="D85" i="27"/>
  <c r="D89" i="33"/>
  <c r="D75" i="41" s="1"/>
  <c r="F75" i="41" s="1"/>
  <c r="T75" i="41" s="1"/>
  <c r="E85" i="27"/>
  <c r="E89" i="33" s="1"/>
  <c r="B258" i="52"/>
  <c r="B259" i="52"/>
  <c r="B260" i="52"/>
  <c r="B261" i="52"/>
  <c r="B257" i="52"/>
  <c r="B253" i="52"/>
  <c r="B228" i="52"/>
  <c r="B227" i="52"/>
  <c r="B223" i="52"/>
  <c r="B222" i="52"/>
  <c r="B202" i="52"/>
  <c r="B201" i="52"/>
  <c r="B218" i="52"/>
  <c r="B217" i="52"/>
  <c r="B213" i="52"/>
  <c r="B207" i="52"/>
  <c r="B208" i="52"/>
  <c r="B209" i="52"/>
  <c r="B206" i="52"/>
  <c r="B200" i="52"/>
  <c r="B199" i="52"/>
  <c r="B191" i="52"/>
  <c r="B192" i="52"/>
  <c r="B193" i="52"/>
  <c r="B194" i="52"/>
  <c r="B190" i="52"/>
  <c r="B183" i="52"/>
  <c r="B170" i="52"/>
  <c r="B171" i="52"/>
  <c r="B172" i="52"/>
  <c r="B173" i="52"/>
  <c r="B174" i="52"/>
  <c r="B175" i="52"/>
  <c r="B176" i="52"/>
  <c r="B177" i="52"/>
  <c r="B178" i="52"/>
  <c r="B169" i="52"/>
  <c r="B155" i="52"/>
  <c r="B156" i="52"/>
  <c r="B157" i="52"/>
  <c r="B158" i="52"/>
  <c r="B159" i="52"/>
  <c r="B160" i="52"/>
  <c r="B161" i="52"/>
  <c r="B162" i="52"/>
  <c r="B163" i="52"/>
  <c r="B164" i="52"/>
  <c r="B154" i="52"/>
  <c r="B149" i="52"/>
  <c r="B143" i="52"/>
  <c r="B144" i="52"/>
  <c r="B142" i="52"/>
  <c r="B137" i="52"/>
  <c r="B136" i="52"/>
  <c r="B127" i="52"/>
  <c r="B128" i="52"/>
  <c r="B129" i="52"/>
  <c r="B130" i="52"/>
  <c r="B131" i="52"/>
  <c r="B126" i="52"/>
  <c r="B120" i="52"/>
  <c r="B121" i="52"/>
  <c r="B119" i="52"/>
  <c r="B105" i="52"/>
  <c r="B106" i="52"/>
  <c r="B107" i="52"/>
  <c r="B108" i="52"/>
  <c r="B109" i="52"/>
  <c r="B110" i="52"/>
  <c r="B111" i="52"/>
  <c r="B112" i="52"/>
  <c r="B113" i="52"/>
  <c r="B104" i="52"/>
  <c r="B93" i="52"/>
  <c r="B94" i="52"/>
  <c r="B95" i="52"/>
  <c r="B96" i="52"/>
  <c r="B97" i="52"/>
  <c r="B98" i="52"/>
  <c r="B99" i="52"/>
  <c r="B84" i="52"/>
  <c r="B85" i="52"/>
  <c r="B86" i="52"/>
  <c r="B87" i="52"/>
  <c r="B88" i="52"/>
  <c r="B83" i="52"/>
  <c r="B76" i="52"/>
  <c r="B77" i="52"/>
  <c r="B78" i="52"/>
  <c r="B79" i="52"/>
  <c r="B75" i="52"/>
  <c r="B62" i="52"/>
  <c r="B63" i="52"/>
  <c r="B64" i="52"/>
  <c r="B65" i="52"/>
  <c r="B66" i="52"/>
  <c r="B67" i="52"/>
  <c r="B68" i="52"/>
  <c r="B69" i="52"/>
  <c r="B70" i="52"/>
  <c r="B61" i="52"/>
  <c r="B53" i="52"/>
  <c r="B54" i="52"/>
  <c r="B55" i="52"/>
  <c r="B56" i="52"/>
  <c r="B52" i="52"/>
  <c r="B47" i="52"/>
  <c r="B46" i="52"/>
  <c r="B41" i="52"/>
  <c r="B42" i="52"/>
  <c r="B40" i="52"/>
  <c r="B31" i="52"/>
  <c r="B32" i="52"/>
  <c r="B33" i="52"/>
  <c r="B34" i="52"/>
  <c r="B30" i="52"/>
  <c r="B24" i="52"/>
  <c r="B23" i="52"/>
  <c r="B25" i="52"/>
  <c r="B26" i="52"/>
  <c r="B22" i="52"/>
  <c r="B259" i="33"/>
  <c r="B260" i="33"/>
  <c r="B261" i="33"/>
  <c r="B262" i="33"/>
  <c r="B258" i="33"/>
  <c r="B254" i="33"/>
  <c r="B231" i="33"/>
  <c r="B230" i="33"/>
  <c r="B226" i="33"/>
  <c r="B225" i="33"/>
  <c r="B205" i="33"/>
  <c r="B204" i="33"/>
  <c r="B221" i="33"/>
  <c r="B220" i="33"/>
  <c r="B216" i="33"/>
  <c r="B210" i="33"/>
  <c r="B211" i="33"/>
  <c r="B212" i="33"/>
  <c r="B209" i="33"/>
  <c r="B203" i="33"/>
  <c r="B202" i="33"/>
  <c r="B194" i="33"/>
  <c r="B195" i="33"/>
  <c r="B196" i="33"/>
  <c r="B197" i="33"/>
  <c r="B193" i="33"/>
  <c r="B187" i="33"/>
  <c r="B186" i="33"/>
  <c r="B173" i="33"/>
  <c r="B174" i="33"/>
  <c r="B175" i="33"/>
  <c r="B176" i="33"/>
  <c r="B177" i="33"/>
  <c r="B178" i="33"/>
  <c r="B179" i="33"/>
  <c r="B180" i="33"/>
  <c r="B181" i="33"/>
  <c r="B172" i="33"/>
  <c r="B157" i="33"/>
  <c r="B158" i="33"/>
  <c r="B159" i="33"/>
  <c r="B160" i="33"/>
  <c r="B161" i="33"/>
  <c r="B162" i="33"/>
  <c r="B163" i="33"/>
  <c r="B164" i="33"/>
  <c r="B165" i="33"/>
  <c r="B166" i="33"/>
  <c r="B156" i="33"/>
  <c r="B151" i="33"/>
  <c r="B145" i="33"/>
  <c r="B146" i="33"/>
  <c r="B144" i="33"/>
  <c r="B139" i="33"/>
  <c r="B138" i="33"/>
  <c r="B129" i="33"/>
  <c r="B130" i="33"/>
  <c r="B131" i="33"/>
  <c r="B132" i="33"/>
  <c r="B133" i="33"/>
  <c r="B128" i="33"/>
  <c r="B122" i="33"/>
  <c r="B123" i="33"/>
  <c r="B121" i="33"/>
  <c r="B107" i="33"/>
  <c r="B108" i="33"/>
  <c r="B109" i="33"/>
  <c r="B110" i="33"/>
  <c r="B111" i="33"/>
  <c r="B112" i="33"/>
  <c r="B113" i="33"/>
  <c r="B114" i="33"/>
  <c r="B115" i="33"/>
  <c r="B106" i="33"/>
  <c r="B94" i="33"/>
  <c r="B95" i="33"/>
  <c r="B96" i="33"/>
  <c r="B97" i="33"/>
  <c r="B98" i="33"/>
  <c r="B99" i="33"/>
  <c r="B100" i="33"/>
  <c r="B101" i="33"/>
  <c r="B84" i="33"/>
  <c r="B85" i="33"/>
  <c r="B86" i="33"/>
  <c r="B87" i="33"/>
  <c r="B88" i="33"/>
  <c r="B83" i="33"/>
  <c r="B76" i="33"/>
  <c r="B77" i="33"/>
  <c r="B78" i="33"/>
  <c r="B79" i="33"/>
  <c r="B75" i="33"/>
  <c r="B62" i="33"/>
  <c r="B63" i="33"/>
  <c r="B64" i="33"/>
  <c r="B65" i="33"/>
  <c r="B66" i="33"/>
  <c r="B67" i="33"/>
  <c r="B68" i="33"/>
  <c r="B69" i="33"/>
  <c r="B70" i="33"/>
  <c r="B61" i="33"/>
  <c r="B53" i="33"/>
  <c r="B54" i="33"/>
  <c r="B55" i="33"/>
  <c r="B56" i="33"/>
  <c r="B52" i="33"/>
  <c r="B47" i="33"/>
  <c r="B46" i="33"/>
  <c r="B41" i="33"/>
  <c r="B42" i="33"/>
  <c r="B40" i="33"/>
  <c r="B31" i="33"/>
  <c r="B32" i="33"/>
  <c r="B33" i="33"/>
  <c r="B34" i="33"/>
  <c r="B35" i="33"/>
  <c r="B30" i="33"/>
  <c r="B23" i="33"/>
  <c r="B25" i="33"/>
  <c r="B24" i="33"/>
  <c r="B21" i="33"/>
  <c r="B26" i="33"/>
  <c r="B22" i="33"/>
  <c r="B13" i="33"/>
  <c r="B14" i="33"/>
  <c r="B15" i="33"/>
  <c r="B16" i="33"/>
  <c r="B12" i="33"/>
  <c r="B13" i="52"/>
  <c r="B14" i="52"/>
  <c r="B15" i="52"/>
  <c r="B16" i="52"/>
  <c r="B12" i="52"/>
  <c r="F313" i="12"/>
  <c r="B759" i="9"/>
  <c r="B760" i="9"/>
  <c r="B761" i="9"/>
  <c r="B762" i="9"/>
  <c r="B763" i="9"/>
  <c r="C117" i="12"/>
  <c r="C17" i="12"/>
  <c r="AR11" i="41"/>
  <c r="AR12" i="41"/>
  <c r="AR13" i="41"/>
  <c r="AR20" i="41"/>
  <c r="AR21" i="41"/>
  <c r="AR28" i="41"/>
  <c r="AR29" i="41"/>
  <c r="AR30" i="41"/>
  <c r="AR34" i="41"/>
  <c r="AR35" i="41"/>
  <c r="AR38" i="41"/>
  <c r="AR39" i="41"/>
  <c r="AR40" i="41"/>
  <c r="AR46" i="41"/>
  <c r="AR47" i="41"/>
  <c r="AR48" i="41"/>
  <c r="AR59" i="41"/>
  <c r="AR60" i="41"/>
  <c r="AR61" i="41"/>
  <c r="AR67" i="41"/>
  <c r="AR68" i="41"/>
  <c r="AR76" i="41"/>
  <c r="AR77" i="41"/>
  <c r="AR78" i="41"/>
  <c r="AR87" i="41"/>
  <c r="AR88" i="41"/>
  <c r="AR89" i="41"/>
  <c r="AR100" i="41"/>
  <c r="AR101" i="41"/>
  <c r="AR102" i="41"/>
  <c r="AR103" i="41"/>
  <c r="AR107" i="41"/>
  <c r="AR108" i="41"/>
  <c r="AR109" i="41"/>
  <c r="AR116" i="41"/>
  <c r="AR117" i="41"/>
  <c r="AR118" i="41"/>
  <c r="AR121" i="41"/>
  <c r="AR122" i="41"/>
  <c r="AR123" i="41"/>
  <c r="AR127" i="41"/>
  <c r="AR128" i="41"/>
  <c r="AR129" i="41"/>
  <c r="AR131" i="41"/>
  <c r="AR132" i="41"/>
  <c r="AR133" i="41"/>
  <c r="AR146" i="41"/>
  <c r="AR147" i="41"/>
  <c r="AR148" i="41"/>
  <c r="AR160" i="41"/>
  <c r="AR161" i="41"/>
  <c r="AR162" i="41"/>
  <c r="AR166" i="41"/>
  <c r="AR167" i="41"/>
  <c r="AR173" i="41"/>
  <c r="AR174" i="41"/>
  <c r="AR175" i="41"/>
  <c r="AR180" i="41"/>
  <c r="AR181" i="41"/>
  <c r="AR182" i="41"/>
  <c r="AR187" i="41"/>
  <c r="AR188" i="41"/>
  <c r="AR189" i="41"/>
  <c r="AR191" i="41"/>
  <c r="AR192" i="41"/>
  <c r="AR193" i="41"/>
  <c r="AR196" i="41"/>
  <c r="AR197" i="41"/>
  <c r="AR198" i="41"/>
  <c r="AR201" i="41"/>
  <c r="AR202" i="41"/>
  <c r="AR203" i="41"/>
  <c r="AR206" i="41"/>
  <c r="AR207" i="41"/>
  <c r="AR208" i="41"/>
  <c r="AR225" i="41"/>
  <c r="AR226" i="41"/>
  <c r="AR227" i="41"/>
  <c r="AR229" i="41"/>
  <c r="AR230" i="41"/>
  <c r="AR231" i="41"/>
  <c r="H239" i="41"/>
  <c r="AR11" i="29"/>
  <c r="AR12" i="29"/>
  <c r="AR13" i="29"/>
  <c r="AR20" i="29"/>
  <c r="AR21" i="29"/>
  <c r="AR28" i="29"/>
  <c r="AR29" i="29"/>
  <c r="AR34" i="29"/>
  <c r="AR35" i="29"/>
  <c r="AR38" i="29"/>
  <c r="AR39" i="29"/>
  <c r="AR40" i="29"/>
  <c r="AR46" i="29"/>
  <c r="AR47" i="29"/>
  <c r="AR48" i="29"/>
  <c r="AR59" i="29"/>
  <c r="AR60" i="29"/>
  <c r="AR61" i="29"/>
  <c r="AR67" i="29"/>
  <c r="AR68" i="29"/>
  <c r="AR76" i="29"/>
  <c r="AR77" i="29"/>
  <c r="AR78" i="29"/>
  <c r="AR87" i="29"/>
  <c r="AR88" i="29"/>
  <c r="AR89" i="29"/>
  <c r="AR100" i="29"/>
  <c r="AR101" i="29"/>
  <c r="AR102" i="29"/>
  <c r="AR103" i="29"/>
  <c r="AR107" i="29"/>
  <c r="AR108" i="29"/>
  <c r="AR109" i="29"/>
  <c r="AR116" i="29"/>
  <c r="AR117" i="29"/>
  <c r="AR118" i="29"/>
  <c r="AR121" i="29"/>
  <c r="AR122" i="29"/>
  <c r="AR123" i="29"/>
  <c r="AR127" i="29"/>
  <c r="AR128" i="29"/>
  <c r="AR129" i="29"/>
  <c r="AR131" i="29"/>
  <c r="AR132" i="29"/>
  <c r="AR133" i="29"/>
  <c r="AR146" i="29"/>
  <c r="AR147" i="29"/>
  <c r="AR148" i="29"/>
  <c r="AR160" i="29"/>
  <c r="AR161" i="29"/>
  <c r="AR162" i="29"/>
  <c r="AR166" i="29"/>
  <c r="AR167" i="29"/>
  <c r="AR173" i="29"/>
  <c r="AR174" i="29"/>
  <c r="AR175" i="29"/>
  <c r="AR180" i="29"/>
  <c r="AR181" i="29"/>
  <c r="AR182" i="29"/>
  <c r="AR187" i="29"/>
  <c r="AR188" i="29"/>
  <c r="AR189" i="29"/>
  <c r="AR191" i="29"/>
  <c r="AR192" i="29"/>
  <c r="AR193" i="29"/>
  <c r="AR196" i="29"/>
  <c r="AR197" i="29"/>
  <c r="AR198" i="29"/>
  <c r="AR201" i="29"/>
  <c r="AR202" i="29"/>
  <c r="AR203" i="29"/>
  <c r="AR206" i="29"/>
  <c r="AR207" i="29"/>
  <c r="AR208" i="29"/>
  <c r="AR225" i="29"/>
  <c r="AR226" i="29"/>
  <c r="AR227" i="29"/>
  <c r="AR229" i="29"/>
  <c r="AR230" i="29"/>
  <c r="AR231" i="29"/>
  <c r="AR237" i="29"/>
  <c r="AR9" i="38"/>
  <c r="AR11" i="38"/>
  <c r="AR12" i="38"/>
  <c r="AR13" i="38"/>
  <c r="AR20" i="38"/>
  <c r="AR21" i="38"/>
  <c r="AR28" i="38"/>
  <c r="AR29" i="38"/>
  <c r="AR30" i="38"/>
  <c r="AR34" i="38"/>
  <c r="AR35" i="38"/>
  <c r="AR38" i="38"/>
  <c r="AR39" i="38"/>
  <c r="AR40" i="38"/>
  <c r="AR46" i="38"/>
  <c r="AR47" i="38"/>
  <c r="AR48" i="38"/>
  <c r="AR58" i="38"/>
  <c r="AR59" i="38"/>
  <c r="AR60" i="38"/>
  <c r="AR61" i="38"/>
  <c r="AR67" i="38"/>
  <c r="AR68" i="38"/>
  <c r="AR76" i="38"/>
  <c r="AR77" i="38"/>
  <c r="AR78" i="38"/>
  <c r="AR87" i="38"/>
  <c r="AR88" i="38"/>
  <c r="AR89" i="38"/>
  <c r="AR100" i="38"/>
  <c r="AR101" i="38"/>
  <c r="AR102" i="38"/>
  <c r="AR103" i="38"/>
  <c r="AR107" i="38"/>
  <c r="AR108" i="38"/>
  <c r="AR109" i="38"/>
  <c r="AR116" i="38"/>
  <c r="AR117" i="38"/>
  <c r="AR118" i="38"/>
  <c r="AR121" i="38"/>
  <c r="AR122" i="38"/>
  <c r="AR123" i="38"/>
  <c r="AR127" i="38"/>
  <c r="AR128" i="38"/>
  <c r="AR129" i="38"/>
  <c r="AR131" i="38"/>
  <c r="AR132" i="38"/>
  <c r="AR133" i="38"/>
  <c r="AR146" i="38"/>
  <c r="AR147" i="38"/>
  <c r="AR148" i="38"/>
  <c r="AR160" i="38"/>
  <c r="AR161" i="38"/>
  <c r="AR162" i="38"/>
  <c r="AR166" i="38"/>
  <c r="AR167" i="38"/>
  <c r="AR173" i="38"/>
  <c r="AR174" i="38"/>
  <c r="AR175" i="38"/>
  <c r="AR180" i="38"/>
  <c r="AR181" i="38"/>
  <c r="AR182" i="38"/>
  <c r="AR187" i="38"/>
  <c r="AR188" i="38"/>
  <c r="AR189" i="38"/>
  <c r="AR191" i="38"/>
  <c r="AR192" i="38"/>
  <c r="AR193" i="38"/>
  <c r="AR196" i="38"/>
  <c r="AR197" i="38"/>
  <c r="AR198" i="38"/>
  <c r="AR201" i="38"/>
  <c r="AR202" i="38"/>
  <c r="AR203" i="38"/>
  <c r="AR206" i="38"/>
  <c r="AR207" i="38"/>
  <c r="AR208" i="38"/>
  <c r="AR225" i="38"/>
  <c r="AR226" i="38"/>
  <c r="AR227" i="38"/>
  <c r="AR229" i="38"/>
  <c r="AR230" i="38"/>
  <c r="AR231" i="38"/>
  <c r="S239" i="38"/>
  <c r="R239" i="38"/>
  <c r="P239" i="38"/>
  <c r="O239" i="38"/>
  <c r="S239" i="29"/>
  <c r="R239" i="29"/>
  <c r="P239" i="29"/>
  <c r="O239" i="29"/>
  <c r="H239" i="29"/>
  <c r="G149" i="29"/>
  <c r="T149" i="29"/>
  <c r="AH149" i="29"/>
  <c r="AR149" i="29"/>
  <c r="G149" i="38"/>
  <c r="E149" i="38"/>
  <c r="D149" i="38"/>
  <c r="S239" i="18"/>
  <c r="R239" i="18"/>
  <c r="P239" i="18"/>
  <c r="O239" i="18"/>
  <c r="S239" i="41"/>
  <c r="R239" i="41"/>
  <c r="P239" i="41"/>
  <c r="O239" i="41"/>
  <c r="F149" i="38"/>
  <c r="T149" i="38"/>
  <c r="AH149" i="38"/>
  <c r="AR149" i="38"/>
  <c r="G149" i="41"/>
  <c r="E149" i="41"/>
  <c r="D149" i="41"/>
  <c r="E149" i="18"/>
  <c r="D149" i="18"/>
  <c r="F149" i="41"/>
  <c r="T149" i="41"/>
  <c r="F149" i="18"/>
  <c r="T149" i="18"/>
  <c r="AH149" i="18"/>
  <c r="AR149" i="18"/>
  <c r="J40" i="4"/>
  <c r="J43" i="4" s="1"/>
  <c r="I40" i="4"/>
  <c r="G40" i="4"/>
  <c r="F40" i="4"/>
  <c r="J21" i="4"/>
  <c r="I21" i="4"/>
  <c r="H21" i="4"/>
  <c r="G21" i="4"/>
  <c r="F21" i="4"/>
  <c r="E21" i="4"/>
  <c r="F69" i="17"/>
  <c r="F68" i="17"/>
  <c r="F67" i="17"/>
  <c r="F66" i="17"/>
  <c r="F70" i="17"/>
  <c r="J38" i="8"/>
  <c r="I38" i="8"/>
  <c r="H38" i="8"/>
  <c r="H40" i="4" s="1"/>
  <c r="G38" i="8"/>
  <c r="F38" i="8"/>
  <c r="E38" i="8"/>
  <c r="E40" i="4" s="1"/>
  <c r="C230" i="51"/>
  <c r="C243" i="52" s="1"/>
  <c r="G243" i="52" s="1"/>
  <c r="G305" i="28"/>
  <c r="G306" i="28"/>
  <c r="G307" i="28"/>
  <c r="I307" i="28" s="1"/>
  <c r="G308" i="28"/>
  <c r="I308" i="28" s="1"/>
  <c r="G309" i="28"/>
  <c r="G310" i="28"/>
  <c r="G311" i="28"/>
  <c r="G312" i="28"/>
  <c r="G313" i="28"/>
  <c r="I313" i="28" s="1"/>
  <c r="G314" i="28"/>
  <c r="G315" i="28"/>
  <c r="I315" i="28" s="1"/>
  <c r="G316" i="28"/>
  <c r="I316" i="28" s="1"/>
  <c r="G317" i="28"/>
  <c r="G318" i="28"/>
  <c r="G319" i="28"/>
  <c r="I319" i="28" s="1"/>
  <c r="G320" i="28"/>
  <c r="G321" i="28"/>
  <c r="I321" i="28" s="1"/>
  <c r="G322" i="28"/>
  <c r="G323" i="28"/>
  <c r="G324" i="28"/>
  <c r="G325" i="28"/>
  <c r="G326" i="28"/>
  <c r="G327" i="28"/>
  <c r="I327" i="28" s="1"/>
  <c r="G328" i="28"/>
  <c r="I328" i="28" s="1"/>
  <c r="G329" i="28"/>
  <c r="G330" i="28"/>
  <c r="G331" i="28"/>
  <c r="I331" i="28" s="1"/>
  <c r="G332" i="28"/>
  <c r="I332" i="28" s="1"/>
  <c r="G333" i="28"/>
  <c r="G334" i="28"/>
  <c r="G335" i="28"/>
  <c r="G336" i="28"/>
  <c r="G337" i="28"/>
  <c r="I337" i="28" s="1"/>
  <c r="G338" i="28"/>
  <c r="G339" i="28"/>
  <c r="I339" i="28" s="1"/>
  <c r="G340" i="28"/>
  <c r="G341" i="28"/>
  <c r="G342" i="28"/>
  <c r="G343" i="28"/>
  <c r="G344" i="28"/>
  <c r="I344" i="28" s="1"/>
  <c r="G345" i="28"/>
  <c r="I345" i="28" s="1"/>
  <c r="G346" i="28"/>
  <c r="G347" i="28"/>
  <c r="G348" i="28"/>
  <c r="G349" i="28"/>
  <c r="I349" i="28" s="1"/>
  <c r="G350" i="28"/>
  <c r="G351" i="28"/>
  <c r="I351" i="28" s="1"/>
  <c r="G352" i="28"/>
  <c r="G353" i="28"/>
  <c r="G354" i="28"/>
  <c r="G355" i="28"/>
  <c r="G356" i="28"/>
  <c r="I356" i="28" s="1"/>
  <c r="G357" i="28"/>
  <c r="I357" i="28" s="1"/>
  <c r="G358" i="28"/>
  <c r="G359" i="28"/>
  <c r="G360" i="28"/>
  <c r="G361" i="28"/>
  <c r="I361" i="28" s="1"/>
  <c r="G362" i="28"/>
  <c r="G363" i="28"/>
  <c r="I363" i="28" s="1"/>
  <c r="G364" i="28"/>
  <c r="G365" i="28"/>
  <c r="G366" i="28"/>
  <c r="G367" i="28"/>
  <c r="G368" i="28"/>
  <c r="I368" i="28" s="1"/>
  <c r="G369" i="28"/>
  <c r="I369" i="28" s="1"/>
  <c r="G370" i="28"/>
  <c r="G371" i="28"/>
  <c r="G372" i="28"/>
  <c r="G373" i="28"/>
  <c r="I373" i="28" s="1"/>
  <c r="G374" i="28"/>
  <c r="G375" i="28"/>
  <c r="I375" i="28" s="1"/>
  <c r="G376" i="28"/>
  <c r="G377" i="28"/>
  <c r="G378" i="28"/>
  <c r="G379" i="28"/>
  <c r="G380" i="28"/>
  <c r="I380" i="28" s="1"/>
  <c r="G381" i="28"/>
  <c r="I381" i="28" s="1"/>
  <c r="G382" i="28"/>
  <c r="G383" i="28"/>
  <c r="G384" i="28"/>
  <c r="G385" i="28"/>
  <c r="I385" i="28" s="1"/>
  <c r="G386" i="28"/>
  <c r="G387" i="28"/>
  <c r="I387" i="28" s="1"/>
  <c r="G388" i="28"/>
  <c r="G389" i="28"/>
  <c r="G390" i="28"/>
  <c r="G391" i="28"/>
  <c r="G392" i="28"/>
  <c r="I392" i="28" s="1"/>
  <c r="G393" i="28"/>
  <c r="I393" i="28" s="1"/>
  <c r="G394" i="28"/>
  <c r="G395" i="28"/>
  <c r="G396" i="28"/>
  <c r="G397" i="28"/>
  <c r="I397" i="28" s="1"/>
  <c r="G398" i="28"/>
  <c r="G399" i="28"/>
  <c r="I399" i="28" s="1"/>
  <c r="G400" i="28"/>
  <c r="G401" i="28"/>
  <c r="G402" i="28"/>
  <c r="G403" i="28"/>
  <c r="G404" i="28"/>
  <c r="I404" i="28" s="1"/>
  <c r="G405" i="28"/>
  <c r="I405" i="28" s="1"/>
  <c r="G406" i="28"/>
  <c r="G407" i="28"/>
  <c r="G408" i="28"/>
  <c r="G409" i="28"/>
  <c r="I409" i="28" s="1"/>
  <c r="G410" i="28"/>
  <c r="G411" i="28"/>
  <c r="I411" i="28" s="1"/>
  <c r="G412" i="28"/>
  <c r="G413" i="28"/>
  <c r="G414" i="28"/>
  <c r="G415" i="28"/>
  <c r="G416" i="28"/>
  <c r="I416" i="28" s="1"/>
  <c r="G417" i="28"/>
  <c r="I417" i="28" s="1"/>
  <c r="G418" i="28"/>
  <c r="G419" i="28"/>
  <c r="G420" i="28"/>
  <c r="G421" i="28"/>
  <c r="I421" i="28" s="1"/>
  <c r="G422" i="28"/>
  <c r="G423" i="28"/>
  <c r="I423" i="28" s="1"/>
  <c r="G424" i="28"/>
  <c r="G425" i="28"/>
  <c r="G426" i="28"/>
  <c r="G427" i="28"/>
  <c r="G428" i="28"/>
  <c r="I428" i="28" s="1"/>
  <c r="G429" i="28"/>
  <c r="G430" i="28"/>
  <c r="G431" i="28"/>
  <c r="G432" i="28"/>
  <c r="G433" i="28"/>
  <c r="G434" i="28"/>
  <c r="G435" i="28"/>
  <c r="I435" i="28" s="1"/>
  <c r="G436" i="28"/>
  <c r="I436" i="28" s="1"/>
  <c r="G437" i="28"/>
  <c r="G438" i="28"/>
  <c r="G439" i="28"/>
  <c r="I439" i="28" s="1"/>
  <c r="G440" i="28"/>
  <c r="I440" i="28" s="1"/>
  <c r="G441" i="28"/>
  <c r="I441" i="28" s="1"/>
  <c r="G442" i="28"/>
  <c r="G443" i="28"/>
  <c r="G444" i="28"/>
  <c r="G445" i="28"/>
  <c r="I445" i="28" s="1"/>
  <c r="G446" i="28"/>
  <c r="G447" i="28"/>
  <c r="I447" i="28" s="1"/>
  <c r="G448" i="28"/>
  <c r="I448" i="28" s="1"/>
  <c r="G449" i="28"/>
  <c r="G450" i="28"/>
  <c r="G451" i="28"/>
  <c r="I451" i="28" s="1"/>
  <c r="G452" i="28"/>
  <c r="G453" i="28"/>
  <c r="I453" i="28" s="1"/>
  <c r="G454" i="28"/>
  <c r="G455" i="28"/>
  <c r="G456" i="28"/>
  <c r="G457" i="28"/>
  <c r="I457" i="28" s="1"/>
  <c r="G458" i="28"/>
  <c r="G459" i="28"/>
  <c r="I459" i="28" s="1"/>
  <c r="G460" i="28"/>
  <c r="I460" i="28" s="1"/>
  <c r="G461" i="28"/>
  <c r="G462" i="28"/>
  <c r="G463" i="28"/>
  <c r="I463" i="28" s="1"/>
  <c r="G464" i="28"/>
  <c r="I464" i="28" s="1"/>
  <c r="G465" i="28"/>
  <c r="I465" i="28" s="1"/>
  <c r="G466" i="28"/>
  <c r="G467" i="28"/>
  <c r="G468" i="28"/>
  <c r="G469" i="28"/>
  <c r="G470" i="28"/>
  <c r="G471" i="28"/>
  <c r="I471" i="28" s="1"/>
  <c r="G472" i="28"/>
  <c r="I472" i="28" s="1"/>
  <c r="G473" i="28"/>
  <c r="G474" i="28"/>
  <c r="G475" i="28"/>
  <c r="I475" i="28" s="1"/>
  <c r="G476" i="28"/>
  <c r="G477" i="28"/>
  <c r="I477" i="28" s="1"/>
  <c r="G478" i="28"/>
  <c r="G479" i="28"/>
  <c r="G480" i="28"/>
  <c r="G481" i="28"/>
  <c r="I481" i="28" s="1"/>
  <c r="G482" i="28"/>
  <c r="G483" i="28"/>
  <c r="I483" i="28" s="1"/>
  <c r="G484" i="28"/>
  <c r="G485" i="28"/>
  <c r="G486" i="28"/>
  <c r="G487" i="28"/>
  <c r="I487" i="28" s="1"/>
  <c r="G488" i="28"/>
  <c r="I488" i="28" s="1"/>
  <c r="G489" i="28"/>
  <c r="I489" i="28" s="1"/>
  <c r="G490" i="28"/>
  <c r="G491" i="28"/>
  <c r="G492" i="28"/>
  <c r="G493" i="28"/>
  <c r="G494" i="28"/>
  <c r="G495" i="28"/>
  <c r="I495" i="28" s="1"/>
  <c r="G496" i="28"/>
  <c r="I496" i="28" s="1"/>
  <c r="G497" i="28"/>
  <c r="G498" i="28"/>
  <c r="G499" i="28"/>
  <c r="I499" i="28" s="1"/>
  <c r="G500" i="28"/>
  <c r="I500" i="28" s="1"/>
  <c r="G501" i="28"/>
  <c r="I501" i="28" s="1"/>
  <c r="G502" i="28"/>
  <c r="G503" i="28"/>
  <c r="G504" i="28"/>
  <c r="G505" i="28"/>
  <c r="I505" i="28" s="1"/>
  <c r="G506" i="28"/>
  <c r="G507" i="28"/>
  <c r="I507" i="28" s="1"/>
  <c r="G508" i="28"/>
  <c r="I508" i="28" s="1"/>
  <c r="G509" i="28"/>
  <c r="G510" i="28"/>
  <c r="AH149" i="41"/>
  <c r="AR149" i="41"/>
  <c r="G17" i="50"/>
  <c r="I17" i="50" s="1"/>
  <c r="G18" i="50"/>
  <c r="I18" i="50" s="1"/>
  <c r="G19" i="50"/>
  <c r="I19" i="50" s="1"/>
  <c r="G20" i="50"/>
  <c r="I20" i="50" s="1"/>
  <c r="G21" i="50"/>
  <c r="I21" i="50" s="1"/>
  <c r="G22" i="50"/>
  <c r="I22" i="50" s="1"/>
  <c r="G23" i="50"/>
  <c r="I23" i="50" s="1"/>
  <c r="G24" i="50"/>
  <c r="I24" i="50" s="1"/>
  <c r="G25" i="50"/>
  <c r="G26" i="50"/>
  <c r="I26" i="50" s="1"/>
  <c r="G27" i="50"/>
  <c r="I27" i="50" s="1"/>
  <c r="G28" i="50"/>
  <c r="I28" i="50" s="1"/>
  <c r="G29" i="50"/>
  <c r="I29" i="50" s="1"/>
  <c r="G30" i="50"/>
  <c r="I30" i="50" s="1"/>
  <c r="G31" i="50"/>
  <c r="I31" i="50" s="1"/>
  <c r="G32" i="50"/>
  <c r="I32" i="50" s="1"/>
  <c r="G33" i="50"/>
  <c r="G34" i="50"/>
  <c r="I34" i="50" s="1"/>
  <c r="G35" i="50"/>
  <c r="G36" i="50"/>
  <c r="I36" i="50" s="1"/>
  <c r="G37" i="50"/>
  <c r="I37" i="50" s="1"/>
  <c r="G38" i="50"/>
  <c r="I38" i="50" s="1"/>
  <c r="G39" i="50"/>
  <c r="I39" i="50" s="1"/>
  <c r="G40" i="50"/>
  <c r="I40" i="50" s="1"/>
  <c r="G41" i="50"/>
  <c r="I41" i="50" s="1"/>
  <c r="G42" i="50"/>
  <c r="I42" i="50" s="1"/>
  <c r="G43" i="50"/>
  <c r="I43" i="50" s="1"/>
  <c r="G44" i="50"/>
  <c r="I44" i="50" s="1"/>
  <c r="G45" i="50"/>
  <c r="I45" i="50" s="1"/>
  <c r="G46" i="50"/>
  <c r="I46" i="50" s="1"/>
  <c r="G47" i="50"/>
  <c r="I47" i="50" s="1"/>
  <c r="G48" i="50"/>
  <c r="I48" i="50" s="1"/>
  <c r="G49" i="50"/>
  <c r="I49" i="50" s="1"/>
  <c r="G50" i="50"/>
  <c r="I50" i="50" s="1"/>
  <c r="G51" i="50"/>
  <c r="I51" i="50" s="1"/>
  <c r="G52" i="50"/>
  <c r="I52" i="50" s="1"/>
  <c r="G53" i="50"/>
  <c r="I53" i="50" s="1"/>
  <c r="G54" i="50"/>
  <c r="I54" i="50" s="1"/>
  <c r="G55" i="50"/>
  <c r="I55" i="50" s="1"/>
  <c r="G56" i="50"/>
  <c r="I56" i="50" s="1"/>
  <c r="G57" i="50"/>
  <c r="G58" i="50"/>
  <c r="G59" i="50"/>
  <c r="I59" i="50" s="1"/>
  <c r="G60" i="50"/>
  <c r="I60" i="50" s="1"/>
  <c r="G61" i="50"/>
  <c r="I61" i="50" s="1"/>
  <c r="G62" i="50"/>
  <c r="I62" i="50" s="1"/>
  <c r="G63" i="50"/>
  <c r="I63" i="50" s="1"/>
  <c r="G64" i="50"/>
  <c r="I64" i="50" s="1"/>
  <c r="G65" i="50"/>
  <c r="I65" i="50" s="1"/>
  <c r="G66" i="50"/>
  <c r="I66" i="50" s="1"/>
  <c r="G67" i="50"/>
  <c r="I67" i="50" s="1"/>
  <c r="G68" i="50"/>
  <c r="I68" i="50" s="1"/>
  <c r="G69" i="50"/>
  <c r="I69" i="50" s="1"/>
  <c r="G70" i="50"/>
  <c r="I70" i="50" s="1"/>
  <c r="G71" i="50"/>
  <c r="I71" i="50" s="1"/>
  <c r="G72" i="50"/>
  <c r="I72" i="50" s="1"/>
  <c r="G73" i="50"/>
  <c r="I73" i="50" s="1"/>
  <c r="G74" i="50"/>
  <c r="I74" i="50" s="1"/>
  <c r="G75" i="50"/>
  <c r="I75" i="50" s="1"/>
  <c r="G76" i="50"/>
  <c r="I76" i="50" s="1"/>
  <c r="G77" i="50"/>
  <c r="I77" i="50" s="1"/>
  <c r="G78" i="50"/>
  <c r="I78" i="50" s="1"/>
  <c r="G79" i="50"/>
  <c r="I79" i="50" s="1"/>
  <c r="G80" i="50"/>
  <c r="I80" i="50" s="1"/>
  <c r="G81" i="50"/>
  <c r="I81" i="50" s="1"/>
  <c r="G82" i="50"/>
  <c r="I82" i="50" s="1"/>
  <c r="G83" i="50"/>
  <c r="I83" i="50" s="1"/>
  <c r="G84" i="50"/>
  <c r="I84" i="50" s="1"/>
  <c r="G85" i="50"/>
  <c r="I85" i="50" s="1"/>
  <c r="G86" i="50"/>
  <c r="I86" i="50" s="1"/>
  <c r="G87" i="50"/>
  <c r="I87" i="50" s="1"/>
  <c r="G88" i="50"/>
  <c r="I88" i="50" s="1"/>
  <c r="G89" i="50"/>
  <c r="I89" i="50" s="1"/>
  <c r="G90" i="50"/>
  <c r="I90" i="50" s="1"/>
  <c r="G91" i="50"/>
  <c r="I91" i="50" s="1"/>
  <c r="G92" i="50"/>
  <c r="I92" i="50" s="1"/>
  <c r="G93" i="50"/>
  <c r="G94" i="50"/>
  <c r="I94" i="50" s="1"/>
  <c r="G95" i="50"/>
  <c r="I95" i="50" s="1"/>
  <c r="G96" i="50"/>
  <c r="I96" i="50" s="1"/>
  <c r="G97" i="50"/>
  <c r="I97" i="50" s="1"/>
  <c r="G98" i="50"/>
  <c r="I98" i="50" s="1"/>
  <c r="G99" i="50"/>
  <c r="I99" i="50" s="1"/>
  <c r="G100" i="50"/>
  <c r="I100" i="50" s="1"/>
  <c r="G101" i="50"/>
  <c r="I101" i="50" s="1"/>
  <c r="G102" i="50"/>
  <c r="I102" i="50" s="1"/>
  <c r="G103" i="50"/>
  <c r="I103" i="50" s="1"/>
  <c r="G104" i="50"/>
  <c r="I104" i="50" s="1"/>
  <c r="G105" i="50"/>
  <c r="G106" i="50"/>
  <c r="I106" i="50" s="1"/>
  <c r="G107" i="50"/>
  <c r="I107" i="50" s="1"/>
  <c r="G108" i="50"/>
  <c r="I108" i="50" s="1"/>
  <c r="G109" i="50"/>
  <c r="I109" i="50" s="1"/>
  <c r="G110" i="50"/>
  <c r="I110" i="50" s="1"/>
  <c r="G111" i="50"/>
  <c r="I111" i="50" s="1"/>
  <c r="G112" i="50"/>
  <c r="I112" i="50" s="1"/>
  <c r="G113" i="50"/>
  <c r="I113" i="50" s="1"/>
  <c r="G114" i="50"/>
  <c r="I114" i="50" s="1"/>
  <c r="G115" i="50"/>
  <c r="I115" i="50" s="1"/>
  <c r="G116" i="50"/>
  <c r="I116" i="50" s="1"/>
  <c r="G117" i="50"/>
  <c r="G118" i="50"/>
  <c r="I118" i="50" s="1"/>
  <c r="G119" i="50"/>
  <c r="I119" i="50" s="1"/>
  <c r="G120" i="50"/>
  <c r="I120" i="50" s="1"/>
  <c r="G121" i="50"/>
  <c r="I121" i="50" s="1"/>
  <c r="G122" i="50"/>
  <c r="I122" i="50" s="1"/>
  <c r="G123" i="50"/>
  <c r="I123" i="50" s="1"/>
  <c r="G124" i="50"/>
  <c r="I124" i="50" s="1"/>
  <c r="G125" i="50"/>
  <c r="I125" i="50" s="1"/>
  <c r="G126" i="50"/>
  <c r="I126" i="50" s="1"/>
  <c r="G127" i="50"/>
  <c r="I127" i="50" s="1"/>
  <c r="G128" i="50"/>
  <c r="I128" i="50" s="1"/>
  <c r="G129" i="50"/>
  <c r="G130" i="50"/>
  <c r="I130" i="50" s="1"/>
  <c r="G131" i="50"/>
  <c r="I131" i="50" s="1"/>
  <c r="G132" i="50"/>
  <c r="I132" i="50" s="1"/>
  <c r="G133" i="50"/>
  <c r="I133" i="50" s="1"/>
  <c r="G134" i="50"/>
  <c r="I134" i="50" s="1"/>
  <c r="G135" i="50"/>
  <c r="I135" i="50" s="1"/>
  <c r="G136" i="50"/>
  <c r="I136" i="50" s="1"/>
  <c r="G137" i="50"/>
  <c r="I137" i="50" s="1"/>
  <c r="G138" i="50"/>
  <c r="I138" i="50" s="1"/>
  <c r="G139" i="50"/>
  <c r="I139" i="50" s="1"/>
  <c r="G140" i="50"/>
  <c r="I140" i="50" s="1"/>
  <c r="G141" i="50"/>
  <c r="G142" i="50"/>
  <c r="I142" i="50" s="1"/>
  <c r="G143" i="50"/>
  <c r="I143" i="50" s="1"/>
  <c r="G144" i="50"/>
  <c r="I144" i="50" s="1"/>
  <c r="G145" i="50"/>
  <c r="I145" i="50" s="1"/>
  <c r="G146" i="50"/>
  <c r="I146" i="50" s="1"/>
  <c r="G147" i="50"/>
  <c r="I147" i="50" s="1"/>
  <c r="G148" i="50"/>
  <c r="I148" i="50" s="1"/>
  <c r="G149" i="50"/>
  <c r="I149" i="50" s="1"/>
  <c r="G150" i="50"/>
  <c r="I150" i="50" s="1"/>
  <c r="G151" i="50"/>
  <c r="I151" i="50" s="1"/>
  <c r="G152" i="50"/>
  <c r="I152" i="50" s="1"/>
  <c r="G153" i="50"/>
  <c r="G154" i="50"/>
  <c r="I154" i="50" s="1"/>
  <c r="G155" i="50"/>
  <c r="I155" i="50" s="1"/>
  <c r="G156" i="50"/>
  <c r="I156" i="50" s="1"/>
  <c r="G157" i="50"/>
  <c r="I157" i="50" s="1"/>
  <c r="G158" i="50"/>
  <c r="I158" i="50" s="1"/>
  <c r="G159" i="50"/>
  <c r="I159" i="50" s="1"/>
  <c r="G160" i="50"/>
  <c r="I160" i="50" s="1"/>
  <c r="G161" i="50"/>
  <c r="I161" i="50" s="1"/>
  <c r="G162" i="50"/>
  <c r="I162" i="50" s="1"/>
  <c r="G163" i="50"/>
  <c r="I163" i="50" s="1"/>
  <c r="G164" i="50"/>
  <c r="I164" i="50" s="1"/>
  <c r="G165" i="50"/>
  <c r="I165" i="50" s="1"/>
  <c r="G166" i="50"/>
  <c r="I166" i="50" s="1"/>
  <c r="G167" i="50"/>
  <c r="I167" i="50" s="1"/>
  <c r="G168" i="50"/>
  <c r="I168" i="50" s="1"/>
  <c r="G169" i="50"/>
  <c r="I169" i="50" s="1"/>
  <c r="G170" i="50"/>
  <c r="I170" i="50" s="1"/>
  <c r="G171" i="50"/>
  <c r="I171" i="50" s="1"/>
  <c r="G172" i="50"/>
  <c r="I172" i="50" s="1"/>
  <c r="G173" i="50"/>
  <c r="I173" i="50" s="1"/>
  <c r="G174" i="50"/>
  <c r="I174" i="50" s="1"/>
  <c r="G175" i="50"/>
  <c r="I175" i="50" s="1"/>
  <c r="G176" i="50"/>
  <c r="I176" i="50" s="1"/>
  <c r="G177" i="50"/>
  <c r="G178" i="50"/>
  <c r="I178" i="50" s="1"/>
  <c r="G179" i="50"/>
  <c r="I179" i="50" s="1"/>
  <c r="G180" i="50"/>
  <c r="I180" i="50" s="1"/>
  <c r="G181" i="50"/>
  <c r="I181" i="50" s="1"/>
  <c r="G182" i="50"/>
  <c r="I182" i="50" s="1"/>
  <c r="G183" i="50"/>
  <c r="I183" i="50" s="1"/>
  <c r="G184" i="50"/>
  <c r="I184" i="50" s="1"/>
  <c r="G185" i="50"/>
  <c r="I185" i="50" s="1"/>
  <c r="G186" i="50"/>
  <c r="I186" i="50" s="1"/>
  <c r="G187" i="50"/>
  <c r="I187" i="50" s="1"/>
  <c r="G188" i="50"/>
  <c r="I188" i="50" s="1"/>
  <c r="G189" i="50"/>
  <c r="G190" i="50"/>
  <c r="I190" i="50" s="1"/>
  <c r="G191" i="50"/>
  <c r="I191" i="50" s="1"/>
  <c r="G192" i="50"/>
  <c r="I192" i="50" s="1"/>
  <c r="G193" i="50"/>
  <c r="I193" i="50" s="1"/>
  <c r="G194" i="50"/>
  <c r="I194" i="50" s="1"/>
  <c r="G195" i="50"/>
  <c r="I195" i="50" s="1"/>
  <c r="G196" i="50"/>
  <c r="I196" i="50" s="1"/>
  <c r="G197" i="50"/>
  <c r="I197" i="50" s="1"/>
  <c r="G198" i="50"/>
  <c r="I198" i="50" s="1"/>
  <c r="G199" i="50"/>
  <c r="I199" i="50" s="1"/>
  <c r="G200" i="50"/>
  <c r="I200" i="50" s="1"/>
  <c r="G201" i="50"/>
  <c r="G202" i="50"/>
  <c r="I202" i="50" s="1"/>
  <c r="G203" i="50"/>
  <c r="I203" i="50" s="1"/>
  <c r="G204" i="50"/>
  <c r="I204" i="50" s="1"/>
  <c r="G205" i="50"/>
  <c r="I205" i="50" s="1"/>
  <c r="G206" i="50"/>
  <c r="I206" i="50" s="1"/>
  <c r="G207" i="50"/>
  <c r="I207" i="50" s="1"/>
  <c r="G208" i="50"/>
  <c r="I208" i="50" s="1"/>
  <c r="G209" i="50"/>
  <c r="I209" i="50" s="1"/>
  <c r="G210" i="50"/>
  <c r="I210" i="50" s="1"/>
  <c r="G211" i="50"/>
  <c r="I211" i="50" s="1"/>
  <c r="G212" i="50"/>
  <c r="I212" i="50" s="1"/>
  <c r="G213" i="50"/>
  <c r="I213" i="50" s="1"/>
  <c r="G214" i="50"/>
  <c r="I214" i="50" s="1"/>
  <c r="G215" i="50"/>
  <c r="G216" i="50"/>
  <c r="I216" i="50" s="1"/>
  <c r="G217" i="50"/>
  <c r="I217" i="50" s="1"/>
  <c r="G218" i="50"/>
  <c r="I218" i="50" s="1"/>
  <c r="G219" i="50"/>
  <c r="I219" i="50" s="1"/>
  <c r="G220" i="50"/>
  <c r="I220" i="50" s="1"/>
  <c r="G221" i="50"/>
  <c r="I221" i="50" s="1"/>
  <c r="G222" i="50"/>
  <c r="I222" i="50" s="1"/>
  <c r="G223" i="50"/>
  <c r="I223" i="50" s="1"/>
  <c r="G224" i="50"/>
  <c r="I224" i="50" s="1"/>
  <c r="G225" i="50"/>
  <c r="G226" i="50"/>
  <c r="I226" i="50" s="1"/>
  <c r="G227" i="50"/>
  <c r="I227" i="50" s="1"/>
  <c r="G228" i="50"/>
  <c r="I228" i="50" s="1"/>
  <c r="G229" i="50"/>
  <c r="I229" i="50" s="1"/>
  <c r="G230" i="50"/>
  <c r="I230" i="50" s="1"/>
  <c r="G231" i="50"/>
  <c r="I231" i="50" s="1"/>
  <c r="G232" i="50"/>
  <c r="I232" i="50" s="1"/>
  <c r="G233" i="50"/>
  <c r="I233" i="50" s="1"/>
  <c r="G234" i="50"/>
  <c r="I234" i="50" s="1"/>
  <c r="G235" i="50"/>
  <c r="I235" i="50" s="1"/>
  <c r="G236" i="50"/>
  <c r="I236" i="50" s="1"/>
  <c r="G237" i="50"/>
  <c r="I237" i="50" s="1"/>
  <c r="G238" i="50"/>
  <c r="G239" i="50"/>
  <c r="I239" i="50" s="1"/>
  <c r="G240" i="50"/>
  <c r="I240" i="50" s="1"/>
  <c r="G241" i="50"/>
  <c r="I241" i="50" s="1"/>
  <c r="G242" i="50"/>
  <c r="I242" i="50" s="1"/>
  <c r="G243" i="50"/>
  <c r="I243" i="50" s="1"/>
  <c r="G244" i="50"/>
  <c r="I244" i="50" s="1"/>
  <c r="G245" i="50"/>
  <c r="I245" i="50" s="1"/>
  <c r="G246" i="50"/>
  <c r="I246" i="50" s="1"/>
  <c r="G247" i="50"/>
  <c r="I247" i="50" s="1"/>
  <c r="G248" i="50"/>
  <c r="I248" i="50" s="1"/>
  <c r="G249" i="50"/>
  <c r="G250" i="50"/>
  <c r="I250" i="50" s="1"/>
  <c r="G251" i="50"/>
  <c r="I251" i="50" s="1"/>
  <c r="G252" i="50"/>
  <c r="I252" i="50" s="1"/>
  <c r="G253" i="50"/>
  <c r="I253" i="50" s="1"/>
  <c r="G254" i="50"/>
  <c r="I254" i="50" s="1"/>
  <c r="G255" i="50"/>
  <c r="I255" i="50" s="1"/>
  <c r="G256" i="50"/>
  <c r="I256" i="50" s="1"/>
  <c r="G257" i="50"/>
  <c r="I257" i="50" s="1"/>
  <c r="G258" i="50"/>
  <c r="I258" i="50" s="1"/>
  <c r="G259" i="50"/>
  <c r="I259" i="50" s="1"/>
  <c r="G260" i="50"/>
  <c r="I260" i="50" s="1"/>
  <c r="G261" i="50"/>
  <c r="G262" i="50"/>
  <c r="I262" i="50" s="1"/>
  <c r="G263" i="50"/>
  <c r="I263" i="50" s="1"/>
  <c r="G264" i="50"/>
  <c r="I264" i="50" s="1"/>
  <c r="G265" i="50"/>
  <c r="I265" i="50" s="1"/>
  <c r="G266" i="50"/>
  <c r="I266" i="50" s="1"/>
  <c r="G267" i="50"/>
  <c r="I267" i="50" s="1"/>
  <c r="G268" i="50"/>
  <c r="I268" i="50" s="1"/>
  <c r="G269" i="50"/>
  <c r="I269" i="50" s="1"/>
  <c r="G270" i="50"/>
  <c r="I270" i="50" s="1"/>
  <c r="G271" i="50"/>
  <c r="I271" i="50" s="1"/>
  <c r="G272" i="50"/>
  <c r="I272" i="50" s="1"/>
  <c r="G273" i="50"/>
  <c r="G274" i="50"/>
  <c r="I274" i="50" s="1"/>
  <c r="G275" i="50"/>
  <c r="I275" i="50" s="1"/>
  <c r="G276" i="50"/>
  <c r="I276" i="50" s="1"/>
  <c r="G277" i="50"/>
  <c r="I277" i="50" s="1"/>
  <c r="G278" i="50"/>
  <c r="I278" i="50" s="1"/>
  <c r="G279" i="50"/>
  <c r="I279" i="50" s="1"/>
  <c r="G280" i="50"/>
  <c r="I280" i="50" s="1"/>
  <c r="G281" i="50"/>
  <c r="I281" i="50" s="1"/>
  <c r="G282" i="50"/>
  <c r="I282" i="50" s="1"/>
  <c r="G283" i="50"/>
  <c r="I283" i="50" s="1"/>
  <c r="G284" i="50"/>
  <c r="I284" i="50" s="1"/>
  <c r="G285" i="50"/>
  <c r="G286" i="50"/>
  <c r="G287" i="50"/>
  <c r="I287" i="50" s="1"/>
  <c r="G288" i="50"/>
  <c r="I288" i="50" s="1"/>
  <c r="G289" i="50"/>
  <c r="I289" i="50" s="1"/>
  <c r="G290" i="50"/>
  <c r="I290" i="50" s="1"/>
  <c r="G291" i="50"/>
  <c r="I291" i="50" s="1"/>
  <c r="G292" i="50"/>
  <c r="I292" i="50" s="1"/>
  <c r="G293" i="50"/>
  <c r="I293" i="50" s="1"/>
  <c r="G294" i="50"/>
  <c r="I294" i="50" s="1"/>
  <c r="G295" i="50"/>
  <c r="I295" i="50" s="1"/>
  <c r="G296" i="50"/>
  <c r="I296" i="50" s="1"/>
  <c r="G297" i="50"/>
  <c r="I297" i="50" s="1"/>
  <c r="G298" i="50"/>
  <c r="I298" i="50" s="1"/>
  <c r="G299" i="50"/>
  <c r="I299" i="50" s="1"/>
  <c r="G300" i="50"/>
  <c r="I300" i="50" s="1"/>
  <c r="G301" i="50"/>
  <c r="I301" i="50" s="1"/>
  <c r="G302" i="50"/>
  <c r="I302" i="50" s="1"/>
  <c r="G303" i="50"/>
  <c r="I303" i="50" s="1"/>
  <c r="G304" i="50"/>
  <c r="I304" i="50" s="1"/>
  <c r="G305" i="50"/>
  <c r="I305" i="50" s="1"/>
  <c r="G306" i="50"/>
  <c r="I306" i="50" s="1"/>
  <c r="G307" i="50"/>
  <c r="I307" i="50" s="1"/>
  <c r="G308" i="50"/>
  <c r="I308" i="50" s="1"/>
  <c r="G309" i="50"/>
  <c r="I309" i="50" s="1"/>
  <c r="G310" i="50"/>
  <c r="I310" i="50" s="1"/>
  <c r="G311" i="50"/>
  <c r="I311" i="50" s="1"/>
  <c r="G312" i="50"/>
  <c r="I312" i="50" s="1"/>
  <c r="G313" i="50"/>
  <c r="I313" i="50" s="1"/>
  <c r="G314" i="50"/>
  <c r="I314" i="50" s="1"/>
  <c r="G315" i="50"/>
  <c r="I315" i="50" s="1"/>
  <c r="G316" i="50"/>
  <c r="I316" i="50" s="1"/>
  <c r="G317" i="50"/>
  <c r="I317" i="50" s="1"/>
  <c r="G318" i="50"/>
  <c r="I318" i="50" s="1"/>
  <c r="G319" i="50"/>
  <c r="I319" i="50" s="1"/>
  <c r="G320" i="50"/>
  <c r="I320" i="50" s="1"/>
  <c r="G321" i="50"/>
  <c r="I321" i="50" s="1"/>
  <c r="G322" i="50"/>
  <c r="I322" i="50" s="1"/>
  <c r="G323" i="50"/>
  <c r="I323" i="50" s="1"/>
  <c r="G324" i="50"/>
  <c r="I324" i="50" s="1"/>
  <c r="G325" i="50"/>
  <c r="I325" i="50" s="1"/>
  <c r="G326" i="50"/>
  <c r="I326" i="50" s="1"/>
  <c r="G327" i="50"/>
  <c r="I327" i="50" s="1"/>
  <c r="G328" i="50"/>
  <c r="I328" i="50" s="1"/>
  <c r="G329" i="50"/>
  <c r="I329" i="50" s="1"/>
  <c r="G330" i="50"/>
  <c r="I330" i="50" s="1"/>
  <c r="G331" i="50"/>
  <c r="I331" i="50" s="1"/>
  <c r="G332" i="50"/>
  <c r="I332" i="50" s="1"/>
  <c r="G333" i="50"/>
  <c r="I333" i="50" s="1"/>
  <c r="G334" i="50"/>
  <c r="I334" i="50" s="1"/>
  <c r="G335" i="50"/>
  <c r="I335" i="50" s="1"/>
  <c r="G336" i="50"/>
  <c r="I336" i="50" s="1"/>
  <c r="G337" i="50"/>
  <c r="I337" i="50" s="1"/>
  <c r="G338" i="50"/>
  <c r="I338" i="50" s="1"/>
  <c r="G339" i="50"/>
  <c r="I339" i="50" s="1"/>
  <c r="G340" i="50"/>
  <c r="I340" i="50" s="1"/>
  <c r="G341" i="50"/>
  <c r="I341" i="50" s="1"/>
  <c r="G342" i="50"/>
  <c r="I342" i="50" s="1"/>
  <c r="G343" i="50"/>
  <c r="I343" i="50" s="1"/>
  <c r="G344" i="50"/>
  <c r="I344" i="50" s="1"/>
  <c r="G345" i="50"/>
  <c r="G346" i="50"/>
  <c r="I346" i="50" s="1"/>
  <c r="G347" i="50"/>
  <c r="I347" i="50" s="1"/>
  <c r="G348" i="50"/>
  <c r="I348" i="50" s="1"/>
  <c r="G349" i="50"/>
  <c r="I349" i="50" s="1"/>
  <c r="G350" i="50"/>
  <c r="I350" i="50" s="1"/>
  <c r="G351" i="50"/>
  <c r="I351" i="50" s="1"/>
  <c r="G352" i="50"/>
  <c r="I352" i="50" s="1"/>
  <c r="G353" i="50"/>
  <c r="I353" i="50" s="1"/>
  <c r="G354" i="50"/>
  <c r="I354" i="50" s="1"/>
  <c r="G355" i="50"/>
  <c r="I355" i="50" s="1"/>
  <c r="G356" i="50"/>
  <c r="I356" i="50" s="1"/>
  <c r="G357" i="50"/>
  <c r="G358" i="50"/>
  <c r="I358" i="50" s="1"/>
  <c r="G359" i="50"/>
  <c r="I359" i="50" s="1"/>
  <c r="G360" i="50"/>
  <c r="I360" i="50" s="1"/>
  <c r="G361" i="50"/>
  <c r="I361" i="50" s="1"/>
  <c r="G362" i="50"/>
  <c r="I362" i="50" s="1"/>
  <c r="G363" i="50"/>
  <c r="I363" i="50" s="1"/>
  <c r="G364" i="50"/>
  <c r="I364" i="50" s="1"/>
  <c r="G365" i="50"/>
  <c r="I365" i="50" s="1"/>
  <c r="G366" i="50"/>
  <c r="I366" i="50" s="1"/>
  <c r="G367" i="50"/>
  <c r="I367" i="50" s="1"/>
  <c r="G368" i="50"/>
  <c r="I368" i="50" s="1"/>
  <c r="G369" i="50"/>
  <c r="G370" i="50"/>
  <c r="I370" i="50" s="1"/>
  <c r="G371" i="50"/>
  <c r="I371" i="50" s="1"/>
  <c r="G372" i="50"/>
  <c r="I372" i="50" s="1"/>
  <c r="G373" i="50"/>
  <c r="I373" i="50" s="1"/>
  <c r="G374" i="50"/>
  <c r="I374" i="50" s="1"/>
  <c r="G375" i="50"/>
  <c r="I375" i="50" s="1"/>
  <c r="G376" i="50"/>
  <c r="I376" i="50" s="1"/>
  <c r="G377" i="50"/>
  <c r="I377" i="50" s="1"/>
  <c r="G378" i="50"/>
  <c r="I378" i="50" s="1"/>
  <c r="G379" i="50"/>
  <c r="I379" i="50" s="1"/>
  <c r="G380" i="50"/>
  <c r="I380" i="50" s="1"/>
  <c r="G381" i="50"/>
  <c r="G382" i="50"/>
  <c r="G383" i="50"/>
  <c r="I383" i="50" s="1"/>
  <c r="G384" i="50"/>
  <c r="I384" i="50" s="1"/>
  <c r="G385" i="50"/>
  <c r="I385" i="50" s="1"/>
  <c r="G386" i="50"/>
  <c r="I386" i="50" s="1"/>
  <c r="G387" i="50"/>
  <c r="I387" i="50" s="1"/>
  <c r="G388" i="50"/>
  <c r="I388" i="50" s="1"/>
  <c r="G389" i="50"/>
  <c r="I389" i="50" s="1"/>
  <c r="G390" i="50"/>
  <c r="I390" i="50" s="1"/>
  <c r="G391" i="50"/>
  <c r="I391" i="50" s="1"/>
  <c r="G392" i="50"/>
  <c r="I392" i="50" s="1"/>
  <c r="G393" i="50"/>
  <c r="I393" i="50" s="1"/>
  <c r="G394" i="50"/>
  <c r="I394" i="50" s="1"/>
  <c r="G395" i="50"/>
  <c r="I395" i="50" s="1"/>
  <c r="G396" i="50"/>
  <c r="I396" i="50" s="1"/>
  <c r="G397" i="50"/>
  <c r="I397" i="50" s="1"/>
  <c r="G398" i="50"/>
  <c r="I398" i="50" s="1"/>
  <c r="G399" i="50"/>
  <c r="I399" i="50" s="1"/>
  <c r="G400" i="50"/>
  <c r="I400" i="50" s="1"/>
  <c r="G401" i="50"/>
  <c r="I401" i="50" s="1"/>
  <c r="G402" i="50"/>
  <c r="I402" i="50" s="1"/>
  <c r="G403" i="50"/>
  <c r="I403" i="50" s="1"/>
  <c r="G404" i="50"/>
  <c r="I404" i="50" s="1"/>
  <c r="G405" i="50"/>
  <c r="G406" i="50"/>
  <c r="I406" i="50" s="1"/>
  <c r="G407" i="50"/>
  <c r="I407" i="50" s="1"/>
  <c r="G408" i="50"/>
  <c r="I408" i="50" s="1"/>
  <c r="G409" i="50"/>
  <c r="I409" i="50" s="1"/>
  <c r="G410" i="50"/>
  <c r="I410" i="50" s="1"/>
  <c r="G411" i="50"/>
  <c r="I411" i="50" s="1"/>
  <c r="G412" i="50"/>
  <c r="I412" i="50" s="1"/>
  <c r="G413" i="50"/>
  <c r="I413" i="50" s="1"/>
  <c r="G414" i="50"/>
  <c r="I414" i="50" s="1"/>
  <c r="G415" i="50"/>
  <c r="I415" i="50" s="1"/>
  <c r="G416" i="50"/>
  <c r="I416" i="50" s="1"/>
  <c r="G417" i="50"/>
  <c r="G418" i="50"/>
  <c r="I418" i="50" s="1"/>
  <c r="G419" i="50"/>
  <c r="I419" i="50" s="1"/>
  <c r="G420" i="50"/>
  <c r="I420" i="50" s="1"/>
  <c r="G421" i="50"/>
  <c r="I421" i="50" s="1"/>
  <c r="G422" i="50"/>
  <c r="I422" i="50" s="1"/>
  <c r="G423" i="50"/>
  <c r="I423" i="50" s="1"/>
  <c r="G424" i="50"/>
  <c r="I424" i="50" s="1"/>
  <c r="G425" i="50"/>
  <c r="I425" i="50" s="1"/>
  <c r="G426" i="50"/>
  <c r="I426" i="50" s="1"/>
  <c r="G427" i="50"/>
  <c r="I427" i="50" s="1"/>
  <c r="G428" i="50"/>
  <c r="I428" i="50" s="1"/>
  <c r="G429" i="50"/>
  <c r="I429" i="50" s="1"/>
  <c r="G430" i="50"/>
  <c r="I430" i="50" s="1"/>
  <c r="G431" i="50"/>
  <c r="I431" i="50" s="1"/>
  <c r="G432" i="50"/>
  <c r="G433" i="50"/>
  <c r="I433" i="50" s="1"/>
  <c r="G434" i="50"/>
  <c r="I434" i="50" s="1"/>
  <c r="G435" i="50"/>
  <c r="I435" i="50" s="1"/>
  <c r="G436" i="50"/>
  <c r="I436" i="50" s="1"/>
  <c r="G437" i="50"/>
  <c r="I437" i="50" s="1"/>
  <c r="G438" i="50"/>
  <c r="I438" i="50" s="1"/>
  <c r="G439" i="50"/>
  <c r="I439" i="50" s="1"/>
  <c r="G440" i="50"/>
  <c r="I440" i="50" s="1"/>
  <c r="G441" i="50"/>
  <c r="G442" i="50"/>
  <c r="I442" i="50" s="1"/>
  <c r="G443" i="50"/>
  <c r="I443" i="50" s="1"/>
  <c r="G444" i="50"/>
  <c r="I444" i="50" s="1"/>
  <c r="G445" i="50"/>
  <c r="I445" i="50" s="1"/>
  <c r="G446" i="50"/>
  <c r="I446" i="50" s="1"/>
  <c r="G447" i="50"/>
  <c r="I447" i="50" s="1"/>
  <c r="G448" i="50"/>
  <c r="I448" i="50" s="1"/>
  <c r="G449" i="50"/>
  <c r="I449" i="50" s="1"/>
  <c r="G450" i="50"/>
  <c r="I450" i="50" s="1"/>
  <c r="G451" i="50"/>
  <c r="I451" i="50" s="1"/>
  <c r="G452" i="50"/>
  <c r="I452" i="50" s="1"/>
  <c r="G453" i="50"/>
  <c r="G454" i="50"/>
  <c r="G455" i="50"/>
  <c r="I455" i="50" s="1"/>
  <c r="G456" i="50"/>
  <c r="I456" i="50" s="1"/>
  <c r="G457" i="50"/>
  <c r="I457" i="50" s="1"/>
  <c r="G458" i="50"/>
  <c r="I458" i="50" s="1"/>
  <c r="G459" i="50"/>
  <c r="I459" i="50" s="1"/>
  <c r="G460" i="50"/>
  <c r="I460" i="50" s="1"/>
  <c r="G461" i="50"/>
  <c r="I461" i="50" s="1"/>
  <c r="G462" i="50"/>
  <c r="I462" i="50" s="1"/>
  <c r="G463" i="50"/>
  <c r="I463" i="50" s="1"/>
  <c r="G464" i="50"/>
  <c r="I464" i="50" s="1"/>
  <c r="G465" i="50"/>
  <c r="I465" i="50" s="1"/>
  <c r="G466" i="50"/>
  <c r="I466" i="50" s="1"/>
  <c r="G467" i="50"/>
  <c r="I467" i="50" s="1"/>
  <c r="G468" i="50"/>
  <c r="I468" i="50" s="1"/>
  <c r="G469" i="50"/>
  <c r="I469" i="50" s="1"/>
  <c r="G470" i="50"/>
  <c r="I470" i="50" s="1"/>
  <c r="G471" i="50"/>
  <c r="I471" i="50" s="1"/>
  <c r="G472" i="50"/>
  <c r="I472" i="50" s="1"/>
  <c r="G473" i="50"/>
  <c r="I473" i="50" s="1"/>
  <c r="G474" i="50"/>
  <c r="I474" i="50" s="1"/>
  <c r="G475" i="50"/>
  <c r="I475" i="50" s="1"/>
  <c r="G476" i="50"/>
  <c r="I476" i="50" s="1"/>
  <c r="G477" i="50"/>
  <c r="I477" i="50" s="1"/>
  <c r="G478" i="50"/>
  <c r="G479" i="50"/>
  <c r="I479" i="50" s="1"/>
  <c r="G480" i="50"/>
  <c r="I480" i="50" s="1"/>
  <c r="G481" i="50"/>
  <c r="G482" i="50"/>
  <c r="I482" i="50" s="1"/>
  <c r="G483" i="50"/>
  <c r="I483" i="50" s="1"/>
  <c r="G484" i="50"/>
  <c r="I484" i="50" s="1"/>
  <c r="G485" i="50"/>
  <c r="I485" i="50" s="1"/>
  <c r="G486" i="50"/>
  <c r="I486" i="50" s="1"/>
  <c r="G487" i="50"/>
  <c r="I487" i="50" s="1"/>
  <c r="G488" i="50"/>
  <c r="I488" i="50" s="1"/>
  <c r="G489" i="50"/>
  <c r="G490" i="50"/>
  <c r="I490" i="50" s="1"/>
  <c r="G491" i="50"/>
  <c r="I491" i="50" s="1"/>
  <c r="G492" i="50"/>
  <c r="I492" i="50" s="1"/>
  <c r="G493" i="50"/>
  <c r="I493" i="50" s="1"/>
  <c r="G494" i="50"/>
  <c r="I494" i="50" s="1"/>
  <c r="G495" i="50"/>
  <c r="I495" i="50" s="1"/>
  <c r="G496" i="50"/>
  <c r="I496" i="50" s="1"/>
  <c r="G497" i="50"/>
  <c r="I497" i="50" s="1"/>
  <c r="G498" i="50"/>
  <c r="I498" i="50" s="1"/>
  <c r="G499" i="50"/>
  <c r="I499" i="50" s="1"/>
  <c r="G500" i="50"/>
  <c r="I500" i="50" s="1"/>
  <c r="G501" i="50"/>
  <c r="I501" i="50" s="1"/>
  <c r="G502" i="50"/>
  <c r="I502" i="50" s="1"/>
  <c r="G503" i="50"/>
  <c r="I503" i="50" s="1"/>
  <c r="G504" i="50"/>
  <c r="I504" i="50" s="1"/>
  <c r="G505" i="50"/>
  <c r="I505" i="50" s="1"/>
  <c r="G506" i="50"/>
  <c r="ED16" i="27"/>
  <c r="ED17" i="27"/>
  <c r="ED18" i="27"/>
  <c r="ED19" i="27"/>
  <c r="ED20" i="27"/>
  <c r="ED21" i="27"/>
  <c r="ED22" i="27"/>
  <c r="ED23" i="27"/>
  <c r="ED24" i="27"/>
  <c r="ED25" i="27"/>
  <c r="ED26" i="27"/>
  <c r="ED27" i="27"/>
  <c r="ED28" i="27"/>
  <c r="ED29" i="27"/>
  <c r="ED30" i="27"/>
  <c r="ED31" i="27"/>
  <c r="ED32" i="27"/>
  <c r="ED33" i="27"/>
  <c r="ED34" i="27"/>
  <c r="ED35" i="27"/>
  <c r="ED36" i="27"/>
  <c r="ED38" i="27"/>
  <c r="ED39" i="27"/>
  <c r="ED40" i="27"/>
  <c r="ED41" i="27"/>
  <c r="ED42" i="27"/>
  <c r="ED43" i="27"/>
  <c r="ED44" i="27"/>
  <c r="ED45" i="27"/>
  <c r="ED47" i="27"/>
  <c r="ED48" i="27"/>
  <c r="ED49" i="27"/>
  <c r="ED50" i="27"/>
  <c r="ED51" i="27"/>
  <c r="ED52" i="27"/>
  <c r="ED53" i="27"/>
  <c r="ED54" i="27"/>
  <c r="ED56" i="27"/>
  <c r="ED57" i="27"/>
  <c r="ED58" i="27"/>
  <c r="ED60" i="27"/>
  <c r="ED62" i="27"/>
  <c r="ED63" i="27"/>
  <c r="ED64" i="27"/>
  <c r="ED66" i="27"/>
  <c r="ED67" i="27"/>
  <c r="ED59" i="27"/>
  <c r="ED68" i="27"/>
  <c r="ED69" i="27"/>
  <c r="ED70" i="27"/>
  <c r="ED71" i="27"/>
  <c r="ED72" i="27"/>
  <c r="ED73" i="27"/>
  <c r="ED74" i="27"/>
  <c r="ED75" i="27"/>
  <c r="ED76" i="27"/>
  <c r="ED77" i="27"/>
  <c r="ED78" i="27"/>
  <c r="ED79" i="27"/>
  <c r="ED80" i="27"/>
  <c r="ED81" i="27"/>
  <c r="ED82" i="27"/>
  <c r="ED83" i="27"/>
  <c r="ED84" i="27"/>
  <c r="ED85" i="27"/>
  <c r="ED86" i="27"/>
  <c r="ED87" i="27"/>
  <c r="ED88" i="27"/>
  <c r="ED90" i="27"/>
  <c r="ED91" i="27"/>
  <c r="ED92" i="27"/>
  <c r="ED94" i="27"/>
  <c r="ED95" i="27"/>
  <c r="ED97" i="27"/>
  <c r="ED98" i="27"/>
  <c r="ED99" i="27"/>
  <c r="ED100" i="27"/>
  <c r="ED101" i="27"/>
  <c r="ED102" i="27"/>
  <c r="ED103" i="27"/>
  <c r="ED104" i="27"/>
  <c r="ED105" i="27"/>
  <c r="ED106" i="27"/>
  <c r="ED107" i="27"/>
  <c r="ED108" i="27"/>
  <c r="ED109" i="27"/>
  <c r="ED110" i="27"/>
  <c r="ED111" i="27"/>
  <c r="ED112" i="27"/>
  <c r="ED113" i="27"/>
  <c r="ED114" i="27"/>
  <c r="ED115" i="27"/>
  <c r="ED116" i="27"/>
  <c r="ED117" i="27"/>
  <c r="ED118" i="27"/>
  <c r="ED119" i="27"/>
  <c r="ED120" i="27"/>
  <c r="ED121" i="27"/>
  <c r="ED122" i="27"/>
  <c r="ED123" i="27"/>
  <c r="ED124" i="27"/>
  <c r="ED125" i="27"/>
  <c r="ED126" i="27"/>
  <c r="ED127" i="27"/>
  <c r="ED128" i="27"/>
  <c r="ED129" i="27"/>
  <c r="ED130" i="27"/>
  <c r="ED131" i="27"/>
  <c r="ED132" i="27"/>
  <c r="ED133" i="27"/>
  <c r="ED134" i="27"/>
  <c r="ED135" i="27"/>
  <c r="ED136" i="27"/>
  <c r="ED137" i="27"/>
  <c r="ED138" i="27"/>
  <c r="ED139" i="27"/>
  <c r="ED140" i="27"/>
  <c r="ED141" i="27"/>
  <c r="ED142" i="27"/>
  <c r="ED143" i="27"/>
  <c r="ED144" i="27"/>
  <c r="ED145" i="27"/>
  <c r="ED146" i="27"/>
  <c r="ED147" i="27"/>
  <c r="ED148" i="27"/>
  <c r="ED149" i="27"/>
  <c r="ED150" i="27"/>
  <c r="ED151" i="27"/>
  <c r="ED152" i="27"/>
  <c r="ED153" i="27"/>
  <c r="ED154" i="27"/>
  <c r="ED155" i="27"/>
  <c r="ED156" i="27"/>
  <c r="ED157" i="27"/>
  <c r="ED158" i="27"/>
  <c r="ED159" i="27"/>
  <c r="ED160" i="27"/>
  <c r="ED161" i="27"/>
  <c r="ED162" i="27"/>
  <c r="ED163" i="27"/>
  <c r="ED164" i="27"/>
  <c r="ED165" i="27"/>
  <c r="ED166" i="27"/>
  <c r="ED167" i="27"/>
  <c r="ED168" i="27"/>
  <c r="ED170" i="27"/>
  <c r="ED171" i="27"/>
  <c r="ED172" i="27"/>
  <c r="ED173" i="27"/>
  <c r="ED175" i="27"/>
  <c r="ED176" i="27"/>
  <c r="ED177" i="27"/>
  <c r="ED178" i="27"/>
  <c r="ED179" i="27"/>
  <c r="ED180" i="27"/>
  <c r="ED181" i="27"/>
  <c r="ED182" i="27"/>
  <c r="ED183" i="27"/>
  <c r="ED184" i="27"/>
  <c r="ED185" i="27"/>
  <c r="ED186" i="27"/>
  <c r="ED187" i="27"/>
  <c r="ED188" i="27"/>
  <c r="ED191" i="27"/>
  <c r="ED192" i="27"/>
  <c r="ED193" i="27"/>
  <c r="ED194" i="27"/>
  <c r="ED195" i="27"/>
  <c r="ED196" i="27"/>
  <c r="ED197" i="27"/>
  <c r="ED198" i="27"/>
  <c r="ED199" i="27"/>
  <c r="ED200" i="27"/>
  <c r="ED201" i="27"/>
  <c r="ED202" i="27"/>
  <c r="ED203" i="27"/>
  <c r="ED204" i="27"/>
  <c r="ED205" i="27"/>
  <c r="ED206" i="27"/>
  <c r="ED207" i="27"/>
  <c r="ED189" i="27"/>
  <c r="ED190" i="27"/>
  <c r="ED208" i="27"/>
  <c r="ED209" i="27"/>
  <c r="ED210" i="27"/>
  <c r="ED211" i="27"/>
  <c r="ED212" i="27"/>
  <c r="ED213" i="27"/>
  <c r="ED214" i="27"/>
  <c r="ED215" i="27"/>
  <c r="ED216" i="27"/>
  <c r="ED217" i="27"/>
  <c r="ED218" i="27"/>
  <c r="ED219" i="27"/>
  <c r="ED220" i="27"/>
  <c r="ED221" i="27"/>
  <c r="ED222" i="27"/>
  <c r="ED223" i="27"/>
  <c r="ED224" i="27"/>
  <c r="ED225" i="27"/>
  <c r="ED226" i="27"/>
  <c r="ED227" i="27"/>
  <c r="ED228" i="27"/>
  <c r="ED229" i="27"/>
  <c r="ED230" i="27"/>
  <c r="ED231" i="27"/>
  <c r="ED232" i="27"/>
  <c r="ED233" i="27"/>
  <c r="ED234" i="27"/>
  <c r="ED235" i="27"/>
  <c r="ED236" i="27"/>
  <c r="ED237" i="27"/>
  <c r="ED238" i="27"/>
  <c r="ED239" i="27"/>
  <c r="ED240" i="27"/>
  <c r="ED241" i="27"/>
  <c r="ED242" i="27"/>
  <c r="ED243" i="27"/>
  <c r="ED244" i="27"/>
  <c r="ED245" i="27"/>
  <c r="ED246" i="27"/>
  <c r="ED248" i="27"/>
  <c r="B255" i="35"/>
  <c r="B256" i="35"/>
  <c r="B257" i="35"/>
  <c r="B258" i="35"/>
  <c r="B232" i="35"/>
  <c r="B233" i="35"/>
  <c r="B234" i="35"/>
  <c r="B235" i="35"/>
  <c r="B236" i="35"/>
  <c r="B237" i="35"/>
  <c r="B238" i="35"/>
  <c r="B239" i="35"/>
  <c r="B240" i="35"/>
  <c r="B241" i="35"/>
  <c r="B242" i="35"/>
  <c r="B243" i="35"/>
  <c r="B244" i="35"/>
  <c r="B245" i="35"/>
  <c r="B246" i="35"/>
  <c r="B231" i="35"/>
  <c r="B169" i="35"/>
  <c r="B170" i="35"/>
  <c r="B171" i="35"/>
  <c r="B172" i="35"/>
  <c r="B173" i="35"/>
  <c r="B174" i="35"/>
  <c r="B175" i="35"/>
  <c r="B176" i="35"/>
  <c r="B177" i="35"/>
  <c r="B70" i="35"/>
  <c r="H39" i="35"/>
  <c r="F16" i="17"/>
  <c r="B16" i="35"/>
  <c r="F111" i="17"/>
  <c r="F12" i="17"/>
  <c r="F13" i="17"/>
  <c r="F14" i="17"/>
  <c r="C244" i="51"/>
  <c r="D244" i="51"/>
  <c r="E244" i="51"/>
  <c r="F244" i="51"/>
  <c r="C223" i="51"/>
  <c r="C236" i="52" s="1"/>
  <c r="G236" i="52" s="1"/>
  <c r="D223" i="51"/>
  <c r="D236" i="52" s="1"/>
  <c r="H236" i="52" s="1"/>
  <c r="E223" i="51"/>
  <c r="E236" i="52" s="1"/>
  <c r="F223" i="51"/>
  <c r="F236" i="52" s="1"/>
  <c r="C224" i="51"/>
  <c r="C237" i="52" s="1"/>
  <c r="G237" i="52"/>
  <c r="D224" i="51"/>
  <c r="D237" i="52" s="1"/>
  <c r="H237" i="52" s="1"/>
  <c r="E224" i="51"/>
  <c r="E237" i="52" s="1"/>
  <c r="F224" i="51"/>
  <c r="F237" i="52" s="1"/>
  <c r="F243" i="17" s="1"/>
  <c r="E214" i="29" s="1"/>
  <c r="C225" i="51"/>
  <c r="C238" i="52" s="1"/>
  <c r="D225" i="51"/>
  <c r="D238" i="52" s="1"/>
  <c r="H238" i="52" s="1"/>
  <c r="E225" i="51"/>
  <c r="E238" i="52"/>
  <c r="F225" i="51"/>
  <c r="F238" i="52" s="1"/>
  <c r="C226" i="51"/>
  <c r="C239" i="52"/>
  <c r="G239" i="52" s="1"/>
  <c r="D226" i="51"/>
  <c r="D239" i="52" s="1"/>
  <c r="H239" i="52" s="1"/>
  <c r="E226" i="51"/>
  <c r="E239" i="52" s="1"/>
  <c r="F226" i="51"/>
  <c r="F239" i="52" s="1"/>
  <c r="C227" i="51"/>
  <c r="C240" i="52" s="1"/>
  <c r="G240" i="52" s="1"/>
  <c r="D227" i="51"/>
  <c r="D240" i="52" s="1"/>
  <c r="H240" i="52" s="1"/>
  <c r="E227" i="51"/>
  <c r="E240" i="52"/>
  <c r="F227" i="51"/>
  <c r="F240" i="52" s="1"/>
  <c r="C228" i="51"/>
  <c r="C241" i="52" s="1"/>
  <c r="G241" i="52" s="1"/>
  <c r="D228" i="51"/>
  <c r="D241" i="52"/>
  <c r="H241" i="52" s="1"/>
  <c r="E228" i="51"/>
  <c r="E241" i="52" s="1"/>
  <c r="F228" i="51"/>
  <c r="F241" i="52" s="1"/>
  <c r="C229" i="51"/>
  <c r="C242" i="52"/>
  <c r="D229" i="51"/>
  <c r="D242" i="52" s="1"/>
  <c r="H242" i="52" s="1"/>
  <c r="E229" i="51"/>
  <c r="E242" i="52" s="1"/>
  <c r="F229" i="51"/>
  <c r="F242" i="52" s="1"/>
  <c r="D230" i="51"/>
  <c r="D243" i="52" s="1"/>
  <c r="H243" i="52" s="1"/>
  <c r="E230" i="51"/>
  <c r="E243" i="52" s="1"/>
  <c r="F230" i="51"/>
  <c r="F243" i="52" s="1"/>
  <c r="C231" i="51"/>
  <c r="C244" i="52" s="1"/>
  <c r="D231" i="51"/>
  <c r="D244" i="52" s="1"/>
  <c r="H244" i="52" s="1"/>
  <c r="E231" i="51"/>
  <c r="E244" i="52"/>
  <c r="F231" i="51"/>
  <c r="F244" i="52"/>
  <c r="C232" i="51"/>
  <c r="C245" i="52" s="1"/>
  <c r="G245" i="52" s="1"/>
  <c r="D232" i="51"/>
  <c r="D245" i="52" s="1"/>
  <c r="H245" i="52" s="1"/>
  <c r="E232" i="51"/>
  <c r="E245" i="52" s="1"/>
  <c r="F232" i="51"/>
  <c r="F245" i="52" s="1"/>
  <c r="C233" i="51"/>
  <c r="C246" i="52" s="1"/>
  <c r="G246" i="52" s="1"/>
  <c r="D233" i="51"/>
  <c r="D246" i="52"/>
  <c r="H246" i="52" s="1"/>
  <c r="E233" i="51"/>
  <c r="E246" i="52" s="1"/>
  <c r="F233" i="51"/>
  <c r="F246" i="52"/>
  <c r="C234" i="51"/>
  <c r="C247" i="52" s="1"/>
  <c r="G247" i="52" s="1"/>
  <c r="D234" i="51"/>
  <c r="D247" i="52" s="1"/>
  <c r="H247" i="52" s="1"/>
  <c r="E234" i="51"/>
  <c r="E247" i="52" s="1"/>
  <c r="F234" i="51"/>
  <c r="F247" i="52" s="1"/>
  <c r="C151" i="51"/>
  <c r="D151" i="51"/>
  <c r="E151" i="51"/>
  <c r="F151" i="51"/>
  <c r="C164" i="51"/>
  <c r="D164" i="51"/>
  <c r="E164" i="51"/>
  <c r="F164" i="51"/>
  <c r="C105" i="51"/>
  <c r="D105" i="51"/>
  <c r="E105" i="51"/>
  <c r="C68" i="51"/>
  <c r="D68" i="51"/>
  <c r="E68" i="51"/>
  <c r="C20" i="51"/>
  <c r="D20" i="51"/>
  <c r="E20" i="51"/>
  <c r="G242" i="52"/>
  <c r="G238" i="52"/>
  <c r="G244" i="52"/>
  <c r="F116" i="33"/>
  <c r="F102" i="33"/>
  <c r="E236" i="41" s="1"/>
  <c r="F101" i="17"/>
  <c r="F90" i="33"/>
  <c r="F80" i="33"/>
  <c r="F71" i="33"/>
  <c r="F48" i="33"/>
  <c r="F43" i="33"/>
  <c r="F36" i="33"/>
  <c r="F27" i="33"/>
  <c r="C16" i="52"/>
  <c r="G16" i="52"/>
  <c r="D16" i="52"/>
  <c r="H16" i="52"/>
  <c r="E16" i="52"/>
  <c r="J45" i="3"/>
  <c r="J27" i="3"/>
  <c r="I45" i="3"/>
  <c r="I27" i="3"/>
  <c r="H45" i="3"/>
  <c r="H27" i="3"/>
  <c r="G45" i="3"/>
  <c r="G27" i="3"/>
  <c r="F45" i="3"/>
  <c r="F27" i="3"/>
  <c r="E45" i="3"/>
  <c r="E27" i="3"/>
  <c r="C230" i="27"/>
  <c r="C245" i="33" s="1"/>
  <c r="D219" i="18" s="1"/>
  <c r="D230" i="27"/>
  <c r="D245" i="33" s="1"/>
  <c r="D219" i="41" s="1"/>
  <c r="E230" i="27"/>
  <c r="E245" i="33" s="1"/>
  <c r="E248" i="17" s="1"/>
  <c r="F230" i="27"/>
  <c r="F245" i="33" s="1"/>
  <c r="C231" i="27"/>
  <c r="C246" i="33" s="1"/>
  <c r="D231" i="27"/>
  <c r="D246" i="33" s="1"/>
  <c r="E231" i="27"/>
  <c r="E246" i="33" s="1"/>
  <c r="E220" i="18" s="1"/>
  <c r="F231" i="27"/>
  <c r="F246" i="33" s="1"/>
  <c r="C232" i="27"/>
  <c r="C247" i="33" s="1"/>
  <c r="D221" i="18" s="1"/>
  <c r="D232" i="27"/>
  <c r="D247" i="33" s="1"/>
  <c r="D221" i="41" s="1"/>
  <c r="E232" i="27"/>
  <c r="E247" i="33" s="1"/>
  <c r="F232" i="27"/>
  <c r="F247" i="33" s="1"/>
  <c r="E221" i="41" s="1"/>
  <c r="C233" i="27"/>
  <c r="C248" i="33" s="1"/>
  <c r="D233" i="27"/>
  <c r="D248" i="33" s="1"/>
  <c r="E233" i="27"/>
  <c r="E248" i="33" s="1"/>
  <c r="E222" i="18" s="1"/>
  <c r="F233" i="27"/>
  <c r="F248" i="33" s="1"/>
  <c r="C234" i="27"/>
  <c r="C249" i="33" s="1"/>
  <c r="C252" i="17" s="1"/>
  <c r="D234" i="27"/>
  <c r="D249" i="33" s="1"/>
  <c r="E234" i="27"/>
  <c r="E249" i="33" s="1"/>
  <c r="F234" i="27"/>
  <c r="F249" i="33" s="1"/>
  <c r="E223" i="41" s="1"/>
  <c r="C235" i="27"/>
  <c r="C250" i="33" s="1"/>
  <c r="D235" i="27"/>
  <c r="D250" i="33" s="1"/>
  <c r="D224" i="41" s="1"/>
  <c r="E235" i="27"/>
  <c r="E250" i="33" s="1"/>
  <c r="F235" i="27"/>
  <c r="F250" i="33" s="1"/>
  <c r="E224" i="41" s="1"/>
  <c r="E162" i="33"/>
  <c r="H289" i="9" s="1"/>
  <c r="D162" i="33"/>
  <c r="D140" i="41" s="1"/>
  <c r="C105" i="27"/>
  <c r="C111" i="33" s="1"/>
  <c r="L289" i="9" s="1"/>
  <c r="D105" i="27"/>
  <c r="D111" i="33" s="1"/>
  <c r="D95" i="41"/>
  <c r="F95" i="41" s="1"/>
  <c r="E105" i="27"/>
  <c r="E111" i="33" s="1"/>
  <c r="E70" i="33"/>
  <c r="E59" i="27"/>
  <c r="E69" i="33" s="1"/>
  <c r="J112" i="9" s="1"/>
  <c r="D59" i="27"/>
  <c r="D69" i="33" s="1"/>
  <c r="I112" i="9" s="1"/>
  <c r="C59" i="27"/>
  <c r="C69" i="33" s="1"/>
  <c r="H112" i="9" s="1"/>
  <c r="F245" i="27"/>
  <c r="E245" i="27"/>
  <c r="D245" i="27"/>
  <c r="C245" i="27"/>
  <c r="C260" i="33" s="1"/>
  <c r="B478" i="9"/>
  <c r="I308" i="9"/>
  <c r="F17" i="33"/>
  <c r="F15" i="17"/>
  <c r="F17" i="17"/>
  <c r="B689" i="9"/>
  <c r="B693" i="9" s="1"/>
  <c r="B690" i="9"/>
  <c r="B694" i="9" s="1"/>
  <c r="B688" i="9"/>
  <c r="B648" i="9"/>
  <c r="B649" i="9"/>
  <c r="B647" i="9"/>
  <c r="B632" i="9"/>
  <c r="B633" i="9"/>
  <c r="B634" i="9"/>
  <c r="B636" i="9"/>
  <c r="B637" i="9"/>
  <c r="B638" i="9"/>
  <c r="B639" i="9"/>
  <c r="B640" i="9"/>
  <c r="B631" i="9"/>
  <c r="B611" i="9"/>
  <c r="B612" i="9"/>
  <c r="B613" i="9"/>
  <c r="B614" i="9"/>
  <c r="B615" i="9"/>
  <c r="B616" i="9"/>
  <c r="B617" i="9"/>
  <c r="B610" i="9"/>
  <c r="B572" i="9"/>
  <c r="B573" i="9"/>
  <c r="B574" i="9"/>
  <c r="B575" i="9"/>
  <c r="B571" i="9"/>
  <c r="B567" i="9"/>
  <c r="B565" i="9"/>
  <c r="B562" i="9"/>
  <c r="B563" i="9"/>
  <c r="B561" i="9"/>
  <c r="B555" i="9"/>
  <c r="B556" i="9"/>
  <c r="B557" i="9"/>
  <c r="B558" i="9"/>
  <c r="B559" i="9"/>
  <c r="B554" i="9"/>
  <c r="B537" i="9"/>
  <c r="B538" i="9"/>
  <c r="B539" i="9"/>
  <c r="B540" i="9"/>
  <c r="B541" i="9"/>
  <c r="B536" i="9"/>
  <c r="B526" i="9"/>
  <c r="B527" i="9"/>
  <c r="B528" i="9"/>
  <c r="B525" i="9"/>
  <c r="B516" i="9"/>
  <c r="B515" i="9"/>
  <c r="D682" i="9"/>
  <c r="I202" i="57"/>
  <c r="H200" i="57"/>
  <c r="M182" i="57"/>
  <c r="M118" i="57"/>
  <c r="L118" i="57"/>
  <c r="K118" i="57"/>
  <c r="L111" i="57"/>
  <c r="K111" i="57"/>
  <c r="M104" i="57"/>
  <c r="L104" i="57"/>
  <c r="L91" i="57"/>
  <c r="L95" i="57"/>
  <c r="H202" i="57"/>
  <c r="J200" i="57"/>
  <c r="J202" i="57"/>
  <c r="L106" i="57"/>
  <c r="M216" i="57"/>
  <c r="L216" i="57"/>
  <c r="K216" i="57"/>
  <c r="J57" i="57"/>
  <c r="J44" i="57"/>
  <c r="C9" i="21"/>
  <c r="B106" i="57"/>
  <c r="J59" i="57"/>
  <c r="J63" i="57"/>
  <c r="B55" i="9"/>
  <c r="B56" i="9"/>
  <c r="B57" i="9"/>
  <c r="B58" i="9"/>
  <c r="B54" i="9"/>
  <c r="L246" i="57"/>
  <c r="F238" i="51"/>
  <c r="F253" i="52" s="1"/>
  <c r="E238" i="51"/>
  <c r="E253" i="52" s="1"/>
  <c r="D238" i="51"/>
  <c r="D253" i="52" s="1"/>
  <c r="H253" i="52" s="1"/>
  <c r="C238" i="51"/>
  <c r="C253" i="52" s="1"/>
  <c r="G253" i="52" s="1"/>
  <c r="F139" i="33"/>
  <c r="O388" i="9"/>
  <c r="E106" i="26"/>
  <c r="K132" i="58"/>
  <c r="J132" i="58"/>
  <c r="K127" i="58"/>
  <c r="I123" i="58" s="1"/>
  <c r="J127" i="58"/>
  <c r="J124" i="58"/>
  <c r="K118" i="58"/>
  <c r="J118" i="58"/>
  <c r="J78" i="58"/>
  <c r="K92" i="58"/>
  <c r="J92" i="58"/>
  <c r="K89" i="58"/>
  <c r="J89" i="58"/>
  <c r="K78" i="58"/>
  <c r="K53" i="58"/>
  <c r="L53" i="58"/>
  <c r="J53" i="58"/>
  <c r="D52" i="58"/>
  <c r="D51" i="58"/>
  <c r="D50" i="58"/>
  <c r="D49" i="58"/>
  <c r="D48" i="58"/>
  <c r="D47" i="58"/>
  <c r="D46" i="58"/>
  <c r="D45" i="58"/>
  <c r="D44" i="58"/>
  <c r="D43" i="58"/>
  <c r="D42" i="58"/>
  <c r="D41" i="58"/>
  <c r="D40" i="58"/>
  <c r="D39" i="58"/>
  <c r="L32" i="58"/>
  <c r="M32" i="58" s="1"/>
  <c r="N32" i="58" s="1"/>
  <c r="O32" i="58" s="1"/>
  <c r="G50" i="58" s="1"/>
  <c r="N50" i="58" s="1"/>
  <c r="L31" i="58"/>
  <c r="M31" i="58" s="1"/>
  <c r="N31" i="58" s="1"/>
  <c r="O31" i="58" s="1"/>
  <c r="G49" i="58" s="1"/>
  <c r="N49" i="58" s="1"/>
  <c r="L30" i="58"/>
  <c r="L29" i="58"/>
  <c r="M29" i="58" s="1"/>
  <c r="N29" i="58" s="1"/>
  <c r="O29" i="58" s="1"/>
  <c r="E47" i="58" s="1"/>
  <c r="M47" i="58" s="1"/>
  <c r="L28" i="58"/>
  <c r="M28" i="58" s="1"/>
  <c r="N28" i="58" s="1"/>
  <c r="O28" i="58" s="1"/>
  <c r="G46" i="58" s="1"/>
  <c r="N46" i="58" s="1"/>
  <c r="L27" i="58"/>
  <c r="M27" i="58" s="1"/>
  <c r="N27" i="58" s="1"/>
  <c r="O27" i="58" s="1"/>
  <c r="G45" i="58" s="1"/>
  <c r="N45" i="58" s="1"/>
  <c r="L26" i="58"/>
  <c r="M26" i="58" s="1"/>
  <c r="N26" i="58" s="1"/>
  <c r="O26" i="58" s="1"/>
  <c r="G44" i="58" s="1"/>
  <c r="N44" i="58" s="1"/>
  <c r="L25" i="58"/>
  <c r="M25" i="58" s="1"/>
  <c r="N25" i="58" s="1"/>
  <c r="O25" i="58" s="1"/>
  <c r="G43" i="58" s="1"/>
  <c r="N43" i="58" s="1"/>
  <c r="L24" i="58"/>
  <c r="M24" i="58" s="1"/>
  <c r="N24" i="58" s="1"/>
  <c r="O24" i="58" s="1"/>
  <c r="G42" i="58" s="1"/>
  <c r="N42" i="58" s="1"/>
  <c r="L23" i="58"/>
  <c r="M23" i="58" s="1"/>
  <c r="N23" i="58" s="1"/>
  <c r="O23" i="58" s="1"/>
  <c r="G41" i="58" s="1"/>
  <c r="N41" i="58" s="1"/>
  <c r="L22" i="58"/>
  <c r="L21" i="58"/>
  <c r="L35" i="58" s="1"/>
  <c r="P246" i="57"/>
  <c r="M246" i="57"/>
  <c r="K246" i="57"/>
  <c r="J246" i="57"/>
  <c r="H246" i="57"/>
  <c r="G246" i="57"/>
  <c r="O243" i="57"/>
  <c r="O246" i="57"/>
  <c r="N243" i="57"/>
  <c r="N246" i="57"/>
  <c r="I246" i="57"/>
  <c r="F246" i="57"/>
  <c r="E246" i="57"/>
  <c r="P232" i="57"/>
  <c r="O232" i="57"/>
  <c r="N232" i="57"/>
  <c r="M232" i="57"/>
  <c r="K232" i="57"/>
  <c r="J232" i="57"/>
  <c r="I232" i="57"/>
  <c r="H232" i="57"/>
  <c r="G232" i="57"/>
  <c r="F232" i="57"/>
  <c r="L225" i="57"/>
  <c r="L232" i="57"/>
  <c r="E225" i="57"/>
  <c r="E232" i="57"/>
  <c r="J216" i="57"/>
  <c r="I216" i="57"/>
  <c r="H216" i="57"/>
  <c r="H160" i="57"/>
  <c r="J118" i="57"/>
  <c r="I118" i="57"/>
  <c r="H118" i="57"/>
  <c r="B107" i="57"/>
  <c r="B105" i="57"/>
  <c r="J104" i="57"/>
  <c r="H51" i="57"/>
  <c r="I104" i="57"/>
  <c r="B104" i="57"/>
  <c r="B103" i="57"/>
  <c r="B102" i="57"/>
  <c r="B101" i="57"/>
  <c r="B100" i="57"/>
  <c r="H99" i="57"/>
  <c r="B98" i="57"/>
  <c r="B97" i="57"/>
  <c r="B96" i="57"/>
  <c r="B95" i="57"/>
  <c r="B94" i="57"/>
  <c r="B93" i="57"/>
  <c r="B92" i="57"/>
  <c r="I91" i="57"/>
  <c r="I95" i="57"/>
  <c r="B91" i="57"/>
  <c r="B90" i="57"/>
  <c r="B89" i="57"/>
  <c r="J88" i="57"/>
  <c r="M88" i="57"/>
  <c r="M91" i="57"/>
  <c r="M95" i="57"/>
  <c r="M106" i="57"/>
  <c r="H88" i="57"/>
  <c r="B87" i="57"/>
  <c r="B85" i="57"/>
  <c r="B84" i="57"/>
  <c r="G57" i="57"/>
  <c r="G44" i="57"/>
  <c r="H162" i="57"/>
  <c r="J160" i="57"/>
  <c r="J162" i="57"/>
  <c r="H104" i="57"/>
  <c r="F51" i="57"/>
  <c r="K99" i="57"/>
  <c r="K104" i="57"/>
  <c r="H91" i="57"/>
  <c r="H95" i="57"/>
  <c r="F36" i="57"/>
  <c r="K88" i="57"/>
  <c r="K91" i="57"/>
  <c r="K95" i="57"/>
  <c r="K106" i="57"/>
  <c r="F57" i="57"/>
  <c r="I51" i="57"/>
  <c r="I57" i="57"/>
  <c r="H57" i="57"/>
  <c r="K51" i="57"/>
  <c r="K57" i="57"/>
  <c r="G59" i="57"/>
  <c r="G63" i="57"/>
  <c r="I106" i="57"/>
  <c r="O234" i="57"/>
  <c r="H234" i="57"/>
  <c r="H248" i="57"/>
  <c r="L234" i="57"/>
  <c r="I234" i="57"/>
  <c r="I235" i="57"/>
  <c r="O248" i="57"/>
  <c r="O250" i="57"/>
  <c r="B88" i="57"/>
  <c r="I248" i="57"/>
  <c r="I250" i="57"/>
  <c r="E234" i="57"/>
  <c r="E248" i="57"/>
  <c r="M234" i="57"/>
  <c r="J91" i="57"/>
  <c r="J95" i="57"/>
  <c r="B99" i="57"/>
  <c r="H106" i="57"/>
  <c r="H250" i="57"/>
  <c r="F44" i="57"/>
  <c r="F59" i="57"/>
  <c r="F63" i="57"/>
  <c r="I36" i="57"/>
  <c r="I44" i="57"/>
  <c r="I59" i="57"/>
  <c r="I63" i="57"/>
  <c r="H36" i="57"/>
  <c r="J106" i="57"/>
  <c r="M235" i="57"/>
  <c r="M248" i="57"/>
  <c r="M250" i="57"/>
  <c r="L235" i="57"/>
  <c r="L248" i="57"/>
  <c r="L250" i="57"/>
  <c r="H235" i="57"/>
  <c r="L672" i="9"/>
  <c r="D558" i="43"/>
  <c r="D562" i="43" s="1"/>
  <c r="H44" i="57"/>
  <c r="H59" i="57"/>
  <c r="H63" i="57"/>
  <c r="K36" i="57"/>
  <c r="K44" i="57"/>
  <c r="K59" i="57"/>
  <c r="K63" i="57"/>
  <c r="E250" i="57"/>
  <c r="E251" i="57"/>
  <c r="E32" i="27" a="1"/>
  <c r="E32" i="27" s="1"/>
  <c r="D32" i="27" a="1"/>
  <c r="D32" i="27" s="1"/>
  <c r="C32" i="27" a="1"/>
  <c r="C32" i="27" s="1"/>
  <c r="C30" i="33" s="1"/>
  <c r="D22" i="18" s="1"/>
  <c r="F22" i="18" s="1"/>
  <c r="T22" i="18" s="1"/>
  <c r="AC22" i="18" s="1"/>
  <c r="O83" i="14"/>
  <c r="C224" i="27"/>
  <c r="C239" i="33" s="1"/>
  <c r="D224" i="27"/>
  <c r="D239" i="33" s="1"/>
  <c r="E224" i="27"/>
  <c r="E239" i="33" s="1"/>
  <c r="F224" i="27"/>
  <c r="F239" i="33"/>
  <c r="C225" i="27"/>
  <c r="C240" i="33" s="1"/>
  <c r="D225" i="27"/>
  <c r="D240" i="33" s="1"/>
  <c r="D214" i="41" s="1"/>
  <c r="E225" i="27"/>
  <c r="E240" i="33" s="1"/>
  <c r="F225" i="27"/>
  <c r="F240" i="33" s="1"/>
  <c r="C226" i="27"/>
  <c r="D226" i="27"/>
  <c r="D241" i="33" s="1"/>
  <c r="E226" i="27"/>
  <c r="E241" i="33" s="1"/>
  <c r="E215" i="18" s="1"/>
  <c r="F226" i="27"/>
  <c r="F241" i="33" s="1"/>
  <c r="C227" i="27"/>
  <c r="C242" i="33" s="1"/>
  <c r="C245" i="17" s="1"/>
  <c r="D216" i="38" s="1"/>
  <c r="D227" i="27"/>
  <c r="D242" i="33" s="1"/>
  <c r="D216" i="41" s="1"/>
  <c r="E227" i="27"/>
  <c r="E242" i="33" s="1"/>
  <c r="F227" i="27"/>
  <c r="F242" i="33" s="1"/>
  <c r="E216" i="41" s="1"/>
  <c r="C228" i="27"/>
  <c r="C243" i="33" s="1"/>
  <c r="D228" i="27"/>
  <c r="D243" i="33" s="1"/>
  <c r="E228" i="27"/>
  <c r="E243" i="33" s="1"/>
  <c r="F228" i="27"/>
  <c r="F243" i="33" s="1"/>
  <c r="F246" i="17" s="1"/>
  <c r="E217" i="29" s="1"/>
  <c r="C229" i="27"/>
  <c r="C244" i="33" s="1"/>
  <c r="D229" i="27"/>
  <c r="D244" i="33" s="1"/>
  <c r="D218" i="41" s="1"/>
  <c r="E229" i="27"/>
  <c r="E244" i="33" s="1"/>
  <c r="E218" i="18" s="1"/>
  <c r="F229" i="27"/>
  <c r="F244" i="33" s="1"/>
  <c r="B404" i="9"/>
  <c r="B319" i="9"/>
  <c r="L23" i="4"/>
  <c r="N667" i="9"/>
  <c r="N668" i="9"/>
  <c r="C241" i="33"/>
  <c r="F243" i="51"/>
  <c r="E243" i="51"/>
  <c r="E259" i="52" s="1"/>
  <c r="E263" i="17" s="1"/>
  <c r="D243" i="51"/>
  <c r="D259" i="52" s="1"/>
  <c r="C243" i="51"/>
  <c r="F244" i="27"/>
  <c r="F260" i="33" s="1"/>
  <c r="E234" i="41" s="1"/>
  <c r="F234" i="41" s="1"/>
  <c r="T234" i="41" s="1"/>
  <c r="E244" i="27"/>
  <c r="E260" i="33" s="1"/>
  <c r="G16" i="4" s="1"/>
  <c r="G33" i="4" s="1"/>
  <c r="D244" i="27"/>
  <c r="D260" i="33" s="1"/>
  <c r="D234" i="41" s="1"/>
  <c r="C244" i="27"/>
  <c r="L692" i="9"/>
  <c r="C129" i="14" a="1"/>
  <c r="C129" i="14" s="1"/>
  <c r="C187" i="27"/>
  <c r="C186" i="51"/>
  <c r="C199" i="52"/>
  <c r="G199" i="52" s="1"/>
  <c r="E187" i="27"/>
  <c r="E202" i="33" s="1"/>
  <c r="E186" i="51"/>
  <c r="E199" i="52" s="1"/>
  <c r="D187" i="27"/>
  <c r="D202" i="33" s="1"/>
  <c r="D186" i="51"/>
  <c r="D199" i="52" s="1"/>
  <c r="F186" i="51"/>
  <c r="F199" i="52" s="1"/>
  <c r="D161" i="27"/>
  <c r="D174" i="33" s="1"/>
  <c r="D161" i="51"/>
  <c r="D171" i="52" s="1"/>
  <c r="E161" i="27"/>
  <c r="E174" i="33" s="1"/>
  <c r="L305" i="9" s="1"/>
  <c r="F161" i="51"/>
  <c r="D102" i="27"/>
  <c r="D108" i="33" s="1"/>
  <c r="D92" i="41" s="1"/>
  <c r="F92" i="41" s="1"/>
  <c r="D106" i="52"/>
  <c r="H106" i="52"/>
  <c r="D148" i="27"/>
  <c r="D159" i="33" s="1"/>
  <c r="D137" i="41" s="1"/>
  <c r="D148" i="51"/>
  <c r="D157" i="52" s="1"/>
  <c r="E148" i="27"/>
  <c r="E159" i="33" s="1"/>
  <c r="F148" i="51"/>
  <c r="F159" i="17"/>
  <c r="E137" i="29" s="1"/>
  <c r="C102" i="27"/>
  <c r="C108" i="33" s="1"/>
  <c r="C108" i="17" s="1"/>
  <c r="G108" i="17" s="1"/>
  <c r="D137" i="43" s="1"/>
  <c r="C106" i="52"/>
  <c r="C148" i="27"/>
  <c r="C159" i="33" s="1"/>
  <c r="C148" i="51"/>
  <c r="C157" i="52" s="1"/>
  <c r="G157" i="52" s="1"/>
  <c r="E148" i="51"/>
  <c r="C161" i="27"/>
  <c r="C174" i="33"/>
  <c r="C161" i="51"/>
  <c r="C171" i="52" s="1"/>
  <c r="G171" i="52" s="1"/>
  <c r="E161" i="51"/>
  <c r="E174" i="17"/>
  <c r="L267" i="9" s="1"/>
  <c r="C149" i="27"/>
  <c r="C160" i="33" s="1"/>
  <c r="E149" i="27"/>
  <c r="E160" i="33" s="1"/>
  <c r="E138" i="18" s="1"/>
  <c r="C103" i="27"/>
  <c r="C109" i="33" s="1"/>
  <c r="E220" i="27"/>
  <c r="E235" i="33" s="1"/>
  <c r="E209" i="18" s="1"/>
  <c r="E219" i="51"/>
  <c r="E232" i="52" s="1"/>
  <c r="E221" i="27"/>
  <c r="E236" i="33" s="1"/>
  <c r="E210" i="18" s="1"/>
  <c r="E220" i="51"/>
  <c r="E233" i="52" s="1"/>
  <c r="E222" i="27"/>
  <c r="E237" i="33" s="1"/>
  <c r="E211" i="18" s="1"/>
  <c r="E221" i="51"/>
  <c r="E234" i="52" s="1"/>
  <c r="E223" i="27"/>
  <c r="E238" i="33" s="1"/>
  <c r="E222" i="51"/>
  <c r="E235" i="52" s="1"/>
  <c r="B35" i="35"/>
  <c r="B34" i="35"/>
  <c r="B26" i="35"/>
  <c r="B254" i="35"/>
  <c r="B250" i="35"/>
  <c r="B227" i="35"/>
  <c r="B226" i="35"/>
  <c r="B222" i="35"/>
  <c r="B221" i="35"/>
  <c r="B201" i="35"/>
  <c r="B200" i="35"/>
  <c r="B217" i="35"/>
  <c r="B216" i="35"/>
  <c r="B212" i="35"/>
  <c r="B208" i="35"/>
  <c r="B207" i="35"/>
  <c r="B206" i="35"/>
  <c r="B205" i="35"/>
  <c r="B199" i="35"/>
  <c r="B198" i="35"/>
  <c r="B193" i="35"/>
  <c r="B192" i="35"/>
  <c r="B191" i="35"/>
  <c r="B190" i="35"/>
  <c r="B189" i="35"/>
  <c r="B183" i="35"/>
  <c r="B182" i="35"/>
  <c r="B168" i="35"/>
  <c r="B163" i="35"/>
  <c r="B162" i="35"/>
  <c r="B161" i="35"/>
  <c r="B160" i="35"/>
  <c r="B157" i="35"/>
  <c r="B156" i="35"/>
  <c r="B155" i="35"/>
  <c r="B154" i="35"/>
  <c r="B153" i="35"/>
  <c r="B148" i="35"/>
  <c r="B143" i="35"/>
  <c r="B142" i="35"/>
  <c r="B141" i="35"/>
  <c r="B136" i="35"/>
  <c r="B135" i="35"/>
  <c r="B130" i="35"/>
  <c r="B129" i="35"/>
  <c r="B128" i="35"/>
  <c r="B127" i="35"/>
  <c r="B126" i="35"/>
  <c r="B125" i="35"/>
  <c r="B120" i="35"/>
  <c r="B119" i="35"/>
  <c r="B118" i="35"/>
  <c r="B112" i="35"/>
  <c r="B111" i="35"/>
  <c r="B110" i="35"/>
  <c r="B109" i="35"/>
  <c r="B106" i="35"/>
  <c r="B105" i="35"/>
  <c r="B104" i="35"/>
  <c r="B103" i="35"/>
  <c r="B98" i="35"/>
  <c r="B97" i="35"/>
  <c r="B96" i="35"/>
  <c r="B95" i="35"/>
  <c r="B94" i="35"/>
  <c r="B93" i="35"/>
  <c r="B92" i="35"/>
  <c r="B87" i="35"/>
  <c r="B86" i="35"/>
  <c r="B85" i="35"/>
  <c r="B84" i="35"/>
  <c r="B83" i="35"/>
  <c r="B82" i="35"/>
  <c r="B79" i="35"/>
  <c r="B78" i="35"/>
  <c r="B77" i="35"/>
  <c r="B76" i="35"/>
  <c r="B75" i="35"/>
  <c r="B69" i="35"/>
  <c r="B68" i="35"/>
  <c r="B67" i="35"/>
  <c r="B66" i="35"/>
  <c r="B65" i="35"/>
  <c r="B64" i="35"/>
  <c r="B63" i="35"/>
  <c r="B62" i="35"/>
  <c r="B61" i="35"/>
  <c r="B56" i="35"/>
  <c r="B55" i="35"/>
  <c r="B53" i="35"/>
  <c r="B52" i="35"/>
  <c r="B47" i="35"/>
  <c r="B46" i="35"/>
  <c r="B42" i="35"/>
  <c r="B41" i="35"/>
  <c r="B40" i="35"/>
  <c r="B33" i="35"/>
  <c r="B32" i="35"/>
  <c r="B31" i="35"/>
  <c r="B30" i="35"/>
  <c r="B25" i="35"/>
  <c r="B23" i="35"/>
  <c r="B24" i="35"/>
  <c r="B21" i="35"/>
  <c r="B22" i="35"/>
  <c r="B14" i="35"/>
  <c r="B13" i="35"/>
  <c r="B12" i="35"/>
  <c r="B18" i="3"/>
  <c r="D220" i="27"/>
  <c r="D235" i="33" s="1"/>
  <c r="D221" i="27"/>
  <c r="D236" i="33" s="1"/>
  <c r="D210" i="41" s="1"/>
  <c r="D222" i="27"/>
  <c r="D237" i="33" s="1"/>
  <c r="D211" i="41" s="1"/>
  <c r="D223" i="27"/>
  <c r="D238" i="33" s="1"/>
  <c r="D212" i="41" s="1"/>
  <c r="F108" i="17"/>
  <c r="F116" i="17" s="1"/>
  <c r="E102" i="27"/>
  <c r="E108" i="33" s="1"/>
  <c r="E100" i="27"/>
  <c r="E106" i="33" s="1"/>
  <c r="E101" i="27"/>
  <c r="E107" i="33" s="1"/>
  <c r="E103" i="27"/>
  <c r="E109" i="33" s="1"/>
  <c r="E104" i="27"/>
  <c r="E110" i="33" s="1"/>
  <c r="E106" i="27"/>
  <c r="E112" i="33" s="1"/>
  <c r="E107" i="27"/>
  <c r="E113" i="33" s="1"/>
  <c r="E108" i="27"/>
  <c r="E114" i="33" s="1"/>
  <c r="E109" i="27"/>
  <c r="E115" i="33" s="1"/>
  <c r="F161" i="27"/>
  <c r="F174" i="33" s="1"/>
  <c r="F174" i="17" s="1"/>
  <c r="E152" i="29" s="1"/>
  <c r="F148" i="27"/>
  <c r="F159" i="33"/>
  <c r="C24" i="12"/>
  <c r="A8" i="26"/>
  <c r="A11" i="26"/>
  <c r="A13" i="26"/>
  <c r="O238" i="9"/>
  <c r="C13" i="26" s="1"/>
  <c r="D100" i="27"/>
  <c r="D106" i="33" s="1"/>
  <c r="D101" i="27"/>
  <c r="D107" i="33" s="1"/>
  <c r="D91" i="41" s="1"/>
  <c r="F91" i="41" s="1"/>
  <c r="D103" i="27"/>
  <c r="D109" i="33" s="1"/>
  <c r="D93" i="41" s="1"/>
  <c r="F93" i="41" s="1"/>
  <c r="D104" i="27"/>
  <c r="D110" i="33" s="1"/>
  <c r="D106" i="27"/>
  <c r="D112" i="33" s="1"/>
  <c r="D107" i="27"/>
  <c r="D113" i="33"/>
  <c r="D108" i="27"/>
  <c r="D114" i="33" s="1"/>
  <c r="D98" i="41" s="1"/>
  <c r="F98" i="41" s="1"/>
  <c r="D109" i="27"/>
  <c r="D115" i="33" s="1"/>
  <c r="D99" i="41" s="1"/>
  <c r="F99" i="41" s="1"/>
  <c r="L142" i="9"/>
  <c r="K142" i="9"/>
  <c r="I142" i="9"/>
  <c r="H142" i="9"/>
  <c r="M141" i="9"/>
  <c r="L141" i="9"/>
  <c r="K141" i="9"/>
  <c r="J141" i="9"/>
  <c r="I141" i="9"/>
  <c r="H141" i="9"/>
  <c r="F34" i="17"/>
  <c r="F35" i="17"/>
  <c r="F26" i="17"/>
  <c r="E37" i="51"/>
  <c r="D37" i="51"/>
  <c r="D35" i="52" s="1"/>
  <c r="H35" i="52" s="1"/>
  <c r="C37" i="51"/>
  <c r="E36" i="51"/>
  <c r="E34" i="52" s="1"/>
  <c r="D36" i="51"/>
  <c r="D34" i="52" s="1"/>
  <c r="H34" i="52" s="1"/>
  <c r="C36" i="51"/>
  <c r="E29" i="51"/>
  <c r="E26" i="52" s="1"/>
  <c r="D29" i="51"/>
  <c r="D26" i="52" s="1"/>
  <c r="C29" i="51"/>
  <c r="C26" i="52" s="1"/>
  <c r="E37" i="27"/>
  <c r="E35" i="33" s="1"/>
  <c r="J43" i="9" s="1"/>
  <c r="D37" i="27"/>
  <c r="D35" i="33" s="1"/>
  <c r="C37" i="27"/>
  <c r="C35" i="33" s="1"/>
  <c r="H43" i="9" s="1"/>
  <c r="E36" i="27"/>
  <c r="E34" i="33" s="1"/>
  <c r="J42" i="9" s="1"/>
  <c r="D36" i="27"/>
  <c r="D34" i="33" s="1"/>
  <c r="I42" i="9" s="1"/>
  <c r="C36" i="27"/>
  <c r="C34" i="33" s="1"/>
  <c r="H42" i="9" s="1"/>
  <c r="E29" i="27"/>
  <c r="E26" i="33"/>
  <c r="D29" i="27"/>
  <c r="D26" i="33" s="1"/>
  <c r="C29" i="27"/>
  <c r="C26" i="33" s="1"/>
  <c r="G41" i="7"/>
  <c r="J41" i="7"/>
  <c r="I33" i="7"/>
  <c r="D246" i="27"/>
  <c r="C246" i="27"/>
  <c r="C261" i="33" s="1"/>
  <c r="D235" i="18" s="1"/>
  <c r="D1" i="28"/>
  <c r="Q135" i="41"/>
  <c r="Q135" i="29"/>
  <c r="M425" i="9"/>
  <c r="L425" i="9"/>
  <c r="K425" i="9"/>
  <c r="J425" i="9"/>
  <c r="I425" i="9"/>
  <c r="H425" i="9"/>
  <c r="I25" i="50"/>
  <c r="I33" i="50"/>
  <c r="I35" i="50"/>
  <c r="I129" i="50"/>
  <c r="I177" i="50"/>
  <c r="I201" i="50"/>
  <c r="I215" i="50"/>
  <c r="I249" i="50"/>
  <c r="I261" i="50"/>
  <c r="I285" i="50"/>
  <c r="I286" i="50"/>
  <c r="I345" i="50"/>
  <c r="I357" i="50"/>
  <c r="I369" i="50"/>
  <c r="I417" i="50"/>
  <c r="I441" i="50"/>
  <c r="I478" i="50"/>
  <c r="I481" i="50"/>
  <c r="I489" i="50"/>
  <c r="I305" i="28"/>
  <c r="I306" i="28"/>
  <c r="I310" i="28"/>
  <c r="I311" i="28"/>
  <c r="I312" i="28"/>
  <c r="I314" i="28"/>
  <c r="I317" i="28"/>
  <c r="I318" i="28"/>
  <c r="I320" i="28"/>
  <c r="I322" i="28"/>
  <c r="I323" i="28"/>
  <c r="I324" i="28"/>
  <c r="I325" i="28"/>
  <c r="I326" i="28"/>
  <c r="I329" i="28"/>
  <c r="I330" i="28"/>
  <c r="I334" i="28"/>
  <c r="I335" i="28"/>
  <c r="I336" i="28"/>
  <c r="I338" i="28"/>
  <c r="I340" i="28"/>
  <c r="I341" i="28"/>
  <c r="I342" i="28"/>
  <c r="I343" i="28"/>
  <c r="I346" i="28"/>
  <c r="I347" i="28"/>
  <c r="I348" i="28"/>
  <c r="I350" i="28"/>
  <c r="I352" i="28"/>
  <c r="I353" i="28"/>
  <c r="I354" i="28"/>
  <c r="I355" i="28"/>
  <c r="I358" i="28"/>
  <c r="I359" i="28"/>
  <c r="I360" i="28"/>
  <c r="I362" i="28"/>
  <c r="I364" i="28"/>
  <c r="I365" i="28"/>
  <c r="I366" i="28"/>
  <c r="I367" i="28"/>
  <c r="I370" i="28"/>
  <c r="I371" i="28"/>
  <c r="I372" i="28"/>
  <c r="I374" i="28"/>
  <c r="I376" i="28"/>
  <c r="I377" i="28"/>
  <c r="I378" i="28"/>
  <c r="I379" i="28"/>
  <c r="I382" i="28"/>
  <c r="I383" i="28"/>
  <c r="I384" i="28"/>
  <c r="I386" i="28"/>
  <c r="I388" i="28"/>
  <c r="I389" i="28"/>
  <c r="I390" i="28"/>
  <c r="I391" i="28"/>
  <c r="I394" i="28"/>
  <c r="I395" i="28"/>
  <c r="I396" i="28"/>
  <c r="I398" i="28"/>
  <c r="I400" i="28"/>
  <c r="I401" i="28"/>
  <c r="I402" i="28"/>
  <c r="I403" i="28"/>
  <c r="I406" i="28"/>
  <c r="I407" i="28"/>
  <c r="I408" i="28"/>
  <c r="I410" i="28"/>
  <c r="I412" i="28"/>
  <c r="I413" i="28"/>
  <c r="I414" i="28"/>
  <c r="I415" i="28"/>
  <c r="I418" i="28"/>
  <c r="I419" i="28"/>
  <c r="I420" i="28"/>
  <c r="I422" i="28"/>
  <c r="I424" i="28"/>
  <c r="I425" i="28"/>
  <c r="I426" i="28"/>
  <c r="I427" i="28"/>
  <c r="I430" i="28"/>
  <c r="I431" i="28"/>
  <c r="I432" i="28"/>
  <c r="I433" i="28"/>
  <c r="I434" i="28"/>
  <c r="I437" i="28"/>
  <c r="I438" i="28"/>
  <c r="I442" i="28"/>
  <c r="I443" i="28"/>
  <c r="I444" i="28"/>
  <c r="I446" i="28"/>
  <c r="I449" i="28"/>
  <c r="I450" i="28"/>
  <c r="I452" i="28"/>
  <c r="I454" i="28"/>
  <c r="I455" i="28"/>
  <c r="I456" i="28"/>
  <c r="I458" i="28"/>
  <c r="I461" i="28"/>
  <c r="I462" i="28"/>
  <c r="I466" i="28"/>
  <c r="I467" i="28"/>
  <c r="I468" i="28"/>
  <c r="I469" i="28"/>
  <c r="I470" i="28"/>
  <c r="I473" i="28"/>
  <c r="I474" i="28"/>
  <c r="I476" i="28"/>
  <c r="I478" i="28"/>
  <c r="I479" i="28"/>
  <c r="I480" i="28"/>
  <c r="I482" i="28"/>
  <c r="I484" i="28"/>
  <c r="I485" i="28"/>
  <c r="I486" i="28"/>
  <c r="I490" i="28"/>
  <c r="I491" i="28"/>
  <c r="I492" i="28"/>
  <c r="I493" i="28"/>
  <c r="I494" i="28"/>
  <c r="I497" i="28"/>
  <c r="I498" i="28"/>
  <c r="I502" i="28"/>
  <c r="I503" i="28"/>
  <c r="I504" i="28"/>
  <c r="I506" i="28"/>
  <c r="I509" i="28"/>
  <c r="I510" i="28"/>
  <c r="ED15" i="51"/>
  <c r="B20" i="8"/>
  <c r="B9" i="8"/>
  <c r="A16" i="24"/>
  <c r="A19" i="24"/>
  <c r="C15" i="24"/>
  <c r="C88" i="26"/>
  <c r="D242" i="9"/>
  <c r="M260" i="9"/>
  <c r="L260" i="9"/>
  <c r="K260" i="9"/>
  <c r="J260" i="9"/>
  <c r="I260" i="9"/>
  <c r="H260" i="9"/>
  <c r="H421" i="9"/>
  <c r="G6" i="4"/>
  <c r="B419" i="9"/>
  <c r="O2" i="9"/>
  <c r="C187" i="26"/>
  <c r="F1" i="50"/>
  <c r="E1" i="50"/>
  <c r="D1" i="50"/>
  <c r="C1" i="50"/>
  <c r="C247" i="27"/>
  <c r="C262" i="33" s="1"/>
  <c r="F1" i="28"/>
  <c r="E1" i="28"/>
  <c r="C16" i="15"/>
  <c r="D2" i="9"/>
  <c r="C16" i="12"/>
  <c r="P22" i="12"/>
  <c r="P125" i="12"/>
  <c r="C125" i="12"/>
  <c r="B441" i="9"/>
  <c r="B440" i="9"/>
  <c r="B417" i="9"/>
  <c r="B416" i="9"/>
  <c r="B337" i="9"/>
  <c r="B336" i="9"/>
  <c r="B135" i="9"/>
  <c r="B136" i="9"/>
  <c r="B51" i="9"/>
  <c r="B2" i="52"/>
  <c r="B2" i="33" s="1"/>
  <c r="E624" i="43"/>
  <c r="E626" i="43" s="1"/>
  <c r="D624" i="43"/>
  <c r="D626" i="43" s="1"/>
  <c r="E82" i="43"/>
  <c r="D82" i="43"/>
  <c r="E81" i="43"/>
  <c r="D81" i="43"/>
  <c r="E80" i="43"/>
  <c r="D80" i="43"/>
  <c r="E79" i="43"/>
  <c r="D79" i="43"/>
  <c r="E78" i="43"/>
  <c r="D78" i="43"/>
  <c r="E77" i="43"/>
  <c r="D77" i="43"/>
  <c r="E76" i="43"/>
  <c r="D76" i="43"/>
  <c r="E27" i="43"/>
  <c r="D27" i="43"/>
  <c r="E26" i="43"/>
  <c r="D26" i="43"/>
  <c r="E25" i="43"/>
  <c r="D25" i="43"/>
  <c r="E24" i="43"/>
  <c r="D24" i="43"/>
  <c r="E23" i="43"/>
  <c r="D23" i="43"/>
  <c r="E22" i="43"/>
  <c r="D22" i="43"/>
  <c r="E20" i="43"/>
  <c r="D20" i="43"/>
  <c r="E602" i="43"/>
  <c r="D602" i="43"/>
  <c r="E579" i="43"/>
  <c r="E578" i="43"/>
  <c r="E577" i="43"/>
  <c r="E571" i="43"/>
  <c r="D571" i="43"/>
  <c r="E570" i="43"/>
  <c r="D570" i="43"/>
  <c r="E569" i="43"/>
  <c r="D569" i="43"/>
  <c r="E489" i="43"/>
  <c r="D489" i="43"/>
  <c r="E479" i="43"/>
  <c r="D479" i="43"/>
  <c r="E476" i="43"/>
  <c r="D476" i="43"/>
  <c r="E474" i="43"/>
  <c r="D474" i="43"/>
  <c r="D473" i="43"/>
  <c r="E471" i="43"/>
  <c r="D471" i="43"/>
  <c r="E465" i="43"/>
  <c r="D465" i="43"/>
  <c r="E464" i="43"/>
  <c r="D464" i="43"/>
  <c r="E457" i="43"/>
  <c r="D457" i="43"/>
  <c r="E425" i="43"/>
  <c r="E644" i="43" s="1"/>
  <c r="D425" i="43"/>
  <c r="D644" i="43" s="1"/>
  <c r="E413" i="43"/>
  <c r="D413" i="43"/>
  <c r="E412" i="43"/>
  <c r="D412" i="43"/>
  <c r="E390" i="43"/>
  <c r="D390" i="43"/>
  <c r="E389" i="43"/>
  <c r="D389" i="43"/>
  <c r="E327" i="43"/>
  <c r="E641" i="43" s="1"/>
  <c r="D327" i="43"/>
  <c r="D641" i="43" s="1"/>
  <c r="E312" i="43"/>
  <c r="D312" i="43"/>
  <c r="E280" i="43"/>
  <c r="D280" i="43"/>
  <c r="E279" i="43"/>
  <c r="D279" i="43"/>
  <c r="E275" i="43"/>
  <c r="D275" i="43"/>
  <c r="E268" i="43"/>
  <c r="D268" i="43"/>
  <c r="E264" i="43"/>
  <c r="D264" i="43"/>
  <c r="E252" i="43"/>
  <c r="D252" i="43"/>
  <c r="E249" i="43"/>
  <c r="D249" i="43"/>
  <c r="D225" i="43"/>
  <c r="E197" i="43"/>
  <c r="D197" i="43"/>
  <c r="E175" i="43"/>
  <c r="D175" i="43"/>
  <c r="E153" i="43"/>
  <c r="D153" i="43"/>
  <c r="E115" i="43"/>
  <c r="D115" i="43"/>
  <c r="E144" i="43"/>
  <c r="D144" i="43"/>
  <c r="E97" i="43"/>
  <c r="D97" i="43"/>
  <c r="E96" i="43"/>
  <c r="D96" i="43"/>
  <c r="E56" i="43"/>
  <c r="D56" i="43"/>
  <c r="E55" i="43"/>
  <c r="D55" i="43"/>
  <c r="E49" i="43"/>
  <c r="D49" i="43"/>
  <c r="E42" i="43"/>
  <c r="D42" i="43"/>
  <c r="E40" i="43"/>
  <c r="D40" i="43"/>
  <c r="E32" i="43"/>
  <c r="D32" i="43"/>
  <c r="E13" i="43"/>
  <c r="D13" i="43"/>
  <c r="D2" i="43"/>
  <c r="E1" i="43"/>
  <c r="D1" i="43"/>
  <c r="AS107" i="29"/>
  <c r="C102" i="29"/>
  <c r="E101" i="29"/>
  <c r="D101" i="29"/>
  <c r="C88" i="29"/>
  <c r="G87" i="29"/>
  <c r="N80" i="29"/>
  <c r="G77" i="29"/>
  <c r="C77" i="29"/>
  <c r="K65" i="29"/>
  <c r="K64" i="29"/>
  <c r="C60" i="29"/>
  <c r="C47" i="29"/>
  <c r="C39" i="29"/>
  <c r="T30" i="29"/>
  <c r="AR30" i="29"/>
  <c r="C29" i="29"/>
  <c r="C12" i="29"/>
  <c r="C5" i="29"/>
  <c r="C4" i="29"/>
  <c r="E3" i="29"/>
  <c r="D3" i="29"/>
  <c r="AI239" i="38"/>
  <c r="H28" i="7"/>
  <c r="AS107" i="38"/>
  <c r="C102" i="38"/>
  <c r="E101" i="38"/>
  <c r="D101" i="38"/>
  <c r="C88" i="38"/>
  <c r="N80" i="38"/>
  <c r="C77" i="38"/>
  <c r="K65" i="38"/>
  <c r="K64" i="38"/>
  <c r="C60" i="38"/>
  <c r="C47" i="38"/>
  <c r="C39" i="38"/>
  <c r="C29" i="38"/>
  <c r="C12" i="38"/>
  <c r="C5" i="38"/>
  <c r="C4" i="38"/>
  <c r="E3" i="38"/>
  <c r="D3" i="38"/>
  <c r="C102" i="41"/>
  <c r="E101" i="41"/>
  <c r="D101" i="41"/>
  <c r="C88" i="41"/>
  <c r="N80" i="41"/>
  <c r="G77" i="41"/>
  <c r="C77" i="41"/>
  <c r="K65" i="41"/>
  <c r="K64" i="41"/>
  <c r="C60" i="41"/>
  <c r="C47" i="41"/>
  <c r="C39" i="41"/>
  <c r="C29" i="41"/>
  <c r="C12" i="41"/>
  <c r="C5" i="41"/>
  <c r="C4" i="41"/>
  <c r="E3" i="41"/>
  <c r="D3" i="41"/>
  <c r="AI239" i="18"/>
  <c r="E28" i="7"/>
  <c r="C102" i="18"/>
  <c r="E101" i="18"/>
  <c r="D101" i="18"/>
  <c r="C88" i="18"/>
  <c r="G87" i="18"/>
  <c r="N80" i="18"/>
  <c r="G77" i="18"/>
  <c r="C77" i="18"/>
  <c r="K65" i="18"/>
  <c r="K64" i="18"/>
  <c r="C60" i="18"/>
  <c r="C47" i="18"/>
  <c r="C39" i="18"/>
  <c r="T30" i="18"/>
  <c r="C29" i="18"/>
  <c r="C12" i="18"/>
  <c r="C5" i="18"/>
  <c r="C4" i="18"/>
  <c r="E3" i="18"/>
  <c r="D3" i="18"/>
  <c r="J180" i="26"/>
  <c r="I180" i="26"/>
  <c r="H180" i="26"/>
  <c r="A10" i="26"/>
  <c r="M16" i="7"/>
  <c r="C10" i="26"/>
  <c r="A7" i="26"/>
  <c r="A4" i="26"/>
  <c r="O13" i="9"/>
  <c r="C4" i="26" s="1"/>
  <c r="A15" i="24"/>
  <c r="O198" i="9"/>
  <c r="A12" i="24"/>
  <c r="M756" i="9"/>
  <c r="L752" i="9" s="1"/>
  <c r="L756" i="9" s="1"/>
  <c r="L703" i="9"/>
  <c r="K703" i="9"/>
  <c r="I703" i="9"/>
  <c r="H703" i="9"/>
  <c r="M702" i="9"/>
  <c r="L702" i="9"/>
  <c r="K702" i="9"/>
  <c r="J702" i="9"/>
  <c r="I702" i="9"/>
  <c r="H702" i="9"/>
  <c r="M692" i="9"/>
  <c r="M685" i="9"/>
  <c r="L685" i="9"/>
  <c r="M636" i="9"/>
  <c r="L636" i="9"/>
  <c r="M626" i="9"/>
  <c r="L626" i="9"/>
  <c r="M621" i="9"/>
  <c r="L621" i="9"/>
  <c r="M611" i="9"/>
  <c r="L611" i="9"/>
  <c r="M602" i="9"/>
  <c r="L602" i="9"/>
  <c r="M594" i="9"/>
  <c r="L594" i="9"/>
  <c r="M584" i="9"/>
  <c r="L584" i="9"/>
  <c r="M518" i="9"/>
  <c r="M522" i="9" s="1"/>
  <c r="L518" i="9"/>
  <c r="L522" i="9" s="1"/>
  <c r="L512" i="9"/>
  <c r="K512" i="9"/>
  <c r="M511" i="9"/>
  <c r="L511" i="9"/>
  <c r="K511" i="9"/>
  <c r="L499" i="9"/>
  <c r="K499" i="9"/>
  <c r="J499" i="9"/>
  <c r="I499" i="9"/>
  <c r="H480" i="9"/>
  <c r="L470" i="9"/>
  <c r="K470" i="9"/>
  <c r="H451" i="9"/>
  <c r="O447" i="9"/>
  <c r="C34" i="24" s="1"/>
  <c r="L431" i="9"/>
  <c r="K431" i="9"/>
  <c r="I431" i="9"/>
  <c r="H431" i="9"/>
  <c r="M430" i="9"/>
  <c r="L430" i="9"/>
  <c r="K430" i="9"/>
  <c r="J430" i="9"/>
  <c r="I430" i="9"/>
  <c r="H430" i="9"/>
  <c r="M421" i="9"/>
  <c r="L421" i="9"/>
  <c r="K421" i="9"/>
  <c r="J421" i="9"/>
  <c r="I421" i="9"/>
  <c r="L413" i="9"/>
  <c r="K413" i="9"/>
  <c r="I413" i="9"/>
  <c r="H413" i="9"/>
  <c r="M412" i="9"/>
  <c r="L412" i="9"/>
  <c r="K412" i="9"/>
  <c r="J412" i="9"/>
  <c r="I412" i="9"/>
  <c r="H412" i="9"/>
  <c r="L387" i="9"/>
  <c r="K387" i="9"/>
  <c r="M386" i="9"/>
  <c r="Q398" i="9" s="1"/>
  <c r="L386" i="9"/>
  <c r="K386" i="9"/>
  <c r="O398" i="9" s="1"/>
  <c r="L373" i="9"/>
  <c r="K373" i="9"/>
  <c r="I373" i="9"/>
  <c r="H373" i="9"/>
  <c r="M372" i="9"/>
  <c r="L372" i="9"/>
  <c r="K372" i="9"/>
  <c r="J372" i="9"/>
  <c r="I372" i="9"/>
  <c r="H372" i="9"/>
  <c r="L348" i="9"/>
  <c r="K348" i="9"/>
  <c r="I348" i="9"/>
  <c r="H348" i="9"/>
  <c r="M347" i="9"/>
  <c r="L347" i="9"/>
  <c r="K347" i="9"/>
  <c r="J347" i="9"/>
  <c r="I347" i="9"/>
  <c r="H347" i="9"/>
  <c r="L324" i="9"/>
  <c r="K324" i="9"/>
  <c r="I324" i="9"/>
  <c r="H324" i="9"/>
  <c r="M323" i="9"/>
  <c r="L323" i="9"/>
  <c r="K323" i="9"/>
  <c r="J323" i="9"/>
  <c r="I323" i="9"/>
  <c r="H323" i="9"/>
  <c r="K296" i="9"/>
  <c r="J296" i="9"/>
  <c r="I296" i="9"/>
  <c r="D281" i="9"/>
  <c r="K257" i="9"/>
  <c r="D658" i="43" s="1"/>
  <c r="J257" i="9"/>
  <c r="D657" i="43" s="1"/>
  <c r="I257" i="9"/>
  <c r="D656" i="43" s="1"/>
  <c r="L225" i="9"/>
  <c r="K225" i="9"/>
  <c r="I225" i="9"/>
  <c r="H225" i="9"/>
  <c r="M224" i="9"/>
  <c r="L224" i="9"/>
  <c r="K224" i="9"/>
  <c r="J224" i="9"/>
  <c r="I224" i="9"/>
  <c r="H224" i="9"/>
  <c r="L207" i="9"/>
  <c r="K207" i="9"/>
  <c r="I207" i="9"/>
  <c r="H207" i="9"/>
  <c r="M206" i="9"/>
  <c r="L206" i="9"/>
  <c r="K206" i="9"/>
  <c r="J206" i="9"/>
  <c r="I206" i="9"/>
  <c r="H206" i="9"/>
  <c r="L186" i="9"/>
  <c r="K186" i="9"/>
  <c r="I186" i="9"/>
  <c r="H186" i="9"/>
  <c r="M185" i="9"/>
  <c r="L185" i="9"/>
  <c r="K185" i="9"/>
  <c r="J185" i="9"/>
  <c r="I185" i="9"/>
  <c r="H185" i="9"/>
  <c r="L156" i="9"/>
  <c r="K156" i="9"/>
  <c r="I156" i="9"/>
  <c r="H156" i="9"/>
  <c r="M155" i="9"/>
  <c r="L155" i="9"/>
  <c r="K155" i="9"/>
  <c r="J155" i="9"/>
  <c r="I155" i="9"/>
  <c r="H155" i="9"/>
  <c r="L120" i="9"/>
  <c r="K120" i="9"/>
  <c r="I120" i="9"/>
  <c r="H120" i="9"/>
  <c r="M119" i="9"/>
  <c r="L119" i="9"/>
  <c r="K119" i="9"/>
  <c r="J119" i="9"/>
  <c r="I119" i="9"/>
  <c r="H119" i="9"/>
  <c r="D109" i="9"/>
  <c r="L101" i="9"/>
  <c r="K101" i="9"/>
  <c r="I101" i="9"/>
  <c r="H101" i="9"/>
  <c r="M100" i="9"/>
  <c r="L100" i="9"/>
  <c r="K100" i="9"/>
  <c r="J100" i="9"/>
  <c r="I100" i="9"/>
  <c r="H100" i="9"/>
  <c r="L85" i="9"/>
  <c r="K85" i="9"/>
  <c r="I85" i="9"/>
  <c r="H85" i="9"/>
  <c r="M84" i="9"/>
  <c r="L84" i="9"/>
  <c r="K84" i="9"/>
  <c r="J84" i="9"/>
  <c r="I84" i="9"/>
  <c r="H84" i="9"/>
  <c r="L25" i="9"/>
  <c r="K25" i="9"/>
  <c r="I25" i="9"/>
  <c r="H25" i="9"/>
  <c r="M24" i="9"/>
  <c r="L24" i="9"/>
  <c r="K24" i="9"/>
  <c r="J24" i="9"/>
  <c r="I24" i="9"/>
  <c r="H24" i="9"/>
  <c r="L6" i="9"/>
  <c r="K6" i="9"/>
  <c r="I6" i="9"/>
  <c r="H6" i="9"/>
  <c r="M5" i="9"/>
  <c r="L5" i="9"/>
  <c r="K5" i="9"/>
  <c r="J5" i="9"/>
  <c r="I5" i="9"/>
  <c r="H5" i="9"/>
  <c r="C4" i="12"/>
  <c r="C2" i="12"/>
  <c r="J30" i="7"/>
  <c r="G30" i="7"/>
  <c r="J22" i="7"/>
  <c r="G22" i="7"/>
  <c r="C4" i="7"/>
  <c r="C2" i="7"/>
  <c r="J6" i="3"/>
  <c r="I6" i="3"/>
  <c r="H6" i="3"/>
  <c r="G6" i="3"/>
  <c r="F6" i="3"/>
  <c r="E6" i="3"/>
  <c r="C3" i="3"/>
  <c r="C1" i="3"/>
  <c r="B41" i="4"/>
  <c r="B30" i="4"/>
  <c r="B19" i="4"/>
  <c r="B18" i="4" s="1"/>
  <c r="J6" i="4"/>
  <c r="I6" i="4"/>
  <c r="H6" i="4"/>
  <c r="F6" i="4"/>
  <c r="E6" i="4"/>
  <c r="C3" i="4"/>
  <c r="C1" i="4"/>
  <c r="L9" i="8"/>
  <c r="C37" i="24"/>
  <c r="J6" i="8"/>
  <c r="I6" i="8"/>
  <c r="H6" i="8"/>
  <c r="G6" i="8"/>
  <c r="F6" i="8"/>
  <c r="E6" i="8"/>
  <c r="C3" i="8"/>
  <c r="C1" i="8"/>
  <c r="C6" i="15"/>
  <c r="C2" i="15"/>
  <c r="C4" i="21"/>
  <c r="B4" i="22"/>
  <c r="F115" i="17"/>
  <c r="F114" i="17"/>
  <c r="F113" i="17"/>
  <c r="F112" i="17"/>
  <c r="F110" i="17"/>
  <c r="F109" i="17"/>
  <c r="F107" i="17"/>
  <c r="F106" i="17"/>
  <c r="F100" i="17"/>
  <c r="F99" i="17"/>
  <c r="F98" i="17"/>
  <c r="F97" i="17"/>
  <c r="F96" i="17"/>
  <c r="F95" i="17"/>
  <c r="F94" i="17"/>
  <c r="F88" i="17"/>
  <c r="F87" i="17"/>
  <c r="F86" i="17"/>
  <c r="F85" i="17"/>
  <c r="F84" i="17"/>
  <c r="F83" i="17"/>
  <c r="F79" i="17"/>
  <c r="F78" i="17"/>
  <c r="F77" i="17"/>
  <c r="F76" i="17"/>
  <c r="F75" i="17"/>
  <c r="F65" i="17"/>
  <c r="F64" i="17"/>
  <c r="F63" i="17"/>
  <c r="F62" i="17"/>
  <c r="F61" i="17"/>
  <c r="F56" i="17"/>
  <c r="F55" i="17"/>
  <c r="F53" i="17"/>
  <c r="F52" i="17"/>
  <c r="F47" i="17"/>
  <c r="F46" i="17"/>
  <c r="F45" i="17"/>
  <c r="E45" i="17"/>
  <c r="D45" i="17"/>
  <c r="C45" i="17"/>
  <c r="F42" i="17"/>
  <c r="F41" i="17"/>
  <c r="F40" i="17"/>
  <c r="F33" i="17"/>
  <c r="F32" i="17"/>
  <c r="F31" i="17"/>
  <c r="F30" i="17"/>
  <c r="F29" i="17"/>
  <c r="E29" i="17"/>
  <c r="D29" i="17"/>
  <c r="C29" i="17"/>
  <c r="F25" i="17"/>
  <c r="F23" i="17"/>
  <c r="F24" i="17"/>
  <c r="F22" i="17"/>
  <c r="H7" i="17"/>
  <c r="E7" i="17"/>
  <c r="M111" i="57"/>
  <c r="H6" i="17"/>
  <c r="G6" i="17"/>
  <c r="F6" i="17"/>
  <c r="E6" i="17"/>
  <c r="J7" i="7" s="1"/>
  <c r="D6" i="17"/>
  <c r="I62" i="9"/>
  <c r="C6" i="17"/>
  <c r="H62" i="9"/>
  <c r="J260" i="35"/>
  <c r="I260" i="35"/>
  <c r="H250" i="35"/>
  <c r="H234" i="35"/>
  <c r="H233" i="35"/>
  <c r="H232" i="35"/>
  <c r="H231" i="35"/>
  <c r="H227" i="35"/>
  <c r="H226" i="35"/>
  <c r="H222" i="35"/>
  <c r="H221" i="35"/>
  <c r="H201" i="35"/>
  <c r="H200" i="35"/>
  <c r="H217" i="35"/>
  <c r="H216" i="35"/>
  <c r="H212" i="35"/>
  <c r="H208" i="35"/>
  <c r="H207" i="35"/>
  <c r="H206" i="35"/>
  <c r="H205" i="35"/>
  <c r="H199" i="35"/>
  <c r="H198" i="35"/>
  <c r="H193" i="35"/>
  <c r="H192" i="35"/>
  <c r="H191" i="35"/>
  <c r="H190" i="35"/>
  <c r="H182" i="35"/>
  <c r="H177" i="35"/>
  <c r="H176" i="35"/>
  <c r="H175" i="35"/>
  <c r="H174" i="35"/>
  <c r="H172" i="35"/>
  <c r="H171" i="35"/>
  <c r="H169" i="35"/>
  <c r="H168" i="35"/>
  <c r="H163" i="35"/>
  <c r="H162" i="35"/>
  <c r="H161" i="35"/>
  <c r="H160" i="35"/>
  <c r="H158" i="35"/>
  <c r="H157" i="35"/>
  <c r="H155" i="35"/>
  <c r="H154" i="35"/>
  <c r="H153" i="35"/>
  <c r="H148" i="35"/>
  <c r="H143" i="35"/>
  <c r="H142" i="35"/>
  <c r="H141" i="35"/>
  <c r="H136" i="35"/>
  <c r="H135" i="35"/>
  <c r="H130" i="35"/>
  <c r="H128" i="35"/>
  <c r="H127" i="35"/>
  <c r="H126" i="35"/>
  <c r="H120" i="35"/>
  <c r="H119" i="35"/>
  <c r="H118" i="35"/>
  <c r="H112" i="35"/>
  <c r="H111" i="35"/>
  <c r="H110" i="35"/>
  <c r="H109" i="35"/>
  <c r="H107" i="35"/>
  <c r="H106" i="35"/>
  <c r="H104" i="35"/>
  <c r="H103" i="35"/>
  <c r="H98" i="35"/>
  <c r="H97" i="35"/>
  <c r="H96" i="35"/>
  <c r="H95" i="35"/>
  <c r="H94" i="35"/>
  <c r="H93" i="35"/>
  <c r="H92" i="35"/>
  <c r="H86" i="35"/>
  <c r="H83" i="35"/>
  <c r="H82" i="35"/>
  <c r="H81" i="35"/>
  <c r="H78" i="35"/>
  <c r="H77" i="35"/>
  <c r="H75" i="35"/>
  <c r="H69" i="35"/>
  <c r="H68" i="35"/>
  <c r="H67" i="35"/>
  <c r="H65" i="35"/>
  <c r="H64" i="35"/>
  <c r="H63" i="35"/>
  <c r="H62" i="35"/>
  <c r="H61" i="35"/>
  <c r="H56" i="35"/>
  <c r="H55" i="35"/>
  <c r="H53" i="35"/>
  <c r="H52" i="35"/>
  <c r="H47" i="35"/>
  <c r="H46" i="35"/>
  <c r="H42" i="35"/>
  <c r="H41" i="35"/>
  <c r="H40" i="35"/>
  <c r="H33" i="35"/>
  <c r="H32" i="35"/>
  <c r="H31" i="35"/>
  <c r="H30" i="35"/>
  <c r="H29" i="35"/>
  <c r="M29" i="35"/>
  <c r="H25" i="35"/>
  <c r="H23" i="35"/>
  <c r="H24" i="35"/>
  <c r="H21" i="35"/>
  <c r="H22" i="35"/>
  <c r="H15" i="35"/>
  <c r="H14" i="35"/>
  <c r="H13" i="35"/>
  <c r="H12" i="35"/>
  <c r="E7" i="35"/>
  <c r="D7" i="35"/>
  <c r="J2" i="35"/>
  <c r="I2" i="35"/>
  <c r="H220" i="52"/>
  <c r="G220" i="52"/>
  <c r="F8" i="52"/>
  <c r="E8" i="52"/>
  <c r="H7" i="52"/>
  <c r="G7" i="52"/>
  <c r="E7" i="52"/>
  <c r="H6" i="52"/>
  <c r="G6" i="52"/>
  <c r="F6" i="52"/>
  <c r="E6" i="52"/>
  <c r="D6" i="52"/>
  <c r="C6" i="52"/>
  <c r="F246" i="51"/>
  <c r="F261" i="52" s="1"/>
  <c r="F265" i="17" s="1"/>
  <c r="E236" i="29" s="1"/>
  <c r="E246" i="51"/>
  <c r="D246" i="51"/>
  <c r="D261" i="52" s="1"/>
  <c r="C246" i="51"/>
  <c r="F245" i="51"/>
  <c r="E245" i="51"/>
  <c r="E260" i="52" s="1"/>
  <c r="D245" i="51"/>
  <c r="C245" i="51"/>
  <c r="F242" i="51"/>
  <c r="F258" i="52" s="1"/>
  <c r="E242" i="51"/>
  <c r="E258" i="52" s="1"/>
  <c r="D242" i="51"/>
  <c r="D258" i="52" s="1"/>
  <c r="H258" i="52" s="1"/>
  <c r="C242" i="51"/>
  <c r="C258" i="52"/>
  <c r="G258" i="52" s="1"/>
  <c r="F222" i="51"/>
  <c r="F235" i="52"/>
  <c r="D222" i="51"/>
  <c r="D235" i="52" s="1"/>
  <c r="C222" i="51"/>
  <c r="C235" i="52"/>
  <c r="G235" i="52" s="1"/>
  <c r="F221" i="51"/>
  <c r="F234" i="52" s="1"/>
  <c r="F240" i="17" s="1"/>
  <c r="E211" i="29" s="1"/>
  <c r="D221" i="51"/>
  <c r="D234" i="52" s="1"/>
  <c r="C221" i="51"/>
  <c r="C234" i="52" s="1"/>
  <c r="G234" i="52" s="1"/>
  <c r="F220" i="51"/>
  <c r="F233" i="52" s="1"/>
  <c r="D220" i="51"/>
  <c r="D233" i="52"/>
  <c r="H233" i="52" s="1"/>
  <c r="C220" i="51"/>
  <c r="C233" i="52" s="1"/>
  <c r="G233" i="52" s="1"/>
  <c r="F219" i="51"/>
  <c r="F232" i="52" s="1"/>
  <c r="D219" i="51"/>
  <c r="D232" i="52" s="1"/>
  <c r="H232" i="52" s="1"/>
  <c r="C219" i="51"/>
  <c r="C232" i="52" s="1"/>
  <c r="G232" i="52" s="1"/>
  <c r="F215" i="51"/>
  <c r="F228" i="52" s="1"/>
  <c r="E215" i="51"/>
  <c r="E228" i="52"/>
  <c r="D215" i="51"/>
  <c r="D228" i="52" s="1"/>
  <c r="C215" i="51"/>
  <c r="C228" i="52" s="1"/>
  <c r="F214" i="51"/>
  <c r="F227" i="52" s="1"/>
  <c r="F233" i="17" s="1"/>
  <c r="E204" i="29" s="1"/>
  <c r="E214" i="51"/>
  <c r="E227" i="52" s="1"/>
  <c r="D214" i="51"/>
  <c r="D227" i="52" s="1"/>
  <c r="H227" i="52" s="1"/>
  <c r="C214" i="51"/>
  <c r="C227" i="52" s="1"/>
  <c r="G227" i="52" s="1"/>
  <c r="F210" i="51"/>
  <c r="F223" i="52" s="1"/>
  <c r="F229" i="17" s="1"/>
  <c r="E200" i="29" s="1"/>
  <c r="E210" i="51"/>
  <c r="E223" i="52" s="1"/>
  <c r="D210" i="51"/>
  <c r="D223" i="52" s="1"/>
  <c r="C210" i="51"/>
  <c r="C223" i="52" s="1"/>
  <c r="G223" i="52" s="1"/>
  <c r="F209" i="51"/>
  <c r="F222" i="52" s="1"/>
  <c r="F228" i="17" s="1"/>
  <c r="E199" i="29" s="1"/>
  <c r="E209" i="51"/>
  <c r="E222" i="52" s="1"/>
  <c r="D209" i="51"/>
  <c r="D222" i="52" s="1"/>
  <c r="H222" i="52" s="1"/>
  <c r="C209" i="51"/>
  <c r="C222" i="52"/>
  <c r="G222" i="52" s="1"/>
  <c r="F189" i="51"/>
  <c r="F202" i="52" s="1"/>
  <c r="E189" i="51"/>
  <c r="E202" i="52" s="1"/>
  <c r="D189" i="51"/>
  <c r="D202" i="52" s="1"/>
  <c r="H202" i="52" s="1"/>
  <c r="C189" i="51"/>
  <c r="C202" i="52" s="1"/>
  <c r="G202" i="52" s="1"/>
  <c r="F188" i="51"/>
  <c r="F201" i="52" s="1"/>
  <c r="E188" i="51"/>
  <c r="E201" i="52"/>
  <c r="E223" i="17" s="1"/>
  <c r="D188" i="51"/>
  <c r="D201" i="52" s="1"/>
  <c r="H201" i="52" s="1"/>
  <c r="C188" i="51"/>
  <c r="C201" i="52" s="1"/>
  <c r="G201" i="52" s="1"/>
  <c r="F205" i="51"/>
  <c r="F218" i="52" s="1"/>
  <c r="F219" i="17" s="1"/>
  <c r="E205" i="51"/>
  <c r="E218" i="52" s="1"/>
  <c r="D205" i="51"/>
  <c r="D218" i="52" s="1"/>
  <c r="C205" i="51"/>
  <c r="C218" i="52" s="1"/>
  <c r="G218" i="52" s="1"/>
  <c r="F204" i="51"/>
  <c r="F217" i="52" s="1"/>
  <c r="F218" i="17" s="1"/>
  <c r="E194" i="29" s="1"/>
  <c r="E204" i="51"/>
  <c r="E217" i="52" s="1"/>
  <c r="D204" i="51"/>
  <c r="D217" i="52" s="1"/>
  <c r="H217" i="52" s="1"/>
  <c r="C204" i="51"/>
  <c r="C217" i="52"/>
  <c r="G217" i="52" s="1"/>
  <c r="F200" i="51"/>
  <c r="F213" i="52" s="1"/>
  <c r="E200" i="51"/>
  <c r="E213" i="52" s="1"/>
  <c r="E214" i="17" s="1"/>
  <c r="D200" i="51"/>
  <c r="D213" i="52" s="1"/>
  <c r="D214" i="17" s="1"/>
  <c r="C200" i="51"/>
  <c r="C213" i="52" s="1"/>
  <c r="G213" i="52" s="1"/>
  <c r="F196" i="51"/>
  <c r="F209" i="52" s="1"/>
  <c r="E196" i="51"/>
  <c r="E209" i="52"/>
  <c r="E210" i="17" s="1"/>
  <c r="D196" i="51"/>
  <c r="D209" i="52" s="1"/>
  <c r="H209" i="52" s="1"/>
  <c r="C196" i="51"/>
  <c r="C209" i="52" s="1"/>
  <c r="G209" i="52" s="1"/>
  <c r="F195" i="51"/>
  <c r="F208" i="52" s="1"/>
  <c r="E195" i="51"/>
  <c r="E208" i="52" s="1"/>
  <c r="D195" i="51"/>
  <c r="D208" i="52" s="1"/>
  <c r="C195" i="51"/>
  <c r="C208" i="52" s="1"/>
  <c r="G208" i="52" s="1"/>
  <c r="F194" i="51"/>
  <c r="F207" i="52" s="1"/>
  <c r="E194" i="51"/>
  <c r="E207" i="52" s="1"/>
  <c r="E208" i="17" s="1"/>
  <c r="D194" i="51"/>
  <c r="D207" i="52" s="1"/>
  <c r="H207" i="52" s="1"/>
  <c r="C194" i="51"/>
  <c r="C207" i="52" s="1"/>
  <c r="F193" i="51"/>
  <c r="F206" i="52" s="1"/>
  <c r="E193" i="51"/>
  <c r="E206" i="52" s="1"/>
  <c r="D193" i="51"/>
  <c r="D206" i="52"/>
  <c r="H206" i="52" s="1"/>
  <c r="C193" i="51"/>
  <c r="C206" i="52" s="1"/>
  <c r="F187" i="51"/>
  <c r="F200" i="52" s="1"/>
  <c r="E187" i="51"/>
  <c r="E200" i="52" s="1"/>
  <c r="D187" i="51"/>
  <c r="D200" i="52" s="1"/>
  <c r="H200" i="52" s="1"/>
  <c r="C187" i="51"/>
  <c r="C200" i="52" s="1"/>
  <c r="G200" i="52" s="1"/>
  <c r="F182" i="51"/>
  <c r="F194" i="52" s="1"/>
  <c r="F197" i="17" s="1"/>
  <c r="E172" i="29" s="1"/>
  <c r="E182" i="51"/>
  <c r="E194" i="52" s="1"/>
  <c r="E197" i="17" s="1"/>
  <c r="D182" i="51"/>
  <c r="D194" i="52" s="1"/>
  <c r="C182" i="51"/>
  <c r="C194" i="52" s="1"/>
  <c r="G194" i="52" s="1"/>
  <c r="F181" i="51"/>
  <c r="F193" i="52" s="1"/>
  <c r="E181" i="51"/>
  <c r="E193" i="52" s="1"/>
  <c r="D181" i="51"/>
  <c r="D193" i="52"/>
  <c r="C181" i="51"/>
  <c r="C193" i="52" s="1"/>
  <c r="F180" i="51"/>
  <c r="F192" i="52"/>
  <c r="E180" i="51"/>
  <c r="E192" i="52" s="1"/>
  <c r="D180" i="51"/>
  <c r="D192" i="52" s="1"/>
  <c r="H192" i="52" s="1"/>
  <c r="C180" i="51"/>
  <c r="C192" i="52" s="1"/>
  <c r="G192" i="52" s="1"/>
  <c r="F179" i="51"/>
  <c r="F191" i="52" s="1"/>
  <c r="E179" i="51"/>
  <c r="E191" i="52" s="1"/>
  <c r="D179" i="51"/>
  <c r="D191" i="52" s="1"/>
  <c r="H191" i="52" s="1"/>
  <c r="C179" i="51"/>
  <c r="C191" i="52" s="1"/>
  <c r="F178" i="51"/>
  <c r="F190" i="52" s="1"/>
  <c r="E178" i="51"/>
  <c r="E190" i="52" s="1"/>
  <c r="D178" i="51"/>
  <c r="D190" i="52" s="1"/>
  <c r="H190" i="52" s="1"/>
  <c r="C178" i="51"/>
  <c r="C190" i="52" s="1"/>
  <c r="F173" i="51"/>
  <c r="F184" i="52" s="1"/>
  <c r="E173" i="51"/>
  <c r="E184" i="52" s="1"/>
  <c r="D173" i="51"/>
  <c r="D184" i="52" s="1"/>
  <c r="H184" i="52" s="1"/>
  <c r="C173" i="51"/>
  <c r="C184" i="52" s="1"/>
  <c r="F172" i="51"/>
  <c r="F183" i="52" s="1"/>
  <c r="E172" i="51"/>
  <c r="E183" i="52" s="1"/>
  <c r="D172" i="51"/>
  <c r="D183" i="52" s="1"/>
  <c r="H183" i="52" s="1"/>
  <c r="C172" i="51"/>
  <c r="C183" i="52" s="1"/>
  <c r="F168" i="51"/>
  <c r="F178" i="52"/>
  <c r="E168" i="51"/>
  <c r="E178" i="52" s="1"/>
  <c r="D168" i="51"/>
  <c r="D178" i="52" s="1"/>
  <c r="H178" i="52" s="1"/>
  <c r="C168" i="51"/>
  <c r="C178" i="52" s="1"/>
  <c r="C181" i="17" s="1"/>
  <c r="G178" i="52"/>
  <c r="F167" i="51"/>
  <c r="F177" i="52" s="1"/>
  <c r="E167" i="51"/>
  <c r="E177" i="52"/>
  <c r="D167" i="51"/>
  <c r="D177" i="52" s="1"/>
  <c r="H177" i="52" s="1"/>
  <c r="C167" i="51"/>
  <c r="C177" i="52" s="1"/>
  <c r="G177" i="52" s="1"/>
  <c r="F166" i="51"/>
  <c r="F176" i="52"/>
  <c r="E166" i="51"/>
  <c r="E176" i="52"/>
  <c r="D166" i="51"/>
  <c r="D176" i="52" s="1"/>
  <c r="H176" i="52" s="1"/>
  <c r="C166" i="51"/>
  <c r="C176" i="52" s="1"/>
  <c r="G176" i="52" s="1"/>
  <c r="F165" i="51"/>
  <c r="F174" i="52" s="1"/>
  <c r="E165" i="51"/>
  <c r="D165" i="51"/>
  <c r="C165" i="51"/>
  <c r="F163" i="51"/>
  <c r="F173" i="52" s="1"/>
  <c r="E163" i="51"/>
  <c r="E173" i="52" s="1"/>
  <c r="D163" i="51"/>
  <c r="D173" i="52"/>
  <c r="H173" i="52"/>
  <c r="C163" i="51"/>
  <c r="C173" i="52" s="1"/>
  <c r="G173" i="52" s="1"/>
  <c r="F162" i="51"/>
  <c r="F172" i="52"/>
  <c r="F175" i="17" s="1"/>
  <c r="E153" i="29" s="1"/>
  <c r="E162" i="51"/>
  <c r="E172" i="52" s="1"/>
  <c r="D162" i="51"/>
  <c r="D172" i="52" s="1"/>
  <c r="H172" i="52" s="1"/>
  <c r="C162" i="51"/>
  <c r="C172" i="52" s="1"/>
  <c r="G172" i="52" s="1"/>
  <c r="F160" i="51"/>
  <c r="F170" i="52"/>
  <c r="E160" i="51"/>
  <c r="E170" i="52" s="1"/>
  <c r="E173" i="17" s="1"/>
  <c r="D160" i="51"/>
  <c r="D170" i="52"/>
  <c r="H170" i="52"/>
  <c r="C160" i="51"/>
  <c r="C170" i="52" s="1"/>
  <c r="G170" i="52" s="1"/>
  <c r="F159" i="51"/>
  <c r="F169" i="52" s="1"/>
  <c r="E159" i="51"/>
  <c r="E169" i="52" s="1"/>
  <c r="D159" i="51"/>
  <c r="D169" i="52" s="1"/>
  <c r="C159" i="51"/>
  <c r="C169" i="52" s="1"/>
  <c r="G169" i="52" s="1"/>
  <c r="F155" i="51"/>
  <c r="F164" i="52" s="1"/>
  <c r="E155" i="51"/>
  <c r="E164" i="52" s="1"/>
  <c r="E166" i="17" s="1"/>
  <c r="K274" i="9" s="1"/>
  <c r="D155" i="51"/>
  <c r="D164" i="52" s="1"/>
  <c r="H164" i="52" s="1"/>
  <c r="C155" i="51"/>
  <c r="C164" i="52" s="1"/>
  <c r="F154" i="51"/>
  <c r="F163" i="52" s="1"/>
  <c r="F165" i="17" s="1"/>
  <c r="E143" i="29" s="1"/>
  <c r="E154" i="51"/>
  <c r="E163" i="52" s="1"/>
  <c r="D154" i="51"/>
  <c r="D163" i="52"/>
  <c r="H163" i="52" s="1"/>
  <c r="C154" i="51"/>
  <c r="C163" i="52" s="1"/>
  <c r="G163" i="52" s="1"/>
  <c r="F153" i="51"/>
  <c r="F162" i="52" s="1"/>
  <c r="F164" i="17" s="1"/>
  <c r="E142" i="29" s="1"/>
  <c r="E153" i="51"/>
  <c r="E162" i="52" s="1"/>
  <c r="D153" i="51"/>
  <c r="D162" i="52" s="1"/>
  <c r="C153" i="51"/>
  <c r="C162" i="52" s="1"/>
  <c r="G162" i="52" s="1"/>
  <c r="F152" i="51"/>
  <c r="E152" i="51"/>
  <c r="E161" i="52" s="1"/>
  <c r="D152" i="51"/>
  <c r="C152" i="51"/>
  <c r="C161" i="52" s="1"/>
  <c r="G161" i="52" s="1"/>
  <c r="F150" i="51"/>
  <c r="F159" i="52" s="1"/>
  <c r="E150" i="51"/>
  <c r="E159" i="52" s="1"/>
  <c r="D150" i="51"/>
  <c r="D159" i="52" s="1"/>
  <c r="C150" i="51"/>
  <c r="C159" i="52" s="1"/>
  <c r="F149" i="51"/>
  <c r="F158" i="52" s="1"/>
  <c r="E149" i="51"/>
  <c r="E158" i="52" s="1"/>
  <c r="D149" i="51"/>
  <c r="D158" i="52" s="1"/>
  <c r="H158" i="52" s="1"/>
  <c r="C149" i="51"/>
  <c r="C158" i="52" s="1"/>
  <c r="G158" i="52" s="1"/>
  <c r="F147" i="51"/>
  <c r="F156" i="52" s="1"/>
  <c r="E147" i="51"/>
  <c r="E156" i="52" s="1"/>
  <c r="D147" i="51"/>
  <c r="D156" i="52" s="1"/>
  <c r="H156" i="52" s="1"/>
  <c r="C147" i="51"/>
  <c r="C156" i="52" s="1"/>
  <c r="G156" i="52" s="1"/>
  <c r="F146" i="51"/>
  <c r="F155" i="52" s="1"/>
  <c r="E146" i="51"/>
  <c r="E155" i="52" s="1"/>
  <c r="D146" i="51"/>
  <c r="D155" i="52" s="1"/>
  <c r="H155" i="52" s="1"/>
  <c r="C146" i="51"/>
  <c r="C155" i="52" s="1"/>
  <c r="G155" i="52" s="1"/>
  <c r="F145" i="51"/>
  <c r="F154" i="52" s="1"/>
  <c r="E145" i="51"/>
  <c r="E154" i="52" s="1"/>
  <c r="D145" i="51"/>
  <c r="D154" i="52" s="1"/>
  <c r="C145" i="51"/>
  <c r="C154" i="52" s="1"/>
  <c r="G154" i="52" s="1"/>
  <c r="F141" i="51"/>
  <c r="F149" i="52" s="1"/>
  <c r="E141" i="51"/>
  <c r="E149" i="52" s="1"/>
  <c r="D141" i="51"/>
  <c r="D149" i="52" s="1"/>
  <c r="C141" i="51"/>
  <c r="C149" i="52" s="1"/>
  <c r="G149" i="52" s="1"/>
  <c r="F137" i="51"/>
  <c r="F144" i="52" s="1"/>
  <c r="F146" i="17" s="1"/>
  <c r="E126" i="29" s="1"/>
  <c r="E137" i="51"/>
  <c r="E144" i="52" s="1"/>
  <c r="D137" i="51"/>
  <c r="D144" i="52" s="1"/>
  <c r="H144" i="52" s="1"/>
  <c r="C137" i="51"/>
  <c r="C144" i="52" s="1"/>
  <c r="G144" i="52" s="1"/>
  <c r="F136" i="51"/>
  <c r="F143" i="52" s="1"/>
  <c r="E136" i="51"/>
  <c r="E143" i="52" s="1"/>
  <c r="D136" i="51"/>
  <c r="D143" i="52"/>
  <c r="H143" i="52" s="1"/>
  <c r="C136" i="51"/>
  <c r="C143" i="52" s="1"/>
  <c r="G143" i="52" s="1"/>
  <c r="F135" i="51"/>
  <c r="F142" i="52" s="1"/>
  <c r="E135" i="51"/>
  <c r="E142" i="52" s="1"/>
  <c r="D135" i="51"/>
  <c r="D142" i="52" s="1"/>
  <c r="H142" i="52" s="1"/>
  <c r="C135" i="51"/>
  <c r="C142" i="52" s="1"/>
  <c r="G142" i="52" s="1"/>
  <c r="F131" i="51"/>
  <c r="F137" i="52" s="1"/>
  <c r="E131" i="51"/>
  <c r="E137" i="52" s="1"/>
  <c r="D131" i="51"/>
  <c r="D137" i="52" s="1"/>
  <c r="H137" i="52" s="1"/>
  <c r="C131" i="51"/>
  <c r="C137" i="52" s="1"/>
  <c r="F130" i="51"/>
  <c r="F136" i="52" s="1"/>
  <c r="E130" i="51"/>
  <c r="E136" i="52" s="1"/>
  <c r="D130" i="51"/>
  <c r="D136" i="52" s="1"/>
  <c r="H136" i="52" s="1"/>
  <c r="C130" i="51"/>
  <c r="C136" i="52" s="1"/>
  <c r="G136" i="52" s="1"/>
  <c r="F126" i="51"/>
  <c r="F131" i="52" s="1"/>
  <c r="F133" i="17" s="1"/>
  <c r="E115" i="29" s="1"/>
  <c r="E126" i="51"/>
  <c r="E131" i="52"/>
  <c r="E133" i="17" s="1"/>
  <c r="E115" i="38" s="1"/>
  <c r="D126" i="51"/>
  <c r="D131" i="52" s="1"/>
  <c r="H131" i="52" s="1"/>
  <c r="C126" i="51"/>
  <c r="C131" i="52" s="1"/>
  <c r="F125" i="51"/>
  <c r="F130" i="52" s="1"/>
  <c r="E125" i="51"/>
  <c r="E130" i="52" s="1"/>
  <c r="D125" i="51"/>
  <c r="D130" i="52" s="1"/>
  <c r="H130" i="52" s="1"/>
  <c r="C125" i="51"/>
  <c r="C130" i="52" s="1"/>
  <c r="G130" i="52" s="1"/>
  <c r="F124" i="51"/>
  <c r="F129" i="52" s="1"/>
  <c r="F131" i="17" s="1"/>
  <c r="E113" i="29" s="1"/>
  <c r="E124" i="51"/>
  <c r="E129" i="52" s="1"/>
  <c r="D124" i="51"/>
  <c r="D129" i="52" s="1"/>
  <c r="H129" i="52" s="1"/>
  <c r="C124" i="51"/>
  <c r="C129" i="52" s="1"/>
  <c r="G129" i="52"/>
  <c r="F123" i="51"/>
  <c r="F128" i="52" s="1"/>
  <c r="F130" i="17" s="1"/>
  <c r="E112" i="29" s="1"/>
  <c r="E123" i="51"/>
  <c r="E128" i="52" s="1"/>
  <c r="E130" i="17" s="1"/>
  <c r="D123" i="51"/>
  <c r="D128" i="52" s="1"/>
  <c r="H128" i="52" s="1"/>
  <c r="C123" i="51"/>
  <c r="C128" i="52" s="1"/>
  <c r="G128" i="52" s="1"/>
  <c r="F122" i="51"/>
  <c r="F127" i="52" s="1"/>
  <c r="E122" i="51"/>
  <c r="E127" i="52" s="1"/>
  <c r="E129" i="17" s="1"/>
  <c r="D122" i="51"/>
  <c r="D127" i="52" s="1"/>
  <c r="H127" i="52" s="1"/>
  <c r="C122" i="51"/>
  <c r="C127" i="52" s="1"/>
  <c r="G127" i="52" s="1"/>
  <c r="F121" i="51"/>
  <c r="F126" i="52" s="1"/>
  <c r="E121" i="51"/>
  <c r="E126" i="52"/>
  <c r="D121" i="51"/>
  <c r="D126" i="52" s="1"/>
  <c r="D128" i="17" s="1"/>
  <c r="C121" i="51"/>
  <c r="C126" i="52" s="1"/>
  <c r="F117" i="51"/>
  <c r="E117" i="51"/>
  <c r="E121" i="52" s="1"/>
  <c r="D117" i="51"/>
  <c r="D121" i="52" s="1"/>
  <c r="H121" i="52" s="1"/>
  <c r="C117" i="51"/>
  <c r="C121" i="52" s="1"/>
  <c r="G121" i="52" s="1"/>
  <c r="F116" i="51"/>
  <c r="F120" i="52"/>
  <c r="E116" i="51"/>
  <c r="E120" i="52" s="1"/>
  <c r="D116" i="51"/>
  <c r="D120" i="52" s="1"/>
  <c r="H120" i="52" s="1"/>
  <c r="C116" i="51"/>
  <c r="C120" i="52" s="1"/>
  <c r="G120" i="52" s="1"/>
  <c r="F115" i="51"/>
  <c r="F119" i="52" s="1"/>
  <c r="E115" i="51"/>
  <c r="E119" i="52"/>
  <c r="D115" i="51"/>
  <c r="D119" i="52" s="1"/>
  <c r="H119" i="52" s="1"/>
  <c r="C115" i="51"/>
  <c r="C119" i="52" s="1"/>
  <c r="G119" i="52" s="1"/>
  <c r="E109" i="51"/>
  <c r="E113" i="52"/>
  <c r="D109" i="51"/>
  <c r="D113" i="52" s="1"/>
  <c r="C109" i="51"/>
  <c r="C113" i="52" s="1"/>
  <c r="G113" i="52" s="1"/>
  <c r="E108" i="51"/>
  <c r="E112" i="52" s="1"/>
  <c r="D108" i="51"/>
  <c r="D112" i="52" s="1"/>
  <c r="C108" i="51"/>
  <c r="C112" i="52" s="1"/>
  <c r="G112" i="52" s="1"/>
  <c r="E107" i="51"/>
  <c r="E111" i="52"/>
  <c r="D107" i="51"/>
  <c r="D111" i="52" s="1"/>
  <c r="C107" i="51"/>
  <c r="C111" i="52" s="1"/>
  <c r="G111" i="52" s="1"/>
  <c r="E106" i="51"/>
  <c r="D106" i="51"/>
  <c r="C106" i="51"/>
  <c r="C110" i="52" s="1"/>
  <c r="E104" i="51"/>
  <c r="E108" i="52" s="1"/>
  <c r="E110" i="17" s="1"/>
  <c r="D104" i="51"/>
  <c r="D108" i="52"/>
  <c r="C104" i="51"/>
  <c r="C108" i="52" s="1"/>
  <c r="G108" i="52" s="1"/>
  <c r="E103" i="51"/>
  <c r="E107" i="52" s="1"/>
  <c r="D103" i="51"/>
  <c r="D107" i="52" s="1"/>
  <c r="C103" i="51"/>
  <c r="C107" i="52" s="1"/>
  <c r="G107" i="52" s="1"/>
  <c r="E101" i="51"/>
  <c r="E105" i="52" s="1"/>
  <c r="D101" i="51"/>
  <c r="D105" i="52" s="1"/>
  <c r="H105" i="52" s="1"/>
  <c r="C101" i="51"/>
  <c r="C105" i="52" s="1"/>
  <c r="G105" i="52" s="1"/>
  <c r="E100" i="51"/>
  <c r="E104" i="52" s="1"/>
  <c r="E106" i="17" s="1"/>
  <c r="D100" i="51"/>
  <c r="D104" i="52" s="1"/>
  <c r="C100" i="51"/>
  <c r="C104" i="52" s="1"/>
  <c r="E95" i="51"/>
  <c r="E99" i="52" s="1"/>
  <c r="D95" i="51"/>
  <c r="D99" i="52" s="1"/>
  <c r="C95" i="51"/>
  <c r="C99" i="52" s="1"/>
  <c r="G99" i="52" s="1"/>
  <c r="E94" i="51"/>
  <c r="E98" i="52" s="1"/>
  <c r="D94" i="51"/>
  <c r="C94" i="51"/>
  <c r="C98" i="52" s="1"/>
  <c r="E93" i="51"/>
  <c r="E97" i="52" s="1"/>
  <c r="D93" i="51"/>
  <c r="C93" i="51"/>
  <c r="C97" i="52" s="1"/>
  <c r="G97" i="52" s="1"/>
  <c r="E92" i="51"/>
  <c r="E96" i="52" s="1"/>
  <c r="D92" i="51"/>
  <c r="D96" i="52" s="1"/>
  <c r="C92" i="51"/>
  <c r="C96" i="52"/>
  <c r="G96" i="52" s="1"/>
  <c r="E91" i="51"/>
  <c r="E95" i="52" s="1"/>
  <c r="D91" i="51"/>
  <c r="C91" i="51"/>
  <c r="C95" i="52" s="1"/>
  <c r="E90" i="51"/>
  <c r="E94" i="52" s="1"/>
  <c r="D90" i="51"/>
  <c r="D94" i="52" s="1"/>
  <c r="H94" i="52" s="1"/>
  <c r="C90" i="51"/>
  <c r="C94" i="52" s="1"/>
  <c r="G94" i="52" s="1"/>
  <c r="E89" i="51"/>
  <c r="E93" i="52" s="1"/>
  <c r="D89" i="51"/>
  <c r="C89" i="51"/>
  <c r="C93" i="52" s="1"/>
  <c r="G93" i="52" s="1"/>
  <c r="E84" i="51"/>
  <c r="E88" i="52" s="1"/>
  <c r="D84" i="51"/>
  <c r="D88" i="52" s="1"/>
  <c r="H88" i="52" s="1"/>
  <c r="C84" i="51"/>
  <c r="C88" i="52" s="1"/>
  <c r="G88" i="52" s="1"/>
  <c r="E83" i="51"/>
  <c r="E87" i="52" s="1"/>
  <c r="D83" i="51"/>
  <c r="D87" i="52" s="1"/>
  <c r="C83" i="51"/>
  <c r="C87" i="52" s="1"/>
  <c r="G87" i="52" s="1"/>
  <c r="E82" i="51"/>
  <c r="E86" i="52"/>
  <c r="D82" i="51"/>
  <c r="D86" i="52" s="1"/>
  <c r="H86" i="52" s="1"/>
  <c r="C82" i="51"/>
  <c r="C86" i="52" s="1"/>
  <c r="G86" i="52" s="1"/>
  <c r="E81" i="51"/>
  <c r="E85" i="52" s="1"/>
  <c r="D81" i="51"/>
  <c r="D85" i="52" s="1"/>
  <c r="H85" i="52" s="1"/>
  <c r="C81" i="51"/>
  <c r="C85" i="52" s="1"/>
  <c r="G85" i="52" s="1"/>
  <c r="E80" i="51"/>
  <c r="E84" i="52" s="1"/>
  <c r="D80" i="51"/>
  <c r="D84" i="52" s="1"/>
  <c r="C80" i="51"/>
  <c r="C84" i="52" s="1"/>
  <c r="G84" i="52" s="1"/>
  <c r="E79" i="51"/>
  <c r="E83" i="52" s="1"/>
  <c r="D79" i="51"/>
  <c r="D83" i="52" s="1"/>
  <c r="C79" i="51"/>
  <c r="C83" i="52" s="1"/>
  <c r="G83" i="52" s="1"/>
  <c r="E76" i="51"/>
  <c r="E79" i="52" s="1"/>
  <c r="D76" i="51"/>
  <c r="D79" i="52" s="1"/>
  <c r="H79" i="52" s="1"/>
  <c r="C76" i="51"/>
  <c r="C79" i="52" s="1"/>
  <c r="G79" i="52" s="1"/>
  <c r="E75" i="51"/>
  <c r="E78" i="52" s="1"/>
  <c r="D75" i="51"/>
  <c r="D78" i="52" s="1"/>
  <c r="H78" i="52" s="1"/>
  <c r="C75" i="51"/>
  <c r="C78" i="52" s="1"/>
  <c r="E74" i="51"/>
  <c r="E77" i="52" s="1"/>
  <c r="D74" i="51"/>
  <c r="D77" i="52" s="1"/>
  <c r="C74" i="51"/>
  <c r="C77" i="52" s="1"/>
  <c r="G77" i="52" s="1"/>
  <c r="E73" i="51"/>
  <c r="E76" i="52" s="1"/>
  <c r="D73" i="51"/>
  <c r="D76" i="52" s="1"/>
  <c r="H76" i="52" s="1"/>
  <c r="C73" i="51"/>
  <c r="C76" i="52" s="1"/>
  <c r="G76" i="52" s="1"/>
  <c r="E72" i="51"/>
  <c r="E75" i="52" s="1"/>
  <c r="D72" i="51"/>
  <c r="D75" i="52" s="1"/>
  <c r="C72" i="51"/>
  <c r="C75" i="52" s="1"/>
  <c r="C75" i="17" s="1"/>
  <c r="H14" i="8" s="1"/>
  <c r="E59" i="51"/>
  <c r="E69" i="52" s="1"/>
  <c r="D59" i="51"/>
  <c r="D69" i="52" s="1"/>
  <c r="C59" i="51"/>
  <c r="C69" i="52" s="1"/>
  <c r="E67" i="51"/>
  <c r="E68" i="52" s="1"/>
  <c r="D67" i="51"/>
  <c r="D68" i="52" s="1"/>
  <c r="C67" i="51"/>
  <c r="C68" i="52" s="1"/>
  <c r="G68" i="52" s="1"/>
  <c r="E66" i="51"/>
  <c r="E67" i="52" s="1"/>
  <c r="D66" i="51"/>
  <c r="D67" i="52"/>
  <c r="H67" i="52" s="1"/>
  <c r="C66" i="51"/>
  <c r="C67" i="52" s="1"/>
  <c r="E65" i="51"/>
  <c r="E66" i="52" s="1"/>
  <c r="D65" i="51"/>
  <c r="C65" i="51"/>
  <c r="C66" i="52" s="1"/>
  <c r="G66" i="52" s="1"/>
  <c r="E64" i="51"/>
  <c r="E65" i="52" s="1"/>
  <c r="D64" i="51"/>
  <c r="D65" i="52" s="1"/>
  <c r="H65" i="52" s="1"/>
  <c r="C64" i="51"/>
  <c r="C65" i="52" s="1"/>
  <c r="G65" i="52" s="1"/>
  <c r="E63" i="51"/>
  <c r="E64" i="52" s="1"/>
  <c r="D63" i="51"/>
  <c r="D64" i="52" s="1"/>
  <c r="H64" i="52" s="1"/>
  <c r="C63" i="51"/>
  <c r="E62" i="51"/>
  <c r="E63" i="52" s="1"/>
  <c r="D62" i="51"/>
  <c r="D63" i="52" s="1"/>
  <c r="H63" i="52" s="1"/>
  <c r="C62" i="51"/>
  <c r="C63" i="52" s="1"/>
  <c r="E61" i="51"/>
  <c r="E62" i="52" s="1"/>
  <c r="D61" i="51"/>
  <c r="D62" i="52" s="1"/>
  <c r="C61" i="51"/>
  <c r="C62" i="52" s="1"/>
  <c r="G62" i="52" s="1"/>
  <c r="E60" i="51"/>
  <c r="E61" i="52" s="1"/>
  <c r="D60" i="51"/>
  <c r="D61" i="52" s="1"/>
  <c r="C60" i="51"/>
  <c r="C61" i="52" s="1"/>
  <c r="G61" i="52" s="1"/>
  <c r="E55" i="51"/>
  <c r="E56" i="52" s="1"/>
  <c r="D55" i="51"/>
  <c r="D56" i="52" s="1"/>
  <c r="H56" i="52" s="1"/>
  <c r="C55" i="51"/>
  <c r="C56" i="52"/>
  <c r="G56" i="52" s="1"/>
  <c r="E54" i="51"/>
  <c r="E55" i="52" s="1"/>
  <c r="D54" i="51"/>
  <c r="D55" i="52" s="1"/>
  <c r="H55" i="52" s="1"/>
  <c r="C54" i="51"/>
  <c r="C55" i="52" s="1"/>
  <c r="E53" i="51"/>
  <c r="E54" i="52" s="1"/>
  <c r="D53" i="51"/>
  <c r="D54" i="52" s="1"/>
  <c r="C53" i="51"/>
  <c r="C54" i="52"/>
  <c r="G54" i="52" s="1"/>
  <c r="E52" i="51"/>
  <c r="E53" i="52" s="1"/>
  <c r="D52" i="51"/>
  <c r="D53" i="52" s="1"/>
  <c r="H53" i="52" s="1"/>
  <c r="C52" i="51"/>
  <c r="C53" i="52" s="1"/>
  <c r="E51" i="51"/>
  <c r="E52" i="52"/>
  <c r="D51" i="51"/>
  <c r="D52" i="52" s="1"/>
  <c r="C51" i="51"/>
  <c r="C52" i="52" s="1"/>
  <c r="G52" i="52" s="1"/>
  <c r="E47" i="51"/>
  <c r="E47" i="52" s="1"/>
  <c r="E47" i="17" s="1"/>
  <c r="M74" i="9" s="1"/>
  <c r="D47" i="51"/>
  <c r="D47" i="52" s="1"/>
  <c r="H47" i="52" s="1"/>
  <c r="C47" i="51"/>
  <c r="C47" i="52" s="1"/>
  <c r="E46" i="51"/>
  <c r="E46" i="52" s="1"/>
  <c r="D46" i="51"/>
  <c r="D46" i="52" s="1"/>
  <c r="H46" i="52" s="1"/>
  <c r="C46" i="51"/>
  <c r="C46" i="52" s="1"/>
  <c r="E43" i="51"/>
  <c r="E42" i="52" s="1"/>
  <c r="D43" i="51"/>
  <c r="C43" i="51"/>
  <c r="E42" i="51"/>
  <c r="E41" i="52" s="1"/>
  <c r="D42" i="51"/>
  <c r="D41" i="52" s="1"/>
  <c r="H41" i="52" s="1"/>
  <c r="C42" i="51"/>
  <c r="E41" i="51"/>
  <c r="E40" i="52" s="1"/>
  <c r="D41" i="51"/>
  <c r="D40" i="52" s="1"/>
  <c r="H40" i="52" s="1"/>
  <c r="C41" i="51"/>
  <c r="C40" i="52" s="1"/>
  <c r="C40" i="17" s="1"/>
  <c r="D31" i="38" s="1"/>
  <c r="F31" i="38" s="1"/>
  <c r="E35" i="51"/>
  <c r="E33" i="52" s="1"/>
  <c r="D35" i="51"/>
  <c r="C35" i="51"/>
  <c r="E34" i="51"/>
  <c r="E32" i="52"/>
  <c r="D34" i="51"/>
  <c r="D32" i="52" s="1"/>
  <c r="H32" i="52" s="1"/>
  <c r="C34" i="51"/>
  <c r="C32" i="52" s="1"/>
  <c r="E33" i="51"/>
  <c r="E31" i="52" s="1"/>
  <c r="D33" i="51"/>
  <c r="C33" i="51"/>
  <c r="E32" i="51"/>
  <c r="E30" i="52" s="1"/>
  <c r="D32" i="51"/>
  <c r="D30" i="52" s="1"/>
  <c r="H30" i="52" s="1"/>
  <c r="C32" i="51"/>
  <c r="C30" i="52" s="1"/>
  <c r="G30" i="52" s="1"/>
  <c r="E28" i="51"/>
  <c r="E25" i="52" s="1"/>
  <c r="D28" i="51"/>
  <c r="D25" i="52" s="1"/>
  <c r="H25" i="52"/>
  <c r="C28" i="51"/>
  <c r="C25" i="52" s="1"/>
  <c r="E27" i="51"/>
  <c r="E23" i="52" s="1"/>
  <c r="D27" i="51"/>
  <c r="D23" i="52" s="1"/>
  <c r="C27" i="51"/>
  <c r="C23" i="52" s="1"/>
  <c r="G23" i="52" s="1"/>
  <c r="E26" i="51"/>
  <c r="E24" i="52" s="1"/>
  <c r="D26" i="51"/>
  <c r="D24" i="52" s="1"/>
  <c r="H24" i="52" s="1"/>
  <c r="C26" i="51"/>
  <c r="C24" i="52" s="1"/>
  <c r="G24" i="52" s="1"/>
  <c r="E25" i="51"/>
  <c r="D25" i="51"/>
  <c r="C25" i="51"/>
  <c r="E24" i="51"/>
  <c r="E22" i="52" s="1"/>
  <c r="D24" i="51"/>
  <c r="D22" i="52" s="1"/>
  <c r="H22" i="52" s="1"/>
  <c r="C24" i="51"/>
  <c r="C22" i="52" s="1"/>
  <c r="G22" i="52" s="1"/>
  <c r="E19" i="51"/>
  <c r="E15" i="52" s="1"/>
  <c r="D19" i="51"/>
  <c r="D15" i="52" s="1"/>
  <c r="C19" i="51"/>
  <c r="C15" i="52" s="1"/>
  <c r="E18" i="51"/>
  <c r="E14" i="52" s="1"/>
  <c r="D18" i="51"/>
  <c r="D14" i="52"/>
  <c r="C18" i="51"/>
  <c r="C14" i="52"/>
  <c r="G14" i="52" s="1"/>
  <c r="E17" i="51"/>
  <c r="E13" i="52" s="1"/>
  <c r="D17" i="51"/>
  <c r="D13" i="52"/>
  <c r="H13" i="52" s="1"/>
  <c r="C17" i="51"/>
  <c r="C13" i="52"/>
  <c r="G13" i="52"/>
  <c r="E16" i="51"/>
  <c r="E12" i="52" s="1"/>
  <c r="D16" i="51"/>
  <c r="D12" i="52" s="1"/>
  <c r="C16" i="51"/>
  <c r="C12" i="52" s="1"/>
  <c r="I454" i="50"/>
  <c r="I453" i="50"/>
  <c r="I432" i="50"/>
  <c r="I405" i="50"/>
  <c r="I382" i="50"/>
  <c r="I381" i="50"/>
  <c r="I189" i="50"/>
  <c r="I153" i="50"/>
  <c r="I141" i="50"/>
  <c r="I117" i="50"/>
  <c r="I105" i="50"/>
  <c r="I93" i="50"/>
  <c r="I58" i="50"/>
  <c r="I57" i="50"/>
  <c r="J3" i="50"/>
  <c r="F2" i="50"/>
  <c r="F13" i="51" s="1"/>
  <c r="E2" i="50"/>
  <c r="E13" i="51"/>
  <c r="D2" i="50"/>
  <c r="D13" i="51" s="1"/>
  <c r="C2" i="50"/>
  <c r="G12" i="51"/>
  <c r="E7" i="33"/>
  <c r="F6" i="33"/>
  <c r="E6" i="33"/>
  <c r="D6" i="33"/>
  <c r="C6" i="33"/>
  <c r="F247" i="27"/>
  <c r="F262" i="33" s="1"/>
  <c r="E247" i="27"/>
  <c r="E262" i="33" s="1"/>
  <c r="D247" i="27"/>
  <c r="D262" i="33" s="1"/>
  <c r="F246" i="27"/>
  <c r="F261" i="33" s="1"/>
  <c r="E235" i="41" s="1"/>
  <c r="E246" i="27"/>
  <c r="F243" i="27"/>
  <c r="E243" i="27"/>
  <c r="E259" i="33" s="1"/>
  <c r="D243" i="27"/>
  <c r="D259" i="33" s="1"/>
  <c r="D262" i="17" s="1"/>
  <c r="D233" i="29" s="1"/>
  <c r="C243" i="27"/>
  <c r="C258" i="33" s="1"/>
  <c r="F239" i="27"/>
  <c r="F254" i="33"/>
  <c r="E228" i="41" s="1"/>
  <c r="E239" i="27"/>
  <c r="E254" i="33" s="1"/>
  <c r="D239" i="27"/>
  <c r="D254" i="33" s="1"/>
  <c r="C239" i="27"/>
  <c r="C254" i="33" s="1"/>
  <c r="F223" i="27"/>
  <c r="F238" i="33" s="1"/>
  <c r="C223" i="27"/>
  <c r="C238" i="33" s="1"/>
  <c r="F222" i="27"/>
  <c r="F237" i="33" s="1"/>
  <c r="E211" i="41" s="1"/>
  <c r="F211" i="41" s="1"/>
  <c r="C222" i="27"/>
  <c r="C237" i="33" s="1"/>
  <c r="F221" i="27"/>
  <c r="F236" i="33" s="1"/>
  <c r="C221" i="27"/>
  <c r="C236" i="33" s="1"/>
  <c r="C239" i="17" s="1"/>
  <c r="F220" i="27"/>
  <c r="F235" i="33" s="1"/>
  <c r="C220" i="27"/>
  <c r="C235" i="33" s="1"/>
  <c r="D209" i="18" s="1"/>
  <c r="F216" i="27"/>
  <c r="F231" i="33" s="1"/>
  <c r="E205" i="41" s="1"/>
  <c r="E216" i="27"/>
  <c r="E231" i="33" s="1"/>
  <c r="D216" i="27"/>
  <c r="D231" i="33" s="1"/>
  <c r="I435" i="9" s="1"/>
  <c r="F46" i="3" s="1"/>
  <c r="C216" i="27"/>
  <c r="C231" i="33" s="1"/>
  <c r="F215" i="27"/>
  <c r="F230" i="33" s="1"/>
  <c r="E204" i="41" s="1"/>
  <c r="E215" i="27"/>
  <c r="E230" i="33" s="1"/>
  <c r="D215" i="27"/>
  <c r="D230" i="33" s="1"/>
  <c r="I434" i="9" s="1"/>
  <c r="F28" i="3" s="1"/>
  <c r="C215" i="27"/>
  <c r="C230" i="33" s="1"/>
  <c r="F211" i="27"/>
  <c r="F226" i="33" s="1"/>
  <c r="E211" i="27"/>
  <c r="E226" i="33" s="1"/>
  <c r="E200" i="18" s="1"/>
  <c r="D211" i="27"/>
  <c r="D226" i="33" s="1"/>
  <c r="C211" i="27"/>
  <c r="C226" i="33"/>
  <c r="C229" i="17" s="1"/>
  <c r="D200" i="38" s="1"/>
  <c r="F210" i="27"/>
  <c r="F225" i="33" s="1"/>
  <c r="E210" i="27"/>
  <c r="E225" i="33" s="1"/>
  <c r="E228" i="17" s="1"/>
  <c r="E199" i="38" s="1"/>
  <c r="D210" i="27"/>
  <c r="D225" i="33" s="1"/>
  <c r="C210" i="27"/>
  <c r="C225" i="33" s="1"/>
  <c r="F190" i="27"/>
  <c r="F205" i="33" s="1"/>
  <c r="E190" i="27"/>
  <c r="E205" i="33" s="1"/>
  <c r="D190" i="27"/>
  <c r="D205" i="33" s="1"/>
  <c r="I356" i="9" s="1"/>
  <c r="C190" i="27"/>
  <c r="C205" i="33" s="1"/>
  <c r="C224" i="17" s="1"/>
  <c r="D179" i="38" s="1"/>
  <c r="F189" i="27"/>
  <c r="F204" i="33" s="1"/>
  <c r="E189" i="27"/>
  <c r="E204" i="33" s="1"/>
  <c r="D189" i="27"/>
  <c r="D204" i="33" s="1"/>
  <c r="I351" i="9" s="1"/>
  <c r="C189" i="27"/>
  <c r="C204" i="33" s="1"/>
  <c r="H351" i="9" s="1"/>
  <c r="F206" i="27"/>
  <c r="F221" i="33" s="1"/>
  <c r="E195" i="41" s="1"/>
  <c r="E206" i="27"/>
  <c r="E221" i="33" s="1"/>
  <c r="D206" i="27"/>
  <c r="D221" i="33"/>
  <c r="D195" i="41" s="1"/>
  <c r="C206" i="27"/>
  <c r="C221" i="33" s="1"/>
  <c r="D195" i="18" s="1"/>
  <c r="F205" i="27"/>
  <c r="F220" i="33"/>
  <c r="E205" i="27"/>
  <c r="E220" i="33" s="1"/>
  <c r="D205" i="27"/>
  <c r="D220" i="33" s="1"/>
  <c r="D194" i="41" s="1"/>
  <c r="C205" i="27"/>
  <c r="C220" i="33" s="1"/>
  <c r="F201" i="27"/>
  <c r="F216" i="33" s="1"/>
  <c r="E201" i="27"/>
  <c r="E216" i="33" s="1"/>
  <c r="G22" i="3" s="1"/>
  <c r="D201" i="27"/>
  <c r="D216" i="33" s="1"/>
  <c r="F22" i="3" s="1"/>
  <c r="C201" i="27"/>
  <c r="C216" i="33" s="1"/>
  <c r="F197" i="27"/>
  <c r="F212" i="33" s="1"/>
  <c r="E197" i="27"/>
  <c r="E212" i="33" s="1"/>
  <c r="D197" i="27"/>
  <c r="D212" i="33" s="1"/>
  <c r="I379" i="9" s="1"/>
  <c r="C197" i="27"/>
  <c r="C212" i="33" s="1"/>
  <c r="F196" i="27"/>
  <c r="F211" i="33" s="1"/>
  <c r="E185" i="41" s="1"/>
  <c r="E196" i="27"/>
  <c r="E211" i="33" s="1"/>
  <c r="J378" i="9" s="1"/>
  <c r="D196" i="27"/>
  <c r="D211" i="33" s="1"/>
  <c r="C196" i="27"/>
  <c r="C211" i="33" s="1"/>
  <c r="H378" i="9" s="1"/>
  <c r="F195" i="27"/>
  <c r="F210" i="33" s="1"/>
  <c r="E184" i="41" s="1"/>
  <c r="E195" i="27"/>
  <c r="E210" i="33" s="1"/>
  <c r="J377" i="9" s="1"/>
  <c r="D195" i="27"/>
  <c r="D210" i="33" s="1"/>
  <c r="C195" i="27"/>
  <c r="C210" i="33" s="1"/>
  <c r="F194" i="27"/>
  <c r="F209" i="33" s="1"/>
  <c r="E183" i="41" s="1"/>
  <c r="E194" i="27"/>
  <c r="E209" i="33"/>
  <c r="D194" i="27"/>
  <c r="D209" i="33" s="1"/>
  <c r="C194" i="27"/>
  <c r="C209" i="33" s="1"/>
  <c r="F188" i="27"/>
  <c r="F203" i="33"/>
  <c r="E177" i="41" s="1"/>
  <c r="E188" i="27"/>
  <c r="E203" i="33" s="1"/>
  <c r="D188" i="27"/>
  <c r="D203" i="33" s="1"/>
  <c r="C188" i="27"/>
  <c r="C203" i="33" s="1"/>
  <c r="F187" i="27"/>
  <c r="F202" i="33" s="1"/>
  <c r="F183" i="27"/>
  <c r="F197" i="33" s="1"/>
  <c r="E183" i="27"/>
  <c r="E197" i="33" s="1"/>
  <c r="E172" i="18" s="1"/>
  <c r="D183" i="27"/>
  <c r="D197" i="33" s="1"/>
  <c r="C183" i="27"/>
  <c r="C197" i="33" s="1"/>
  <c r="F182" i="27"/>
  <c r="F196" i="33" s="1"/>
  <c r="E171" i="41" s="1"/>
  <c r="E182" i="27"/>
  <c r="E196" i="33" s="1"/>
  <c r="D182" i="27"/>
  <c r="D196" i="33"/>
  <c r="D171" i="41" s="1"/>
  <c r="C182" i="27"/>
  <c r="C196" i="33" s="1"/>
  <c r="F181" i="27"/>
  <c r="F195" i="33" s="1"/>
  <c r="E181" i="27"/>
  <c r="E195" i="33" s="1"/>
  <c r="D181" i="27"/>
  <c r="D195" i="33" s="1"/>
  <c r="D170" i="41" s="1"/>
  <c r="C181" i="27"/>
  <c r="C195" i="33" s="1"/>
  <c r="F180" i="27"/>
  <c r="F194" i="33" s="1"/>
  <c r="E180" i="27"/>
  <c r="E194" i="33" s="1"/>
  <c r="D180" i="27"/>
  <c r="D194" i="33" s="1"/>
  <c r="C180" i="27"/>
  <c r="C194" i="33" s="1"/>
  <c r="H328" i="9" s="1"/>
  <c r="F179" i="27"/>
  <c r="F193" i="33" s="1"/>
  <c r="E179" i="27"/>
  <c r="E193" i="33" s="1"/>
  <c r="D179" i="27"/>
  <c r="D193" i="33" s="1"/>
  <c r="C179" i="27"/>
  <c r="C193" i="33" s="1"/>
  <c r="D168" i="18" s="1"/>
  <c r="F175" i="27"/>
  <c r="F188" i="33" s="1"/>
  <c r="E165" i="41" s="1"/>
  <c r="E175" i="27"/>
  <c r="E188" i="33" s="1"/>
  <c r="D175" i="27"/>
  <c r="D188" i="33" s="1"/>
  <c r="C175" i="27"/>
  <c r="C188" i="33" s="1"/>
  <c r="D165" i="18" s="1"/>
  <c r="F173" i="27"/>
  <c r="F186" i="33" s="1"/>
  <c r="E173" i="27"/>
  <c r="E186" i="33" s="1"/>
  <c r="D173" i="27"/>
  <c r="D186" i="33" s="1"/>
  <c r="C173" i="27"/>
  <c r="C186" i="33" s="1"/>
  <c r="H232" i="9" s="1"/>
  <c r="F168" i="27"/>
  <c r="F181" i="33" s="1"/>
  <c r="F181" i="17" s="1"/>
  <c r="E159" i="29" s="1"/>
  <c r="E168" i="27"/>
  <c r="E181" i="33" s="1"/>
  <c r="D168" i="27"/>
  <c r="D181" i="33" s="1"/>
  <c r="C168" i="27"/>
  <c r="C181" i="33" s="1"/>
  <c r="F167" i="27"/>
  <c r="F180" i="33" s="1"/>
  <c r="F180" i="17" s="1"/>
  <c r="E158" i="29" s="1"/>
  <c r="E167" i="27"/>
  <c r="E180" i="33" s="1"/>
  <c r="D167" i="27"/>
  <c r="D180" i="33" s="1"/>
  <c r="C167" i="27"/>
  <c r="F166" i="27"/>
  <c r="F179" i="33" s="1"/>
  <c r="E166" i="27"/>
  <c r="E179" i="33" s="1"/>
  <c r="D166" i="27"/>
  <c r="C166" i="27"/>
  <c r="C179" i="33" s="1"/>
  <c r="D157" i="18" s="1"/>
  <c r="F165" i="27"/>
  <c r="F178" i="33" s="1"/>
  <c r="E156" i="41" s="1"/>
  <c r="E165" i="27"/>
  <c r="D165" i="27"/>
  <c r="D178" i="33" s="1"/>
  <c r="C165" i="27"/>
  <c r="C178" i="33" s="1"/>
  <c r="F163" i="27"/>
  <c r="F176" i="33" s="1"/>
  <c r="E154" i="41" s="1"/>
  <c r="E163" i="27"/>
  <c r="E176" i="33" s="1"/>
  <c r="L307" i="9" s="1"/>
  <c r="D163" i="27"/>
  <c r="C163" i="27"/>
  <c r="F162" i="27"/>
  <c r="F175" i="33" s="1"/>
  <c r="E153" i="41" s="1"/>
  <c r="E162" i="27"/>
  <c r="E175" i="33" s="1"/>
  <c r="L306" i="9" s="1"/>
  <c r="D162" i="27"/>
  <c r="D175" i="33" s="1"/>
  <c r="D153" i="41" s="1"/>
  <c r="C162" i="27"/>
  <c r="C175" i="33" s="1"/>
  <c r="F160" i="27"/>
  <c r="F173" i="33" s="1"/>
  <c r="E151" i="41" s="1"/>
  <c r="E160" i="27"/>
  <c r="E173" i="33" s="1"/>
  <c r="D160" i="27"/>
  <c r="D173" i="33" s="1"/>
  <c r="C160" i="27"/>
  <c r="C173" i="33" s="1"/>
  <c r="F159" i="27"/>
  <c r="F172" i="33" s="1"/>
  <c r="E159" i="27"/>
  <c r="E172" i="33" s="1"/>
  <c r="D159" i="27"/>
  <c r="D172" i="33" s="1"/>
  <c r="C159" i="27"/>
  <c r="C172" i="33" s="1"/>
  <c r="F155" i="27"/>
  <c r="F166" i="33" s="1"/>
  <c r="E155" i="27"/>
  <c r="E166" i="33" s="1"/>
  <c r="K312" i="9" s="1"/>
  <c r="D155" i="27"/>
  <c r="D166" i="33" s="1"/>
  <c r="C155" i="27"/>
  <c r="C166" i="33" s="1"/>
  <c r="F154" i="27"/>
  <c r="F165" i="33" s="1"/>
  <c r="E143" i="41" s="1"/>
  <c r="E154" i="27"/>
  <c r="E165" i="33" s="1"/>
  <c r="D154" i="27"/>
  <c r="D165" i="33" s="1"/>
  <c r="D165" i="17" s="1"/>
  <c r="H165" i="17" s="1"/>
  <c r="E361" i="43" s="1"/>
  <c r="C154" i="27"/>
  <c r="C165" i="33" s="1"/>
  <c r="H311" i="9" s="1"/>
  <c r="F153" i="27"/>
  <c r="F164" i="33" s="1"/>
  <c r="E142" i="41" s="1"/>
  <c r="E153" i="27"/>
  <c r="E164" i="33" s="1"/>
  <c r="D153" i="27"/>
  <c r="D164" i="33" s="1"/>
  <c r="D142" i="41" s="1"/>
  <c r="C153" i="27"/>
  <c r="F152" i="27"/>
  <c r="F163" i="33" s="1"/>
  <c r="E152" i="27"/>
  <c r="E163" i="33" s="1"/>
  <c r="E141" i="18" s="1"/>
  <c r="D152" i="27"/>
  <c r="D163" i="33" s="1"/>
  <c r="C152" i="27"/>
  <c r="C163" i="33" s="1"/>
  <c r="F150" i="27"/>
  <c r="F161" i="33" s="1"/>
  <c r="E150" i="27"/>
  <c r="D150" i="27"/>
  <c r="D161" i="33" s="1"/>
  <c r="C150" i="27"/>
  <c r="F149" i="27"/>
  <c r="F160" i="33" s="1"/>
  <c r="D149" i="27"/>
  <c r="D160" i="33" s="1"/>
  <c r="F147" i="27"/>
  <c r="F158" i="33" s="1"/>
  <c r="E136" i="41" s="1"/>
  <c r="E147" i="27"/>
  <c r="E158" i="33" s="1"/>
  <c r="K304" i="9" s="1"/>
  <c r="D147" i="27"/>
  <c r="D158" i="33" s="1"/>
  <c r="D136" i="41" s="1"/>
  <c r="C147" i="27"/>
  <c r="C158" i="33" s="1"/>
  <c r="F146" i="27"/>
  <c r="F157" i="33" s="1"/>
  <c r="E146" i="27"/>
  <c r="E157" i="33" s="1"/>
  <c r="D146" i="27"/>
  <c r="D157" i="33" s="1"/>
  <c r="C146" i="27"/>
  <c r="C157" i="33" s="1"/>
  <c r="F145" i="27"/>
  <c r="F156" i="33" s="1"/>
  <c r="E145" i="27"/>
  <c r="E156" i="33" s="1"/>
  <c r="H283" i="9" s="1"/>
  <c r="M283" i="9" s="1"/>
  <c r="D145" i="27"/>
  <c r="D156" i="33" s="1"/>
  <c r="D134" i="41" s="1"/>
  <c r="C145" i="27"/>
  <c r="C156" i="33" s="1"/>
  <c r="F141" i="27"/>
  <c r="F151" i="33" s="1"/>
  <c r="F152" i="33" s="1"/>
  <c r="E141" i="27"/>
  <c r="E151" i="33" s="1"/>
  <c r="D141" i="27"/>
  <c r="D151" i="33" s="1"/>
  <c r="I228" i="9" s="1"/>
  <c r="F16" i="3" s="1"/>
  <c r="C141" i="27"/>
  <c r="C151" i="33" s="1"/>
  <c r="F137" i="27"/>
  <c r="F146" i="33" s="1"/>
  <c r="E126" i="41" s="1"/>
  <c r="E137" i="27"/>
  <c r="E146" i="33" s="1"/>
  <c r="D137" i="27"/>
  <c r="D146" i="33" s="1"/>
  <c r="D126" i="41" s="1"/>
  <c r="C137" i="27"/>
  <c r="C146" i="33" s="1"/>
  <c r="H212" i="9" s="1"/>
  <c r="F136" i="27"/>
  <c r="F145" i="33" s="1"/>
  <c r="E136" i="27"/>
  <c r="E145" i="33" s="1"/>
  <c r="J211" i="9" s="1"/>
  <c r="D136" i="27"/>
  <c r="D145" i="33" s="1"/>
  <c r="I211" i="9" s="1"/>
  <c r="C136" i="27"/>
  <c r="C145" i="33" s="1"/>
  <c r="F135" i="27"/>
  <c r="F144" i="33" s="1"/>
  <c r="E135" i="27"/>
  <c r="E144" i="33" s="1"/>
  <c r="D135" i="27"/>
  <c r="D144" i="33" s="1"/>
  <c r="C135" i="27"/>
  <c r="C144" i="33" s="1"/>
  <c r="F131" i="27"/>
  <c r="E131" i="27"/>
  <c r="E139" i="33" s="1"/>
  <c r="D131" i="27"/>
  <c r="D139" i="33" s="1"/>
  <c r="C131" i="27"/>
  <c r="C139" i="33" s="1"/>
  <c r="F130" i="27"/>
  <c r="F138" i="33" s="1"/>
  <c r="F138" i="17" s="1"/>
  <c r="E119" i="29" s="1"/>
  <c r="E130" i="27"/>
  <c r="E138" i="33" s="1"/>
  <c r="D130" i="27"/>
  <c r="D138" i="33" s="1"/>
  <c r="D138" i="17" s="1"/>
  <c r="H138" i="17" s="1"/>
  <c r="E260" i="43" s="1"/>
  <c r="C130" i="27"/>
  <c r="C138" i="33" s="1"/>
  <c r="E14" i="3" s="1"/>
  <c r="F126" i="27"/>
  <c r="F133" i="33"/>
  <c r="E115" i="41" s="1"/>
  <c r="E126" i="27"/>
  <c r="E133" i="33" s="1"/>
  <c r="D126" i="27"/>
  <c r="D133" i="33"/>
  <c r="D115" i="41" s="1"/>
  <c r="C126" i="27"/>
  <c r="C133" i="33" s="1"/>
  <c r="F125" i="27"/>
  <c r="F132" i="33" s="1"/>
  <c r="E125" i="27"/>
  <c r="E132" i="33" s="1"/>
  <c r="D125" i="27"/>
  <c r="D132" i="33" s="1"/>
  <c r="C125" i="27"/>
  <c r="C132" i="33" s="1"/>
  <c r="H193" i="9" s="1"/>
  <c r="F124" i="27"/>
  <c r="F131" i="33" s="1"/>
  <c r="E113" i="41" s="1"/>
  <c r="E124" i="27"/>
  <c r="E131" i="33" s="1"/>
  <c r="D124" i="27"/>
  <c r="D131" i="33" s="1"/>
  <c r="C124" i="27"/>
  <c r="C131" i="33" s="1"/>
  <c r="F123" i="27"/>
  <c r="F130" i="33" s="1"/>
  <c r="E112" i="41" s="1"/>
  <c r="E123" i="27"/>
  <c r="E130" i="33" s="1"/>
  <c r="D123" i="27"/>
  <c r="D130" i="33" s="1"/>
  <c r="D112" i="41" s="1"/>
  <c r="F112" i="41" s="1"/>
  <c r="C123" i="27"/>
  <c r="C130" i="33" s="1"/>
  <c r="D112" i="18" s="1"/>
  <c r="F122" i="27"/>
  <c r="F129" i="33" s="1"/>
  <c r="E122" i="27"/>
  <c r="E129" i="33" s="1"/>
  <c r="D122" i="27"/>
  <c r="D129" i="33" s="1"/>
  <c r="C122" i="27"/>
  <c r="C129" i="33" s="1"/>
  <c r="F121" i="27"/>
  <c r="F128" i="33" s="1"/>
  <c r="E121" i="27"/>
  <c r="E128" i="33" s="1"/>
  <c r="D121" i="27"/>
  <c r="D128" i="33" s="1"/>
  <c r="C121" i="27"/>
  <c r="C128" i="33" s="1"/>
  <c r="F117" i="27"/>
  <c r="E117" i="27"/>
  <c r="E123" i="33" s="1"/>
  <c r="D117" i="27"/>
  <c r="D123" i="33" s="1"/>
  <c r="I161" i="9"/>
  <c r="C117" i="27"/>
  <c r="C123" i="33" s="1"/>
  <c r="D106" i="18" s="1"/>
  <c r="F116" i="27"/>
  <c r="F122" i="33" s="1"/>
  <c r="E105" i="41" s="1"/>
  <c r="E116" i="27"/>
  <c r="E122" i="33"/>
  <c r="E122" i="17" s="1"/>
  <c r="M160" i="9" s="1"/>
  <c r="D116" i="27"/>
  <c r="D122" i="33" s="1"/>
  <c r="C116" i="27"/>
  <c r="C122" i="33" s="1"/>
  <c r="F115" i="27"/>
  <c r="E115" i="27"/>
  <c r="E121" i="33" s="1"/>
  <c r="D115" i="27"/>
  <c r="D121" i="33" s="1"/>
  <c r="I159" i="9" s="1"/>
  <c r="C115" i="27"/>
  <c r="C121" i="33" s="1"/>
  <c r="C109" i="27"/>
  <c r="C115" i="33" s="1"/>
  <c r="C108" i="27"/>
  <c r="C114" i="33" s="1"/>
  <c r="C107" i="27"/>
  <c r="C113" i="33" s="1"/>
  <c r="L291" i="9" s="1"/>
  <c r="C106" i="27"/>
  <c r="C112" i="33" s="1"/>
  <c r="C104" i="27"/>
  <c r="C101" i="27"/>
  <c r="C107" i="33" s="1"/>
  <c r="L285" i="9" s="1"/>
  <c r="C100" i="27"/>
  <c r="C106" i="33" s="1"/>
  <c r="E95" i="27"/>
  <c r="E101" i="33" s="1"/>
  <c r="D95" i="27"/>
  <c r="D101" i="33" s="1"/>
  <c r="C95" i="27"/>
  <c r="C101" i="33"/>
  <c r="D86" i="18" s="1"/>
  <c r="F86" i="18" s="1"/>
  <c r="T86" i="18" s="1"/>
  <c r="E94" i="27"/>
  <c r="E99" i="33" s="1"/>
  <c r="J128" i="9" s="1"/>
  <c r="D94" i="27"/>
  <c r="D99" i="33" s="1"/>
  <c r="C94" i="27"/>
  <c r="C99" i="33" s="1"/>
  <c r="E93" i="27"/>
  <c r="E98" i="33" s="1"/>
  <c r="D93" i="27"/>
  <c r="D98" i="33" s="1"/>
  <c r="C93" i="27"/>
  <c r="C98" i="33"/>
  <c r="E92" i="27"/>
  <c r="E97" i="33" s="1"/>
  <c r="D92" i="27"/>
  <c r="D97" i="33" s="1"/>
  <c r="C92" i="27"/>
  <c r="C97" i="33" s="1"/>
  <c r="E91" i="27"/>
  <c r="E96" i="33" s="1"/>
  <c r="D91" i="27"/>
  <c r="D96" i="33" s="1"/>
  <c r="D81" i="41" s="1"/>
  <c r="F81" i="41" s="1"/>
  <c r="T81" i="41" s="1"/>
  <c r="AC81" i="41" s="1"/>
  <c r="C91" i="27"/>
  <c r="C96" i="33" s="1"/>
  <c r="E90" i="27"/>
  <c r="E95" i="33" s="1"/>
  <c r="D90" i="27"/>
  <c r="D95" i="33" s="1"/>
  <c r="C90" i="27"/>
  <c r="C95" i="33" s="1"/>
  <c r="D80" i="18" s="1"/>
  <c r="F80" i="18" s="1"/>
  <c r="C94" i="33"/>
  <c r="H123" i="9" s="1"/>
  <c r="E84" i="27"/>
  <c r="E88" i="33" s="1"/>
  <c r="J147" i="9" s="1"/>
  <c r="D84" i="27"/>
  <c r="D88" i="33" s="1"/>
  <c r="C84" i="27"/>
  <c r="C88" i="33" s="1"/>
  <c r="E83" i="27"/>
  <c r="E87" i="33" s="1"/>
  <c r="D83" i="27"/>
  <c r="D87" i="33" s="1"/>
  <c r="D73" i="41" s="1"/>
  <c r="F73" i="41" s="1"/>
  <c r="G73" i="41" s="1"/>
  <c r="C83" i="27"/>
  <c r="C87" i="33" s="1"/>
  <c r="C87" i="17" s="1"/>
  <c r="E82" i="27"/>
  <c r="E86" i="33" s="1"/>
  <c r="D82" i="27"/>
  <c r="D86" i="33" s="1"/>
  <c r="D86" i="17" s="1"/>
  <c r="C82" i="27"/>
  <c r="C86" i="33" s="1"/>
  <c r="D72" i="18" s="1"/>
  <c r="F72" i="18" s="1"/>
  <c r="G72" i="18" s="1"/>
  <c r="G112" i="18" s="1"/>
  <c r="E81" i="27"/>
  <c r="E85" i="33" s="1"/>
  <c r="G28" i="8" s="1"/>
  <c r="D81" i="27"/>
  <c r="D85" i="33" s="1"/>
  <c r="C81" i="27"/>
  <c r="C85" i="33"/>
  <c r="E28" i="8" s="1"/>
  <c r="E80" i="27"/>
  <c r="E84" i="33" s="1"/>
  <c r="D80" i="27"/>
  <c r="D84" i="33" s="1"/>
  <c r="I145" i="9" s="1"/>
  <c r="C80" i="27"/>
  <c r="C84" i="33" s="1"/>
  <c r="E79" i="27"/>
  <c r="E83" i="33" s="1"/>
  <c r="D79" i="27"/>
  <c r="D83" i="33" s="1"/>
  <c r="F25" i="8" s="1"/>
  <c r="C79" i="27"/>
  <c r="C83" i="33" s="1"/>
  <c r="E76" i="27"/>
  <c r="E79" i="33" s="1"/>
  <c r="G12" i="8" s="1"/>
  <c r="D76" i="27"/>
  <c r="D79" i="33" s="1"/>
  <c r="C76" i="27"/>
  <c r="C79" i="33" s="1"/>
  <c r="E12" i="8" s="1"/>
  <c r="E75" i="27"/>
  <c r="E78" i="33" s="1"/>
  <c r="D75" i="27"/>
  <c r="D78" i="33" s="1"/>
  <c r="D78" i="17" s="1"/>
  <c r="C75" i="27"/>
  <c r="C78" i="33"/>
  <c r="E16" i="8" s="1"/>
  <c r="E74" i="27"/>
  <c r="E77" i="33" s="1"/>
  <c r="D74" i="27"/>
  <c r="D77" i="33" s="1"/>
  <c r="D64" i="41" s="1"/>
  <c r="F64" i="41" s="1"/>
  <c r="T64" i="41" s="1"/>
  <c r="AR64" i="41" s="1"/>
  <c r="C74" i="27"/>
  <c r="C77" i="33" s="1"/>
  <c r="E73" i="27"/>
  <c r="E76" i="33" s="1"/>
  <c r="D73" i="27"/>
  <c r="D76" i="33" s="1"/>
  <c r="C73" i="27"/>
  <c r="C76" i="33" s="1"/>
  <c r="E72" i="27"/>
  <c r="E75" i="33" s="1"/>
  <c r="D72" i="27"/>
  <c r="D75" i="33" s="1"/>
  <c r="F14" i="8" s="1"/>
  <c r="C72" i="27"/>
  <c r="C75" i="33" s="1"/>
  <c r="D62" i="18" s="1"/>
  <c r="F62" i="18" s="1"/>
  <c r="T62" i="18" s="1"/>
  <c r="E67" i="27"/>
  <c r="E68" i="33" s="1"/>
  <c r="D67" i="27"/>
  <c r="D68" i="33" s="1"/>
  <c r="C67" i="27"/>
  <c r="C68" i="33" s="1"/>
  <c r="D56" i="18" s="1"/>
  <c r="F56" i="18" s="1"/>
  <c r="T56" i="18" s="1"/>
  <c r="E66" i="27"/>
  <c r="E67" i="33" s="1"/>
  <c r="D66" i="27"/>
  <c r="D67" i="33" s="1"/>
  <c r="C66" i="27"/>
  <c r="C67" i="33" s="1"/>
  <c r="E65" i="27"/>
  <c r="E66" i="33" s="1"/>
  <c r="J109" i="9" s="1"/>
  <c r="D65" i="27"/>
  <c r="D66" i="33" s="1"/>
  <c r="C65" i="27"/>
  <c r="C66" i="33" s="1"/>
  <c r="E64" i="27"/>
  <c r="E65" i="33" s="1"/>
  <c r="D64" i="27"/>
  <c r="D65" i="33" s="1"/>
  <c r="C64" i="27"/>
  <c r="C65" i="33" s="1"/>
  <c r="E63" i="27"/>
  <c r="E64" i="33" s="1"/>
  <c r="J107" i="9" s="1"/>
  <c r="D63" i="27"/>
  <c r="D64" i="33" s="1"/>
  <c r="C63" i="27"/>
  <c r="C64" i="33" s="1"/>
  <c r="E62" i="27"/>
  <c r="E63" i="33" s="1"/>
  <c r="D62" i="27"/>
  <c r="D63" i="33" s="1"/>
  <c r="C62" i="27"/>
  <c r="C63" i="33" s="1"/>
  <c r="D51" i="18" s="1"/>
  <c r="F51" i="18" s="1"/>
  <c r="T51" i="18" s="1"/>
  <c r="E61" i="27"/>
  <c r="E62" i="33" s="1"/>
  <c r="D61" i="27"/>
  <c r="D62" i="33" s="1"/>
  <c r="D62" i="17" s="1"/>
  <c r="C61" i="27"/>
  <c r="C62" i="33" s="1"/>
  <c r="E60" i="27"/>
  <c r="E61" i="33" s="1"/>
  <c r="D60" i="27"/>
  <c r="D61" i="33" s="1"/>
  <c r="C60" i="27"/>
  <c r="C61" i="33" s="1"/>
  <c r="D49" i="18" s="1"/>
  <c r="F49" i="18" s="1"/>
  <c r="T49" i="18" s="1"/>
  <c r="E54" i="27"/>
  <c r="E56" i="33" s="1"/>
  <c r="D54" i="27"/>
  <c r="D56" i="33" s="1"/>
  <c r="C54" i="27"/>
  <c r="C56" i="33" s="1"/>
  <c r="H91" i="9" s="1"/>
  <c r="E53" i="27"/>
  <c r="E55" i="33" s="1"/>
  <c r="D53" i="27"/>
  <c r="D55" i="33" s="1"/>
  <c r="D55" i="17" s="1"/>
  <c r="C53" i="27"/>
  <c r="C55" i="33" s="1"/>
  <c r="E52" i="27"/>
  <c r="E53" i="33" s="1"/>
  <c r="D52" i="27"/>
  <c r="D53" i="33" s="1"/>
  <c r="C52" i="27"/>
  <c r="C53" i="33" s="1"/>
  <c r="D42" i="18" s="1"/>
  <c r="F42" i="18" s="1"/>
  <c r="T42" i="18" s="1"/>
  <c r="AC42" i="18" s="1"/>
  <c r="E51" i="27"/>
  <c r="E52" i="33"/>
  <c r="D51" i="27"/>
  <c r="D52" i="33" s="1"/>
  <c r="C51" i="27"/>
  <c r="C52" i="33" s="1"/>
  <c r="E47" i="27"/>
  <c r="E47" i="33" s="1"/>
  <c r="J74" i="9" s="1"/>
  <c r="D47" i="27"/>
  <c r="D47" i="33" s="1"/>
  <c r="D37" i="41" s="1"/>
  <c r="F37" i="41" s="1"/>
  <c r="T37" i="41" s="1"/>
  <c r="C47" i="27"/>
  <c r="C47" i="33" s="1"/>
  <c r="E46" i="27"/>
  <c r="E46" i="33" s="1"/>
  <c r="D46" i="27"/>
  <c r="D46" i="33" s="1"/>
  <c r="C46" i="27"/>
  <c r="C46" i="33" s="1"/>
  <c r="H72" i="9" s="1"/>
  <c r="E43" i="27"/>
  <c r="E42" i="33" s="1"/>
  <c r="D43" i="27"/>
  <c r="D42" i="33"/>
  <c r="I68" i="9" s="1"/>
  <c r="C43" i="27"/>
  <c r="C42" i="33" s="1"/>
  <c r="E42" i="27"/>
  <c r="E41" i="33" s="1"/>
  <c r="D42" i="27"/>
  <c r="C42" i="27"/>
  <c r="C41" i="33" s="1"/>
  <c r="E41" i="27"/>
  <c r="E40" i="33" s="1"/>
  <c r="D41" i="27"/>
  <c r="D40" i="33" s="1"/>
  <c r="C41" i="27"/>
  <c r="C40" i="33" s="1"/>
  <c r="E35" i="27"/>
  <c r="E33" i="33" s="1"/>
  <c r="J41" i="9" s="1"/>
  <c r="D35" i="27"/>
  <c r="D33" i="33" s="1"/>
  <c r="D33" i="17" s="1"/>
  <c r="H33" i="17" s="1"/>
  <c r="E176" i="43" s="1"/>
  <c r="C35" i="27"/>
  <c r="C33" i="33" s="1"/>
  <c r="E34" i="27"/>
  <c r="E32" i="33" s="1"/>
  <c r="D34" i="27"/>
  <c r="D32" i="33" s="1"/>
  <c r="D24" i="41" s="1"/>
  <c r="F24" i="41" s="1"/>
  <c r="T24" i="41" s="1"/>
  <c r="AC24" i="41" s="1"/>
  <c r="C34" i="27"/>
  <c r="C32" i="33" s="1"/>
  <c r="H40" i="9" s="1"/>
  <c r="E33" i="27"/>
  <c r="E31" i="33" s="1"/>
  <c r="D33" i="27"/>
  <c r="D31" i="33" s="1"/>
  <c r="C33" i="27"/>
  <c r="C31" i="33" s="1"/>
  <c r="E30" i="33"/>
  <c r="D30" i="33"/>
  <c r="E28" i="27"/>
  <c r="E21" i="33" s="1"/>
  <c r="D28" i="27"/>
  <c r="D21" i="33" s="1"/>
  <c r="C28" i="27"/>
  <c r="C21" i="33" s="1"/>
  <c r="D18" i="18" s="1"/>
  <c r="E27" i="27"/>
  <c r="E24" i="33"/>
  <c r="J31" i="9" s="1"/>
  <c r="D27" i="27"/>
  <c r="D24" i="33" s="1"/>
  <c r="D17" i="41" s="1"/>
  <c r="F17" i="41" s="1"/>
  <c r="T17" i="41" s="1"/>
  <c r="C24" i="33"/>
  <c r="E26" i="27"/>
  <c r="E25" i="33" s="1"/>
  <c r="D26" i="27"/>
  <c r="D25" i="33" s="1"/>
  <c r="C26" i="27"/>
  <c r="C25" i="33" s="1"/>
  <c r="E25" i="27"/>
  <c r="E23" i="33" s="1"/>
  <c r="D25" i="27"/>
  <c r="D23" i="33" s="1"/>
  <c r="D15" i="41" s="1"/>
  <c r="F15" i="41" s="1"/>
  <c r="T15" i="41" s="1"/>
  <c r="X15" i="41" s="1"/>
  <c r="C25" i="27"/>
  <c r="C23" i="33" s="1"/>
  <c r="E24" i="27"/>
  <c r="E22" i="33" s="1"/>
  <c r="D24" i="27"/>
  <c r="D22" i="33" s="1"/>
  <c r="C24" i="27"/>
  <c r="C22" i="33" s="1"/>
  <c r="E20" i="27"/>
  <c r="D20" i="27"/>
  <c r="D16" i="33" s="1"/>
  <c r="C20" i="27"/>
  <c r="E14" i="33"/>
  <c r="D14" i="33"/>
  <c r="D8" i="41" s="1"/>
  <c r="F8" i="41" s="1"/>
  <c r="C14" i="33"/>
  <c r="H11" i="9" s="1"/>
  <c r="E17" i="27"/>
  <c r="E13" i="33" s="1"/>
  <c r="D17" i="27"/>
  <c r="D13" i="33" s="1"/>
  <c r="C17" i="27"/>
  <c r="C13" i="33" s="1"/>
  <c r="E16" i="27"/>
  <c r="E12" i="33" s="1"/>
  <c r="D16" i="27"/>
  <c r="D12" i="33" s="1"/>
  <c r="I9" i="9" s="1"/>
  <c r="C16" i="27"/>
  <c r="C12" i="33" s="1"/>
  <c r="C12" i="17" s="1"/>
  <c r="K9" i="9" s="1"/>
  <c r="ED15" i="27"/>
  <c r="I517" i="28"/>
  <c r="I516" i="28"/>
  <c r="I515" i="28"/>
  <c r="I514" i="28"/>
  <c r="I513" i="28"/>
  <c r="I512" i="28"/>
  <c r="I511" i="28"/>
  <c r="I429" i="28"/>
  <c r="I333" i="28"/>
  <c r="I309" i="28"/>
  <c r="J3" i="28"/>
  <c r="F2" i="28"/>
  <c r="F13" i="27"/>
  <c r="E2" i="28"/>
  <c r="E13" i="27"/>
  <c r="D2" i="28"/>
  <c r="D13" i="27" s="1"/>
  <c r="C2" i="28"/>
  <c r="C13" i="27"/>
  <c r="B43" i="14"/>
  <c r="J142" i="9"/>
  <c r="I225" i="50"/>
  <c r="I238" i="50"/>
  <c r="G7" i="17"/>
  <c r="I273" i="50"/>
  <c r="G7" i="7"/>
  <c r="J62" i="9"/>
  <c r="M62" i="9"/>
  <c r="L62" i="9"/>
  <c r="F7" i="7"/>
  <c r="J225" i="9"/>
  <c r="K62" i="9"/>
  <c r="M6" i="9"/>
  <c r="M373" i="9"/>
  <c r="M156" i="9"/>
  <c r="M703" i="9"/>
  <c r="M207" i="9"/>
  <c r="J186" i="9"/>
  <c r="J413" i="9"/>
  <c r="J324" i="9"/>
  <c r="M225" i="9"/>
  <c r="M431" i="9"/>
  <c r="J373" i="9"/>
  <c r="J156" i="9"/>
  <c r="M512" i="9"/>
  <c r="J431" i="9"/>
  <c r="M413" i="9"/>
  <c r="M324" i="9"/>
  <c r="M120" i="9"/>
  <c r="M101" i="9"/>
  <c r="M85" i="9"/>
  <c r="J348" i="9"/>
  <c r="J25" i="9"/>
  <c r="J101" i="9"/>
  <c r="J703" i="9"/>
  <c r="J207" i="9"/>
  <c r="M25" i="9"/>
  <c r="M387" i="9"/>
  <c r="A18" i="24"/>
  <c r="F11" i="12"/>
  <c r="C18" i="24"/>
  <c r="E292" i="43"/>
  <c r="E91" i="43"/>
  <c r="E90" i="43"/>
  <c r="E240" i="43"/>
  <c r="E178" i="43"/>
  <c r="E94" i="43"/>
  <c r="E166" i="43"/>
  <c r="E89" i="43"/>
  <c r="E241" i="43"/>
  <c r="E15" i="43"/>
  <c r="E87" i="43"/>
  <c r="E164" i="43"/>
  <c r="D178" i="43"/>
  <c r="D240" i="43"/>
  <c r="D90" i="43"/>
  <c r="D91" i="43"/>
  <c r="D241" i="43"/>
  <c r="D166" i="43"/>
  <c r="D94" i="43"/>
  <c r="D89" i="43"/>
  <c r="D164" i="43"/>
  <c r="D87" i="43"/>
  <c r="D292" i="43"/>
  <c r="D15" i="43"/>
  <c r="D459" i="43"/>
  <c r="E459" i="43"/>
  <c r="B261" i="12"/>
  <c r="I7" i="7"/>
  <c r="G106" i="52"/>
  <c r="F27" i="17"/>
  <c r="C187" i="17"/>
  <c r="D151" i="18"/>
  <c r="H144" i="9"/>
  <c r="H312" i="9"/>
  <c r="H303" i="9"/>
  <c r="D200" i="18"/>
  <c r="D138" i="18"/>
  <c r="F138" i="18" s="1"/>
  <c r="T138" i="18" s="1"/>
  <c r="E13" i="8"/>
  <c r="H304" i="9"/>
  <c r="D170" i="18"/>
  <c r="D64" i="18"/>
  <c r="F64" i="18" s="1"/>
  <c r="T64" i="18" s="1"/>
  <c r="AR64" i="18" s="1"/>
  <c r="H145" i="9"/>
  <c r="D194" i="18"/>
  <c r="D104" i="18"/>
  <c r="D119" i="18"/>
  <c r="D134" i="18"/>
  <c r="F102" i="17"/>
  <c r="H54" i="52"/>
  <c r="D54" i="17"/>
  <c r="H54" i="17" s="1"/>
  <c r="E156" i="43" s="1"/>
  <c r="G10" i="50"/>
  <c r="G11" i="50"/>
  <c r="G12" i="50"/>
  <c r="G13" i="50"/>
  <c r="G5" i="50"/>
  <c r="G4" i="50"/>
  <c r="G6" i="50"/>
  <c r="G7" i="50"/>
  <c r="G8" i="50"/>
  <c r="G9" i="50"/>
  <c r="I9" i="50" s="1"/>
  <c r="F90" i="17"/>
  <c r="F188" i="17"/>
  <c r="E165" i="29" s="1"/>
  <c r="A21" i="24"/>
  <c r="F61" i="12"/>
  <c r="C21" i="24"/>
  <c r="A22" i="24"/>
  <c r="G9" i="28"/>
  <c r="G17" i="28"/>
  <c r="G25" i="28"/>
  <c r="G33" i="28"/>
  <c r="G41" i="28"/>
  <c r="G50" i="28"/>
  <c r="G58" i="28"/>
  <c r="G66" i="28"/>
  <c r="G74" i="28"/>
  <c r="G82" i="28"/>
  <c r="G90" i="28"/>
  <c r="G107" i="28"/>
  <c r="G115" i="28"/>
  <c r="G123" i="28"/>
  <c r="G131" i="28"/>
  <c r="G139" i="28"/>
  <c r="G167" i="28"/>
  <c r="G175" i="28"/>
  <c r="G198" i="28"/>
  <c r="G10" i="28"/>
  <c r="G18" i="28"/>
  <c r="G26" i="28"/>
  <c r="G42" i="28"/>
  <c r="G51" i="28"/>
  <c r="G59" i="28"/>
  <c r="G67" i="28"/>
  <c r="G75" i="28"/>
  <c r="G83" i="28"/>
  <c r="G92" i="28"/>
  <c r="G100" i="28"/>
  <c r="G108" i="28"/>
  <c r="G116" i="28"/>
  <c r="G124" i="28"/>
  <c r="G160" i="28"/>
  <c r="G168" i="28"/>
  <c r="G176" i="28"/>
  <c r="G199" i="28"/>
  <c r="G11" i="28"/>
  <c r="G19" i="28"/>
  <c r="G27" i="28"/>
  <c r="G35" i="28"/>
  <c r="G43" i="28"/>
  <c r="G52" i="28"/>
  <c r="G60" i="28"/>
  <c r="G76" i="28"/>
  <c r="G84" i="28"/>
  <c r="G93" i="28"/>
  <c r="G101" i="28"/>
  <c r="G109" i="28"/>
  <c r="G117" i="28"/>
  <c r="G125" i="28"/>
  <c r="G133" i="28"/>
  <c r="G161" i="28"/>
  <c r="G169" i="28"/>
  <c r="G177" i="28"/>
  <c r="G4" i="28"/>
  <c r="G12" i="28"/>
  <c r="G20" i="28"/>
  <c r="G28" i="28"/>
  <c r="G36" i="28"/>
  <c r="G45" i="28"/>
  <c r="G53" i="28"/>
  <c r="G61" i="28"/>
  <c r="G69" i="28"/>
  <c r="G77" i="28"/>
  <c r="G85" i="28"/>
  <c r="G102" i="28"/>
  <c r="G110" i="28"/>
  <c r="G118" i="28"/>
  <c r="G126" i="28"/>
  <c r="G134" i="28"/>
  <c r="G162" i="28"/>
  <c r="G170" i="28"/>
  <c r="G178" i="28"/>
  <c r="G201" i="28"/>
  <c r="G5" i="28"/>
  <c r="G13" i="28"/>
  <c r="G29" i="28"/>
  <c r="G37" i="28"/>
  <c r="G46" i="28"/>
  <c r="G54" i="28"/>
  <c r="G62" i="28"/>
  <c r="G70" i="28"/>
  <c r="G78" i="28"/>
  <c r="G86" i="28"/>
  <c r="G95" i="28"/>
  <c r="G103" i="28"/>
  <c r="G111" i="28"/>
  <c r="G127" i="28"/>
  <c r="G135" i="28"/>
  <c r="G163" i="28"/>
  <c r="G171" i="28"/>
  <c r="G179" i="28"/>
  <c r="G6" i="28"/>
  <c r="G14" i="28"/>
  <c r="G22" i="28"/>
  <c r="G30" i="28"/>
  <c r="G38" i="28"/>
  <c r="G47" i="28"/>
  <c r="G63" i="28"/>
  <c r="G71" i="28"/>
  <c r="G79" i="28"/>
  <c r="G87" i="28"/>
  <c r="G96" i="28"/>
  <c r="G104" i="28"/>
  <c r="G112" i="28"/>
  <c r="G120" i="28"/>
  <c r="G128" i="28"/>
  <c r="G136" i="28"/>
  <c r="G164" i="28"/>
  <c r="G180" i="28"/>
  <c r="G7" i="28"/>
  <c r="G15" i="28"/>
  <c r="G23" i="28"/>
  <c r="G31" i="28"/>
  <c r="G39" i="28"/>
  <c r="G48" i="28"/>
  <c r="G56" i="28"/>
  <c r="G64" i="28"/>
  <c r="G72" i="28"/>
  <c r="G80" i="28"/>
  <c r="G97" i="28"/>
  <c r="G105" i="28"/>
  <c r="G113" i="28"/>
  <c r="G121" i="28"/>
  <c r="G129" i="28"/>
  <c r="G137" i="28"/>
  <c r="G165" i="28"/>
  <c r="G173" i="28"/>
  <c r="G181" i="28"/>
  <c r="G8" i="28"/>
  <c r="G16" i="28"/>
  <c r="G32" i="28"/>
  <c r="G40" i="28"/>
  <c r="G49" i="28"/>
  <c r="G57" i="28"/>
  <c r="G65" i="28"/>
  <c r="G73" i="28"/>
  <c r="G81" i="28"/>
  <c r="G89" i="28"/>
  <c r="G98" i="28"/>
  <c r="G106" i="28"/>
  <c r="G114" i="28"/>
  <c r="G130" i="28"/>
  <c r="G138" i="28"/>
  <c r="G166" i="28"/>
  <c r="G174" i="28"/>
  <c r="G182" i="28"/>
  <c r="G304" i="28"/>
  <c r="G226" i="28"/>
  <c r="G155" i="28"/>
  <c r="G243" i="28"/>
  <c r="G196" i="28"/>
  <c r="G260" i="28"/>
  <c r="G150" i="28"/>
  <c r="G246" i="28"/>
  <c r="G191" i="28"/>
  <c r="G263" i="28"/>
  <c r="G224" i="28"/>
  <c r="G185" i="28"/>
  <c r="G257" i="28"/>
  <c r="G301" i="28"/>
  <c r="G267" i="28"/>
  <c r="G271" i="28"/>
  <c r="G275" i="28"/>
  <c r="G234" i="28"/>
  <c r="G187" i="28"/>
  <c r="G251" i="28"/>
  <c r="G204" i="28"/>
  <c r="G296" i="28"/>
  <c r="G221" i="28"/>
  <c r="G158" i="28"/>
  <c r="G254" i="28"/>
  <c r="G207" i="28"/>
  <c r="G297" i="28"/>
  <c r="G232" i="28"/>
  <c r="G265" i="28"/>
  <c r="G278" i="28"/>
  <c r="G279" i="28"/>
  <c r="G295" i="28"/>
  <c r="G283" i="28"/>
  <c r="G154" i="28"/>
  <c r="G242" i="28"/>
  <c r="G195" i="28"/>
  <c r="G259" i="28"/>
  <c r="G212" i="28"/>
  <c r="G141" i="28"/>
  <c r="G190" i="28"/>
  <c r="G262" i="28"/>
  <c r="G215" i="28"/>
  <c r="G144" i="28"/>
  <c r="G240" i="28"/>
  <c r="G209" i="28"/>
  <c r="G302" i="28"/>
  <c r="G268" i="28"/>
  <c r="G284" i="28"/>
  <c r="G273" i="28"/>
  <c r="G186" i="28"/>
  <c r="G203" i="28"/>
  <c r="G287" i="28"/>
  <c r="G220" i="28"/>
  <c r="G149" i="28"/>
  <c r="G237" i="28"/>
  <c r="G206" i="28"/>
  <c r="G298" i="28"/>
  <c r="G223" i="28"/>
  <c r="G152" i="28"/>
  <c r="G248" i="28"/>
  <c r="G217" i="28"/>
  <c r="G291" i="28"/>
  <c r="G280" i="28"/>
  <c r="G285" i="28"/>
  <c r="G44" i="28"/>
  <c r="G194" i="28"/>
  <c r="G258" i="28"/>
  <c r="G211" i="28"/>
  <c r="G140" i="28"/>
  <c r="G228" i="28"/>
  <c r="G157" i="28"/>
  <c r="G245" i="28"/>
  <c r="G143" i="28"/>
  <c r="G231" i="28"/>
  <c r="G184" i="28"/>
  <c r="G256" i="28"/>
  <c r="G225" i="28"/>
  <c r="G288" i="28"/>
  <c r="G299" i="28"/>
  <c r="G292" i="28"/>
  <c r="G202" i="28"/>
  <c r="G286" i="28"/>
  <c r="G219" i="28"/>
  <c r="G236" i="28"/>
  <c r="G189" i="28"/>
  <c r="G253" i="28"/>
  <c r="G222" i="28"/>
  <c r="G151" i="28"/>
  <c r="G239" i="28"/>
  <c r="G192" i="28"/>
  <c r="G264" i="28"/>
  <c r="G233" i="28"/>
  <c r="G300" i="28"/>
  <c r="G266" i="28"/>
  <c r="G282" i="28"/>
  <c r="G210" i="28"/>
  <c r="G91" i="28"/>
  <c r="G227" i="28"/>
  <c r="G156" i="28"/>
  <c r="G244" i="28"/>
  <c r="G197" i="28"/>
  <c r="G261" i="28"/>
  <c r="G230" i="28"/>
  <c r="G159" i="28"/>
  <c r="G247" i="28"/>
  <c r="G145" i="28"/>
  <c r="G241" i="28"/>
  <c r="G277" i="28"/>
  <c r="G290" i="28"/>
  <c r="G293" i="28"/>
  <c r="G272" i="28"/>
  <c r="G281" i="28"/>
  <c r="G218" i="28"/>
  <c r="G147" i="28"/>
  <c r="G235" i="28"/>
  <c r="G188" i="28"/>
  <c r="G205" i="28"/>
  <c r="G142" i="28"/>
  <c r="G238" i="28"/>
  <c r="G183" i="28"/>
  <c r="G255" i="28"/>
  <c r="G216" i="28"/>
  <c r="G153" i="28"/>
  <c r="G249" i="28"/>
  <c r="G289" i="28"/>
  <c r="G303" i="28"/>
  <c r="G294" i="28"/>
  <c r="G274" i="28"/>
  <c r="C22" i="12"/>
  <c r="E234" i="18"/>
  <c r="F16" i="4"/>
  <c r="F33" i="4" s="1"/>
  <c r="E239" i="17"/>
  <c r="D55" i="41"/>
  <c r="F55" i="41" s="1"/>
  <c r="T55" i="41" s="1"/>
  <c r="AB55" i="41" s="1"/>
  <c r="E240" i="17"/>
  <c r="F241" i="17"/>
  <c r="E212" i="29" s="1"/>
  <c r="G14" i="50"/>
  <c r="G15" i="50"/>
  <c r="G16" i="50"/>
  <c r="D216" i="18"/>
  <c r="D215" i="18"/>
  <c r="F48" i="17"/>
  <c r="F80" i="17"/>
  <c r="F71" i="17"/>
  <c r="F57" i="17"/>
  <c r="F43" i="17"/>
  <c r="F36" i="17"/>
  <c r="H15" i="52"/>
  <c r="E216" i="18"/>
  <c r="K306" i="9"/>
  <c r="E7" i="7"/>
  <c r="D178" i="18"/>
  <c r="H7" i="7"/>
  <c r="J6" i="9"/>
  <c r="J120" i="9"/>
  <c r="C13" i="51"/>
  <c r="J85" i="9"/>
  <c r="M186" i="9"/>
  <c r="M348" i="9"/>
  <c r="M142" i="9"/>
  <c r="D184" i="18"/>
  <c r="G3" i="50"/>
  <c r="E217" i="18"/>
  <c r="C161" i="33"/>
  <c r="E161" i="33"/>
  <c r="K307" i="9" s="1"/>
  <c r="E178" i="33"/>
  <c r="C110" i="33"/>
  <c r="D179" i="33"/>
  <c r="E214" i="41"/>
  <c r="F214" i="41" s="1"/>
  <c r="T214" i="41" s="1"/>
  <c r="AF214" i="41" s="1"/>
  <c r="AR214" i="41" s="1"/>
  <c r="C164" i="33"/>
  <c r="C176" i="33"/>
  <c r="C180" i="33"/>
  <c r="D176" i="33"/>
  <c r="D158" i="41"/>
  <c r="D175" i="52"/>
  <c r="H175" i="52" s="1"/>
  <c r="D174" i="52"/>
  <c r="D177" i="17" s="1"/>
  <c r="C261" i="52"/>
  <c r="D93" i="52"/>
  <c r="H93" i="52"/>
  <c r="E175" i="52"/>
  <c r="E174" i="52"/>
  <c r="E177" i="17" s="1"/>
  <c r="C34" i="52"/>
  <c r="F259" i="52"/>
  <c r="C31" i="52"/>
  <c r="G31" i="52" s="1"/>
  <c r="D31" i="52"/>
  <c r="H31" i="52" s="1"/>
  <c r="F175" i="52"/>
  <c r="F260" i="52"/>
  <c r="F264" i="17" s="1"/>
  <c r="E235" i="29" s="1"/>
  <c r="C41" i="52"/>
  <c r="G41" i="52" s="1"/>
  <c r="E261" i="52"/>
  <c r="C175" i="52"/>
  <c r="G175" i="52" s="1"/>
  <c r="C174" i="52"/>
  <c r="C42" i="52"/>
  <c r="G42" i="52" s="1"/>
  <c r="C109" i="52"/>
  <c r="D161" i="52"/>
  <c r="H161" i="52" s="1"/>
  <c r="D160" i="52"/>
  <c r="H160" i="52" s="1"/>
  <c r="C257" i="52"/>
  <c r="G257" i="52" s="1"/>
  <c r="C35" i="52"/>
  <c r="G35" i="52" s="1"/>
  <c r="D42" i="52"/>
  <c r="D66" i="52"/>
  <c r="H66" i="52" s="1"/>
  <c r="D97" i="52"/>
  <c r="H97" i="52" s="1"/>
  <c r="E160" i="52"/>
  <c r="D257" i="52"/>
  <c r="H257" i="52" s="1"/>
  <c r="E110" i="52"/>
  <c r="E109" i="52"/>
  <c r="F161" i="52"/>
  <c r="F160" i="52"/>
  <c r="F162" i="17" s="1"/>
  <c r="E140" i="29" s="1"/>
  <c r="E257" i="52"/>
  <c r="C33" i="52"/>
  <c r="G33" i="52" s="1"/>
  <c r="C64" i="52"/>
  <c r="G64" i="52" s="1"/>
  <c r="F257" i="52"/>
  <c r="D33" i="52"/>
  <c r="H33" i="52" s="1"/>
  <c r="D95" i="52"/>
  <c r="H95" i="52" s="1"/>
  <c r="D98" i="52"/>
  <c r="H98" i="52" s="1"/>
  <c r="C260" i="52"/>
  <c r="G260" i="52" s="1"/>
  <c r="D260" i="52"/>
  <c r="C259" i="52"/>
  <c r="D73" i="18"/>
  <c r="F73" i="18" s="1"/>
  <c r="H146" i="9"/>
  <c r="H169" i="52"/>
  <c r="H154" i="52"/>
  <c r="H149" i="52"/>
  <c r="H104" i="52"/>
  <c r="G104" i="52"/>
  <c r="H83" i="52"/>
  <c r="G75" i="52"/>
  <c r="H52" i="52"/>
  <c r="G46" i="52"/>
  <c r="H12" i="52"/>
  <c r="G12" i="52"/>
  <c r="C195" i="17"/>
  <c r="G195" i="17" s="1"/>
  <c r="D294" i="43" s="1"/>
  <c r="H233" i="9"/>
  <c r="D169" i="41"/>
  <c r="I330" i="9"/>
  <c r="E258" i="33"/>
  <c r="G15" i="4"/>
  <c r="G32" i="4" s="1"/>
  <c r="D258" i="33"/>
  <c r="C259" i="33"/>
  <c r="H293" i="9"/>
  <c r="O8" i="9"/>
  <c r="C7" i="26" s="1"/>
  <c r="O147" i="9"/>
  <c r="C8" i="26" s="1"/>
  <c r="H260" i="35"/>
  <c r="H3" i="35"/>
  <c r="C223" i="17"/>
  <c r="D178" i="38" s="1"/>
  <c r="E13" i="3"/>
  <c r="E159" i="41"/>
  <c r="D85" i="41"/>
  <c r="F85" i="41" s="1"/>
  <c r="T85" i="41" s="1"/>
  <c r="E194" i="41"/>
  <c r="F194" i="41" s="1"/>
  <c r="F257" i="17"/>
  <c r="E228" i="29"/>
  <c r="F234" i="17"/>
  <c r="E205" i="29" s="1"/>
  <c r="D85" i="18"/>
  <c r="F85" i="18" s="1"/>
  <c r="T85" i="18" s="1"/>
  <c r="H223" i="52"/>
  <c r="C172" i="17"/>
  <c r="I265" i="9" s="1"/>
  <c r="D218" i="17"/>
  <c r="H218" i="17" s="1"/>
  <c r="E315" i="43" s="1"/>
  <c r="H111" i="52"/>
  <c r="D163" i="41"/>
  <c r="D132" i="17"/>
  <c r="I327" i="9"/>
  <c r="D223" i="17"/>
  <c r="H302" i="9"/>
  <c r="J302" i="9" s="1"/>
  <c r="E64" i="17"/>
  <c r="M107" i="9" s="1"/>
  <c r="F207" i="17"/>
  <c r="E183" i="29" s="1"/>
  <c r="E183" i="18"/>
  <c r="C79" i="17"/>
  <c r="G79" i="17" s="1"/>
  <c r="D64" i="43" s="1"/>
  <c r="H191" i="9"/>
  <c r="D66" i="18"/>
  <c r="F66" i="18" s="1"/>
  <c r="D90" i="18"/>
  <c r="F90" i="18" s="1"/>
  <c r="E171" i="18"/>
  <c r="E186" i="41"/>
  <c r="H189" i="9"/>
  <c r="E144" i="18"/>
  <c r="D205" i="41"/>
  <c r="F205" i="41" s="1"/>
  <c r="I160" i="9"/>
  <c r="D71" i="18"/>
  <c r="F71" i="18" s="1"/>
  <c r="T71" i="18" s="1"/>
  <c r="AG71" i="18" s="1"/>
  <c r="E11" i="4"/>
  <c r="E28" i="4" s="1"/>
  <c r="D143" i="18"/>
  <c r="H329" i="9"/>
  <c r="H331" i="9"/>
  <c r="D125" i="18"/>
  <c r="E85" i="17"/>
  <c r="J28" i="8" s="1"/>
  <c r="D169" i="18"/>
  <c r="E190" i="18"/>
  <c r="C233" i="17"/>
  <c r="G233" i="17" s="1"/>
  <c r="D306" i="43" s="1"/>
  <c r="F172" i="17"/>
  <c r="E150" i="29" s="1"/>
  <c r="D190" i="18"/>
  <c r="F13" i="3"/>
  <c r="D63" i="18"/>
  <c r="F63" i="18"/>
  <c r="H306" i="9"/>
  <c r="E160" i="17"/>
  <c r="E114" i="17"/>
  <c r="E155" i="43"/>
  <c r="D43" i="41"/>
  <c r="F43" i="41" s="1"/>
  <c r="T43" i="41" s="1"/>
  <c r="C94" i="17"/>
  <c r="D79" i="38" s="1"/>
  <c r="F79" i="38" s="1"/>
  <c r="T79" i="38" s="1"/>
  <c r="AC79" i="38" s="1"/>
  <c r="D86" i="41"/>
  <c r="F86" i="41" s="1"/>
  <c r="T86" i="41" s="1"/>
  <c r="AB86" i="41" s="1"/>
  <c r="D91" i="18"/>
  <c r="F91" i="18" s="1"/>
  <c r="G91" i="18" s="1"/>
  <c r="T91" i="18" s="1"/>
  <c r="AR91" i="18" s="1"/>
  <c r="C85" i="17"/>
  <c r="D71" i="38" s="1"/>
  <c r="F71" i="38" s="1"/>
  <c r="T71" i="38" s="1"/>
  <c r="C84" i="17"/>
  <c r="D70" i="18"/>
  <c r="F70" i="18" s="1"/>
  <c r="C1" i="28"/>
  <c r="B264" i="12"/>
  <c r="B243" i="12"/>
  <c r="B257" i="12"/>
  <c r="B250" i="12"/>
  <c r="B251" i="12"/>
  <c r="B247" i="12"/>
  <c r="B244" i="12"/>
  <c r="B262" i="12"/>
  <c r="B265" i="12"/>
  <c r="B245" i="12"/>
  <c r="B263" i="12"/>
  <c r="B252" i="12"/>
  <c r="B256" i="12"/>
  <c r="B248" i="12"/>
  <c r="B258" i="12"/>
  <c r="B267" i="12"/>
  <c r="B246" i="12"/>
  <c r="B259" i="12"/>
  <c r="B266" i="12"/>
  <c r="B253" i="12"/>
  <c r="B254" i="12"/>
  <c r="B255" i="12"/>
  <c r="B260" i="12"/>
  <c r="B249" i="12"/>
  <c r="A14" i="26"/>
  <c r="F158" i="17"/>
  <c r="E136" i="29" s="1"/>
  <c r="D96" i="41"/>
  <c r="F96" i="41" s="1"/>
  <c r="D179" i="41"/>
  <c r="D224" i="17"/>
  <c r="L356" i="9" s="1"/>
  <c r="G3" i="28"/>
  <c r="D90" i="41"/>
  <c r="F90" i="41" s="1"/>
  <c r="G90" i="41" s="1"/>
  <c r="G150" i="41" s="1"/>
  <c r="D106" i="17"/>
  <c r="H106" i="17" s="1"/>
  <c r="E135" i="43" s="1"/>
  <c r="E109" i="17"/>
  <c r="E156" i="17"/>
  <c r="E195" i="17"/>
  <c r="M329" i="9" s="1"/>
  <c r="E88" i="17"/>
  <c r="M147" i="9" s="1"/>
  <c r="E229" i="17"/>
  <c r="E200" i="38" s="1"/>
  <c r="E541" i="43"/>
  <c r="H112" i="52"/>
  <c r="D114" i="17"/>
  <c r="C156" i="17"/>
  <c r="G156" i="17" s="1"/>
  <c r="D408" i="43" s="1"/>
  <c r="H107" i="52"/>
  <c r="D109" i="17"/>
  <c r="H194" i="52"/>
  <c r="H108" i="52"/>
  <c r="G131" i="52"/>
  <c r="C133" i="17"/>
  <c r="G133" i="17" s="1"/>
  <c r="D255" i="43" s="1"/>
  <c r="G137" i="52"/>
  <c r="D196" i="17"/>
  <c r="D171" i="29" s="1"/>
  <c r="H193" i="52"/>
  <c r="G63" i="52"/>
  <c r="G159" i="52"/>
  <c r="G164" i="52"/>
  <c r="C238" i="17"/>
  <c r="D209" i="38" s="1"/>
  <c r="H14" i="52"/>
  <c r="D107" i="17"/>
  <c r="G207" i="52"/>
  <c r="G55" i="52"/>
  <c r="H96" i="52"/>
  <c r="G184" i="52"/>
  <c r="G53" i="52"/>
  <c r="H75" i="52"/>
  <c r="H87" i="52"/>
  <c r="H99" i="52"/>
  <c r="D541" i="43"/>
  <c r="E588" i="43"/>
  <c r="E635" i="43"/>
  <c r="E108" i="17"/>
  <c r="D145" i="17"/>
  <c r="L211" i="9" s="1"/>
  <c r="D635" i="43"/>
  <c r="E535" i="43"/>
  <c r="E555" i="43"/>
  <c r="C56" i="17"/>
  <c r="K91" i="9" s="1"/>
  <c r="D45" i="18"/>
  <c r="F45" i="18" s="1"/>
  <c r="T45" i="18" s="1"/>
  <c r="AC45" i="18" s="1"/>
  <c r="D69" i="41"/>
  <c r="F69" i="41" s="1"/>
  <c r="T69" i="41" s="1"/>
  <c r="G25" i="52"/>
  <c r="H62" i="52"/>
  <c r="D8" i="18"/>
  <c r="F8" i="18" s="1"/>
  <c r="H287" i="9"/>
  <c r="D163" i="18"/>
  <c r="D24" i="18"/>
  <c r="F24" i="18" s="1"/>
  <c r="T24" i="18" s="1"/>
  <c r="D333" i="43"/>
  <c r="E79" i="17"/>
  <c r="J12" i="8" s="1"/>
  <c r="D185" i="18"/>
  <c r="J160" i="9"/>
  <c r="E105" i="18"/>
  <c r="AS105" i="18" s="1"/>
  <c r="G98" i="41"/>
  <c r="G158" i="41" s="1"/>
  <c r="E150" i="41"/>
  <c r="E212" i="41"/>
  <c r="E170" i="41"/>
  <c r="L6" i="41" s="1"/>
  <c r="F195" i="17"/>
  <c r="E170" i="29" s="1"/>
  <c r="L6" i="29" s="1"/>
  <c r="T211" i="41"/>
  <c r="AF211" i="41" s="1"/>
  <c r="J330" i="9"/>
  <c r="E238" i="17"/>
  <c r="M482" i="9" s="1"/>
  <c r="I453" i="9" s="1"/>
  <c r="M453" i="9" s="1"/>
  <c r="E34" i="17"/>
  <c r="M42" i="9" s="1"/>
  <c r="E261" i="33"/>
  <c r="G11" i="4" s="1"/>
  <c r="G28" i="4" s="1"/>
  <c r="C189" i="33"/>
  <c r="G43" i="4"/>
  <c r="G91" i="41"/>
  <c r="T91" i="41" s="1"/>
  <c r="AR91" i="41" s="1"/>
  <c r="H9" i="9"/>
  <c r="G99" i="41"/>
  <c r="G159" i="41" s="1"/>
  <c r="D137" i="18"/>
  <c r="H305" i="9"/>
  <c r="E152" i="18"/>
  <c r="D27" i="18"/>
  <c r="F27" i="18" s="1"/>
  <c r="T27" i="18" s="1"/>
  <c r="I305" i="9"/>
  <c r="D152" i="18"/>
  <c r="D152" i="41"/>
  <c r="I233" i="9"/>
  <c r="I723" i="9" s="1"/>
  <c r="E202" i="17"/>
  <c r="M352" i="9" s="1"/>
  <c r="D26" i="41"/>
  <c r="F26" i="41" s="1"/>
  <c r="T26" i="41" s="1"/>
  <c r="D535" i="43"/>
  <c r="D555" i="43"/>
  <c r="D588" i="43"/>
  <c r="D261" i="33"/>
  <c r="F17" i="3"/>
  <c r="D110" i="41"/>
  <c r="I189" i="9"/>
  <c r="H327" i="9"/>
  <c r="J331" i="9"/>
  <c r="D119" i="41"/>
  <c r="F14" i="3"/>
  <c r="D140" i="33"/>
  <c r="E124" i="18"/>
  <c r="D186" i="41"/>
  <c r="D210" i="17"/>
  <c r="H210" i="17" s="1"/>
  <c r="E303" i="43" s="1"/>
  <c r="E195" i="18"/>
  <c r="D204" i="41"/>
  <c r="D233" i="17"/>
  <c r="D204" i="29" s="1"/>
  <c r="D210" i="18"/>
  <c r="F210" i="18" s="1"/>
  <c r="T210" i="18" s="1"/>
  <c r="AF210" i="18" s="1"/>
  <c r="AR210" i="18" s="1"/>
  <c r="E30" i="3"/>
  <c r="D228" i="18"/>
  <c r="E136" i="18"/>
  <c r="D139" i="41"/>
  <c r="D153" i="18"/>
  <c r="C175" i="17"/>
  <c r="E158" i="18"/>
  <c r="I306" i="9"/>
  <c r="D143" i="41"/>
  <c r="L304" i="9"/>
  <c r="E151" i="18"/>
  <c r="F18" i="18"/>
  <c r="T18" i="18" s="1"/>
  <c r="X18" i="18" s="1"/>
  <c r="D56" i="17"/>
  <c r="D104" i="41"/>
  <c r="E106" i="18"/>
  <c r="C152" i="33"/>
  <c r="E99" i="17"/>
  <c r="M128" i="9" s="1"/>
  <c r="D199" i="41"/>
  <c r="D177" i="41"/>
  <c r="F177" i="41" s="1"/>
  <c r="T177" i="41" s="1"/>
  <c r="AN177" i="41" s="1"/>
  <c r="D147" i="33"/>
  <c r="D125" i="41"/>
  <c r="E152" i="33"/>
  <c r="E199" i="18"/>
  <c r="D19" i="18"/>
  <c r="F19" i="18" s="1"/>
  <c r="G92" i="41"/>
  <c r="G152" i="41" s="1"/>
  <c r="D19" i="41"/>
  <c r="F19" i="41" s="1"/>
  <c r="D93" i="18"/>
  <c r="F93" i="18" s="1"/>
  <c r="G93" i="18" s="1"/>
  <c r="D108" i="17"/>
  <c r="D92" i="29" s="1"/>
  <c r="F92" i="29" s="1"/>
  <c r="K73" i="9"/>
  <c r="D165" i="41"/>
  <c r="F165" i="41" s="1"/>
  <c r="T165" i="41" s="1"/>
  <c r="AI165" i="41" s="1"/>
  <c r="F15" i="4"/>
  <c r="F32" i="4" s="1"/>
  <c r="D233" i="41"/>
  <c r="A24" i="24"/>
  <c r="F371" i="12"/>
  <c r="C24" i="24"/>
  <c r="A25" i="24"/>
  <c r="C188" i="17"/>
  <c r="H239" i="18"/>
  <c r="G67" i="52"/>
  <c r="H68" i="52"/>
  <c r="F263" i="17"/>
  <c r="E234" i="29" s="1"/>
  <c r="C35" i="17"/>
  <c r="D126" i="43"/>
  <c r="E126" i="43"/>
  <c r="E186" i="43"/>
  <c r="D180" i="17"/>
  <c r="D141" i="18"/>
  <c r="E154" i="18"/>
  <c r="E176" i="17"/>
  <c r="C42" i="17"/>
  <c r="K68" i="9" s="1"/>
  <c r="E193" i="43"/>
  <c r="D193" i="43"/>
  <c r="E183" i="43"/>
  <c r="D186" i="43"/>
  <c r="E105" i="38"/>
  <c r="AS105" i="38" s="1"/>
  <c r="E200" i="41"/>
  <c r="E120" i="41"/>
  <c r="H223" i="17"/>
  <c r="E310" i="43" s="1"/>
  <c r="E141" i="41"/>
  <c r="F210" i="17"/>
  <c r="E186" i="29" s="1"/>
  <c r="E178" i="41"/>
  <c r="F153" i="41"/>
  <c r="D305" i="43"/>
  <c r="D73" i="38"/>
  <c r="F73" i="38" s="1"/>
  <c r="E152" i="43"/>
  <c r="H196" i="17"/>
  <c r="E293" i="43" s="1"/>
  <c r="D155" i="43"/>
  <c r="A16" i="26"/>
  <c r="M6" i="7"/>
  <c r="C16" i="26"/>
  <c r="A17" i="26"/>
  <c r="E119" i="43"/>
  <c r="D93" i="43"/>
  <c r="D59" i="43"/>
  <c r="E93" i="43"/>
  <c r="D152" i="43"/>
  <c r="D92" i="43"/>
  <c r="G73" i="18"/>
  <c r="E333" i="43"/>
  <c r="D183" i="43"/>
  <c r="E209" i="41"/>
  <c r="E137" i="41"/>
  <c r="F137" i="41" s="1"/>
  <c r="T137" i="41" s="1"/>
  <c r="AR137" i="41" s="1"/>
  <c r="E152" i="41"/>
  <c r="I43" i="4"/>
  <c r="I54" i="3"/>
  <c r="G54" i="3"/>
  <c r="E39" i="4"/>
  <c r="E172" i="41"/>
  <c r="E158" i="41"/>
  <c r="F176" i="17"/>
  <c r="E154" i="29" s="1"/>
  <c r="E92" i="43"/>
  <c r="F173" i="17"/>
  <c r="F142" i="41"/>
  <c r="T142" i="41" s="1"/>
  <c r="AH142" i="41" s="1"/>
  <c r="E119" i="41"/>
  <c r="F140" i="33"/>
  <c r="E199" i="41"/>
  <c r="E305" i="43"/>
  <c r="F209" i="17"/>
  <c r="E185" i="29" s="1"/>
  <c r="E130" i="41"/>
  <c r="F151" i="17"/>
  <c r="F152" i="17" s="1"/>
  <c r="L247" i="9"/>
  <c r="A27" i="24"/>
  <c r="A28" i="24"/>
  <c r="E163" i="43"/>
  <c r="E165" i="43"/>
  <c r="E59" i="43"/>
  <c r="D121" i="43"/>
  <c r="D122" i="43"/>
  <c r="E121" i="43"/>
  <c r="E122" i="43"/>
  <c r="D119" i="43"/>
  <c r="E562" i="43"/>
  <c r="A20" i="26"/>
  <c r="A19" i="26"/>
  <c r="O10" i="9"/>
  <c r="C19" i="26" s="1"/>
  <c r="F43" i="4"/>
  <c r="F54" i="3" s="1"/>
  <c r="E145" i="43"/>
  <c r="D145" i="43"/>
  <c r="A30" i="24"/>
  <c r="A31" i="24"/>
  <c r="D163" i="43"/>
  <c r="D165" i="43"/>
  <c r="A23" i="26"/>
  <c r="A22" i="26"/>
  <c r="O688" i="9"/>
  <c r="C22" i="26" s="1"/>
  <c r="B392" i="9"/>
  <c r="B326" i="12"/>
  <c r="B327" i="12"/>
  <c r="B328" i="12"/>
  <c r="B329" i="12"/>
  <c r="B330" i="12"/>
  <c r="B331" i="12"/>
  <c r="B332" i="12"/>
  <c r="B333" i="12"/>
  <c r="B334" i="12"/>
  <c r="B335" i="12"/>
  <c r="B336" i="12"/>
  <c r="A34" i="24"/>
  <c r="A35" i="24"/>
  <c r="A26" i="26"/>
  <c r="A25" i="26"/>
  <c r="A38" i="24"/>
  <c r="A37" i="24"/>
  <c r="A28" i="26"/>
  <c r="M12" i="7"/>
  <c r="C28" i="26"/>
  <c r="A29" i="26"/>
  <c r="A31" i="26"/>
  <c r="A32" i="26"/>
  <c r="M13" i="7"/>
  <c r="C31" i="26"/>
  <c r="A35" i="26"/>
  <c r="A34" i="26"/>
  <c r="F338" i="12"/>
  <c r="C34" i="26"/>
  <c r="A41" i="26"/>
  <c r="A40" i="26"/>
  <c r="O38" i="9"/>
  <c r="C40" i="26" s="1"/>
  <c r="A44" i="26"/>
  <c r="A43" i="26"/>
  <c r="F66" i="12"/>
  <c r="C43" i="26"/>
  <c r="A47" i="26"/>
  <c r="A46" i="26"/>
  <c r="F152" i="12"/>
  <c r="C46" i="26"/>
  <c r="A49" i="26"/>
  <c r="F161" i="12"/>
  <c r="C49" i="26"/>
  <c r="A50" i="26"/>
  <c r="A52" i="26"/>
  <c r="F165" i="12"/>
  <c r="C52" i="26"/>
  <c r="A53" i="26"/>
  <c r="A56" i="26"/>
  <c r="A55" i="26"/>
  <c r="O152" i="9"/>
  <c r="C56" i="26" s="1"/>
  <c r="F169" i="12"/>
  <c r="C55" i="26"/>
  <c r="A58" i="26"/>
  <c r="A59" i="26"/>
  <c r="A61" i="26"/>
  <c r="F187" i="12"/>
  <c r="C61" i="26"/>
  <c r="A62" i="26"/>
  <c r="O203" i="9"/>
  <c r="F180" i="12"/>
  <c r="C58" i="26"/>
  <c r="A65" i="26"/>
  <c r="A64" i="26"/>
  <c r="F199" i="12"/>
  <c r="C64" i="26"/>
  <c r="A68" i="26"/>
  <c r="A67" i="26"/>
  <c r="F226" i="12"/>
  <c r="C67" i="26"/>
  <c r="A70" i="26"/>
  <c r="A71" i="26"/>
  <c r="A73" i="26"/>
  <c r="O318" i="9"/>
  <c r="C70" i="26" s="1"/>
  <c r="F289" i="12"/>
  <c r="C73" i="26"/>
  <c r="A74" i="26"/>
  <c r="A77" i="26"/>
  <c r="A76" i="26"/>
  <c r="F297" i="12"/>
  <c r="C76" i="26"/>
  <c r="A80" i="26"/>
  <c r="A79" i="26"/>
  <c r="F307" i="12"/>
  <c r="C79" i="26"/>
  <c r="A82" i="26"/>
  <c r="F356" i="12"/>
  <c r="C82" i="26"/>
  <c r="A83" i="26"/>
  <c r="A85" i="26"/>
  <c r="O11" i="9"/>
  <c r="C85" i="26" s="1"/>
  <c r="A86" i="26"/>
  <c r="A89" i="26"/>
  <c r="A88" i="26"/>
  <c r="O28" i="9"/>
  <c r="A92" i="26"/>
  <c r="A91" i="26"/>
  <c r="O33" i="9"/>
  <c r="C91" i="26" s="1"/>
  <c r="A94" i="26"/>
  <c r="O406" i="9"/>
  <c r="C94" i="26" s="1"/>
  <c r="A95" i="26"/>
  <c r="A97" i="26"/>
  <c r="O104" i="9"/>
  <c r="C97" i="26" s="1"/>
  <c r="A98" i="26"/>
  <c r="A100" i="26"/>
  <c r="O106" i="9"/>
  <c r="C100" i="26" s="1"/>
  <c r="A101" i="26"/>
  <c r="A104" i="26"/>
  <c r="A103" i="26"/>
  <c r="O110" i="9"/>
  <c r="C103" i="26" s="1"/>
  <c r="O129" i="9"/>
  <c r="A106" i="26"/>
  <c r="A107" i="26"/>
  <c r="O124" i="9"/>
  <c r="C106" i="26" s="1"/>
  <c r="O385" i="9"/>
  <c r="D106" i="26" s="1"/>
  <c r="A109" i="26"/>
  <c r="A110" i="26"/>
  <c r="A113" i="26"/>
  <c r="A112" i="26"/>
  <c r="O241" i="9"/>
  <c r="C112" i="26" s="1"/>
  <c r="O128" i="9"/>
  <c r="C109" i="26" s="1"/>
  <c r="A115" i="26"/>
  <c r="A116" i="26"/>
  <c r="O336" i="9"/>
  <c r="C115" i="26" s="1"/>
  <c r="A119" i="26"/>
  <c r="A118" i="26"/>
  <c r="O331" i="9"/>
  <c r="C118" i="26" s="1"/>
  <c r="A122" i="26"/>
  <c r="A121" i="26"/>
  <c r="O344" i="9"/>
  <c r="C121" i="26" s="1"/>
  <c r="A124" i="26"/>
  <c r="A125" i="26"/>
  <c r="A127" i="26"/>
  <c r="A128" i="26"/>
  <c r="O427" i="9"/>
  <c r="O379" i="9"/>
  <c r="C124" i="26" s="1"/>
  <c r="A130" i="26"/>
  <c r="A131" i="26"/>
  <c r="O443" i="9"/>
  <c r="C127" i="26" s="1"/>
  <c r="O169" i="9"/>
  <c r="O507" i="9"/>
  <c r="C130" i="26" s="1"/>
  <c r="A134" i="26"/>
  <c r="A133" i="26"/>
  <c r="A137" i="26"/>
  <c r="A136" i="26"/>
  <c r="O544" i="9"/>
  <c r="C136" i="26" s="1"/>
  <c r="A139" i="26"/>
  <c r="O564" i="9"/>
  <c r="C139" i="26" s="1"/>
  <c r="A140" i="26"/>
  <c r="A143" i="26"/>
  <c r="A142" i="26"/>
  <c r="O579" i="9"/>
  <c r="C142" i="26" s="1"/>
  <c r="A147" i="26"/>
  <c r="A146" i="26"/>
  <c r="O220" i="9"/>
  <c r="C146" i="26" s="1"/>
  <c r="A149" i="26"/>
  <c r="A150" i="26"/>
  <c r="A152" i="26"/>
  <c r="O508" i="9"/>
  <c r="C152" i="26" s="1"/>
  <c r="A153" i="26"/>
  <c r="A155" i="26"/>
  <c r="O329" i="9"/>
  <c r="C155" i="26" s="1"/>
  <c r="A156" i="26"/>
  <c r="A158" i="26"/>
  <c r="O243" i="9"/>
  <c r="C158" i="26" s="1"/>
  <c r="A159" i="26"/>
  <c r="A162" i="26"/>
  <c r="A161" i="26"/>
  <c r="O509" i="9"/>
  <c r="C161" i="26" s="1"/>
  <c r="A188" i="26"/>
  <c r="A187" i="26"/>
  <c r="A190" i="26"/>
  <c r="O114" i="9"/>
  <c r="A191" i="26"/>
  <c r="A210" i="26"/>
  <c r="O115" i="9"/>
  <c r="A209" i="26"/>
  <c r="I8" i="50"/>
  <c r="I264" i="28"/>
  <c r="H39" i="4" l="1"/>
  <c r="J54" i="3"/>
  <c r="B17" i="4"/>
  <c r="B20" i="4"/>
  <c r="H43" i="4"/>
  <c r="H54" i="3" s="1"/>
  <c r="J43" i="7"/>
  <c r="J47" i="7" s="1"/>
  <c r="G43" i="7"/>
  <c r="G47" i="7" s="1"/>
  <c r="B40" i="4"/>
  <c r="E43" i="4"/>
  <c r="E54" i="3" s="1"/>
  <c r="B54" i="3" s="1"/>
  <c r="D240" i="17"/>
  <c r="H240" i="17" s="1"/>
  <c r="H234" i="52"/>
  <c r="H208" i="52"/>
  <c r="D209" i="17"/>
  <c r="L378" i="9" s="1"/>
  <c r="I14" i="3"/>
  <c r="C165" i="17"/>
  <c r="D143" i="38" s="1"/>
  <c r="D119" i="29"/>
  <c r="F119" i="29" s="1"/>
  <c r="C151" i="17"/>
  <c r="C152" i="17" s="1"/>
  <c r="D261" i="17"/>
  <c r="C180" i="17"/>
  <c r="G180" i="17" s="1"/>
  <c r="D362" i="43" s="1"/>
  <c r="H262" i="17"/>
  <c r="F132" i="17"/>
  <c r="E114" i="29" s="1"/>
  <c r="D143" i="29"/>
  <c r="D195" i="17"/>
  <c r="C158" i="17"/>
  <c r="D136" i="38" s="1"/>
  <c r="D228" i="17"/>
  <c r="H174" i="52"/>
  <c r="D158" i="17"/>
  <c r="G245" i="17"/>
  <c r="E151" i="17"/>
  <c r="E219" i="17"/>
  <c r="C209" i="17"/>
  <c r="G209" i="17" s="1"/>
  <c r="D302" i="43" s="1"/>
  <c r="D144" i="17"/>
  <c r="H213" i="52"/>
  <c r="C130" i="17"/>
  <c r="G130" i="17" s="1"/>
  <c r="D256" i="43" s="1"/>
  <c r="C218" i="17"/>
  <c r="H126" i="52"/>
  <c r="C160" i="52"/>
  <c r="G160" i="52" s="1"/>
  <c r="D188" i="17"/>
  <c r="E172" i="17"/>
  <c r="K194" i="9"/>
  <c r="C160" i="17"/>
  <c r="G160" i="17" s="1"/>
  <c r="D375" i="43" s="1"/>
  <c r="F238" i="17"/>
  <c r="E209" i="29" s="1"/>
  <c r="E89" i="17"/>
  <c r="C76" i="17"/>
  <c r="H13" i="8" s="1"/>
  <c r="C69" i="17"/>
  <c r="D57" i="38" s="1"/>
  <c r="F57" i="38" s="1"/>
  <c r="T57" i="38" s="1"/>
  <c r="G69" i="52"/>
  <c r="D12" i="51"/>
  <c r="E22" i="17"/>
  <c r="M29" i="9" s="1"/>
  <c r="D202" i="17"/>
  <c r="H199" i="52"/>
  <c r="G193" i="52"/>
  <c r="C196" i="17"/>
  <c r="D171" i="38" s="1"/>
  <c r="H84" i="52"/>
  <c r="D84" i="17"/>
  <c r="L145" i="9" s="1"/>
  <c r="H113" i="52"/>
  <c r="D115" i="17"/>
  <c r="C186" i="17"/>
  <c r="K232" i="9" s="1"/>
  <c r="G183" i="52"/>
  <c r="C193" i="17"/>
  <c r="G190" i="52"/>
  <c r="H162" i="52"/>
  <c r="D164" i="17"/>
  <c r="H164" i="17" s="1"/>
  <c r="E354" i="43" s="1"/>
  <c r="G15" i="52"/>
  <c r="C15" i="17"/>
  <c r="C99" i="17"/>
  <c r="G99" i="17" s="1"/>
  <c r="D192" i="43" s="1"/>
  <c r="G98" i="52"/>
  <c r="G191" i="52"/>
  <c r="C194" i="17"/>
  <c r="H77" i="52"/>
  <c r="D77" i="17"/>
  <c r="D64" i="29" s="1"/>
  <c r="F64" i="29" s="1"/>
  <c r="T64" i="29" s="1"/>
  <c r="AR64" i="29" s="1"/>
  <c r="H235" i="52"/>
  <c r="D241" i="17"/>
  <c r="D93" i="29"/>
  <c r="F93" i="29" s="1"/>
  <c r="H109" i="17"/>
  <c r="E139" i="43" s="1"/>
  <c r="D110" i="52"/>
  <c r="D109" i="52"/>
  <c r="G206" i="52"/>
  <c r="C207" i="17"/>
  <c r="K146" i="9"/>
  <c r="G87" i="17"/>
  <c r="D108" i="43" s="1"/>
  <c r="G78" i="52"/>
  <c r="C78" i="17"/>
  <c r="H228" i="52"/>
  <c r="D234" i="17"/>
  <c r="E209" i="38"/>
  <c r="C24" i="17"/>
  <c r="E12" i="17"/>
  <c r="M9" i="9" s="1"/>
  <c r="C77" i="17"/>
  <c r="G95" i="52"/>
  <c r="C96" i="17"/>
  <c r="D81" i="38" s="1"/>
  <c r="F81" i="38" s="1"/>
  <c r="T81" i="38" s="1"/>
  <c r="AC81" i="38" s="1"/>
  <c r="E245" i="17"/>
  <c r="D40" i="17"/>
  <c r="E77" i="17"/>
  <c r="E242" i="17"/>
  <c r="E213" i="38" s="1"/>
  <c r="C164" i="17"/>
  <c r="G164" i="17" s="1"/>
  <c r="D354" i="43" s="1"/>
  <c r="D88" i="17"/>
  <c r="L147" i="9" s="1"/>
  <c r="E111" i="17"/>
  <c r="C178" i="17"/>
  <c r="G178" i="17" s="1"/>
  <c r="D397" i="43" s="1"/>
  <c r="D64" i="17"/>
  <c r="D52" i="29" s="1"/>
  <c r="F52" i="29" s="1"/>
  <c r="T52" i="29" s="1"/>
  <c r="AC52" i="29" s="1"/>
  <c r="D199" i="29"/>
  <c r="F199" i="29" s="1"/>
  <c r="T199" i="29" s="1"/>
  <c r="H228" i="17"/>
  <c r="E316" i="43" s="1"/>
  <c r="H78" i="17"/>
  <c r="E66" i="43" s="1"/>
  <c r="I16" i="8"/>
  <c r="H159" i="52"/>
  <c r="D161" i="17"/>
  <c r="D139" i="29" s="1"/>
  <c r="E107" i="17"/>
  <c r="I15" i="4"/>
  <c r="I32" i="4" s="1"/>
  <c r="C23" i="17"/>
  <c r="D15" i="38" s="1"/>
  <c r="F15" i="38" s="1"/>
  <c r="T15" i="38" s="1"/>
  <c r="C128" i="17"/>
  <c r="D110" i="38" s="1"/>
  <c r="G126" i="52"/>
  <c r="D65" i="29"/>
  <c r="F65" i="29" s="1"/>
  <c r="H218" i="52"/>
  <c r="D219" i="17"/>
  <c r="H259" i="52"/>
  <c r="D263" i="17"/>
  <c r="D234" i="29" s="1"/>
  <c r="F234" i="29" s="1"/>
  <c r="T234" i="29" s="1"/>
  <c r="AM234" i="29" s="1"/>
  <c r="AR234" i="29" s="1"/>
  <c r="C174" i="17"/>
  <c r="I267" i="9" s="1"/>
  <c r="C251" i="17"/>
  <c r="G251" i="17" s="1"/>
  <c r="E196" i="17"/>
  <c r="C114" i="17"/>
  <c r="G114" i="17" s="1"/>
  <c r="D143" i="43" s="1"/>
  <c r="D79" i="17"/>
  <c r="D186" i="17"/>
  <c r="D194" i="17"/>
  <c r="L328" i="9" s="1"/>
  <c r="E115" i="17"/>
  <c r="C159" i="17"/>
  <c r="H267" i="9" s="1"/>
  <c r="J267" i="9" s="1"/>
  <c r="C244" i="17"/>
  <c r="J67" i="9"/>
  <c r="E41" i="17"/>
  <c r="M67" i="9" s="1"/>
  <c r="E194" i="17"/>
  <c r="J328" i="9"/>
  <c r="I311" i="9"/>
  <c r="H128" i="17"/>
  <c r="E250" i="43" s="1"/>
  <c r="D110" i="29"/>
  <c r="L189" i="9"/>
  <c r="E114" i="41"/>
  <c r="E152" i="38"/>
  <c r="D9" i="18"/>
  <c r="F9" i="18" s="1"/>
  <c r="T9" i="18" s="1"/>
  <c r="AR9" i="18" s="1"/>
  <c r="H12" i="9"/>
  <c r="E235" i="18"/>
  <c r="F161" i="17"/>
  <c r="E139" i="29" s="1"/>
  <c r="E139" i="41"/>
  <c r="F139" i="41" s="1"/>
  <c r="T139" i="41" s="1"/>
  <c r="AH139" i="41" s="1"/>
  <c r="F239" i="17"/>
  <c r="E210" i="29" s="1"/>
  <c r="E210" i="41"/>
  <c r="E262" i="17"/>
  <c r="J15" i="4" s="1"/>
  <c r="J32" i="4" s="1"/>
  <c r="E233" i="18"/>
  <c r="D158" i="18"/>
  <c r="H194" i="9"/>
  <c r="D115" i="18"/>
  <c r="E120" i="18"/>
  <c r="E139" i="17"/>
  <c r="G13" i="3"/>
  <c r="J108" i="9"/>
  <c r="E65" i="17"/>
  <c r="M108" i="9" s="1"/>
  <c r="J356" i="9"/>
  <c r="E179" i="18"/>
  <c r="J68" i="9"/>
  <c r="E42" i="17"/>
  <c r="M68" i="9" s="1"/>
  <c r="H125" i="9"/>
  <c r="D81" i="18"/>
  <c r="F81" i="18" s="1"/>
  <c r="T81" i="18" s="1"/>
  <c r="F250" i="17"/>
  <c r="E221" i="29" s="1"/>
  <c r="C48" i="33"/>
  <c r="E33" i="17"/>
  <c r="M41" i="9" s="1"/>
  <c r="H158" i="17"/>
  <c r="E342" i="43" s="1"/>
  <c r="D136" i="29"/>
  <c r="F136" i="29" s="1"/>
  <c r="T136" i="29" s="1"/>
  <c r="AH136" i="29" s="1"/>
  <c r="AR136" i="29" s="1"/>
  <c r="E144" i="41"/>
  <c r="F166" i="17"/>
  <c r="E144" i="29" s="1"/>
  <c r="E157" i="41"/>
  <c r="F179" i="17"/>
  <c r="E157" i="29" s="1"/>
  <c r="F186" i="17"/>
  <c r="E163" i="29" s="1"/>
  <c r="E163" i="41"/>
  <c r="C8" i="29"/>
  <c r="C8" i="38"/>
  <c r="E169" i="41"/>
  <c r="F169" i="41" s="1"/>
  <c r="T169" i="41" s="1"/>
  <c r="AC169" i="41" s="1"/>
  <c r="AR169" i="41" s="1"/>
  <c r="F194" i="17"/>
  <c r="E169" i="29" s="1"/>
  <c r="D43" i="18"/>
  <c r="F43" i="18" s="1"/>
  <c r="T43" i="18" s="1"/>
  <c r="C54" i="17"/>
  <c r="G54" i="17" s="1"/>
  <c r="D156" i="43" s="1"/>
  <c r="D113" i="41"/>
  <c r="F113" i="41" s="1"/>
  <c r="I192" i="9"/>
  <c r="D131" i="17"/>
  <c r="AR142" i="41"/>
  <c r="K128" i="9"/>
  <c r="D151" i="17"/>
  <c r="D130" i="29" s="1"/>
  <c r="C46" i="17"/>
  <c r="G46" i="17" s="1"/>
  <c r="D88" i="43" s="1"/>
  <c r="C146" i="17"/>
  <c r="G146" i="17" s="1"/>
  <c r="D265" i="43" s="1"/>
  <c r="D70" i="41"/>
  <c r="F70" i="41" s="1"/>
  <c r="C86" i="17"/>
  <c r="I126" i="9"/>
  <c r="D97" i="17"/>
  <c r="H97" i="17" s="1"/>
  <c r="E190" i="43" s="1"/>
  <c r="J129" i="9"/>
  <c r="E100" i="17"/>
  <c r="M129" i="9" s="1"/>
  <c r="E128" i="17"/>
  <c r="M189" i="9" s="1"/>
  <c r="E110" i="18"/>
  <c r="F170" i="41"/>
  <c r="L170" i="41" s="1"/>
  <c r="T170" i="41" s="1"/>
  <c r="AR170" i="41" s="1"/>
  <c r="J126" i="9"/>
  <c r="E97" i="17"/>
  <c r="M126" i="9" s="1"/>
  <c r="D105" i="41"/>
  <c r="D122" i="17"/>
  <c r="H122" i="17" s="1"/>
  <c r="E242" i="43" s="1"/>
  <c r="F200" i="38"/>
  <c r="H107" i="9"/>
  <c r="D52" i="18"/>
  <c r="F52" i="18" s="1"/>
  <c r="T52" i="18" s="1"/>
  <c r="D36" i="18"/>
  <c r="F36" i="18" s="1"/>
  <c r="T36" i="18" s="1"/>
  <c r="D115" i="38"/>
  <c r="F186" i="41"/>
  <c r="I186" i="41" s="1"/>
  <c r="I91" i="9"/>
  <c r="D45" i="41"/>
  <c r="F45" i="41" s="1"/>
  <c r="T45" i="41" s="1"/>
  <c r="AC45" i="41" s="1"/>
  <c r="D159" i="41"/>
  <c r="F159" i="41" s="1"/>
  <c r="T159" i="41" s="1"/>
  <c r="D181" i="17"/>
  <c r="F115" i="41"/>
  <c r="F171" i="41"/>
  <c r="E54" i="17"/>
  <c r="M93" i="9" s="1"/>
  <c r="F216" i="41"/>
  <c r="T216" i="41" s="1"/>
  <c r="AF216" i="41" s="1"/>
  <c r="F200" i="18"/>
  <c r="E113" i="17"/>
  <c r="G151" i="17"/>
  <c r="D274" i="43" s="1"/>
  <c r="D277" i="43" s="1"/>
  <c r="D515" i="43" s="1"/>
  <c r="D34" i="17"/>
  <c r="H34" i="17" s="1"/>
  <c r="E167" i="43" s="1"/>
  <c r="C219" i="17"/>
  <c r="E209" i="17"/>
  <c r="M378" i="9" s="1"/>
  <c r="D189" i="33"/>
  <c r="D175" i="17"/>
  <c r="D153" i="29" s="1"/>
  <c r="F153" i="29" s="1"/>
  <c r="E162" i="17"/>
  <c r="E125" i="18"/>
  <c r="F195" i="41"/>
  <c r="T195" i="41" s="1"/>
  <c r="AC195" i="41" s="1"/>
  <c r="AR195" i="41" s="1"/>
  <c r="D44" i="29"/>
  <c r="F44" i="29" s="1"/>
  <c r="H55" i="17"/>
  <c r="E157" i="43" s="1"/>
  <c r="L90" i="9"/>
  <c r="I38" i="9"/>
  <c r="D22" i="41"/>
  <c r="F22" i="41" s="1"/>
  <c r="T22" i="41" s="1"/>
  <c r="D62" i="41"/>
  <c r="F62" i="41" s="1"/>
  <c r="T62" i="41" s="1"/>
  <c r="AG62" i="41" s="1"/>
  <c r="E13" i="17"/>
  <c r="M10" i="9" s="1"/>
  <c r="J10" i="9"/>
  <c r="J30" i="9"/>
  <c r="E23" i="17"/>
  <c r="M30" i="9" s="1"/>
  <c r="D178" i="17"/>
  <c r="D156" i="41"/>
  <c r="F156" i="41" s="1"/>
  <c r="G30" i="3"/>
  <c r="E257" i="17"/>
  <c r="E243" i="17"/>
  <c r="M487" i="9" s="1"/>
  <c r="E214" i="18"/>
  <c r="H39" i="9"/>
  <c r="D23" i="18"/>
  <c r="F23" i="18" s="1"/>
  <c r="E159" i="18"/>
  <c r="E181" i="17"/>
  <c r="L274" i="9" s="1"/>
  <c r="M274" i="9" s="1"/>
  <c r="E168" i="18"/>
  <c r="F168" i="18" s="1"/>
  <c r="T168" i="18" s="1"/>
  <c r="J327" i="9"/>
  <c r="E193" i="17"/>
  <c r="E198" i="33"/>
  <c r="H330" i="9"/>
  <c r="D171" i="18"/>
  <c r="F171" i="18" s="1"/>
  <c r="F28" i="8"/>
  <c r="D71" i="41"/>
  <c r="F71" i="41" s="1"/>
  <c r="T71" i="41" s="1"/>
  <c r="AG71" i="41" s="1"/>
  <c r="K303" i="9"/>
  <c r="E157" i="17"/>
  <c r="H284" i="9"/>
  <c r="E135" i="18"/>
  <c r="H309" i="9"/>
  <c r="C163" i="17"/>
  <c r="I39" i="9"/>
  <c r="D23" i="41"/>
  <c r="F23" i="41" s="1"/>
  <c r="D124" i="18"/>
  <c r="C147" i="33"/>
  <c r="L44" i="41"/>
  <c r="F115" i="38"/>
  <c r="G115" i="38" s="1"/>
  <c r="G171" i="38" s="1"/>
  <c r="D85" i="17"/>
  <c r="H85" i="17" s="1"/>
  <c r="E102" i="43" s="1"/>
  <c r="E228" i="18"/>
  <c r="I33" i="9"/>
  <c r="D26" i="17"/>
  <c r="E212" i="18"/>
  <c r="E241" i="17"/>
  <c r="K305" i="9"/>
  <c r="H286" i="9"/>
  <c r="E137" i="18"/>
  <c r="E159" i="17"/>
  <c r="D90" i="33"/>
  <c r="F122" i="17"/>
  <c r="E105" i="29" s="1"/>
  <c r="AS105" i="29" s="1"/>
  <c r="J161" i="9"/>
  <c r="E123" i="17"/>
  <c r="E14" i="17"/>
  <c r="M11" i="9" s="1"/>
  <c r="J11" i="9"/>
  <c r="E112" i="18"/>
  <c r="J191" i="9"/>
  <c r="D130" i="17"/>
  <c r="D112" i="29" s="1"/>
  <c r="F123" i="33"/>
  <c r="E106" i="41" s="1"/>
  <c r="AS106" i="41" s="1"/>
  <c r="K72" i="9"/>
  <c r="D31" i="17"/>
  <c r="F125" i="18"/>
  <c r="N125" i="18" s="1"/>
  <c r="F258" i="33"/>
  <c r="E232" i="41" s="1"/>
  <c r="F259" i="33"/>
  <c r="H93" i="9"/>
  <c r="C57" i="33"/>
  <c r="J9" i="9"/>
  <c r="E112" i="38"/>
  <c r="M191" i="9"/>
  <c r="E135" i="41"/>
  <c r="F157" i="17"/>
  <c r="E135" i="29" s="1"/>
  <c r="D156" i="17"/>
  <c r="L312" i="9"/>
  <c r="M194" i="9"/>
  <c r="K376" i="9"/>
  <c r="D183" i="38"/>
  <c r="G207" i="17"/>
  <c r="D304" i="43" s="1"/>
  <c r="AF205" i="41"/>
  <c r="T205" i="41"/>
  <c r="L309" i="9"/>
  <c r="E178" i="17"/>
  <c r="L271" i="9" s="1"/>
  <c r="E156" i="18"/>
  <c r="G181" i="17"/>
  <c r="D383" i="43" s="1"/>
  <c r="D159" i="38"/>
  <c r="E232" i="18"/>
  <c r="E261" i="17"/>
  <c r="G14" i="4"/>
  <c r="G31" i="4" s="1"/>
  <c r="AC52" i="18"/>
  <c r="AR52" i="18" s="1"/>
  <c r="AR216" i="41"/>
  <c r="K12" i="9"/>
  <c r="G15" i="17"/>
  <c r="D14" i="43" s="1"/>
  <c r="C241" i="17"/>
  <c r="D212" i="38" s="1"/>
  <c r="D212" i="18"/>
  <c r="F212" i="18" s="1"/>
  <c r="T212" i="18" s="1"/>
  <c r="AF212" i="18" s="1"/>
  <c r="AC43" i="41"/>
  <c r="AR43" i="41"/>
  <c r="AS105" i="41"/>
  <c r="F105" i="41"/>
  <c r="T105" i="41" s="1"/>
  <c r="AQ105" i="41" s="1"/>
  <c r="AR105" i="41" s="1"/>
  <c r="I190" i="9"/>
  <c r="D129" i="17"/>
  <c r="H129" i="17" s="1"/>
  <c r="E251" i="43" s="1"/>
  <c r="D134" i="33"/>
  <c r="C132" i="17"/>
  <c r="D114" i="38" s="1"/>
  <c r="D114" i="18"/>
  <c r="E119" i="18"/>
  <c r="E140" i="33"/>
  <c r="E138" i="17"/>
  <c r="J14" i="3" s="1"/>
  <c r="G14" i="3"/>
  <c r="D94" i="41"/>
  <c r="F94" i="41" s="1"/>
  <c r="G94" i="41" s="1"/>
  <c r="G154" i="41" s="1"/>
  <c r="D110" i="17"/>
  <c r="D116" i="33"/>
  <c r="D244" i="17"/>
  <c r="D215" i="41"/>
  <c r="F160" i="17"/>
  <c r="E138" i="29" s="1"/>
  <c r="E138" i="41"/>
  <c r="L311" i="9"/>
  <c r="E180" i="17"/>
  <c r="H28" i="8"/>
  <c r="L434" i="9"/>
  <c r="I28" i="3" s="1"/>
  <c r="H233" i="17"/>
  <c r="E306" i="43" s="1"/>
  <c r="D75" i="17"/>
  <c r="H75" i="17" s="1"/>
  <c r="E65" i="43" s="1"/>
  <c r="H10" i="9"/>
  <c r="C13" i="17"/>
  <c r="D7" i="38" s="1"/>
  <c r="F7" i="38" s="1"/>
  <c r="H66" i="9"/>
  <c r="D31" i="18"/>
  <c r="F31" i="18" s="1"/>
  <c r="I66" i="9"/>
  <c r="D31" i="41"/>
  <c r="F31" i="41" s="1"/>
  <c r="D228" i="41"/>
  <c r="F228" i="41" s="1"/>
  <c r="T228" i="41" s="1"/>
  <c r="AF228" i="41" s="1"/>
  <c r="F30" i="3"/>
  <c r="D257" i="17"/>
  <c r="D228" i="29" s="1"/>
  <c r="H161" i="9"/>
  <c r="C123" i="17"/>
  <c r="D106" i="38" s="1"/>
  <c r="D114" i="41"/>
  <c r="F114" i="41" s="1"/>
  <c r="I193" i="9"/>
  <c r="F168" i="33"/>
  <c r="D151" i="41"/>
  <c r="D173" i="17"/>
  <c r="H173" i="17" s="1"/>
  <c r="E343" i="43" s="1"/>
  <c r="E188" i="17"/>
  <c r="E165" i="38" s="1"/>
  <c r="E165" i="18"/>
  <c r="F165" i="18" s="1"/>
  <c r="H377" i="9"/>
  <c r="C208" i="17"/>
  <c r="D184" i="38" s="1"/>
  <c r="I123" i="9"/>
  <c r="D94" i="17"/>
  <c r="H94" i="17" s="1"/>
  <c r="E184" i="43" s="1"/>
  <c r="D135" i="41"/>
  <c r="D157" i="17"/>
  <c r="H157" i="17" s="1"/>
  <c r="E403" i="43" s="1"/>
  <c r="I129" i="9"/>
  <c r="D100" i="17"/>
  <c r="H100" i="17" s="1"/>
  <c r="E189" i="43" s="1"/>
  <c r="H228" i="9"/>
  <c r="H229" i="9" s="1"/>
  <c r="D130" i="18"/>
  <c r="C202" i="33"/>
  <c r="H352" i="9" s="1"/>
  <c r="H354" i="9" s="1"/>
  <c r="E24" i="3" s="1"/>
  <c r="C247" i="17"/>
  <c r="D218" i="18"/>
  <c r="F218" i="18" s="1"/>
  <c r="T218" i="18" s="1"/>
  <c r="AF218" i="18" s="1"/>
  <c r="AR218" i="18" s="1"/>
  <c r="C90" i="33"/>
  <c r="C124" i="33"/>
  <c r="E147" i="33"/>
  <c r="D209" i="41"/>
  <c r="F209" i="41" s="1"/>
  <c r="T209" i="41" s="1"/>
  <c r="AF209" i="41" s="1"/>
  <c r="D238" i="17"/>
  <c r="F212" i="41"/>
  <c r="T212" i="41" s="1"/>
  <c r="D170" i="38"/>
  <c r="K329" i="9"/>
  <c r="H68" i="9"/>
  <c r="D33" i="18"/>
  <c r="F33" i="18" s="1"/>
  <c r="T33" i="18" s="1"/>
  <c r="D66" i="29"/>
  <c r="F66" i="29" s="1"/>
  <c r="G66" i="29" s="1"/>
  <c r="F137" i="18"/>
  <c r="T137" i="18" s="1"/>
  <c r="AR137" i="18" s="1"/>
  <c r="AD69" i="41"/>
  <c r="AD239" i="41" s="1"/>
  <c r="F19" i="7" s="1"/>
  <c r="I303" i="9"/>
  <c r="J303" i="9" s="1"/>
  <c r="D150" i="18"/>
  <c r="F150" i="18" s="1"/>
  <c r="T150" i="18" s="1"/>
  <c r="L286" i="9"/>
  <c r="D92" i="18"/>
  <c r="F92" i="18" s="1"/>
  <c r="H272" i="9"/>
  <c r="F134" i="33"/>
  <c r="D185" i="29"/>
  <c r="F185" i="29" s="1"/>
  <c r="I185" i="29" s="1"/>
  <c r="I31" i="29" s="1"/>
  <c r="T98" i="41"/>
  <c r="AR98" i="41" s="1"/>
  <c r="C64" i="17"/>
  <c r="D52" i="38" s="1"/>
  <c r="F52" i="38" s="1"/>
  <c r="T52" i="38" s="1"/>
  <c r="AC52" i="38" s="1"/>
  <c r="D26" i="18"/>
  <c r="F26" i="18" s="1"/>
  <c r="T26" i="18" s="1"/>
  <c r="E145" i="17"/>
  <c r="D79" i="18"/>
  <c r="F79" i="18" s="1"/>
  <c r="T79" i="18" s="1"/>
  <c r="AC79" i="18" s="1"/>
  <c r="AR79" i="18" s="1"/>
  <c r="E112" i="17"/>
  <c r="E116" i="17" s="1"/>
  <c r="F178" i="17"/>
  <c r="E156" i="29" s="1"/>
  <c r="I232" i="9"/>
  <c r="H127" i="9"/>
  <c r="D83" i="18"/>
  <c r="F83" i="18" s="1"/>
  <c r="T83" i="18" s="1"/>
  <c r="AC83" i="18" s="1"/>
  <c r="AR83" i="18" s="1"/>
  <c r="D150" i="41"/>
  <c r="F150" i="41" s="1"/>
  <c r="T150" i="41" s="1"/>
  <c r="D172" i="17"/>
  <c r="I376" i="9"/>
  <c r="D207" i="17"/>
  <c r="D183" i="29" s="1"/>
  <c r="F183" i="29" s="1"/>
  <c r="J183" i="29" s="1"/>
  <c r="T183" i="29" s="1"/>
  <c r="AR183" i="29" s="1"/>
  <c r="D183" i="41"/>
  <c r="F183" i="41" s="1"/>
  <c r="J183" i="41" s="1"/>
  <c r="T183" i="41" s="1"/>
  <c r="AR183" i="41" s="1"/>
  <c r="T99" i="41"/>
  <c r="AR99" i="41" s="1"/>
  <c r="D223" i="18"/>
  <c r="D50" i="29"/>
  <c r="F50" i="29" s="1"/>
  <c r="T50" i="29" s="1"/>
  <c r="AC50" i="29" s="1"/>
  <c r="AR50" i="29" s="1"/>
  <c r="H62" i="17"/>
  <c r="E118" i="43" s="1"/>
  <c r="J22" i="3"/>
  <c r="E190" i="38"/>
  <c r="H209" i="17"/>
  <c r="E302" i="43" s="1"/>
  <c r="M377" i="9"/>
  <c r="E184" i="38"/>
  <c r="D138" i="41"/>
  <c r="D160" i="17"/>
  <c r="H160" i="17" s="1"/>
  <c r="E375" i="43" s="1"/>
  <c r="C197" i="17"/>
  <c r="G197" i="17" s="1"/>
  <c r="D295" i="43" s="1"/>
  <c r="D172" i="18"/>
  <c r="F172" i="18" s="1"/>
  <c r="M172" i="18" s="1"/>
  <c r="J376" i="9"/>
  <c r="E207" i="17"/>
  <c r="E183" i="38" s="1"/>
  <c r="F183" i="38" s="1"/>
  <c r="D9" i="41"/>
  <c r="F9" i="41" s="1"/>
  <c r="T9" i="41" s="1"/>
  <c r="AR9" i="41" s="1"/>
  <c r="I12" i="9"/>
  <c r="E169" i="18"/>
  <c r="F169" i="18" s="1"/>
  <c r="T169" i="18" s="1"/>
  <c r="D245" i="17"/>
  <c r="D250" i="17"/>
  <c r="D221" i="29" s="1"/>
  <c r="B187" i="17"/>
  <c r="E225" i="43" s="1"/>
  <c r="F221" i="41"/>
  <c r="T221" i="41" s="1"/>
  <c r="D83" i="17"/>
  <c r="D69" i="29" s="1"/>
  <c r="F69" i="29" s="1"/>
  <c r="T69" i="29" s="1"/>
  <c r="AD69" i="29" s="1"/>
  <c r="AD239" i="29" s="1"/>
  <c r="E224" i="17"/>
  <c r="M356" i="9" s="1"/>
  <c r="D82" i="41"/>
  <c r="F82" i="41" s="1"/>
  <c r="T82" i="41" s="1"/>
  <c r="C261" i="17"/>
  <c r="D232" i="38" s="1"/>
  <c r="C257" i="17"/>
  <c r="D15" i="17"/>
  <c r="D178" i="41"/>
  <c r="F178" i="41" s="1"/>
  <c r="T178" i="41" s="1"/>
  <c r="D152" i="33"/>
  <c r="C198" i="33"/>
  <c r="L303" i="9"/>
  <c r="D126" i="18"/>
  <c r="E116" i="33"/>
  <c r="D9" i="38"/>
  <c r="F9" i="38" s="1"/>
  <c r="H224" i="17"/>
  <c r="E434" i="43" s="1"/>
  <c r="E176" i="38"/>
  <c r="C6" i="41"/>
  <c r="G92" i="18"/>
  <c r="T92" i="18" s="1"/>
  <c r="AR92" i="18" s="1"/>
  <c r="D13" i="17"/>
  <c r="D7" i="41"/>
  <c r="F7" i="41" s="1"/>
  <c r="K112" i="9"/>
  <c r="H234" i="17"/>
  <c r="E429" i="43" s="1"/>
  <c r="E650" i="43" s="1"/>
  <c r="E161" i="17"/>
  <c r="G123" i="17"/>
  <c r="D286" i="43" s="1"/>
  <c r="H145" i="17"/>
  <c r="E267" i="43" s="1"/>
  <c r="D179" i="29"/>
  <c r="E185" i="38"/>
  <c r="K161" i="9"/>
  <c r="D97" i="18"/>
  <c r="F97" i="18" s="1"/>
  <c r="L105" i="9"/>
  <c r="F158" i="18"/>
  <c r="K123" i="9"/>
  <c r="G94" i="17"/>
  <c r="D184" i="43" s="1"/>
  <c r="E217" i="41"/>
  <c r="E66" i="17"/>
  <c r="M109" i="9" s="1"/>
  <c r="J192" i="9"/>
  <c r="E131" i="17"/>
  <c r="E176" i="41"/>
  <c r="F202" i="17"/>
  <c r="E176" i="29" s="1"/>
  <c r="F182" i="33"/>
  <c r="F177" i="17"/>
  <c r="E155" i="29" s="1"/>
  <c r="E155" i="41"/>
  <c r="F155" i="41" s="1"/>
  <c r="E233" i="38"/>
  <c r="G229" i="17"/>
  <c r="D438" i="43" s="1"/>
  <c r="T92" i="41"/>
  <c r="AR92" i="41" s="1"/>
  <c r="E170" i="38"/>
  <c r="F170" i="38" s="1"/>
  <c r="L170" i="38" s="1"/>
  <c r="I16" i="4"/>
  <c r="I33" i="4" s="1"/>
  <c r="AR24" i="41"/>
  <c r="F163" i="41"/>
  <c r="T163" i="41" s="1"/>
  <c r="F204" i="29"/>
  <c r="AF204" i="29" s="1"/>
  <c r="H77" i="17"/>
  <c r="E34" i="43" s="1"/>
  <c r="C113" i="17"/>
  <c r="G113" i="17" s="1"/>
  <c r="D141" i="43" s="1"/>
  <c r="E150" i="18"/>
  <c r="G69" i="17"/>
  <c r="D116" i="43" s="1"/>
  <c r="I274" i="9"/>
  <c r="AR52" i="29"/>
  <c r="D137" i="38"/>
  <c r="D125" i="29"/>
  <c r="E139" i="18"/>
  <c r="H288" i="9"/>
  <c r="E164" i="18"/>
  <c r="E187" i="17"/>
  <c r="J233" i="9"/>
  <c r="J723" i="9" s="1"/>
  <c r="D252" i="17"/>
  <c r="H252" i="17" s="1"/>
  <c r="D223" i="41"/>
  <c r="F223" i="41" s="1"/>
  <c r="T223" i="41" s="1"/>
  <c r="AF223" i="41" s="1"/>
  <c r="AR223" i="41" s="1"/>
  <c r="E218" i="17"/>
  <c r="E194" i="18"/>
  <c r="F194" i="18" s="1"/>
  <c r="K268" i="9"/>
  <c r="E138" i="38"/>
  <c r="D142" i="38"/>
  <c r="J190" i="9"/>
  <c r="E111" i="18"/>
  <c r="D159" i="18"/>
  <c r="F159" i="18" s="1"/>
  <c r="I312" i="9"/>
  <c r="J312" i="9" s="1"/>
  <c r="F242" i="17"/>
  <c r="E213" i="29" s="1"/>
  <c r="E213" i="41"/>
  <c r="E153" i="18"/>
  <c r="F153" i="18" s="1"/>
  <c r="T153" i="18" s="1"/>
  <c r="AH153" i="18" s="1"/>
  <c r="AR153" i="18" s="1"/>
  <c r="E175" i="17"/>
  <c r="H248" i="9" s="1"/>
  <c r="D57" i="41"/>
  <c r="F57" i="41" s="1"/>
  <c r="T57" i="41" s="1"/>
  <c r="AC57" i="41" s="1"/>
  <c r="E24" i="17"/>
  <c r="M31" i="9" s="1"/>
  <c r="E134" i="18"/>
  <c r="F134" i="18" s="1"/>
  <c r="T134" i="18" s="1"/>
  <c r="K302" i="9"/>
  <c r="M302" i="9" s="1"/>
  <c r="B302" i="9" s="1"/>
  <c r="J351" i="9"/>
  <c r="E178" i="18"/>
  <c r="F178" i="18" s="1"/>
  <c r="T178" i="18" s="1"/>
  <c r="D164" i="41"/>
  <c r="F164" i="41" s="1"/>
  <c r="D187" i="17"/>
  <c r="D189" i="17" s="1"/>
  <c r="D65" i="18"/>
  <c r="F65" i="18" s="1"/>
  <c r="T65" i="18" s="1"/>
  <c r="X65" i="18" s="1"/>
  <c r="AR65" i="18" s="1"/>
  <c r="H106" i="9"/>
  <c r="C63" i="17"/>
  <c r="G63" i="17" s="1"/>
  <c r="D120" i="43" s="1"/>
  <c r="H33" i="9"/>
  <c r="C26" i="17"/>
  <c r="D19" i="38" s="1"/>
  <c r="F19" i="38" s="1"/>
  <c r="L330" i="9"/>
  <c r="F204" i="41"/>
  <c r="AG239" i="41"/>
  <c r="F25" i="7" s="1"/>
  <c r="D74" i="41"/>
  <c r="F74" i="41" s="1"/>
  <c r="I147" i="9"/>
  <c r="F209" i="18"/>
  <c r="T209" i="18" s="1"/>
  <c r="AF209" i="18" s="1"/>
  <c r="AR209" i="18" s="1"/>
  <c r="D57" i="18"/>
  <c r="F57" i="18" s="1"/>
  <c r="T57" i="18" s="1"/>
  <c r="AC57" i="18" s="1"/>
  <c r="AR57" i="18" s="1"/>
  <c r="C6" i="38"/>
  <c r="D9" i="9"/>
  <c r="C6" i="29"/>
  <c r="I212" i="9"/>
  <c r="D146" i="17"/>
  <c r="H146" i="17" s="1"/>
  <c r="E265" i="43" s="1"/>
  <c r="F187" i="17"/>
  <c r="F253" i="17"/>
  <c r="E224" i="29" s="1"/>
  <c r="F251" i="17"/>
  <c r="E222" i="29" s="1"/>
  <c r="E222" i="41"/>
  <c r="C7" i="41"/>
  <c r="C7" i="38"/>
  <c r="D10" i="9"/>
  <c r="C7" i="29"/>
  <c r="L287" i="9"/>
  <c r="M287" i="9" s="1"/>
  <c r="B287" i="9" s="1"/>
  <c r="C109" i="17"/>
  <c r="E215" i="41"/>
  <c r="F244" i="17"/>
  <c r="E215" i="29" s="1"/>
  <c r="F224" i="41"/>
  <c r="T224" i="41" s="1"/>
  <c r="F119" i="18"/>
  <c r="N119" i="18" s="1"/>
  <c r="N54" i="18" s="1"/>
  <c r="H89" i="9"/>
  <c r="C53" i="17"/>
  <c r="D79" i="41"/>
  <c r="F79" i="41" s="1"/>
  <c r="T79" i="41" s="1"/>
  <c r="AC79" i="41" s="1"/>
  <c r="F139" i="17"/>
  <c r="E14" i="4"/>
  <c r="E31" i="4" s="1"/>
  <c r="D232" i="18"/>
  <c r="F232" i="18" s="1"/>
  <c r="T232" i="18" s="1"/>
  <c r="AK232" i="18" s="1"/>
  <c r="E15" i="17"/>
  <c r="M12" i="9" s="1"/>
  <c r="G99" i="28"/>
  <c r="G34" i="28"/>
  <c r="G132" i="28"/>
  <c r="G68" i="28"/>
  <c r="G200" i="28"/>
  <c r="G94" i="28"/>
  <c r="G21" i="28"/>
  <c r="G119" i="28"/>
  <c r="G55" i="28"/>
  <c r="G172" i="28"/>
  <c r="G88" i="28"/>
  <c r="G24" i="28"/>
  <c r="G122" i="28"/>
  <c r="G213" i="28"/>
  <c r="G146" i="28"/>
  <c r="G193" i="28"/>
  <c r="G229" i="28"/>
  <c r="G250" i="28"/>
  <c r="G276" i="28"/>
  <c r="G214" i="28"/>
  <c r="G148" i="28"/>
  <c r="G269" i="28"/>
  <c r="G208" i="28"/>
  <c r="G252" i="28"/>
  <c r="G270" i="28"/>
  <c r="E69" i="17"/>
  <c r="M112" i="9" s="1"/>
  <c r="E155" i="18"/>
  <c r="F155" i="18" s="1"/>
  <c r="H74" i="9"/>
  <c r="D37" i="18"/>
  <c r="F37" i="18" s="1"/>
  <c r="T37" i="18" s="1"/>
  <c r="AB37" i="18" s="1"/>
  <c r="AR37" i="18" s="1"/>
  <c r="E265" i="17"/>
  <c r="D239" i="17"/>
  <c r="I29" i="3" s="1"/>
  <c r="E247" i="17"/>
  <c r="E213" i="18"/>
  <c r="T73" i="18"/>
  <c r="AR73" i="18" s="1"/>
  <c r="AR79" i="38"/>
  <c r="E156" i="38"/>
  <c r="D235" i="41"/>
  <c r="F235" i="41" s="1"/>
  <c r="T235" i="41" s="1"/>
  <c r="W235" i="41" s="1"/>
  <c r="AR235" i="41" s="1"/>
  <c r="F11" i="4"/>
  <c r="F28" i="4" s="1"/>
  <c r="G8" i="18"/>
  <c r="T8" i="18" s="1"/>
  <c r="AR8" i="18" s="1"/>
  <c r="K113" i="41"/>
  <c r="K63" i="41" s="1"/>
  <c r="K239" i="41" s="1"/>
  <c r="D112" i="38"/>
  <c r="K191" i="9"/>
  <c r="E15" i="4"/>
  <c r="E32" i="4" s="1"/>
  <c r="D233" i="18"/>
  <c r="F233" i="18" s="1"/>
  <c r="T233" i="18" s="1"/>
  <c r="AL233" i="18" s="1"/>
  <c r="AL239" i="18" s="1"/>
  <c r="E34" i="7" s="1"/>
  <c r="C262" i="17"/>
  <c r="H15" i="4" s="1"/>
  <c r="AH138" i="18"/>
  <c r="AR138" i="18" s="1"/>
  <c r="E195" i="29"/>
  <c r="L390" i="9"/>
  <c r="AR81" i="38"/>
  <c r="E106" i="38"/>
  <c r="M161" i="9"/>
  <c r="AB26" i="41"/>
  <c r="AR26" i="41" s="1"/>
  <c r="AR45" i="41"/>
  <c r="D99" i="29"/>
  <c r="F99" i="29" s="1"/>
  <c r="H115" i="17"/>
  <c r="E140" i="43" s="1"/>
  <c r="I22" i="3"/>
  <c r="H214" i="17"/>
  <c r="E318" i="43" s="1"/>
  <c r="D190" i="29"/>
  <c r="AR86" i="41"/>
  <c r="AC82" i="41"/>
  <c r="AR82" i="41" s="1"/>
  <c r="D159" i="29"/>
  <c r="F159" i="29" s="1"/>
  <c r="H181" i="17"/>
  <c r="E383" i="43" s="1"/>
  <c r="H175" i="17"/>
  <c r="E376" i="43" s="1"/>
  <c r="K351" i="9"/>
  <c r="G223" i="17"/>
  <c r="D310" i="43" s="1"/>
  <c r="E151" i="38"/>
  <c r="L266" i="9"/>
  <c r="D112" i="17"/>
  <c r="H110" i="52"/>
  <c r="H42" i="52"/>
  <c r="D42" i="17"/>
  <c r="E157" i="18"/>
  <c r="F157" i="18" s="1"/>
  <c r="E179" i="17"/>
  <c r="E182" i="17" s="1"/>
  <c r="L310" i="9"/>
  <c r="L315" i="9" s="1"/>
  <c r="D43" i="29"/>
  <c r="F43" i="29" s="1"/>
  <c r="T43" i="29" s="1"/>
  <c r="AC43" i="29" s="1"/>
  <c r="AR43" i="29" s="1"/>
  <c r="L93" i="9"/>
  <c r="D12" i="17"/>
  <c r="L9" i="9" s="1"/>
  <c r="D6" i="41"/>
  <c r="F6" i="41" s="1"/>
  <c r="G42" i="17"/>
  <c r="D41" i="43" s="1"/>
  <c r="D33" i="38"/>
  <c r="F33" i="38" s="1"/>
  <c r="T33" i="38" s="1"/>
  <c r="D165" i="29"/>
  <c r="F165" i="29" s="1"/>
  <c r="H188" i="17"/>
  <c r="E334" i="43" s="1"/>
  <c r="K327" i="9"/>
  <c r="C198" i="17"/>
  <c r="G193" i="17"/>
  <c r="D290" i="43" s="1"/>
  <c r="D168" i="38"/>
  <c r="K212" i="9"/>
  <c r="D126" i="38"/>
  <c r="G93" i="29"/>
  <c r="G153" i="29" s="1"/>
  <c r="G70" i="18"/>
  <c r="T70" i="18" s="1"/>
  <c r="AR70" i="18" s="1"/>
  <c r="G96" i="17"/>
  <c r="D187" i="43" s="1"/>
  <c r="K125" i="9"/>
  <c r="AC85" i="18"/>
  <c r="AR85" i="18" s="1"/>
  <c r="H69" i="52"/>
  <c r="D69" i="17"/>
  <c r="H261" i="52"/>
  <c r="D265" i="17"/>
  <c r="H265" i="17" s="1"/>
  <c r="E216" i="43" s="1"/>
  <c r="C265" i="17"/>
  <c r="G265" i="17" s="1"/>
  <c r="G261" i="52"/>
  <c r="J16" i="4"/>
  <c r="J33" i="4" s="1"/>
  <c r="E234" i="38"/>
  <c r="F199" i="41"/>
  <c r="T199" i="41" s="1"/>
  <c r="AP199" i="41" s="1"/>
  <c r="F228" i="18"/>
  <c r="T228" i="18" s="1"/>
  <c r="AF228" i="18" s="1"/>
  <c r="AR228" i="18" s="1"/>
  <c r="G259" i="52"/>
  <c r="C263" i="17"/>
  <c r="G263" i="17" s="1"/>
  <c r="D217" i="43" s="1"/>
  <c r="I309" i="9"/>
  <c r="J309" i="9" s="1"/>
  <c r="D156" i="18"/>
  <c r="F156" i="18" s="1"/>
  <c r="F216" i="18"/>
  <c r="T216" i="18" s="1"/>
  <c r="AF216" i="18" s="1"/>
  <c r="AR216" i="18" s="1"/>
  <c r="D7" i="18"/>
  <c r="F7" i="18" s="1"/>
  <c r="G165" i="17"/>
  <c r="D361" i="43" s="1"/>
  <c r="H273" i="9"/>
  <c r="C32" i="17"/>
  <c r="G32" i="52"/>
  <c r="C27" i="33"/>
  <c r="G23" i="17"/>
  <c r="D54" i="43" s="1"/>
  <c r="K30" i="9"/>
  <c r="J32" i="9"/>
  <c r="E25" i="17"/>
  <c r="M32" i="9" s="1"/>
  <c r="D72" i="41"/>
  <c r="F72" i="41" s="1"/>
  <c r="G72" i="41" s="1"/>
  <c r="G112" i="41" s="1"/>
  <c r="I112" i="41" s="1"/>
  <c r="T112" i="41" s="1"/>
  <c r="AR112" i="41" s="1"/>
  <c r="I144" i="9"/>
  <c r="B28" i="8"/>
  <c r="I191" i="9"/>
  <c r="E113" i="18"/>
  <c r="D130" i="41"/>
  <c r="F130" i="41" s="1"/>
  <c r="T130" i="41" s="1"/>
  <c r="F129" i="17"/>
  <c r="E111" i="29" s="1"/>
  <c r="D139" i="17"/>
  <c r="F163" i="17"/>
  <c r="E141" i="29" s="1"/>
  <c r="I328" i="9"/>
  <c r="C264" i="17"/>
  <c r="F112" i="29"/>
  <c r="F143" i="41"/>
  <c r="F152" i="18"/>
  <c r="T152" i="18" s="1"/>
  <c r="AR152" i="18" s="1"/>
  <c r="F209" i="38"/>
  <c r="T209" i="38" s="1"/>
  <c r="F190" i="18"/>
  <c r="T190" i="18" s="1"/>
  <c r="AR205" i="41"/>
  <c r="F126" i="41"/>
  <c r="N126" i="41" s="1"/>
  <c r="T126" i="41" s="1"/>
  <c r="AR126" i="41" s="1"/>
  <c r="F215" i="18"/>
  <c r="T215" i="18" s="1"/>
  <c r="AF215" i="18" s="1"/>
  <c r="AR215" i="18" s="1"/>
  <c r="AR55" i="41"/>
  <c r="F235" i="18"/>
  <c r="T235" i="18" s="1"/>
  <c r="AR235" i="18" s="1"/>
  <c r="F112" i="18"/>
  <c r="I112" i="18" s="1"/>
  <c r="T112" i="18" s="1"/>
  <c r="AR112" i="18" s="1"/>
  <c r="F151" i="18"/>
  <c r="T151" i="18" s="1"/>
  <c r="AH151" i="18" s="1"/>
  <c r="AR151" i="18" s="1"/>
  <c r="F223" i="17"/>
  <c r="E178" i="29" s="1"/>
  <c r="F252" i="17"/>
  <c r="E223" i="29" s="1"/>
  <c r="C250" i="17"/>
  <c r="C248" i="17"/>
  <c r="E246" i="17"/>
  <c r="E217" i="38" s="1"/>
  <c r="AC36" i="18"/>
  <c r="AR36" i="18" s="1"/>
  <c r="D157" i="41"/>
  <c r="F157" i="41" s="1"/>
  <c r="D179" i="17"/>
  <c r="I124" i="9"/>
  <c r="D80" i="41"/>
  <c r="F80" i="41" s="1"/>
  <c r="D102" i="33"/>
  <c r="D95" i="17"/>
  <c r="E159" i="38"/>
  <c r="F159" i="38" s="1"/>
  <c r="C129" i="17"/>
  <c r="D111" i="18"/>
  <c r="F111" i="18" s="1"/>
  <c r="H190" i="9"/>
  <c r="H192" i="9"/>
  <c r="H198" i="9" s="1"/>
  <c r="C131" i="17"/>
  <c r="D113" i="18"/>
  <c r="G92" i="29"/>
  <c r="G152" i="29" s="1"/>
  <c r="I14" i="4"/>
  <c r="I31" i="4" s="1"/>
  <c r="D232" i="29"/>
  <c r="C162" i="17"/>
  <c r="AC24" i="18"/>
  <c r="AR24" i="18" s="1"/>
  <c r="G110" i="52"/>
  <c r="C112" i="17"/>
  <c r="H126" i="9"/>
  <c r="C97" i="17"/>
  <c r="D82" i="18"/>
  <c r="F82" i="18" s="1"/>
  <c r="T82" i="18" s="1"/>
  <c r="H291" i="9"/>
  <c r="M291" i="9" s="1"/>
  <c r="B291" i="9" s="1"/>
  <c r="E164" i="17"/>
  <c r="E142" i="18"/>
  <c r="K310" i="9"/>
  <c r="G228" i="52"/>
  <c r="C234" i="17"/>
  <c r="I43" i="9"/>
  <c r="D35" i="17"/>
  <c r="D27" i="41"/>
  <c r="F27" i="41" s="1"/>
  <c r="T27" i="41" s="1"/>
  <c r="J40" i="9"/>
  <c r="E32" i="17"/>
  <c r="M40" i="9" s="1"/>
  <c r="E36" i="33"/>
  <c r="I89" i="9"/>
  <c r="D53" i="17"/>
  <c r="D42" i="41"/>
  <c r="F42" i="41" s="1"/>
  <c r="T42" i="41" s="1"/>
  <c r="J124" i="9"/>
  <c r="E95" i="17"/>
  <c r="E102" i="33"/>
  <c r="F144" i="17"/>
  <c r="F147" i="33"/>
  <c r="AC57" i="38"/>
  <c r="AR57" i="38" s="1"/>
  <c r="E124" i="41"/>
  <c r="X15" i="38"/>
  <c r="AR15" i="38" s="1"/>
  <c r="G90" i="18"/>
  <c r="G150" i="18" s="1"/>
  <c r="AM234" i="41"/>
  <c r="AM239" i="41" s="1"/>
  <c r="F35" i="7" s="1"/>
  <c r="J66" i="9"/>
  <c r="J70" i="9" s="1"/>
  <c r="G15" i="8" s="1"/>
  <c r="E43" i="33"/>
  <c r="E40" i="17"/>
  <c r="I72" i="9"/>
  <c r="D46" i="17"/>
  <c r="D48" i="33"/>
  <c r="D36" i="41"/>
  <c r="F36" i="41" s="1"/>
  <c r="T36" i="41" s="1"/>
  <c r="D53" i="18"/>
  <c r="F53" i="18" s="1"/>
  <c r="T53" i="18" s="1"/>
  <c r="H108" i="9"/>
  <c r="C65" i="17"/>
  <c r="G25" i="8"/>
  <c r="E83" i="17"/>
  <c r="E90" i="33"/>
  <c r="I128" i="9"/>
  <c r="D84" i="41"/>
  <c r="F84" i="41" s="1"/>
  <c r="D99" i="17"/>
  <c r="G65" i="29"/>
  <c r="T65" i="29" s="1"/>
  <c r="AC81" i="18"/>
  <c r="AR81" i="18" s="1"/>
  <c r="L144" i="9"/>
  <c r="D72" i="29"/>
  <c r="F72" i="29" s="1"/>
  <c r="H86" i="17"/>
  <c r="E106" i="43" s="1"/>
  <c r="E35" i="52"/>
  <c r="E12" i="51"/>
  <c r="G93" i="41"/>
  <c r="G153" i="41" s="1"/>
  <c r="T153" i="41" s="1"/>
  <c r="H171" i="52"/>
  <c r="D174" i="17"/>
  <c r="AG71" i="38"/>
  <c r="AR71" i="38" s="1"/>
  <c r="I13" i="9"/>
  <c r="D10" i="41"/>
  <c r="F10" i="41" s="1"/>
  <c r="T10" i="41" s="1"/>
  <c r="D16" i="17"/>
  <c r="H261" i="17"/>
  <c r="E215" i="43" s="1"/>
  <c r="AR62" i="41"/>
  <c r="AC27" i="18"/>
  <c r="AR27" i="18" s="1"/>
  <c r="AG62" i="18"/>
  <c r="AG239" i="18" s="1"/>
  <c r="E25" i="7" s="1"/>
  <c r="AB86" i="18"/>
  <c r="AR86" i="18" s="1"/>
  <c r="H61" i="52"/>
  <c r="D61" i="17"/>
  <c r="F198" i="33"/>
  <c r="F193" i="17"/>
  <c r="E168" i="41"/>
  <c r="E203" i="17"/>
  <c r="J357" i="9"/>
  <c r="J359" i="9" s="1"/>
  <c r="J716" i="9" s="1"/>
  <c r="E177" i="18"/>
  <c r="I377" i="9"/>
  <c r="D208" i="17"/>
  <c r="D184" i="41"/>
  <c r="F184" i="41" s="1"/>
  <c r="C16" i="33"/>
  <c r="C17" i="33" s="1"/>
  <c r="C12" i="27"/>
  <c r="I40" i="9"/>
  <c r="D32" i="17"/>
  <c r="D36" i="33"/>
  <c r="H67" i="9"/>
  <c r="H70" i="9" s="1"/>
  <c r="C43" i="33"/>
  <c r="C41" i="17"/>
  <c r="D32" i="18"/>
  <c r="F32" i="18" s="1"/>
  <c r="T32" i="18" s="1"/>
  <c r="J72" i="9"/>
  <c r="E48" i="33"/>
  <c r="E46" i="17"/>
  <c r="J105" i="9"/>
  <c r="E62" i="17"/>
  <c r="M105" i="9" s="1"/>
  <c r="E71" i="33"/>
  <c r="E86" i="17"/>
  <c r="M144" i="9" s="1"/>
  <c r="J144" i="9"/>
  <c r="AI163" i="41"/>
  <c r="AR163" i="41" s="1"/>
  <c r="G262" i="17"/>
  <c r="D216" i="43" s="1"/>
  <c r="D30" i="17"/>
  <c r="G165" i="18"/>
  <c r="T165" i="18" s="1"/>
  <c r="D82" i="29"/>
  <c r="F82" i="29" s="1"/>
  <c r="T82" i="29" s="1"/>
  <c r="T90" i="41"/>
  <c r="AR90" i="41" s="1"/>
  <c r="G174" i="52"/>
  <c r="C177" i="17"/>
  <c r="C34" i="17"/>
  <c r="G34" i="52"/>
  <c r="C263" i="52"/>
  <c r="D176" i="17"/>
  <c r="D182" i="33"/>
  <c r="E114" i="18"/>
  <c r="J193" i="9"/>
  <c r="E132" i="17"/>
  <c r="D53" i="41"/>
  <c r="F53" i="41" s="1"/>
  <c r="T53" i="41" s="1"/>
  <c r="I108" i="9"/>
  <c r="D65" i="17"/>
  <c r="D71" i="33"/>
  <c r="I111" i="9"/>
  <c r="D68" i="17"/>
  <c r="D56" i="41"/>
  <c r="F56" i="41" s="1"/>
  <c r="T56" i="41" s="1"/>
  <c r="L293" i="9"/>
  <c r="M293" i="9" s="1"/>
  <c r="B293" i="9" s="1"/>
  <c r="D99" i="18"/>
  <c r="F99" i="18" s="1"/>
  <c r="C115" i="17"/>
  <c r="H23" i="52"/>
  <c r="D4" i="52"/>
  <c r="D263" i="52"/>
  <c r="T125" i="18"/>
  <c r="AR125" i="18" s="1"/>
  <c r="L41" i="9"/>
  <c r="D25" i="29"/>
  <c r="F25" i="29" s="1"/>
  <c r="T25" i="29" s="1"/>
  <c r="E139" i="38"/>
  <c r="K269" i="9"/>
  <c r="H249" i="9"/>
  <c r="G188" i="17"/>
  <c r="D334" i="43" s="1"/>
  <c r="D165" i="38"/>
  <c r="F165" i="38" s="1"/>
  <c r="H13" i="17"/>
  <c r="E11" i="43" s="1"/>
  <c r="D7" i="29"/>
  <c r="F7" i="29" s="1"/>
  <c r="L10" i="9"/>
  <c r="D144" i="41"/>
  <c r="F144" i="41" s="1"/>
  <c r="T144" i="41" s="1"/>
  <c r="D166" i="17"/>
  <c r="AR52" i="38"/>
  <c r="AF212" i="41"/>
  <c r="AR212" i="41" s="1"/>
  <c r="G219" i="17"/>
  <c r="D195" i="38"/>
  <c r="G7" i="41"/>
  <c r="T7" i="41" s="1"/>
  <c r="AR7" i="41" s="1"/>
  <c r="H290" i="9"/>
  <c r="E163" i="17"/>
  <c r="K309" i="9"/>
  <c r="E168" i="33"/>
  <c r="E189" i="33"/>
  <c r="E163" i="18"/>
  <c r="F163" i="18" s="1"/>
  <c r="T163" i="18" s="1"/>
  <c r="J232" i="9"/>
  <c r="E186" i="17"/>
  <c r="G13" i="8"/>
  <c r="E76" i="17"/>
  <c r="J13" i="8" s="1"/>
  <c r="T170" i="38"/>
  <c r="AR170" i="38" s="1"/>
  <c r="AC168" i="18"/>
  <c r="AR168" i="18" s="1"/>
  <c r="E155" i="38"/>
  <c r="L270" i="9"/>
  <c r="H250" i="9"/>
  <c r="D154" i="41"/>
  <c r="F154" i="41" s="1"/>
  <c r="C168" i="33"/>
  <c r="H307" i="9"/>
  <c r="D139" i="18"/>
  <c r="C161" i="17"/>
  <c r="G115" i="41"/>
  <c r="G171" i="41" s="1"/>
  <c r="M171" i="41" s="1"/>
  <c r="D23" i="29"/>
  <c r="F23" i="29" s="1"/>
  <c r="L39" i="9"/>
  <c r="H31" i="17"/>
  <c r="E177" i="43" s="1"/>
  <c r="D153" i="38"/>
  <c r="I268" i="9"/>
  <c r="G175" i="17"/>
  <c r="D376" i="43" s="1"/>
  <c r="D378" i="43" s="1"/>
  <c r="K145" i="9"/>
  <c r="G84" i="17"/>
  <c r="D107" i="43" s="1"/>
  <c r="D70" i="38"/>
  <c r="F70" i="38" s="1"/>
  <c r="G66" i="18"/>
  <c r="T66" i="18" s="1"/>
  <c r="AR66" i="18" s="1"/>
  <c r="F124" i="18"/>
  <c r="C173" i="17"/>
  <c r="C182" i="33"/>
  <c r="I304" i="9"/>
  <c r="J304" i="9" s="1"/>
  <c r="J91" i="9"/>
  <c r="E56" i="17"/>
  <c r="M91" i="9" s="1"/>
  <c r="H109" i="9"/>
  <c r="C66" i="17"/>
  <c r="D54" i="18"/>
  <c r="F54" i="18" s="1"/>
  <c r="T54" i="18" s="1"/>
  <c r="E154" i="38"/>
  <c r="L269" i="9"/>
  <c r="D155" i="29"/>
  <c r="F155" i="29" s="1"/>
  <c r="H177" i="17"/>
  <c r="E422" i="43" s="1"/>
  <c r="M192" i="9"/>
  <c r="E113" i="38"/>
  <c r="G78" i="17"/>
  <c r="D66" i="43" s="1"/>
  <c r="H16" i="8"/>
  <c r="D65" i="38"/>
  <c r="F65" i="38" s="1"/>
  <c r="T65" i="38" s="1"/>
  <c r="J28" i="9"/>
  <c r="E21" i="17"/>
  <c r="H41" i="9"/>
  <c r="C36" i="33"/>
  <c r="C33" i="17"/>
  <c r="D25" i="18"/>
  <c r="F25" i="18" s="1"/>
  <c r="T25" i="18" s="1"/>
  <c r="D41" i="33"/>
  <c r="D12" i="27"/>
  <c r="D98" i="38"/>
  <c r="F98" i="38" s="1"/>
  <c r="L253" i="9"/>
  <c r="H132" i="17"/>
  <c r="E254" i="43" s="1"/>
  <c r="D114" i="29"/>
  <c r="L193" i="9"/>
  <c r="E16" i="33"/>
  <c r="E12" i="27"/>
  <c r="AR139" i="41"/>
  <c r="E130" i="29"/>
  <c r="F130" i="29" s="1"/>
  <c r="T130" i="29" s="1"/>
  <c r="G75" i="17"/>
  <c r="D65" i="43" s="1"/>
  <c r="D62" i="38"/>
  <c r="F62" i="38" s="1"/>
  <c r="T62" i="38" s="1"/>
  <c r="C80" i="17"/>
  <c r="H107" i="17"/>
  <c r="E136" i="43" s="1"/>
  <c r="D91" i="29"/>
  <c r="F91" i="29" s="1"/>
  <c r="D169" i="38"/>
  <c r="G194" i="17"/>
  <c r="D291" i="43" s="1"/>
  <c r="K328" i="9"/>
  <c r="H264" i="9"/>
  <c r="J264" i="9" s="1"/>
  <c r="D134" i="38"/>
  <c r="D31" i="29"/>
  <c r="F31" i="29" s="1"/>
  <c r="L66" i="9"/>
  <c r="H40" i="17"/>
  <c r="E39" i="43" s="1"/>
  <c r="G70" i="41"/>
  <c r="G151" i="41" s="1"/>
  <c r="K233" i="9"/>
  <c r="K723" i="9" s="1"/>
  <c r="G187" i="17"/>
  <c r="D332" i="43" s="1"/>
  <c r="D164" i="38"/>
  <c r="G64" i="17"/>
  <c r="D125" i="43" s="1"/>
  <c r="K107" i="9"/>
  <c r="D134" i="29"/>
  <c r="H156" i="17"/>
  <c r="E408" i="43" s="1"/>
  <c r="D26" i="29"/>
  <c r="F26" i="29" s="1"/>
  <c r="T26" i="29" s="1"/>
  <c r="L42" i="9"/>
  <c r="D152" i="38"/>
  <c r="G174" i="17"/>
  <c r="D348" i="43" s="1"/>
  <c r="H12" i="8"/>
  <c r="D66" i="38"/>
  <c r="F66" i="38" s="1"/>
  <c r="AR81" i="41"/>
  <c r="D141" i="41"/>
  <c r="F141" i="41" s="1"/>
  <c r="T141" i="41" s="1"/>
  <c r="D168" i="33"/>
  <c r="F38" i="3" s="1"/>
  <c r="D163" i="17"/>
  <c r="X17" i="41"/>
  <c r="AR17" i="41" s="1"/>
  <c r="AR199" i="41"/>
  <c r="F228" i="29"/>
  <c r="T228" i="29" s="1"/>
  <c r="D79" i="29"/>
  <c r="F79" i="29" s="1"/>
  <c r="T79" i="29" s="1"/>
  <c r="L123" i="9"/>
  <c r="D170" i="29"/>
  <c r="L329" i="9"/>
  <c r="H195" i="17"/>
  <c r="E294" i="43" s="1"/>
  <c r="D74" i="29"/>
  <c r="F74" i="29" s="1"/>
  <c r="T74" i="29" s="1"/>
  <c r="H88" i="17"/>
  <c r="E128" i="43" s="1"/>
  <c r="G238" i="17"/>
  <c r="G80" i="18"/>
  <c r="G194" i="18" s="1"/>
  <c r="T194" i="18" s="1"/>
  <c r="G239" i="17"/>
  <c r="D210" i="38"/>
  <c r="D164" i="29"/>
  <c r="H187" i="17"/>
  <c r="E332" i="43" s="1"/>
  <c r="L233" i="9"/>
  <c r="L723" i="9" s="1"/>
  <c r="G24" i="17"/>
  <c r="D57" i="43" s="1"/>
  <c r="K31" i="9"/>
  <c r="D17" i="38"/>
  <c r="F17" i="38" s="1"/>
  <c r="T17" i="38" s="1"/>
  <c r="D76" i="17"/>
  <c r="F13" i="8"/>
  <c r="D63" i="41"/>
  <c r="F63" i="41" s="1"/>
  <c r="J111" i="9"/>
  <c r="E68" i="17"/>
  <c r="M111" i="9" s="1"/>
  <c r="I109" i="9"/>
  <c r="D54" i="41"/>
  <c r="F54" i="41" s="1"/>
  <c r="L91" i="9"/>
  <c r="D45" i="29"/>
  <c r="F45" i="29" s="1"/>
  <c r="T45" i="29" s="1"/>
  <c r="H56" i="17"/>
  <c r="E158" i="43" s="1"/>
  <c r="AC43" i="18"/>
  <c r="AR43" i="18" s="1"/>
  <c r="G96" i="41"/>
  <c r="G156" i="41" s="1"/>
  <c r="AR71" i="18"/>
  <c r="F14" i="4"/>
  <c r="F31" i="4" s="1"/>
  <c r="D232" i="41"/>
  <c r="J13" i="3"/>
  <c r="E120" i="38"/>
  <c r="L292" i="9"/>
  <c r="D98" i="18"/>
  <c r="F98" i="18" s="1"/>
  <c r="L288" i="9"/>
  <c r="C110" i="17"/>
  <c r="D94" i="18"/>
  <c r="F94" i="18" s="1"/>
  <c r="G12" i="17"/>
  <c r="D9" i="43" s="1"/>
  <c r="D6" i="38"/>
  <c r="F6" i="38" s="1"/>
  <c r="AB37" i="41"/>
  <c r="AR37" i="41" s="1"/>
  <c r="AR18" i="18"/>
  <c r="L191" i="9"/>
  <c r="H130" i="17"/>
  <c r="E256" i="43" s="1"/>
  <c r="L530" i="9"/>
  <c r="I30" i="3"/>
  <c r="H257" i="17"/>
  <c r="E314" i="43" s="1"/>
  <c r="K356" i="9"/>
  <c r="G224" i="17"/>
  <c r="D434" i="43" s="1"/>
  <c r="AC85" i="41"/>
  <c r="AR85" i="41" s="1"/>
  <c r="I273" i="9"/>
  <c r="D158" i="38"/>
  <c r="I310" i="9"/>
  <c r="C179" i="17"/>
  <c r="AC56" i="18"/>
  <c r="AR56" i="18" s="1"/>
  <c r="D211" i="29"/>
  <c r="F211" i="29" s="1"/>
  <c r="T211" i="29" s="1"/>
  <c r="I29" i="9"/>
  <c r="D22" i="17"/>
  <c r="D27" i="33"/>
  <c r="D14" i="41"/>
  <c r="F14" i="41" s="1"/>
  <c r="T14" i="41" s="1"/>
  <c r="J89" i="9"/>
  <c r="E53" i="17"/>
  <c r="M89" i="9" s="1"/>
  <c r="E151" i="29"/>
  <c r="G7" i="38"/>
  <c r="T7" i="38" s="1"/>
  <c r="AR7" i="38" s="1"/>
  <c r="E140" i="17"/>
  <c r="H244" i="9"/>
  <c r="M244" i="9" s="1"/>
  <c r="E134" i="38"/>
  <c r="K264" i="9"/>
  <c r="M264" i="9" s="1"/>
  <c r="K434" i="9"/>
  <c r="H28" i="3" s="1"/>
  <c r="D204" i="38"/>
  <c r="L396" i="9"/>
  <c r="I26" i="3" s="1"/>
  <c r="D194" i="29"/>
  <c r="F194" i="29" s="1"/>
  <c r="AC49" i="18"/>
  <c r="AR49" i="18" s="1"/>
  <c r="M351" i="9"/>
  <c r="M354" i="9" s="1"/>
  <c r="J24" i="3" s="1"/>
  <c r="E178" i="38"/>
  <c r="F178" i="38" s="1"/>
  <c r="T178" i="38" s="1"/>
  <c r="D138" i="38"/>
  <c r="F138" i="38" s="1"/>
  <c r="T138" i="38" s="1"/>
  <c r="H268" i="9"/>
  <c r="AR177" i="41"/>
  <c r="E264" i="17"/>
  <c r="E235" i="38" s="1"/>
  <c r="E119" i="38"/>
  <c r="H263" i="17"/>
  <c r="E217" i="43" s="1"/>
  <c r="D66" i="17"/>
  <c r="T93" i="18"/>
  <c r="AR93" i="18" s="1"/>
  <c r="L210" i="9"/>
  <c r="H144" i="17"/>
  <c r="E266" i="43" s="1"/>
  <c r="D124" i="29"/>
  <c r="G172" i="17"/>
  <c r="D404" i="43" s="1"/>
  <c r="D150" i="38"/>
  <c r="E140" i="38"/>
  <c r="K270" i="9"/>
  <c r="E232" i="38"/>
  <c r="F232" i="38" s="1"/>
  <c r="T232" i="38" s="1"/>
  <c r="J14" i="4"/>
  <c r="J31" i="4" s="1"/>
  <c r="AR165" i="41"/>
  <c r="M331" i="9"/>
  <c r="E172" i="38"/>
  <c r="T72" i="18"/>
  <c r="AR72" i="18" s="1"/>
  <c r="G76" i="17"/>
  <c r="D33" i="43" s="1"/>
  <c r="D63" i="38"/>
  <c r="F63" i="38" s="1"/>
  <c r="M530" i="9"/>
  <c r="K514" i="9" s="1"/>
  <c r="K518" i="9" s="1"/>
  <c r="K522" i="9" s="1"/>
  <c r="E228" i="38"/>
  <c r="J30" i="3"/>
  <c r="E78" i="17"/>
  <c r="J16" i="8" s="1"/>
  <c r="G16" i="8"/>
  <c r="C80" i="33"/>
  <c r="E14" i="8"/>
  <c r="AR79" i="41"/>
  <c r="I41" i="9"/>
  <c r="D25" i="41"/>
  <c r="F25" i="41" s="1"/>
  <c r="T25" i="41" s="1"/>
  <c r="I74" i="9"/>
  <c r="D47" i="17"/>
  <c r="F12" i="8"/>
  <c r="B12" i="8" s="1"/>
  <c r="D66" i="41"/>
  <c r="F66" i="41" s="1"/>
  <c r="J73" i="9"/>
  <c r="J92" i="9" s="1"/>
  <c r="M73" i="9"/>
  <c r="M92" i="9" s="1"/>
  <c r="H114" i="17"/>
  <c r="E143" i="43" s="1"/>
  <c r="D98" i="29"/>
  <c r="F98" i="29" s="1"/>
  <c r="D150" i="29"/>
  <c r="F150" i="29" s="1"/>
  <c r="H172" i="17"/>
  <c r="E404" i="43" s="1"/>
  <c r="C176" i="17"/>
  <c r="I307" i="9"/>
  <c r="D154" i="18"/>
  <c r="F154" i="18" s="1"/>
  <c r="J29" i="9"/>
  <c r="E27" i="33"/>
  <c r="G35" i="17"/>
  <c r="D168" i="43" s="1"/>
  <c r="K43" i="9"/>
  <c r="D27" i="38"/>
  <c r="F27" i="38" s="1"/>
  <c r="T27" i="38" s="1"/>
  <c r="K378" i="9"/>
  <c r="D185" i="38"/>
  <c r="F185" i="38" s="1"/>
  <c r="E144" i="38"/>
  <c r="H254" i="9"/>
  <c r="AR71" i="41"/>
  <c r="D264" i="17"/>
  <c r="H260" i="52"/>
  <c r="AC51" i="18"/>
  <c r="AR51" i="18" s="1"/>
  <c r="T119" i="18"/>
  <c r="AR119" i="18" s="1"/>
  <c r="AR15" i="41"/>
  <c r="I10" i="9"/>
  <c r="H178" i="17"/>
  <c r="E397" i="43" s="1"/>
  <c r="D156" i="29"/>
  <c r="F156" i="29" s="1"/>
  <c r="H73" i="9"/>
  <c r="D92" i="38"/>
  <c r="F92" i="38" s="1"/>
  <c r="D113" i="29"/>
  <c r="F113" i="29" s="1"/>
  <c r="L192" i="9"/>
  <c r="H131" i="17"/>
  <c r="E253" i="43" s="1"/>
  <c r="F106" i="18"/>
  <c r="T106" i="18" s="1"/>
  <c r="AS106" i="18"/>
  <c r="AR211" i="41"/>
  <c r="AR22" i="18"/>
  <c r="D70" i="29"/>
  <c r="F70" i="29" s="1"/>
  <c r="H84" i="17"/>
  <c r="E107" i="43" s="1"/>
  <c r="T72" i="41"/>
  <c r="AR72" i="41" s="1"/>
  <c r="G109" i="52"/>
  <c r="C111" i="17"/>
  <c r="H32" i="9"/>
  <c r="C25" i="17"/>
  <c r="D16" i="18"/>
  <c r="F16" i="18" s="1"/>
  <c r="I28" i="9"/>
  <c r="D21" i="17"/>
  <c r="D18" i="41"/>
  <c r="F18" i="41" s="1"/>
  <c r="T18" i="41" s="1"/>
  <c r="I125" i="9"/>
  <c r="D96" i="17"/>
  <c r="H104" i="9"/>
  <c r="C61" i="17"/>
  <c r="C71" i="33"/>
  <c r="J106" i="9"/>
  <c r="E63" i="17"/>
  <c r="M106" i="9" s="1"/>
  <c r="H90" i="9"/>
  <c r="D44" i="18"/>
  <c r="F44" i="18" s="1"/>
  <c r="C55" i="17"/>
  <c r="I104" i="9"/>
  <c r="D49" i="41"/>
  <c r="F49" i="41" s="1"/>
  <c r="T49" i="41" s="1"/>
  <c r="D87" i="17"/>
  <c r="I146" i="9"/>
  <c r="H31" i="9"/>
  <c r="D17" i="18"/>
  <c r="F17" i="18" s="1"/>
  <c r="T17" i="18" s="1"/>
  <c r="J38" i="9"/>
  <c r="E30" i="17"/>
  <c r="H88" i="9"/>
  <c r="C52" i="17"/>
  <c r="D41" i="18"/>
  <c r="F41" i="18" s="1"/>
  <c r="T41" i="18" s="1"/>
  <c r="G8" i="41"/>
  <c r="T8" i="41" s="1"/>
  <c r="AR8" i="41" s="1"/>
  <c r="L352" i="9"/>
  <c r="H202" i="17"/>
  <c r="E311" i="43" s="1"/>
  <c r="D176" i="29"/>
  <c r="F176" i="29" s="1"/>
  <c r="T176" i="29" s="1"/>
  <c r="L160" i="9"/>
  <c r="D105" i="29"/>
  <c r="F105" i="29" s="1"/>
  <c r="T105" i="29" s="1"/>
  <c r="F184" i="38"/>
  <c r="E110" i="38"/>
  <c r="AR212" i="18"/>
  <c r="H30" i="9"/>
  <c r="D15" i="18"/>
  <c r="F15" i="18" s="1"/>
  <c r="T15" i="18" s="1"/>
  <c r="I31" i="9"/>
  <c r="D24" i="17"/>
  <c r="C83" i="17"/>
  <c r="E25" i="8"/>
  <c r="D69" i="18"/>
  <c r="F69" i="18" s="1"/>
  <c r="T69" i="18" s="1"/>
  <c r="T186" i="41"/>
  <c r="AR186" i="41" s="1"/>
  <c r="F141" i="18"/>
  <c r="T141" i="18" s="1"/>
  <c r="G85" i="17"/>
  <c r="D102" i="43" s="1"/>
  <c r="L252" i="9"/>
  <c r="D97" i="38"/>
  <c r="F97" i="38" s="1"/>
  <c r="D33" i="41"/>
  <c r="F33" i="41" s="1"/>
  <c r="T33" i="41" s="1"/>
  <c r="AR42" i="18"/>
  <c r="L397" i="9"/>
  <c r="I44" i="3" s="1"/>
  <c r="D195" i="29"/>
  <c r="H219" i="17"/>
  <c r="E433" i="43" s="1"/>
  <c r="T73" i="41"/>
  <c r="AR73" i="41" s="1"/>
  <c r="G40" i="52"/>
  <c r="K93" i="9"/>
  <c r="Y33" i="18"/>
  <c r="AR33" i="18" s="1"/>
  <c r="I88" i="9"/>
  <c r="D57" i="33"/>
  <c r="D52" i="17"/>
  <c r="D41" i="41"/>
  <c r="F41" i="41" s="1"/>
  <c r="T41" i="41" s="1"/>
  <c r="I110" i="9"/>
  <c r="D67" i="17"/>
  <c r="E75" i="17"/>
  <c r="E80" i="33"/>
  <c r="G14" i="8"/>
  <c r="D158" i="29"/>
  <c r="F158" i="29" s="1"/>
  <c r="H180" i="17"/>
  <c r="E362" i="43" s="1"/>
  <c r="E364" i="43" s="1"/>
  <c r="I73" i="9"/>
  <c r="I92" i="9" s="1"/>
  <c r="L73" i="9"/>
  <c r="H108" i="17"/>
  <c r="E137" i="43" s="1"/>
  <c r="F119" i="41"/>
  <c r="D86" i="29"/>
  <c r="F86" i="29" s="1"/>
  <c r="T86" i="29" s="1"/>
  <c r="L129" i="9"/>
  <c r="K106" i="9"/>
  <c r="D51" i="38"/>
  <c r="F51" i="38" s="1"/>
  <c r="T51" i="38" s="1"/>
  <c r="AR228" i="41"/>
  <c r="E198" i="17"/>
  <c r="M228" i="9"/>
  <c r="M229" i="9" s="1"/>
  <c r="E130" i="38"/>
  <c r="E152" i="17"/>
  <c r="K66" i="9"/>
  <c r="G40" i="17"/>
  <c r="D39" i="43" s="1"/>
  <c r="L290" i="9"/>
  <c r="D96" i="18"/>
  <c r="F96" i="18" s="1"/>
  <c r="C14" i="17"/>
  <c r="J127" i="9"/>
  <c r="E98" i="17"/>
  <c r="M127" i="9" s="1"/>
  <c r="E84" i="17"/>
  <c r="M145" i="9" s="1"/>
  <c r="J145" i="9"/>
  <c r="J125" i="9"/>
  <c r="E96" i="17"/>
  <c r="M125" i="9" s="1"/>
  <c r="J90" i="9"/>
  <c r="E55" i="17"/>
  <c r="M90" i="9" s="1"/>
  <c r="H356" i="9"/>
  <c r="D179" i="18"/>
  <c r="F179" i="18" s="1"/>
  <c r="T179" i="18" s="1"/>
  <c r="E87" i="17"/>
  <c r="M146" i="9" s="1"/>
  <c r="J146" i="9"/>
  <c r="J123" i="9"/>
  <c r="E94" i="17"/>
  <c r="J159" i="9"/>
  <c r="J163" i="9" s="1"/>
  <c r="J706" i="9" s="1"/>
  <c r="E124" i="33"/>
  <c r="E45" i="7" s="1"/>
  <c r="E121" i="17"/>
  <c r="E104" i="18"/>
  <c r="E125" i="41"/>
  <c r="F125" i="41" s="1"/>
  <c r="F145" i="17"/>
  <c r="E125" i="29" s="1"/>
  <c r="F125" i="29" s="1"/>
  <c r="H147" i="9"/>
  <c r="H149" i="9" s="1"/>
  <c r="E27" i="8" s="1"/>
  <c r="D74" i="18"/>
  <c r="F74" i="18" s="1"/>
  <c r="T74" i="18" s="1"/>
  <c r="C88" i="17"/>
  <c r="H124" i="9"/>
  <c r="C95" i="17"/>
  <c r="C102" i="33"/>
  <c r="D110" i="18"/>
  <c r="F110" i="18" s="1"/>
  <c r="C134" i="33"/>
  <c r="F16" i="8"/>
  <c r="D65" i="41"/>
  <c r="F65" i="41" s="1"/>
  <c r="I127" i="9"/>
  <c r="D83" i="41"/>
  <c r="F83" i="41" s="1"/>
  <c r="T83" i="41" s="1"/>
  <c r="D98" i="17"/>
  <c r="L284" i="9"/>
  <c r="C106" i="17"/>
  <c r="C116" i="33"/>
  <c r="H160" i="9"/>
  <c r="C122" i="17"/>
  <c r="D105" i="18"/>
  <c r="F143" i="29"/>
  <c r="K228" i="9"/>
  <c r="K229" i="9" s="1"/>
  <c r="D130" i="38"/>
  <c r="L190" i="9"/>
  <c r="D111" i="29"/>
  <c r="D71" i="29"/>
  <c r="F71" i="29" s="1"/>
  <c r="T71" i="29" s="1"/>
  <c r="I28" i="8"/>
  <c r="L265" i="9"/>
  <c r="E150" i="38"/>
  <c r="M483" i="9"/>
  <c r="E210" i="38"/>
  <c r="H29" i="9"/>
  <c r="D14" i="18"/>
  <c r="F14" i="18" s="1"/>
  <c r="T14" i="18" s="1"/>
  <c r="C22" i="17"/>
  <c r="I32" i="9"/>
  <c r="D25" i="17"/>
  <c r="D16" i="41"/>
  <c r="F16" i="41" s="1"/>
  <c r="C138" i="17"/>
  <c r="C140" i="33"/>
  <c r="J189" i="9"/>
  <c r="J198" i="9" s="1"/>
  <c r="E134" i="33"/>
  <c r="D124" i="33"/>
  <c r="D121" i="17"/>
  <c r="D135" i="18"/>
  <c r="F135" i="18" s="1"/>
  <c r="T135" i="18" s="1"/>
  <c r="C157" i="17"/>
  <c r="I194" i="9"/>
  <c r="D133" i="17"/>
  <c r="C139" i="17"/>
  <c r="D120" i="18"/>
  <c r="F120" i="18" s="1"/>
  <c r="T120" i="18" s="1"/>
  <c r="D144" i="18"/>
  <c r="F144" i="18" s="1"/>
  <c r="T144" i="18" s="1"/>
  <c r="C166" i="17"/>
  <c r="H435" i="9"/>
  <c r="E46" i="3" s="1"/>
  <c r="D205" i="18"/>
  <c r="L379" i="9"/>
  <c r="D186" i="29"/>
  <c r="F186" i="29" s="1"/>
  <c r="AR45" i="18"/>
  <c r="D45" i="38"/>
  <c r="F45" i="38" s="1"/>
  <c r="T45" i="38" s="1"/>
  <c r="G56" i="17"/>
  <c r="D158" i="43" s="1"/>
  <c r="M190" i="9"/>
  <c r="E111" i="38"/>
  <c r="F210" i="41"/>
  <c r="T210" i="41" s="1"/>
  <c r="E211" i="38"/>
  <c r="M484" i="9"/>
  <c r="D14" i="17"/>
  <c r="D17" i="17" s="1"/>
  <c r="I11" i="9"/>
  <c r="J104" i="9"/>
  <c r="E61" i="17"/>
  <c r="H210" i="9"/>
  <c r="C144" i="17"/>
  <c r="D124" i="41"/>
  <c r="I210" i="9"/>
  <c r="F214" i="17"/>
  <c r="E190" i="29" s="1"/>
  <c r="E190" i="41"/>
  <c r="J212" i="9"/>
  <c r="E146" i="17"/>
  <c r="E126" i="18"/>
  <c r="F126" i="18" s="1"/>
  <c r="H292" i="9"/>
  <c r="E165" i="17"/>
  <c r="K311" i="9"/>
  <c r="M311" i="9" s="1"/>
  <c r="E143" i="18"/>
  <c r="F143" i="18" s="1"/>
  <c r="I329" i="9"/>
  <c r="D198" i="33"/>
  <c r="H38" i="9"/>
  <c r="C30" i="17"/>
  <c r="J88" i="9"/>
  <c r="E52" i="17"/>
  <c r="E57" i="33"/>
  <c r="H105" i="9"/>
  <c r="D50" i="18"/>
  <c r="F50" i="18" s="1"/>
  <c r="T50" i="18" s="1"/>
  <c r="C62" i="17"/>
  <c r="D106" i="41"/>
  <c r="D123" i="17"/>
  <c r="J228" i="9"/>
  <c r="G16" i="3" s="1"/>
  <c r="E130" i="18"/>
  <c r="F135" i="41"/>
  <c r="T135" i="41" s="1"/>
  <c r="D193" i="17"/>
  <c r="D168" i="41"/>
  <c r="J435" i="9"/>
  <c r="G46" i="3" s="1"/>
  <c r="E234" i="17"/>
  <c r="E205" i="18"/>
  <c r="E171" i="38"/>
  <c r="M330" i="9"/>
  <c r="D200" i="41"/>
  <c r="F200" i="41" s="1"/>
  <c r="D229" i="17"/>
  <c r="E111" i="41"/>
  <c r="H379" i="9"/>
  <c r="D186" i="18"/>
  <c r="C210" i="17"/>
  <c r="D199" i="18"/>
  <c r="F199" i="18" s="1"/>
  <c r="T199" i="18" s="1"/>
  <c r="C228" i="17"/>
  <c r="L107" i="9"/>
  <c r="H64" i="17"/>
  <c r="E125" i="43" s="1"/>
  <c r="D136" i="18"/>
  <c r="F136" i="18" s="1"/>
  <c r="T136" i="18" s="1"/>
  <c r="L351" i="9"/>
  <c r="D178" i="29"/>
  <c r="D151" i="29"/>
  <c r="D138" i="29"/>
  <c r="F138" i="29" s="1"/>
  <c r="T138" i="29" s="1"/>
  <c r="F158" i="41"/>
  <c r="T158" i="41" s="1"/>
  <c r="G13" i="17"/>
  <c r="D11" i="43" s="1"/>
  <c r="K10" i="9"/>
  <c r="D6" i="18"/>
  <c r="F6" i="18" s="1"/>
  <c r="H28" i="9"/>
  <c r="C21" i="17"/>
  <c r="J39" i="9"/>
  <c r="E31" i="17"/>
  <c r="M39" i="9" s="1"/>
  <c r="I106" i="9"/>
  <c r="D63" i="17"/>
  <c r="D51" i="41"/>
  <c r="F51" i="41" s="1"/>
  <c r="T51" i="41" s="1"/>
  <c r="J110" i="9"/>
  <c r="E67" i="17"/>
  <c r="M110" i="9" s="1"/>
  <c r="E184" i="18"/>
  <c r="F184" i="18" s="1"/>
  <c r="AF221" i="41"/>
  <c r="AR221" i="41" s="1"/>
  <c r="H266" i="9"/>
  <c r="G158" i="17"/>
  <c r="D342" i="43" s="1"/>
  <c r="F151" i="41"/>
  <c r="D197" i="17"/>
  <c r="I331" i="9"/>
  <c r="D172" i="41"/>
  <c r="F172" i="41" s="1"/>
  <c r="J379" i="9"/>
  <c r="J381" i="9" s="1"/>
  <c r="G25" i="3" s="1"/>
  <c r="E186" i="18"/>
  <c r="H211" i="9"/>
  <c r="C145" i="17"/>
  <c r="H376" i="9"/>
  <c r="D183" i="18"/>
  <c r="F183" i="18" s="1"/>
  <c r="L228" i="9"/>
  <c r="I16" i="3" s="1"/>
  <c r="D152" i="17"/>
  <c r="H151" i="17"/>
  <c r="E274" i="43" s="1"/>
  <c r="E277" i="43" s="1"/>
  <c r="E515" i="43" s="1"/>
  <c r="M211" i="9"/>
  <c r="E125" i="38"/>
  <c r="M379" i="9"/>
  <c r="E186" i="38"/>
  <c r="D90" i="29"/>
  <c r="F90" i="29" s="1"/>
  <c r="L212" i="9"/>
  <c r="D126" i="29"/>
  <c r="F126" i="29" s="1"/>
  <c r="I90" i="9"/>
  <c r="D44" i="41"/>
  <c r="F44" i="41" s="1"/>
  <c r="H129" i="9"/>
  <c r="C100" i="17"/>
  <c r="D120" i="41"/>
  <c r="F120" i="41" s="1"/>
  <c r="T120" i="41" s="1"/>
  <c r="E134" i="41"/>
  <c r="F134" i="41" s="1"/>
  <c r="T134" i="41" s="1"/>
  <c r="F156" i="17"/>
  <c r="F136" i="41"/>
  <c r="T136" i="41" s="1"/>
  <c r="E115" i="18"/>
  <c r="F115" i="18" s="1"/>
  <c r="J194" i="9"/>
  <c r="E158" i="17"/>
  <c r="H285" i="9"/>
  <c r="M285" i="9" s="1"/>
  <c r="B285" i="9" s="1"/>
  <c r="D211" i="18"/>
  <c r="F211" i="18" s="1"/>
  <c r="T211" i="18" s="1"/>
  <c r="C240" i="17"/>
  <c r="F224" i="17"/>
  <c r="E179" i="29" s="1"/>
  <c r="F179" i="29" s="1"/>
  <c r="T179" i="29" s="1"/>
  <c r="E179" i="41"/>
  <c r="F179" i="41" s="1"/>
  <c r="T179" i="41" s="1"/>
  <c r="D234" i="18"/>
  <c r="F234" i="18" s="1"/>
  <c r="T234" i="18" s="1"/>
  <c r="E16" i="4"/>
  <c r="I107" i="9"/>
  <c r="D52" i="41"/>
  <c r="F52" i="41" s="1"/>
  <c r="T52" i="41" s="1"/>
  <c r="H357" i="9"/>
  <c r="C203" i="17"/>
  <c r="D177" i="18"/>
  <c r="I378" i="9"/>
  <c r="D185" i="41"/>
  <c r="F185" i="41" s="1"/>
  <c r="C214" i="17"/>
  <c r="E22" i="3"/>
  <c r="C12" i="51"/>
  <c r="F152" i="41"/>
  <c r="T152" i="41" s="1"/>
  <c r="D142" i="18"/>
  <c r="H310" i="9"/>
  <c r="J329" i="9"/>
  <c r="J333" i="9" s="1"/>
  <c r="G23" i="3" s="1"/>
  <c r="E170" i="18"/>
  <c r="F170" i="18" s="1"/>
  <c r="H434" i="9"/>
  <c r="E28" i="3" s="1"/>
  <c r="D204" i="18"/>
  <c r="D50" i="41"/>
  <c r="F50" i="41" s="1"/>
  <c r="T50" i="41" s="1"/>
  <c r="I105" i="9"/>
  <c r="J210" i="9"/>
  <c r="E144" i="17"/>
  <c r="E182" i="33"/>
  <c r="M294" i="9" s="1"/>
  <c r="B294" i="9" s="1"/>
  <c r="F189" i="33"/>
  <c r="F208" i="17"/>
  <c r="E184" i="29" s="1"/>
  <c r="C31" i="17"/>
  <c r="D162" i="17"/>
  <c r="F196" i="17"/>
  <c r="E171" i="29" s="1"/>
  <c r="F171" i="29" s="1"/>
  <c r="D111" i="41"/>
  <c r="C98" i="17"/>
  <c r="H110" i="9"/>
  <c r="C67" i="17"/>
  <c r="D55" i="18"/>
  <c r="F55" i="18" s="1"/>
  <c r="T55" i="18" s="1"/>
  <c r="D80" i="33"/>
  <c r="H159" i="9"/>
  <c r="C121" i="17"/>
  <c r="F128" i="17"/>
  <c r="E110" i="41"/>
  <c r="F110" i="41" s="1"/>
  <c r="E185" i="18"/>
  <c r="F185" i="18" s="1"/>
  <c r="D190" i="41"/>
  <c r="D228" i="38"/>
  <c r="G257" i="17"/>
  <c r="D314" i="43" s="1"/>
  <c r="F195" i="18"/>
  <c r="T195" i="18" s="1"/>
  <c r="J434" i="9"/>
  <c r="G28" i="3" s="1"/>
  <c r="E233" i="17"/>
  <c r="E204" i="18"/>
  <c r="F121" i="52"/>
  <c r="F12" i="51"/>
  <c r="H128" i="9"/>
  <c r="D84" i="18"/>
  <c r="F84" i="18" s="1"/>
  <c r="F121" i="33"/>
  <c r="F12" i="27"/>
  <c r="F203" i="17"/>
  <c r="E177" i="29" s="1"/>
  <c r="I30" i="9"/>
  <c r="D23" i="17"/>
  <c r="H111" i="9"/>
  <c r="C68" i="17"/>
  <c r="AC75" i="41"/>
  <c r="AR75" i="41" s="1"/>
  <c r="C4" i="52"/>
  <c r="D251" i="17"/>
  <c r="D222" i="41"/>
  <c r="F222" i="41" s="1"/>
  <c r="T222" i="41" s="1"/>
  <c r="G164" i="41"/>
  <c r="T164" i="41" s="1"/>
  <c r="D17" i="33"/>
  <c r="C107" i="17"/>
  <c r="I357" i="9"/>
  <c r="I359" i="9" s="1"/>
  <c r="D203" i="17"/>
  <c r="H157" i="52"/>
  <c r="D159" i="17"/>
  <c r="AF224" i="41"/>
  <c r="AR224" i="41" s="1"/>
  <c r="C242" i="17"/>
  <c r="D213" i="18"/>
  <c r="D223" i="29"/>
  <c r="G47" i="52"/>
  <c r="C47" i="17"/>
  <c r="E221" i="18"/>
  <c r="F221" i="18" s="1"/>
  <c r="T221" i="18" s="1"/>
  <c r="E250" i="17"/>
  <c r="C249" i="17"/>
  <c r="D220" i="18"/>
  <c r="F220" i="18" s="1"/>
  <c r="T220" i="18" s="1"/>
  <c r="E253" i="17"/>
  <c r="E224" i="18"/>
  <c r="D97" i="41"/>
  <c r="F97" i="41" s="1"/>
  <c r="D113" i="17"/>
  <c r="D58" i="38"/>
  <c r="F58" i="38" s="1"/>
  <c r="K113" i="9"/>
  <c r="C246" i="17"/>
  <c r="D217" i="18"/>
  <c r="F217" i="18" s="1"/>
  <c r="T217" i="18" s="1"/>
  <c r="D243" i="17"/>
  <c r="G252" i="17"/>
  <c r="D223" i="38"/>
  <c r="E216" i="38"/>
  <c r="F216" i="38" s="1"/>
  <c r="T216" i="38" s="1"/>
  <c r="M489" i="9"/>
  <c r="I460" i="9" s="1"/>
  <c r="M460" i="9" s="1"/>
  <c r="C243" i="17"/>
  <c r="D214" i="18"/>
  <c r="F214" i="18" s="1"/>
  <c r="T214" i="18" s="1"/>
  <c r="H245" i="17"/>
  <c r="D216" i="29"/>
  <c r="D222" i="18"/>
  <c r="F222" i="18" s="1"/>
  <c r="T222" i="18" s="1"/>
  <c r="D217" i="41"/>
  <c r="F217" i="41" s="1"/>
  <c r="T217" i="41" s="1"/>
  <c r="D246" i="17"/>
  <c r="F249" i="17"/>
  <c r="E220" i="29" s="1"/>
  <c r="E220" i="41"/>
  <c r="J33" i="9"/>
  <c r="E26" i="17"/>
  <c r="M33" i="9" s="1"/>
  <c r="E214" i="38"/>
  <c r="D58" i="18"/>
  <c r="F58" i="18" s="1"/>
  <c r="T58" i="18" s="1"/>
  <c r="AC58" i="18" s="1"/>
  <c r="H113" i="9"/>
  <c r="I458" i="9"/>
  <c r="M458" i="9" s="1"/>
  <c r="D95" i="18"/>
  <c r="F95" i="18" s="1"/>
  <c r="E252" i="17"/>
  <c r="E223" i="18"/>
  <c r="F223" i="18" s="1"/>
  <c r="T223" i="18" s="1"/>
  <c r="E70" i="17"/>
  <c r="M113" i="9" s="1"/>
  <c r="J113" i="9"/>
  <c r="F29" i="3"/>
  <c r="D242" i="17"/>
  <c r="D213" i="41"/>
  <c r="F213" i="41" s="1"/>
  <c r="T213" i="41" s="1"/>
  <c r="I113" i="9"/>
  <c r="D70" i="17"/>
  <c r="I352" i="9"/>
  <c r="I354" i="9" s="1"/>
  <c r="F24" i="3" s="1"/>
  <c r="D176" i="41"/>
  <c r="F245" i="17"/>
  <c r="E216" i="29" s="1"/>
  <c r="D58" i="41"/>
  <c r="F58" i="41" s="1"/>
  <c r="T58" i="41" s="1"/>
  <c r="G95" i="41"/>
  <c r="G155" i="41" s="1"/>
  <c r="E249" i="17"/>
  <c r="E218" i="41"/>
  <c r="F218" i="41" s="1"/>
  <c r="T218" i="41" s="1"/>
  <c r="F247" i="17"/>
  <c r="E218" i="29" s="1"/>
  <c r="D253" i="17"/>
  <c r="F221" i="29"/>
  <c r="T221" i="29" s="1"/>
  <c r="F164" i="18"/>
  <c r="T164" i="18" s="1"/>
  <c r="D140" i="18"/>
  <c r="H308" i="9"/>
  <c r="J308" i="9" s="1"/>
  <c r="E176" i="18"/>
  <c r="J352" i="9"/>
  <c r="F140" i="41"/>
  <c r="T140" i="41" s="1"/>
  <c r="F248" i="17"/>
  <c r="E219" i="29" s="1"/>
  <c r="E219" i="41"/>
  <c r="F219" i="41" s="1"/>
  <c r="T219" i="41" s="1"/>
  <c r="C89" i="17"/>
  <c r="D75" i="18"/>
  <c r="F75" i="18" s="1"/>
  <c r="T75" i="18" s="1"/>
  <c r="M486" i="9"/>
  <c r="D224" i="18"/>
  <c r="C253" i="17"/>
  <c r="E219" i="18"/>
  <c r="F219" i="18" s="1"/>
  <c r="T219" i="18" s="1"/>
  <c r="H130" i="9"/>
  <c r="C101" i="17"/>
  <c r="D247" i="17"/>
  <c r="E244" i="17"/>
  <c r="D248" i="17"/>
  <c r="E251" i="17"/>
  <c r="E140" i="18"/>
  <c r="K308" i="9"/>
  <c r="M492" i="9"/>
  <c r="I463" i="9" s="1"/>
  <c r="M463" i="9" s="1"/>
  <c r="E219" i="38"/>
  <c r="D101" i="17"/>
  <c r="I130" i="9"/>
  <c r="E101" i="17"/>
  <c r="M130" i="9" s="1"/>
  <c r="J130" i="9"/>
  <c r="D89" i="17"/>
  <c r="D13" i="9"/>
  <c r="E392" i="43"/>
  <c r="D220" i="41"/>
  <c r="F220" i="41" s="1"/>
  <c r="T220" i="41" s="1"/>
  <c r="D249" i="17"/>
  <c r="C8" i="18"/>
  <c r="D11" i="9"/>
  <c r="E564" i="43"/>
  <c r="E543" i="43"/>
  <c r="E637" i="43"/>
  <c r="D573" i="43"/>
  <c r="E415" i="43"/>
  <c r="D84" i="43"/>
  <c r="E581" i="43"/>
  <c r="D543" i="43"/>
  <c r="E573" i="43"/>
  <c r="D392" i="43"/>
  <c r="D637" i="43"/>
  <c r="E29" i="43"/>
  <c r="D415" i="43"/>
  <c r="E84" i="43"/>
  <c r="D29" i="43"/>
  <c r="D564" i="43"/>
  <c r="E53" i="58"/>
  <c r="M53" i="58"/>
  <c r="M21" i="58"/>
  <c r="J305" i="9"/>
  <c r="E16" i="3"/>
  <c r="F37" i="3"/>
  <c r="I717" i="9"/>
  <c r="J306" i="9"/>
  <c r="M306" i="9"/>
  <c r="M717" i="9"/>
  <c r="M312" i="9"/>
  <c r="M289" i="9"/>
  <c r="B289" i="9" s="1"/>
  <c r="M307" i="9"/>
  <c r="M305" i="9"/>
  <c r="K717" i="9"/>
  <c r="O302" i="9"/>
  <c r="B283" i="9"/>
  <c r="H708" i="9"/>
  <c r="I708" i="9"/>
  <c r="M304" i="9"/>
  <c r="J311" i="9"/>
  <c r="I229" i="9"/>
  <c r="B45" i="3"/>
  <c r="I234" i="9"/>
  <c r="J717" i="9"/>
  <c r="M303" i="9"/>
  <c r="I437" i="9"/>
  <c r="L717" i="9"/>
  <c r="F26" i="3"/>
  <c r="H723" i="9"/>
  <c r="I198" i="9"/>
  <c r="H717" i="9"/>
  <c r="B27" i="3"/>
  <c r="B692" i="9"/>
  <c r="B680" i="9"/>
  <c r="N671" i="9"/>
  <c r="H234" i="9"/>
  <c r="H236" i="9" s="1"/>
  <c r="E37" i="3"/>
  <c r="H333" i="9"/>
  <c r="I163" i="9"/>
  <c r="E613" i="43"/>
  <c r="E615" i="43" s="1"/>
  <c r="D581" i="43"/>
  <c r="I274" i="28"/>
  <c r="I93" i="28"/>
  <c r="I292" i="28"/>
  <c r="I167" i="28"/>
  <c r="I65" i="28"/>
  <c r="I79" i="28"/>
  <c r="I29" i="28"/>
  <c r="I153" i="28"/>
  <c r="I21" i="28"/>
  <c r="I218" i="28"/>
  <c r="I11" i="50"/>
  <c r="I5" i="50"/>
  <c r="I6" i="28"/>
  <c r="I36" i="28"/>
  <c r="I174" i="28"/>
  <c r="I285" i="28"/>
  <c r="I198" i="28"/>
  <c r="I179" i="28"/>
  <c r="I68" i="28"/>
  <c r="I58" i="28"/>
  <c r="I300" i="28"/>
  <c r="I182" i="28"/>
  <c r="I210" i="28"/>
  <c r="I163" i="28"/>
  <c r="I215" i="28"/>
  <c r="I205" i="28"/>
  <c r="I196" i="28"/>
  <c r="I231" i="28"/>
  <c r="I239" i="28"/>
  <c r="I191" i="28"/>
  <c r="I9" i="28"/>
  <c r="I32" i="28"/>
  <c r="I4" i="50"/>
  <c r="I279" i="28"/>
  <c r="I220" i="28"/>
  <c r="I85" i="28"/>
  <c r="I187" i="28"/>
  <c r="I127" i="28"/>
  <c r="I101" i="28"/>
  <c r="I118" i="28"/>
  <c r="I90" i="28"/>
  <c r="I103" i="28"/>
  <c r="I59" i="28"/>
  <c r="I293" i="28"/>
  <c r="I281" i="28"/>
  <c r="I3" i="50"/>
  <c r="I136" i="28"/>
  <c r="I256" i="28"/>
  <c r="I162" i="28"/>
  <c r="I255" i="28"/>
  <c r="I171" i="28"/>
  <c r="I131" i="28"/>
  <c r="I214" i="28"/>
  <c r="I16" i="50"/>
  <c r="I244" i="28"/>
  <c r="I7" i="50"/>
  <c r="I148" i="28"/>
  <c r="I288" i="28"/>
  <c r="I260" i="28"/>
  <c r="I139" i="28"/>
  <c r="I296" i="28"/>
  <c r="I202" i="28"/>
  <c r="I18" i="28"/>
  <c r="I60" i="28"/>
  <c r="I20" i="28"/>
  <c r="I287" i="28"/>
  <c r="I267" i="28"/>
  <c r="I242" i="28"/>
  <c r="I66" i="28"/>
  <c r="I106" i="28"/>
  <c r="I111" i="28"/>
  <c r="I190" i="28"/>
  <c r="I102" i="28"/>
  <c r="I235" i="28"/>
  <c r="I183" i="28"/>
  <c r="I117" i="28"/>
  <c r="I248" i="28"/>
  <c r="I126" i="28"/>
  <c r="I10" i="28"/>
  <c r="I236" i="28"/>
  <c r="I80" i="28"/>
  <c r="I64" i="28"/>
  <c r="I209" i="28"/>
  <c r="I96" i="28"/>
  <c r="I145" i="28"/>
  <c r="I303" i="28"/>
  <c r="I193" i="28"/>
  <c r="I168" i="28"/>
  <c r="I175" i="28"/>
  <c r="I112" i="28"/>
  <c r="I83" i="28"/>
  <c r="I137" i="28"/>
  <c r="I116" i="28"/>
  <c r="I243" i="28"/>
  <c r="I121" i="28"/>
  <c r="I217" i="28"/>
  <c r="I8" i="28"/>
  <c r="I141" i="28"/>
  <c r="I134" i="28"/>
  <c r="I194" i="28"/>
  <c r="I45" i="28"/>
  <c r="I10" i="50"/>
  <c r="I299" i="28"/>
  <c r="I140" i="28"/>
  <c r="I246" i="28"/>
  <c r="I232" i="28"/>
  <c r="I154" i="28"/>
  <c r="I226" i="28"/>
  <c r="I152" i="28"/>
  <c r="I150" i="28"/>
  <c r="I44" i="28"/>
  <c r="I273" i="28"/>
  <c r="I42" i="28"/>
  <c r="I46" i="28"/>
  <c r="I177" i="28"/>
  <c r="I184" i="28"/>
  <c r="I105" i="28"/>
  <c r="I97" i="28"/>
  <c r="I142" i="28"/>
  <c r="I277" i="28"/>
  <c r="I51" i="28"/>
  <c r="I91" i="28"/>
  <c r="I302" i="28"/>
  <c r="I240" i="28"/>
  <c r="I41" i="28"/>
  <c r="I216" i="28"/>
  <c r="I301" i="28"/>
  <c r="I113" i="28"/>
  <c r="I47" i="28"/>
  <c r="I122" i="28"/>
  <c r="I109" i="28"/>
  <c r="I291" i="28"/>
  <c r="I204" i="28"/>
  <c r="I156" i="28"/>
  <c r="I272" i="28"/>
  <c r="I290" i="28"/>
  <c r="I199" i="28"/>
  <c r="I146" i="28"/>
  <c r="I233" i="28"/>
  <c r="I108" i="28"/>
  <c r="I159" i="28"/>
  <c r="I35" i="28"/>
  <c r="I289" i="28"/>
  <c r="I297" i="28"/>
  <c r="I278" i="28"/>
  <c r="I197" i="28"/>
  <c r="I62" i="28"/>
  <c r="I185" i="28"/>
  <c r="I56" i="28"/>
  <c r="I147" i="28"/>
  <c r="I78" i="28"/>
  <c r="I225" i="28"/>
  <c r="I87" i="28"/>
  <c r="I57" i="28"/>
  <c r="I17" i="28"/>
  <c r="I245" i="28"/>
  <c r="I164" i="28"/>
  <c r="I115" i="28"/>
  <c r="I95" i="28"/>
  <c r="I12" i="50"/>
  <c r="I107" i="28"/>
  <c r="I27" i="28"/>
  <c r="I268" i="28"/>
  <c r="I114" i="28"/>
  <c r="I207" i="28"/>
  <c r="I67" i="28"/>
  <c r="I166" i="28"/>
  <c r="I7" i="28"/>
  <c r="I50" i="28"/>
  <c r="I3" i="28"/>
  <c r="I161" i="28"/>
  <c r="I15" i="50"/>
  <c r="I129" i="28"/>
  <c r="I224" i="28"/>
  <c r="I38" i="28"/>
  <c r="I200" i="28"/>
  <c r="I203" i="28"/>
  <c r="I120" i="28"/>
  <c r="I33" i="28"/>
  <c r="I286" i="28"/>
  <c r="I24" i="28"/>
  <c r="I238" i="28"/>
  <c r="I98" i="28"/>
  <c r="I149" i="28"/>
  <c r="I143" i="28"/>
  <c r="I6" i="50"/>
  <c r="I176" i="28"/>
  <c r="I75" i="28"/>
  <c r="I13" i="28"/>
  <c r="I53" i="28"/>
  <c r="I5" i="28"/>
  <c r="I237" i="28"/>
  <c r="I172" i="28"/>
  <c r="I4" i="28"/>
  <c r="I72" i="28"/>
  <c r="I188" i="28"/>
  <c r="I276" i="28"/>
  <c r="I76" i="28"/>
  <c r="I173" i="28"/>
  <c r="I165" i="28"/>
  <c r="I270" i="28"/>
  <c r="I25" i="28"/>
  <c r="I295" i="28"/>
  <c r="I81" i="28"/>
  <c r="I151" i="28"/>
  <c r="I206" i="28"/>
  <c r="I282" i="28"/>
  <c r="I43" i="28"/>
  <c r="I125" i="28"/>
  <c r="I133" i="28"/>
  <c r="I275" i="28"/>
  <c r="I261" i="28"/>
  <c r="I262" i="28"/>
  <c r="I89" i="28"/>
  <c r="I247" i="28"/>
  <c r="I304" i="28"/>
  <c r="I119" i="28"/>
  <c r="I30" i="28"/>
  <c r="I138" i="28"/>
  <c r="I271" i="28"/>
  <c r="I269" i="28"/>
  <c r="I257" i="28"/>
  <c r="I99" i="28"/>
  <c r="I234" i="28"/>
  <c r="I250" i="28"/>
  <c r="I70" i="28"/>
  <c r="I69" i="28"/>
  <c r="I12" i="28"/>
  <c r="I294" i="28"/>
  <c r="I265" i="28"/>
  <c r="I227" i="28"/>
  <c r="I241" i="28"/>
  <c r="I49" i="28"/>
  <c r="I84" i="28"/>
  <c r="I73" i="28"/>
  <c r="I15" i="28"/>
  <c r="I195" i="28"/>
  <c r="I14" i="28"/>
  <c r="I104" i="28"/>
  <c r="I71" i="28"/>
  <c r="I94" i="28"/>
  <c r="I23" i="28"/>
  <c r="I253" i="28"/>
  <c r="I16" i="28"/>
  <c r="I14" i="50"/>
  <c r="I298" i="28"/>
  <c r="I55" i="28"/>
  <c r="I77" i="28"/>
  <c r="I40" i="28"/>
  <c r="I74" i="28"/>
  <c r="I258" i="28"/>
  <c r="I88" i="28"/>
  <c r="I13" i="50"/>
  <c r="I22" i="28"/>
  <c r="I221" i="28"/>
  <c r="I230" i="28"/>
  <c r="I158" i="28"/>
  <c r="I34" i="28"/>
  <c r="I180" i="28"/>
  <c r="I160" i="28"/>
  <c r="I219" i="28"/>
  <c r="I170" i="28"/>
  <c r="I92" i="28"/>
  <c r="I178" i="28"/>
  <c r="I252" i="28"/>
  <c r="I201" i="28"/>
  <c r="I254" i="28"/>
  <c r="I249" i="28"/>
  <c r="I181" i="28"/>
  <c r="I19" i="28"/>
  <c r="I212" i="28"/>
  <c r="I223" i="28"/>
  <c r="I222" i="28"/>
  <c r="I37" i="28"/>
  <c r="I26" i="28"/>
  <c r="I86" i="28"/>
  <c r="I128" i="28"/>
  <c r="I259" i="28"/>
  <c r="I155" i="28"/>
  <c r="I132" i="28"/>
  <c r="I130" i="28"/>
  <c r="I123" i="28"/>
  <c r="I284" i="28"/>
  <c r="I263" i="28"/>
  <c r="I192" i="28"/>
  <c r="I144" i="28"/>
  <c r="I54" i="28"/>
  <c r="I280" i="28"/>
  <c r="I31" i="28"/>
  <c r="I48" i="28"/>
  <c r="I124" i="28"/>
  <c r="I157" i="28"/>
  <c r="I61" i="28"/>
  <c r="I110" i="28"/>
  <c r="I100" i="28"/>
  <c r="I211" i="28"/>
  <c r="I52" i="28"/>
  <c r="I135" i="28"/>
  <c r="I266" i="28"/>
  <c r="I169" i="28"/>
  <c r="I39" i="28"/>
  <c r="I186" i="28"/>
  <c r="I213" i="28"/>
  <c r="I189" i="28"/>
  <c r="I82" i="28"/>
  <c r="I28" i="28"/>
  <c r="I283" i="28"/>
  <c r="I63" i="28"/>
  <c r="I11" i="28"/>
  <c r="I208" i="28"/>
  <c r="I251" i="28"/>
  <c r="D364" i="43" l="1"/>
  <c r="F152" i="38"/>
  <c r="N119" i="29"/>
  <c r="N54" i="29" s="1"/>
  <c r="D222" i="38"/>
  <c r="G196" i="17"/>
  <c r="D293" i="43" s="1"/>
  <c r="D297" i="43" s="1"/>
  <c r="D521" i="43" s="1"/>
  <c r="F114" i="29"/>
  <c r="K330" i="9"/>
  <c r="K331" i="9"/>
  <c r="K333" i="9" s="1"/>
  <c r="H23" i="3" s="1"/>
  <c r="F112" i="38"/>
  <c r="M397" i="9"/>
  <c r="E195" i="38"/>
  <c r="F195" i="38" s="1"/>
  <c r="T195" i="38" s="1"/>
  <c r="AC195" i="38" s="1"/>
  <c r="AR195" i="38" s="1"/>
  <c r="G159" i="17"/>
  <c r="D347" i="43" s="1"/>
  <c r="D350" i="43" s="1"/>
  <c r="F111" i="29"/>
  <c r="J111" i="29" s="1"/>
  <c r="J6" i="29" s="1"/>
  <c r="F182" i="17"/>
  <c r="E179" i="38"/>
  <c r="F179" i="38" s="1"/>
  <c r="T179" i="38" s="1"/>
  <c r="G186" i="17"/>
  <c r="D331" i="43" s="1"/>
  <c r="D336" i="43" s="1"/>
  <c r="D640" i="43" s="1"/>
  <c r="D156" i="38"/>
  <c r="F156" i="38" s="1"/>
  <c r="D163" i="38"/>
  <c r="H161" i="17"/>
  <c r="E368" i="43" s="1"/>
  <c r="F171" i="38"/>
  <c r="M198" i="9"/>
  <c r="I271" i="9"/>
  <c r="D142" i="29"/>
  <c r="F142" i="29" s="1"/>
  <c r="T142" i="29" s="1"/>
  <c r="AH142" i="29" s="1"/>
  <c r="AR142" i="29" s="1"/>
  <c r="T115" i="38"/>
  <c r="AR115" i="38" s="1"/>
  <c r="D194" i="38"/>
  <c r="G218" i="17"/>
  <c r="C189" i="17"/>
  <c r="M376" i="9"/>
  <c r="K189" i="9"/>
  <c r="G128" i="17"/>
  <c r="D250" i="43" s="1"/>
  <c r="E270" i="43"/>
  <c r="E345" i="43"/>
  <c r="I12" i="8"/>
  <c r="H79" i="17"/>
  <c r="E64" i="43" s="1"/>
  <c r="E68" i="43" s="1"/>
  <c r="L435" i="9"/>
  <c r="D205" i="29"/>
  <c r="F205" i="29" s="1"/>
  <c r="H241" i="17"/>
  <c r="D212" i="29"/>
  <c r="F212" i="29" s="1"/>
  <c r="T212" i="29" s="1"/>
  <c r="L126" i="9"/>
  <c r="G241" i="17"/>
  <c r="H83" i="17"/>
  <c r="E112" i="43" s="1"/>
  <c r="F44" i="3"/>
  <c r="I25" i="8"/>
  <c r="D84" i="38"/>
  <c r="F84" i="38" s="1"/>
  <c r="G84" i="38" s="1"/>
  <c r="T84" i="38" s="1"/>
  <c r="T66" i="29"/>
  <c r="AR66" i="29" s="1"/>
  <c r="T153" i="29"/>
  <c r="AH153" i="29" s="1"/>
  <c r="D215" i="38"/>
  <c r="G244" i="17"/>
  <c r="G77" i="17"/>
  <c r="D34" i="43" s="1"/>
  <c r="D36" i="43" s="1"/>
  <c r="D64" i="38"/>
  <c r="F64" i="38" s="1"/>
  <c r="T64" i="38" s="1"/>
  <c r="AR64" i="38" s="1"/>
  <c r="H109" i="52"/>
  <c r="D111" i="17"/>
  <c r="D233" i="38"/>
  <c r="F233" i="38" s="1"/>
  <c r="T233" i="38" s="1"/>
  <c r="H194" i="17"/>
  <c r="E291" i="43" s="1"/>
  <c r="D169" i="29"/>
  <c r="F169" i="29" s="1"/>
  <c r="T169" i="29" s="1"/>
  <c r="D43" i="38"/>
  <c r="F43" i="38" s="1"/>
  <c r="T43" i="38" s="1"/>
  <c r="F139" i="29"/>
  <c r="T139" i="29" s="1"/>
  <c r="AH139" i="29" s="1"/>
  <c r="AR139" i="29" s="1"/>
  <c r="H186" i="17"/>
  <c r="E331" i="43" s="1"/>
  <c r="L232" i="9"/>
  <c r="I37" i="3" s="1"/>
  <c r="D163" i="29"/>
  <c r="F163" i="29" s="1"/>
  <c r="T163" i="29" s="1"/>
  <c r="AI163" i="29" s="1"/>
  <c r="AR163" i="29" s="1"/>
  <c r="I112" i="38"/>
  <c r="T112" i="38" s="1"/>
  <c r="AR112" i="38" s="1"/>
  <c r="T204" i="29"/>
  <c r="AR204" i="29" s="1"/>
  <c r="I214" i="9"/>
  <c r="F15" i="3" s="1"/>
  <c r="H250" i="17"/>
  <c r="K92" i="9"/>
  <c r="F130" i="18"/>
  <c r="T130" i="18" s="1"/>
  <c r="F139" i="18"/>
  <c r="T139" i="18" s="1"/>
  <c r="D36" i="38"/>
  <c r="F36" i="38" s="1"/>
  <c r="T36" i="38" s="1"/>
  <c r="AC36" i="38" s="1"/>
  <c r="AR36" i="38" s="1"/>
  <c r="M286" i="9"/>
  <c r="O305" i="9" s="1"/>
  <c r="T156" i="41"/>
  <c r="D72" i="38"/>
  <c r="F72" i="38" s="1"/>
  <c r="G72" i="38" s="1"/>
  <c r="G112" i="38" s="1"/>
  <c r="G86" i="17"/>
  <c r="D106" i="43" s="1"/>
  <c r="D110" i="43" s="1"/>
  <c r="K144" i="9"/>
  <c r="E169" i="38"/>
  <c r="F169" i="38" s="1"/>
  <c r="T169" i="38" s="1"/>
  <c r="AC169" i="38" s="1"/>
  <c r="AR169" i="38" s="1"/>
  <c r="M328" i="9"/>
  <c r="B328" i="9" s="1"/>
  <c r="F215" i="41"/>
  <c r="T215" i="41" s="1"/>
  <c r="AF215" i="41" s="1"/>
  <c r="AR215" i="41" s="1"/>
  <c r="AR57" i="41"/>
  <c r="F223" i="29"/>
  <c r="T223" i="29" s="1"/>
  <c r="G26" i="17"/>
  <c r="D48" i="43" s="1"/>
  <c r="K377" i="9"/>
  <c r="I17" i="3"/>
  <c r="M309" i="9"/>
  <c r="F114" i="18"/>
  <c r="J11" i="4"/>
  <c r="J28" i="4" s="1"/>
  <c r="AC169" i="18"/>
  <c r="AR169" i="18" s="1"/>
  <c r="T115" i="41"/>
  <c r="AR115" i="41" s="1"/>
  <c r="AR69" i="41"/>
  <c r="M327" i="9"/>
  <c r="E168" i="38"/>
  <c r="F168" i="38" s="1"/>
  <c r="T168" i="38" s="1"/>
  <c r="AC168" i="38" s="1"/>
  <c r="AR168" i="38" s="1"/>
  <c r="B91" i="9"/>
  <c r="G261" i="17"/>
  <c r="D215" i="43" s="1"/>
  <c r="AR209" i="41"/>
  <c r="M485" i="9"/>
  <c r="I456" i="9" s="1"/>
  <c r="M456" i="9" s="1"/>
  <c r="E212" i="38"/>
  <c r="F212" i="38" s="1"/>
  <c r="T212" i="38" s="1"/>
  <c r="H271" i="9"/>
  <c r="J271" i="9" s="1"/>
  <c r="G163" i="17"/>
  <c r="D396" i="43" s="1"/>
  <c r="D399" i="43" s="1"/>
  <c r="D141" i="38"/>
  <c r="L376" i="9"/>
  <c r="B376" i="9" s="1"/>
  <c r="H207" i="17"/>
  <c r="E304" i="43" s="1"/>
  <c r="AB26" i="18"/>
  <c r="AR26" i="18"/>
  <c r="M490" i="9"/>
  <c r="I461" i="9" s="1"/>
  <c r="M461" i="9" s="1"/>
  <c r="T151" i="41"/>
  <c r="H14" i="4"/>
  <c r="H31" i="4" s="1"/>
  <c r="B33" i="4" s="1"/>
  <c r="L273" i="9"/>
  <c r="E158" i="38"/>
  <c r="F158" i="38" s="1"/>
  <c r="T72" i="38"/>
  <c r="AR72" i="38" s="1"/>
  <c r="H26" i="17"/>
  <c r="E48" i="43" s="1"/>
  <c r="L33" i="9"/>
  <c r="D19" i="29"/>
  <c r="F19" i="29" s="1"/>
  <c r="D62" i="29"/>
  <c r="F62" i="29" s="1"/>
  <c r="T62" i="29" s="1"/>
  <c r="D135" i="29"/>
  <c r="F135" i="29" s="1"/>
  <c r="T135" i="29" s="1"/>
  <c r="AH135" i="29" s="1"/>
  <c r="AR135" i="29" s="1"/>
  <c r="G247" i="17"/>
  <c r="D218" i="38"/>
  <c r="F232" i="41"/>
  <c r="T232" i="41" s="1"/>
  <c r="AK232" i="41" s="1"/>
  <c r="I14" i="8"/>
  <c r="M381" i="9"/>
  <c r="J25" i="3" s="1"/>
  <c r="C202" i="17"/>
  <c r="D176" i="18"/>
  <c r="F176" i="18" s="1"/>
  <c r="T176" i="18" s="1"/>
  <c r="AN176" i="18" s="1"/>
  <c r="F138" i="41"/>
  <c r="T138" i="41" s="1"/>
  <c r="AH138" i="41" s="1"/>
  <c r="AR138" i="41" s="1"/>
  <c r="K193" i="9"/>
  <c r="G132" i="17"/>
  <c r="D254" i="43" s="1"/>
  <c r="E135" i="38"/>
  <c r="K265" i="9"/>
  <c r="M265" i="9" s="1"/>
  <c r="H245" i="9"/>
  <c r="T63" i="41"/>
  <c r="T70" i="41"/>
  <c r="AR70" i="41" s="1"/>
  <c r="AR234" i="41"/>
  <c r="D172" i="38"/>
  <c r="F172" i="38" s="1"/>
  <c r="M172" i="38" s="1"/>
  <c r="AC22" i="41"/>
  <c r="AR22" i="41"/>
  <c r="F213" i="18"/>
  <c r="T213" i="18" s="1"/>
  <c r="AF213" i="18" s="1"/>
  <c r="T154" i="41"/>
  <c r="F261" i="17"/>
  <c r="E232" i="29" s="1"/>
  <c r="B25" i="8"/>
  <c r="D80" i="17"/>
  <c r="AR233" i="18"/>
  <c r="T92" i="29"/>
  <c r="AR92" i="29" s="1"/>
  <c r="K33" i="9"/>
  <c r="B33" i="9" s="1"/>
  <c r="D9" i="29"/>
  <c r="F9" i="29" s="1"/>
  <c r="T9" i="29" s="1"/>
  <c r="AR9" i="29" s="1"/>
  <c r="L12" i="9"/>
  <c r="B12" i="9" s="1"/>
  <c r="H15" i="17"/>
  <c r="E14" i="43" s="1"/>
  <c r="H244" i="17"/>
  <c r="D215" i="29"/>
  <c r="F215" i="29" s="1"/>
  <c r="T215" i="29" s="1"/>
  <c r="AF215" i="29" s="1"/>
  <c r="AR215" i="29" s="1"/>
  <c r="H247" i="9"/>
  <c r="M247" i="9" s="1"/>
  <c r="B247" i="9" s="1"/>
  <c r="E137" i="38"/>
  <c r="F137" i="38" s="1"/>
  <c r="T137" i="38" s="1"/>
  <c r="K267" i="9"/>
  <c r="M267" i="9" s="1"/>
  <c r="T94" i="41"/>
  <c r="AR94" i="41" s="1"/>
  <c r="F113" i="18"/>
  <c r="K113" i="18" s="1"/>
  <c r="K63" i="18" s="1"/>
  <c r="G208" i="17"/>
  <c r="D301" i="43" s="1"/>
  <c r="H30" i="3"/>
  <c r="K530" i="9"/>
  <c r="D209" i="29"/>
  <c r="F209" i="29" s="1"/>
  <c r="T209" i="29" s="1"/>
  <c r="AF209" i="29" s="1"/>
  <c r="AR209" i="29" s="1"/>
  <c r="H238" i="17"/>
  <c r="H110" i="17"/>
  <c r="E138" i="43" s="1"/>
  <c r="D94" i="29"/>
  <c r="F94" i="29" s="1"/>
  <c r="G94" i="29" s="1"/>
  <c r="G154" i="29" s="1"/>
  <c r="F262" i="17"/>
  <c r="E233" i="29" s="1"/>
  <c r="F233" i="29" s="1"/>
  <c r="T233" i="29" s="1"/>
  <c r="AL233" i="29" s="1"/>
  <c r="AL239" i="29" s="1"/>
  <c r="E485" i="43" s="1"/>
  <c r="E233" i="41"/>
  <c r="F233" i="41" s="1"/>
  <c r="T233" i="41" s="1"/>
  <c r="AO178" i="18"/>
  <c r="AR178" i="18" s="1"/>
  <c r="F177" i="18"/>
  <c r="T177" i="18" s="1"/>
  <c r="E378" i="43"/>
  <c r="L354" i="9"/>
  <c r="I24" i="3" s="1"/>
  <c r="E406" i="43"/>
  <c r="D68" i="43"/>
  <c r="E336" i="43"/>
  <c r="E640" i="43" s="1"/>
  <c r="F176" i="41"/>
  <c r="T176" i="41" s="1"/>
  <c r="I381" i="9"/>
  <c r="F25" i="3" s="1"/>
  <c r="H163" i="9"/>
  <c r="H706" i="9" s="1"/>
  <c r="I149" i="9"/>
  <c r="F27" i="8" s="1"/>
  <c r="J268" i="9"/>
  <c r="B191" i="9"/>
  <c r="J437" i="9"/>
  <c r="J214" i="9"/>
  <c r="G15" i="3" s="1"/>
  <c r="H76" i="9"/>
  <c r="E22" i="8" s="1"/>
  <c r="J76" i="9"/>
  <c r="G22" i="8" s="1"/>
  <c r="H196" i="9"/>
  <c r="H707" i="9" s="1"/>
  <c r="H711" i="9" s="1"/>
  <c r="I76" i="9"/>
  <c r="F22" i="8" s="1"/>
  <c r="M269" i="9"/>
  <c r="H35" i="9"/>
  <c r="E11" i="8" s="1"/>
  <c r="K315" i="9"/>
  <c r="J132" i="9"/>
  <c r="G26" i="8" s="1"/>
  <c r="J234" i="9"/>
  <c r="D609" i="43"/>
  <c r="D613" i="43" s="1"/>
  <c r="D615" i="43" s="1"/>
  <c r="F615" i="43" s="1"/>
  <c r="M310" i="9"/>
  <c r="J16" i="3"/>
  <c r="H381" i="9"/>
  <c r="E25" i="3" s="1"/>
  <c r="J273" i="9"/>
  <c r="H45" i="9"/>
  <c r="E21" i="8" s="1"/>
  <c r="J149" i="9"/>
  <c r="G27" i="8" s="1"/>
  <c r="J354" i="9"/>
  <c r="G24" i="3" s="1"/>
  <c r="B244" i="9"/>
  <c r="B30" i="3"/>
  <c r="B506" i="9" s="1"/>
  <c r="M288" i="9"/>
  <c r="B288" i="9" s="1"/>
  <c r="AH134" i="18"/>
  <c r="AR134" i="18" s="1"/>
  <c r="G97" i="18"/>
  <c r="G157" i="18" s="1"/>
  <c r="T157" i="18" s="1"/>
  <c r="AH157" i="18" s="1"/>
  <c r="AR157" i="18" s="1"/>
  <c r="L248" i="9"/>
  <c r="M248" i="9" s="1"/>
  <c r="B248" i="9" s="1"/>
  <c r="G109" i="17"/>
  <c r="D139" i="43" s="1"/>
  <c r="D93" i="38"/>
  <c r="F93" i="38" s="1"/>
  <c r="E153" i="38"/>
  <c r="F153" i="38" s="1"/>
  <c r="L268" i="9"/>
  <c r="M268" i="9" s="1"/>
  <c r="F151" i="29"/>
  <c r="K234" i="9"/>
  <c r="K236" i="9" s="1"/>
  <c r="F195" i="29"/>
  <c r="T195" i="29" s="1"/>
  <c r="L399" i="9"/>
  <c r="F224" i="18"/>
  <c r="T224" i="18" s="1"/>
  <c r="AF224" i="18" s="1"/>
  <c r="AR224" i="18" s="1"/>
  <c r="F142" i="18"/>
  <c r="T142" i="18" s="1"/>
  <c r="F178" i="29"/>
  <c r="T178" i="29" s="1"/>
  <c r="AO178" i="29" s="1"/>
  <c r="AR178" i="29" s="1"/>
  <c r="F232" i="29"/>
  <c r="T232" i="29" s="1"/>
  <c r="AK232" i="29" s="1"/>
  <c r="F140" i="17"/>
  <c r="E120" i="29"/>
  <c r="L296" i="9"/>
  <c r="H92" i="9" s="1"/>
  <c r="J307" i="9"/>
  <c r="F130" i="38"/>
  <c r="T130" i="38" s="1"/>
  <c r="AJ130" i="38" s="1"/>
  <c r="AR130" i="38" s="1"/>
  <c r="T171" i="41"/>
  <c r="AR171" i="41" s="1"/>
  <c r="D116" i="17"/>
  <c r="J45" i="9"/>
  <c r="G21" i="8" s="1"/>
  <c r="M491" i="9"/>
  <c r="I462" i="9" s="1"/>
  <c r="M462" i="9" s="1"/>
  <c r="E218" i="38"/>
  <c r="M396" i="9"/>
  <c r="E194" i="38"/>
  <c r="F194" i="38" s="1"/>
  <c r="AO178" i="41"/>
  <c r="AR178" i="41" s="1"/>
  <c r="G53" i="17"/>
  <c r="D154" i="43" s="1"/>
  <c r="D42" i="38"/>
  <c r="F42" i="38" s="1"/>
  <c r="T42" i="38" s="1"/>
  <c r="K89" i="9"/>
  <c r="D210" i="29"/>
  <c r="F210" i="29" s="1"/>
  <c r="T210" i="29" s="1"/>
  <c r="AF210" i="29" s="1"/>
  <c r="AR210" i="29" s="1"/>
  <c r="H239" i="17"/>
  <c r="G74" i="41"/>
  <c r="T74" i="41" s="1"/>
  <c r="M233" i="9"/>
  <c r="M723" i="9" s="1"/>
  <c r="E164" i="38"/>
  <c r="F164" i="38" s="1"/>
  <c r="T164" i="38" s="1"/>
  <c r="AJ164" i="38" s="1"/>
  <c r="AR164" i="38" s="1"/>
  <c r="D147" i="17"/>
  <c r="T204" i="41"/>
  <c r="AF204" i="41"/>
  <c r="T155" i="41"/>
  <c r="M308" i="9"/>
  <c r="F190" i="29"/>
  <c r="T190" i="29" s="1"/>
  <c r="T172" i="18"/>
  <c r="AR172" i="18" s="1"/>
  <c r="E164" i="29"/>
  <c r="F164" i="29" s="1"/>
  <c r="G164" i="29" s="1"/>
  <c r="T164" i="29" s="1"/>
  <c r="F189" i="17"/>
  <c r="G7" i="18"/>
  <c r="G44" i="18" s="1"/>
  <c r="T95" i="41"/>
  <c r="AR95" i="41" s="1"/>
  <c r="T94" i="29"/>
  <c r="AR94" i="29" s="1"/>
  <c r="T31" i="29"/>
  <c r="Y31" i="29" s="1"/>
  <c r="D235" i="38"/>
  <c r="F235" i="38" s="1"/>
  <c r="T235" i="38" s="1"/>
  <c r="AR235" i="38" s="1"/>
  <c r="H11" i="4"/>
  <c r="H28" i="4" s="1"/>
  <c r="G264" i="17"/>
  <c r="D213" i="43" s="1"/>
  <c r="I13" i="3"/>
  <c r="D140" i="17"/>
  <c r="H139" i="17"/>
  <c r="E259" i="43" s="1"/>
  <c r="D120" i="29"/>
  <c r="D24" i="38"/>
  <c r="F24" i="38" s="1"/>
  <c r="T24" i="38" s="1"/>
  <c r="AC24" i="38" s="1"/>
  <c r="AR24" i="38" s="1"/>
  <c r="G32" i="17"/>
  <c r="D174" i="43" s="1"/>
  <c r="K40" i="9"/>
  <c r="D234" i="38"/>
  <c r="F234" i="38" s="1"/>
  <c r="H234" i="38" s="1"/>
  <c r="H239" i="38" s="1"/>
  <c r="H16" i="4"/>
  <c r="H33" i="4" s="1"/>
  <c r="T93" i="29"/>
  <c r="AR93" i="29" s="1"/>
  <c r="G165" i="29"/>
  <c r="T165" i="29" s="1"/>
  <c r="L68" i="9"/>
  <c r="B68" i="9" s="1"/>
  <c r="D33" i="29"/>
  <c r="F33" i="29" s="1"/>
  <c r="T33" i="29" s="1"/>
  <c r="H42" i="17"/>
  <c r="E41" i="43" s="1"/>
  <c r="D96" i="29"/>
  <c r="F96" i="29" s="1"/>
  <c r="H112" i="17"/>
  <c r="E142" i="43" s="1"/>
  <c r="F106" i="38"/>
  <c r="T106" i="38" s="1"/>
  <c r="AS106" i="38"/>
  <c r="T113" i="41"/>
  <c r="AR113" i="41" s="1"/>
  <c r="T90" i="18"/>
  <c r="AR90" i="18" s="1"/>
  <c r="L112" i="9"/>
  <c r="B112" i="9" s="1"/>
  <c r="H69" i="17"/>
  <c r="E116" i="43" s="1"/>
  <c r="D57" i="29"/>
  <c r="F57" i="29" s="1"/>
  <c r="T57" i="29" s="1"/>
  <c r="AC57" i="29" s="1"/>
  <c r="AR57" i="29" s="1"/>
  <c r="Y33" i="38"/>
  <c r="AR33" i="38" s="1"/>
  <c r="D6" i="29"/>
  <c r="F6" i="29" s="1"/>
  <c r="H12" i="17"/>
  <c r="E9" i="43" s="1"/>
  <c r="E157" i="38"/>
  <c r="L272" i="9"/>
  <c r="G99" i="29"/>
  <c r="G159" i="29" s="1"/>
  <c r="T159" i="29" s="1"/>
  <c r="H115" i="9"/>
  <c r="E24" i="8" s="1"/>
  <c r="H315" i="9"/>
  <c r="B107" i="9"/>
  <c r="B161" i="12" s="1"/>
  <c r="B162" i="12" s="1"/>
  <c r="F186" i="18"/>
  <c r="I186" i="18" s="1"/>
  <c r="T186" i="18" s="1"/>
  <c r="AR186" i="18" s="1"/>
  <c r="B329" i="9"/>
  <c r="H359" i="9"/>
  <c r="E43" i="3" s="1"/>
  <c r="D236" i="18"/>
  <c r="L92" i="9"/>
  <c r="I95" i="9"/>
  <c r="F23" i="8" s="1"/>
  <c r="D90" i="17"/>
  <c r="J115" i="9"/>
  <c r="G24" i="8" s="1"/>
  <c r="F150" i="38"/>
  <c r="L214" i="9"/>
  <c r="I15" i="3" s="1"/>
  <c r="AK239" i="18"/>
  <c r="E33" i="7" s="1"/>
  <c r="AR232" i="18"/>
  <c r="J310" i="9"/>
  <c r="O264" i="9"/>
  <c r="B145" i="9"/>
  <c r="M270" i="9"/>
  <c r="C134" i="17"/>
  <c r="D219" i="38"/>
  <c r="F219" i="38" s="1"/>
  <c r="T219" i="38" s="1"/>
  <c r="G248" i="17"/>
  <c r="D221" i="38"/>
  <c r="G250" i="17"/>
  <c r="AA190" i="18"/>
  <c r="AR190" i="18" s="1"/>
  <c r="AH150" i="41"/>
  <c r="AR150" i="41" s="1"/>
  <c r="AF209" i="38"/>
  <c r="AR209" i="38" s="1"/>
  <c r="Q143" i="41"/>
  <c r="Q200" i="41" s="1"/>
  <c r="J708" i="9"/>
  <c r="G37" i="3"/>
  <c r="J196" i="9"/>
  <c r="J707" i="9" s="1"/>
  <c r="J229" i="9"/>
  <c r="H296" i="9"/>
  <c r="J95" i="9"/>
  <c r="G23" i="8" s="1"/>
  <c r="H132" i="9"/>
  <c r="E26" i="8" s="1"/>
  <c r="M284" i="9"/>
  <c r="B284" i="9" s="1"/>
  <c r="H214" i="9"/>
  <c r="E15" i="3" s="1"/>
  <c r="I15" i="9"/>
  <c r="F10" i="8" s="1"/>
  <c r="B378" i="9"/>
  <c r="J35" i="9"/>
  <c r="M149" i="9"/>
  <c r="J27" i="8" s="1"/>
  <c r="H437" i="9"/>
  <c r="M292" i="9"/>
  <c r="B292" i="9" s="1"/>
  <c r="I115" i="9"/>
  <c r="F24" i="8" s="1"/>
  <c r="L198" i="9"/>
  <c r="E596" i="43" s="1"/>
  <c r="AC84" i="38"/>
  <c r="AR84" i="38"/>
  <c r="G115" i="18"/>
  <c r="G171" i="18" s="1"/>
  <c r="AF223" i="18"/>
  <c r="AR223" i="18" s="1"/>
  <c r="AI164" i="41"/>
  <c r="AR164" i="41" s="1"/>
  <c r="Q143" i="18"/>
  <c r="N125" i="29"/>
  <c r="T125" i="29" s="1"/>
  <c r="AR125" i="29" s="1"/>
  <c r="AK232" i="38"/>
  <c r="AK239" i="38" s="1"/>
  <c r="AR232" i="38"/>
  <c r="X65" i="29"/>
  <c r="AR65" i="29" s="1"/>
  <c r="AF219" i="41"/>
  <c r="AR219" i="41" s="1"/>
  <c r="AH134" i="41"/>
  <c r="AR134" i="41" s="1"/>
  <c r="N125" i="41"/>
  <c r="T125" i="41" s="1"/>
  <c r="AR125" i="41" s="1"/>
  <c r="AJ165" i="18"/>
  <c r="AR165" i="18" s="1"/>
  <c r="AO179" i="41"/>
  <c r="M171" i="38"/>
  <c r="T171" i="38" s="1"/>
  <c r="AR171" i="38" s="1"/>
  <c r="D137" i="29"/>
  <c r="F137" i="29" s="1"/>
  <c r="T137" i="29" s="1"/>
  <c r="AR137" i="29" s="1"/>
  <c r="H159" i="17"/>
  <c r="E347" i="43" s="1"/>
  <c r="D83" i="29"/>
  <c r="F83" i="29" s="1"/>
  <c r="T83" i="29" s="1"/>
  <c r="L127" i="9"/>
  <c r="H98" i="17"/>
  <c r="E191" i="43" s="1"/>
  <c r="I185" i="38"/>
  <c r="I31" i="38" s="1"/>
  <c r="T31" i="38" s="1"/>
  <c r="K272" i="9"/>
  <c r="E142" i="38"/>
  <c r="F142" i="38" s="1"/>
  <c r="T142" i="38" s="1"/>
  <c r="H252" i="9"/>
  <c r="M252" i="9" s="1"/>
  <c r="I457" i="9"/>
  <c r="M457" i="9" s="1"/>
  <c r="D56" i="38"/>
  <c r="F56" i="38" s="1"/>
  <c r="T56" i="38" s="1"/>
  <c r="G68" i="17"/>
  <c r="D129" i="43" s="1"/>
  <c r="K111" i="9"/>
  <c r="AB55" i="18"/>
  <c r="AR55" i="18" s="1"/>
  <c r="AC75" i="18"/>
  <c r="AR75" i="18" s="1"/>
  <c r="AF217" i="18"/>
  <c r="AR217" i="18" s="1"/>
  <c r="M104" i="9"/>
  <c r="M115" i="9" s="1"/>
  <c r="J24" i="8" s="1"/>
  <c r="E71" i="17"/>
  <c r="AC27" i="38"/>
  <c r="AR27" i="38" s="1"/>
  <c r="J183" i="38"/>
  <c r="T183" i="38" s="1"/>
  <c r="AR183" i="38" s="1"/>
  <c r="AR69" i="29"/>
  <c r="E163" i="38"/>
  <c r="F163" i="38" s="1"/>
  <c r="T163" i="38" s="1"/>
  <c r="M232" i="9"/>
  <c r="E189" i="17"/>
  <c r="G165" i="38"/>
  <c r="G73" i="38" s="1"/>
  <c r="T73" i="38" s="1"/>
  <c r="AR73" i="38" s="1"/>
  <c r="G99" i="18"/>
  <c r="G159" i="18" s="1"/>
  <c r="T159" i="18" s="1"/>
  <c r="G177" i="17"/>
  <c r="D422" i="43" s="1"/>
  <c r="D155" i="38"/>
  <c r="F155" i="38" s="1"/>
  <c r="I270" i="9"/>
  <c r="C16" i="17"/>
  <c r="D10" i="18"/>
  <c r="F10" i="18" s="1"/>
  <c r="T10" i="18" s="1"/>
  <c r="C264" i="33"/>
  <c r="C267" i="17" s="1"/>
  <c r="G267" i="17" s="1"/>
  <c r="H13" i="9"/>
  <c r="C4" i="33"/>
  <c r="H61" i="17"/>
  <c r="E117" i="43" s="1"/>
  <c r="L104" i="9"/>
  <c r="D49" i="29"/>
  <c r="F49" i="29" s="1"/>
  <c r="T49" i="29" s="1"/>
  <c r="D71" i="17"/>
  <c r="H46" i="17"/>
  <c r="E88" i="43" s="1"/>
  <c r="D48" i="17"/>
  <c r="D36" i="29"/>
  <c r="F36" i="29" s="1"/>
  <c r="T36" i="29" s="1"/>
  <c r="L72" i="9"/>
  <c r="D82" i="38"/>
  <c r="F82" i="38" s="1"/>
  <c r="T82" i="38" s="1"/>
  <c r="K126" i="9"/>
  <c r="B126" i="9" s="1"/>
  <c r="G97" i="17"/>
  <c r="D190" i="43" s="1"/>
  <c r="M210" i="9"/>
  <c r="E147" i="17"/>
  <c r="E124" i="38"/>
  <c r="D102" i="17"/>
  <c r="I35" i="9"/>
  <c r="F11" i="8" s="1"/>
  <c r="AF213" i="41"/>
  <c r="AR213" i="41" s="1"/>
  <c r="M494" i="9"/>
  <c r="I465" i="9" s="1"/>
  <c r="M465" i="9" s="1"/>
  <c r="E221" i="38"/>
  <c r="K29" i="9"/>
  <c r="G22" i="17"/>
  <c r="D53" i="43" s="1"/>
  <c r="D14" i="38"/>
  <c r="F14" i="38" s="1"/>
  <c r="T14" i="38" s="1"/>
  <c r="X65" i="38"/>
  <c r="AR65" i="38" s="1"/>
  <c r="AC82" i="18"/>
  <c r="AR82" i="18" s="1"/>
  <c r="M495" i="9"/>
  <c r="E222" i="38"/>
  <c r="G89" i="17"/>
  <c r="D203" i="43" s="1"/>
  <c r="D75" i="38"/>
  <c r="F75" i="38" s="1"/>
  <c r="T75" i="38" s="1"/>
  <c r="H242" i="17"/>
  <c r="D213" i="29"/>
  <c r="F213" i="29" s="1"/>
  <c r="T213" i="29" s="1"/>
  <c r="B330" i="9"/>
  <c r="D219" i="29"/>
  <c r="F219" i="29" s="1"/>
  <c r="T219" i="29" s="1"/>
  <c r="H248" i="17"/>
  <c r="AF218" i="41"/>
  <c r="AR218" i="41" s="1"/>
  <c r="F204" i="18"/>
  <c r="M38" i="9"/>
  <c r="D154" i="38"/>
  <c r="F154" i="38" s="1"/>
  <c r="G176" i="17"/>
  <c r="D369" i="43" s="1"/>
  <c r="I269" i="9"/>
  <c r="X14" i="41"/>
  <c r="AR14" i="41" s="1"/>
  <c r="F110" i="38"/>
  <c r="D75" i="29"/>
  <c r="F75" i="29" s="1"/>
  <c r="T75" i="29" s="1"/>
  <c r="H89" i="17"/>
  <c r="E203" i="43" s="1"/>
  <c r="M493" i="9"/>
  <c r="I464" i="9" s="1"/>
  <c r="M464" i="9" s="1"/>
  <c r="E220" i="38"/>
  <c r="N126" i="18"/>
  <c r="T126" i="18" s="1"/>
  <c r="AR126" i="18" s="1"/>
  <c r="AH138" i="38"/>
  <c r="AR138" i="38" s="1"/>
  <c r="D168" i="17"/>
  <c r="I38" i="3" s="1"/>
  <c r="E16" i="17"/>
  <c r="E17" i="33"/>
  <c r="E264" i="33" s="1"/>
  <c r="J13" i="9"/>
  <c r="J15" i="9" s="1"/>
  <c r="G10" i="8" s="1"/>
  <c r="AC54" i="18"/>
  <c r="AR54" i="18" s="1"/>
  <c r="G70" i="38"/>
  <c r="AJ163" i="18"/>
  <c r="AR163" i="18" s="1"/>
  <c r="AC56" i="41"/>
  <c r="AR56" i="41" s="1"/>
  <c r="L377" i="9"/>
  <c r="H208" i="17"/>
  <c r="E301" i="43" s="1"/>
  <c r="D184" i="29"/>
  <c r="F184" i="29" s="1"/>
  <c r="W10" i="41"/>
  <c r="AR10" i="41" s="1"/>
  <c r="G84" i="41"/>
  <c r="T84" i="41" s="1"/>
  <c r="E43" i="17"/>
  <c r="M66" i="9"/>
  <c r="E124" i="29"/>
  <c r="F124" i="29" s="1"/>
  <c r="F147" i="17"/>
  <c r="AC27" i="41"/>
  <c r="AR27" i="41"/>
  <c r="D96" i="38"/>
  <c r="F96" i="38" s="1"/>
  <c r="L251" i="9"/>
  <c r="G112" i="17"/>
  <c r="D142" i="43" s="1"/>
  <c r="AH155" i="41"/>
  <c r="AR155" i="41" s="1"/>
  <c r="K210" i="9"/>
  <c r="G144" i="17"/>
  <c r="D266" i="43" s="1"/>
  <c r="C147" i="17"/>
  <c r="D124" i="38"/>
  <c r="G139" i="17"/>
  <c r="D259" i="43" s="1"/>
  <c r="H13" i="3"/>
  <c r="D120" i="38"/>
  <c r="F120" i="38" s="1"/>
  <c r="T120" i="38" s="1"/>
  <c r="G96" i="18"/>
  <c r="G156" i="18" s="1"/>
  <c r="T156" i="18" s="1"/>
  <c r="K90" i="9"/>
  <c r="B90" i="9" s="1"/>
  <c r="D44" i="38"/>
  <c r="F44" i="38" s="1"/>
  <c r="G55" i="17"/>
  <c r="D157" i="43" s="1"/>
  <c r="AJ130" i="29"/>
  <c r="AJ239" i="29" s="1"/>
  <c r="AH154" i="41"/>
  <c r="AR154" i="41" s="1"/>
  <c r="E114" i="38"/>
  <c r="F114" i="38" s="1"/>
  <c r="M193" i="9"/>
  <c r="M196" i="9" s="1"/>
  <c r="AH150" i="18"/>
  <c r="AR150" i="18" s="1"/>
  <c r="G80" i="41"/>
  <c r="G194" i="41" s="1"/>
  <c r="T194" i="41" s="1"/>
  <c r="D220" i="29"/>
  <c r="F220" i="29" s="1"/>
  <c r="T220" i="29" s="1"/>
  <c r="H249" i="17"/>
  <c r="AF221" i="29"/>
  <c r="AR221" i="29" s="1"/>
  <c r="M434" i="9"/>
  <c r="E204" i="38"/>
  <c r="F204" i="38" s="1"/>
  <c r="D85" i="38"/>
  <c r="F85" i="38" s="1"/>
  <c r="T85" i="38" s="1"/>
  <c r="K129" i="9"/>
  <c r="B129" i="9" s="1"/>
  <c r="G100" i="17"/>
  <c r="D189" i="43" s="1"/>
  <c r="E134" i="17"/>
  <c r="G98" i="18"/>
  <c r="G158" i="18" s="1"/>
  <c r="T158" i="18" s="1"/>
  <c r="H243" i="17"/>
  <c r="D214" i="29"/>
  <c r="F214" i="29" s="1"/>
  <c r="T214" i="29" s="1"/>
  <c r="AO179" i="29"/>
  <c r="AR179" i="29" s="1"/>
  <c r="K28" i="9"/>
  <c r="C27" i="17"/>
  <c r="G21" i="17"/>
  <c r="D52" i="43" s="1"/>
  <c r="D18" i="38"/>
  <c r="F18" i="38" s="1"/>
  <c r="T18" i="38" s="1"/>
  <c r="AC45" i="38"/>
  <c r="AR45" i="38" s="1"/>
  <c r="J14" i="8"/>
  <c r="E80" i="17"/>
  <c r="C57" i="17"/>
  <c r="D41" i="38"/>
  <c r="F41" i="38" s="1"/>
  <c r="T41" i="38" s="1"/>
  <c r="G52" i="17"/>
  <c r="D151" i="43" s="1"/>
  <c r="K88" i="9"/>
  <c r="L114" i="18"/>
  <c r="T114" i="18" s="1"/>
  <c r="AR114" i="18" s="1"/>
  <c r="H179" i="17"/>
  <c r="E355" i="43" s="1"/>
  <c r="E357" i="43" s="1"/>
  <c r="D157" i="29"/>
  <c r="F157" i="29" s="1"/>
  <c r="I132" i="9"/>
  <c r="F26" i="8" s="1"/>
  <c r="I315" i="9"/>
  <c r="D15" i="29"/>
  <c r="F15" i="29" s="1"/>
  <c r="T15" i="29" s="1"/>
  <c r="H23" i="17"/>
  <c r="E54" i="43" s="1"/>
  <c r="L30" i="9"/>
  <c r="B30" i="9" s="1"/>
  <c r="AC50" i="41"/>
  <c r="AR50" i="41" s="1"/>
  <c r="H22" i="3"/>
  <c r="D190" i="38"/>
  <c r="F190" i="38" s="1"/>
  <c r="T190" i="38" s="1"/>
  <c r="G214" i="17"/>
  <c r="D318" i="43" s="1"/>
  <c r="AH136" i="18"/>
  <c r="AR136" i="18" s="1"/>
  <c r="K105" i="9"/>
  <c r="B105" i="9" s="1"/>
  <c r="G62" i="17"/>
  <c r="D118" i="43" s="1"/>
  <c r="D50" i="38"/>
  <c r="F50" i="38" s="1"/>
  <c r="T50" i="38" s="1"/>
  <c r="H265" i="9"/>
  <c r="D135" i="38"/>
  <c r="G157" i="17"/>
  <c r="D403" i="43" s="1"/>
  <c r="D406" i="43" s="1"/>
  <c r="X14" i="18"/>
  <c r="AR14" i="18" s="1"/>
  <c r="G65" i="41"/>
  <c r="T65" i="41" s="1"/>
  <c r="AR65" i="41" s="1"/>
  <c r="D55" i="29"/>
  <c r="F55" i="29" s="1"/>
  <c r="T55" i="29" s="1"/>
  <c r="H67" i="17"/>
  <c r="E127" i="43" s="1"/>
  <c r="L110" i="9"/>
  <c r="AH141" i="18"/>
  <c r="AR141" i="18" s="1"/>
  <c r="I185" i="41"/>
  <c r="AF211" i="18"/>
  <c r="AF242" i="18" s="1"/>
  <c r="J183" i="18"/>
  <c r="T183" i="18" s="1"/>
  <c r="AR183" i="18" s="1"/>
  <c r="I186" i="29"/>
  <c r="T186" i="29" s="1"/>
  <c r="AR186" i="29" s="1"/>
  <c r="AH135" i="18"/>
  <c r="AR135" i="18" s="1"/>
  <c r="AS104" i="18"/>
  <c r="F104" i="18"/>
  <c r="T104" i="18" s="1"/>
  <c r="AC195" i="29"/>
  <c r="AR195" i="29" s="1"/>
  <c r="AG62" i="38"/>
  <c r="AR62" i="38" s="1"/>
  <c r="E48" i="17"/>
  <c r="M72" i="9"/>
  <c r="M76" i="9" s="1"/>
  <c r="J22" i="8" s="1"/>
  <c r="H16" i="17"/>
  <c r="E10" i="43" s="1"/>
  <c r="D10" i="29"/>
  <c r="F10" i="29" s="1"/>
  <c r="T10" i="29" s="1"/>
  <c r="L13" i="9"/>
  <c r="L128" i="9"/>
  <c r="B128" i="9" s="1"/>
  <c r="D84" i="29"/>
  <c r="F84" i="29" s="1"/>
  <c r="H99" i="17"/>
  <c r="E192" i="43" s="1"/>
  <c r="F228" i="38"/>
  <c r="T228" i="38" s="1"/>
  <c r="D54" i="29"/>
  <c r="F54" i="29" s="1"/>
  <c r="T54" i="29" s="1"/>
  <c r="L109" i="9"/>
  <c r="H66" i="17"/>
  <c r="E124" i="43" s="1"/>
  <c r="I333" i="9"/>
  <c r="F23" i="3" s="1"/>
  <c r="F32" i="3" s="1"/>
  <c r="D218" i="29"/>
  <c r="F218" i="29" s="1"/>
  <c r="T218" i="29" s="1"/>
  <c r="H247" i="17"/>
  <c r="AH140" i="41"/>
  <c r="AR140" i="41" s="1"/>
  <c r="AP199" i="29"/>
  <c r="AR199" i="29" s="1"/>
  <c r="AN177" i="18"/>
  <c r="AR177" i="18" s="1"/>
  <c r="H246" i="9"/>
  <c r="E136" i="38"/>
  <c r="F136" i="38" s="1"/>
  <c r="T136" i="38" s="1"/>
  <c r="K266" i="9"/>
  <c r="E168" i="17"/>
  <c r="K211" i="9"/>
  <c r="B211" i="9" s="1"/>
  <c r="G145" i="17"/>
  <c r="D267" i="43" s="1"/>
  <c r="D125" i="38"/>
  <c r="F125" i="38" s="1"/>
  <c r="D199" i="38"/>
  <c r="F199" i="38" s="1"/>
  <c r="T199" i="38" s="1"/>
  <c r="G228" i="17"/>
  <c r="D316" i="43" s="1"/>
  <c r="D523" i="43" s="1"/>
  <c r="L11" i="9"/>
  <c r="H14" i="17"/>
  <c r="E12" i="43" s="1"/>
  <c r="D8" i="29"/>
  <c r="F8" i="29" s="1"/>
  <c r="I454" i="9"/>
  <c r="F105" i="18"/>
  <c r="T105" i="18" s="1"/>
  <c r="I110" i="18"/>
  <c r="T110" i="18" s="1"/>
  <c r="AR110" i="18" s="1"/>
  <c r="D41" i="29"/>
  <c r="F41" i="29" s="1"/>
  <c r="T41" i="29" s="1"/>
  <c r="H52" i="17"/>
  <c r="E151" i="43" s="1"/>
  <c r="D57" i="17"/>
  <c r="L88" i="9"/>
  <c r="AN176" i="29"/>
  <c r="AR176" i="29" s="1"/>
  <c r="D49" i="38"/>
  <c r="F49" i="38" s="1"/>
  <c r="T49" i="38" s="1"/>
  <c r="G61" i="17"/>
  <c r="D117" i="43" s="1"/>
  <c r="K104" i="9"/>
  <c r="C71" i="17"/>
  <c r="G92" i="38"/>
  <c r="G152" i="38" s="1"/>
  <c r="T152" i="38" s="1"/>
  <c r="AC25" i="41"/>
  <c r="AR25" i="41" s="1"/>
  <c r="D14" i="29"/>
  <c r="F14" i="29" s="1"/>
  <c r="T14" i="29" s="1"/>
  <c r="H22" i="17"/>
  <c r="E53" i="43" s="1"/>
  <c r="L29" i="9"/>
  <c r="F210" i="38"/>
  <c r="T210" i="38" s="1"/>
  <c r="K109" i="9"/>
  <c r="G66" i="17"/>
  <c r="D124" i="43" s="1"/>
  <c r="D54" i="38"/>
  <c r="F54" i="38" s="1"/>
  <c r="D56" i="29"/>
  <c r="F56" i="29" s="1"/>
  <c r="T56" i="29" s="1"/>
  <c r="H68" i="17"/>
  <c r="E129" i="43" s="1"/>
  <c r="L111" i="9"/>
  <c r="H176" i="17"/>
  <c r="E369" i="43" s="1"/>
  <c r="E371" i="43" s="1"/>
  <c r="D154" i="29"/>
  <c r="F154" i="29" s="1"/>
  <c r="H32" i="4"/>
  <c r="B15" i="4"/>
  <c r="G72" i="29"/>
  <c r="G112" i="29" s="1"/>
  <c r="L43" i="9"/>
  <c r="D27" i="29"/>
  <c r="F27" i="29" s="1"/>
  <c r="T27" i="29" s="1"/>
  <c r="H35" i="17"/>
  <c r="E168" i="43" s="1"/>
  <c r="E170" i="43" s="1"/>
  <c r="AA120" i="41"/>
  <c r="AR120" i="41" s="1"/>
  <c r="D200" i="29"/>
  <c r="F200" i="29" s="1"/>
  <c r="H229" i="17"/>
  <c r="E438" i="43" s="1"/>
  <c r="E523" i="43" s="1"/>
  <c r="L32" i="9"/>
  <c r="D16" i="29"/>
  <c r="F16" i="29" s="1"/>
  <c r="H25" i="17"/>
  <c r="E58" i="43" s="1"/>
  <c r="AO179" i="18"/>
  <c r="AR179" i="18" s="1"/>
  <c r="D157" i="38"/>
  <c r="I272" i="9"/>
  <c r="J272" i="9" s="1"/>
  <c r="G179" i="17"/>
  <c r="D355" i="43" s="1"/>
  <c r="D357" i="43" s="1"/>
  <c r="M28" i="9"/>
  <c r="M35" i="9" s="1"/>
  <c r="J11" i="8" s="1"/>
  <c r="E27" i="17"/>
  <c r="L40" i="9"/>
  <c r="D24" i="29"/>
  <c r="F24" i="29" s="1"/>
  <c r="T24" i="29" s="1"/>
  <c r="H32" i="17"/>
  <c r="E174" i="43" s="1"/>
  <c r="E35" i="17"/>
  <c r="E4" i="52"/>
  <c r="E263" i="52"/>
  <c r="AC53" i="18"/>
  <c r="AR53" i="18" s="1"/>
  <c r="J111" i="18"/>
  <c r="AF217" i="41"/>
  <c r="AR217" i="41"/>
  <c r="F106" i="41"/>
  <c r="T106" i="41" s="1"/>
  <c r="D115" i="29"/>
  <c r="F115" i="29" s="1"/>
  <c r="H133" i="17"/>
  <c r="E255" i="43" s="1"/>
  <c r="E257" i="43" s="1"/>
  <c r="E514" i="43" s="1"/>
  <c r="D134" i="17"/>
  <c r="L194" i="9"/>
  <c r="B194" i="9" s="1"/>
  <c r="AC41" i="18"/>
  <c r="AR41" i="18" s="1"/>
  <c r="I184" i="18"/>
  <c r="AC79" i="29"/>
  <c r="AR79" i="29" s="1"/>
  <c r="AH141" i="41"/>
  <c r="AR141" i="41" s="1"/>
  <c r="AB26" i="29"/>
  <c r="AR26" i="29" s="1"/>
  <c r="G91" i="29"/>
  <c r="T91" i="29" s="1"/>
  <c r="AR91" i="29" s="1"/>
  <c r="G98" i="38"/>
  <c r="G158" i="38" s="1"/>
  <c r="G7" i="29"/>
  <c r="T7" i="29" s="1"/>
  <c r="AR7" i="29" s="1"/>
  <c r="AF228" i="29"/>
  <c r="AR228" i="29"/>
  <c r="E463" i="43"/>
  <c r="I19" i="7"/>
  <c r="N124" i="18"/>
  <c r="T124" i="18" s="1"/>
  <c r="AR124" i="18" s="1"/>
  <c r="K397" i="9"/>
  <c r="D433" i="43"/>
  <c r="I184" i="38"/>
  <c r="I19" i="38" s="1"/>
  <c r="T19" i="38" s="1"/>
  <c r="L229" i="9"/>
  <c r="I45" i="9"/>
  <c r="F21" i="8" s="1"/>
  <c r="I196" i="9"/>
  <c r="I199" i="9" s="1"/>
  <c r="I201" i="9" s="1"/>
  <c r="G246" i="17"/>
  <c r="D217" i="38"/>
  <c r="F217" i="38" s="1"/>
  <c r="T217" i="38" s="1"/>
  <c r="D37" i="38"/>
  <c r="F37" i="38" s="1"/>
  <c r="T37" i="38" s="1"/>
  <c r="C48" i="17"/>
  <c r="K74" i="9"/>
  <c r="G47" i="17"/>
  <c r="D95" i="43" s="1"/>
  <c r="D99" i="43" s="1"/>
  <c r="L246" i="9"/>
  <c r="D91" i="38"/>
  <c r="F91" i="38" s="1"/>
  <c r="G107" i="17"/>
  <c r="D136" i="43" s="1"/>
  <c r="K127" i="9"/>
  <c r="G98" i="17"/>
  <c r="D191" i="43" s="1"/>
  <c r="D83" i="38"/>
  <c r="F83" i="38" s="1"/>
  <c r="T83" i="38" s="1"/>
  <c r="AC50" i="18"/>
  <c r="AR50" i="18" s="1"/>
  <c r="AQ105" i="29"/>
  <c r="AR105" i="29" s="1"/>
  <c r="G111" i="17"/>
  <c r="D146" i="43" s="1"/>
  <c r="L250" i="9"/>
  <c r="M250" i="9" s="1"/>
  <c r="D95" i="38"/>
  <c r="F95" i="38" s="1"/>
  <c r="D37" i="29"/>
  <c r="F37" i="29" s="1"/>
  <c r="T37" i="29" s="1"/>
  <c r="L74" i="9"/>
  <c r="H47" i="17"/>
  <c r="E95" i="43" s="1"/>
  <c r="AH153" i="41"/>
  <c r="AR153" i="41" s="1"/>
  <c r="I184" i="41"/>
  <c r="I19" i="41" s="1"/>
  <c r="T19" i="41" s="1"/>
  <c r="B189" i="9"/>
  <c r="E215" i="38"/>
  <c r="M488" i="9"/>
  <c r="F216" i="29"/>
  <c r="T216" i="29" s="1"/>
  <c r="F111" i="41"/>
  <c r="N126" i="29"/>
  <c r="T126" i="29" s="1"/>
  <c r="AR126" i="29" s="1"/>
  <c r="M435" i="9"/>
  <c r="J46" i="3" s="1"/>
  <c r="E205" i="38"/>
  <c r="D124" i="17"/>
  <c r="H121" i="17"/>
  <c r="E239" i="43" s="1"/>
  <c r="E245" i="43" s="1"/>
  <c r="D104" i="29"/>
  <c r="L159" i="9"/>
  <c r="Q143" i="29"/>
  <c r="T143" i="29" s="1"/>
  <c r="E104" i="38"/>
  <c r="M159" i="9"/>
  <c r="M163" i="9" s="1"/>
  <c r="M706" i="9" s="1"/>
  <c r="E124" i="17"/>
  <c r="H45" i="7"/>
  <c r="AC41" i="41"/>
  <c r="AR41" i="41" s="1"/>
  <c r="AD69" i="18"/>
  <c r="AD239" i="18" s="1"/>
  <c r="E19" i="7" s="1"/>
  <c r="K113" i="29"/>
  <c r="K63" i="29" s="1"/>
  <c r="K239" i="29" s="1"/>
  <c r="F40" i="3"/>
  <c r="AF223" i="29"/>
  <c r="AR223" i="29" s="1"/>
  <c r="F190" i="41"/>
  <c r="T190" i="41" s="1"/>
  <c r="M212" i="9"/>
  <c r="B212" i="9" s="1"/>
  <c r="E126" i="38"/>
  <c r="F126" i="38" s="1"/>
  <c r="F205" i="18"/>
  <c r="X17" i="18"/>
  <c r="AR17" i="18" s="1"/>
  <c r="B73" i="9"/>
  <c r="K130" i="9"/>
  <c r="D86" i="38"/>
  <c r="F86" i="38" s="1"/>
  <c r="T86" i="38" s="1"/>
  <c r="AC86" i="38" s="1"/>
  <c r="G101" i="17"/>
  <c r="D188" i="43" s="1"/>
  <c r="H113" i="17"/>
  <c r="E141" i="43" s="1"/>
  <c r="D97" i="29"/>
  <c r="F97" i="29" s="1"/>
  <c r="F124" i="33"/>
  <c r="F4" i="33" s="1"/>
  <c r="E104" i="41"/>
  <c r="F121" i="17"/>
  <c r="I185" i="18"/>
  <c r="I31" i="18" s="1"/>
  <c r="T31" i="18" s="1"/>
  <c r="H162" i="17"/>
  <c r="E421" i="43" s="1"/>
  <c r="E423" i="43" s="1"/>
  <c r="E643" i="43" s="1"/>
  <c r="D140" i="29"/>
  <c r="F140" i="29" s="1"/>
  <c r="T140" i="29" s="1"/>
  <c r="L170" i="18"/>
  <c r="K357" i="9"/>
  <c r="K359" i="9" s="1"/>
  <c r="H43" i="3" s="1"/>
  <c r="G203" i="17"/>
  <c r="D435" i="43" s="1"/>
  <c r="D177" i="38"/>
  <c r="G90" i="29"/>
  <c r="AP199" i="18"/>
  <c r="F168" i="41"/>
  <c r="T168" i="41" s="1"/>
  <c r="M88" i="9"/>
  <c r="M95" i="9" s="1"/>
  <c r="J23" i="8" s="1"/>
  <c r="E57" i="17"/>
  <c r="K160" i="9"/>
  <c r="B160" i="9" s="1"/>
  <c r="D105" i="38"/>
  <c r="F105" i="38" s="1"/>
  <c r="T105" i="38" s="1"/>
  <c r="G122" i="17"/>
  <c r="D242" i="43" s="1"/>
  <c r="Y33" i="41"/>
  <c r="AR33" i="41" s="1"/>
  <c r="D69" i="38"/>
  <c r="F69" i="38" s="1"/>
  <c r="T69" i="38" s="1"/>
  <c r="G83" i="17"/>
  <c r="D112" i="43" s="1"/>
  <c r="H25" i="8"/>
  <c r="C90" i="17"/>
  <c r="D235" i="29"/>
  <c r="F235" i="29" s="1"/>
  <c r="T235" i="29" s="1"/>
  <c r="H264" i="17"/>
  <c r="E213" i="43" s="1"/>
  <c r="I11" i="4"/>
  <c r="I28" i="4" s="1"/>
  <c r="G98" i="29"/>
  <c r="G158" i="29" s="1"/>
  <c r="T158" i="29" s="1"/>
  <c r="G44" i="38"/>
  <c r="C17" i="17"/>
  <c r="G66" i="38"/>
  <c r="T66" i="38" s="1"/>
  <c r="AR66" i="38" s="1"/>
  <c r="F134" i="38"/>
  <c r="T134" i="38" s="1"/>
  <c r="L114" i="29"/>
  <c r="T114" i="29" s="1"/>
  <c r="AR114" i="29" s="1"/>
  <c r="I67" i="9"/>
  <c r="D32" i="41"/>
  <c r="F32" i="41" s="1"/>
  <c r="T32" i="41" s="1"/>
  <c r="D41" i="17"/>
  <c r="D43" i="33"/>
  <c r="D4" i="33" s="1"/>
  <c r="AL233" i="38"/>
  <c r="Y32" i="18"/>
  <c r="AR32" i="18" s="1"/>
  <c r="D152" i="29"/>
  <c r="F152" i="29" s="1"/>
  <c r="T152" i="29" s="1"/>
  <c r="H174" i="17"/>
  <c r="E348" i="43" s="1"/>
  <c r="D182" i="17"/>
  <c r="M391" i="9"/>
  <c r="M394" i="9" s="1"/>
  <c r="K390" i="9" s="1"/>
  <c r="M124" i="9"/>
  <c r="H246" i="17"/>
  <c r="D217" i="29"/>
  <c r="F217" i="29" s="1"/>
  <c r="T217" i="29" s="1"/>
  <c r="AH152" i="41"/>
  <c r="AR152" i="41" s="1"/>
  <c r="L331" i="9"/>
  <c r="B331" i="9" s="1"/>
  <c r="H197" i="17"/>
  <c r="E295" i="43" s="1"/>
  <c r="D172" i="29"/>
  <c r="F172" i="29" s="1"/>
  <c r="AC74" i="29"/>
  <c r="AR74" i="29" s="1"/>
  <c r="H253" i="17"/>
  <c r="D224" i="29"/>
  <c r="F224" i="29" s="1"/>
  <c r="T224" i="29" s="1"/>
  <c r="L357" i="9"/>
  <c r="L359" i="9" s="1"/>
  <c r="I43" i="3" s="1"/>
  <c r="D177" i="29"/>
  <c r="F177" i="29" s="1"/>
  <c r="T177" i="29" s="1"/>
  <c r="H203" i="17"/>
  <c r="E435" i="43" s="1"/>
  <c r="E522" i="43" s="1"/>
  <c r="B22" i="3"/>
  <c r="L114" i="41"/>
  <c r="L239" i="41" s="1"/>
  <c r="AC195" i="18"/>
  <c r="AR195" i="18" s="1"/>
  <c r="G240" i="17"/>
  <c r="D211" i="38"/>
  <c r="F211" i="38" s="1"/>
  <c r="T211" i="38" s="1"/>
  <c r="E143" i="38"/>
  <c r="F143" i="38" s="1"/>
  <c r="K273" i="9"/>
  <c r="M273" i="9" s="1"/>
  <c r="H253" i="9"/>
  <c r="M253" i="9" s="1"/>
  <c r="B253" i="9" s="1"/>
  <c r="N119" i="41"/>
  <c r="N54" i="41" s="1"/>
  <c r="T54" i="41" s="1"/>
  <c r="B144" i="9"/>
  <c r="H37" i="3"/>
  <c r="B264" i="9"/>
  <c r="AC58" i="41"/>
  <c r="AR58" i="41" s="1"/>
  <c r="AF214" i="18"/>
  <c r="AR214" i="18" s="1"/>
  <c r="G97" i="41"/>
  <c r="G157" i="41" s="1"/>
  <c r="T157" i="41" s="1"/>
  <c r="AF222" i="41"/>
  <c r="AR222" i="41" s="1"/>
  <c r="G84" i="18"/>
  <c r="T84" i="18" s="1"/>
  <c r="I110" i="41"/>
  <c r="I16" i="41" s="1"/>
  <c r="T16" i="41" s="1"/>
  <c r="D23" i="38"/>
  <c r="F23" i="38" s="1"/>
  <c r="G31" i="17"/>
  <c r="D177" i="43" s="1"/>
  <c r="K39" i="9"/>
  <c r="B39" i="9" s="1"/>
  <c r="AH158" i="41"/>
  <c r="AR158" i="41"/>
  <c r="K379" i="9"/>
  <c r="K381" i="9" s="1"/>
  <c r="H25" i="3" s="1"/>
  <c r="G210" i="17"/>
  <c r="D303" i="43" s="1"/>
  <c r="D186" i="38"/>
  <c r="F186" i="38" s="1"/>
  <c r="L327" i="9"/>
  <c r="D168" i="29"/>
  <c r="H193" i="17"/>
  <c r="E290" i="43" s="1"/>
  <c r="D198" i="17"/>
  <c r="I455" i="9"/>
  <c r="M455" i="9" s="1"/>
  <c r="D144" i="38"/>
  <c r="F144" i="38" s="1"/>
  <c r="T144" i="38" s="1"/>
  <c r="H274" i="9"/>
  <c r="J274" i="9" s="1"/>
  <c r="G166" i="17"/>
  <c r="D382" i="43" s="1"/>
  <c r="D385" i="43" s="1"/>
  <c r="K391" i="9"/>
  <c r="G95" i="17"/>
  <c r="D185" i="43" s="1"/>
  <c r="D80" i="38"/>
  <c r="F80" i="38" s="1"/>
  <c r="C102" i="17"/>
  <c r="K124" i="9"/>
  <c r="E102" i="17"/>
  <c r="M123" i="9"/>
  <c r="D17" i="29"/>
  <c r="F17" i="29" s="1"/>
  <c r="T17" i="29" s="1"/>
  <c r="L31" i="9"/>
  <c r="B31" i="9" s="1"/>
  <c r="H24" i="17"/>
  <c r="E57" i="43" s="1"/>
  <c r="H96" i="17"/>
  <c r="E187" i="43" s="1"/>
  <c r="D81" i="29"/>
  <c r="F81" i="29" s="1"/>
  <c r="T81" i="29" s="1"/>
  <c r="L125" i="9"/>
  <c r="B125" i="9" s="1"/>
  <c r="G70" i="29"/>
  <c r="T70" i="29" s="1"/>
  <c r="AR70" i="29" s="1"/>
  <c r="AH159" i="41"/>
  <c r="AR159" i="41" s="1"/>
  <c r="AO178" i="38"/>
  <c r="AO179" i="38"/>
  <c r="AR179" i="38" s="1"/>
  <c r="AE63" i="41"/>
  <c r="AE239" i="41" s="1"/>
  <c r="F20" i="7" s="1"/>
  <c r="AC194" i="18"/>
  <c r="AR194" i="18" s="1"/>
  <c r="F170" i="29"/>
  <c r="L44" i="29"/>
  <c r="C168" i="17"/>
  <c r="AC25" i="18"/>
  <c r="AR25" i="18" s="1"/>
  <c r="D139" i="38"/>
  <c r="F139" i="38" s="1"/>
  <c r="T139" i="38" s="1"/>
  <c r="G161" i="17"/>
  <c r="D368" i="43" s="1"/>
  <c r="H269" i="9"/>
  <c r="AC25" i="29"/>
  <c r="AR25" i="29" s="1"/>
  <c r="AC82" i="29"/>
  <c r="AR82" i="29" s="1"/>
  <c r="K67" i="9"/>
  <c r="K70" i="9" s="1"/>
  <c r="C43" i="17"/>
  <c r="G41" i="17"/>
  <c r="D43" i="43" s="1"/>
  <c r="D45" i="43" s="1"/>
  <c r="D32" i="38"/>
  <c r="F32" i="38" s="1"/>
  <c r="T32" i="38" s="1"/>
  <c r="AG62" i="29"/>
  <c r="E90" i="17"/>
  <c r="J25" i="8"/>
  <c r="K435" i="9"/>
  <c r="H46" i="3" s="1"/>
  <c r="D205" i="38"/>
  <c r="G234" i="17"/>
  <c r="D429" i="43" s="1"/>
  <c r="D650" i="43" s="1"/>
  <c r="AM234" i="18"/>
  <c r="AM239" i="18" s="1"/>
  <c r="E35" i="7" s="1"/>
  <c r="D140" i="38"/>
  <c r="F140" i="38" s="1"/>
  <c r="T140" i="38" s="1"/>
  <c r="G162" i="17"/>
  <c r="D421" i="43" s="1"/>
  <c r="H270" i="9"/>
  <c r="K110" i="9"/>
  <c r="G67" i="17"/>
  <c r="D127" i="43" s="1"/>
  <c r="D55" i="38"/>
  <c r="F55" i="38" s="1"/>
  <c r="T55" i="38" s="1"/>
  <c r="AJ130" i="18"/>
  <c r="AR130" i="18" s="1"/>
  <c r="AC45" i="29"/>
  <c r="AR45" i="29" s="1"/>
  <c r="AF219" i="38"/>
  <c r="AR219" i="38" s="1"/>
  <c r="D222" i="29"/>
  <c r="F222" i="29" s="1"/>
  <c r="T222" i="29" s="1"/>
  <c r="H251" i="17"/>
  <c r="AC52" i="41"/>
  <c r="AR52" i="41" s="1"/>
  <c r="AH136" i="41"/>
  <c r="AR136" i="41" s="1"/>
  <c r="AH135" i="41"/>
  <c r="AR135" i="41"/>
  <c r="G30" i="17"/>
  <c r="D173" i="43" s="1"/>
  <c r="C36" i="17"/>
  <c r="K38" i="9"/>
  <c r="D22" i="38"/>
  <c r="F22" i="38" s="1"/>
  <c r="T22" i="38" s="1"/>
  <c r="AA190" i="29"/>
  <c r="AR190" i="29" s="1"/>
  <c r="AH144" i="18"/>
  <c r="AR144" i="18" s="1"/>
  <c r="L146" i="9"/>
  <c r="H87" i="17"/>
  <c r="E108" i="43" s="1"/>
  <c r="E110" i="43" s="1"/>
  <c r="D73" i="29"/>
  <c r="F73" i="29" s="1"/>
  <c r="B14" i="8"/>
  <c r="AF211" i="29"/>
  <c r="AR211" i="29" s="1"/>
  <c r="T96" i="41"/>
  <c r="AR96" i="41" s="1"/>
  <c r="B13" i="8"/>
  <c r="T80" i="18"/>
  <c r="AF205" i="29"/>
  <c r="T205" i="29"/>
  <c r="G33" i="17"/>
  <c r="D176" i="43" s="1"/>
  <c r="D25" i="38"/>
  <c r="F25" i="38" s="1"/>
  <c r="T25" i="38" s="1"/>
  <c r="K41" i="9"/>
  <c r="B41" i="9" s="1"/>
  <c r="AH139" i="18"/>
  <c r="AR139" i="18" s="1"/>
  <c r="K271" i="9"/>
  <c r="M271" i="9" s="1"/>
  <c r="H251" i="9"/>
  <c r="E141" i="38"/>
  <c r="F141" i="38" s="1"/>
  <c r="T141" i="38" s="1"/>
  <c r="D53" i="29"/>
  <c r="F53" i="29" s="1"/>
  <c r="T53" i="29" s="1"/>
  <c r="H65" i="17"/>
  <c r="E123" i="43" s="1"/>
  <c r="L108" i="9"/>
  <c r="M357" i="9"/>
  <c r="M359" i="9" s="1"/>
  <c r="M716" i="9" s="1"/>
  <c r="E177" i="38"/>
  <c r="T93" i="41"/>
  <c r="AR93" i="41" s="1"/>
  <c r="AC42" i="41"/>
  <c r="AR42" i="41" s="1"/>
  <c r="K192" i="9"/>
  <c r="B192" i="9" s="1"/>
  <c r="G131" i="17"/>
  <c r="D253" i="43" s="1"/>
  <c r="D113" i="38"/>
  <c r="F113" i="38" s="1"/>
  <c r="T185" i="29"/>
  <c r="AR185" i="29" s="1"/>
  <c r="AF221" i="18"/>
  <c r="AR221" i="18" s="1"/>
  <c r="AJ164" i="18"/>
  <c r="AR164" i="18" s="1"/>
  <c r="AF220" i="18"/>
  <c r="AR220" i="18" s="1"/>
  <c r="AC83" i="41"/>
  <c r="AR83" i="41" s="1"/>
  <c r="AB86" i="29"/>
  <c r="AR86" i="29" s="1"/>
  <c r="AC36" i="41"/>
  <c r="AR36" i="41" s="1"/>
  <c r="AC169" i="29"/>
  <c r="AR169" i="29" s="1"/>
  <c r="AQ106" i="18"/>
  <c r="AR106" i="18" s="1"/>
  <c r="D26" i="38"/>
  <c r="F26" i="38" s="1"/>
  <c r="T26" i="38" s="1"/>
  <c r="G34" i="17"/>
  <c r="D167" i="43" s="1"/>
  <c r="D170" i="43" s="1"/>
  <c r="K42" i="9"/>
  <c r="B42" i="9" s="1"/>
  <c r="D214" i="38"/>
  <c r="F214" i="38" s="1"/>
  <c r="T214" i="38" s="1"/>
  <c r="G243" i="17"/>
  <c r="AC51" i="41"/>
  <c r="AR51" i="41" s="1"/>
  <c r="K708" i="9"/>
  <c r="AF219" i="18"/>
  <c r="AR219" i="18" s="1"/>
  <c r="AN176" i="41"/>
  <c r="AN239" i="41" s="1"/>
  <c r="F37" i="7" s="1"/>
  <c r="M496" i="9"/>
  <c r="E223" i="38"/>
  <c r="F223" i="38" s="1"/>
  <c r="T223" i="38" s="1"/>
  <c r="D104" i="38"/>
  <c r="K159" i="9"/>
  <c r="G121" i="17"/>
  <c r="D239" i="43" s="1"/>
  <c r="C124" i="17"/>
  <c r="AH142" i="18"/>
  <c r="AR142" i="18"/>
  <c r="E134" i="29"/>
  <c r="F134" i="29" s="1"/>
  <c r="T134" i="29" s="1"/>
  <c r="F168" i="17"/>
  <c r="M172" i="41"/>
  <c r="M44" i="41" s="1"/>
  <c r="M239" i="41" s="1"/>
  <c r="D51" i="29"/>
  <c r="F51" i="29" s="1"/>
  <c r="T51" i="29" s="1"/>
  <c r="L106" i="9"/>
  <c r="B106" i="9" s="1"/>
  <c r="H63" i="17"/>
  <c r="E120" i="43" s="1"/>
  <c r="AF210" i="41"/>
  <c r="AR210" i="41" s="1"/>
  <c r="AJ130" i="41"/>
  <c r="AJ239" i="41" s="1"/>
  <c r="F27" i="7" s="1"/>
  <c r="H14" i="3"/>
  <c r="B14" i="3" s="1"/>
  <c r="G138" i="17"/>
  <c r="D260" i="43" s="1"/>
  <c r="D119" i="38"/>
  <c r="F119" i="38" s="1"/>
  <c r="C140" i="17"/>
  <c r="AG71" i="29"/>
  <c r="AR71" i="29" s="1"/>
  <c r="D90" i="38"/>
  <c r="F90" i="38" s="1"/>
  <c r="G106" i="17"/>
  <c r="D135" i="43" s="1"/>
  <c r="L245" i="9"/>
  <c r="C116" i="17"/>
  <c r="D74" i="38"/>
  <c r="F74" i="38" s="1"/>
  <c r="T74" i="38" s="1"/>
  <c r="G88" i="17"/>
  <c r="D128" i="43" s="1"/>
  <c r="K147" i="9"/>
  <c r="K149" i="9" s="1"/>
  <c r="H27" i="8" s="1"/>
  <c r="AC51" i="38"/>
  <c r="AR51" i="38" s="1"/>
  <c r="AL233" i="41"/>
  <c r="X15" i="18"/>
  <c r="AR15" i="18" s="1"/>
  <c r="AC49" i="41"/>
  <c r="AR49" i="41" s="1"/>
  <c r="X18" i="41"/>
  <c r="AR18" i="41" s="1"/>
  <c r="G94" i="18"/>
  <c r="G154" i="18" s="1"/>
  <c r="T154" i="18" s="1"/>
  <c r="D63" i="29"/>
  <c r="F63" i="29" s="1"/>
  <c r="H76" i="17"/>
  <c r="E33" i="43" s="1"/>
  <c r="E36" i="43" s="1"/>
  <c r="I13" i="8"/>
  <c r="D141" i="29"/>
  <c r="F141" i="29" s="1"/>
  <c r="T141" i="29" s="1"/>
  <c r="H163" i="17"/>
  <c r="E396" i="43" s="1"/>
  <c r="E399" i="43" s="1"/>
  <c r="M290" i="9"/>
  <c r="B290" i="9" s="1"/>
  <c r="H166" i="17"/>
  <c r="E382" i="43" s="1"/>
  <c r="E385" i="43" s="1"/>
  <c r="D144" i="29"/>
  <c r="F144" i="29" s="1"/>
  <c r="T144" i="29" s="1"/>
  <c r="D53" i="38"/>
  <c r="F53" i="38" s="1"/>
  <c r="T53" i="38" s="1"/>
  <c r="K108" i="9"/>
  <c r="G65" i="17"/>
  <c r="D123" i="43" s="1"/>
  <c r="D42" i="29"/>
  <c r="F42" i="29" s="1"/>
  <c r="T42" i="29" s="1"/>
  <c r="L89" i="9"/>
  <c r="H53" i="17"/>
  <c r="E154" i="43" s="1"/>
  <c r="L391" i="9"/>
  <c r="L394" i="9" s="1"/>
  <c r="H95" i="17"/>
  <c r="E185" i="43" s="1"/>
  <c r="D80" i="29"/>
  <c r="F80" i="29" s="1"/>
  <c r="L124" i="9"/>
  <c r="D58" i="29"/>
  <c r="F58" i="29" s="1"/>
  <c r="T58" i="29" s="1"/>
  <c r="L113" i="9"/>
  <c r="B113" i="9" s="1"/>
  <c r="H70" i="17"/>
  <c r="E130" i="43" s="1"/>
  <c r="L161" i="9"/>
  <c r="B161" i="9" s="1"/>
  <c r="D106" i="29"/>
  <c r="H123" i="17"/>
  <c r="E286" i="43" s="1"/>
  <c r="AC43" i="38"/>
  <c r="AR43" i="38" s="1"/>
  <c r="I266" i="9"/>
  <c r="G173" i="17"/>
  <c r="D343" i="43" s="1"/>
  <c r="D345" i="43" s="1"/>
  <c r="D151" i="38"/>
  <c r="F151" i="38" s="1"/>
  <c r="C182" i="17"/>
  <c r="D220" i="38"/>
  <c r="G249" i="17"/>
  <c r="AH151" i="41"/>
  <c r="AR151" i="41" s="1"/>
  <c r="K190" i="9"/>
  <c r="B190" i="9" s="1"/>
  <c r="G129" i="17"/>
  <c r="D251" i="43" s="1"/>
  <c r="D111" i="38"/>
  <c r="F111" i="38" s="1"/>
  <c r="AF220" i="41"/>
  <c r="AR220" i="41" s="1"/>
  <c r="AF222" i="18"/>
  <c r="AR222" i="18" s="1"/>
  <c r="K32" i="9"/>
  <c r="D16" i="38"/>
  <c r="F16" i="38" s="1"/>
  <c r="G25" i="17"/>
  <c r="D58" i="43" s="1"/>
  <c r="G66" i="41"/>
  <c r="T66" i="41" s="1"/>
  <c r="AR66" i="41" s="1"/>
  <c r="D99" i="38"/>
  <c r="F99" i="38" s="1"/>
  <c r="G115" i="17"/>
  <c r="D140" i="43" s="1"/>
  <c r="L254" i="9"/>
  <c r="M254" i="9" s="1"/>
  <c r="D85" i="29"/>
  <c r="F85" i="29" s="1"/>
  <c r="T85" i="29" s="1"/>
  <c r="L130" i="9"/>
  <c r="H101" i="17"/>
  <c r="E188" i="43" s="1"/>
  <c r="D213" i="38"/>
  <c r="F213" i="38" s="1"/>
  <c r="T213" i="38" s="1"/>
  <c r="G242" i="17"/>
  <c r="E110" i="29"/>
  <c r="F110" i="29" s="1"/>
  <c r="F134" i="17"/>
  <c r="AH138" i="29"/>
  <c r="AR138" i="29" s="1"/>
  <c r="H16" i="3"/>
  <c r="B228" i="9"/>
  <c r="D224" i="38"/>
  <c r="G253" i="17"/>
  <c r="F140" i="18"/>
  <c r="T140" i="18" s="1"/>
  <c r="G95" i="18"/>
  <c r="G155" i="18" s="1"/>
  <c r="T155" i="18" s="1"/>
  <c r="AF216" i="38"/>
  <c r="AR216" i="38" s="1"/>
  <c r="M497" i="9"/>
  <c r="E224" i="38"/>
  <c r="F263" i="52"/>
  <c r="F123" i="17"/>
  <c r="E106" i="29" s="1"/>
  <c r="AS106" i="29" s="1"/>
  <c r="F4" i="52"/>
  <c r="E33" i="4"/>
  <c r="B16" i="4"/>
  <c r="F124" i="41"/>
  <c r="AA120" i="18"/>
  <c r="AC74" i="18"/>
  <c r="AR74" i="18" s="1"/>
  <c r="G14" i="17"/>
  <c r="D12" i="43" s="1"/>
  <c r="K11" i="9"/>
  <c r="D8" i="38"/>
  <c r="F8" i="38" s="1"/>
  <c r="AH156" i="41"/>
  <c r="AR156" i="41" s="1"/>
  <c r="G97" i="38"/>
  <c r="G157" i="38" s="1"/>
  <c r="D18" i="29"/>
  <c r="F18" i="29" s="1"/>
  <c r="T18" i="29" s="1"/>
  <c r="D27" i="17"/>
  <c r="L28" i="9"/>
  <c r="H21" i="17"/>
  <c r="E52" i="43" s="1"/>
  <c r="G110" i="17"/>
  <c r="D138" i="43" s="1"/>
  <c r="L249" i="9"/>
  <c r="M249" i="9" s="1"/>
  <c r="B249" i="9" s="1"/>
  <c r="D94" i="38"/>
  <c r="F94" i="38" s="1"/>
  <c r="X17" i="38"/>
  <c r="AR17" i="38" s="1"/>
  <c r="H29" i="3"/>
  <c r="I34" i="7"/>
  <c r="G44" i="41"/>
  <c r="AH144" i="41"/>
  <c r="AR144" i="41" s="1"/>
  <c r="AC53" i="41"/>
  <c r="AR53" i="41" s="1"/>
  <c r="D36" i="17"/>
  <c r="H30" i="17"/>
  <c r="E173" i="43" s="1"/>
  <c r="L38" i="9"/>
  <c r="D22" i="29"/>
  <c r="F22" i="29" s="1"/>
  <c r="T22" i="29" s="1"/>
  <c r="E168" i="29"/>
  <c r="F198" i="17"/>
  <c r="AR62" i="18"/>
  <c r="D590" i="43"/>
  <c r="D592" i="43" s="1"/>
  <c r="E590" i="43"/>
  <c r="E592" i="43" s="1"/>
  <c r="N21" i="58"/>
  <c r="M35" i="58"/>
  <c r="J59" i="58"/>
  <c r="I129" i="58"/>
  <c r="O306" i="9"/>
  <c r="B304" i="9"/>
  <c r="B305" i="9"/>
  <c r="B306" i="9"/>
  <c r="I236" i="9"/>
  <c r="O304" i="9"/>
  <c r="O308" i="9"/>
  <c r="G11" i="3"/>
  <c r="O48" i="7" s="1"/>
  <c r="B312" i="9"/>
  <c r="E11" i="3"/>
  <c r="B311" i="9"/>
  <c r="G43" i="3"/>
  <c r="B309" i="9"/>
  <c r="F43" i="3"/>
  <c r="F48" i="3" s="1"/>
  <c r="I716" i="9"/>
  <c r="B267" i="9"/>
  <c r="J335" i="9"/>
  <c r="J339" i="9" s="1"/>
  <c r="J715" i="9"/>
  <c r="J719" i="9" s="1"/>
  <c r="E15" i="8"/>
  <c r="I706" i="9"/>
  <c r="F11" i="3"/>
  <c r="O312" i="9"/>
  <c r="H715" i="9"/>
  <c r="E23" i="3"/>
  <c r="H335" i="9"/>
  <c r="H339" i="9" s="1"/>
  <c r="B303" i="9"/>
  <c r="B681" i="9"/>
  <c r="B684" i="9"/>
  <c r="B687" i="9"/>
  <c r="B691" i="9" s="1"/>
  <c r="B695" i="9" s="1"/>
  <c r="B685" i="9"/>
  <c r="B686" i="9"/>
  <c r="B683" i="9"/>
  <c r="B682" i="9"/>
  <c r="B286" i="9"/>
  <c r="O267" i="9" l="1"/>
  <c r="L708" i="9"/>
  <c r="G44" i="3"/>
  <c r="J44" i="3"/>
  <c r="G48" i="3"/>
  <c r="F215" i="38"/>
  <c r="T215" i="38" s="1"/>
  <c r="L234" i="9"/>
  <c r="F222" i="38"/>
  <c r="T222" i="38" s="1"/>
  <c r="AF222" i="38" s="1"/>
  <c r="AR222" i="38" s="1"/>
  <c r="AR233" i="29"/>
  <c r="D315" i="43"/>
  <c r="K396" i="9"/>
  <c r="T119" i="29"/>
  <c r="AR119" i="29" s="1"/>
  <c r="D308" i="43"/>
  <c r="E308" i="43"/>
  <c r="F120" i="29"/>
  <c r="T120" i="29" s="1"/>
  <c r="F135" i="38"/>
  <c r="T135" i="38" s="1"/>
  <c r="H111" i="17"/>
  <c r="E146" i="43" s="1"/>
  <c r="E148" i="43" s="1"/>
  <c r="D95" i="29"/>
  <c r="F95" i="29" s="1"/>
  <c r="F221" i="38"/>
  <c r="T221" i="38" s="1"/>
  <c r="AF221" i="38" s="1"/>
  <c r="AR221" i="38" s="1"/>
  <c r="AF212" i="29"/>
  <c r="AR212" i="29" s="1"/>
  <c r="AR153" i="29"/>
  <c r="I46" i="3"/>
  <c r="I48" i="3" s="1"/>
  <c r="L437" i="9"/>
  <c r="F218" i="38"/>
  <c r="T218" i="38" s="1"/>
  <c r="AF218" i="38" s="1"/>
  <c r="AR218" i="38" s="1"/>
  <c r="F205" i="38"/>
  <c r="B268" i="9"/>
  <c r="T165" i="38"/>
  <c r="M333" i="9"/>
  <c r="J23" i="3" s="1"/>
  <c r="T98" i="38"/>
  <c r="AR98" i="38" s="1"/>
  <c r="B233" i="9"/>
  <c r="T97" i="38"/>
  <c r="AR97" i="38" s="1"/>
  <c r="AF212" i="38"/>
  <c r="AR212" i="38" s="1"/>
  <c r="M44" i="38"/>
  <c r="M239" i="38" s="1"/>
  <c r="T172" i="38"/>
  <c r="AR172" i="38" s="1"/>
  <c r="G239" i="41"/>
  <c r="T158" i="38"/>
  <c r="AH158" i="38" s="1"/>
  <c r="AR158" i="38" s="1"/>
  <c r="D239" i="18"/>
  <c r="M315" i="9"/>
  <c r="G38" i="3" s="1"/>
  <c r="G40" i="3" s="1"/>
  <c r="L6" i="18"/>
  <c r="L239" i="18" s="1"/>
  <c r="T96" i="18"/>
  <c r="AR96" i="18" s="1"/>
  <c r="T97" i="18"/>
  <c r="AR97" i="18" s="1"/>
  <c r="AR204" i="41"/>
  <c r="AH137" i="38"/>
  <c r="AR137" i="38" s="1"/>
  <c r="B26" i="8"/>
  <c r="B116" i="9" s="1"/>
  <c r="B133" i="9" s="1"/>
  <c r="D176" i="38"/>
  <c r="F176" i="38" s="1"/>
  <c r="T176" i="38" s="1"/>
  <c r="AN176" i="38" s="1"/>
  <c r="K352" i="9"/>
  <c r="K354" i="9" s="1"/>
  <c r="H24" i="3" s="1"/>
  <c r="G202" i="17"/>
  <c r="D311" i="43" s="1"/>
  <c r="D522" i="43" s="1"/>
  <c r="D525" i="43" s="1"/>
  <c r="AR213" i="18"/>
  <c r="T234" i="38"/>
  <c r="AM234" i="38" s="1"/>
  <c r="AM239" i="38" s="1"/>
  <c r="E236" i="18"/>
  <c r="E239" i="18" s="1"/>
  <c r="T154" i="29"/>
  <c r="AR130" i="29"/>
  <c r="T185" i="38"/>
  <c r="AR185" i="38" s="1"/>
  <c r="F238" i="18"/>
  <c r="AR238" i="18" s="1"/>
  <c r="AO239" i="18"/>
  <c r="E38" i="7" s="1"/>
  <c r="D371" i="43"/>
  <c r="D417" i="43" s="1"/>
  <c r="D423" i="43"/>
  <c r="D643" i="43" s="1"/>
  <c r="D160" i="43"/>
  <c r="B22" i="8"/>
  <c r="K335" i="9"/>
  <c r="D601" i="43" s="1"/>
  <c r="D604" i="43" s="1"/>
  <c r="K715" i="9"/>
  <c r="B310" i="9"/>
  <c r="J199" i="9"/>
  <c r="J201" i="9" s="1"/>
  <c r="J78" i="9"/>
  <c r="B92" i="9"/>
  <c r="H199" i="9"/>
  <c r="H201" i="9" s="1"/>
  <c r="L236" i="9"/>
  <c r="E12" i="3"/>
  <c r="H78" i="9"/>
  <c r="B27" i="8"/>
  <c r="B139" i="9" s="1"/>
  <c r="B151" i="9" s="1"/>
  <c r="H95" i="9"/>
  <c r="E23" i="8" s="1"/>
  <c r="B23" i="8" s="1"/>
  <c r="B81" i="9" s="1"/>
  <c r="G30" i="8"/>
  <c r="B110" i="9"/>
  <c r="B163" i="12"/>
  <c r="O303" i="9"/>
  <c r="B164" i="12"/>
  <c r="B24" i="8"/>
  <c r="B97" i="9" s="1"/>
  <c r="B99" i="9" s="1"/>
  <c r="J236" i="9"/>
  <c r="O273" i="9"/>
  <c r="J315" i="9"/>
  <c r="E38" i="3" s="1"/>
  <c r="E40" i="3" s="1"/>
  <c r="O310" i="9"/>
  <c r="B307" i="9"/>
  <c r="B307" i="12"/>
  <c r="B309" i="12" s="1"/>
  <c r="J711" i="9"/>
  <c r="I40" i="3"/>
  <c r="O274" i="9"/>
  <c r="G12" i="3"/>
  <c r="O311" i="9"/>
  <c r="M251" i="9"/>
  <c r="O271" i="9" s="1"/>
  <c r="B308" i="9"/>
  <c r="B16" i="3"/>
  <c r="B220" i="9" s="1"/>
  <c r="B226" i="9" s="1"/>
  <c r="J48" i="9"/>
  <c r="J11" i="3"/>
  <c r="R48" i="7" s="1"/>
  <c r="K716" i="9"/>
  <c r="H716" i="9"/>
  <c r="H719" i="9" s="1"/>
  <c r="B21" i="8"/>
  <c r="B505" i="9"/>
  <c r="I335" i="9"/>
  <c r="I339" i="9" s="1"/>
  <c r="B252" i="9"/>
  <c r="O307" i="9"/>
  <c r="P161" i="12"/>
  <c r="C161" i="12" s="1"/>
  <c r="B89" i="9"/>
  <c r="H48" i="9"/>
  <c r="O268" i="9"/>
  <c r="B40" i="9"/>
  <c r="AC74" i="41"/>
  <c r="AR74" i="41" s="1"/>
  <c r="T63" i="29"/>
  <c r="AE63" i="29" s="1"/>
  <c r="T94" i="18"/>
  <c r="AR94" i="18" s="1"/>
  <c r="T184" i="38"/>
  <c r="AR184" i="38" s="1"/>
  <c r="B13" i="3"/>
  <c r="G26" i="3"/>
  <c r="M399" i="9"/>
  <c r="Q399" i="9" s="1"/>
  <c r="J26" i="3"/>
  <c r="G93" i="38"/>
  <c r="T93" i="38" s="1"/>
  <c r="AR93" i="38" s="1"/>
  <c r="AC42" i="38"/>
  <c r="AR42" i="38"/>
  <c r="D245" i="43"/>
  <c r="L277" i="9"/>
  <c r="B274" i="9"/>
  <c r="B32" i="9"/>
  <c r="P399" i="9"/>
  <c r="T113" i="29"/>
  <c r="AR113" i="29" s="1"/>
  <c r="F157" i="38"/>
  <c r="T157" i="38" s="1"/>
  <c r="AH157" i="38" s="1"/>
  <c r="AR157" i="38" s="1"/>
  <c r="T99" i="29"/>
  <c r="AR99" i="29" s="1"/>
  <c r="T7" i="18"/>
  <c r="AR7" i="18" s="1"/>
  <c r="AH159" i="29"/>
  <c r="AR159" i="29" s="1"/>
  <c r="B271" i="9"/>
  <c r="L716" i="9"/>
  <c r="E297" i="43"/>
  <c r="E521" i="43" s="1"/>
  <c r="E525" i="43" s="1"/>
  <c r="D264" i="33"/>
  <c r="D267" i="17" s="1"/>
  <c r="H267" i="17" s="1"/>
  <c r="D236" i="38"/>
  <c r="F238" i="38" s="1"/>
  <c r="T238" i="38" s="1"/>
  <c r="AR238" i="38" s="1"/>
  <c r="AR130" i="41"/>
  <c r="AR63" i="41"/>
  <c r="D195" i="43"/>
  <c r="T110" i="41"/>
  <c r="AR110" i="41" s="1"/>
  <c r="T98" i="29"/>
  <c r="AR98" i="29" s="1"/>
  <c r="J6" i="18"/>
  <c r="J239" i="18" s="1"/>
  <c r="F124" i="38"/>
  <c r="N124" i="38" s="1"/>
  <c r="T124" i="38" s="1"/>
  <c r="AR124" i="38" s="1"/>
  <c r="M272" i="9"/>
  <c r="B272" i="9" s="1"/>
  <c r="T143" i="41"/>
  <c r="AH143" i="41" s="1"/>
  <c r="G96" i="29"/>
  <c r="G156" i="29" s="1"/>
  <c r="T156" i="29" s="1"/>
  <c r="AA120" i="29"/>
  <c r="AR120" i="29" s="1"/>
  <c r="AQ106" i="38"/>
  <c r="AR106" i="38" s="1"/>
  <c r="AI165" i="29"/>
  <c r="AR165" i="29" s="1"/>
  <c r="J43" i="3"/>
  <c r="D257" i="43"/>
  <c r="D514" i="43" s="1"/>
  <c r="Y33" i="29"/>
  <c r="AR33" i="29" s="1"/>
  <c r="E267" i="17"/>
  <c r="AA239" i="18"/>
  <c r="E16" i="7" s="1"/>
  <c r="AR120" i="18"/>
  <c r="F224" i="38"/>
  <c r="T224" i="38" s="1"/>
  <c r="D313" i="43"/>
  <c r="L132" i="9"/>
  <c r="I26" i="8" s="1"/>
  <c r="AL239" i="41"/>
  <c r="F34" i="7" s="1"/>
  <c r="AR233" i="41"/>
  <c r="AF239" i="41"/>
  <c r="F39" i="7" s="1"/>
  <c r="C270" i="17"/>
  <c r="AO239" i="38"/>
  <c r="D494" i="43" s="1"/>
  <c r="F168" i="29"/>
  <c r="T168" i="29" s="1"/>
  <c r="AC168" i="29" s="1"/>
  <c r="AL239" i="38"/>
  <c r="H34" i="7" s="1"/>
  <c r="AR233" i="38"/>
  <c r="C4" i="17"/>
  <c r="G150" i="29"/>
  <c r="T150" i="29" s="1"/>
  <c r="T90" i="29"/>
  <c r="AR90" i="29" s="1"/>
  <c r="F177" i="38"/>
  <c r="T177" i="38" s="1"/>
  <c r="AN177" i="38" s="1"/>
  <c r="G151" i="29"/>
  <c r="T151" i="29" s="1"/>
  <c r="AH151" i="29" s="1"/>
  <c r="AR151" i="29" s="1"/>
  <c r="I19" i="18"/>
  <c r="T19" i="18" s="1"/>
  <c r="Z19" i="18" s="1"/>
  <c r="Z239" i="18" s="1"/>
  <c r="E15" i="7" s="1"/>
  <c r="T184" i="18"/>
  <c r="AR184" i="18" s="1"/>
  <c r="M43" i="9"/>
  <c r="M45" i="9" s="1"/>
  <c r="E36" i="17"/>
  <c r="AK239" i="41"/>
  <c r="F33" i="7" s="1"/>
  <c r="F41" i="7" s="1"/>
  <c r="AR232" i="41"/>
  <c r="AK239" i="29"/>
  <c r="E487" i="43" s="1"/>
  <c r="AR232" i="29"/>
  <c r="I31" i="41"/>
  <c r="T31" i="41" s="1"/>
  <c r="Y31" i="41" s="1"/>
  <c r="AR31" i="41" s="1"/>
  <c r="T185" i="41"/>
  <c r="AR185" i="41" s="1"/>
  <c r="M503" i="9"/>
  <c r="G17" i="3" s="1"/>
  <c r="G19" i="3" s="1"/>
  <c r="AO239" i="41"/>
  <c r="F38" i="7" s="1"/>
  <c r="AR179" i="41"/>
  <c r="Q239" i="41"/>
  <c r="T200" i="41"/>
  <c r="AP200" i="41" s="1"/>
  <c r="AP239" i="41" s="1"/>
  <c r="F36" i="7" s="1"/>
  <c r="D440" i="43"/>
  <c r="D270" i="43"/>
  <c r="E132" i="43"/>
  <c r="I715" i="9"/>
  <c r="I719" i="9" s="1"/>
  <c r="K132" i="9"/>
  <c r="H26" i="8" s="1"/>
  <c r="M499" i="9"/>
  <c r="L15" i="9"/>
  <c r="I10" i="8" s="1"/>
  <c r="K198" i="9"/>
  <c r="D596" i="43" s="1"/>
  <c r="B254" i="9"/>
  <c r="K196" i="9"/>
  <c r="L196" i="9"/>
  <c r="G11" i="8"/>
  <c r="G18" i="8" s="1"/>
  <c r="B391" i="9"/>
  <c r="L163" i="9"/>
  <c r="M214" i="9"/>
  <c r="J15" i="3" s="1"/>
  <c r="B111" i="9"/>
  <c r="B104" i="9"/>
  <c r="I707" i="9"/>
  <c r="I711" i="9" s="1"/>
  <c r="F12" i="3"/>
  <c r="F19" i="3" s="1"/>
  <c r="F34" i="3" s="1"/>
  <c r="F50" i="3" s="1"/>
  <c r="B88" i="9"/>
  <c r="K437" i="9"/>
  <c r="B29" i="9"/>
  <c r="M199" i="9"/>
  <c r="M201" i="9" s="1"/>
  <c r="J12" i="3"/>
  <c r="M707" i="9"/>
  <c r="AF223" i="38"/>
  <c r="AR223" i="38" s="1"/>
  <c r="E282" i="43"/>
  <c r="E639" i="43" s="1"/>
  <c r="AI164" i="29"/>
  <c r="T204" i="38"/>
  <c r="AF204" i="38"/>
  <c r="H15" i="8"/>
  <c r="B166" i="9"/>
  <c r="B167" i="9"/>
  <c r="AH134" i="29"/>
  <c r="AR134" i="29" s="1"/>
  <c r="AC54" i="41"/>
  <c r="AR54" i="41" s="1"/>
  <c r="AH157" i="41"/>
  <c r="AR157" i="41" s="1"/>
  <c r="B250" i="9"/>
  <c r="G99" i="38"/>
  <c r="G159" i="38" s="1"/>
  <c r="T159" i="38" s="1"/>
  <c r="I466" i="9"/>
  <c r="M466" i="9" s="1"/>
  <c r="T119" i="41"/>
  <c r="AR119" i="41" s="1"/>
  <c r="F264" i="33"/>
  <c r="F267" i="17" s="1"/>
  <c r="T184" i="41"/>
  <c r="AR184" i="41" s="1"/>
  <c r="AF228" i="38"/>
  <c r="AR228" i="38" s="1"/>
  <c r="AC41" i="38"/>
  <c r="AR41" i="38" s="1"/>
  <c r="AF214" i="29"/>
  <c r="AR214" i="29" s="1"/>
  <c r="I184" i="29"/>
  <c r="I19" i="29" s="1"/>
  <c r="T19" i="29" s="1"/>
  <c r="AF204" i="18"/>
  <c r="T204" i="18"/>
  <c r="E99" i="43"/>
  <c r="AC56" i="38"/>
  <c r="AR56" i="38" s="1"/>
  <c r="AC83" i="29"/>
  <c r="AR83" i="29" s="1"/>
  <c r="D236" i="41"/>
  <c r="J239" i="29"/>
  <c r="T6" i="29"/>
  <c r="J111" i="38"/>
  <c r="J6" i="38" s="1"/>
  <c r="E239" i="41"/>
  <c r="F45" i="7"/>
  <c r="AS104" i="41"/>
  <c r="F104" i="41"/>
  <c r="T104" i="41" s="1"/>
  <c r="AC56" i="29"/>
  <c r="AR56" i="29" s="1"/>
  <c r="AC194" i="41"/>
  <c r="AR194" i="41" s="1"/>
  <c r="AC36" i="29"/>
  <c r="AR36" i="29" s="1"/>
  <c r="AH152" i="38"/>
  <c r="AR152" i="38" s="1"/>
  <c r="X18" i="29"/>
  <c r="AR18" i="29" s="1"/>
  <c r="T111" i="29"/>
  <c r="AR111" i="29" s="1"/>
  <c r="AH141" i="29"/>
  <c r="AR141" i="29" s="1"/>
  <c r="K163" i="9"/>
  <c r="B159" i="9"/>
  <c r="K113" i="38"/>
  <c r="K63" i="38" s="1"/>
  <c r="AC81" i="29"/>
  <c r="AR81" i="29" s="1"/>
  <c r="AR69" i="18"/>
  <c r="Z19" i="41"/>
  <c r="AC27" i="29"/>
  <c r="AR27" i="29" s="1"/>
  <c r="X14" i="29"/>
  <c r="L95" i="9"/>
  <c r="I23" i="8" s="1"/>
  <c r="AC54" i="29"/>
  <c r="AR54" i="29" s="1"/>
  <c r="I48" i="9"/>
  <c r="X16" i="41"/>
  <c r="X239" i="41" s="1"/>
  <c r="F13" i="7" s="1"/>
  <c r="F106" i="29"/>
  <c r="T106" i="29" s="1"/>
  <c r="AC42" i="29"/>
  <c r="AR42" i="29" s="1"/>
  <c r="D148" i="43"/>
  <c r="F104" i="38"/>
  <c r="T104" i="38" s="1"/>
  <c r="AF214" i="38"/>
  <c r="AR214" i="38" s="1"/>
  <c r="AC22" i="38"/>
  <c r="AR22" i="38" s="1"/>
  <c r="AR62" i="29"/>
  <c r="AF217" i="29"/>
  <c r="AR217" i="29" s="1"/>
  <c r="K76" i="9"/>
  <c r="H22" i="8" s="1"/>
  <c r="B74" i="9"/>
  <c r="Z19" i="38"/>
  <c r="Z239" i="38" s="1"/>
  <c r="G115" i="29"/>
  <c r="G171" i="29" s="1"/>
  <c r="O272" i="9"/>
  <c r="I468" i="9"/>
  <c r="M468" i="9" s="1"/>
  <c r="G90" i="38"/>
  <c r="G150" i="38" s="1"/>
  <c r="T150" i="38" s="1"/>
  <c r="B38" i="9"/>
  <c r="K45" i="9"/>
  <c r="H21" i="8" s="1"/>
  <c r="AF222" i="29"/>
  <c r="AR222" i="29" s="1"/>
  <c r="AH140" i="38"/>
  <c r="AR140" i="38" s="1"/>
  <c r="Y32" i="38"/>
  <c r="AR32" i="38" s="1"/>
  <c r="AR178" i="38"/>
  <c r="T97" i="41"/>
  <c r="AR97" i="41" s="1"/>
  <c r="AN177" i="29"/>
  <c r="AN239" i="29" s="1"/>
  <c r="L67" i="9"/>
  <c r="L70" i="9" s="1"/>
  <c r="D32" i="29"/>
  <c r="F32" i="29" s="1"/>
  <c r="T32" i="29" s="1"/>
  <c r="H41" i="17"/>
  <c r="E43" i="43" s="1"/>
  <c r="E45" i="43" s="1"/>
  <c r="D43" i="17"/>
  <c r="D236" i="29" s="1"/>
  <c r="D239" i="29" s="1"/>
  <c r="G97" i="29"/>
  <c r="G157" i="29" s="1"/>
  <c r="T157" i="29" s="1"/>
  <c r="T205" i="18"/>
  <c r="AF205" i="18"/>
  <c r="T72" i="29"/>
  <c r="AR72" i="29" s="1"/>
  <c r="B109" i="9"/>
  <c r="E160" i="43"/>
  <c r="AP199" i="38"/>
  <c r="AB55" i="29"/>
  <c r="AR55" i="29" s="1"/>
  <c r="AB85" i="38"/>
  <c r="AR85" i="38" s="1"/>
  <c r="AH156" i="18"/>
  <c r="AR156" i="18" s="1"/>
  <c r="G96" i="38"/>
  <c r="G156" i="38" s="1"/>
  <c r="T156" i="38" s="1"/>
  <c r="E4" i="33"/>
  <c r="AC75" i="29"/>
  <c r="AR75" i="29" s="1"/>
  <c r="T99" i="18"/>
  <c r="AR99" i="18" s="1"/>
  <c r="E350" i="43"/>
  <c r="E417" i="43" s="1"/>
  <c r="E427" i="43" s="1"/>
  <c r="B193" i="9"/>
  <c r="AC51" i="29"/>
  <c r="AR51" i="29" s="1"/>
  <c r="I467" i="9"/>
  <c r="M467" i="9" s="1"/>
  <c r="AH144" i="38"/>
  <c r="AR144" i="38" s="1"/>
  <c r="Y32" i="41"/>
  <c r="AR32" i="41" s="1"/>
  <c r="AQ105" i="38"/>
  <c r="AR105" i="38" s="1"/>
  <c r="N126" i="38"/>
  <c r="T126" i="38"/>
  <c r="AR126" i="38" s="1"/>
  <c r="AB37" i="38"/>
  <c r="AR37" i="38" s="1"/>
  <c r="G44" i="29"/>
  <c r="AQ106" i="41"/>
  <c r="AR106" i="41" s="1"/>
  <c r="I112" i="29"/>
  <c r="T112" i="29"/>
  <c r="AR112" i="29" s="1"/>
  <c r="AH150" i="29"/>
  <c r="AR150" i="29" s="1"/>
  <c r="AC41" i="29"/>
  <c r="AR41" i="29"/>
  <c r="N125" i="38"/>
  <c r="T125" i="38" s="1"/>
  <c r="AR125" i="38" s="1"/>
  <c r="T44" i="41"/>
  <c r="B147" i="9"/>
  <c r="AA120" i="38"/>
  <c r="L381" i="9"/>
  <c r="I25" i="3" s="1"/>
  <c r="B25" i="3" s="1"/>
  <c r="B369" i="9" s="1"/>
  <c r="B382" i="9" s="1"/>
  <c r="B377" i="9"/>
  <c r="I110" i="38"/>
  <c r="AC49" i="29"/>
  <c r="AR49" i="29" s="1"/>
  <c r="AH159" i="18"/>
  <c r="AR159" i="18" s="1"/>
  <c r="Q200" i="18"/>
  <c r="T200" i="18" s="1"/>
  <c r="AD69" i="38"/>
  <c r="AD239" i="38" s="1"/>
  <c r="X15" i="29"/>
  <c r="AR15" i="29" s="1"/>
  <c r="M245" i="9"/>
  <c r="L257" i="9"/>
  <c r="J270" i="9"/>
  <c r="B270" i="9" s="1"/>
  <c r="AH139" i="38"/>
  <c r="AR139" i="38" s="1"/>
  <c r="B108" i="9"/>
  <c r="M296" i="9"/>
  <c r="G94" i="38"/>
  <c r="G154" i="38" s="1"/>
  <c r="T154" i="38" s="1"/>
  <c r="N124" i="41"/>
  <c r="N23" i="41" s="1"/>
  <c r="I110" i="29"/>
  <c r="AC53" i="38"/>
  <c r="AR53" i="38" s="1"/>
  <c r="T172" i="41"/>
  <c r="AR172" i="41" s="1"/>
  <c r="AR176" i="41"/>
  <c r="AB26" i="38"/>
  <c r="AR26" i="38" s="1"/>
  <c r="D180" i="43"/>
  <c r="AR234" i="18"/>
  <c r="X17" i="29"/>
  <c r="AR17" i="29" s="1"/>
  <c r="T143" i="38"/>
  <c r="AF224" i="29"/>
  <c r="AR224" i="29" s="1"/>
  <c r="K394" i="9"/>
  <c r="B390" i="9"/>
  <c r="I70" i="9"/>
  <c r="T170" i="18"/>
  <c r="AR170" i="18" s="1"/>
  <c r="AF217" i="38"/>
  <c r="AR217" i="38"/>
  <c r="AC24" i="29"/>
  <c r="AR24" i="29" s="1"/>
  <c r="AR31" i="29"/>
  <c r="T92" i="38"/>
  <c r="AR92" i="38" s="1"/>
  <c r="I16" i="18"/>
  <c r="T98" i="18"/>
  <c r="AR98" i="18" s="1"/>
  <c r="J28" i="3"/>
  <c r="B28" i="3" s="1"/>
  <c r="B434" i="9" s="1"/>
  <c r="M437" i="9"/>
  <c r="L115" i="9"/>
  <c r="AJ165" i="38"/>
  <c r="AR165" i="38" s="1"/>
  <c r="T143" i="18"/>
  <c r="AH142" i="38"/>
  <c r="AR142" i="38" s="1"/>
  <c r="E440" i="43"/>
  <c r="E651" i="43" s="1"/>
  <c r="B379" i="9"/>
  <c r="J111" i="41"/>
  <c r="J6" i="41" s="1"/>
  <c r="G8" i="38"/>
  <c r="T8" i="38" s="1"/>
  <c r="AR8" i="38" s="1"/>
  <c r="K95" i="9"/>
  <c r="H23" i="8" s="1"/>
  <c r="N119" i="38"/>
  <c r="N54" i="38" s="1"/>
  <c r="T54" i="38" s="1"/>
  <c r="G73" i="29"/>
  <c r="T73" i="29" s="1"/>
  <c r="AR73" i="29" s="1"/>
  <c r="T113" i="18"/>
  <c r="AR113" i="18" s="1"/>
  <c r="B123" i="9"/>
  <c r="M132" i="9"/>
  <c r="J26" i="8" s="1"/>
  <c r="AS104" i="38"/>
  <c r="D504" i="43" s="1"/>
  <c r="F504" i="43" s="1"/>
  <c r="AF216" i="29"/>
  <c r="AR216" i="29" s="1"/>
  <c r="AC83" i="38"/>
  <c r="AR83" i="38" s="1"/>
  <c r="E44" i="3"/>
  <c r="H44" i="3"/>
  <c r="H48" i="3" s="1"/>
  <c r="AR211" i="18"/>
  <c r="AN239" i="18"/>
  <c r="E37" i="7" s="1"/>
  <c r="B124" i="9"/>
  <c r="M171" i="18"/>
  <c r="M44" i="18" s="1"/>
  <c r="AH141" i="38"/>
  <c r="AR141" i="38" s="1"/>
  <c r="AH155" i="18"/>
  <c r="AR155" i="18" s="1"/>
  <c r="F220" i="38"/>
  <c r="T220" i="38" s="1"/>
  <c r="AI239" i="41"/>
  <c r="F28" i="7" s="1"/>
  <c r="AA190" i="41"/>
  <c r="AR190" i="41" s="1"/>
  <c r="L114" i="38"/>
  <c r="X14" i="38"/>
  <c r="T95" i="18"/>
  <c r="AR95" i="18" s="1"/>
  <c r="AF213" i="38"/>
  <c r="AR213" i="38" s="1"/>
  <c r="AH144" i="29"/>
  <c r="AR144" i="29" s="1"/>
  <c r="B11" i="9"/>
  <c r="AH140" i="18"/>
  <c r="AR140" i="18" s="1"/>
  <c r="AR205" i="29"/>
  <c r="I239" i="41"/>
  <c r="AH152" i="29"/>
  <c r="AR152" i="29" s="1"/>
  <c r="AH134" i="38"/>
  <c r="W235" i="29"/>
  <c r="AR235" i="29"/>
  <c r="AC168" i="41"/>
  <c r="AR168" i="41" s="1"/>
  <c r="T185" i="18"/>
  <c r="AR185" i="18" s="1"/>
  <c r="M502" i="9"/>
  <c r="Q200" i="29"/>
  <c r="Q239" i="29" s="1"/>
  <c r="I459" i="9"/>
  <c r="AH154" i="29"/>
  <c r="AR154" i="29" s="1"/>
  <c r="K115" i="9"/>
  <c r="H24" i="8" s="1"/>
  <c r="AQ105" i="18"/>
  <c r="AR105" i="18" s="1"/>
  <c r="M266" i="9"/>
  <c r="K277" i="9"/>
  <c r="AQ104" i="18"/>
  <c r="AR104" i="18" s="1"/>
  <c r="X18" i="38"/>
  <c r="AR18" i="38" s="1"/>
  <c r="AR176" i="18"/>
  <c r="B66" i="9"/>
  <c r="M70" i="9"/>
  <c r="AF213" i="29"/>
  <c r="AR213" i="29" s="1"/>
  <c r="H15" i="9"/>
  <c r="E10" i="8" s="1"/>
  <c r="B10" i="8" s="1"/>
  <c r="D10" i="8" s="1"/>
  <c r="B232" i="9"/>
  <c r="J37" i="3"/>
  <c r="B37" i="3" s="1"/>
  <c r="M708" i="9"/>
  <c r="M234" i="9"/>
  <c r="M236" i="9" s="1"/>
  <c r="T115" i="18"/>
  <c r="AR115" i="18" s="1"/>
  <c r="AC58" i="29"/>
  <c r="AR58" i="29"/>
  <c r="G239" i="18"/>
  <c r="G80" i="29"/>
  <c r="G194" i="29" s="1"/>
  <c r="T194" i="29" s="1"/>
  <c r="B146" i="9"/>
  <c r="L149" i="9"/>
  <c r="I27" i="8" s="1"/>
  <c r="AJ239" i="18"/>
  <c r="E27" i="7" s="1"/>
  <c r="T205" i="38"/>
  <c r="AF205" i="38"/>
  <c r="AC84" i="18"/>
  <c r="AR84" i="18" s="1"/>
  <c r="M172" i="29"/>
  <c r="Y31" i="18"/>
  <c r="Y239" i="18" s="1"/>
  <c r="E14" i="7" s="1"/>
  <c r="AH143" i="29"/>
  <c r="AR143" i="29" s="1"/>
  <c r="AF215" i="38"/>
  <c r="AR215" i="38" s="1"/>
  <c r="B127" i="9"/>
  <c r="AF210" i="38"/>
  <c r="AR210" i="38" s="1"/>
  <c r="D132" i="43"/>
  <c r="AH136" i="38"/>
  <c r="AR136" i="38" s="1"/>
  <c r="W10" i="29"/>
  <c r="AR10" i="29" s="1"/>
  <c r="AH135" i="38"/>
  <c r="AR135" i="38" s="1"/>
  <c r="D61" i="43"/>
  <c r="AF220" i="29"/>
  <c r="AR220" i="29" s="1"/>
  <c r="E313" i="43"/>
  <c r="AJ163" i="38"/>
  <c r="K399" i="9"/>
  <c r="AH154" i="18"/>
  <c r="AR154" i="18" s="1"/>
  <c r="AC25" i="38"/>
  <c r="AR25" i="38" s="1"/>
  <c r="K239" i="18"/>
  <c r="T63" i="18"/>
  <c r="L170" i="29"/>
  <c r="L239" i="29" s="1"/>
  <c r="AH158" i="29"/>
  <c r="AR158" i="29" s="1"/>
  <c r="AF211" i="38"/>
  <c r="AR211" i="38" s="1"/>
  <c r="AH140" i="29"/>
  <c r="AR140" i="29" s="1"/>
  <c r="M13" i="9"/>
  <c r="M15" i="9" s="1"/>
  <c r="J10" i="8" s="1"/>
  <c r="E17" i="17"/>
  <c r="AC22" i="29"/>
  <c r="AR22" i="29" s="1"/>
  <c r="N124" i="29"/>
  <c r="T124" i="29" s="1"/>
  <c r="AR124" i="29" s="1"/>
  <c r="J266" i="9"/>
  <c r="I277" i="9"/>
  <c r="O309" i="9"/>
  <c r="AC80" i="18"/>
  <c r="AR80" i="18" s="1"/>
  <c r="AB55" i="38"/>
  <c r="AR55" i="38" s="1"/>
  <c r="AC49" i="38"/>
  <c r="AR49" i="38" s="1"/>
  <c r="M454" i="9"/>
  <c r="H257" i="9"/>
  <c r="M246" i="9"/>
  <c r="E17" i="43"/>
  <c r="J265" i="9"/>
  <c r="H277" i="9"/>
  <c r="E478" i="43"/>
  <c r="I27" i="7"/>
  <c r="B210" i="9"/>
  <c r="K214" i="9"/>
  <c r="H15" i="3" s="1"/>
  <c r="AC84" i="41"/>
  <c r="AR84" i="41" s="1"/>
  <c r="T70" i="38"/>
  <c r="AR70" i="38" s="1"/>
  <c r="AC75" i="38"/>
  <c r="AR75" i="38"/>
  <c r="AC82" i="38"/>
  <c r="AR82" i="38" s="1"/>
  <c r="W10" i="18"/>
  <c r="AR10" i="18" s="1"/>
  <c r="G95" i="38"/>
  <c r="AF218" i="29"/>
  <c r="AR218" i="29" s="1"/>
  <c r="G84" i="29"/>
  <c r="T84" i="29" s="1"/>
  <c r="AA190" i="38"/>
  <c r="AR190" i="38" s="1"/>
  <c r="AH158" i="18"/>
  <c r="AR158" i="18" s="1"/>
  <c r="AF219" i="29"/>
  <c r="AR219" i="29" s="1"/>
  <c r="L45" i="9"/>
  <c r="I21" i="8" s="1"/>
  <c r="E61" i="43"/>
  <c r="AF224" i="38"/>
  <c r="AR224" i="38"/>
  <c r="AC85" i="29"/>
  <c r="AR85" i="29" s="1"/>
  <c r="E195" i="43"/>
  <c r="L333" i="9"/>
  <c r="B327" i="9"/>
  <c r="AR199" i="18"/>
  <c r="E104" i="29"/>
  <c r="F124" i="17"/>
  <c r="T111" i="18"/>
  <c r="AR111" i="18" s="1"/>
  <c r="E180" i="43"/>
  <c r="L35" i="9"/>
  <c r="AC74" i="38"/>
  <c r="AR74" i="38" s="1"/>
  <c r="AC53" i="29"/>
  <c r="AR53" i="29" s="1"/>
  <c r="J269" i="9"/>
  <c r="G80" i="38"/>
  <c r="G194" i="38" s="1"/>
  <c r="T194" i="38" s="1"/>
  <c r="I186" i="38"/>
  <c r="T186" i="38" s="1"/>
  <c r="AR186" i="38" s="1"/>
  <c r="T114" i="41"/>
  <c r="AR114" i="41" s="1"/>
  <c r="B273" i="9"/>
  <c r="AB37" i="29"/>
  <c r="AR37" i="29" s="1"/>
  <c r="G91" i="38"/>
  <c r="G151" i="38" s="1"/>
  <c r="T151" i="38" s="1"/>
  <c r="G8" i="29"/>
  <c r="AC50" i="38"/>
  <c r="AR50" i="38" s="1"/>
  <c r="K35" i="9"/>
  <c r="AO239" i="29"/>
  <c r="T80" i="41"/>
  <c r="N23" i="18"/>
  <c r="B72" i="9"/>
  <c r="L76" i="9"/>
  <c r="I22" i="8" s="1"/>
  <c r="G16" i="17"/>
  <c r="D10" i="43" s="1"/>
  <c r="D17" i="43" s="1"/>
  <c r="K13" i="9"/>
  <c r="K15" i="9" s="1"/>
  <c r="H10" i="8" s="1"/>
  <c r="D10" i="38"/>
  <c r="F10" i="38" s="1"/>
  <c r="Y31" i="38"/>
  <c r="AR31" i="38" s="1"/>
  <c r="H33" i="7"/>
  <c r="D487" i="43"/>
  <c r="B28" i="9"/>
  <c r="I89" i="58"/>
  <c r="N35" i="58"/>
  <c r="O21" i="58"/>
  <c r="F30" i="8"/>
  <c r="B517" i="9"/>
  <c r="B534" i="9"/>
  <c r="B509" i="9"/>
  <c r="B533" i="9"/>
  <c r="B512" i="9"/>
  <c r="B514" i="9"/>
  <c r="B530" i="9"/>
  <c r="B523" i="9"/>
  <c r="B524" i="9"/>
  <c r="B529" i="9"/>
  <c r="B510" i="9"/>
  <c r="B519" i="9"/>
  <c r="B522" i="9"/>
  <c r="B518" i="9"/>
  <c r="B507" i="9"/>
  <c r="B531" i="9"/>
  <c r="B513" i="9"/>
  <c r="B521" i="9"/>
  <c r="B508" i="9"/>
  <c r="B520" i="9"/>
  <c r="B511" i="9"/>
  <c r="B532" i="9"/>
  <c r="B103" i="9"/>
  <c r="B102" i="9"/>
  <c r="B117" i="9"/>
  <c r="B138" i="9"/>
  <c r="B132" i="9"/>
  <c r="H32" i="3" l="1"/>
  <c r="H26" i="3"/>
  <c r="E26" i="3"/>
  <c r="K339" i="9"/>
  <c r="AA239" i="29"/>
  <c r="I16" i="7" s="1"/>
  <c r="J48" i="3"/>
  <c r="D239" i="38"/>
  <c r="B46" i="3"/>
  <c r="B435" i="9" s="1"/>
  <c r="B427" i="9" s="1"/>
  <c r="B442" i="9" s="1"/>
  <c r="G95" i="29"/>
  <c r="G155" i="29" s="1"/>
  <c r="T155" i="29" s="1"/>
  <c r="AH155" i="29" s="1"/>
  <c r="AR155" i="29" s="1"/>
  <c r="T95" i="29"/>
  <c r="AR95" i="29" s="1"/>
  <c r="AJ239" i="38"/>
  <c r="D478" i="43" s="1"/>
  <c r="B24" i="3"/>
  <c r="B351" i="9" s="1"/>
  <c r="F236" i="18"/>
  <c r="T236" i="18" s="1"/>
  <c r="AR236" i="18" s="1"/>
  <c r="M715" i="9"/>
  <c r="M719" i="9" s="1"/>
  <c r="T200" i="29"/>
  <c r="AP200" i="29" s="1"/>
  <c r="AP239" i="29" s="1"/>
  <c r="M335" i="9"/>
  <c r="M339" i="9" s="1"/>
  <c r="AH239" i="41"/>
  <c r="F26" i="7" s="1"/>
  <c r="AR176" i="38"/>
  <c r="AR177" i="38"/>
  <c r="AN239" i="38"/>
  <c r="H37" i="7" s="1"/>
  <c r="B120" i="9"/>
  <c r="G153" i="38"/>
  <c r="T153" i="38" s="1"/>
  <c r="AH153" i="38" s="1"/>
  <c r="AR153" i="38" s="1"/>
  <c r="T44" i="38"/>
  <c r="AB44" i="38" s="1"/>
  <c r="AB239" i="38" s="1"/>
  <c r="D321" i="43"/>
  <c r="D649" i="43" s="1"/>
  <c r="B118" i="9"/>
  <c r="B121" i="9"/>
  <c r="AI239" i="29"/>
  <c r="I28" i="7" s="1"/>
  <c r="B28" i="7" s="1"/>
  <c r="B119" i="9"/>
  <c r="B34" i="7"/>
  <c r="B131" i="9"/>
  <c r="B137" i="9"/>
  <c r="B122" i="9"/>
  <c r="L6" i="38"/>
  <c r="L239" i="38" s="1"/>
  <c r="B372" i="9"/>
  <c r="AR200" i="41"/>
  <c r="AR168" i="29"/>
  <c r="B380" i="9"/>
  <c r="B98" i="9"/>
  <c r="T6" i="18"/>
  <c r="W6" i="18" s="1"/>
  <c r="W239" i="18" s="1"/>
  <c r="E12" i="7" s="1"/>
  <c r="T238" i="18"/>
  <c r="H38" i="7"/>
  <c r="D427" i="43"/>
  <c r="D442" i="43" s="1"/>
  <c r="D270" i="17"/>
  <c r="D70" i="43"/>
  <c r="E642" i="43"/>
  <c r="E646" i="43" s="1"/>
  <c r="E270" i="17"/>
  <c r="E321" i="43"/>
  <c r="E649" i="43" s="1"/>
  <c r="G32" i="8"/>
  <c r="G53" i="3" s="1"/>
  <c r="G55" i="3" s="1"/>
  <c r="B141" i="9"/>
  <c r="B143" i="9"/>
  <c r="B140" i="9"/>
  <c r="B150" i="9"/>
  <c r="B149" i="9"/>
  <c r="B142" i="9"/>
  <c r="K719" i="9"/>
  <c r="B96" i="9"/>
  <c r="B83" i="9"/>
  <c r="B85" i="9"/>
  <c r="M277" i="9"/>
  <c r="J38" i="3" s="1"/>
  <c r="J40" i="3" s="1"/>
  <c r="E30" i="8"/>
  <c r="B11" i="8"/>
  <c r="B20" i="9" s="1"/>
  <c r="B148" i="9"/>
  <c r="B371" i="9"/>
  <c r="B87" i="9"/>
  <c r="B84" i="9"/>
  <c r="B94" i="9"/>
  <c r="B100" i="9"/>
  <c r="B115" i="9"/>
  <c r="B101" i="9"/>
  <c r="B221" i="9"/>
  <c r="B187" i="12"/>
  <c r="B192" i="12" s="1"/>
  <c r="B225" i="9"/>
  <c r="B381" i="9"/>
  <c r="B311" i="12"/>
  <c r="B114" i="9"/>
  <c r="B310" i="12"/>
  <c r="B308" i="12"/>
  <c r="B374" i="9"/>
  <c r="B223" i="9"/>
  <c r="B370" i="9"/>
  <c r="B224" i="9"/>
  <c r="B266" i="9"/>
  <c r="B222" i="9"/>
  <c r="B26" i="3"/>
  <c r="B396" i="9" s="1"/>
  <c r="B237" i="9"/>
  <c r="B227" i="9"/>
  <c r="B230" i="9" s="1"/>
  <c r="B236" i="9"/>
  <c r="B251" i="9"/>
  <c r="B43" i="9"/>
  <c r="J21" i="8"/>
  <c r="J30" i="8" s="1"/>
  <c r="M48" i="9"/>
  <c r="E458" i="43"/>
  <c r="G239" i="29"/>
  <c r="I16" i="29"/>
  <c r="I239" i="29" s="1"/>
  <c r="AR69" i="38"/>
  <c r="T90" i="38"/>
  <c r="AR90" i="38" s="1"/>
  <c r="T99" i="38"/>
  <c r="AR99" i="38" s="1"/>
  <c r="AR143" i="41"/>
  <c r="E18" i="8"/>
  <c r="I470" i="9"/>
  <c r="J17" i="3"/>
  <c r="J19" i="3" s="1"/>
  <c r="D485" i="43"/>
  <c r="B95" i="9"/>
  <c r="D642" i="43"/>
  <c r="B67" i="9"/>
  <c r="AA239" i="41"/>
  <c r="F16" i="7" s="1"/>
  <c r="B43" i="3"/>
  <c r="B355" i="9" s="1"/>
  <c r="D4" i="17"/>
  <c r="D282" i="43"/>
  <c r="T96" i="29"/>
  <c r="AR96" i="29" s="1"/>
  <c r="F270" i="17"/>
  <c r="B15" i="3"/>
  <c r="AR163" i="38"/>
  <c r="T114" i="38"/>
  <c r="AR114" i="38" s="1"/>
  <c r="T110" i="29"/>
  <c r="AR110" i="29" s="1"/>
  <c r="AR177" i="29"/>
  <c r="B375" i="9"/>
  <c r="B373" i="9"/>
  <c r="B82" i="9"/>
  <c r="B86" i="9"/>
  <c r="B289" i="12"/>
  <c r="F4" i="17"/>
  <c r="T170" i="29"/>
  <c r="AR170" i="29" s="1"/>
  <c r="D199" i="43"/>
  <c r="AR31" i="18"/>
  <c r="Y239" i="41"/>
  <c r="F14" i="7" s="1"/>
  <c r="AR19" i="38"/>
  <c r="AR204" i="18"/>
  <c r="AH156" i="29"/>
  <c r="AG156" i="29"/>
  <c r="G155" i="38"/>
  <c r="T155" i="38" s="1"/>
  <c r="AH155" i="38" s="1"/>
  <c r="AR155" i="38" s="1"/>
  <c r="T95" i="38"/>
  <c r="AR95" i="38" s="1"/>
  <c r="AF242" i="38"/>
  <c r="F30" i="7"/>
  <c r="AE239" i="29"/>
  <c r="I20" i="7" s="1"/>
  <c r="AR63" i="29"/>
  <c r="I16" i="38"/>
  <c r="I239" i="38" s="1"/>
  <c r="AA239" i="38"/>
  <c r="H16" i="7" s="1"/>
  <c r="H30" i="8"/>
  <c r="Z239" i="41"/>
  <c r="F15" i="7" s="1"/>
  <c r="AR19" i="41"/>
  <c r="E199" i="43"/>
  <c r="D651" i="43"/>
  <c r="B231" i="9"/>
  <c r="B235" i="9" s="1"/>
  <c r="L707" i="9"/>
  <c r="L199" i="9"/>
  <c r="I12" i="3"/>
  <c r="K707" i="9"/>
  <c r="H12" i="3"/>
  <c r="K199" i="9"/>
  <c r="M711" i="9"/>
  <c r="I11" i="3"/>
  <c r="L706" i="9"/>
  <c r="T23" i="41"/>
  <c r="N239" i="41"/>
  <c r="AH154" i="38"/>
  <c r="AR154" i="38" s="1"/>
  <c r="E473" i="43"/>
  <c r="AH151" i="38"/>
  <c r="AR151" i="38" s="1"/>
  <c r="AC84" i="29"/>
  <c r="AR84" i="29" s="1"/>
  <c r="N239" i="18"/>
  <c r="T23" i="18"/>
  <c r="AF220" i="38"/>
  <c r="AR220" i="38" s="1"/>
  <c r="T80" i="38"/>
  <c r="AC194" i="29"/>
  <c r="AR194" i="29" s="1"/>
  <c r="M459" i="9"/>
  <c r="M473" i="9" s="1"/>
  <c r="E29" i="3" s="1"/>
  <c r="T113" i="38"/>
  <c r="AR113" i="38" s="1"/>
  <c r="K48" i="9"/>
  <c r="H11" i="8"/>
  <c r="H18" i="8" s="1"/>
  <c r="I239" i="18"/>
  <c r="T16" i="18"/>
  <c r="AR205" i="18"/>
  <c r="J239" i="38"/>
  <c r="AF239" i="18"/>
  <c r="E39" i="7" s="1"/>
  <c r="K239" i="38"/>
  <c r="T63" i="38"/>
  <c r="O269" i="9"/>
  <c r="B269" i="9"/>
  <c r="B245" i="9"/>
  <c r="O265" i="9"/>
  <c r="M257" i="9"/>
  <c r="AQ106" i="29"/>
  <c r="AR106" i="29" s="1"/>
  <c r="AH159" i="38"/>
  <c r="AR159" i="38" s="1"/>
  <c r="E239" i="29"/>
  <c r="I45" i="7"/>
  <c r="AS104" i="29"/>
  <c r="E504" i="43" s="1"/>
  <c r="T80" i="29"/>
  <c r="AQ239" i="18"/>
  <c r="E48" i="3"/>
  <c r="B48" i="3" s="1"/>
  <c r="B42" i="3" s="1"/>
  <c r="B44" i="3"/>
  <c r="T124" i="41"/>
  <c r="AR124" i="41" s="1"/>
  <c r="T110" i="38"/>
  <c r="AR110" i="38" s="1"/>
  <c r="Y239" i="38"/>
  <c r="F104" i="29"/>
  <c r="E236" i="38"/>
  <c r="AE63" i="18"/>
  <c r="AE239" i="18" s="1"/>
  <c r="E20" i="7" s="1"/>
  <c r="T172" i="29"/>
  <c r="AR172" i="29" s="1"/>
  <c r="AF239" i="29"/>
  <c r="T119" i="38"/>
  <c r="AR119" i="38" s="1"/>
  <c r="F15" i="8"/>
  <c r="I78" i="9"/>
  <c r="T94" i="38"/>
  <c r="AR94" i="38" s="1"/>
  <c r="T97" i="29"/>
  <c r="AR97" i="29" s="1"/>
  <c r="AR16" i="41"/>
  <c r="K706" i="9"/>
  <c r="H11" i="3"/>
  <c r="T111" i="38"/>
  <c r="AR111" i="38" s="1"/>
  <c r="T184" i="29"/>
  <c r="AR184" i="29" s="1"/>
  <c r="E4" i="17"/>
  <c r="J29" i="3"/>
  <c r="J32" i="3" s="1"/>
  <c r="G29" i="3"/>
  <c r="G32" i="3" s="1"/>
  <c r="G34" i="3" s="1"/>
  <c r="G50" i="3" s="1"/>
  <c r="AH143" i="18"/>
  <c r="AH239" i="18" s="1"/>
  <c r="E26" i="7" s="1"/>
  <c r="W6" i="29"/>
  <c r="W239" i="29" s="1"/>
  <c r="Z19" i="29"/>
  <c r="Z239" i="29" s="1"/>
  <c r="O270" i="9"/>
  <c r="B13" i="9"/>
  <c r="AH157" i="29"/>
  <c r="T10" i="38"/>
  <c r="L335" i="9"/>
  <c r="I23" i="3"/>
  <c r="L715" i="9"/>
  <c r="L719" i="9" s="1"/>
  <c r="AR14" i="38"/>
  <c r="T171" i="18"/>
  <c r="AR171" i="18" s="1"/>
  <c r="O399" i="9"/>
  <c r="D463" i="43"/>
  <c r="H19" i="7"/>
  <c r="B19" i="7" s="1"/>
  <c r="AR120" i="38"/>
  <c r="T115" i="29"/>
  <c r="AR115" i="29" s="1"/>
  <c r="AC194" i="38"/>
  <c r="AR194" i="38" s="1"/>
  <c r="AH156" i="38"/>
  <c r="AG156" i="38"/>
  <c r="AG239" i="38" s="1"/>
  <c r="J15" i="8"/>
  <c r="J18" i="8" s="1"/>
  <c r="M78" i="9"/>
  <c r="M239" i="18"/>
  <c r="T44" i="18"/>
  <c r="G239" i="38"/>
  <c r="E442" i="43"/>
  <c r="M171" i="29"/>
  <c r="M44" i="29" s="1"/>
  <c r="F236" i="41"/>
  <c r="F238" i="41"/>
  <c r="T238" i="41" s="1"/>
  <c r="AR238" i="41" s="1"/>
  <c r="D239" i="41"/>
  <c r="K78" i="9"/>
  <c r="I11" i="8"/>
  <c r="L48" i="9"/>
  <c r="T8" i="29"/>
  <c r="AR8" i="29" s="1"/>
  <c r="T111" i="41"/>
  <c r="AR111" i="41" s="1"/>
  <c r="AR234" i="38"/>
  <c r="Q239" i="18"/>
  <c r="F239" i="18"/>
  <c r="Y32" i="29"/>
  <c r="Y239" i="29" s="1"/>
  <c r="N23" i="29"/>
  <c r="AC54" i="38"/>
  <c r="AR54" i="38" s="1"/>
  <c r="E488" i="43"/>
  <c r="I37" i="7"/>
  <c r="J239" i="41"/>
  <c r="T6" i="41"/>
  <c r="C209" i="26"/>
  <c r="I24" i="8"/>
  <c r="I30" i="8" s="1"/>
  <c r="AH143" i="38"/>
  <c r="H35" i="7"/>
  <c r="D486" i="43"/>
  <c r="AP200" i="18"/>
  <c r="AP239" i="18" s="1"/>
  <c r="E36" i="7" s="1"/>
  <c r="AB44" i="41"/>
  <c r="L78" i="9"/>
  <c r="I15" i="8"/>
  <c r="F238" i="29"/>
  <c r="T238" i="29" s="1"/>
  <c r="AR238" i="29" s="1"/>
  <c r="F236" i="29"/>
  <c r="T236" i="29" s="1"/>
  <c r="AR236" i="29" s="1"/>
  <c r="T96" i="38"/>
  <c r="AR96" i="38" s="1"/>
  <c r="AR164" i="29"/>
  <c r="B265" i="9"/>
  <c r="J277" i="9"/>
  <c r="H38" i="3" s="1"/>
  <c r="B297" i="12"/>
  <c r="B305" i="12" s="1"/>
  <c r="E70" i="43"/>
  <c r="AR205" i="38"/>
  <c r="AR199" i="38"/>
  <c r="AC80" i="41"/>
  <c r="AR80" i="41" s="1"/>
  <c r="E494" i="43"/>
  <c r="I38" i="7"/>
  <c r="T200" i="38"/>
  <c r="AQ104" i="38"/>
  <c r="AQ239" i="38" s="1"/>
  <c r="T91" i="38"/>
  <c r="AR91" i="38" s="1"/>
  <c r="B246" i="9"/>
  <c r="O266" i="9"/>
  <c r="AR134" i="38"/>
  <c r="AR19" i="18"/>
  <c r="N23" i="38"/>
  <c r="AH150" i="38"/>
  <c r="AR150" i="38" s="1"/>
  <c r="D456" i="43"/>
  <c r="H15" i="7"/>
  <c r="AR14" i="29"/>
  <c r="AQ104" i="41"/>
  <c r="AR204" i="38"/>
  <c r="B33" i="7"/>
  <c r="O35" i="58"/>
  <c r="G39" i="58"/>
  <c r="G41" i="8" l="1"/>
  <c r="G13" i="4" s="1"/>
  <c r="N54" i="3"/>
  <c r="T6" i="38"/>
  <c r="D488" i="43"/>
  <c r="AF239" i="38"/>
  <c r="D491" i="43" s="1"/>
  <c r="H27" i="7"/>
  <c r="B27" i="7" s="1"/>
  <c r="D458" i="43"/>
  <c r="E453" i="43"/>
  <c r="B37" i="7"/>
  <c r="T16" i="29"/>
  <c r="X16" i="29" s="1"/>
  <c r="B344" i="9"/>
  <c r="B349" i="9" s="1"/>
  <c r="T16" i="38"/>
  <c r="X16" i="38" s="1"/>
  <c r="X239" i="38" s="1"/>
  <c r="E32" i="8"/>
  <c r="E53" i="3" s="1"/>
  <c r="AH239" i="29"/>
  <c r="I26" i="7" s="1"/>
  <c r="B16" i="7"/>
  <c r="T239" i="18"/>
  <c r="D201" i="43"/>
  <c r="D205" i="43" s="1"/>
  <c r="D214" i="43" s="1"/>
  <c r="D218" i="43" s="1"/>
  <c r="D219" i="43" s="1"/>
  <c r="D221" i="43" s="1"/>
  <c r="D229" i="43" s="1"/>
  <c r="D231" i="43" s="1"/>
  <c r="D648" i="43" s="1"/>
  <c r="D653" i="43" s="1"/>
  <c r="E323" i="43"/>
  <c r="E444" i="43" s="1"/>
  <c r="B191" i="12"/>
  <c r="B189" i="12"/>
  <c r="B198" i="12"/>
  <c r="B195" i="12"/>
  <c r="B194" i="12"/>
  <c r="B197" i="12"/>
  <c r="B188" i="12"/>
  <c r="B193" i="12"/>
  <c r="B196" i="12"/>
  <c r="D124" i="26"/>
  <c r="B190" i="12"/>
  <c r="B438" i="9"/>
  <c r="J34" i="3"/>
  <c r="J50" i="3" s="1"/>
  <c r="B234" i="9"/>
  <c r="B229" i="9"/>
  <c r="B436" i="9"/>
  <c r="K711" i="9"/>
  <c r="B437" i="9"/>
  <c r="B433" i="9"/>
  <c r="B428" i="9"/>
  <c r="B432" i="9"/>
  <c r="H32" i="8"/>
  <c r="B430" i="9"/>
  <c r="B429" i="9"/>
  <c r="B306" i="12"/>
  <c r="B431" i="9"/>
  <c r="B304" i="12"/>
  <c r="B303" i="12"/>
  <c r="B300" i="12"/>
  <c r="B299" i="12"/>
  <c r="B298" i="12"/>
  <c r="J32" i="8"/>
  <c r="J53" i="3" s="1"/>
  <c r="J55" i="3" s="1"/>
  <c r="D639" i="43"/>
  <c r="D646" i="43" s="1"/>
  <c r="D323" i="43"/>
  <c r="D444" i="43" s="1"/>
  <c r="E201" i="43"/>
  <c r="E205" i="43" s="1"/>
  <c r="E214" i="43" s="1"/>
  <c r="E218" i="43" s="1"/>
  <c r="E219" i="43" s="1"/>
  <c r="E221" i="43" s="1"/>
  <c r="E229" i="43" s="1"/>
  <c r="E231" i="43" s="1"/>
  <c r="E648" i="43" s="1"/>
  <c r="E653" i="43" s="1"/>
  <c r="Q239" i="38"/>
  <c r="T171" i="29"/>
  <c r="AR171" i="29" s="1"/>
  <c r="AR157" i="29"/>
  <c r="L711" i="9"/>
  <c r="AR156" i="29"/>
  <c r="AG239" i="29"/>
  <c r="B203" i="9"/>
  <c r="B180" i="12"/>
  <c r="I19" i="3"/>
  <c r="B12" i="3"/>
  <c r="AQ239" i="41"/>
  <c r="AR104" i="41"/>
  <c r="AB239" i="41"/>
  <c r="F17" i="7" s="1"/>
  <c r="AR44" i="41"/>
  <c r="AR143" i="38"/>
  <c r="AH239" i="38"/>
  <c r="H26" i="7" s="1"/>
  <c r="D597" i="43"/>
  <c r="D599" i="43" s="1"/>
  <c r="K201" i="9"/>
  <c r="L201" i="9"/>
  <c r="E597" i="43"/>
  <c r="E599" i="43" s="1"/>
  <c r="I18" i="8"/>
  <c r="I32" i="8" s="1"/>
  <c r="B29" i="3"/>
  <c r="B443" i="9" s="1"/>
  <c r="E32" i="3"/>
  <c r="E30" i="7"/>
  <c r="H17" i="7"/>
  <c r="D462" i="43"/>
  <c r="M239" i="29"/>
  <c r="T44" i="29"/>
  <c r="AE63" i="38"/>
  <c r="AE239" i="38" s="1"/>
  <c r="M474" i="9"/>
  <c r="AR200" i="18"/>
  <c r="T104" i="29"/>
  <c r="F239" i="29"/>
  <c r="AR6" i="18"/>
  <c r="M470" i="9"/>
  <c r="P470" i="9" s="1"/>
  <c r="AR156" i="38"/>
  <c r="H14" i="7"/>
  <c r="D455" i="43"/>
  <c r="H25" i="7"/>
  <c r="D472" i="43"/>
  <c r="AR143" i="18"/>
  <c r="W6" i="38"/>
  <c r="E41" i="7"/>
  <c r="AC80" i="38"/>
  <c r="AR80" i="38" s="1"/>
  <c r="AR104" i="38"/>
  <c r="N239" i="38"/>
  <c r="T23" i="38"/>
  <c r="AR200" i="29"/>
  <c r="AB44" i="18"/>
  <c r="AB239" i="18" s="1"/>
  <c r="E17" i="7" s="1"/>
  <c r="AR19" i="29"/>
  <c r="B15" i="8"/>
  <c r="B59" i="9" s="1"/>
  <c r="F18" i="8"/>
  <c r="F32" i="8" s="1"/>
  <c r="D655" i="43" s="1"/>
  <c r="B397" i="9"/>
  <c r="B383" i="9" s="1"/>
  <c r="B313" i="12"/>
  <c r="B314" i="12" s="1"/>
  <c r="B315" i="12" s="1"/>
  <c r="B316" i="12" s="1"/>
  <c r="B317" i="12" s="1"/>
  <c r="B318" i="12" s="1"/>
  <c r="B319" i="12" s="1"/>
  <c r="B320" i="12" s="1"/>
  <c r="B321" i="12" s="1"/>
  <c r="B322" i="12" s="1"/>
  <c r="B323" i="12" s="1"/>
  <c r="B324" i="12" s="1"/>
  <c r="I36" i="7"/>
  <c r="E495" i="43"/>
  <c r="I32" i="3"/>
  <c r="B23" i="3"/>
  <c r="AC23" i="18"/>
  <c r="AC239" i="18" s="1"/>
  <c r="E18" i="7" s="1"/>
  <c r="E239" i="38"/>
  <c r="F236" i="38"/>
  <c r="I15" i="7"/>
  <c r="B15" i="7" s="1"/>
  <c r="E456" i="43"/>
  <c r="X16" i="18"/>
  <c r="AP200" i="38"/>
  <c r="AP239" i="38" s="1"/>
  <c r="AR200" i="38"/>
  <c r="B302" i="12"/>
  <c r="B301" i="12"/>
  <c r="N239" i="29"/>
  <c r="T23" i="29"/>
  <c r="AR44" i="38"/>
  <c r="E601" i="43"/>
  <c r="E604" i="43" s="1"/>
  <c r="L339" i="9"/>
  <c r="AR6" i="29"/>
  <c r="I39" i="7"/>
  <c r="E491" i="43"/>
  <c r="I14" i="7"/>
  <c r="E455" i="43"/>
  <c r="H40" i="3"/>
  <c r="B40" i="3" s="1"/>
  <c r="B38" i="3"/>
  <c r="W6" i="41"/>
  <c r="AC80" i="29"/>
  <c r="AR80" i="29" s="1"/>
  <c r="AR32" i="29"/>
  <c r="W10" i="38"/>
  <c r="AR10" i="38" s="1"/>
  <c r="E452" i="43"/>
  <c r="I12" i="7"/>
  <c r="B47" i="3"/>
  <c r="T236" i="41"/>
  <c r="F239" i="41"/>
  <c r="AR63" i="18"/>
  <c r="AC23" i="41"/>
  <c r="AC239" i="41" s="1"/>
  <c r="F18" i="7" s="1"/>
  <c r="G53" i="58"/>
  <c r="N39" i="58"/>
  <c r="N53" i="58" s="1"/>
  <c r="E41" i="8"/>
  <c r="L52" i="8" s="1"/>
  <c r="N52" i="8"/>
  <c r="B44" i="9"/>
  <c r="N20" i="9"/>
  <c r="B21" i="9"/>
  <c r="B48" i="9"/>
  <c r="B26" i="9"/>
  <c r="B36" i="9"/>
  <c r="B23" i="9"/>
  <c r="B25" i="9"/>
  <c r="B22" i="9"/>
  <c r="B37" i="9"/>
  <c r="B47" i="9"/>
  <c r="B46" i="9"/>
  <c r="B35" i="9"/>
  <c r="B45" i="9"/>
  <c r="B27" i="9"/>
  <c r="B34" i="9"/>
  <c r="B49" i="9"/>
  <c r="B24" i="9"/>
  <c r="G34" i="4"/>
  <c r="G36" i="4" s="1"/>
  <c r="G46" i="4" s="1"/>
  <c r="N9" i="4" s="1"/>
  <c r="G18" i="4"/>
  <c r="G20" i="4" s="1"/>
  <c r="G23" i="4" s="1"/>
  <c r="E55" i="3"/>
  <c r="E477" i="43" l="1"/>
  <c r="H39" i="7"/>
  <c r="B39" i="7" s="1"/>
  <c r="B358" i="9"/>
  <c r="B346" i="9"/>
  <c r="B350" i="9"/>
  <c r="B366" i="9"/>
  <c r="B345" i="9"/>
  <c r="B365" i="9"/>
  <c r="B347" i="9"/>
  <c r="B348" i="9"/>
  <c r="B360" i="9"/>
  <c r="B368" i="9"/>
  <c r="B359" i="9"/>
  <c r="B367" i="9"/>
  <c r="D477" i="43"/>
  <c r="D481" i="43" s="1"/>
  <c r="AR44" i="18"/>
  <c r="E498" i="43"/>
  <c r="E500" i="43" s="1"/>
  <c r="H53" i="3"/>
  <c r="H55" i="3" s="1"/>
  <c r="H41" i="8"/>
  <c r="Q54" i="3"/>
  <c r="I34" i="3"/>
  <c r="I50" i="3" s="1"/>
  <c r="AR23" i="18"/>
  <c r="J41" i="8"/>
  <c r="L117" i="17" s="1"/>
  <c r="AR16" i="38"/>
  <c r="E472" i="43"/>
  <c r="I25" i="7"/>
  <c r="B25" i="7" s="1"/>
  <c r="B26" i="7"/>
  <c r="B186" i="12"/>
  <c r="B182" i="12"/>
  <c r="B184" i="12"/>
  <c r="B181" i="12"/>
  <c r="B185" i="12"/>
  <c r="B183" i="12"/>
  <c r="B217" i="9"/>
  <c r="B213" i="9"/>
  <c r="B208" i="9"/>
  <c r="B214" i="9"/>
  <c r="B206" i="9"/>
  <c r="B207" i="9"/>
  <c r="B216" i="9"/>
  <c r="B209" i="9"/>
  <c r="B215" i="9"/>
  <c r="B219" i="9"/>
  <c r="B204" i="9"/>
  <c r="B205" i="9"/>
  <c r="D58" i="26"/>
  <c r="B218" i="9"/>
  <c r="AR236" i="41"/>
  <c r="T239" i="41"/>
  <c r="W239" i="41"/>
  <c r="F12" i="7" s="1"/>
  <c r="F22" i="7" s="1"/>
  <c r="F43" i="7" s="1"/>
  <c r="F47" i="7" s="1"/>
  <c r="N48" i="7" s="1"/>
  <c r="AR6" i="41"/>
  <c r="X239" i="18"/>
  <c r="E13" i="7" s="1"/>
  <c r="E22" i="7" s="1"/>
  <c r="E43" i="7" s="1"/>
  <c r="E47" i="7" s="1"/>
  <c r="M48" i="7" s="1"/>
  <c r="AR16" i="18"/>
  <c r="B14" i="7"/>
  <c r="X239" i="29"/>
  <c r="E454" i="43" s="1"/>
  <c r="AR16" i="29"/>
  <c r="I41" i="8"/>
  <c r="I53" i="3"/>
  <c r="I55" i="3" s="1"/>
  <c r="T236" i="38"/>
  <c r="F239" i="38"/>
  <c r="H17" i="3"/>
  <c r="H19" i="3" s="1"/>
  <c r="H34" i="3" s="1"/>
  <c r="H50" i="3" s="1"/>
  <c r="E17" i="3"/>
  <c r="H20" i="7"/>
  <c r="B20" i="7" s="1"/>
  <c r="D453" i="43"/>
  <c r="B387" i="9"/>
  <c r="B400" i="9"/>
  <c r="B395" i="9"/>
  <c r="B389" i="9"/>
  <c r="B406" i="9"/>
  <c r="B398" i="9"/>
  <c r="B386" i="9"/>
  <c r="B394" i="9"/>
  <c r="B384" i="9"/>
  <c r="B405" i="9"/>
  <c r="B399" i="9"/>
  <c r="B388" i="9"/>
  <c r="B385" i="9"/>
  <c r="B393" i="9"/>
  <c r="AC23" i="29"/>
  <c r="AC239" i="29" s="1"/>
  <c r="T239" i="29"/>
  <c r="W239" i="38"/>
  <c r="AR63" i="38"/>
  <c r="B65" i="9"/>
  <c r="B71" i="9"/>
  <c r="B69" i="9"/>
  <c r="B60" i="9"/>
  <c r="B77" i="9"/>
  <c r="B80" i="9"/>
  <c r="B76" i="9"/>
  <c r="B64" i="9"/>
  <c r="B75" i="9"/>
  <c r="B62" i="9"/>
  <c r="B61" i="9"/>
  <c r="B70" i="9"/>
  <c r="B63" i="9"/>
  <c r="B79" i="9"/>
  <c r="B78" i="9"/>
  <c r="B41" i="3"/>
  <c r="B39" i="3"/>
  <c r="B36" i="3"/>
  <c r="AR6" i="38"/>
  <c r="B32" i="3"/>
  <c r="AB44" i="29"/>
  <c r="AB239" i="29" s="1"/>
  <c r="D454" i="43"/>
  <c r="H13" i="7"/>
  <c r="AC23" i="38"/>
  <c r="AC239" i="38" s="1"/>
  <c r="F53" i="3"/>
  <c r="F41" i="8"/>
  <c r="B484" i="9"/>
  <c r="B482" i="9"/>
  <c r="B473" i="9"/>
  <c r="B470" i="9"/>
  <c r="B498" i="9"/>
  <c r="B503" i="9"/>
  <c r="B483" i="9"/>
  <c r="B447" i="9"/>
  <c r="B449" i="9"/>
  <c r="B500" i="9"/>
  <c r="B474" i="9"/>
  <c r="B504" i="9"/>
  <c r="B444" i="9"/>
  <c r="B471" i="9"/>
  <c r="B456" i="9"/>
  <c r="B499" i="9"/>
  <c r="B481" i="9"/>
  <c r="B450" i="9"/>
  <c r="B479" i="9"/>
  <c r="B448" i="9"/>
  <c r="B501" i="9"/>
  <c r="B451" i="9"/>
  <c r="B454" i="9"/>
  <c r="B480" i="9"/>
  <c r="B445" i="9"/>
  <c r="B452" i="9"/>
  <c r="B455" i="9"/>
  <c r="B446" i="9"/>
  <c r="B453" i="9"/>
  <c r="B472" i="9"/>
  <c r="B475" i="9"/>
  <c r="B469" i="9"/>
  <c r="B502" i="9"/>
  <c r="D495" i="43"/>
  <c r="D498" i="43" s="1"/>
  <c r="D500" i="43" s="1"/>
  <c r="H36" i="7"/>
  <c r="I41" i="7"/>
  <c r="AR23" i="41"/>
  <c r="H30" i="7"/>
  <c r="AQ104" i="29"/>
  <c r="AQ239" i="29" s="1"/>
  <c r="I130" i="58"/>
  <c r="I53" i="58"/>
  <c r="J60" i="58"/>
  <c r="O53" i="58"/>
  <c r="I58" i="58" s="1"/>
  <c r="I109" i="58" s="1"/>
  <c r="E13" i="4"/>
  <c r="E34" i="4" s="1"/>
  <c r="E46" i="4" s="1"/>
  <c r="L9" i="4" s="1"/>
  <c r="D20" i="9"/>
  <c r="N53" i="9"/>
  <c r="D53" i="9" s="1"/>
  <c r="D21" i="8"/>
  <c r="N59" i="9"/>
  <c r="D11" i="8"/>
  <c r="E481" i="43" l="1"/>
  <c r="AR23" i="38"/>
  <c r="O54" i="3"/>
  <c r="J117" i="17"/>
  <c r="H13" i="4"/>
  <c r="O52" i="8"/>
  <c r="I30" i="7"/>
  <c r="B30" i="7" s="1"/>
  <c r="E18" i="4"/>
  <c r="E20" i="4" s="1"/>
  <c r="E23" i="4" s="1"/>
  <c r="J13" i="4"/>
  <c r="Q52" i="8"/>
  <c r="I13" i="7"/>
  <c r="B13" i="7" s="1"/>
  <c r="AR23" i="29"/>
  <c r="F444" i="43"/>
  <c r="P54" i="3"/>
  <c r="F205" i="43"/>
  <c r="P52" i="8"/>
  <c r="K117" i="17"/>
  <c r="I13" i="4"/>
  <c r="D461" i="43"/>
  <c r="H18" i="7"/>
  <c r="AR104" i="29"/>
  <c r="E19" i="3"/>
  <c r="B17" i="3"/>
  <c r="AR44" i="29"/>
  <c r="D452" i="43"/>
  <c r="H12" i="7"/>
  <c r="B33" i="3"/>
  <c r="B21" i="3"/>
  <c r="B31" i="3"/>
  <c r="B411" i="9"/>
  <c r="B423" i="9"/>
  <c r="B426" i="9"/>
  <c r="B407" i="9"/>
  <c r="B410" i="9"/>
  <c r="B424" i="9"/>
  <c r="B414" i="9"/>
  <c r="B412" i="9"/>
  <c r="B409" i="9"/>
  <c r="B425" i="9"/>
  <c r="B422" i="9"/>
  <c r="B420" i="9"/>
  <c r="B408" i="9"/>
  <c r="B421" i="9"/>
  <c r="B415" i="9"/>
  <c r="B413" i="9"/>
  <c r="AR236" i="38"/>
  <c r="T239" i="38"/>
  <c r="E462" i="43"/>
  <c r="I17" i="7"/>
  <c r="B17" i="7" s="1"/>
  <c r="M52" i="8"/>
  <c r="F13" i="4"/>
  <c r="H41" i="7"/>
  <c r="B41" i="7" s="1"/>
  <c r="B36" i="7"/>
  <c r="B165" i="12" s="1"/>
  <c r="F55" i="3"/>
  <c r="M54" i="3" s="1"/>
  <c r="B53" i="3"/>
  <c r="E461" i="43"/>
  <c r="I18" i="7"/>
  <c r="I127" i="58"/>
  <c r="I118" i="58"/>
  <c r="I78" i="58" s="1"/>
  <c r="I92" i="58"/>
  <c r="I132" i="58"/>
  <c r="D59" i="9"/>
  <c r="D22" i="8"/>
  <c r="N81" i="9"/>
  <c r="D15" i="8"/>
  <c r="B29" i="7" l="1"/>
  <c r="B31" i="7"/>
  <c r="B24" i="7"/>
  <c r="E467" i="43"/>
  <c r="E502" i="43" s="1"/>
  <c r="E506" i="43" s="1"/>
  <c r="E513" i="43" s="1"/>
  <c r="E517" i="43" s="1"/>
  <c r="H18" i="4"/>
  <c r="H20" i="4" s="1"/>
  <c r="H23" i="4" s="1"/>
  <c r="H34" i="4"/>
  <c r="H36" i="4" s="1"/>
  <c r="H46" i="4" s="1"/>
  <c r="O9" i="4" s="1"/>
  <c r="J18" i="4"/>
  <c r="J20" i="4" s="1"/>
  <c r="J23" i="4" s="1"/>
  <c r="J34" i="4"/>
  <c r="J36" i="4" s="1"/>
  <c r="J46" i="4" s="1"/>
  <c r="Q9" i="4" s="1"/>
  <c r="D467" i="43"/>
  <c r="D502" i="43" s="1"/>
  <c r="D506" i="43" s="1"/>
  <c r="I18" i="4"/>
  <c r="I20" i="4" s="1"/>
  <c r="I23" i="4" s="1"/>
  <c r="I34" i="4"/>
  <c r="I36" i="4" s="1"/>
  <c r="I46" i="4" s="1"/>
  <c r="P9" i="4" s="1"/>
  <c r="E34" i="3"/>
  <c r="E50" i="3" s="1"/>
  <c r="L54" i="3" s="1"/>
  <c r="B19" i="3"/>
  <c r="B18" i="7"/>
  <c r="I22" i="7"/>
  <c r="I43" i="7" s="1"/>
  <c r="I47" i="7" s="1"/>
  <c r="Q48" i="7" s="1"/>
  <c r="B218" i="12"/>
  <c r="B224" i="12"/>
  <c r="B220" i="12"/>
  <c r="B217" i="12"/>
  <c r="B222" i="12"/>
  <c r="B167" i="12"/>
  <c r="B168" i="12"/>
  <c r="B219" i="12"/>
  <c r="B221" i="12"/>
  <c r="B225" i="12"/>
  <c r="B166" i="12"/>
  <c r="B223" i="12"/>
  <c r="P165" i="12"/>
  <c r="B356" i="12"/>
  <c r="B40" i="7"/>
  <c r="B32" i="7"/>
  <c r="B42" i="7"/>
  <c r="F34" i="4"/>
  <c r="F36" i="4" s="1"/>
  <c r="F46" i="4" s="1"/>
  <c r="M9" i="4" s="1"/>
  <c r="F18" i="4"/>
  <c r="F20" i="4" s="1"/>
  <c r="F23" i="4" s="1"/>
  <c r="H22" i="7"/>
  <c r="H43" i="7" s="1"/>
  <c r="H47" i="7" s="1"/>
  <c r="P48" i="7" s="1"/>
  <c r="B12" i="7"/>
  <c r="D81" i="9"/>
  <c r="D23" i="8"/>
  <c r="N97" i="9"/>
  <c r="F502" i="43" l="1"/>
  <c r="B360" i="12"/>
  <c r="B358" i="12"/>
  <c r="B361" i="12"/>
  <c r="B357" i="12"/>
  <c r="B359" i="12"/>
  <c r="C165" i="12"/>
  <c r="P169" i="12"/>
  <c r="D513" i="43"/>
  <c r="F506" i="43"/>
  <c r="D97" i="9"/>
  <c r="D24" i="8"/>
  <c r="N116" i="9"/>
  <c r="F513" i="43" l="1"/>
  <c r="D517" i="43"/>
  <c r="C169" i="12"/>
  <c r="P174" i="12"/>
  <c r="D116" i="9"/>
  <c r="D26" i="8"/>
  <c r="N139" i="9"/>
  <c r="P180" i="12" l="1"/>
  <c r="C174" i="12"/>
  <c r="N152" i="9"/>
  <c r="D139" i="9"/>
  <c r="D27" i="8"/>
  <c r="P187" i="12" l="1"/>
  <c r="C180" i="12"/>
  <c r="D47" i="7"/>
  <c r="D152" i="9"/>
  <c r="N182" i="9"/>
  <c r="D45" i="7"/>
  <c r="D11" i="3"/>
  <c r="C187" i="12" l="1"/>
  <c r="P199" i="12"/>
  <c r="D182" i="9"/>
  <c r="N203" i="9"/>
  <c r="D12" i="3"/>
  <c r="P242" i="12" l="1"/>
  <c r="C199" i="12"/>
  <c r="D203" i="9"/>
  <c r="N220" i="9"/>
  <c r="D15" i="3"/>
  <c r="P268" i="12" l="1"/>
  <c r="C242" i="12"/>
  <c r="N238" i="9"/>
  <c r="D220" i="9"/>
  <c r="D16" i="3"/>
  <c r="D37" i="3"/>
  <c r="C268" i="12" l="1"/>
  <c r="P273" i="12"/>
  <c r="C95" i="12"/>
  <c r="D238" i="9"/>
  <c r="N320" i="9"/>
  <c r="D38" i="3"/>
  <c r="C273" i="12" l="1"/>
  <c r="P289" i="12"/>
  <c r="D320" i="9"/>
  <c r="N344" i="9"/>
  <c r="D23" i="3"/>
  <c r="C289" i="12" l="1"/>
  <c r="P297" i="12"/>
  <c r="D344" i="9"/>
  <c r="D24" i="3"/>
  <c r="N369" i="9"/>
  <c r="D43" i="3"/>
  <c r="C297" i="12" l="1"/>
  <c r="P304" i="12"/>
  <c r="D369" i="9"/>
  <c r="D180" i="9"/>
  <c r="D25" i="3"/>
  <c r="N383" i="9"/>
  <c r="C304" i="12" l="1"/>
  <c r="P307" i="12"/>
  <c r="C88" i="12"/>
  <c r="D383" i="9"/>
  <c r="D44" i="3"/>
  <c r="D26" i="3"/>
  <c r="N406" i="9"/>
  <c r="C307" i="12" l="1"/>
  <c r="P313" i="12"/>
  <c r="D406" i="9"/>
  <c r="D45" i="3"/>
  <c r="D27" i="3"/>
  <c r="N427" i="9"/>
  <c r="C313" i="12" l="1"/>
  <c r="P338" i="12"/>
  <c r="D427" i="9"/>
  <c r="D46" i="3"/>
  <c r="D28" i="3"/>
  <c r="N443" i="9"/>
  <c r="C338" i="12" l="1"/>
  <c r="P356" i="12"/>
  <c r="O668" i="9"/>
  <c r="D443" i="9"/>
  <c r="D678" i="9"/>
  <c r="D29" i="3"/>
  <c r="N506" i="9"/>
  <c r="D17" i="3"/>
  <c r="N504" i="9"/>
  <c r="P362" i="12" l="1"/>
  <c r="C356" i="12"/>
  <c r="N535" i="9"/>
  <c r="D506" i="9"/>
  <c r="D30" i="3"/>
  <c r="P371" i="12" l="1"/>
  <c r="C362" i="12"/>
  <c r="N542" i="9"/>
  <c r="D535" i="9"/>
  <c r="P374" i="12" l="1"/>
  <c r="C374" i="12" s="1"/>
  <c r="C371" i="12"/>
  <c r="D542" i="9"/>
  <c r="N579" i="9"/>
  <c r="D579" i="9" l="1"/>
  <c r="N630" i="9"/>
  <c r="N641" i="9" l="1"/>
  <c r="D630" i="9"/>
  <c r="N659" i="9" l="1"/>
  <c r="D641" i="9"/>
  <c r="N696" i="9" l="1"/>
  <c r="D659" i="9"/>
  <c r="C109" i="12"/>
  <c r="D696" i="9" l="1"/>
  <c r="N729" i="9"/>
  <c r="N733" i="9" l="1"/>
  <c r="D729" i="9"/>
  <c r="C122" i="12" l="1"/>
  <c r="D733" i="9"/>
  <c r="N758" i="9"/>
  <c r="D758" i="9" l="1"/>
  <c r="N76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200-000001000000}">
      <text>
        <r>
          <rPr>
            <sz val="9"/>
            <color indexed="81"/>
            <rFont val="Tahoma"/>
            <family val="2"/>
          </rPr>
          <t>Do not delete these two cells in column 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500-000001000000}">
      <text>
        <r>
          <rPr>
            <sz val="9"/>
            <color indexed="81"/>
            <rFont val="Tahoma"/>
            <family val="2"/>
          </rPr>
          <t>Do not delete these two cells in column J</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Rogers</author>
    <author>George Love</author>
    <author>Author</author>
    <author>Alan Smith</author>
  </authors>
  <commentList>
    <comment ref="AI2" authorId="0" shapeId="0" xr:uid="{00000000-0006-0000-1B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7" authorId="1" shapeId="0" xr:uid="{00000000-0006-0000-1B00-000003000000}">
      <text>
        <r>
          <rPr>
            <b/>
            <sz val="9"/>
            <color indexed="81"/>
            <rFont val="Tahoma"/>
            <family val="2"/>
          </rPr>
          <t>Author:</t>
        </r>
        <r>
          <rPr>
            <sz val="9"/>
            <color indexed="81"/>
            <rFont val="Tahoma"/>
            <family val="2"/>
          </rPr>
          <t xml:space="preserve">
the value entered should be equal to the “other payroll costs” value from the SAAR report as this is a non-cash item. The corresponding entry is in Note 5. </t>
        </r>
      </text>
    </comment>
    <comment ref="H9" authorId="2" shapeId="0" xr:uid="{F0C320FE-E522-4C1F-97B2-B6DC6F0B98ED}">
      <text>
        <r>
          <rPr>
            <sz val="10"/>
            <rFont val="Arial"/>
            <family val="2"/>
          </rPr>
          <t>Author:
This is only non-cash if your school is using the external model for Ka Ora, Ka Ako.</t>
        </r>
      </text>
    </comment>
    <comment ref="H58" authorId="2" shapeId="0" xr:uid="{FDF9823D-5147-4B84-9AA8-D70F5C77F718}">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B00-000004000000}">
      <text>
        <r>
          <rPr>
            <b/>
            <sz val="9"/>
            <color indexed="10"/>
            <rFont val="Tahoma"/>
            <family val="2"/>
          </rPr>
          <t>If gain on disposal enter NBV of disposal here.</t>
        </r>
        <r>
          <rPr>
            <b/>
            <sz val="9"/>
            <color indexed="81"/>
            <rFont val="Tahoma"/>
            <family val="2"/>
          </rPr>
          <t xml:space="preserve">
</t>
        </r>
      </text>
    </comment>
    <comment ref="S71" authorId="0" shapeId="0" xr:uid="{00000000-0006-0000-1B00-000005000000}">
      <text>
        <r>
          <rPr>
            <b/>
            <sz val="9"/>
            <color indexed="10"/>
            <rFont val="Tahoma"/>
            <family val="2"/>
          </rPr>
          <t>If loss on disposal, enter NBV of disposals here.</t>
        </r>
        <r>
          <rPr>
            <sz val="9"/>
            <color indexed="81"/>
            <rFont val="Tahoma"/>
            <family val="2"/>
          </rPr>
          <t xml:space="preserve">
</t>
        </r>
      </text>
    </comment>
    <comment ref="G139" authorId="3" shapeId="0" xr:uid="{2A804A1E-C7DE-4CEB-BA9E-7EDFE495F934}">
      <text>
        <r>
          <rPr>
            <b/>
            <sz val="9"/>
            <color indexed="81"/>
            <rFont val="Tahoma"/>
            <family val="2"/>
          </rPr>
          <t>Author:</t>
        </r>
        <r>
          <rPr>
            <sz val="9"/>
            <color indexed="81"/>
            <rFont val="Tahoma"/>
            <family val="2"/>
          </rPr>
          <t xml:space="preserve">
Back out the non-cash component of TELA laptop lease purchase/liability</t>
        </r>
      </text>
    </comment>
    <comment ref="S141" authorId="0" shapeId="0" xr:uid="{00000000-0006-0000-1B00-000006000000}">
      <text>
        <r>
          <rPr>
            <b/>
            <sz val="9"/>
            <color indexed="10"/>
            <rFont val="Tahoma"/>
            <family val="2"/>
          </rPr>
          <t>Add cost of disposal in this section.</t>
        </r>
      </text>
    </comment>
    <comment ref="S156" authorId="0" shapeId="0" xr:uid="{00000000-0006-0000-1B00-000008000000}">
      <text>
        <r>
          <rPr>
            <b/>
            <sz val="9"/>
            <color indexed="10"/>
            <rFont val="Tahoma"/>
            <family val="2"/>
          </rPr>
          <t>Manually enter the accumulated depreciation of the disposals in this section.</t>
        </r>
      </text>
    </comment>
    <comment ref="AK239" authorId="2" shapeId="0" xr:uid="{43331E76-5DCE-498D-9D45-E9DDDB83B8D3}">
      <text>
        <r>
          <rPr>
            <b/>
            <sz val="9"/>
            <color indexed="81"/>
            <rFont val="Tahoma"/>
            <family val="2"/>
          </rPr>
          <t>Can only be a negative number.</t>
        </r>
      </text>
    </comment>
    <comment ref="AP239" authorId="2" shapeId="0" xr:uid="{169D2B57-66AB-4B32-9B31-BE2FFD57F28A}">
      <text>
        <r>
          <rPr>
            <b/>
            <sz val="9"/>
            <color indexed="81"/>
            <rFont val="Tahoma"/>
            <family val="2"/>
          </rPr>
          <t>Can only be a positive number.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Rogers</author>
    <author>Author</author>
    <author>Ministry of Education</author>
  </authors>
  <commentList>
    <comment ref="AI2" authorId="0" shapeId="0" xr:uid="{00000000-0006-0000-1C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9" authorId="1" shapeId="0" xr:uid="{A4271FC4-5A30-4FED-9B70-F1278B1CF1E9}">
      <text>
        <r>
          <rPr>
            <sz val="10"/>
            <rFont val="Arial"/>
            <family val="2"/>
          </rPr>
          <t>Author:
This is only non-cash if your school is using the external model for Ka Ora, Ka Ako.</t>
        </r>
      </text>
    </comment>
    <comment ref="H58" authorId="1" shapeId="0" xr:uid="{673537AA-828B-40FE-ACC4-FB03E9815255}">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C00-000004000000}">
      <text>
        <r>
          <rPr>
            <b/>
            <sz val="9"/>
            <color indexed="10"/>
            <rFont val="Tahoma"/>
            <family val="2"/>
          </rPr>
          <t>If gain on disposal enter NBV of disposal here.</t>
        </r>
        <r>
          <rPr>
            <b/>
            <sz val="9"/>
            <color indexed="81"/>
            <rFont val="Tahoma"/>
            <family val="2"/>
          </rPr>
          <t xml:space="preserve">
</t>
        </r>
      </text>
    </comment>
    <comment ref="G65" authorId="2" shapeId="0" xr:uid="{00000000-0006-0000-1C00-000005000000}">
      <text>
        <r>
          <rPr>
            <b/>
            <sz val="9"/>
            <color indexed="81"/>
            <rFont val="Tahoma"/>
            <family val="2"/>
          </rPr>
          <t>Ministry of Education:</t>
        </r>
        <r>
          <rPr>
            <sz val="9"/>
            <color indexed="81"/>
            <rFont val="Tahoma"/>
            <family val="2"/>
          </rPr>
          <t xml:space="preserve">
Non-cash movement in Equity valuation to be set-off
</t>
        </r>
      </text>
    </comment>
    <comment ref="S71" authorId="0" shapeId="0" xr:uid="{00000000-0006-0000-1C00-000006000000}">
      <text>
        <r>
          <rPr>
            <b/>
            <sz val="9"/>
            <color indexed="10"/>
            <rFont val="Tahoma"/>
            <family val="2"/>
          </rPr>
          <t>If loss on disposal, enter NBV of disposals here.</t>
        </r>
        <r>
          <rPr>
            <sz val="9"/>
            <color indexed="81"/>
            <rFont val="Tahoma"/>
            <family val="2"/>
          </rPr>
          <t xml:space="preserve">
</t>
        </r>
      </text>
    </comment>
    <comment ref="G151" authorId="0" shapeId="0" xr:uid="{00000000-0006-0000-1C00-000007000000}">
      <text>
        <r>
          <rPr>
            <b/>
            <sz val="9"/>
            <color indexed="10"/>
            <rFont val="Tahoma"/>
            <family val="2"/>
          </rPr>
          <t>If there is a PPE impairment this needs to be adjusted here - against the correct category of PPE.</t>
        </r>
      </text>
    </comment>
    <comment ref="G152" authorId="0" shapeId="0" xr:uid="{B3D65CD7-F871-497B-9D98-45DC1687CC13}">
      <text>
        <r>
          <rPr>
            <b/>
            <sz val="9"/>
            <color indexed="10"/>
            <rFont val="Tahoma"/>
            <family val="2"/>
          </rPr>
          <t>If there is a PPE impairment this needs to be adjusted here - against the correct category of PPE.</t>
        </r>
      </text>
    </comment>
    <comment ref="AK239" authorId="1" shapeId="0" xr:uid="{C3ABD3A0-D16A-4411-9DF7-FE4061660C45}">
      <text>
        <r>
          <rPr>
            <b/>
            <sz val="9"/>
            <color indexed="81"/>
            <rFont val="Tahoma"/>
            <family val="2"/>
          </rPr>
          <t>Can only be a negative number.</t>
        </r>
      </text>
    </comment>
    <comment ref="AP239" authorId="1" shapeId="0" xr:uid="{62867453-0A09-490A-ABD9-852D03689C15}">
      <text>
        <r>
          <rPr>
            <b/>
            <sz val="9"/>
            <color indexed="81"/>
            <rFont val="Tahoma"/>
            <family val="2"/>
          </rPr>
          <t>Can only be a positive number.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Rogers</author>
    <author>Author</author>
    <author>Ministry of Education</author>
  </authors>
  <commentList>
    <comment ref="AI2" authorId="0" shapeId="0" xr:uid="{00000000-0006-0000-1D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9" authorId="1" shapeId="0" xr:uid="{2258B9E6-DD07-402F-A82B-3436812ECB65}">
      <text>
        <r>
          <rPr>
            <b/>
            <sz val="10"/>
            <color indexed="81"/>
            <rFont val="Arial"/>
            <family val="2"/>
          </rPr>
          <t>Author:</t>
        </r>
        <r>
          <rPr>
            <sz val="10"/>
            <rFont val="Arial"/>
            <family val="2"/>
          </rPr>
          <t xml:space="preserve">
This is only non-cash if your school is using the external model for Ka Ora, Ka Ako.</t>
        </r>
      </text>
    </comment>
    <comment ref="H58" authorId="1" shapeId="0" xr:uid="{500CC877-D19C-477C-AC35-F801737FEE97}">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D00-000003000000}">
      <text>
        <r>
          <rPr>
            <b/>
            <sz val="9"/>
            <color indexed="10"/>
            <rFont val="Tahoma"/>
            <family val="2"/>
          </rPr>
          <t>If gain on disposal enter NBV of disposal here.</t>
        </r>
        <r>
          <rPr>
            <b/>
            <sz val="9"/>
            <color indexed="81"/>
            <rFont val="Tahoma"/>
            <family val="2"/>
          </rPr>
          <t xml:space="preserve">
</t>
        </r>
      </text>
    </comment>
    <comment ref="S71" authorId="0" shapeId="0" xr:uid="{00000000-0006-0000-1D00-000005000000}">
      <text>
        <r>
          <rPr>
            <b/>
            <sz val="9"/>
            <color indexed="10"/>
            <rFont val="Tahoma"/>
            <family val="2"/>
          </rPr>
          <t>If loss on disposal, enter NBV of disposals here.</t>
        </r>
        <r>
          <rPr>
            <sz val="9"/>
            <color indexed="81"/>
            <rFont val="Tahoma"/>
            <family val="2"/>
          </rPr>
          <t xml:space="preserve">
</t>
        </r>
      </text>
    </comment>
    <comment ref="H75" authorId="2" shapeId="0" xr:uid="{92BA72A7-E908-4381-B959-258CFB2F1505}">
      <text>
        <r>
          <rPr>
            <b/>
            <sz val="9"/>
            <color indexed="81"/>
            <rFont val="Tahoma"/>
            <family val="2"/>
          </rPr>
          <t>Ministry of Education:</t>
        </r>
        <r>
          <rPr>
            <sz val="9"/>
            <color indexed="81"/>
            <rFont val="Tahoma"/>
            <family val="2"/>
          </rPr>
          <t xml:space="preserve">
Non-cash movement in Equity valuation to be set-off
</t>
        </r>
      </text>
    </comment>
    <comment ref="S141" authorId="0" shapeId="0" xr:uid="{00000000-0006-0000-1D00-000006000000}">
      <text>
        <r>
          <rPr>
            <b/>
            <sz val="9"/>
            <color indexed="10"/>
            <rFont val="Tahoma"/>
            <family val="2"/>
          </rPr>
          <t>Add cost of disposal in this section.</t>
        </r>
      </text>
    </comment>
    <comment ref="G151" authorId="0" shapeId="0" xr:uid="{00000000-0006-0000-1D00-000007000000}">
      <text>
        <r>
          <rPr>
            <b/>
            <sz val="9"/>
            <color indexed="10"/>
            <rFont val="Tahoma"/>
            <family val="2"/>
          </rPr>
          <t>If there is a PPE impairment this needs to be adjusted here - against the correct category of PPE.</t>
        </r>
      </text>
    </comment>
    <comment ref="S156" authorId="0" shapeId="0" xr:uid="{00000000-0006-0000-1D00-000008000000}">
      <text>
        <r>
          <rPr>
            <b/>
            <sz val="9"/>
            <color indexed="10"/>
            <rFont val="Tahoma"/>
            <family val="2"/>
          </rPr>
          <t>Manually enter the accumulated depreciation of the disposals in this section.</t>
        </r>
      </text>
    </comment>
    <comment ref="AK239" authorId="1" shapeId="0" xr:uid="{8D0ACBF5-2CE3-4306-9382-84E798628293}">
      <text>
        <r>
          <rPr>
            <b/>
            <sz val="9"/>
            <color indexed="81"/>
            <rFont val="Tahoma"/>
            <family val="2"/>
          </rPr>
          <t>Can only be a negative number.</t>
        </r>
      </text>
    </comment>
    <comment ref="AP239" authorId="1" shapeId="0" xr:uid="{FF52A258-C745-489D-82A7-CE2DD382B0A9}">
      <text>
        <r>
          <rPr>
            <b/>
            <sz val="9"/>
            <color indexed="81"/>
            <rFont val="Tahoma"/>
            <family val="2"/>
          </rPr>
          <t>Can only be a positive number.</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Jane Rogers</author>
    <author>Ministry of Education</author>
  </authors>
  <commentList>
    <comment ref="H9" authorId="0" shapeId="0" xr:uid="{91E8C853-2DBE-4F42-8EC3-F6E024529440}">
      <text>
        <r>
          <rPr>
            <sz val="10"/>
            <rFont val="Arial"/>
            <family val="2"/>
          </rPr>
          <t>Author:
This is only non-cash if your school is using the external model for Ka Ora, Ka Ako.</t>
        </r>
      </text>
    </comment>
    <comment ref="H58" authorId="0" shapeId="0" xr:uid="{F17EB376-2D1F-4149-98EB-B4BBDC6E99AD}">
      <text>
        <r>
          <rPr>
            <b/>
            <sz val="10"/>
            <color indexed="81"/>
            <rFont val="Arial"/>
            <family val="2"/>
          </rPr>
          <t>Author:</t>
        </r>
        <r>
          <rPr>
            <sz val="10"/>
            <rFont val="Arial"/>
            <family val="2"/>
          </rPr>
          <t xml:space="preserve">
This is only non-cash if your school is using the external model for Ka Ora, Ka Ako.</t>
        </r>
      </text>
    </comment>
    <comment ref="S62" authorId="1" shapeId="0" xr:uid="{00000000-0006-0000-1E00-000004000000}">
      <text>
        <r>
          <rPr>
            <b/>
            <sz val="9"/>
            <color indexed="10"/>
            <rFont val="Tahoma"/>
            <family val="2"/>
          </rPr>
          <t>If gain on disposal enter NBV of disposal here.</t>
        </r>
        <r>
          <rPr>
            <b/>
            <sz val="9"/>
            <color indexed="81"/>
            <rFont val="Tahoma"/>
            <family val="2"/>
          </rPr>
          <t xml:space="preserve">
</t>
        </r>
      </text>
    </comment>
    <comment ref="G65" authorId="2" shapeId="0" xr:uid="{00000000-0006-0000-1E00-000005000000}">
      <text>
        <r>
          <rPr>
            <b/>
            <sz val="9"/>
            <color indexed="81"/>
            <rFont val="Tahoma"/>
            <family val="2"/>
          </rPr>
          <t>Ministry of Education:</t>
        </r>
        <r>
          <rPr>
            <sz val="9"/>
            <color indexed="81"/>
            <rFont val="Tahoma"/>
            <family val="2"/>
          </rPr>
          <t xml:space="preserve">
Non-cash movement in Equity valuation to be set-off
</t>
        </r>
      </text>
    </comment>
    <comment ref="S71" authorId="1" shapeId="0" xr:uid="{00000000-0006-0000-1E00-000006000000}">
      <text>
        <r>
          <rPr>
            <b/>
            <sz val="9"/>
            <color indexed="10"/>
            <rFont val="Tahoma"/>
            <family val="2"/>
          </rPr>
          <t>If loss on disposal, enter NBV of disposals here.</t>
        </r>
        <r>
          <rPr>
            <sz val="9"/>
            <color indexed="81"/>
            <rFont val="Tahoma"/>
            <family val="2"/>
          </rPr>
          <t xml:space="preserve">
</t>
        </r>
      </text>
    </comment>
    <comment ref="G151" authorId="1" shapeId="0" xr:uid="{00000000-0006-0000-1E00-000007000000}">
      <text>
        <r>
          <rPr>
            <b/>
            <sz val="9"/>
            <color indexed="10"/>
            <rFont val="Tahoma"/>
            <family val="2"/>
          </rPr>
          <t>If there is a PPE impairment this needs to be adjusted here - against the correct category of PPE.</t>
        </r>
      </text>
    </comment>
    <comment ref="AK239" authorId="0" shapeId="0" xr:uid="{752E3A7E-0C4C-4BF6-9EC2-25F737E286F2}">
      <text>
        <r>
          <rPr>
            <b/>
            <sz val="9"/>
            <color indexed="81"/>
            <rFont val="Tahoma"/>
            <family val="2"/>
          </rPr>
          <t>Can only be a negative number.</t>
        </r>
      </text>
    </comment>
    <comment ref="AP239" authorId="0" shapeId="0" xr:uid="{E7530F99-5020-4F3E-8CB3-4594F30FEA55}">
      <text>
        <r>
          <rPr>
            <b/>
            <sz val="9"/>
            <color indexed="81"/>
            <rFont val="Tahoma"/>
            <family val="2"/>
          </rPr>
          <t>Can only be a positive number.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<sst xmlns="http://schemas.openxmlformats.org/spreadsheetml/2006/main" count="6026" uniqueCount="1750">
  <si>
    <t>Change #</t>
  </si>
  <si>
    <t>Details - Worksheet Amended</t>
  </si>
  <si>
    <t>How to use the Kiwi Park Model</t>
  </si>
  <si>
    <t>School Trial Balance Input</t>
  </si>
  <si>
    <t>Trial Balance Converter</t>
  </si>
  <si>
    <t>Inputs</t>
  </si>
  <si>
    <t>Title Page</t>
  </si>
  <si>
    <t>School logo added (optional).</t>
  </si>
  <si>
    <t>Index Page</t>
  </si>
  <si>
    <t>Statement of Responsibility</t>
  </si>
  <si>
    <t>Statement of Comprehensive Revenue and Expense</t>
  </si>
  <si>
    <t>Statement of Changes in Net Assets/Equity</t>
  </si>
  <si>
    <t>Changed the order that contributions appear, so that all contributions from the Ministry appear before any distributions to the Ministry.</t>
  </si>
  <si>
    <t>Statement of Financial Position</t>
  </si>
  <si>
    <t>Statement of Cash Flows</t>
  </si>
  <si>
    <t>"Repayment of Loans" changed to "Repayment of Borrowings" for consistency.</t>
  </si>
  <si>
    <t>Statement of Accounting Policies</t>
  </si>
  <si>
    <t>Removed "painting contract liability" from (s) Financial Instruments because those are included in borrowings.</t>
  </si>
  <si>
    <t>Minor formatting changes the position of red text.</t>
  </si>
  <si>
    <t>Notes and Disclosures</t>
  </si>
  <si>
    <t>Note 9 Cash and Cash Equivalents. Rewrote the narrative for clarity.</t>
  </si>
  <si>
    <t>Note 17 Provision for Cyclical Maintenance. "Other Adjustments" removed. All adjustments now included in "Increase/(decrease) to the Provision During the Year".</t>
  </si>
  <si>
    <t>Note 17 Provision for Cyclical Maintenance. Error correction: changed "schools" to "School's" in both narrative options.</t>
  </si>
  <si>
    <t>Note 18 Finance Lease Liability. Combined two categories into one called "Later than One Year".</t>
  </si>
  <si>
    <t>Note 20 Funds Held for Capital Works Projects. Rewrote part of the narrative.</t>
  </si>
  <si>
    <t xml:space="preserve">Note 25 Contingencies. Updated the Pay Equity narrative and added guidance on accounting treatment. </t>
  </si>
  <si>
    <t>Note 26 Commitments. Added an example line for "Purchase of Van" and guidance specifying that all capital commitments must be disclosed, not just those that involve Capital Works.</t>
  </si>
  <si>
    <t>Guidance - General</t>
  </si>
  <si>
    <t>Guidance - Specific Disclosures</t>
  </si>
  <si>
    <t>Commitment Note. Added: "All Capital Commitments must be disclosed, not just those that involve Capital Works."</t>
  </si>
  <si>
    <t>Extra-curricular Expenditure. Updated to reflect the current classifications of locally raised funds.</t>
  </si>
  <si>
    <t>Funds Held for Capital Projects. Removed section called "Ministry's website guidance" as the website has changed and links were not included anyway.</t>
  </si>
  <si>
    <t>Guidance - Cyclical Maintenance Calculation</t>
  </si>
  <si>
    <t>Guidance added on inflation rate.</t>
  </si>
  <si>
    <t>Slight wording change to guidance that starts "Any material adjustments to the provision..."</t>
  </si>
  <si>
    <t>Guidance - RTLB (Lead Schools only)</t>
  </si>
  <si>
    <t>Revenue Types</t>
  </si>
  <si>
    <t>Additions made to the table indicated by blue cells.</t>
  </si>
  <si>
    <t>Non-teaching Support Staff Pay Equity (PE) and Collective Agreement (CA) Funding canged to "Yes" under "Potential Liability at year end".</t>
  </si>
  <si>
    <t>Fees for Extra Curricular Activities changed to "Incl or Excl" under "GST".</t>
  </si>
  <si>
    <t>Updated last three lines under "Locally Raised Funds" under "Where recorded in Kiwi Park".</t>
  </si>
  <si>
    <t>Actual Cash Flow Model Current Year</t>
  </si>
  <si>
    <t>Heading of column AO changed from "Repayment of loans" to "Repayment of borrowings".</t>
  </si>
  <si>
    <t>Budget Cash Flow Model Current Year</t>
  </si>
  <si>
    <t>Kiwi Park Data</t>
  </si>
  <si>
    <t>Added code lines at bottom (blue cells).</t>
  </si>
  <si>
    <t>Kiwi Park School Model Group Accounts Programme</t>
  </si>
  <si>
    <t>Note: This model assumes you do not have the "Allow editing directly in cells" option enabled in Excel. If this option is enabled, you will not be able to double click on links to take you directly to their source. 
To change this option to use the links, click File (Or the large windows button in the top left of Excel)&gt;Options&gt;Advanced&gt;Unselect the “Allow editing directly in cells” box.</t>
  </si>
  <si>
    <t>A</t>
  </si>
  <si>
    <t xml:space="preserve">About the model </t>
  </si>
  <si>
    <t xml:space="preserve">Schools in New Zealand are required to comply with the financial reporting standards applicable to Public Benefit Entities (PBE IPSAS). The Kiwi Park model has been put together to try and make compliance simple. It has also given the Ministry of Education an opportunity to clarify what information is required to be provided and in what format. </t>
  </si>
  <si>
    <t>B</t>
  </si>
  <si>
    <t>Mandatory sheets that make up your school's Audited Financial Statements</t>
  </si>
  <si>
    <t>Red sheets form your financial statements and need to be presented for audit.</t>
  </si>
  <si>
    <t>The mandatory sheets that must be submitted as part of the complete Audited Financial statements are:</t>
  </si>
  <si>
    <t>click here for:</t>
  </si>
  <si>
    <t>Statement of Change in Net Assets / Equity</t>
  </si>
  <si>
    <t>C</t>
  </si>
  <si>
    <t>How to use the workbook</t>
  </si>
  <si>
    <r>
      <t xml:space="preserve">Note: Guidance is located throughout the model. To go to the specific guidance 'double-click' the </t>
    </r>
    <r>
      <rPr>
        <u/>
        <sz val="10"/>
        <color rgb="FF0000FF"/>
        <rFont val="Arial"/>
        <family val="2"/>
      </rPr>
      <t>Guidance</t>
    </r>
    <r>
      <rPr>
        <sz val="10"/>
        <rFont val="Arial"/>
        <family val="2"/>
      </rPr>
      <t xml:space="preserve"> located next to specific sections of the model, or go to the sheets</t>
    </r>
    <r>
      <rPr>
        <i/>
        <sz val="10"/>
        <rFont val="Arial"/>
        <family val="2"/>
      </rPr>
      <t xml:space="preserve"> </t>
    </r>
    <r>
      <rPr>
        <b/>
        <sz val="10"/>
        <color rgb="FF0000FF"/>
        <rFont val="Arial"/>
        <family val="2"/>
      </rPr>
      <t>Guidance - General</t>
    </r>
    <r>
      <rPr>
        <i/>
        <sz val="10"/>
        <rFont val="Arial"/>
        <family val="2"/>
      </rPr>
      <t xml:space="preserve"> </t>
    </r>
    <r>
      <rPr>
        <sz val="10"/>
        <rFont val="Arial"/>
        <family val="2"/>
      </rPr>
      <t xml:space="preserve">and </t>
    </r>
    <r>
      <rPr>
        <b/>
        <sz val="10"/>
        <color rgb="FF0000FF"/>
        <rFont val="Arial"/>
        <family val="2"/>
      </rPr>
      <t>Guidance - Specific Disclosures</t>
    </r>
    <r>
      <rPr>
        <sz val="10"/>
        <rFont val="Arial"/>
        <family val="2"/>
      </rPr>
      <t>.</t>
    </r>
  </si>
  <si>
    <r>
      <t xml:space="preserve">The </t>
    </r>
    <r>
      <rPr>
        <b/>
        <sz val="10"/>
        <color rgb="FF0000FF"/>
        <rFont val="Arial"/>
        <family val="2"/>
      </rPr>
      <t xml:space="preserve">Group Inputs </t>
    </r>
    <r>
      <rPr>
        <sz val="10"/>
        <rFont val="Arial"/>
        <family val="2"/>
      </rPr>
      <t>sheet populates all other sheets in the workbook, including the Cash Flow worksheets. This Group Model consolidates the parent (</t>
    </r>
    <r>
      <rPr>
        <b/>
        <sz val="10"/>
        <color rgb="FF0000FF"/>
        <rFont val="Arial"/>
        <family val="2"/>
      </rPr>
      <t>Parent Inputs</t>
    </r>
    <r>
      <rPr>
        <sz val="10"/>
        <rFont val="Arial"/>
        <family val="2"/>
      </rPr>
      <t xml:space="preserve"> sheet) and subsidiary inputs (</t>
    </r>
    <r>
      <rPr>
        <b/>
        <sz val="10"/>
        <color rgb="FF0000FF"/>
        <rFont val="Arial"/>
        <family val="2"/>
      </rPr>
      <t xml:space="preserve">Subsidiary Inputs </t>
    </r>
    <r>
      <rPr>
        <sz val="10"/>
        <rFont val="Arial"/>
        <family val="2"/>
      </rPr>
      <t xml:space="preserve">sheets), and accounts for any eliminations in the </t>
    </r>
    <r>
      <rPr>
        <b/>
        <sz val="10"/>
        <color rgb="FF0000FF"/>
        <rFont val="Arial"/>
        <family val="2"/>
      </rPr>
      <t>Eliminations</t>
    </r>
    <r>
      <rPr>
        <sz val="10"/>
        <rFont val="Arial"/>
        <family val="2"/>
      </rPr>
      <t xml:space="preserve"> sheet. If you are inserting a row (adding another account), please ensure the same is done in the other sheets.</t>
    </r>
  </si>
  <si>
    <r>
      <t xml:space="preserve">All updates for this year are </t>
    </r>
    <r>
      <rPr>
        <b/>
        <sz val="10"/>
        <rFont val="Arial"/>
        <family val="2"/>
      </rPr>
      <t>HIGHLIGHTED IN BLUE</t>
    </r>
  </si>
  <si>
    <r>
      <t xml:space="preserve">The </t>
    </r>
    <r>
      <rPr>
        <b/>
        <sz val="10"/>
        <color indexed="12"/>
        <rFont val="Arial"/>
        <family val="2"/>
      </rPr>
      <t>Inputs</t>
    </r>
    <r>
      <rPr>
        <sz val="10"/>
        <rFont val="Arial"/>
        <family val="2"/>
      </rPr>
      <t xml:space="preserve"> and </t>
    </r>
    <r>
      <rPr>
        <b/>
        <sz val="10"/>
        <color indexed="12"/>
        <rFont val="Arial"/>
        <family val="2"/>
      </rPr>
      <t>Cash Flow Model</t>
    </r>
    <r>
      <rPr>
        <sz val="10"/>
        <rFont val="Arial"/>
        <family val="2"/>
      </rPr>
      <t xml:space="preserve"> sheets are not mandatory but if used, should be submitted to your auditor as part of the supporting working papers for your financial statements.</t>
    </r>
  </si>
  <si>
    <t>The sheets are populated as follows:</t>
  </si>
  <si>
    <t>Sch Parent Trial Balance Input</t>
  </si>
  <si>
    <r>
      <t xml:space="preserve"> - is populated by the user using the schools trial balance. There are balancing checks in Row 1, </t>
    </r>
    <r>
      <rPr>
        <b/>
        <sz val="10"/>
        <rFont val="Arial"/>
        <family val="2"/>
      </rPr>
      <t>please ensure that these are showing "</t>
    </r>
    <r>
      <rPr>
        <b/>
        <sz val="10"/>
        <color rgb="FF00B050"/>
        <rFont val="Arial"/>
        <family val="2"/>
      </rPr>
      <t>Balances</t>
    </r>
    <r>
      <rPr>
        <b/>
        <sz val="10"/>
        <rFont val="Arial"/>
        <family val="2"/>
      </rPr>
      <t xml:space="preserve">". </t>
    </r>
    <r>
      <rPr>
        <sz val="10"/>
        <rFont val="Arial"/>
        <family val="2"/>
      </rPr>
      <t>Ensure all accounts are matched to "MOE Account Description" column I.</t>
    </r>
  </si>
  <si>
    <t>Sch Parent TB Converter</t>
  </si>
  <si>
    <r>
      <t xml:space="preserve"> - is populated by the </t>
    </r>
    <r>
      <rPr>
        <b/>
        <sz val="10"/>
        <color rgb="FF0000FF"/>
        <rFont val="Arial"/>
        <family val="2"/>
      </rPr>
      <t>Sch Parent Trial Balance Input</t>
    </r>
    <r>
      <rPr>
        <sz val="10"/>
        <rFont val="Arial"/>
        <family val="2"/>
      </rPr>
      <t xml:space="preserve"> based on the coding in </t>
    </r>
    <r>
      <rPr>
        <b/>
        <sz val="10"/>
        <color rgb="FF0000FF"/>
        <rFont val="Arial"/>
        <family val="2"/>
      </rPr>
      <t xml:space="preserve">Sch Parent TB Converter sheet, </t>
    </r>
    <r>
      <rPr>
        <sz val="10"/>
        <rFont val="Arial"/>
        <family val="2"/>
      </rPr>
      <t>columns G onwards.</t>
    </r>
  </si>
  <si>
    <t>Sch PARENT Inputs</t>
  </si>
  <si>
    <r>
      <t xml:space="preserve"> - cells requiring manual input are highlighted in </t>
    </r>
    <r>
      <rPr>
        <b/>
        <sz val="10"/>
        <color theme="0" tint="-0.499984740745262"/>
        <rFont val="Arial"/>
        <family val="2"/>
      </rPr>
      <t>GREY</t>
    </r>
    <r>
      <rPr>
        <sz val="10"/>
        <rFont val="Arial"/>
        <family val="2"/>
      </rPr>
      <t xml:space="preserve">. The rest is populated by the </t>
    </r>
    <r>
      <rPr>
        <b/>
        <sz val="10"/>
        <color rgb="FF0000FF"/>
        <rFont val="Arial"/>
        <family val="2"/>
      </rPr>
      <t>SCH Parent TB Converter</t>
    </r>
    <r>
      <rPr>
        <sz val="10"/>
        <rFont val="Arial"/>
        <family val="2"/>
      </rPr>
      <t>. Where you change or insert a new account you will need to ensure it is changed in the other sheets.</t>
    </r>
  </si>
  <si>
    <t>Subsidiary Trial Balance Input</t>
  </si>
  <si>
    <r>
      <t xml:space="preserve"> - is populated by the user using the subsidiary trial balance. There are balancing checks in Row 1, </t>
    </r>
    <r>
      <rPr>
        <b/>
        <sz val="10"/>
        <rFont val="Arial"/>
        <family val="2"/>
      </rPr>
      <t>please ensure that these are showing "</t>
    </r>
    <r>
      <rPr>
        <b/>
        <sz val="10"/>
        <color rgb="FF00B050"/>
        <rFont val="Arial"/>
        <family val="2"/>
      </rPr>
      <t>Balances</t>
    </r>
    <r>
      <rPr>
        <b/>
        <sz val="10"/>
        <rFont val="Arial"/>
        <family val="2"/>
      </rPr>
      <t>"</t>
    </r>
    <r>
      <rPr>
        <sz val="10"/>
        <rFont val="Arial"/>
        <family val="2"/>
      </rPr>
      <t>. Ensure all accounts are matched to "MOE Account Description" column I.</t>
    </r>
  </si>
  <si>
    <t>Subsidiary TB Converter</t>
  </si>
  <si>
    <r>
      <t xml:space="preserve"> - is populated by the </t>
    </r>
    <r>
      <rPr>
        <b/>
        <sz val="10"/>
        <color rgb="FF0000FF"/>
        <rFont val="Arial"/>
        <family val="2"/>
      </rPr>
      <t>Subsidiary TB Converter</t>
    </r>
    <r>
      <rPr>
        <sz val="10"/>
        <rFont val="Arial"/>
        <family val="2"/>
      </rPr>
      <t xml:space="preserve"> based on the coding in sheet </t>
    </r>
    <r>
      <rPr>
        <b/>
        <sz val="10"/>
        <color rgb="FF0000FF"/>
        <rFont val="Arial"/>
        <family val="2"/>
      </rPr>
      <t>Sch Parent TB Converter</t>
    </r>
    <r>
      <rPr>
        <sz val="10"/>
        <rFont val="Arial"/>
        <family val="2"/>
      </rPr>
      <t xml:space="preserve"> columns G onwards.</t>
    </r>
  </si>
  <si>
    <t>Subsidiary Inputs</t>
  </si>
  <si>
    <r>
      <t xml:space="preserve"> - is populated by the </t>
    </r>
    <r>
      <rPr>
        <b/>
        <sz val="10"/>
        <color rgb="FF0000FF"/>
        <rFont val="Arial"/>
        <family val="2"/>
      </rPr>
      <t>Subsidiary TB Converter</t>
    </r>
    <r>
      <rPr>
        <sz val="10"/>
        <rFont val="Arial"/>
        <family val="2"/>
      </rPr>
      <t>. Where you change or insert a new account, you will need to ensure it is changed in the other sheets.</t>
    </r>
  </si>
  <si>
    <t>Eliminations</t>
  </si>
  <si>
    <t xml:space="preserve"> - is populated by the user. Where you change or insert a new account you will need to ensure it is changed in the other sheets.</t>
  </si>
  <si>
    <t>Group Inputs</t>
  </si>
  <si>
    <t xml:space="preserve"> - is populated by the user. Where you change or insert a new account, you will need to ensure it is changed in the other sheets.</t>
  </si>
  <si>
    <t>Parent Actual Cash Flow Model CY</t>
  </si>
  <si>
    <r>
      <t xml:space="preserve"> - is automatically populated from the </t>
    </r>
    <r>
      <rPr>
        <b/>
        <sz val="10"/>
        <color indexed="12"/>
        <rFont val="Arial"/>
        <family val="2"/>
      </rPr>
      <t>Inputs</t>
    </r>
    <r>
      <rPr>
        <sz val="10"/>
        <rFont val="Arial"/>
        <family val="2"/>
      </rPr>
      <t xml:space="preserve"> sheet.</t>
    </r>
  </si>
  <si>
    <r>
      <t xml:space="preserve"> - cells requiring manual input have been highlighted in </t>
    </r>
    <r>
      <rPr>
        <b/>
        <sz val="10"/>
        <color theme="0" tint="-0.499984740745262"/>
        <rFont val="Arial"/>
        <family val="2"/>
      </rPr>
      <t>GREY</t>
    </r>
    <r>
      <rPr>
        <sz val="10"/>
        <rFont val="Arial"/>
        <family val="2"/>
      </rPr>
      <t xml:space="preserve">.
 - cells highlighted </t>
    </r>
    <r>
      <rPr>
        <b/>
        <sz val="10"/>
        <color rgb="FF7030A0"/>
        <rFont val="Arial"/>
        <family val="2"/>
      </rPr>
      <t>PURPLE</t>
    </r>
    <r>
      <rPr>
        <sz val="10"/>
        <rFont val="Arial"/>
        <family val="2"/>
      </rPr>
      <t xml:space="preserve"> should equal zero.</t>
    </r>
  </si>
  <si>
    <t>Parent Budget Cash Flow Model CY</t>
  </si>
  <si>
    <t>Group Budget Cash Flow Model CY</t>
  </si>
  <si>
    <t>Group Actual Cash Flow Model CY</t>
  </si>
  <si>
    <t>Notes &amp; Disclosures</t>
  </si>
  <si>
    <r>
      <t xml:space="preserve"> - cells requiring manual input are highlighted in </t>
    </r>
    <r>
      <rPr>
        <b/>
        <sz val="10"/>
        <color theme="0" tint="-0.499984740745262"/>
        <rFont val="Arial"/>
        <family val="2"/>
      </rPr>
      <t>GREY</t>
    </r>
    <r>
      <rPr>
        <sz val="10"/>
        <rFont val="Arial"/>
        <family val="2"/>
      </rPr>
      <t>.</t>
    </r>
  </si>
  <si>
    <t xml:space="preserve"> - is not populated automatically and will need to be completed by the Presiding Member and Principal.</t>
  </si>
  <si>
    <r>
      <t xml:space="preserve"> - is automatically populated from the </t>
    </r>
    <r>
      <rPr>
        <b/>
        <sz val="10"/>
        <color rgb="FF0000FF"/>
        <rFont val="Arial"/>
        <family val="2"/>
      </rPr>
      <t>Notes a</t>
    </r>
    <r>
      <rPr>
        <b/>
        <sz val="10"/>
        <color indexed="12"/>
        <rFont val="Arial"/>
        <family val="2"/>
      </rPr>
      <t>nd Disclosure</t>
    </r>
    <r>
      <rPr>
        <sz val="10"/>
        <rFont val="Arial"/>
        <family val="2"/>
      </rPr>
      <t xml:space="preserve"> sheet</t>
    </r>
    <r>
      <rPr>
        <b/>
        <sz val="10"/>
        <color indexed="12"/>
        <rFont val="Arial"/>
        <family val="2"/>
      </rPr>
      <t xml:space="preserve"> </t>
    </r>
    <r>
      <rPr>
        <sz val="10"/>
        <rFont val="Arial"/>
        <family val="2"/>
      </rPr>
      <t>and the</t>
    </r>
    <r>
      <rPr>
        <b/>
        <sz val="10"/>
        <color rgb="FFFF0000"/>
        <rFont val="Arial"/>
        <family val="2"/>
      </rPr>
      <t xml:space="preserve"> </t>
    </r>
    <r>
      <rPr>
        <b/>
        <sz val="10"/>
        <color rgb="FF0000FF"/>
        <rFont val="Arial"/>
        <family val="2"/>
      </rPr>
      <t>Inputs</t>
    </r>
    <r>
      <rPr>
        <sz val="10"/>
        <rFont val="Arial"/>
        <family val="2"/>
      </rPr>
      <t xml:space="preserve"> sheet. </t>
    </r>
  </si>
  <si>
    <r>
      <t xml:space="preserve"> - check cells where information is drawn from the </t>
    </r>
    <r>
      <rPr>
        <b/>
        <sz val="10"/>
        <color indexed="12"/>
        <rFont val="Arial"/>
        <family val="2"/>
      </rPr>
      <t>Inputs</t>
    </r>
    <r>
      <rPr>
        <sz val="10"/>
        <rFont val="Arial"/>
        <family val="2"/>
      </rPr>
      <t xml:space="preserve"> sheet by looking at the formula in the cell. </t>
    </r>
  </si>
  <si>
    <r>
      <t xml:space="preserve"> - is automatically populated from the </t>
    </r>
    <r>
      <rPr>
        <b/>
        <sz val="10"/>
        <color indexed="12"/>
        <rFont val="Arial"/>
        <family val="2"/>
      </rPr>
      <t xml:space="preserve">Inputs </t>
    </r>
    <r>
      <rPr>
        <sz val="10"/>
        <rFont val="Arial"/>
        <family val="2"/>
      </rPr>
      <t xml:space="preserve">sheet. </t>
    </r>
  </si>
  <si>
    <r>
      <t xml:space="preserve"> - is automatically populated from the </t>
    </r>
    <r>
      <rPr>
        <b/>
        <sz val="10"/>
        <color rgb="FF0000FF"/>
        <rFont val="Arial"/>
        <family val="2"/>
      </rPr>
      <t>Notes a</t>
    </r>
    <r>
      <rPr>
        <b/>
        <sz val="10"/>
        <color indexed="12"/>
        <rFont val="Arial"/>
        <family val="2"/>
      </rPr>
      <t>nd Disclosure</t>
    </r>
    <r>
      <rPr>
        <sz val="10"/>
        <rFont val="Arial"/>
        <family val="2"/>
      </rPr>
      <t xml:space="preserve"> sheet and the</t>
    </r>
    <r>
      <rPr>
        <b/>
        <sz val="10"/>
        <color rgb="FFFF0000"/>
        <rFont val="Arial"/>
        <family val="2"/>
      </rPr>
      <t xml:space="preserve"> </t>
    </r>
    <r>
      <rPr>
        <b/>
        <sz val="10"/>
        <color rgb="FF0000FF"/>
        <rFont val="Arial"/>
        <family val="2"/>
      </rPr>
      <t>Inputs</t>
    </r>
    <r>
      <rPr>
        <sz val="10"/>
        <rFont val="Arial"/>
        <family val="2"/>
      </rPr>
      <t xml:space="preserve"> sheet.</t>
    </r>
    <r>
      <rPr>
        <b/>
        <sz val="10"/>
        <color rgb="FFFF0000"/>
        <rFont val="Arial"/>
        <family val="2"/>
      </rPr>
      <t xml:space="preserve"> </t>
    </r>
  </si>
  <si>
    <r>
      <t xml:space="preserve"> - is automatically populated from the </t>
    </r>
    <r>
      <rPr>
        <b/>
        <sz val="10"/>
        <color indexed="12"/>
        <rFont val="Arial"/>
        <family val="2"/>
      </rPr>
      <t>Cash Flow</t>
    </r>
    <r>
      <rPr>
        <sz val="10"/>
        <rFont val="Arial"/>
        <family val="2"/>
      </rPr>
      <t xml:space="preserve"> sheets.</t>
    </r>
  </si>
  <si>
    <r>
      <t xml:space="preserve"> - check cells where information is drawn from the </t>
    </r>
    <r>
      <rPr>
        <b/>
        <sz val="10"/>
        <color rgb="FF0000FF"/>
        <rFont val="Arial"/>
        <family val="2"/>
      </rPr>
      <t>Inputs</t>
    </r>
    <r>
      <rPr>
        <sz val="10"/>
        <rFont val="Arial"/>
        <family val="2"/>
      </rPr>
      <t xml:space="preserve"> sheet by looking at the formula in the cell. </t>
    </r>
  </si>
  <si>
    <r>
      <t xml:space="preserve">Users can also choose to manually input data into the </t>
    </r>
    <r>
      <rPr>
        <b/>
        <sz val="10"/>
        <color rgb="FF0000FF"/>
        <rFont val="Arial"/>
        <family val="2"/>
      </rPr>
      <t>Actual Cash Flow Model CY / Budget Cash Flow Model CY</t>
    </r>
    <r>
      <rPr>
        <sz val="10"/>
        <rFont val="Arial"/>
        <family val="2"/>
      </rPr>
      <t xml:space="preserve"> sheets or the </t>
    </r>
    <r>
      <rPr>
        <b/>
        <sz val="10"/>
        <color rgb="FF0000FF"/>
        <rFont val="Arial"/>
        <family val="2"/>
      </rPr>
      <t xml:space="preserve">Notes and Disclosures </t>
    </r>
    <r>
      <rPr>
        <sz val="10"/>
        <rFont val="Arial"/>
        <family val="2"/>
      </rPr>
      <t>sheet.</t>
    </r>
  </si>
  <si>
    <t>Parent Trial Balance Converter</t>
  </si>
  <si>
    <t>Sch Parent Inputs</t>
  </si>
  <si>
    <t>Actual Group Cash Flow Model CY</t>
  </si>
  <si>
    <t>Budget Group Cash Flow Model CY</t>
  </si>
  <si>
    <t>The recommended method of completing the financial statements would be to:</t>
  </si>
  <si>
    <t>a)</t>
  </si>
  <si>
    <r>
      <t xml:space="preserve">In the </t>
    </r>
    <r>
      <rPr>
        <b/>
        <sz val="10"/>
        <color rgb="FF0000FF"/>
        <rFont val="Arial"/>
        <family val="2"/>
      </rPr>
      <t>Group Inputs</t>
    </r>
    <r>
      <rPr>
        <sz val="10"/>
        <rFont val="Arial"/>
        <family val="2"/>
      </rPr>
      <t xml:space="preserve"> sheet, enter the school's name and financial year. Use the drop-down menus to select whether it is in the donations scheme, what authority it is and whether it has a Teen Parent Unit. </t>
    </r>
  </si>
  <si>
    <t>b)</t>
  </si>
  <si>
    <r>
      <t xml:space="preserve">Enter the school trial balance and the subsidiary trial balance on the </t>
    </r>
    <r>
      <rPr>
        <b/>
        <sz val="10"/>
        <color rgb="FF0000FF"/>
        <rFont val="Arial"/>
        <family val="2"/>
      </rPr>
      <t>Sch Parent Trial Balance</t>
    </r>
    <r>
      <rPr>
        <sz val="10"/>
        <rFont val="Arial"/>
        <family val="2"/>
      </rPr>
      <t xml:space="preserve"> </t>
    </r>
    <r>
      <rPr>
        <b/>
        <sz val="10"/>
        <color rgb="FF0000FF"/>
        <rFont val="Arial"/>
        <family val="2"/>
      </rPr>
      <t xml:space="preserve">Input </t>
    </r>
    <r>
      <rPr>
        <sz val="10"/>
        <rFont val="Arial"/>
        <family val="2"/>
      </rPr>
      <t xml:space="preserve">sheet and the </t>
    </r>
    <r>
      <rPr>
        <b/>
        <sz val="10"/>
        <color rgb="FF0000FF"/>
        <rFont val="Arial"/>
        <family val="2"/>
      </rPr>
      <t>Subsidiary Trial Balance Input</t>
    </r>
    <r>
      <rPr>
        <sz val="10"/>
        <rFont val="Arial"/>
        <family val="2"/>
      </rPr>
      <t xml:space="preserve"> sheet respectively. Ensure it all balances as per Row 1.</t>
    </r>
  </si>
  <si>
    <t>c)</t>
  </si>
  <si>
    <r>
      <t xml:space="preserve">Map the school trial balance and the subsidiary trial balance on to the respective </t>
    </r>
    <r>
      <rPr>
        <b/>
        <sz val="10"/>
        <color rgb="FF0000FF"/>
        <rFont val="Arial"/>
        <family val="2"/>
      </rPr>
      <t xml:space="preserve">Sch Parent TB Converter </t>
    </r>
    <r>
      <rPr>
        <sz val="10"/>
        <rFont val="Arial"/>
        <family val="2"/>
      </rPr>
      <t>sheet and the</t>
    </r>
    <r>
      <rPr>
        <b/>
        <sz val="10"/>
        <color rgb="FF0000FF"/>
        <rFont val="Arial"/>
        <family val="2"/>
      </rPr>
      <t xml:space="preserve"> Subsidiary TB Converter</t>
    </r>
    <r>
      <rPr>
        <sz val="10"/>
        <rFont val="Arial"/>
        <family val="2"/>
      </rPr>
      <t xml:space="preserve"> sheet. Once completed, ensure that column I of the </t>
    </r>
    <r>
      <rPr>
        <b/>
        <sz val="10"/>
        <color rgb="FF0000FF"/>
        <rFont val="Arial"/>
        <family val="2"/>
      </rPr>
      <t>Sch Parent Trial Balance Input</t>
    </r>
    <r>
      <rPr>
        <sz val="10"/>
        <rFont val="Arial"/>
        <family val="2"/>
      </rPr>
      <t xml:space="preserve"> sheet and the </t>
    </r>
    <r>
      <rPr>
        <b/>
        <sz val="10"/>
        <color rgb="FF0000FF"/>
        <rFont val="Arial"/>
        <family val="2"/>
      </rPr>
      <t xml:space="preserve">Subsidiary Trial Balance Input </t>
    </r>
    <r>
      <rPr>
        <sz val="10"/>
        <rFont val="Arial"/>
        <family val="2"/>
      </rPr>
      <t xml:space="preserve">sheet has an MOE account mapped. If not you will need to complete the mapping in the respective </t>
    </r>
    <r>
      <rPr>
        <b/>
        <sz val="10"/>
        <color rgb="FF0000FF"/>
        <rFont val="Arial"/>
        <family val="2"/>
      </rPr>
      <t>Trial Balance Converter</t>
    </r>
    <r>
      <rPr>
        <sz val="10"/>
        <rFont val="Arial"/>
        <family val="2"/>
      </rPr>
      <t xml:space="preserve"> sheets.</t>
    </r>
  </si>
  <si>
    <t>d)</t>
  </si>
  <si>
    <r>
      <t xml:space="preserve">In the </t>
    </r>
    <r>
      <rPr>
        <b/>
        <sz val="10"/>
        <color rgb="FF0000FF"/>
        <rFont val="Arial"/>
        <family val="2"/>
      </rPr>
      <t>Inputs</t>
    </r>
    <r>
      <rPr>
        <sz val="10"/>
        <rFont val="Arial"/>
        <family val="2"/>
      </rPr>
      <t xml:space="preserve"> sheets, check that the numbers have pulled through correctly by checking totals balance in row 4. </t>
    </r>
  </si>
  <si>
    <t>e)</t>
  </si>
  <si>
    <r>
      <t xml:space="preserve">The </t>
    </r>
    <r>
      <rPr>
        <b/>
        <sz val="10"/>
        <color rgb="FF0000FF"/>
        <rFont val="Arial"/>
        <family val="2"/>
      </rPr>
      <t>Group Inputs</t>
    </r>
    <r>
      <rPr>
        <b/>
        <sz val="10"/>
        <rFont val="Arial"/>
        <family val="2"/>
      </rPr>
      <t xml:space="preserve"> </t>
    </r>
    <r>
      <rPr>
        <sz val="10"/>
        <rFont val="Arial"/>
        <family val="2"/>
      </rPr>
      <t>sheet sums both the parent and subsidiary balances and transactions for the period. For financial reporting purposes, however, inter-entity transactions need to be eliminated. The use of the</t>
    </r>
    <r>
      <rPr>
        <b/>
        <sz val="10"/>
        <rFont val="Arial"/>
        <family val="2"/>
      </rPr>
      <t xml:space="preserve"> </t>
    </r>
    <r>
      <rPr>
        <b/>
        <sz val="10"/>
        <color rgb="FF0000FF"/>
        <rFont val="Arial"/>
        <family val="2"/>
      </rPr>
      <t>Eliminations</t>
    </r>
    <r>
      <rPr>
        <sz val="10"/>
        <rFont val="Arial"/>
        <family val="2"/>
      </rPr>
      <t xml:space="preserve"> sheet is the mechanism which accounts for this. You will need to identify balances at year end (if any) or transactions during the period (if any) which have occurred. You will then need to enter these into the </t>
    </r>
    <r>
      <rPr>
        <b/>
        <sz val="10"/>
        <color rgb="FF0000FF"/>
        <rFont val="Arial"/>
        <family val="2"/>
      </rPr>
      <t>Eliminations</t>
    </r>
    <r>
      <rPr>
        <sz val="10"/>
        <rFont val="Arial"/>
        <family val="2"/>
      </rPr>
      <t xml:space="preserve"> sheet as either a positive or negative figure depending on whether the transaction is a credit or debit entry. </t>
    </r>
  </si>
  <si>
    <t>f)</t>
  </si>
  <si>
    <r>
      <t>If you have a material amount that is not included on the</t>
    </r>
    <r>
      <rPr>
        <b/>
        <sz val="10"/>
        <color rgb="FF0000FF"/>
        <rFont val="Arial"/>
        <family val="2"/>
      </rPr>
      <t xml:space="preserve"> Inputs</t>
    </r>
    <r>
      <rPr>
        <sz val="10"/>
        <rFont val="Arial"/>
        <family val="2"/>
      </rPr>
      <t xml:space="preserve"> sheet, then insert another line in the appropriate section and ensure you assign it the most relevant FIDS code.</t>
    </r>
  </si>
  <si>
    <t>g)</t>
  </si>
  <si>
    <r>
      <t xml:space="preserve">If you add an account to the </t>
    </r>
    <r>
      <rPr>
        <b/>
        <sz val="10"/>
        <color rgb="FF0000FF"/>
        <rFont val="Arial"/>
        <family val="2"/>
      </rPr>
      <t>Inputs</t>
    </r>
    <r>
      <rPr>
        <sz val="10"/>
        <rFont val="Arial"/>
        <family val="2"/>
      </rPr>
      <t xml:space="preserve"> sheet, please ensure you repeat it by adding the account to the </t>
    </r>
    <r>
      <rPr>
        <b/>
        <sz val="10"/>
        <color indexed="12"/>
        <rFont val="Arial"/>
        <family val="2"/>
      </rPr>
      <t xml:space="preserve">Actual Cash Flow CY </t>
    </r>
    <r>
      <rPr>
        <sz val="10"/>
        <rFont val="Arial"/>
        <family val="2"/>
      </rPr>
      <t xml:space="preserve">and </t>
    </r>
    <r>
      <rPr>
        <b/>
        <sz val="10"/>
        <color indexed="12"/>
        <rFont val="Arial"/>
        <family val="2"/>
      </rPr>
      <t>Budget Cash Flow CY</t>
    </r>
    <r>
      <rPr>
        <sz val="10"/>
        <rFont val="Arial"/>
        <family val="2"/>
      </rPr>
      <t xml:space="preserve">. Ensure the account is also added to the </t>
    </r>
    <r>
      <rPr>
        <b/>
        <sz val="10"/>
        <color indexed="12"/>
        <rFont val="Arial"/>
        <family val="2"/>
      </rPr>
      <t xml:space="preserve">Notes and Disclosure </t>
    </r>
    <r>
      <rPr>
        <sz val="10"/>
        <rFont val="Arial"/>
        <family val="2"/>
      </rPr>
      <t xml:space="preserve">sheet under the applicable account category. </t>
    </r>
  </si>
  <si>
    <t>h)</t>
  </si>
  <si>
    <r>
      <t xml:space="preserve">Manually enter items into the grey shaded boxes in the </t>
    </r>
    <r>
      <rPr>
        <b/>
        <sz val="10"/>
        <color rgb="FF0000FF"/>
        <rFont val="Arial"/>
        <family val="2"/>
      </rPr>
      <t>Statement of Change in Net Assets &amp; Equity</t>
    </r>
    <r>
      <rPr>
        <sz val="10"/>
        <rFont val="Arial"/>
        <family val="2"/>
      </rPr>
      <t xml:space="preserve">, </t>
    </r>
    <r>
      <rPr>
        <b/>
        <sz val="10"/>
        <color rgb="FF0000FF"/>
        <rFont val="Arial"/>
        <family val="2"/>
      </rPr>
      <t>Statement of Cash Flows</t>
    </r>
    <r>
      <rPr>
        <sz val="10"/>
        <rFont val="Arial"/>
        <family val="2"/>
      </rPr>
      <t xml:space="preserve"> and </t>
    </r>
    <r>
      <rPr>
        <b/>
        <sz val="10"/>
        <color rgb="FF0000FF"/>
        <rFont val="Arial"/>
        <family val="2"/>
      </rPr>
      <t>Notes and Disclosures</t>
    </r>
    <r>
      <rPr>
        <sz val="10"/>
        <rFont val="Arial"/>
        <family val="2"/>
      </rPr>
      <t xml:space="preserve"> sheets.</t>
    </r>
  </si>
  <si>
    <t>i)</t>
  </si>
  <si>
    <r>
      <t xml:space="preserve">If a specific note or line on the face of the statements is not relevant for the school and does not contain any figures, it can be hidden by hiding all rows of the note from the </t>
    </r>
    <r>
      <rPr>
        <b/>
        <sz val="10"/>
        <color rgb="FF0000FF"/>
        <rFont val="Arial"/>
        <family val="2"/>
      </rPr>
      <t>Notes and Disclosures</t>
    </r>
    <r>
      <rPr>
        <sz val="10"/>
        <rFont val="Arial"/>
        <family val="2"/>
      </rPr>
      <t xml:space="preserve"> sheet and the associated lines on the face of the financial statements using the filters in column B.</t>
    </r>
  </si>
  <si>
    <t>Please remove all highlights from cells, arrows and wording that provides guidance from all financial statements before submitting your school's accounts</t>
  </si>
  <si>
    <t>When printing the financial statements, and specifically the notes, check the print preview first to ensure all of the data is being printed correctly. If a note spans over one page, you can insert a "page break" above the note to move it to the start of the next page. The "page break" tool is found on the "Page Layout" tab of excel. To ensure the page numbers print correctly, select and print all the relevant sheets at the same time rather than individually.</t>
  </si>
  <si>
    <t>D</t>
  </si>
  <si>
    <t>Things of note</t>
  </si>
  <si>
    <t>The consolidated financial statements are required to be prepared using this format, but accounting policies and notes should be adapted where necessary to fit the circumstances of the school.
The model has been prepared to apply to most schools, but if your school has additional disclosures, such as a controlled entity which has not been consolidated, breaches of legislation or financial difficulties, additional notes can be added.</t>
  </si>
  <si>
    <t>This model is not a 'catch all' and if you have balances that are unusual you should consult with your local School Finance Advisor or Financial Services Provider.</t>
  </si>
  <si>
    <t>This model allows you to consolidate multiple entities and school accounts into a group format.</t>
  </si>
  <si>
    <t xml:space="preserve">The model is merely a working example so you will need to edit the model and replace it with the financial information relevant to your school. </t>
  </si>
  <si>
    <r>
      <t>The</t>
    </r>
    <r>
      <rPr>
        <b/>
        <sz val="10"/>
        <color rgb="FF0000FF"/>
        <rFont val="Arial"/>
        <family val="2"/>
      </rPr>
      <t xml:space="preserve"> Statement of Cash Flows</t>
    </r>
    <r>
      <rPr>
        <sz val="10"/>
        <rFont val="Arial"/>
        <family val="2"/>
      </rPr>
      <t xml:space="preserve"> and associated cash flow models apply the direct method of accounting. Schools are required to prepare their cash flow statements using this method.</t>
    </r>
  </si>
  <si>
    <r>
      <t xml:space="preserve">Each </t>
    </r>
    <r>
      <rPr>
        <b/>
        <sz val="10"/>
        <color rgb="FF0000FF"/>
        <rFont val="Arial"/>
        <family val="2"/>
      </rPr>
      <t xml:space="preserve">Consolidated Statement </t>
    </r>
    <r>
      <rPr>
        <sz val="10"/>
        <rFont val="Arial"/>
        <family val="2"/>
      </rPr>
      <t xml:space="preserve">clearly shows the applicable notes for ease of reference. </t>
    </r>
  </si>
  <si>
    <t xml:space="preserve">Please contact the School Finance Advisor in your region if you are experiencing problems using the model. </t>
  </si>
  <si>
    <t>School Finance Advisor contact details</t>
  </si>
  <si>
    <t>E</t>
  </si>
  <si>
    <t>Kiwi Park Data Sheet</t>
  </si>
  <si>
    <t>The Inputs sheet automatically flows through to the Kiwi Park Data sheet. This can be used to provide information to the Ministry of Education (MOE) directly. Please hard code the numbers before sending (by moving to a new sheet or workbook and pasting the values) to ensure there are no formula errors. You can upload the whole excel file via the school data portal. If you need further help, contact your Financial Service Provider or School Finance Advisor.</t>
  </si>
  <si>
    <t>F</t>
  </si>
  <si>
    <t>How to Hide and Unhide lines</t>
  </si>
  <si>
    <r>
      <t>On the financial statements (sheets</t>
    </r>
    <r>
      <rPr>
        <b/>
        <sz val="10"/>
        <rFont val="Arial"/>
        <family val="2"/>
      </rPr>
      <t xml:space="preserve"> </t>
    </r>
    <r>
      <rPr>
        <b/>
        <sz val="10"/>
        <color rgb="FF0000FF"/>
        <rFont val="Arial"/>
        <family val="2"/>
      </rPr>
      <t>St of Comprehensive Rev. &amp; Exp., St of Changes in net Assets &amp; Equity, Statement of Financial Position,</t>
    </r>
    <r>
      <rPr>
        <sz val="10"/>
        <rFont val="Arial"/>
        <family val="2"/>
      </rPr>
      <t xml:space="preserve"> and </t>
    </r>
    <r>
      <rPr>
        <b/>
        <sz val="10"/>
        <color rgb="FF0000FF"/>
        <rFont val="Arial"/>
        <family val="2"/>
      </rPr>
      <t>Statement of Cash Flows</t>
    </r>
    <r>
      <rPr>
        <sz val="10"/>
        <rFont val="Arial"/>
        <family val="2"/>
      </rPr>
      <t xml:space="preserve">) and the </t>
    </r>
    <r>
      <rPr>
        <b/>
        <sz val="10"/>
        <color rgb="FF0000FF"/>
        <rFont val="Arial"/>
        <family val="2"/>
      </rPr>
      <t>St of Accounting Policies</t>
    </r>
    <r>
      <rPr>
        <sz val="10"/>
        <rFont val="Arial"/>
        <family val="2"/>
      </rPr>
      <t xml:space="preserve"> sheet, select</t>
    </r>
    <r>
      <rPr>
        <b/>
        <sz val="10"/>
        <rFont val="Arial"/>
        <family val="2"/>
      </rPr>
      <t xml:space="preserve"> “Yes” </t>
    </r>
    <r>
      <rPr>
        <sz val="10"/>
        <rFont val="Arial"/>
        <family val="2"/>
      </rPr>
      <t xml:space="preserve">in the filter on column B “Required” before printing. These automatically update based on the input values so do not need any manual input. </t>
    </r>
  </si>
  <si>
    <r>
      <t xml:space="preserve">On the </t>
    </r>
    <r>
      <rPr>
        <b/>
        <sz val="10"/>
        <color rgb="FF0000FF"/>
        <rFont val="Arial"/>
        <family val="2"/>
      </rPr>
      <t>Notes &amp; Disclosures</t>
    </r>
    <r>
      <rPr>
        <sz val="10"/>
        <rFont val="Arial"/>
        <family val="2"/>
      </rPr>
      <t xml:space="preserve"> sheet, there are</t>
    </r>
    <r>
      <rPr>
        <b/>
        <sz val="10"/>
        <rFont val="Arial"/>
        <family val="2"/>
      </rPr>
      <t xml:space="preserve"> </t>
    </r>
    <r>
      <rPr>
        <sz val="10"/>
        <rFont val="Arial"/>
        <family val="2"/>
      </rPr>
      <t>multiple steps:</t>
    </r>
  </si>
  <si>
    <r>
      <rPr>
        <sz val="7"/>
        <rFont val="Times New Roman"/>
        <family val="1"/>
      </rPr>
      <t xml:space="preserve"> </t>
    </r>
    <r>
      <rPr>
        <sz val="10"/>
        <rFont val="Arial"/>
        <family val="2"/>
      </rPr>
      <t>In column C filter on "Check" as these are the parts that need to be customised for your school.</t>
    </r>
  </si>
  <si>
    <t>Ensure that every “Yes” in column B has updated narrative.</t>
  </si>
  <si>
    <t>Clear filter from column C.</t>
  </si>
  <si>
    <r>
      <t>Select</t>
    </r>
    <r>
      <rPr>
        <b/>
        <sz val="10"/>
        <rFont val="Arial"/>
        <family val="2"/>
      </rPr>
      <t xml:space="preserve"> </t>
    </r>
    <r>
      <rPr>
        <sz val="10"/>
        <rFont val="Arial"/>
        <family val="2"/>
      </rPr>
      <t>“Yes” in the filter on column B “Required” before printing.</t>
    </r>
  </si>
  <si>
    <t>hide columns G+H before publishing</t>
  </si>
  <si>
    <t>Code</t>
  </si>
  <si>
    <t>Description</t>
  </si>
  <si>
    <t>MOE Account Description</t>
  </si>
  <si>
    <t>Referencing Worksheet:</t>
  </si>
  <si>
    <t>Ka Ora, Ka Ako - Healthy School Lunches Programme</t>
  </si>
  <si>
    <t>Interest</t>
  </si>
  <si>
    <t>Stationery</t>
  </si>
  <si>
    <t>International student fees</t>
  </si>
  <si>
    <t>Gain/Loss on Sale of Assets</t>
  </si>
  <si>
    <t>Postage</t>
  </si>
  <si>
    <t>Travel</t>
  </si>
  <si>
    <t>Intervention Costs</t>
  </si>
  <si>
    <t>Insurance</t>
  </si>
  <si>
    <t>Cyclical Maintenance</t>
  </si>
  <si>
    <t>Security</t>
  </si>
  <si>
    <t>Rates</t>
  </si>
  <si>
    <t>Use of Land and Buildings</t>
  </si>
  <si>
    <t>Equity Investments</t>
  </si>
  <si>
    <t>Accounts Receivable</t>
  </si>
  <si>
    <t>Library Resources</t>
  </si>
  <si>
    <t>Leased Assets</t>
  </si>
  <si>
    <t>Motor Vehicles</t>
  </si>
  <si>
    <t>Textbooks</t>
  </si>
  <si>
    <t>Equity revaluation reserve b/f</t>
  </si>
  <si>
    <t>School Parent Trial Balance Converter</t>
  </si>
  <si>
    <t xml:space="preserve">This tool provides a simple way to map the individual school's (and subsidiaries) trial balance to the Kiwi Park model codes. Once the trial balance has been mapped for the first use, a new trial balance can be pasted in and flow throughout the model without needing each number to be re-entered into the inputs page. </t>
  </si>
  <si>
    <t>Instructions:</t>
  </si>
  <si>
    <r>
      <rPr>
        <b/>
        <sz val="10"/>
        <rFont val="Arial"/>
        <family val="2"/>
      </rPr>
      <t>1.</t>
    </r>
    <r>
      <rPr>
        <sz val="10"/>
        <rFont val="Arial"/>
        <family val="2"/>
      </rPr>
      <t xml:space="preserve"> Paste the school's trial balance into the </t>
    </r>
    <r>
      <rPr>
        <b/>
        <sz val="10"/>
        <color rgb="FF0000FF"/>
        <rFont val="Arial"/>
        <family val="2"/>
      </rPr>
      <t>Sch Parent Trial Balance Input</t>
    </r>
    <r>
      <rPr>
        <sz val="10"/>
        <rFont val="Arial"/>
        <family val="2"/>
      </rPr>
      <t xml:space="preserve"> sheet in a 3 column format (TB code, Description, Amount). Make sure you only put in </t>
    </r>
    <r>
      <rPr>
        <b/>
        <sz val="10"/>
        <rFont val="Arial"/>
        <family val="2"/>
      </rPr>
      <t>whole dollars</t>
    </r>
    <r>
      <rPr>
        <sz val="10"/>
        <rFont val="Arial"/>
        <family val="2"/>
      </rPr>
      <t xml:space="preserve"> to avoid rounding errors.</t>
    </r>
  </si>
  <si>
    <r>
      <rPr>
        <b/>
        <sz val="10"/>
        <rFont val="Arial"/>
        <family val="2"/>
      </rPr>
      <t>2.</t>
    </r>
    <r>
      <rPr>
        <sz val="10"/>
        <rFont val="Arial"/>
        <family val="2"/>
      </rPr>
      <t xml:space="preserve"> Enter each of the school's trial balance codes that apply to each Kiwi Park code individually in the columns G - Z on this tab.</t>
    </r>
  </si>
  <si>
    <r>
      <rPr>
        <b/>
        <sz val="10"/>
        <rFont val="Arial"/>
        <family val="2"/>
      </rPr>
      <t xml:space="preserve">3. </t>
    </r>
    <r>
      <rPr>
        <sz val="10"/>
        <rFont val="Arial"/>
        <family val="2"/>
      </rPr>
      <t>The amount column will show the total of all the school trial balance codes that have been allocated.</t>
    </r>
  </si>
  <si>
    <t>Kiwi Park Code</t>
  </si>
  <si>
    <t>Revenue &amp; Expenditure</t>
  </si>
  <si>
    <t>School Trial Balance Lines</t>
  </si>
  <si>
    <t>1. Government Grants</t>
  </si>
  <si>
    <t>Revenue</t>
  </si>
  <si>
    <t>Government Grants - Ministry of Education</t>
  </si>
  <si>
    <t>Teachers' Salaries Grants</t>
  </si>
  <si>
    <t>Use of Land and Buildings Grants</t>
  </si>
  <si>
    <t>Other Government Grants</t>
  </si>
  <si>
    <t>2. Local Funds</t>
  </si>
  <si>
    <t>Donations and Bequests</t>
  </si>
  <si>
    <t>Fundraising &amp; Community Grants</t>
  </si>
  <si>
    <t>Other Revenue</t>
  </si>
  <si>
    <t>Trading</t>
  </si>
  <si>
    <t>Fees for Extra Curricular Activities</t>
  </si>
  <si>
    <t>International Student Fees</t>
  </si>
  <si>
    <t>Expenses</t>
  </si>
  <si>
    <t>Extra Curricular Activities Costs</t>
  </si>
  <si>
    <t>Fundraising and Community Grant Costs</t>
  </si>
  <si>
    <t>Other Locally Raised Funds Expenditure</t>
  </si>
  <si>
    <t>International Student - Employee Benefits - Salaries</t>
  </si>
  <si>
    <t>International Student - Other Expenses</t>
  </si>
  <si>
    <t>3. Hostel</t>
  </si>
  <si>
    <t>Hostel Fees</t>
  </si>
  <si>
    <t>Student Contributions</t>
  </si>
  <si>
    <t>Expenditure</t>
  </si>
  <si>
    <t>Other Hostel Expenses</t>
  </si>
  <si>
    <t>Employee Benefit - Salaries</t>
  </si>
  <si>
    <t>4. Learning Resources</t>
  </si>
  <si>
    <t>Curricular</t>
  </si>
  <si>
    <t>Information and Communication Technology</t>
  </si>
  <si>
    <t>Employee Benefits - Salaries</t>
  </si>
  <si>
    <t>Staff Development</t>
  </si>
  <si>
    <t>Other Learning Resource Expenses</t>
  </si>
  <si>
    <t>5. Administration</t>
  </si>
  <si>
    <t>Service Providers, Contractors and Consultancy</t>
  </si>
  <si>
    <t>Audit Fee</t>
  </si>
  <si>
    <t>Board Fees and Expenses</t>
  </si>
  <si>
    <t xml:space="preserve">Operating Lease </t>
  </si>
  <si>
    <t>Legal Fees</t>
  </si>
  <si>
    <t>Other Adminstration Expenses</t>
  </si>
  <si>
    <t>6. Other Revenue and Expenses</t>
  </si>
  <si>
    <t>Interest Received</t>
  </si>
  <si>
    <t>Other Investment Income</t>
  </si>
  <si>
    <t>Use of Land and Buildings Integrated</t>
  </si>
  <si>
    <t>Impairment of PPE</t>
  </si>
  <si>
    <t>Loss on Disposal of Assets</t>
  </si>
  <si>
    <t>Loss on Uncollectable Accounts Receivable</t>
  </si>
  <si>
    <t>Impairment Loss - Other</t>
  </si>
  <si>
    <t>Transport Expenditure</t>
  </si>
  <si>
    <t>Revaluation of equity investments</t>
  </si>
  <si>
    <t>7. Property</t>
  </si>
  <si>
    <t>Consultancy and Contract Services</t>
  </si>
  <si>
    <t>Heat, Light and Water</t>
  </si>
  <si>
    <t>Repairs and Maintenance</t>
  </si>
  <si>
    <t>Other Property Expenses</t>
  </si>
  <si>
    <t>8. Depreciation</t>
  </si>
  <si>
    <t xml:space="preserve">Buildings - School </t>
  </si>
  <si>
    <t>Building Improvements - Crown</t>
  </si>
  <si>
    <t>Hostel</t>
  </si>
  <si>
    <t>Furniture and Equipment</t>
  </si>
  <si>
    <t>Intangible Assets</t>
  </si>
  <si>
    <t>9. Cash and Cash Equivalents</t>
  </si>
  <si>
    <t>Assets</t>
  </si>
  <si>
    <t>Bank Accounts</t>
  </si>
  <si>
    <t>Short-term Bank Deposits with a Maturity of Three Months or Less</t>
  </si>
  <si>
    <t>Bank Overdraft</t>
  </si>
  <si>
    <t>10. Accounts Receivable</t>
  </si>
  <si>
    <t>Receivables</t>
  </si>
  <si>
    <t>Receivables from the Ministry of Education</t>
  </si>
  <si>
    <t>Interest Receivable</t>
  </si>
  <si>
    <t>Banking Staffing Underuse</t>
  </si>
  <si>
    <t>Teacher Salaries Grant Receivable</t>
  </si>
  <si>
    <t>11. Other Current Assets</t>
  </si>
  <si>
    <t>Prepayments</t>
  </si>
  <si>
    <t>GST Receivable</t>
  </si>
  <si>
    <t>12. Inventories</t>
  </si>
  <si>
    <t xml:space="preserve">Stationery </t>
  </si>
  <si>
    <t>School Uniforms</t>
  </si>
  <si>
    <t>Canteen</t>
  </si>
  <si>
    <t>13. Investments</t>
  </si>
  <si>
    <t>Short-term Deposits with Maturities Between Three Months and One Year</t>
  </si>
  <si>
    <t>14.1. Property, Plant and Equipment - Cost</t>
  </si>
  <si>
    <t>Land - School</t>
  </si>
  <si>
    <t>Building improvements - Crown</t>
  </si>
  <si>
    <t>14.2. Property, Plant and Equipment - Accumulated Depreciation</t>
  </si>
  <si>
    <t>16. Other Non-Current Assets</t>
  </si>
  <si>
    <t>Long-term Deposits with Maturities Greater Than One Year</t>
  </si>
  <si>
    <t>Other Non-Cash Investments</t>
  </si>
  <si>
    <t>17. Accounts Payable</t>
  </si>
  <si>
    <t>Liabilities</t>
  </si>
  <si>
    <t>Creditors</t>
  </si>
  <si>
    <t>Accruals</t>
  </si>
  <si>
    <t>Banking Staffing Overuse</t>
  </si>
  <si>
    <t xml:space="preserve">Employee Entitlements - Salaries </t>
  </si>
  <si>
    <t>Employee Entitlements - Leave Accrual</t>
  </si>
  <si>
    <t>18. Borrowings</t>
  </si>
  <si>
    <t>Borrowing (Due in One Year)</t>
  </si>
  <si>
    <t>Borrowing (Due Beyond One Year)</t>
  </si>
  <si>
    <t>PMS Current Liability</t>
  </si>
  <si>
    <t>PMS Non Current Liability</t>
  </si>
  <si>
    <t>19. Revenue Received in Advance</t>
  </si>
  <si>
    <t>Grants in Advance - Ministry of Education</t>
  </si>
  <si>
    <t xml:space="preserve">International Student Fees </t>
  </si>
  <si>
    <t xml:space="preserve">Hostel Fees </t>
  </si>
  <si>
    <t>Other</t>
  </si>
  <si>
    <t>20. Other Liabilities</t>
  </si>
  <si>
    <t>GST Payable</t>
  </si>
  <si>
    <t>21. Provision for Cyclical Maintenance</t>
  </si>
  <si>
    <t>Cyclical Maintenance - Current</t>
  </si>
  <si>
    <t>Cyclical Maintenance - Term</t>
  </si>
  <si>
    <t>22. Finance Lease Liability</t>
  </si>
  <si>
    <t>No Later than One Year</t>
  </si>
  <si>
    <t>Later than One Year</t>
  </si>
  <si>
    <t>23. Funds Held in Trust</t>
  </si>
  <si>
    <t>Funds Held in Trust on Behalf of Third Parties - Current</t>
  </si>
  <si>
    <t>Funds Held in Trust on Behalf of Third Parties - Non-current</t>
  </si>
  <si>
    <t>24. Funds Held for Capital Works Projects</t>
  </si>
  <si>
    <t>Fencing Stage 2</t>
  </si>
  <si>
    <t>Block A</t>
  </si>
  <si>
    <t>Block G Roof</t>
  </si>
  <si>
    <t>Electrical Switch Board</t>
  </si>
  <si>
    <t>New 5YA Plan</t>
  </si>
  <si>
    <t>25. Funds Held on Behalf Cluster</t>
  </si>
  <si>
    <t>Cluster Funds Held at Year End</t>
  </si>
  <si>
    <t>26. Equity</t>
  </si>
  <si>
    <t>Equity</t>
  </si>
  <si>
    <t>Contribution - Furniture and Equipment</t>
  </si>
  <si>
    <t>Contribution - Other</t>
  </si>
  <si>
    <t>Distribution to MOE</t>
  </si>
  <si>
    <t>Accumulated surplus/(deficit)</t>
  </si>
  <si>
    <t>Other Equity Reserves</t>
  </si>
  <si>
    <t>Parent School Name:</t>
  </si>
  <si>
    <t>Authority:</t>
  </si>
  <si>
    <t>State</t>
  </si>
  <si>
    <t>Year:</t>
  </si>
  <si>
    <t>Donations scheme:</t>
  </si>
  <si>
    <t>Yes</t>
  </si>
  <si>
    <t>Teen parent unit:</t>
  </si>
  <si>
    <t>Check:</t>
  </si>
  <si>
    <t>Actual</t>
  </si>
  <si>
    <t>Budget (Unaudited)</t>
  </si>
  <si>
    <t>Opening B/S</t>
  </si>
  <si>
    <t>$</t>
  </si>
  <si>
    <t>Total Government Grants</t>
  </si>
  <si>
    <t>Total Revenue Local Funds</t>
  </si>
  <si>
    <t>Total Expenses Local Funds</t>
  </si>
  <si>
    <t>Total Revenue Hostel</t>
  </si>
  <si>
    <t>Total Expenses Hostel</t>
  </si>
  <si>
    <t>Total Expenses Learning Resources</t>
  </si>
  <si>
    <t>Total Expenses Administration</t>
  </si>
  <si>
    <t>Total Other Revenue</t>
  </si>
  <si>
    <t>Total Other Expenses</t>
  </si>
  <si>
    <t>Total Expenses Property</t>
  </si>
  <si>
    <t>Total Expenses Depreciation</t>
  </si>
  <si>
    <t>Total Cash and Cash Equivalents</t>
  </si>
  <si>
    <t>Total Accounts Receivable</t>
  </si>
  <si>
    <t>Total Other Current Assets</t>
  </si>
  <si>
    <t>Total Inventory</t>
  </si>
  <si>
    <t>Total Investments</t>
  </si>
  <si>
    <t>Work in Progress</t>
  </si>
  <si>
    <t>Total Property, Plant and Equipment - Cost</t>
  </si>
  <si>
    <t>Total Property, Plant &amp; Equipment - Accum Dep</t>
  </si>
  <si>
    <t>16. Other Non-current Assets</t>
  </si>
  <si>
    <t>Total Other Non-current Assets</t>
  </si>
  <si>
    <t>Total Accounts Payable</t>
  </si>
  <si>
    <t>Cross check</t>
  </si>
  <si>
    <t>Marketable Shares</t>
  </si>
  <si>
    <t>Subsidiary Trial Balance Converter</t>
  </si>
  <si>
    <t xml:space="preserve">This tool provides a simple way to map the individual school's trial balance to the Kiwi Park model codes. Once the trial balance has been mapped for the first use, a new trial balance can be pasted in and flow throughout the model without needing each number to be re-entered into the inputs page. </t>
  </si>
  <si>
    <r>
      <rPr>
        <b/>
        <sz val="10"/>
        <rFont val="Arial"/>
        <family val="2"/>
      </rPr>
      <t>1.</t>
    </r>
    <r>
      <rPr>
        <sz val="10"/>
        <rFont val="Arial"/>
        <family val="2"/>
      </rPr>
      <t xml:space="preserve"> Paste the school's trial balance into the </t>
    </r>
    <r>
      <rPr>
        <b/>
        <sz val="10"/>
        <color rgb="FF0000FF"/>
        <rFont val="Arial"/>
        <family val="2"/>
      </rPr>
      <t xml:space="preserve">Subsidiary Trial Balance Input </t>
    </r>
    <r>
      <rPr>
        <sz val="10"/>
        <rFont val="Arial"/>
        <family val="2"/>
      </rPr>
      <t xml:space="preserve">sheet in a 3 column format (TB code, Description, Amount). Make sure you only put in </t>
    </r>
    <r>
      <rPr>
        <b/>
        <sz val="10"/>
        <rFont val="Arial"/>
        <family val="2"/>
      </rPr>
      <t>whole dollars</t>
    </r>
    <r>
      <rPr>
        <sz val="10"/>
        <rFont val="Arial"/>
        <family val="2"/>
      </rPr>
      <t xml:space="preserve"> to avoid rounding errors.</t>
    </r>
  </si>
  <si>
    <t>2. Enter each of the school's trial balance codes that apply to each Kiwi Park code individually in the columns G - Z on this sheet.</t>
  </si>
  <si>
    <t>Other Learning Resources Expenses</t>
  </si>
  <si>
    <t>Finance Costs</t>
  </si>
  <si>
    <t>Cyclical Maintenance Provision</t>
  </si>
  <si>
    <t>Grants in Advance - Ministry</t>
  </si>
  <si>
    <t>Contribution - F&amp;E</t>
  </si>
  <si>
    <t>School Name:</t>
  </si>
  <si>
    <t>Kiwi Park Data Tab Instruction</t>
  </si>
  <si>
    <t>Input for Kiwi Park Data Tab</t>
  </si>
  <si>
    <t>The input for the Kiwi Park data sheet must remain here in order to translate the Trial balance into an appropriate format for MOE reporting; do not change the formula in columns "G" and "H".</t>
  </si>
  <si>
    <t>Work In Progress</t>
  </si>
  <si>
    <t>Kowhai Block</t>
  </si>
  <si>
    <t>Rimu Roof</t>
  </si>
  <si>
    <t>Electrical Switchboard</t>
  </si>
  <si>
    <t>Elimination Entries</t>
  </si>
  <si>
    <t>The purpose of this sheet is to outline the inter-entity transactions which must be eliminated on consolidation to show the true performance of the Group. Refer to (FISH section 6.4) for guidance as to whether or not a entity should be consolidated.</t>
  </si>
  <si>
    <t>FISH March 2025 Financial-Information-for-Schools-Handbook (Final) 24 March 2025.pdf</t>
  </si>
  <si>
    <t>Elimination Check (Should be Zero)</t>
  </si>
  <si>
    <t>Nature and description of Elimination Entry</t>
  </si>
  <si>
    <t>Elimination Values</t>
  </si>
  <si>
    <t>Budget Eliminations</t>
  </si>
  <si>
    <t>Operational Grants</t>
  </si>
  <si>
    <t>Bequests &amp; Grants</t>
  </si>
  <si>
    <t>Donations</t>
  </si>
  <si>
    <t>Activities</t>
  </si>
  <si>
    <t>Fundraising (Costs of Raising Funds)</t>
  </si>
  <si>
    <t>Laundry</t>
  </si>
  <si>
    <t>5. Learning Resources</t>
  </si>
  <si>
    <t>6. Administration</t>
  </si>
  <si>
    <t>Board Fees</t>
  </si>
  <si>
    <t>7. Other Revenue and Expenses</t>
  </si>
  <si>
    <t>Gain on Sales</t>
  </si>
  <si>
    <t>Impairment of accounts receivable (Trading)</t>
  </si>
  <si>
    <t>8. Property</t>
  </si>
  <si>
    <t>9. Depreciation</t>
  </si>
  <si>
    <t>10. Cash and Cash Equivalents</t>
  </si>
  <si>
    <t>Cash on Hand</t>
  </si>
  <si>
    <t>11. Accounts Receivable</t>
  </si>
  <si>
    <t>Provision for Uncollectibility</t>
  </si>
  <si>
    <t>12. Other Current Assets</t>
  </si>
  <si>
    <t>13. Inventories</t>
  </si>
  <si>
    <t>14. Investments</t>
  </si>
  <si>
    <t>15.1. Property, Plant and Equipment - Cost</t>
  </si>
  <si>
    <t>15.2. Property, Plant and Equipment - Accumulated Depreciation</t>
  </si>
  <si>
    <t>17. Other Non-current Assets</t>
  </si>
  <si>
    <t>Coop Shares</t>
  </si>
  <si>
    <t>18. Accounts Payable</t>
  </si>
  <si>
    <t>Operating Creditors</t>
  </si>
  <si>
    <t>19. Borrowings</t>
  </si>
  <si>
    <t>20. Revenue Received in Advance</t>
  </si>
  <si>
    <t>21. Other Liabilities</t>
  </si>
  <si>
    <t>22. Provision for Cyclical Maintenance</t>
  </si>
  <si>
    <t>24. Finance Lease Liability</t>
  </si>
  <si>
    <t>Later than One Year and no Later than Five Years</t>
  </si>
  <si>
    <t>25. Funds Held in Trust</t>
  </si>
  <si>
    <t>26. Funds Held for Capital Works Projects</t>
  </si>
  <si>
    <t>ILE Project</t>
  </si>
  <si>
    <t>GYM Upgrade</t>
  </si>
  <si>
    <t>Performing Arts</t>
  </si>
  <si>
    <t>5YP</t>
  </si>
  <si>
    <t>28. Funds Held on Behalf Cluster</t>
  </si>
  <si>
    <t>29. Equity</t>
  </si>
  <si>
    <t>Contribution from Owner</t>
  </si>
  <si>
    <t>Equity b/f</t>
  </si>
  <si>
    <t>Update these values first</t>
  </si>
  <si>
    <t>Kiwi Park School</t>
  </si>
  <si>
    <t>check Inc &amp; Exp = to Statement of Comp Rev &amp; Exp</t>
  </si>
  <si>
    <t>22. Painting Contract Liability</t>
  </si>
  <si>
    <t>23. Finance Lease Liability</t>
  </si>
  <si>
    <t>24. Funds Held in Trust</t>
  </si>
  <si>
    <t>25. Funds Held for Capital Works Projects</t>
  </si>
  <si>
    <t>26. Funds Held on Behalf Cluster</t>
  </si>
  <si>
    <t>27. Equity</t>
  </si>
  <si>
    <t>Page</t>
  </si>
  <si>
    <t>Statement</t>
  </si>
  <si>
    <r>
      <t xml:space="preserve">Refer to </t>
    </r>
    <r>
      <rPr>
        <b/>
        <sz val="10"/>
        <color rgb="FF0000FF"/>
        <rFont val="Arial"/>
        <family val="2"/>
      </rPr>
      <t>School annual reports</t>
    </r>
    <r>
      <rPr>
        <sz val="10"/>
        <rFont val="Arial"/>
        <family val="2"/>
      </rPr>
      <t xml:space="preserve"> which explains each of these components: </t>
    </r>
  </si>
  <si>
    <t>The school planning and reporting framework - Ministry of Education</t>
  </si>
  <si>
    <t>Presiding member's report / Principal's report</t>
  </si>
  <si>
    <t>[OPTIONAL]</t>
  </si>
  <si>
    <t>Please note that the only reporting format that can be prescribed in the annual report is the annual financial statements. This optional index page can be used for your full annual report, but there is no requirement to use it and you may modify it to suit your needs.</t>
  </si>
  <si>
    <t>List of all school board members</t>
  </si>
  <si>
    <t>Statement of variance</t>
  </si>
  <si>
    <t>Evaluation of student progress and achievement</t>
  </si>
  <si>
    <t>Report on how the school has given effect to Te Tiriti o Waitangi</t>
  </si>
  <si>
    <t>Statement of compliance with employment policy</t>
  </si>
  <si>
    <t>Other reports on special and contestable funding</t>
  </si>
  <si>
    <t>[RARE, NECESSARY IF APPLICABLE]</t>
  </si>
  <si>
    <t xml:space="preserve">A small number of schools receive special or contestable funding that requires separate disclosure. This is made clear in the funding documents. </t>
  </si>
  <si>
    <t>Statement of KiwiSport funding</t>
  </si>
  <si>
    <t>Annual financial statements</t>
  </si>
  <si>
    <t>The school's logo is optional, and its location on the page is not prescribed.</t>
  </si>
  <si>
    <t>CONSOLIDATED ANNUAL FINANCIAL STATEMENTS</t>
  </si>
  <si>
    <t>School Directory</t>
  </si>
  <si>
    <t>Ministry Number:</t>
  </si>
  <si>
    <t>Requires manual entry</t>
  </si>
  <si>
    <t>Principal:</t>
  </si>
  <si>
    <t>School Address:</t>
  </si>
  <si>
    <t>School Postal Address:</t>
  </si>
  <si>
    <t>School Phone:</t>
  </si>
  <si>
    <t>School Email:</t>
  </si>
  <si>
    <t>Accountant / Service Provider:</t>
  </si>
  <si>
    <t>Members of the Board:</t>
  </si>
  <si>
    <t>Optional but recommended disclosure</t>
  </si>
  <si>
    <t>Name</t>
  </si>
  <si>
    <t>Position</t>
  </si>
  <si>
    <t>How Position Gained</t>
  </si>
  <si>
    <t>Term Expired/ Expires</t>
  </si>
  <si>
    <t>Optional board member listing can be included here, or in your annual report on a separate sheet. If you choose to include it, all members who were on the Board during the reporting year should be listed (1 January to 31 December 2025).</t>
  </si>
  <si>
    <t>Presiding Member</t>
  </si>
  <si>
    <t>Principal ex Officio</t>
  </si>
  <si>
    <t>Parent Representative</t>
  </si>
  <si>
    <t>Staff Representative</t>
  </si>
  <si>
    <t>Index</t>
  </si>
  <si>
    <t xml:space="preserve">Group Statements </t>
  </si>
  <si>
    <t>Please note that the only reporting format that can be prescribed in the annual report is the annual financial statements.</t>
  </si>
  <si>
    <t xml:space="preserve">While this index page is prescribed as part of the model financial statements, you can (but are not required to) use this page (and the cover page) for your full annual report. </t>
  </si>
  <si>
    <t xml:space="preserve"> 6 - 29</t>
  </si>
  <si>
    <t>Notes to the Group Financial Statements</t>
  </si>
  <si>
    <t>30 - 32</t>
  </si>
  <si>
    <t>Independent Auditor's Report</t>
  </si>
  <si>
    <t>ETA 2020 s134 (5)</t>
  </si>
  <si>
    <t>[ESSENTIAL]</t>
  </si>
  <si>
    <t>The Board accepts responsibility for the preparation of the annual consolidated financial statements and the judgements used in these consolidated financial statements.</t>
  </si>
  <si>
    <t>The management (including the principal and others as directed by the Board) accepts responsibility for establishing and maintaining a system of internal controls designed to provide reasonable assurance as to the integrity and reliability of the group's financial reporting.</t>
  </si>
  <si>
    <t>The Group's 2023 consolidated financial statements are authorised for issue by the Board.</t>
  </si>
  <si>
    <t>Full Name of Presiding Member</t>
  </si>
  <si>
    <t>Full Name of Principal</t>
  </si>
  <si>
    <t>Signature of Presiding Member</t>
  </si>
  <si>
    <t>Signature of Principal</t>
  </si>
  <si>
    <t>Date</t>
  </si>
  <si>
    <t>Required</t>
  </si>
  <si>
    <t>PBE IPSAS 1.21(b)</t>
  </si>
  <si>
    <t>School</t>
  </si>
  <si>
    <t>Group</t>
  </si>
  <si>
    <t>PBE IPSAS 1.128</t>
  </si>
  <si>
    <t>Notes</t>
  </si>
  <si>
    <t>Government Grants</t>
  </si>
  <si>
    <t xml:space="preserve">Locally Raised Funds </t>
  </si>
  <si>
    <t>Use of Proprietor's Land and Buildings</t>
  </si>
  <si>
    <t>PBE IPSAS 1.99.1(a)</t>
  </si>
  <si>
    <t>Gain on Sale of Property, Plant and Equipment</t>
  </si>
  <si>
    <t xml:space="preserve">Hostel </t>
  </si>
  <si>
    <t>PBE IPSAS 1.98.3</t>
  </si>
  <si>
    <t>Total Revenue</t>
  </si>
  <si>
    <t>PBE IPSAS 1.109</t>
  </si>
  <si>
    <t>Expense</t>
  </si>
  <si>
    <t>Locally Raised Funds</t>
  </si>
  <si>
    <t>Learning Resources</t>
  </si>
  <si>
    <t>Administration</t>
  </si>
  <si>
    <t>PBE IPSAS 1.99.1(b)</t>
  </si>
  <si>
    <t>Property</t>
  </si>
  <si>
    <t>Other Expense</t>
  </si>
  <si>
    <t>PBE IPSAS 1.99.1(aa)</t>
  </si>
  <si>
    <t>Loss on Disposal of Property, Plant and Equipment</t>
  </si>
  <si>
    <t>Total expense</t>
  </si>
  <si>
    <t>PBE IPSAS 1.99.1(f)</t>
  </si>
  <si>
    <t>Net Surplus / (Deficit) for the year</t>
  </si>
  <si>
    <t xml:space="preserve">Grey cells require manual entry </t>
  </si>
  <si>
    <t xml:space="preserve">Note: This line is mandatory even if the value is nil. </t>
  </si>
  <si>
    <t>PBE IPSAS 1.98.1(b)</t>
  </si>
  <si>
    <t>Other Comprehensive Revenue and Expense</t>
  </si>
  <si>
    <r>
      <t>If you have</t>
    </r>
    <r>
      <rPr>
        <b/>
        <sz val="10"/>
        <rFont val="Arial"/>
        <family val="2"/>
      </rPr>
      <t xml:space="preserve"> no</t>
    </r>
    <r>
      <rPr>
        <sz val="10"/>
        <rFont val="Arial"/>
        <family val="2"/>
      </rPr>
      <t xml:space="preserve"> items of Other Comprehensive Revenue and Expense then disclose as nil using a single line</t>
    </r>
  </si>
  <si>
    <t>Item that will not be reclassified to surplus(deficit)</t>
  </si>
  <si>
    <t>(see Kiwi Park Single School Model example).</t>
  </si>
  <si>
    <t>Gain on equity investment revaluations</t>
  </si>
  <si>
    <r>
      <t xml:space="preserve">If you </t>
    </r>
    <r>
      <rPr>
        <b/>
        <sz val="10"/>
        <rFont val="Arial"/>
        <family val="2"/>
      </rPr>
      <t>do</t>
    </r>
    <r>
      <rPr>
        <sz val="10"/>
        <rFont val="Arial"/>
        <family val="2"/>
      </rPr>
      <t xml:space="preserve"> have items of Other Comprehensive Revenue and Expense then these will need to be disclosed </t>
    </r>
  </si>
  <si>
    <r>
      <t xml:space="preserve">as a separate line item for each item for the period. As per </t>
    </r>
    <r>
      <rPr>
        <b/>
        <sz val="10"/>
        <rFont val="Arial"/>
        <family val="2"/>
      </rPr>
      <t>PBE IPSAS 1.103.1</t>
    </r>
  </si>
  <si>
    <t>Total other comprehensive revenue and expense</t>
  </si>
  <si>
    <r>
      <t xml:space="preserve">Examples of 'other comprehensive </t>
    </r>
    <r>
      <rPr>
        <b/>
        <u val="singleAccounting"/>
        <sz val="10"/>
        <rFont val="Arial"/>
        <family val="2"/>
      </rPr>
      <t>revenue</t>
    </r>
    <r>
      <rPr>
        <b/>
        <sz val="10"/>
        <rFont val="Arial"/>
        <family val="2"/>
      </rPr>
      <t xml:space="preserve"> and expense'</t>
    </r>
  </si>
  <si>
    <r>
      <t>Item that could be</t>
    </r>
    <r>
      <rPr>
        <i/>
        <u val="singleAccounting"/>
        <sz val="10"/>
        <rFont val="Arial"/>
        <family val="2"/>
      </rPr>
      <t xml:space="preserve"> reclassified</t>
    </r>
    <r>
      <rPr>
        <i/>
        <sz val="10"/>
        <rFont val="Arial"/>
        <family val="2"/>
      </rPr>
      <t xml:space="preserve"> to surplus/(deficit)</t>
    </r>
  </si>
  <si>
    <t xml:space="preserve">Financial assets at fair value through other comprehensive revenue and expense </t>
  </si>
  <si>
    <t>PBE IPSAS 1.98.1(c)</t>
  </si>
  <si>
    <t>Total Comprehensive Revenue and Expense for the Year</t>
  </si>
  <si>
    <t>prior year only and if not restating prior year figures</t>
  </si>
  <si>
    <t>Item that will not be reclassified to surplus/(deficit)</t>
  </si>
  <si>
    <t xml:space="preserve">Gain on property revaluations </t>
  </si>
  <si>
    <t>The above Consolidated Statement of Comprehensive Revenue and Expense should be read in conjunction with the accompanying notes which form part of these financial statements.</t>
  </si>
  <si>
    <t>Total comprehensive revenue and expense</t>
  </si>
  <si>
    <t>Check to Inputs Sheet - School</t>
  </si>
  <si>
    <t>Check to Inputs Sheet - Group</t>
  </si>
  <si>
    <t>Budget</t>
  </si>
  <si>
    <r>
      <t xml:space="preserve">References to Comprehensive Revenue and Expense are to meet the requirements of </t>
    </r>
    <r>
      <rPr>
        <b/>
        <sz val="10"/>
        <rFont val="Arial"/>
        <family val="2"/>
      </rPr>
      <t xml:space="preserve">PBE Accounting Standards Reduced Disclosure Regime </t>
    </r>
    <r>
      <rPr>
        <sz val="10"/>
        <rFont val="Arial"/>
        <family val="2"/>
      </rPr>
      <t>and the accompanying notes that form part of these financial statements.</t>
    </r>
  </si>
  <si>
    <t>PBE IPSAS 1.21(c)</t>
  </si>
  <si>
    <t>Required?</t>
  </si>
  <si>
    <t>Check to Statement of Financial Position - School</t>
  </si>
  <si>
    <t>Check to Statement of Financial Position - Group</t>
  </si>
  <si>
    <t>Equity at 1 January</t>
  </si>
  <si>
    <t>PBE IPSAS 1.118(a)</t>
  </si>
  <si>
    <t>Total comprehensive revenue and expense for the year</t>
  </si>
  <si>
    <r>
      <rPr>
        <b/>
        <sz val="10"/>
        <rFont val="Arial"/>
        <family val="2"/>
      </rPr>
      <t>Contributions from the Ministry of Education</t>
    </r>
    <r>
      <rPr>
        <sz val="10"/>
        <rFont val="Arial"/>
        <family val="2"/>
      </rPr>
      <t xml:space="preserve">
Each type of contribution should be disclosed in a separate line e.g. Te Mana Tūhono, Furniture and Equipment Grant, Other.</t>
    </r>
  </si>
  <si>
    <t>Contribution - Furniture and Equipment Grant</t>
  </si>
  <si>
    <t>PBE IPSAS 1.119(a)</t>
  </si>
  <si>
    <t>Contributions from the Ministry of Education</t>
  </si>
  <si>
    <t>Distributions to the Ministry of Education</t>
  </si>
  <si>
    <t>PBE IPSAS 1.88(o)</t>
  </si>
  <si>
    <t>Equity at 31 December</t>
  </si>
  <si>
    <r>
      <rPr>
        <b/>
        <sz val="10"/>
        <rFont val="Arial"/>
        <family val="2"/>
      </rPr>
      <t>Distributions to the Ministry of Education</t>
    </r>
    <r>
      <rPr>
        <sz val="10"/>
        <rFont val="Arial"/>
        <family val="2"/>
      </rPr>
      <t xml:space="preserve">
These are usually in the form of contributions of funding by the school for a Ministry owned property project in order for the Ministry to retain ownership. See Guidance - General, Board Contributions for further guidance.</t>
    </r>
  </si>
  <si>
    <t>PBE IPSAS 1.95</t>
  </si>
  <si>
    <t>Accumulated comprehensive revenue and expense</t>
  </si>
  <si>
    <t xml:space="preserve">PBE IPSAS 1.95 (c) </t>
  </si>
  <si>
    <t>Reserves</t>
  </si>
  <si>
    <t xml:space="preserve">Reserved Equity </t>
  </si>
  <si>
    <t>Reserve Movements Analysis</t>
  </si>
  <si>
    <t>If a School receives funds for a specific purpose, but there is no requirement to repay funds if not spent, they can disclose these separately as Reserved Equity.</t>
  </si>
  <si>
    <t>PBE IPSAS 1.119(c)</t>
  </si>
  <si>
    <t>For example:</t>
  </si>
  <si>
    <t>Balance at 1 January</t>
  </si>
  <si>
    <t>These funds arose from [a bequest from J Smith of $5000]. These funds are held for use solely on [new technology] as required by the terms of the bequest.</t>
  </si>
  <si>
    <t>Equity investment revaluation reserve transfer on disposal</t>
  </si>
  <si>
    <t>The school is not required to repay these funds.</t>
  </si>
  <si>
    <t>Surplus/(deficit) for the year</t>
  </si>
  <si>
    <t>If your School has components of equity classified as reserves, the opening balance, movements during the year, and closing balance for each reserve must be disclosed. This disclosure can be made on the face of this statement or as a note in the financial statements.</t>
  </si>
  <si>
    <t>Balance 31 December</t>
  </si>
  <si>
    <t>Equity investment revaluation reserves</t>
  </si>
  <si>
    <t>Grey Cells require manual entry</t>
  </si>
  <si>
    <t>PBE IPSAS 30.24(a)(vii)</t>
  </si>
  <si>
    <t>Net change in fair value</t>
  </si>
  <si>
    <t>PBE IPSAS 30.14A(e)</t>
  </si>
  <si>
    <t>Transfer to accumulated surplus/deficit on disposal</t>
  </si>
  <si>
    <t>Total equity</t>
  </si>
  <si>
    <t>The above Consolidated Statement of Changes in Net Assets/Equity should be read in conjunction with the accompanying notes which form part of these financial statements.</t>
  </si>
  <si>
    <t>PBE IPSAS 1.21(a)</t>
  </si>
  <si>
    <t>PBE IPSAS 1.90,128</t>
  </si>
  <si>
    <t>PBE IPSAS 1.70,76</t>
  </si>
  <si>
    <t>Current Assets</t>
  </si>
  <si>
    <t>PBE IPSAS 1.88(i)</t>
  </si>
  <si>
    <t>Cash and Cash Equivalents</t>
  </si>
  <si>
    <t>PBE IPSAS 1.88(g),(h)</t>
  </si>
  <si>
    <t xml:space="preserve">Accounts Receivable </t>
  </si>
  <si>
    <t>PBE IPSAS 1.89</t>
  </si>
  <si>
    <t>PBE IPSAS 1.88(f)</t>
  </si>
  <si>
    <t>Inventories</t>
  </si>
  <si>
    <t>PBE IPSAS 1.88(d)</t>
  </si>
  <si>
    <t>Investments</t>
  </si>
  <si>
    <t>Funds receivable for Capital Works Projects</t>
  </si>
  <si>
    <t>PBE IPSAS 1.70,80</t>
  </si>
  <si>
    <t>Current Liabilities</t>
  </si>
  <si>
    <t>PBE IPSAS 1.88(j),(k)</t>
  </si>
  <si>
    <t xml:space="preserve">Accounts Payable </t>
  </si>
  <si>
    <t>PBE IPSAS 1.88(m)</t>
  </si>
  <si>
    <t>Borrowings</t>
  </si>
  <si>
    <t>Revenue Received in Advance</t>
  </si>
  <si>
    <t>PBE IPSAS 1.88(l)</t>
  </si>
  <si>
    <t>Provision for Cyclical Maintenance</t>
  </si>
  <si>
    <t xml:space="preserve">Finance Lease Liability </t>
  </si>
  <si>
    <t>Funds held in Trust</t>
  </si>
  <si>
    <t>Funds held for Capital Works Projects</t>
  </si>
  <si>
    <t>Funds held on behalf of School Cluster</t>
  </si>
  <si>
    <t>Working Capital Surplus/(Deficit)</t>
  </si>
  <si>
    <t>Non-current Assets</t>
  </si>
  <si>
    <t xml:space="preserve">Investments </t>
  </si>
  <si>
    <t>PBE IPSAS 1.88(a)</t>
  </si>
  <si>
    <t>Property, Plant and Equipment</t>
  </si>
  <si>
    <t>Non-current Liabilities</t>
  </si>
  <si>
    <t>Finance Lease Liability</t>
  </si>
  <si>
    <t>Net Assets</t>
  </si>
  <si>
    <t>Check Balancing of Statement of Financial Position - School</t>
  </si>
  <si>
    <t>Check balancing of Statement of Financial Position - Group</t>
  </si>
  <si>
    <t>Equity:</t>
  </si>
  <si>
    <t>PBE IPSAS 1.95(b)</t>
  </si>
  <si>
    <t>PBE IPSAS 1.95(c)</t>
  </si>
  <si>
    <r>
      <t xml:space="preserve">References to Financial Position are to meet the requirements of </t>
    </r>
    <r>
      <rPr>
        <b/>
        <sz val="10"/>
        <rFont val="Arial"/>
        <family val="2"/>
      </rPr>
      <t>PBE Accounting Standards Reduced Disclosure Regime</t>
    </r>
    <r>
      <rPr>
        <sz val="10"/>
        <rFont val="Arial"/>
        <family val="2"/>
      </rPr>
      <t xml:space="preserve"> and the accompany notes form part of these financial statements</t>
    </r>
  </si>
  <si>
    <t>The above Consolidated Statement of Financial Position should be read in conjunction with the accompanying notes which form part of these financial statements.</t>
  </si>
  <si>
    <t>PBE IPSAS 1.21(d)</t>
  </si>
  <si>
    <t>PBE IPSAS 2.18,22,27</t>
  </si>
  <si>
    <t>Cash flows from Operating Activities</t>
  </si>
  <si>
    <t>International Students</t>
  </si>
  <si>
    <r>
      <t>Goods and Services Tax (</t>
    </r>
    <r>
      <rPr>
        <sz val="10"/>
        <rFont val="Arial"/>
        <family val="2"/>
      </rPr>
      <t>net</t>
    </r>
    <r>
      <rPr>
        <sz val="10"/>
        <color indexed="8"/>
        <rFont val="Arial"/>
        <family val="2"/>
      </rPr>
      <t>)</t>
    </r>
  </si>
  <si>
    <t>Payments to Employees</t>
  </si>
  <si>
    <t>Payments to Suppliers</t>
  </si>
  <si>
    <t>PBE IPSAS 2.40</t>
  </si>
  <si>
    <t>Interest Paid</t>
  </si>
  <si>
    <t>Grey cells require manual entry</t>
  </si>
  <si>
    <t xml:space="preserve">Net cash from / (to) the Operating Activities </t>
  </si>
  <si>
    <t>PBE IPSAS 2.18,25</t>
  </si>
  <si>
    <t>Cash flows from Investing Activities</t>
  </si>
  <si>
    <t>Proceeds from Sale of Property Plant &amp; Equipment (and Intangibles)</t>
  </si>
  <si>
    <t xml:space="preserve">All payments under Cash Flows from Investing Activities should have a credit balance and proceeds should have a debit balance. If your balances are not showing correctly on the face of your statements, you need to review and correct your cash flow workings in the cash flow worksheet. If the balances are incorrect, the cells will be highlighted. All current year cells should be white. </t>
  </si>
  <si>
    <t>Purchase of Property Plant &amp; Equipment (and Intangibles)</t>
  </si>
  <si>
    <t>Purchase of Investments</t>
  </si>
  <si>
    <t>Proceeds from Sale of Investments</t>
  </si>
  <si>
    <t>Net cash from / (to) the Investing Activities</t>
  </si>
  <si>
    <t>PBE IPSAS 2.18,26</t>
  </si>
  <si>
    <t>Cash flows from Financing Activities</t>
  </si>
  <si>
    <t>Furniture and Equipment Grant</t>
  </si>
  <si>
    <t>Contributions from Ministry of Education</t>
  </si>
  <si>
    <t>Distributions to Ministry of Education</t>
  </si>
  <si>
    <t>Finance Lease Payments</t>
  </si>
  <si>
    <t>Loans Received</t>
  </si>
  <si>
    <t>Repayment of Borrowings</t>
  </si>
  <si>
    <t>Funds Administered on Behalf of Other Parties</t>
  </si>
  <si>
    <t>Net cash from / (to) Financing Activities</t>
  </si>
  <si>
    <t>Net increase/(decrease) in cash and cash equivalents</t>
  </si>
  <si>
    <t>Cash and cash equivalents at the beginning of the year</t>
  </si>
  <si>
    <t>Cash and cash equivalents at the end of the year</t>
  </si>
  <si>
    <t xml:space="preserve">The Consolidated Statement of Cash Flows records only those cash flows directly within the control of the School. This means centrally funded teachers' salaries, use of land and buildings grant and expense and other notional items have been excluded. </t>
  </si>
  <si>
    <t>Examples of other notional items may include Te Mana Tūhono and Ka Ora, Ka Ako (Healthy School Lunches Programme) - external model only.</t>
  </si>
  <si>
    <t>The above Consolidated Statement of Cash Flows should be read in conjunction with the accompanying notes which form part of these financial statements.</t>
  </si>
  <si>
    <t>PBE IPSAS 1.21(f),127</t>
  </si>
  <si>
    <t>1. Statement of Accounting Policies</t>
  </si>
  <si>
    <t>Policies marked [ESSENTIAL] in column E must be included. Other policies must be included if relevant to your School’s specific circumstances. Policies are labelled by formula according to column P. This will need adjustment if policies are removed, to ensure correct alphabetical order with no omissions. Grey shaded lines require manual input. Remove shading before submitting to your auditor</t>
  </si>
  <si>
    <t>No</t>
  </si>
  <si>
    <t>Note - The accounting policies in the model financial statements have been developed with reference to the accounting standards, but these policies need to be reviewed for each school so they reflect the school’s policies. Therefore exclude policies where they are not relevant to your school. 
For example, a school with no inventory recorded at balance date should exclude the inventory policy. We also acknowledge that you may need to add line items, policies and notes for material balances not considered by this model. Omissions or misstatements of items are material if they could, individually or collectively, influence the decisions or assessments of users made on the basis of the financial statements. If a school wants to deviate from the standard policy for a particular balance, they should discuss it with their accounting service provider or Finance advisor.</t>
  </si>
  <si>
    <t>(see bottom of web page)</t>
  </si>
  <si>
    <t>a</t>
  </si>
  <si>
    <t>PBE IPSAS 1.150(a),(c),(d)</t>
  </si>
  <si>
    <t>This paragraph will need to be updated with the actual nature of the subsidiary, whether that be a controlled Trust, preschool, or other controlled entity. Refer below link for guidance on consolidated entities.</t>
  </si>
  <si>
    <t>PBE IPSAS 1.28.2 (c )</t>
  </si>
  <si>
    <t>PBE IPSAS 20.25</t>
  </si>
  <si>
    <t>The School’s subsidiary is incorporated and domiciled in New Zealand.</t>
  </si>
  <si>
    <t>Reporting Period</t>
  </si>
  <si>
    <t>PBE IPSAS 1.63(a),(b),( c)</t>
  </si>
  <si>
    <r>
      <t>[ESSENTIAL]</t>
    </r>
    <r>
      <rPr>
        <b/>
        <sz val="10"/>
        <color indexed="23"/>
        <rFont val="Arial"/>
        <family val="2"/>
      </rPr>
      <t xml:space="preserve"> </t>
    </r>
  </si>
  <si>
    <t>PBE IPSAS 14.26</t>
  </si>
  <si>
    <t>PBE IPSAS 1.127(a)</t>
  </si>
  <si>
    <t>Basis of Preparation</t>
  </si>
  <si>
    <t>PBE IPSAS 1 Appendix B</t>
  </si>
  <si>
    <t>The consolidated financial statements have been prepared on a going concern basis, and the accounting policies have been consistently applied throughout the period.</t>
  </si>
  <si>
    <t>Basis of Consolidation</t>
  </si>
  <si>
    <t>PBE IPSAS 35.40 (c )</t>
  </si>
  <si>
    <t xml:space="preserve">The consolidated financial statements are prepared by adding together like items of assets, liabilities, equity, revenue, expenses, and cash flows of entities in the group on a line-by-line basis. All intra-group balances, transactions, revenue, and expenses are eliminated on consolidation.
</t>
  </si>
  <si>
    <t xml:space="preserve">Update with subsidiary name in this paragraph. If the subsidiary is reporting under the same accounting policies then the wording of this note is appropriate. If not (on tier 3 for example) the school will need to assess whether there are any material adjustments required on consolidation which may arise as a result of the respective accounting policies applied. </t>
  </si>
  <si>
    <t>Subsidiaries</t>
  </si>
  <si>
    <t>PBE IPSAS 35.19, 39</t>
  </si>
  <si>
    <t>Subsidiaries are entities controlled by the Group. The Group ‘controls’ an entity when it is exposed, or has rights, to variable benefits from its involvement with the other entity and has the ability to affect the nature or amount of those benefits through its power over the other entity. The financial statements of subsidiaries are included in the consolidated financial statements from the date on which control commences until the date on which control ceases.</t>
  </si>
  <si>
    <t>PBE IPSAS 35.48, 51</t>
  </si>
  <si>
    <t>Changes in the Group’s interest in a subsidiary that do not result in a loss of control are accounted for as transactions with owners in their capacity as owners.</t>
  </si>
  <si>
    <t>PBE IPSAS 35.52, 54-55</t>
  </si>
  <si>
    <t>When the Group loses control over a subsidiary, it derecognises the assets and liabilities of the subsidiary, and any related non-controlling interests and other components of equity. Any resulting gain or loss is recognised in surplus or deficit. Any interest retained in the former subsidiary is measured at fair value when control is lost.</t>
  </si>
  <si>
    <t>PBE IPSAS 1.28.2(a),(b)</t>
  </si>
  <si>
    <t>Financial Reporting Standards Applied</t>
  </si>
  <si>
    <t>PBE IPSAS 1.28</t>
  </si>
  <si>
    <t xml:space="preserve">The Education and Training Act 2020 requires the School, as a Crown entity, to prepare financial statements with reference to generally accepted accounting practice. The consolidated financial statements have been prepared with reference to generally accepted accounting practice in New Zealand, applying Public Sector Public Benefit Entity (PBE) Standards Reduced Disclosure Regime as appropriate to public benefit entities that qualify for Tier 2 reporting. The Group is considered a Public Benefit Entity as it meets the criteria specified as 'having a primary objective to provide goods and/or services for community or social benefit and where any equity has been provided with a view to supporting that primary objective rather than for financial return to equity holders'. </t>
  </si>
  <si>
    <t>PBE IPSAS 1, RDR 28.1</t>
  </si>
  <si>
    <t>PBE Accounting Standards Reduced Disclosure Regime</t>
  </si>
  <si>
    <r>
      <t>The Group qualifies for Tier 2 as the group is not publicly accountable and is not considered large as it falls below the expenditure threshold of $33 million per year. All</t>
    </r>
    <r>
      <rPr>
        <sz val="10"/>
        <color indexed="8"/>
        <rFont val="Arial"/>
        <family val="2"/>
      </rPr>
      <t xml:space="preserve"> relevant reduced disclosure concessions hav</t>
    </r>
    <r>
      <rPr>
        <sz val="10"/>
        <rFont val="Arial"/>
        <family val="2"/>
      </rPr>
      <t>e been taken.</t>
    </r>
  </si>
  <si>
    <t>Measurement Base</t>
  </si>
  <si>
    <t>The consolidated financial statements are prepared on the historical cost basis unless otherwise noted in a specific accounting policy.</t>
  </si>
  <si>
    <t>Presentation Currency</t>
  </si>
  <si>
    <t>PBE IPSAS 1.63(d),( e)</t>
  </si>
  <si>
    <t>These consolidated financial statements are presented in New Zealand dollars, rounded to the nearest dollar.</t>
  </si>
  <si>
    <t>PBE IPSAS 1.132</t>
  </si>
  <si>
    <t>Specific Accounting Policies</t>
  </si>
  <si>
    <r>
      <t>The accounting policies used in the preparation of these consolidated financial statements are set out below.</t>
    </r>
    <r>
      <rPr>
        <strike/>
        <sz val="10"/>
        <rFont val="Arial"/>
        <family val="2"/>
      </rPr>
      <t/>
    </r>
  </si>
  <si>
    <t>PBE IPSAS 1.140</t>
  </si>
  <si>
    <t>Critical Accounting Estimates And Assumptions</t>
  </si>
  <si>
    <t>The preparation of financial statements requires management to make judgements, estimates and assumptions that affect the application of accounting policies and the reported amounts of assets, liabilities, revenue and expenses. Actual results may differ from these estimates.</t>
  </si>
  <si>
    <t>Estimates and underlying assumptions are reviewed on an ongoing basis. Revisions to accounting estimates are recognised in the period in which the estimate is revised and in any future periods affected.</t>
  </si>
  <si>
    <t xml:space="preserve">No </t>
  </si>
  <si>
    <t>Note - The Group should consider disclosing information about key assumptions concerning the future and other key sources of estimation uncertainty at reporting date, that have a significant risk of causing material adjustment to the carrying amounts of assets and liabilities within the next financial year. Information should be disclosed that helps users of the financial statements understand the judgments management makes about the future and about other key sources of estimation uncertainty.
Examples of the types of disclosures made are: 
- The nature of the assumption and other estimation uncertainty;
- The sensitivity of carrying amounts to the methods, assumptions, and estimates underlying their calculation, including the reasons for the sensitivity;
- The expected resolution of an uncertainty and the range of reasonably possible outcomes within the next financial year in respect of the carrying amounts of the assets and liabilities affected; and
- An explanation of changes made to past assumptions concerning those assets and liabilities, if the uncertainty remains unresolved.</t>
  </si>
  <si>
    <t xml:space="preserve">The following disclosures are examples of critical accounting estimates: </t>
  </si>
  <si>
    <t>Cyclical maintenance</t>
  </si>
  <si>
    <t>Useful lives of property, plant and equipment</t>
  </si>
  <si>
    <t>PBE IPSAS 1.137</t>
  </si>
  <si>
    <t>Critical Judgements in applying accounting policies</t>
  </si>
  <si>
    <t>Management has exercised the following critical judgements in applying accounting policies:</t>
  </si>
  <si>
    <t>Classification of leases</t>
  </si>
  <si>
    <t>PBE IPSAS 13.8,42,A5</t>
  </si>
  <si>
    <t>Determining whether a lease is a finance lease or an operating lease requires judgement as to whether the lease transfers substantially all the risks and rewards of ownership to the Group. A lease is classified as a finance lease if it transfers substantially all risks and rewards incidental to ownership of an underlying asset to the lessee. In contrast, an operating lease is a lease that does not transfer substantially all the risks and rewards incidental to ownership of an asset to the lessee.</t>
  </si>
  <si>
    <t>Ensure the note number is updated as appropriate for the actual number that the School uses.</t>
  </si>
  <si>
    <t>PBE IPSAS 9.39(a)</t>
  </si>
  <si>
    <t>Recognition of grants</t>
  </si>
  <si>
    <t>Consolidation of entities</t>
  </si>
  <si>
    <t>PBE IPSAS 1.108</t>
  </si>
  <si>
    <t>PBE IPSAS 23.107(a),(b)</t>
  </si>
  <si>
    <r>
      <t xml:space="preserve">The Group receives funding from the Ministry of Education. The following are the main types of funding that the School receives.
Operational grants are recorded as revenue when the Group has the rights to the funding, which is in the year that the funding is received. 
Teachers salaries grants are recorded as revenue when the Group has the rights to the funding in the salary period they relate to. The grants are not received in cash by the Group and are paid directly to teachers by the Ministry of Education. 
Other Ministry Grants for directly funded programs are recorded as revenue when the School has the rights to the funding in the period they relate to. The grants are not received in cash by the School and are paid directly by the Ministry of Education.
The property from which the School operates is owned by the Crown and managed by the Ministry of Education on behalf of the Crown. Grants for the use of land and buildings are not received in cash by the School as they equate to the deemed expense for using the land and buildings which are owned by the Crown. The School’s use of the land and buildings as occupant is based on a property occupancy document as gazetted by the Ministry. The expense is based on an assumed market rental yield on the value of land and buildings as used for rating purposes. 
This is a non-cash revenue that is offset by a non-cash expense. The use of land and buildings grants and associated expenditure are recorded in the period the School uses the land and buildings.
</t>
    </r>
    <r>
      <rPr>
        <b/>
        <sz val="10"/>
        <color rgb="FF000000"/>
        <rFont val="Arial"/>
        <family val="2"/>
      </rPr>
      <t xml:space="preserve">For Integrated Groups, this note should instead include the following:
</t>
    </r>
    <r>
      <rPr>
        <sz val="10"/>
        <color rgb="FF000000"/>
        <rFont val="Arial"/>
        <family val="2"/>
      </rPr>
      <t xml:space="preserve">The property from which the School operates is owned by the Proprietor. Grants for the use of land and buildings are also not received in cash by the school however they equate to the deemed expense for using the land and buildings. This expense is based on an assumed market rental yield on the land and buildings as used for rating purposes. 
This is a non-cash revenue that is offset by a non-cash expense. The use of land and buildings grants and associated expenditure are recorded in the period the School uses the land and buildings.
</t>
    </r>
  </si>
  <si>
    <t>Update appropriately depending if integrated or not</t>
  </si>
  <si>
    <t>Other Grants where conditions exist</t>
  </si>
  <si>
    <t xml:space="preserve">Other grants are recorded as revenue when the Group has the rights to the funding, unless there are unfulfilled conditions attached to the grant, in which case the amount relating to the unfulfilled conditions is recognised as a liability and released to revenue as the conditions are fulfilled. 
For Integrated Groups this note should also include the following:
Grants for the use of land and buildings are also not received in cash by the Group as they equate to the deemed
expense for using the land and buildings which are owned by the Proprietor. Use of land and building grants are
recorded as income in the period the school uses the land and building.
</t>
  </si>
  <si>
    <t>Donations, Gifts and Bequests</t>
  </si>
  <si>
    <t>Good practice</t>
  </si>
  <si>
    <t>Donations, gifts and bequests are recognised as an asset and revenue when the right to receive funding or the asset has been established unless there is an obligation to return funds if conditions are not met. If conditions are not met funding is recognised as revenue in advance and recognised as revenue when conditions are satisfied.</t>
  </si>
  <si>
    <t>Interest Revenue</t>
  </si>
  <si>
    <t xml:space="preserve">Interest Revenue earned on cash and cash equivalents and investments is recorded as revenue in the period it is earned. </t>
  </si>
  <si>
    <t>[ESSENTIAL, if any leases held]</t>
  </si>
  <si>
    <t xml:space="preserve">Payments made under operating leases are recognised in the Consolidated Statement of Comprehensive Revenue and Expense on a straight line basis over the term of the lease. </t>
  </si>
  <si>
    <t>PBE IPSAS 13.34</t>
  </si>
  <si>
    <t>Finance lease payments are apportioned between the finance charge and the reduction of the outstanding liability. The finance charge is allocated to each period during the lease term on an effective interest basis.</t>
  </si>
  <si>
    <t>PBE IPSAS 2.57</t>
  </si>
  <si>
    <t>Cash and cash equivalents include cash on hand, bank balances, deposits held at call with banks, and other short term highly liquid investments with original maturities of 90 days or less, and bank overdrafts. The carrying amount of cash and cash equivalents represent fair value.</t>
  </si>
  <si>
    <t>PBE IPSAS 30.25</t>
  </si>
  <si>
    <t>PBE IFRS 9.5.1.1,5.5.15</t>
  </si>
  <si>
    <t>Short-term receivables are recorded at the amount due, less an allowance for expected credit losses (uncollectable debts). The schools receivables are largely made up of funding from the Ministry of Education, therefore the level of uncollectable debts is not considered to be material. However, short-term receivables are written off when there is no reasonable expectation of recovery.</t>
  </si>
  <si>
    <t>PBE IPSAS 30.40F (c )</t>
  </si>
  <si>
    <t>PBE IPSAS 30.40F(e )</t>
  </si>
  <si>
    <t>PBE IPSAS 12.47(b)</t>
  </si>
  <si>
    <t>[ESSENTIAL, if the school holds inventory]</t>
  </si>
  <si>
    <t>PBE IPSAS 12.47(a)</t>
  </si>
  <si>
    <t xml:space="preserve">Inventories are consumable items held for sale and are comprised of stationery and school uniforms. They are stated at the lower of cost and net realisable value. Cost is determined on a first in, first out basis. Net realisable value is the estimated selling price in the ordinary course of activities less the estimated costs necessary to make the sale. Any write down from cost to net realisable value is recorded as an expense in the Consolidated Statement of Comprehensive Revenue and Expense in the period of the write down. </t>
  </si>
  <si>
    <t>PBE IPSAS 12.15</t>
  </si>
  <si>
    <t>PBE IPSAS 12.17(a)</t>
  </si>
  <si>
    <t>PBE IPSAS 12.44</t>
  </si>
  <si>
    <t>PBE IPSAS 1.93</t>
  </si>
  <si>
    <t>[ESSENTIAL, if any investments held]</t>
  </si>
  <si>
    <t>Bank term deposits are initially measured at the amount invested. Interest is subsequently accrued and added to the investment balance. A loss allowance for expected credit losses is recognised if the estimated loss allowance is material.</t>
  </si>
  <si>
    <t>PBE IFRS 9.5.1.1, 5.2.1(a)</t>
  </si>
  <si>
    <t>PBE IFRS 9.4.1.4</t>
  </si>
  <si>
    <t>Equity investments are designated at initial recognition at fair value through other comprehensive revenue and expense because they are investments that the Group intends to hold for long term strategic purposes. They are initially measured at fair value plus transaction costs. They are subsequently measured at their fair value with gains and losses recognised in other comprehensive revenue and expense. When sold, the cumulative gain or loss previously recognised in other comprehensive revenue and expense is transferred within equity to accumulated surplus/(deficit).</t>
  </si>
  <si>
    <t>PBE IFRS 9.5.1.1</t>
  </si>
  <si>
    <t>PBE IFRS 9.5.7.1</t>
  </si>
  <si>
    <t>The Group has met the requirements of Section 154 (2)(b)(ii) of the Education and Training Act 2020 in relation to the acquisition of investment securities.</t>
  </si>
  <si>
    <t>PBE IPSAS 1.132 (c )</t>
  </si>
  <si>
    <t xml:space="preserve">Land and buildings owned by the Crown are excluded from these consolidated financial statements. The Board’s use of the land and buildings as ‘occupant’ is based on a property occupancy document. </t>
  </si>
  <si>
    <t xml:space="preserve">Improvements (funded by the Board) to buildings owned by the Crown are recorded at cost, less accumulated depreciation and impairment losses. </t>
  </si>
  <si>
    <t>PBE IPSAS 17.88(a)</t>
  </si>
  <si>
    <t>Property, plant and equipment are recorded at cost or, in the case of donated assets, fair value at the date of receipt, less accumulated depreciation and impairment losses. Cost or fair value, as the case may be, includes those costs that relate directly to bringing the asset to the location where it will be used and making sure it is in the appropriate condition for its intended use.</t>
  </si>
  <si>
    <t>PBE IPSAS 17.14</t>
  </si>
  <si>
    <t>PBE IPSAS 17.57,83,86</t>
  </si>
  <si>
    <r>
      <t>Gains and losses on disposals (</t>
    </r>
    <r>
      <rPr>
        <sz val="10"/>
        <color indexed="8"/>
        <rFont val="Arial"/>
        <family val="2"/>
      </rPr>
      <t>i.e. sold or given away) are determined by comparing the proceeds received with the carrying amounts (i.e. the book value). The gain or loss arising from the disposal of an item of property, plant and equipment is recognised in the Consolidated Statement of Comprehensive Revenue and Expense.</t>
    </r>
  </si>
  <si>
    <t>For Integrated Groups, change "Crown" to "Proprietor" or name the legal entity that owns the land and buildings.</t>
  </si>
  <si>
    <t>Finance Leases</t>
  </si>
  <si>
    <t>[ESSENTIAL, if any finance leases held]</t>
  </si>
  <si>
    <t>PBE IPSAS 13.8</t>
  </si>
  <si>
    <r>
      <t>A finance lease transfers to the lessee substantially all the risks and rewards incidental to ownership of an asset, whether or not title is eventually transferred. At the start of the lease term, finance leases are recognised as assets and liabilities in the statement of financial position at the lower of the fair value of the leased asset or the present value of the minimum lease payments. The finance charge is charged to the surplus or deficit over the lease period so as to produce a constant periodic rate of interest on the remaining balance of the liability. The amount recognised as an asset is depreciated over its useful life. If there is no reasonable certainty whether the school</t>
    </r>
    <r>
      <rPr>
        <sz val="10"/>
        <rFont val="Arial"/>
        <family val="2"/>
      </rPr>
      <t xml:space="preserve"> will obtain ownership at the end of the lease term, the asset is fully depreciated over the shorter of the lease term and its useful life.</t>
    </r>
  </si>
  <si>
    <t>PBE IPSAS 13.28</t>
  </si>
  <si>
    <t>PBE IPSAS 13.36</t>
  </si>
  <si>
    <t>PBE IPSAS 17.88(b),( c)</t>
  </si>
  <si>
    <t xml:space="preserve">Depreciation </t>
  </si>
  <si>
    <t>Property, plant and equipment except for library resources are depreciated over their estimated useful lives on a straight line basis. Library resources are depreciated on a diminishing value basis. Depreciation of all assets is reported in the Consolidated Statement of Comprehensive Revenue and Expense.</t>
  </si>
  <si>
    <t>The estimated useful lives of the assets are:</t>
  </si>
  <si>
    <t xml:space="preserve"> Building Improvements</t>
  </si>
  <si>
    <t>10–75 years</t>
  </si>
  <si>
    <t xml:space="preserve"> Board-owned Buildings</t>
  </si>
  <si>
    <t xml:space="preserve"> Furniture and Equipment</t>
  </si>
  <si>
    <t>10–15 years</t>
  </si>
  <si>
    <t xml:space="preserve"> Information and Communication Technology</t>
  </si>
  <si>
    <t>3–5 years</t>
  </si>
  <si>
    <t xml:space="preserve"> Intangible Assets</t>
  </si>
  <si>
    <t>3 years</t>
  </si>
  <si>
    <t xml:space="preserve"> Motor Vehicles</t>
  </si>
  <si>
    <t>5 years</t>
  </si>
  <si>
    <t xml:space="preserve"> Textbooks</t>
  </si>
  <si>
    <t xml:space="preserve"> Leased Assets held under a Finance Lease </t>
  </si>
  <si>
    <t>Term of Lease</t>
  </si>
  <si>
    <t xml:space="preserve"> Library Resources</t>
  </si>
  <si>
    <t>12.5% Diminishing value</t>
  </si>
  <si>
    <t>PBE IPSAS 26.14</t>
  </si>
  <si>
    <r>
      <t xml:space="preserve">The Group does not hold any cash generating assets. Assets are considered cash generating where their primary objective is to generate a commercial return. 
</t>
    </r>
    <r>
      <rPr>
        <i/>
        <sz val="10"/>
        <rFont val="Arial"/>
        <family val="2"/>
      </rPr>
      <t xml:space="preserve">Non cash generating assets
</t>
    </r>
    <r>
      <rPr>
        <sz val="10"/>
        <rFont val="Arial"/>
        <family val="2"/>
      </rPr>
      <t xml:space="preserve">Property, plant, and equipment and intangible assets held at cost that have a finite useful life are reviewed for impairment whenever events or changes in circumstances indicate that the carrying amount may not be recoverable. If such indication exists, the Group estimates the asset's recoverable service amount. An impairment loss is recognised for the amount by which the asset’s carrying amount exceeds its recoverable service amount. The recoverable service amount is the higher of an asset’s fair value less costs to sell and value in use.
Value in use is determined using an approach based on either a depreciated replacement cost approach, restoration cost approach, or a service units approach. The most appropriate approach used to measure value in use depends on the nature of the impairment and availability of information.
In determining fair value less costs to sell, the Group engages an independent valuer to assess market value based on the best available information. The valuation is based on </t>
    </r>
    <r>
      <rPr>
        <b/>
        <sz val="10"/>
        <rFont val="Arial"/>
        <family val="2"/>
      </rPr>
      <t>[details of the valuer's approach to determining market value (i.e. what valuation techniques have been employed, comparison to recent market transaction etc.)]</t>
    </r>
    <r>
      <rPr>
        <sz val="10"/>
        <rFont val="Arial"/>
        <family val="2"/>
      </rPr>
      <t xml:space="preserve">. 
If an asset’s carrying amount exceeds its recoverable service amount, the asset is regarded as impaired and the carrying amount is written down to the recoverable amount. The total impairment loss is recognised in the surplus or deficit.
The reversal of an impairment loss is recognised in the surplus or deficit. A previously recognised impairment loss is reversed only if there has been a change in the assumptions used to determine the asset’s recoverable service amount since the last impairment loss was recognised. 
</t>
    </r>
  </si>
  <si>
    <t>PBE IPSAS 21.25,26</t>
  </si>
  <si>
    <t>PBE IPSAS 21.35</t>
  </si>
  <si>
    <t>PBE IPSAS 21.44-50</t>
  </si>
  <si>
    <t>PBE IPSAS 21.40-43</t>
  </si>
  <si>
    <t>Remove bold once details have been entered</t>
  </si>
  <si>
    <t>PBE IPSAS 21.52,54</t>
  </si>
  <si>
    <t>PBE IPSAS 21.69</t>
  </si>
  <si>
    <t>Accounts Payable represents liabilities for goods and services provided to the Group prior to the end of the financial year which are unpaid. Accounts Payable are recorded at the amount of cash required to settle those liabilities. The amounts are unsecured and are usually paid within 30 days of recognition.</t>
  </si>
  <si>
    <t>PBE IFRS 9.4.2.1</t>
  </si>
  <si>
    <t>PBE IPSAS 1.127 (c )</t>
  </si>
  <si>
    <r>
      <rPr>
        <b/>
        <sz val="10"/>
        <color indexed="8"/>
        <rFont val="Arial"/>
        <family val="2"/>
      </rPr>
      <t>[ESSENTIAL]</t>
    </r>
    <r>
      <rPr>
        <b/>
        <sz val="10"/>
        <color indexed="23"/>
        <rFont val="Arial"/>
        <family val="2"/>
      </rPr>
      <t xml:space="preserve"> </t>
    </r>
  </si>
  <si>
    <t>Short-term employee entitlements</t>
  </si>
  <si>
    <t>PBE IPSAS 1.132(c)</t>
  </si>
  <si>
    <t xml:space="preserve">Employee benefits that are due to be settled within 12 months after the end of the period in which the employee renders the related service are measured based on accrued entitlements at current rates of pay. These include salaries and wages accrued up to balance date and annual leave earned, by non teaching staff, but not yet taken at balance date. </t>
  </si>
  <si>
    <t>PBE IPSAS 25.13</t>
  </si>
  <si>
    <t xml:space="preserve">PBE IPSAS 39.155-160 </t>
  </si>
  <si>
    <t>Long-term employee entitlements</t>
  </si>
  <si>
    <t>Employee benefits that are not expected to be settled wholly before 12 months after the end of the reporting period in which the employee provides the related service, such as retirement and long service leave, have been calculated on an actuarial basis.
The calculations are based on the likely future entitlements accruing to employees, based on years of service, years to entitlement, the likelihood that employees will reach the point of entitlement, and contractual entitlement information, and the present value of the estimated future cash flows. Remeasurements are recognised in surplus or deficit in the period in which they arise.</t>
  </si>
  <si>
    <t>[ESSENTIAL if applicable]</t>
  </si>
  <si>
    <r>
      <t xml:space="preserve">Revenue received in advance relates to fees received from </t>
    </r>
    <r>
      <rPr>
        <sz val="10"/>
        <color rgb="FFFF0000"/>
        <rFont val="Arial"/>
        <family val="2"/>
      </rPr>
      <t>[international and hostel students]</t>
    </r>
    <r>
      <rPr>
        <sz val="10"/>
        <color rgb="FF000000"/>
        <rFont val="Arial"/>
        <family val="2"/>
      </rPr>
      <t xml:space="preserve"> and grants received </t>
    </r>
    <r>
      <rPr>
        <sz val="10"/>
        <color rgb="FFFF0000"/>
        <rFont val="Arial"/>
        <family val="2"/>
      </rPr>
      <t>[Resource Teacher: Learning and Behaviour]</t>
    </r>
    <r>
      <rPr>
        <sz val="10"/>
        <color rgb="FF000000"/>
        <rFont val="Arial"/>
        <family val="2"/>
      </rPr>
      <t xml:space="preserve"> </t>
    </r>
    <r>
      <rPr>
        <b/>
        <sz val="10"/>
        <color rgb="FFFF0000"/>
        <rFont val="Arial"/>
        <family val="2"/>
      </rPr>
      <t>(delete as appropriate)</t>
    </r>
    <r>
      <rPr>
        <sz val="10"/>
        <color rgb="FF000000"/>
        <rFont val="Arial"/>
        <family val="2"/>
      </rPr>
      <t xml:space="preserve"> where there are unfulfilled obligations for the Group to provide services in the future. The fees or grants are recorded as revenue as the obligations are fulfilled and the fees or grants are earned. </t>
    </r>
  </si>
  <si>
    <t>The Group holds sufficient funds to enable the refund of unearned fees in relation to international students, should the Group be unable to provide the services to which they relate.</t>
  </si>
  <si>
    <t>Delete if not applicable</t>
  </si>
  <si>
    <r>
      <rPr>
        <b/>
        <sz val="10"/>
        <color indexed="8"/>
        <rFont val="Arial"/>
        <family val="2"/>
      </rPr>
      <t>[ESSENTIAL</t>
    </r>
    <r>
      <rPr>
        <b/>
        <sz val="10"/>
        <rFont val="Arial"/>
        <family val="2"/>
      </rPr>
      <t xml:space="preserve"> if applicable</t>
    </r>
    <r>
      <rPr>
        <b/>
        <sz val="10"/>
        <color indexed="8"/>
        <rFont val="Arial"/>
        <family val="2"/>
      </rPr>
      <t>]</t>
    </r>
  </si>
  <si>
    <t xml:space="preserve">Funds are held in trust where they have been received by the Group for a specified purpose, or are being held on behalf of a third party and these transactions are not recorded in the Consolidated Statement of Comprehensive Revenue and Expense. </t>
  </si>
  <si>
    <t>The Group holds sufficient funds to enable the funds to be used for their intended purpose at any time.</t>
  </si>
  <si>
    <r>
      <t>[ESSENTIAL</t>
    </r>
    <r>
      <rPr>
        <b/>
        <sz val="10"/>
        <rFont val="Arial"/>
        <family val="2"/>
      </rPr>
      <t xml:space="preserve"> if applicable</t>
    </r>
    <r>
      <rPr>
        <b/>
        <sz val="10"/>
        <color indexed="8"/>
        <rFont val="Arial"/>
        <family val="2"/>
      </rPr>
      <t>]</t>
    </r>
  </si>
  <si>
    <t>The School directly receives funding from the Ministry of Education for capital works projects that are included in the School five year capital works agreement. These funds are held on behalf and for a specified purpose. As such these transactions are not recorded in the Consolidated Statement of Comprehensive Revenue and Expense. 
The School holds sufficient funds to enable the funds to be used for their intended purpose at any time.</t>
  </si>
  <si>
    <t>Delete the last statement if not applicable</t>
  </si>
  <si>
    <t>Shared Funds are held on behalf of a cluster of participating schools as agreed with the Ministry of Education. In instances where funds are outside of the Group's control, these amounts are not recorded in the Consolidated Statement of Comprehensive Revenue and Expense. The Group holds sufficient funds to enable the funds to be used for their intended purpose.</t>
  </si>
  <si>
    <t xml:space="preserve">[ESSENTIAL if applicable] </t>
  </si>
  <si>
    <t>The property from which the School operates is owned by the Crown, and is vested in the Ministry. The Ministry has gazetted a property occupancy document that sets out the Board’s property maintenance responsibilities. The Board is responsible for maintaining the land, buildings and other facilities on the Group sites in a state of good order and repair.</t>
  </si>
  <si>
    <t xml:space="preserve">Cyclical maintenance, which involves painting the interior and exterior of the school, makes up the most significant part of the Board’s responsibilities outside day-to-day maintenance. The provision is a reasonable estimate, based on the School’s best estimate of the cost of painting the school and when the school is required to be painted, based on an assessment of the school’s condition. 
The School carries out painting maintenance of the whole school over a 7 to 10 year period. The economic outflow of this is dependent on the plan established by the School to meet this obligation and is detailed in the notes and disclosures of these accounts. </t>
  </si>
  <si>
    <t>PBE IPSAS 19.98</t>
  </si>
  <si>
    <r>
      <t xml:space="preserve">
</t>
    </r>
    <r>
      <rPr>
        <b/>
        <sz val="10"/>
        <rFont val="Arial"/>
        <family val="2"/>
      </rPr>
      <t>For Integrated Schools, this note should instead include the following:</t>
    </r>
    <r>
      <rPr>
        <sz val="10"/>
        <rFont val="Arial"/>
        <family val="2"/>
      </rPr>
      <t xml:space="preserve">
The property from which the School operates is owned by the Proprietor. The Board is responsible for maintaining the land, building and other facilities on the School sites in a state of good order and repair.
Cyclical maintenance, which involves painting the interior and exterior of the School, makes up the most significant part of the Board's responsibilities outside day-to-day maintenance. The provision is a reasonable estimate, the school’s best estimate of the cost of painting the school and when the school is required to be painted, based on an assessment of the school’s condition. 
The School carries out painting maintenance of the whole school over a 7 to 10 year period. The economic outflow of this is dependent on the plan established by the school to meet this obligation and is detailed in the notes and disclosures of these accounts.</t>
    </r>
  </si>
  <si>
    <t>PBE IPSAS 41.40</t>
  </si>
  <si>
    <t xml:space="preserve">The Group’s financial assets comprise cash and cash equivalents, accounts receivable, and investments. All of these financial assets, except for investments that are shares, are initially recognised at fair value and subsequently measured at amortised cost, using the effective interest method. </t>
  </si>
  <si>
    <t>PBE IPSAS 41.44</t>
  </si>
  <si>
    <t>Investments that are shares are categorised as 'financial assets at fair value through other comprehensive revenue and expense' for accounting purposes in accordance with financial reporting standards. On initial recognition of an equity investment that is not held for trading, the group may irrevocably elect to present subsequent changes in the investment's fair value in other comprehensive revenue and expense. This election has been made for investments that are shares. Subsequent to initial recognition, these assets are measured at fair value. Dividends are recognised as income in surplus or deficit unless the dividend clearly represents a recovery of part of the cost of the investment. Other net gains and losses are recognised in other comprehensive revenue and expense and are never reclassified to surplus or deficit.</t>
  </si>
  <si>
    <t xml:space="preserve">Only include the investment part if it is relevant to the School </t>
  </si>
  <si>
    <t>PBE IPSAS 29.49</t>
  </si>
  <si>
    <t xml:space="preserve">The Group’s financial liabilities comprise accounts payable, borrowings, and finance lease liability. Financial liabilities are initially recognised at fair value and subsequently measured at amortised cost using the effective interest method. Interest expense and any gain or loss on derecognition are recognised in surplus or deficit. </t>
  </si>
  <si>
    <t>PBE IPSAS 41.14-17</t>
  </si>
  <si>
    <t>PBE IPSAS 5.16, 40(a)</t>
  </si>
  <si>
    <t xml:space="preserve">Borrowings on normal commercial terms are initially recognised at the amount borrowed plus transaction costs. Interest due on the borrowings is subsequently accrued and added to the borrowings balance. Borrowings are classified as current liabilities unless the Group has an unconditional right to defer settlement of the liability for at least 12 months after balance date.
</t>
  </si>
  <si>
    <t>PBE IFRS 9.4.1.1,5.1.1</t>
  </si>
  <si>
    <t>PBE IPSAS 1.80</t>
  </si>
  <si>
    <t>The consolidated financial statements have been prepared on a GST exclusive basis, with the exception of accounts receivable and accounts payable which are stated as GST inclusive.
The net amount of GST paid to, or received from, the IRD, including the GST relating to investing and financing activities, is classified as a net operating cash flow in the consolidated statement of cash flows. 
Commitments and contingencies are disclosed exclusive of GST.</t>
  </si>
  <si>
    <t xml:space="preserve">The budget figures are extracted from the Group budget that was approved by the Board. </t>
  </si>
  <si>
    <t xml:space="preserve">From time to time the Group receives services in-kind, including the time of volunteers. The Group has elected not to recognise services received in kind in the Consolidated Statement of Comprehensive Revenue and Expense. </t>
  </si>
  <si>
    <t>Reference</t>
  </si>
  <si>
    <t>Review</t>
  </si>
  <si>
    <t>CONVERT ALL RED TEXT AND NUMBERS TO BLACK. REMOVE ALL SHADING BEFORE SUBMITTING TO YOUR AUDITOR</t>
  </si>
  <si>
    <t>Local funds raised within the Group's community are made up of:</t>
  </si>
  <si>
    <t>Surplus/ (Deficit) for the year Locally Raised Funds</t>
  </si>
  <si>
    <t>PBE IPSAS 23, 107(d)</t>
  </si>
  <si>
    <t>Check</t>
  </si>
  <si>
    <r>
      <rPr>
        <sz val="10"/>
        <color rgb="FFFF0000"/>
        <rFont val="Arial"/>
        <family val="2"/>
      </rPr>
      <t>[Add the below wording on the nature and type of major classes of bequests, gifts and donations].</t>
    </r>
    <r>
      <rPr>
        <sz val="10"/>
        <rFont val="Arial"/>
        <family val="2"/>
      </rPr>
      <t xml:space="preserve"> Donations include a $10,932 bequest from John Dow which is earmarked for new technology purchases in future years. </t>
    </r>
  </si>
  <si>
    <t xml:space="preserve">ONLY include this note if the school is the lead school of an RTLB. The remainder of the note comes from Guidance - RTLB (Lead Sch only). Add 29 rows here in the Notes and Disclosures sheet and then cut and paste from row 77 to row 106 from Guidance - RTLB (Lead Sch only). 
Where this note is required please change the response in Cell B53 to Yes this will ensure that the note numbering remains correct </t>
  </si>
  <si>
    <t xml:space="preserve">The School is the lead school funded by the Ministry of Education to provide the services of Resource Teachers: Learning and Behaviour to its group of schools. </t>
  </si>
  <si>
    <t>Depreciation</t>
  </si>
  <si>
    <t>Surplus/ (Deficit) for the year Hostel</t>
  </si>
  <si>
    <t>PBE IPSAS 1.116.1(a)</t>
  </si>
  <si>
    <t>Intervention Expenses</t>
  </si>
  <si>
    <t>PBE IPSAS 13.44(c)</t>
  </si>
  <si>
    <t xml:space="preserve">The use of land and buildings figure represents 5% of the School’s total property value. Property values are established as part of the nation-wide revaluation exercise that is conducted every 30 June for the Ministry of Education’s year-end reporting purposes. </t>
  </si>
  <si>
    <t>For integrated schools please copy and paste the disclosure in the guidance link above.</t>
  </si>
  <si>
    <t>Impairment of Property, Plant and Equipment</t>
  </si>
  <si>
    <t xml:space="preserve">Transport </t>
  </si>
  <si>
    <t>PBE IPSAS 2.56</t>
  </si>
  <si>
    <t>Short-term Bank Deposits</t>
  </si>
  <si>
    <t>Cash equivalents and cash equivalents for Consolidated Statement of Cash Flows</t>
  </si>
  <si>
    <t>The carrying value of short-term deposits with maturity dates of 90 days or less approximates their fair value.</t>
  </si>
  <si>
    <t>PBE IPSAS 23.106(d)</t>
  </si>
  <si>
    <t>Of the $263,909 Cash and Cash Equivalents $160,296 is subject to restrictions for the following reasons:</t>
  </si>
  <si>
    <t xml:space="preserve">• $100,000 of unspent grant funding is subject to conditions which specify how the grant is required to be spent. If these conditions are not met, the funds will need to be returned. This is included in Revenue in Advance in note 16.
</t>
  </si>
  <si>
    <t>• $54,005 of international student fees relating to the 2026 school year have been collected by the school. This is included in Revenue in Advance in note 16.</t>
  </si>
  <si>
    <t>• $4,291 is held by the school on behalf of the Ministry of Education. The funds have been provided as part of the school’s 5 Year Agreement Funding and is required to be spent on the school’s buildings. See note 20.</t>
  </si>
  <si>
    <t>• $2,000 is held by the school on behalf of X cluster. See note 21 for details of the revenue and expenditure of the cluster.</t>
  </si>
  <si>
    <t>Requires manual entry - include all applicable notes</t>
  </si>
  <si>
    <t>Banking Staffing Reimbursements</t>
  </si>
  <si>
    <t>PBE IPSAS 1.88 (g) &amp; (h)</t>
  </si>
  <si>
    <t>Receivables from Exchange Transactions</t>
  </si>
  <si>
    <t>Receivables from Non-Exchange Transactions</t>
  </si>
  <si>
    <t>The Group and School's investments are classified as follows:</t>
  </si>
  <si>
    <t>Current Asset</t>
  </si>
  <si>
    <t>Non-current Asset</t>
  </si>
  <si>
    <t>Long-term Bank Deposits</t>
  </si>
  <si>
    <t>PBE IPSAS 17.88(d),(e)</t>
  </si>
  <si>
    <t>GROUP</t>
  </si>
  <si>
    <t>Opening Balance (Net Book Value)</t>
  </si>
  <si>
    <t xml:space="preserve">Additions </t>
  </si>
  <si>
    <t>Disposals</t>
  </si>
  <si>
    <t>Impairment</t>
  </si>
  <si>
    <t>Total (NBV)</t>
  </si>
  <si>
    <t>Land</t>
  </si>
  <si>
    <t>Buildings</t>
  </si>
  <si>
    <t>Building Improvements</t>
  </si>
  <si>
    <t>Cost or Valuation</t>
  </si>
  <si>
    <t>Accumulated Depreciation</t>
  </si>
  <si>
    <t>Net Book Value</t>
  </si>
  <si>
    <t>Check balancing to movement in PPE note</t>
  </si>
  <si>
    <t>SCHOOL</t>
  </si>
  <si>
    <t>Opening Balance (NBV)</t>
  </si>
  <si>
    <t>PBE IPSAS 31.117(c),(e)</t>
  </si>
  <si>
    <t>PBE IPSAS 13.40(a)</t>
  </si>
  <si>
    <t>The following note can be used for each class of asset that are held under a finance lease:</t>
  </si>
  <si>
    <r>
      <t xml:space="preserve">
The net carrying value of furniture and equipment held under a finance lease is $40,767 (2023: $33,400)
The net carrying value of motor vehicles held under a finance lease is $000 (2023: $000)
</t>
    </r>
    <r>
      <rPr>
        <i/>
        <sz val="10"/>
        <rFont val="Arial"/>
        <family val="2"/>
      </rPr>
      <t xml:space="preserve">Restrictions </t>
    </r>
    <r>
      <rPr>
        <sz val="10"/>
        <rFont val="Arial"/>
        <family val="2"/>
      </rPr>
      <t xml:space="preserve">
With the exception of the contractual restrictions related to the above noted finance leases, there are no restrictions over the title of the school's property, plant and equipment, nor are any property, plant and equipment pledged as security for liabilities.
</t>
    </r>
  </si>
  <si>
    <t>PBE IPSAS 1.88(j) &amp; (k)</t>
  </si>
  <si>
    <t>Payables for Exchange Transactions</t>
  </si>
  <si>
    <t>Payables for Non-exchange Transactions - Taxes Payable (PAYE and Rates)</t>
  </si>
  <si>
    <t xml:space="preserve">Payables for Non-exchange Transactions - Other </t>
  </si>
  <si>
    <t>The carrying value of payables approximates their fair value.</t>
  </si>
  <si>
    <t>Borrowing Threshold Calculator</t>
  </si>
  <si>
    <t>Painting Contract Liability due within one year</t>
  </si>
  <si>
    <t>Loans due in one year</t>
  </si>
  <si>
    <t>Painting Contract Liability due after one year</t>
  </si>
  <si>
    <t>Loans due after one year</t>
  </si>
  <si>
    <t>In 2022, the School Board signed an agreement with Scheduled Maintenance Services Ltd (the contractor) for an agreed programme of work covering an eight year period. The programme provides for an interior and exterior repaint of the Ministry owned buildings in 2023, with regular maintenance in subsequent years. The liability is the best estimate of the actual amount of work performed by the contractor for which the contractor has not been paid at balance sheet date. The liability has not been adjusted for inflation and the effect of the time value of money.</t>
  </si>
  <si>
    <t xml:space="preserve">The Group has borrowings at 31 December 2024 of $50,000 (31 December 2023 $ nil). This loan is from the ASB Bank for the purpose of constructing a shade shelter. The loan is unsecured, interest is 3.95% per annum, and the loan is payable with interest in equal instalments of $7,500. </t>
  </si>
  <si>
    <t>International Student Fees in Advance</t>
  </si>
  <si>
    <t>Hostel Fees in Advance</t>
  </si>
  <si>
    <t>Other revenue in Advance</t>
  </si>
  <si>
    <t>School and Group</t>
  </si>
  <si>
    <t>PBE IPSAS 19.97</t>
  </si>
  <si>
    <t>Provision at the Start of the Year</t>
  </si>
  <si>
    <t>Increase to the Provision During the Year</t>
  </si>
  <si>
    <t xml:space="preserve">Use of the Provision During the Year </t>
  </si>
  <si>
    <t>This will be the actual amount spent on painting for the year</t>
  </si>
  <si>
    <t>"Other Adjustments" removed for 2025. All adjustments now included in "Increase/(decrease) to the Provision During the Year"</t>
  </si>
  <si>
    <t>Provision at the End of the Year</t>
  </si>
  <si>
    <t>Cyclical Maintenance - Non current</t>
  </si>
  <si>
    <t>Check internal balancing of note</t>
  </si>
  <si>
    <r>
      <t xml:space="preserve">Per the cyclical maintenance schedule, the School is next expected to undertake painting works during [year]. This plan is based on the School's 10 Year Property plan </t>
    </r>
    <r>
      <rPr>
        <sz val="10"/>
        <color rgb="FFFF0000"/>
        <rFont val="Arial"/>
        <family val="2"/>
      </rPr>
      <t xml:space="preserve">/ [other source of evidence] </t>
    </r>
  </si>
  <si>
    <t>or</t>
  </si>
  <si>
    <r>
      <t xml:space="preserve">The School's cyclical maintenance schedule details annual painting to be undertaken. The costs associated with this annual work will vary depending on the requirements during the year. This plan is based on the School's 10 Year Property plan </t>
    </r>
    <r>
      <rPr>
        <sz val="10"/>
        <color rgb="FFFF0000"/>
        <rFont val="Arial"/>
        <family val="2"/>
      </rPr>
      <t>/ [other source of evidence]</t>
    </r>
  </si>
  <si>
    <t xml:space="preserve">You need to confirm the basis of your painting maintenance plan.  This may be the school 10YPP or other external evidence (e.g. painting quote) </t>
  </si>
  <si>
    <t>PBE IPSAS 13.40(c)</t>
  </si>
  <si>
    <t>The Group has entered into a number of finance lease agreements for computers and other ICT equipment. Minimum lease payments payable:</t>
  </si>
  <si>
    <t>Future finance charges have been included so that the note now reconciles to the face of the financial statements</t>
  </si>
  <si>
    <t>Future Finance Charges</t>
  </si>
  <si>
    <t>PBE IPSAS 13.40(b)</t>
  </si>
  <si>
    <t xml:space="preserve">Represented by </t>
  </si>
  <si>
    <t xml:space="preserve">Finance lease liability - Current </t>
  </si>
  <si>
    <t>Finance lease liability - Non-current</t>
  </si>
  <si>
    <t>These funds relate to arrangements where the school is acting as agent. These amounts are not revenue or expense and therefore are not included in the Consolidated Statement of Comprehensive Revenue and Expense.</t>
  </si>
  <si>
    <t>PBE IPSAS 17.89(c)</t>
  </si>
  <si>
    <t xml:space="preserve">During the year the School and Group received and applied funding from the Ministry of Education for the following capital works projects. The amount of cash held on behalf of the Ministry for capital works project is included under cash and cash equivalents per note 9, and includes retentions on the projects, if applicable. </t>
  </si>
  <si>
    <t>Opening</t>
  </si>
  <si>
    <t>Receipts</t>
  </si>
  <si>
    <t>Board</t>
  </si>
  <si>
    <t>Closing</t>
  </si>
  <si>
    <t>Balances</t>
  </si>
  <si>
    <t>from MOE</t>
  </si>
  <si>
    <t>Payments</t>
  </si>
  <si>
    <t>Contributions / Transfers</t>
  </si>
  <si>
    <t>Fencing Stage 2 - Project number 1234</t>
  </si>
  <si>
    <t>Block A - Junior College - Project number 1235</t>
  </si>
  <si>
    <t>Block G Roof - Project number 1236</t>
  </si>
  <si>
    <t>Electrical Switchboard - Project number 1237</t>
  </si>
  <si>
    <t>Hidden rows available for other projects</t>
  </si>
  <si>
    <t>Enter project name</t>
  </si>
  <si>
    <t>Totals</t>
  </si>
  <si>
    <t>If this balance is positive, funds are held on behalf and this balance will be included in your liabilities. 
If this balance is negative, funds are due then it should be included in your receivables.</t>
  </si>
  <si>
    <t>Represented by:</t>
  </si>
  <si>
    <t>Funds Held on Behalf of the Ministry of Education</t>
  </si>
  <si>
    <t>Funds Receivable from the Ministry of Education</t>
  </si>
  <si>
    <t>Board Contributions are where the Board contributes its own funds to a Ministry funded Capital Works project. This has resulted in a board-owned asset that is recognised in note 13.</t>
  </si>
  <si>
    <t>This contribution was treated as a ‘donation’ to the Ministry of Education (because it is the owner of the buildings) and has been recognised in the Statement of Changes in Net Assets/Equity.</t>
  </si>
  <si>
    <t>Use whichever note applies.</t>
  </si>
  <si>
    <t>Funds Held at Beginning of the Year</t>
  </si>
  <si>
    <t>Funds Received from Cluster Members</t>
  </si>
  <si>
    <t>Funds Received from MOE</t>
  </si>
  <si>
    <t>Total funds received</t>
  </si>
  <si>
    <t>Funds Spent on Behalf of the Cluster</t>
  </si>
  <si>
    <t>Funds remaining</t>
  </si>
  <si>
    <t>Distribution of Funds</t>
  </si>
  <si>
    <t>School A</t>
  </si>
  <si>
    <t>School B</t>
  </si>
  <si>
    <t>School C</t>
  </si>
  <si>
    <t>School D</t>
  </si>
  <si>
    <t>Funds Held at Year End</t>
  </si>
  <si>
    <t>The School's Teen Parent Unit is a separate business unit of the school in accordance with the agreement with the Ministry of Education. The revenue and expenditure is included in the Consolidated Statement of Comprehensive Revenue and Expense. During the year, the funds were spent on employee benefit expenses, administration and property management expenses.</t>
  </si>
  <si>
    <t>Update the note for how the funds were spent.</t>
  </si>
  <si>
    <t>The Group is a controlled entity of the Crown, and the Crown provides the major source of revenue to the Group. The Group enters into transactions with other entities also controlled by the Crown, such as government departments, state-owned enterprises and other Crown entities. Transactions with these entities are not disclosed as they occur on terms and conditions no more or less favourable than those that it is reasonable to expect the Group would have adopted if dealing with that entity at arm’s length.</t>
  </si>
  <si>
    <t>Related party disclosures have not been made for transactions with related parties that are within a normal supplier or client/recipient relationship on terms and condition no more or less favourable than those that it is reasonable to expect the Group would have adopted in dealing with the party at arm’s length in the same circumstances. Further, transactions with other government agencies (for example, Government departments and Crown entities) are not disclosed as related party transactions when they are consistent with the normal operating arrangements between government agencies and undertaken on the normal terms and conditions for such transactions.</t>
  </si>
  <si>
    <t>PBE IPSAS 20.27,30,32</t>
  </si>
  <si>
    <r>
      <t xml:space="preserve">The Proprietor of the School </t>
    </r>
    <r>
      <rPr>
        <sz val="10"/>
        <color rgb="FFFF0000"/>
        <rFont val="Arial"/>
        <family val="2"/>
      </rPr>
      <t>(name of Proprietor)</t>
    </r>
    <r>
      <rPr>
        <sz val="10"/>
        <rFont val="Arial"/>
        <family val="2"/>
      </rPr>
      <t xml:space="preserve"> is a related party of the School Board because the Proprietor appoints representatives to the School Board, giving the proprietor significant influence over the School Board. Any services or contributions between the School Board and Proprietor have been disclosed appropriately. If the Proprietor collects fund on behalf of the school (or vice versa), the amounts are disclosed. 
The Proprietor provides land and buildings free of charge for use by the School Board as noted in Note 1(c). The estimated value of this use during the current period is included in the Statement of Comprehensive Revenue and Expense as “Use of land and buildings ”. </t>
    </r>
  </si>
  <si>
    <r>
      <t xml:space="preserve">Under an agency agreement, the School collects funds on behalf of the Proprietor </t>
    </r>
    <r>
      <rPr>
        <sz val="10"/>
        <color rgb="FFFF0000"/>
        <rFont val="Arial"/>
        <family val="2"/>
      </rPr>
      <t xml:space="preserve">[or vice versa]. </t>
    </r>
    <r>
      <rPr>
        <sz val="10"/>
        <rFont val="Arial"/>
        <family val="2"/>
      </rPr>
      <t>These include attendance dues, building levy and special character donations payable to the Proprietor</t>
    </r>
    <r>
      <rPr>
        <sz val="10"/>
        <color rgb="FFFF0000"/>
        <rFont val="Arial"/>
        <family val="2"/>
      </rPr>
      <t xml:space="preserve"> [update as appropriate]. </t>
    </r>
    <r>
      <rPr>
        <sz val="10"/>
        <rFont val="Arial"/>
        <family val="2"/>
      </rPr>
      <t>The amounts collected in total were $</t>
    </r>
    <r>
      <rPr>
        <sz val="10"/>
        <color rgb="FFFF0000"/>
        <rFont val="Arial"/>
        <family val="2"/>
      </rPr>
      <t>652,568</t>
    </r>
    <r>
      <rPr>
        <sz val="10"/>
        <rFont val="Arial"/>
        <family val="2"/>
      </rPr>
      <t xml:space="preserve"> (2023: $</t>
    </r>
    <r>
      <rPr>
        <sz val="10"/>
        <color rgb="FFFF0000"/>
        <rFont val="Arial"/>
        <family val="2"/>
      </rPr>
      <t>500,568</t>
    </r>
    <r>
      <rPr>
        <sz val="10"/>
        <rFont val="Arial"/>
        <family val="2"/>
      </rPr>
      <t>). These do not represent revenue in the financial statements of the school. Any balance not transferred at the year end is treated as a liability. The total funds held by the school on behalf of the Proprietor are $</t>
    </r>
    <r>
      <rPr>
        <sz val="10"/>
        <color rgb="FFFF0000"/>
        <rFont val="Arial"/>
        <family val="2"/>
      </rPr>
      <t>10,440</t>
    </r>
    <r>
      <rPr>
        <sz val="10"/>
        <rFont val="Arial"/>
        <family val="2"/>
      </rPr>
      <t>, (2023: $</t>
    </r>
    <r>
      <rPr>
        <sz val="10"/>
        <color rgb="FFFF0000"/>
        <rFont val="Arial"/>
        <family val="2"/>
      </rPr>
      <t>5,367</t>
    </r>
    <r>
      <rPr>
        <sz val="10"/>
        <rFont val="Arial"/>
        <family val="2"/>
      </rPr>
      <t>).
In addition, the School has entered into a Service Level Agreement with the Proprietor for the provision of services, including administration and payroll, for the amount of $</t>
    </r>
    <r>
      <rPr>
        <sz val="10"/>
        <color rgb="FFFF0000"/>
        <rFont val="Arial"/>
        <family val="2"/>
      </rPr>
      <t>50,000</t>
    </r>
    <r>
      <rPr>
        <sz val="10"/>
        <rFont val="Arial"/>
        <family val="2"/>
      </rPr>
      <t>.
The Proprietor provides hostel services that are used by some of the school's students in accordance with a contract between the School Board and Proprietor.</t>
    </r>
  </si>
  <si>
    <r>
      <t xml:space="preserve">If there is a non arms length transaction you can use the following example wording as a basis for the disclosure:
</t>
    </r>
    <r>
      <rPr>
        <sz val="10"/>
        <color rgb="FFFF0000"/>
        <rFont val="Arial"/>
        <family val="2"/>
      </rPr>
      <t>George Love is a Board member and also owns Glove PC Services Limited. During the year the School contracted Glove PC Services Limited to maintain and service the School's computer hardware and software for a discounted rate. The total value of all transactions for the year was $1,950 (2023: $1,100) and no amount is outstanding as at balance date (Prior Period: nil). Because this amount is less than $25,000 (incl GST) for the year, the contract does not require Ministry approval under s10 of Schedule 23 of the Education and Training Act 2020.</t>
    </r>
  </si>
  <si>
    <t>Where a Group controls another entity, further disclosures are required in this note.</t>
  </si>
  <si>
    <t xml:space="preserve">CEA s152(1)(c) </t>
  </si>
  <si>
    <t>PBE IPSAS 20.34(a)</t>
  </si>
  <si>
    <t>Key management personnel compensation (School)</t>
  </si>
  <si>
    <t>Key management personnel of the School include all School Board members, Principal, Deputy Principals and Heads of Departments.</t>
  </si>
  <si>
    <t>CEA s152(1)(a)</t>
  </si>
  <si>
    <t>Board Members</t>
  </si>
  <si>
    <t>Remuneration</t>
  </si>
  <si>
    <t>Leadership Team</t>
  </si>
  <si>
    <t>Full-time equivalent members</t>
  </si>
  <si>
    <t>Total key management personnel remuneration</t>
  </si>
  <si>
    <r>
      <t xml:space="preserve">There are </t>
    </r>
    <r>
      <rPr>
        <b/>
        <sz val="10"/>
        <color rgb="FFFF0000"/>
        <rFont val="Arial"/>
        <family val="2"/>
      </rPr>
      <t>(include number here)</t>
    </r>
    <r>
      <rPr>
        <b/>
        <sz val="8.5"/>
        <color rgb="FFFF0000"/>
        <rFont val="Arial"/>
        <family val="2"/>
      </rPr>
      <t xml:space="preserve"> </t>
    </r>
    <r>
      <rPr>
        <sz val="10"/>
        <rFont val="Arial"/>
        <family val="2"/>
      </rPr>
      <t xml:space="preserve">members of the Board excluding the Principal. The Board has held </t>
    </r>
    <r>
      <rPr>
        <b/>
        <sz val="10"/>
        <color rgb="FFFF0000"/>
        <rFont val="Arial"/>
        <family val="2"/>
      </rPr>
      <t>(include number of meetings)</t>
    </r>
    <r>
      <rPr>
        <sz val="10"/>
        <rFont val="Arial"/>
        <family val="2"/>
      </rPr>
      <t xml:space="preserve"> full meetings of the Board in the year. The Board also has Finance </t>
    </r>
    <r>
      <rPr>
        <b/>
        <sz val="10"/>
        <color rgb="FFFF0000"/>
        <rFont val="Arial"/>
        <family val="2"/>
      </rPr>
      <t>(X members)</t>
    </r>
    <r>
      <rPr>
        <sz val="10"/>
        <rFont val="Arial"/>
        <family val="2"/>
      </rPr>
      <t xml:space="preserve"> and Property </t>
    </r>
    <r>
      <rPr>
        <b/>
        <sz val="10"/>
        <color rgb="FFFF0000"/>
        <rFont val="Arial"/>
        <family val="2"/>
      </rPr>
      <t xml:space="preserve">(X members) </t>
    </r>
    <r>
      <rPr>
        <sz val="10"/>
        <rFont val="Arial"/>
        <family val="2"/>
      </rPr>
      <t xml:space="preserve">committees that meet monthly and quarterly respectively. As well as these regular meetings, including preparation time, the Presiding member and other Board members have also been involved in ad hoc meetings to consider student welfare matters including stand downs, suspensions, and other disciplinary matters. </t>
    </r>
  </si>
  <si>
    <t>Complete this commentary for board participation for the year. Number of board members is as at 31 December of the current reporting year.</t>
  </si>
  <si>
    <t>Principal 1</t>
  </si>
  <si>
    <t xml:space="preserve">The total value of remuneration paid or payable to the Principal was in the following bands: </t>
  </si>
  <si>
    <t>Salaries and Other Short-term Employee Benefits:</t>
  </si>
  <si>
    <t>$000</t>
  </si>
  <si>
    <t xml:space="preserve"> Salary and Other Payments</t>
  </si>
  <si>
    <t xml:space="preserve"> Benefits and Other Emoluments</t>
  </si>
  <si>
    <t>-</t>
  </si>
  <si>
    <t xml:space="preserve"> Termination Benefits</t>
  </si>
  <si>
    <t>Principal 2</t>
  </si>
  <si>
    <t>Other Employees</t>
  </si>
  <si>
    <t xml:space="preserve">The number of other employees with remuneration greater than $100,000 was in the following bands: </t>
  </si>
  <si>
    <t>FTE Number</t>
  </si>
  <si>
    <t xml:space="preserve">The disclosure for 'Other Employees' does not include remuneration of the Principal. </t>
  </si>
  <si>
    <t>The total value of compensation or other benefits paid or payable to persons who ceased to be board members, committee members, or employees during the financial year in relation to that cessation and number of persons to whom all or part of that total was payable was as follows:</t>
  </si>
  <si>
    <t xml:space="preserve">Please note that this is required by legislation, and, as such, must be reported, regardless of any clauses included in a settlement agreement. To protect privacy, you may provide a range for the value paid. </t>
  </si>
  <si>
    <t>Total</t>
  </si>
  <si>
    <t>Number of People</t>
  </si>
  <si>
    <t>PBE IPSAS 19.100</t>
  </si>
  <si>
    <t xml:space="preserve">There are no contingent liabilities (except as noted below) and no contingent assets as at 31 December 2024 (Contingent liabilities and assets at 31 December 2023: nil). </t>
  </si>
  <si>
    <t xml:space="preserve">The School Board was notified of a claim of $10,000 alleging a breach of contract. The Board has not recognised this matter in the consolidated financial statements because the likelihood of the claim surfacing is not probable as there is no substance to the matter. </t>
  </si>
  <si>
    <r>
      <rPr>
        <b/>
        <sz val="10"/>
        <rFont val="Arial"/>
        <family val="2"/>
      </rPr>
      <t>Holidays Act Compliance – Schools Payroll</t>
    </r>
    <r>
      <rPr>
        <sz val="10"/>
        <rFont val="Arial"/>
        <family val="2"/>
      </rPr>
      <t xml:space="preserve">
The Ministry of Education performs payroll processing and payments on behalf of boards, through payroll service provider, Education Payroll Limited. 
The Ministry continues to review the Schools Sector Payroll to ensure compliance with the Holidays Act 2003. An initial remediation payment has been made to some current school employees. The Ministry is continuing to perform detailed analysis to finalise calculations and the potential impacts for specific individuals. As such, this is expected to resolve the liability for school boards.</t>
    </r>
  </si>
  <si>
    <r>
      <rPr>
        <b/>
        <sz val="10"/>
        <rFont val="Arial"/>
        <family val="2"/>
      </rPr>
      <t xml:space="preserve">Pay Equity and Collective Agreement Funding Wash-up
</t>
    </r>
    <r>
      <rPr>
        <sz val="10"/>
        <rFont val="Arial"/>
        <family val="2"/>
      </rPr>
      <t>In 2025 the Ministry of Education provided collective agreement and pay equity settlement funding. At the date of signing the financial statements, the School’s final entitlement for the year ended 31 December 2025 has not yet been advised. The School has therefore not recognised an asset or a liability regarding this funding wash-up, which is expected to be settled in July 2026.</t>
    </r>
  </si>
  <si>
    <t>Pay Equity and Collective Agreement Funding should be treated as an account receivable or account payable when the balance has been determined before the accounts are finalised.</t>
  </si>
  <si>
    <t>(a) Capital Commitments</t>
  </si>
  <si>
    <t xml:space="preserve">The total capital commitment is calculated as the total contract value less the amount already paid by the school to the contractor(s) for the project from project start date. It is assumed that the remaining amount will be paid within the next 12 months (no later than one year). 
Please note that a project cannot have a negative commitment as this implies that the school has paid more that the contract value. If the contract has a variation, it should be updated or if the commitment is nil, it can be removed from the table. </t>
  </si>
  <si>
    <t>Contract Name</t>
  </si>
  <si>
    <t>2024 Capital Commitment</t>
  </si>
  <si>
    <t xml:space="preserve">Swimming Pool (Board funded) </t>
  </si>
  <si>
    <t>Purchase of Van</t>
  </si>
  <si>
    <t>All Capital Commitments must be disclosed, not just those that involve Capital Works.</t>
  </si>
  <si>
    <t>Add more lines in the table if there are more than four contracts.</t>
  </si>
  <si>
    <t>(b) Operating Commitments</t>
  </si>
  <si>
    <t>(a) operating lease of a EFTPOS Machine;</t>
  </si>
  <si>
    <r>
      <t>Amounts owing on Finance Leases are disclosed as a liability in the Finance Liability Note</t>
    </r>
    <r>
      <rPr>
        <b/>
        <sz val="10"/>
        <rFont val="Arial"/>
        <family val="2"/>
      </rPr>
      <t xml:space="preserve"> </t>
    </r>
  </si>
  <si>
    <t>No later than One Year</t>
  </si>
  <si>
    <t>Later than One Year and No Later than Five Years</t>
  </si>
  <si>
    <t>Later than Five Years</t>
  </si>
  <si>
    <t>PBE IPSAS 13. 44(c)</t>
  </si>
  <si>
    <t xml:space="preserve">The total lease payments incurred during the period were $X (2023: $X). </t>
  </si>
  <si>
    <t>PBE IPSAS 30.11</t>
  </si>
  <si>
    <t>The carrying amount of financial assets and liabilities in each of the financial instrument categories are as follows:</t>
  </si>
  <si>
    <t>PBE IPSAS 30.11(f)</t>
  </si>
  <si>
    <t xml:space="preserve">Financial assets measured at amortised cost </t>
  </si>
  <si>
    <t>Investments - Term Deposits</t>
  </si>
  <si>
    <t xml:space="preserve">A financial instrument is any contract that gives rise to both a financial asset of one entity and a financial liability or equity instrument of another entity. </t>
  </si>
  <si>
    <t>Total financial assets measured at amortised cost</t>
  </si>
  <si>
    <t>PBE IPSAS 30.11(g)</t>
  </si>
  <si>
    <t>Financial liabilities measured at amortised cost</t>
  </si>
  <si>
    <t>Receivables should exclude prepayments. Payables should exclude revenue in advance, taxes payables and grants received subject to conditions but should include the painting contract liability (if applicable) as this is a contractual obligation.</t>
  </si>
  <si>
    <t>Payables</t>
  </si>
  <si>
    <t>Borrowings - Loans</t>
  </si>
  <si>
    <t>Total financial liabilities measured at amortised cost</t>
  </si>
  <si>
    <t>PBE IPSAS 30.11(h)(ii)</t>
  </si>
  <si>
    <t>Financial assets at fair value through other comprehensive revenue and expense</t>
  </si>
  <si>
    <t>PBE IPSAS 30 RDR 31.1</t>
  </si>
  <si>
    <t>Fair value estimation</t>
  </si>
  <si>
    <t xml:space="preserve">Equity investments held have been revalued to the quoted value at year end. </t>
  </si>
  <si>
    <t>PBE IPSAS 14.28,30</t>
  </si>
  <si>
    <t>This will need to be updated based on the individual school's events</t>
  </si>
  <si>
    <t>There were no significant events after the balance date that impact these consolidated financial statements.</t>
  </si>
  <si>
    <t>Details of the Group's material subsidiaries at the end of the reporting period are as follows.</t>
  </si>
  <si>
    <t>Proportion of ownership interest and voting power held by the Group</t>
  </si>
  <si>
    <t>Name of Subsidiary</t>
  </si>
  <si>
    <t>Principal Activity</t>
  </si>
  <si>
    <t>Place of incorporation and operation</t>
  </si>
  <si>
    <t>Value of investment $000</t>
  </si>
  <si>
    <t>This will need to be updated based on the Subsidiary information</t>
  </si>
  <si>
    <t>All subsidiaries have 31 December balance dates, are 100% owned by the School, and are incorporated and domiciled in New Zealand.</t>
  </si>
  <si>
    <t>The School controls the Trust for financial reporting purposes because, in substance, the school predetermined the objectives of the Trust at establishment and benefits from the Trust’s complementary activities.</t>
  </si>
  <si>
    <t>The Trust is a registered charity. Under its constitution, the company is prohibited from paying dividends (or similar distributions) to the School.</t>
  </si>
  <si>
    <t>Non controlling interests</t>
  </si>
  <si>
    <t>Balance at beginning of year</t>
  </si>
  <si>
    <t>Share of profit for the year</t>
  </si>
  <si>
    <t>Balance at end of year</t>
  </si>
  <si>
    <t>There have been a number of prior period comparatives which have been reclassified to make disclosure consistent with the current year.</t>
  </si>
  <si>
    <t>ONLY include this if there have been comparative changes made - otherwise HIDE THIS NOTE</t>
  </si>
  <si>
    <t>Move. In</t>
  </si>
  <si>
    <t>Statement of</t>
  </si>
  <si>
    <t>Movement</t>
  </si>
  <si>
    <t>Non-cash entries (automatic)</t>
  </si>
  <si>
    <t>Non-cash entries (manual)</t>
  </si>
  <si>
    <t>Govt Grant</t>
  </si>
  <si>
    <t>Banking staffing</t>
  </si>
  <si>
    <t>Employees</t>
  </si>
  <si>
    <t>Other Suppliers</t>
  </si>
  <si>
    <t>Trust Funds</t>
  </si>
  <si>
    <t>Buy Invest</t>
  </si>
  <si>
    <t>Buy School Equipment</t>
  </si>
  <si>
    <t>Sell PPE</t>
  </si>
  <si>
    <t xml:space="preserve">
Sell PPE or intangibles
(Manual Entry)</t>
  </si>
  <si>
    <t>Cash flow</t>
  </si>
  <si>
    <t>Government grants</t>
  </si>
  <si>
    <t>Hostel fees</t>
  </si>
  <si>
    <t>International students</t>
  </si>
  <si>
    <t>Goods and Services Tax (net)</t>
  </si>
  <si>
    <t>Payments to employees</t>
  </si>
  <si>
    <t>Payments to suppliers</t>
  </si>
  <si>
    <t>Interest paid</t>
  </si>
  <si>
    <t>Dividend and Interest received</t>
  </si>
  <si>
    <t>Funds administered on behalf of other parties</t>
  </si>
  <si>
    <t>Proceeds from sale of PPE (and intangibles)</t>
  </si>
  <si>
    <t>Purchase of PPE (and intangibles)</t>
  </si>
  <si>
    <t>Proceeds from sale investments</t>
  </si>
  <si>
    <t>Purchase of investments</t>
  </si>
  <si>
    <t>Contribution by MOE - F&amp;E Grant</t>
  </si>
  <si>
    <t>Contribution from MoE</t>
  </si>
  <si>
    <t>Loans received</t>
  </si>
  <si>
    <t>Repayment of borrowings</t>
  </si>
  <si>
    <t>Finance lease payments</t>
  </si>
  <si>
    <t>Net inc/dec in cash, cash equivalents &amp; bank o/d</t>
  </si>
  <si>
    <t>Cash, cash equivalents &amp; bank od at beg. Of year</t>
  </si>
  <si>
    <t>Extra Curricular Activities costs</t>
  </si>
  <si>
    <t>Other Expenses</t>
  </si>
  <si>
    <t>Student contributions</t>
  </si>
  <si>
    <t>Information and communication technology</t>
  </si>
  <si>
    <t>Employee benefits - salaries</t>
  </si>
  <si>
    <t>Staff development</t>
  </si>
  <si>
    <t xml:space="preserve">Board Fees and Expenses </t>
  </si>
  <si>
    <t>Interest/Dividend Received</t>
  </si>
  <si>
    <t>Loss on Valuation of Investments</t>
  </si>
  <si>
    <t>Provision for Doubtful Debts</t>
  </si>
  <si>
    <t>Furniture and equipment</t>
  </si>
  <si>
    <t>Motor vehicles</t>
  </si>
  <si>
    <t>Leased assets</t>
  </si>
  <si>
    <t>Library resources</t>
  </si>
  <si>
    <t>Operating creditors</t>
  </si>
  <si>
    <t>Banking staffing overuse</t>
  </si>
  <si>
    <t xml:space="preserve">Employee Entitlements - salaries </t>
  </si>
  <si>
    <t>Employee Entitlements - leave accrual</t>
  </si>
  <si>
    <t xml:space="preserve">International student fees </t>
  </si>
  <si>
    <t xml:space="preserve">Hostel fees </t>
  </si>
  <si>
    <t>No later than one year</t>
  </si>
  <si>
    <t>Later than one year</t>
  </si>
  <si>
    <t>Funds held in Trust on behalf of third parties - Current</t>
  </si>
  <si>
    <t>Funds held in Trust on behalf of third parties - Non-current</t>
  </si>
  <si>
    <t>Cluster funds held at year end</t>
  </si>
  <si>
    <t xml:space="preserve"> Distribution to MOE</t>
  </si>
  <si>
    <t>Retained Earnings</t>
  </si>
  <si>
    <t>Comprehensive Rev &amp; Exp</t>
  </si>
  <si>
    <t xml:space="preserve"> Total Check</t>
  </si>
  <si>
    <t>CASH INFLOW/(OUTFLOW)</t>
  </si>
  <si>
    <t>Cashflow</t>
  </si>
  <si>
    <t>Distribution to MoE</t>
  </si>
  <si>
    <t>Other Administration expenses</t>
  </si>
  <si>
    <t>Loss on Valuation on Investments</t>
  </si>
  <si>
    <t>Furniture &amp; Equipment</t>
  </si>
  <si>
    <t>Contribution from MOE</t>
  </si>
  <si>
    <t xml:space="preserve">Other Administration expenses </t>
  </si>
  <si>
    <t>Proceeds from sale of investments</t>
  </si>
  <si>
    <t>Purpose &amp; Importance of Financial Statements</t>
  </si>
  <si>
    <r>
      <t>Statement of Financial Position:</t>
    </r>
    <r>
      <rPr>
        <sz val="10"/>
        <rFont val="Arial"/>
        <family val="2"/>
      </rPr>
      <t xml:space="preserve"> Reveals the financial status of a school at a specific point in time. The statement shows what an entity owns (assets) and how much it owes (liabilities), as well as the amount invested in the business (equity) which is helpful for decision making.</t>
    </r>
  </si>
  <si>
    <r>
      <t xml:space="preserve">Statement of Comprehensive Revenue and Expense: </t>
    </r>
    <r>
      <rPr>
        <sz val="10"/>
        <rFont val="Arial"/>
        <family val="2"/>
      </rPr>
      <t>Summarises revenues, costs &amp; expenses incurred during a specified period. These records provide information about a school's ability or inability to operate within the operational funding and other revenue received by managing revenue, reducing costs or both.</t>
    </r>
  </si>
  <si>
    <r>
      <t xml:space="preserve">Statement of Cash Flows: </t>
    </r>
    <r>
      <rPr>
        <sz val="10"/>
        <rFont val="Arial"/>
        <family val="2"/>
      </rPr>
      <t>Provides information about cash receipts, cash payments, and the net change in cash resulting from the operating, investing, and financing activities of a school during the period. Important because it informs the reader of the school’s cash position. A school should maintain sufficient cash at all times to pay its expenses, to meet its financing commitments and to purchase new assets. Forecast future cash expenses based on known cash commitments should be offset by managing sufficient actual future cash balances.</t>
    </r>
  </si>
  <si>
    <t>Material Amounts</t>
  </si>
  <si>
    <t xml:space="preserve">Omissions or misstatements of items are material if they could, individually or collectively, influence the decisions or assessments of users made on the basis of the financial statements. If a school considers that any individual amount of revenue, expenditure, asset, liability or equity is material, this amount should be disclosed as a separate line in the relevant note to which it applies. To do this, add in the line(s) to the Sch Parent TB Converter and Sch Parent Inputs sheet and to the Notes sheet. Using the correct Kiwi Park Code from Kiwi Park Data sheet, map the TB account codes to the Sch Parent TB Converter sheet. The full list of available Kiwi Park Codes is on the Kiwi Park Data sheet. 
If a school has a material activity that is not in this Kiwi Park model (such as a farm), this should have a separate note to disclose the activity. 
If you are unsure whether an amount is material, consult your School Finance Advisor. </t>
  </si>
  <si>
    <t>School Finance Contacts</t>
  </si>
  <si>
    <t>Exchange vs Non-exchange Transactions</t>
  </si>
  <si>
    <r>
      <rPr>
        <b/>
        <sz val="10"/>
        <rFont val="Arial"/>
        <family val="2"/>
      </rPr>
      <t>Exchange Transactions</t>
    </r>
    <r>
      <rPr>
        <sz val="10"/>
        <rFont val="Arial"/>
        <family val="2"/>
      </rPr>
      <t xml:space="preserve">
Exchange transactions are transactions in which one entity receives assets or services, or has liabilities extinguished, and directly gives approximately equal value (primarily in the form of cash, goods, services or use of assets) to another entity in exchange. Examples of exchange transactions for schools would be interest revenue and money received from international students that pay market rates for education. 
</t>
    </r>
    <r>
      <rPr>
        <b/>
        <sz val="10"/>
        <rFont val="Arial"/>
        <family val="2"/>
      </rPr>
      <t>Non Exchange Transactions</t>
    </r>
    <r>
      <rPr>
        <sz val="10"/>
        <rFont val="Arial"/>
        <family val="2"/>
      </rPr>
      <t xml:space="preserve">
Non-exchange transactions arise where an entity receives value from another entity without giving approximately equal value in exchange. The main type of transactions applicable to schools are Transfers (e.g. grants, donations, gifts and pledges).
The majority of transactions that schools take part in are non-exchange. While we do not recommend labelling revenue as exchange and non exchange on the face of the Statement of Comprehensive Revenue and Expenditure, it is a requirement to show the amounts receivable/payable in exchange/non exchange transactions in the notes.
</t>
    </r>
    <r>
      <rPr>
        <b/>
        <sz val="10"/>
        <rFont val="Arial"/>
        <family val="2"/>
      </rPr>
      <t>Determining the difference between Exchange and Non Exchange Transactions</t>
    </r>
    <r>
      <rPr>
        <sz val="10"/>
        <rFont val="Arial"/>
        <family val="2"/>
      </rPr>
      <t xml:space="preserve">
If the grantor of a grant, donation other monetary exchange has an expectation for the return of a specified service or goods, then this can be deemed an Exchange transaction. Alternatively, if there is no expectation that goods and/or services will result a specific service and or goods, this can be deemed a Non Exchange transaction.
Refer to the "Revenue Types" sheet for a list of government grants and other revenue and whether they are classified as exchange or non-exchange.
PBE IPSAS 1.88 requires in the Statement of Comprehensive Revenue and Expense that revenue from exchange and non exchange transactions are separately disclosed. The standards also require in the Statement of Financial Position that separate line items be presented for recoverables from non-exchange transactions, receivables from exchange transactions, taxes and transfers payable, and payables under exchange transactions. 
We consider that it will be rare that this is a material disclosure. Therefore, we have chosen to focus on providing a meaningful breakdown in the notes. The illustrative financial statements in PBE IPSAS 1 do not separately disclose revenue, receivables and payables under exchange and non-exchange headings.</t>
    </r>
  </si>
  <si>
    <t>Accounting Policies</t>
  </si>
  <si>
    <r>
      <t xml:space="preserve">Along with </t>
    </r>
    <r>
      <rPr>
        <b/>
        <sz val="10"/>
        <color rgb="FF0070C0"/>
        <rFont val="Arial"/>
        <family val="2"/>
      </rPr>
      <t>[G1]</t>
    </r>
    <r>
      <rPr>
        <sz val="10"/>
        <rFont val="Arial"/>
        <family val="2"/>
      </rPr>
      <t xml:space="preserve"> above, if the school has a material activity that needs to be disclosed that is not in the Kiwi Park model, then they also need to consider whether an extra accounting policy is required to ensure that users of the financial statements understand how the activity has been accounted for.
In deciding if a particular accounting policy should be disclosed, consider whether disclosure would assist users understanding of how transactions or events are reflected in the Statement of Comprehensive Revenue and Expense or Statement of Financial Position. These accounting policies are applicable to schools reporting under the new PBE accounting standards. You should tailor them for your particular circumstances, but if you wish to amend them, you need to consider whether your school would be reporting consistently with the standards.</t>
    </r>
  </si>
  <si>
    <t>Change in Accounting Policies</t>
  </si>
  <si>
    <t>In the years following first time adoption of PBE IPSAS there may be a change in accounting policy, change in estimate or a change in prior year figures due to reclassification or to correct an error, in which case the nature of the change, reason for the change and the effect of the change must be disclosed.</t>
  </si>
  <si>
    <t>Budget Figures</t>
  </si>
  <si>
    <t xml:space="preserve">Budget figures reported in the financial statements are extracted from the original budget approved by the Board for the reporting period. Any changes to the budget (sometimes called a forecast) during the year are for internal reporting only. Revised figures are not to be included as budget figures in the financial statements. Refer to the Budget guidance on the How to use the Kiwi Park Model sheet.
</t>
  </si>
  <si>
    <t>Furniture and Equipment Grant - Integrated Schools</t>
  </si>
  <si>
    <t xml:space="preserve">Payments to state integrated schools for F&amp;E should be regarded as a ‘Non Taxable Supply’ and treated as an equity transaction through the statement of Movements/ Changes in Equity. This brings the treatment in line with the current treatment of a state school.
This means:
- Funding provided by the Ministry to state integrated schools should not include GST. The F&amp;E grant is applied as a capital grant the same way they are treated for a state school, being through the statement of movements in equity.
- State integrated schools will not need to return output tax on receipt of the funding.
- State integrated schools can claim GST input tax on the purchase of furniture or equipment (provided they are GST registered and a valid tax invoice is held).
For example, if the school required new equipment worth $1,000 + GST, the amount required from the Ministry to the school would also be $1,000.
                                                                                                        State integrated school    MOE Position
Funding payment from the Ministry to the school                     1,000                                        (1,000)
Output Tax (Returned) on receipt of funding/Paid to IR                (0) 
Purchase of Furniture/equipment                                             (1,150) 
Input Tax Claimed on purchase of furniture/equipment            150
 --------------------------------------------------------------------
Net Receipt/(Cost)                                                                         1,000                                          (1,000)
 -------------------------------------------------------------------- </t>
  </si>
  <si>
    <t>International Travel</t>
  </si>
  <si>
    <r>
      <t xml:space="preserve">The board must approve any international trips that are planned by the school. An international trip can be funded through Crown funding or locally raised funds (i.e. through fundraising or parental contributions).
A board may use Crown funding (as opposed to locally raised funds) for international travel if they can demonstrate that the two main conditions have been met:
- the international travel supports student achievement
- they have considered the proposed spending against competing priorities
Before approving any travel, it is recommended that the board document and retain sufficient evidence supporting their decisions around travel including but not limited to: 
- the international travel supports student achievement
- they have considered the proposed spending against competing priorities
- how the trip is to be funded (e.g. parents' contributions, fundraising, operational funding)
- how the details of the trip costs will be reported
An example of a checklist for funding international travel using Crown funds is provided in Appendix C of the FISH manual (see hyperlink right), and may form the basis of the board's documentation.
 All expenditure should be accounted for and receipts returned following the trip.
Examples of international travel that may further student achievement include but are not limited to: 
- visiting the site of a significant cultural event (e.g. a battle where the school community had significant casualties)
- senior Māori groups visiting Pacific Islands where ancestral stories originate (e.g. Tahiti)
- language students visiting a country where the language of study is primarily spoken.
If the travel is significant to your expenditure for the year, it will need to be separately disclosed. Expenditure is considered </t>
    </r>
    <r>
      <rPr>
        <b/>
        <sz val="10"/>
        <rFont val="Arial"/>
        <family val="2"/>
      </rPr>
      <t>significant</t>
    </r>
    <r>
      <rPr>
        <sz val="10"/>
        <rFont val="Arial"/>
        <family val="2"/>
      </rPr>
      <t xml:space="preserve"> if it is material and/or of interest to the readers of the annual report. The following are examples of the level of disclosure that can be included, with supporting commentary as required.</t>
    </r>
  </si>
  <si>
    <t>FISH</t>
  </si>
  <si>
    <r>
      <rPr>
        <b/>
        <sz val="10"/>
        <rFont val="Arial"/>
        <family val="2"/>
      </rPr>
      <t>Note Disclosure Examples</t>
    </r>
    <r>
      <rPr>
        <sz val="10"/>
        <rFont val="Arial"/>
        <family val="2"/>
      </rPr>
      <t xml:space="preserve">
</t>
    </r>
    <r>
      <rPr>
        <i/>
        <sz val="10"/>
        <rFont val="Arial"/>
        <family val="2"/>
      </rPr>
      <t>Locally Raised Funds</t>
    </r>
    <r>
      <rPr>
        <sz val="10"/>
        <rFont val="Arial"/>
        <family val="2"/>
      </rPr>
      <t xml:space="preserve">
During the year ended December 2024, 10 students and 2 staff members undertook a history tour to China at a cost of $100,000, which included visits to significant cultural, historical and natural attractions whilst also visiting schools and lectures. It enabled the students to experience a completely different culture and food, enabling understanding of urban patterns and transport and seeing cultural displays. During the year, an art tour was also undertaken by 20 students and 3 staff to Europe at a cost of $150,000 visiting art sites, museums, galleries, churches, private collections etc. This enabled the students to experience first-hand the art works that they have studied in class in the context that they were created in, for example, Renaissance painting in Rome. Students also attended lectures and talks in Europe. All tours were funded through locally raised funds.
</t>
    </r>
    <r>
      <rPr>
        <i/>
        <sz val="10"/>
        <rFont val="Arial"/>
        <family val="2"/>
      </rPr>
      <t>International students</t>
    </r>
    <r>
      <rPr>
        <sz val="10"/>
        <rFont val="Arial"/>
        <family val="2"/>
      </rPr>
      <t xml:space="preserve">
During the year ended December 2024, the Director of International Students travelled to Japan, Vietnam and United Kingdom at a cost of $21,000 for the purpose of recruiting new students for the school. The travel was funded from the net surplus from international student fees revenue.
</t>
    </r>
    <r>
      <rPr>
        <i/>
        <sz val="10"/>
        <rFont val="Arial"/>
        <family val="2"/>
      </rPr>
      <t>Professional development</t>
    </r>
    <r>
      <rPr>
        <sz val="10"/>
        <rFont val="Arial"/>
        <family val="2"/>
      </rPr>
      <t xml:space="preserve">
During the year ended December 2024, the Principal and 4 members of the leadership team travelled to Australia at a cost of $12,500 to attend an annual conference for professional development and presentation of character education research that the school has been involved with. The costs were funded by the board. Travel to Australia was also undertaken by 2 other staff at a cost of $5,000 to attend conferences for PD, and the costs were funded by the board.</t>
    </r>
  </si>
  <si>
    <t>Board Contributions</t>
  </si>
  <si>
    <r>
      <rPr>
        <b/>
        <sz val="10"/>
        <rFont val="Arial"/>
        <family val="2"/>
      </rPr>
      <t>Treatment of Board contributions</t>
    </r>
    <r>
      <rPr>
        <sz val="10"/>
        <rFont val="Arial"/>
        <family val="2"/>
      </rPr>
      <t xml:space="preserve">
A funding contribution can range from a school Board contributing a small sum to a Ministry-led capital works project to expand or enhance on Ministry design specification, through to ‘shared ownership’ capital works projects where the Board, in conjunction with the Ministry, contributes to a large school property development. The following scenarios may be applicable to your school:
a) School makes a contribution to a Ministry-led project and retains ownership so an asset is created. The asset is the responsibility of the school board and is recognised on the school’s balance sheet. This can be the entire asset or part of an asset. This is an investment contribution, and the accounting is debit PPE, credit cash. 
b) School provides a donation to a Ministry-led project and Ministry-owned building. This is a donation contribution, and the accounting is debit equity, credit cash.
c) School builds a building using board funds (this could be through fundraising or community support) and retains ownership of the building. This is an investment contribution, and the accounting is debit PPE,credit cash.
d) School contributes to  a school-led project with school funds (these could be through community support), but the Ministry owns the building. This is a donation contribution, and the accounting is debit PPE for building the asset, credit cash, and then debit equity and credit PPE for the donation to the Ministry.
e) School builds a building with community support (therefore using board funds), but the Ministry agrees to take over ownership of the building. This is a donation contribution, and the accounting is debit PPE for building the asset, credit cash, and then debit equity and credit PPE for the transfer to the Ministry.
If there has been a transfer/donation to the Ministry, the school needs to include appropriate disclosures about the ‘transfer to owner’ in the Statement of Changes in Equity, to explain the nature of the transaction. This disclosure should include: 
- the nature of the distribution; 
- the value of the distribution; and
- how the money was raised and how this benefits the school.
The school would also need to provide evidence to their auditor that the Ministry has agreed to take over ownership for the building.
</t>
    </r>
  </si>
  <si>
    <t>Netting of revenue and expenditure</t>
  </si>
  <si>
    <t>All amounts of revenue and expense should be recorded gross within the Statement of Comprehensive Revenue and Expense rather than offset against each other in the statement, unless there is a legal right to offset in accordance with PBE IPSAS 1.</t>
  </si>
  <si>
    <t xml:space="preserve">As per guidance [G1] if the school receives a specific grant from the government (e.g. from MSD or ACC) that is material to the school and not already listed in the Inputs sheet, then insert a row into the trial balance and Government Grants note and disclose this amount separately. If not material, the grants should be included in the Other Government Grants line.
Note that any inserted lines into the trial balance will need to have a Kiwi Park Code allocated next to them. The full list of available codes is listed on the Kiwi Park Data sheet. In this case, code 1130 (Other Government Grants) should be used. 
</t>
  </si>
  <si>
    <t>Transport</t>
  </si>
  <si>
    <t xml:space="preserve">If the school receives transport revenue from parents, this should be recorded in locally raised funds. If it receives a transport grant from the government, it should be recorded in Government Grants. Transport expenditure should be recorded in other expenses. 
</t>
  </si>
  <si>
    <t>GST in the Cash Flow Statement</t>
  </si>
  <si>
    <t xml:space="preserve">The net GST movement should be disclosed as an operating cash flow in the cash flow statement. This is the movement in the GST payable/receivable balance. Working capital items (e.g. debtors and creditors) should not be adjusted for GST in the cash flow statement.
</t>
  </si>
  <si>
    <t>Property, Plant &amp; Equipment Categories</t>
  </si>
  <si>
    <t xml:space="preserve">If the school believes an asset category different to those provided in the Kiwi Park model is required to better reflect the school's assets, then add another line to the trial balance and note and ensure the trial balance line has a Kiwi Park Code allocated to it that best reflects the new category added.
</t>
  </si>
  <si>
    <t>Cash Flow Statement</t>
  </si>
  <si>
    <t>1. It's important to note cash flows are about the actual cash flows through the school bank account during the period, so anything that isn't cash shouldn't be recognised.
2. A common approach is to start with amounts in the Statement of Comprehensive Revenue and Expense and then adjust these for non-cash movements during the year. Common non-cash items are:
 - Teachers' salaries grants and the matching expenditure
 - Use of land and buildings grants and the matching expenditure
 - Depreciation
 - Impairment of PPE and/or debtors
 - Teachers' salaries grant receivable 
 - Year end confirmed balances e.g. centrally funded Ka Ora, Ka Ako | Healthy School Lunches, Te Mana Tūhono, Ikura | Manaakitia te whare tangata | Period Products, statutory intervention support 
3. After adjusting for non-cash items the figures from the Statement of Comprehensive Revenue and Expense will need adjusting for movements in working capital items. Common adjustments are:
 - The movement in debtors is subtracted from revenue. i.e. if debtors has increased, the cash flow from locally raised funds will be less than the amount per the Statement of Comprehensive Revenue and Expense. The movement in debtors will have to be allocated across multiple cash flow types if the debtors relate to things other than locally raised funds.
 - The movement in revenue in advance is added to revenue. i.e. if revenue in advance has increased, the cash flow from locally raised funds will be more than the amount per the Statement of Comprehensive Revenue and Expense. Note as above this may have to be allocated across multiple cash flows.
4. Some balances will always require manual input, such as:
 - sale/purchase of investments
 - sale/purchase of PPE
5. A key check to ensure the cash flows are correct is that the opening bank balance as at 1 January each year plus the cash flows for the year should reconcile to the closing cash position as at 31 December. 
It is only the presentation of the cash flows shown here that is mandatory. The workpapers on other sheets are merely guides to calculating the values for each line. Adjustments may need to be made to the cash flow work papers for individual schools to ensure that the values are correct. For example, the split of working capital items across cash flow categories.</t>
  </si>
  <si>
    <r>
      <t xml:space="preserve">The total of teachers' salaries for the year per the SAAR. The ACC premiums paid by the Ministry should also be included as part of Teachers' Salaries Grants. You may also need to make adjustments from the school payroll error reports if these are identified as affecting Teachers' Salaries Grant.
</t>
    </r>
    <r>
      <rPr>
        <b/>
        <sz val="10"/>
        <rFont val="Arial"/>
        <family val="2"/>
      </rPr>
      <t>Overuse</t>
    </r>
    <r>
      <rPr>
        <sz val="10"/>
        <rFont val="Arial"/>
        <family val="2"/>
      </rPr>
      <t xml:space="preserve">
Any banking staffing overuse is an additional usage of the Teachers' Salaries Grant. Debit Teachers' Salaries Grant and credit Banking Staffing Overuse.
</t>
    </r>
    <r>
      <rPr>
        <b/>
        <sz val="10"/>
        <rFont val="Arial"/>
        <family val="2"/>
      </rPr>
      <t>Underuse</t>
    </r>
    <r>
      <rPr>
        <sz val="10"/>
        <rFont val="Arial"/>
        <family val="2"/>
      </rPr>
      <t xml:space="preserve">
For schools that are eligible to receive a cash reimbursement of banking staffing underuse, it is to be recognised as Teachers' Salaries Grant. Debit Banking Staffing Underuse and credit Teachers' Salaries Grant.</t>
    </r>
  </si>
  <si>
    <t>Commitment Note</t>
  </si>
  <si>
    <t xml:space="preserve">These figures should be shown exclusive of GST. All Capital Commitments must be disclosed, not just those that involve Capital Works.
</t>
  </si>
  <si>
    <t>Stock Write-offs</t>
  </si>
  <si>
    <t>Stock write-offs that were inventory items should be coded to expenditure not Loss on Disposal of Property, Plant and Equipment unless the items were included in Property, Plant and Equipment.</t>
  </si>
  <si>
    <t>Furniture &amp; Equipment Grant treatment in Cash Flow</t>
  </si>
  <si>
    <t xml:space="preserve">Furniture &amp; Equipment grants for state and state integrated schools are a financing cash flow. </t>
  </si>
  <si>
    <t>Banking Staffing in the Cash Flow</t>
  </si>
  <si>
    <t xml:space="preserve">The recovery of banking staffing is not a cash flow because it is deducted from the operations grant. While the operations grant should be grossed up for the banking staffing recovery in the income statement, this is not the same for the cash flow. </t>
  </si>
  <si>
    <t>Financial Instruments</t>
  </si>
  <si>
    <t xml:space="preserve">A financial instrument is any contract that gives rise to both a financial asset of one entity and a financial liability or equity instrument of another entity. 
Receivables should not include prepayments or GST receivable. Payables should exclude revenue in advance, taxes payables and grants received subject to conditions but should include the painting contract liability (if applicable) as this is a contractual obligation.
This is only relevant if there are any Finance Assets and Liabilities.
</t>
  </si>
  <si>
    <t>Monies Collected for School Trips</t>
  </si>
  <si>
    <t xml:space="preserve">If monies are collected for trips that are Board approved and the students are the responsibility of the school while away, the income and expenditure needs to be recognised in the financial statements. Parents’ contributions should be recognised as the expenditure is incurred and are considered exchange transactions. However, any fundraising is non-exchange. As it is unlikely that the funds can be refunded if the trip does not go ahead, it must be recognised when received. 
How to manage refunds for funds collected for cancelled international, sports and cultural trips:
Management of refunds from fundraising monies for specific trips is dependent on the source of the funds.
1. Funds from parents who paid directly to the school as a contribution to the trip can be refunded to those parents, to the extent that the school has received refunds for any costs already incurred.
2. Funds raised from fund raising activities carried out in the name of the school cannot be repaid to individuals, because they are funds raised for the trip rather than for an individual participant.
A school raising funds for a specific purpose should use those funds for the purpose for which they were given, in good faith. If the school is unable to spend the funds on the stated purpose, where possible, the school should spend the funds in a way consistent with the original reason for raising the funds. If the school considers it impractical to carry forward the funds for such trips for the foreseeable future, then the school needs to consider alternative uses that would be acceptable to those who gave the funds. However the board chooses to distribute the funds, the method should be clearly documented and minuted at a Board meeting. 
</t>
  </si>
  <si>
    <t>Extra-curricular Expenditure</t>
  </si>
  <si>
    <t>Extra-curricular expenditure should be allocated to the Extra Curricular Activities Costs line within locally raised funds. 
Where the school receives income for a curricular activity this income should be included within locally raised funds as either Donations and Bequests, or Trading (for purchases of goods and services). Fees for curricular activities are not permissible under the Education Act 2020.</t>
  </si>
  <si>
    <t xml:space="preserve">Add in a description of any other critical accounting estimates that the school has used. Also delete any that do not apply to the school.
</t>
  </si>
  <si>
    <t>Gifts or Bequests Disclosure</t>
  </si>
  <si>
    <t xml:space="preserve">Gifts or bequests which are not for specific purposes are recognised as revenue as soon as they are receipted. Gifts or bequests which are for specific purposes are transferred to a separate reserve within equity and are recognised as revenue as the conditions are met. These reserves should be disclosed in the notes to the financial statements. </t>
  </si>
  <si>
    <t>Operating vs Finance Leases</t>
  </si>
  <si>
    <t>An operating lease is a lease that does not transfer to the lessee substantially all of the risks and rewards incidental to ownership of the asset, and therefore the school does not include the asset in the Asset Register.
A finance lease is a lease that transfers to the lessee substantially all of the risks and rewards incidental to ownership of the asset, and therefore the school includes the asset in the Asset Register.
Each school will have to review its current leases on a case-by-case basis in order to determine if the leases are classified as operating or finance. 
To assist schools in determining if a lease is an operating or finance lease, we provide the following guidance from the accounting standards - including the key criteria that suggest the nature of a lease agreement:
PBE IPSAS 13 Leases includes examples of situations that individually or in combination would normally suggest a lease is a finance lease. A lease does not need to meet all these criteria:
 (a) The lease transfers ownership of the asset to the lessee by the end of the lease term; 
 (b) The lessee has the option to purchase the asset at a price that is expected to be sufficiently lower than the fair value at the date the option becomes exercisable for it to be reasonably certain, at the inception of the lease, that the option will be exercised; 
 (c) The lease term is for the major part of the economic life of the asset, even if title is not transferred; 
 (d) At the inception of the lease, the present value of the minimum lease payments amounts to at least substantially all of the fair value of the leased asset; 
 (e) The leased assets are of such a specialised nature that only the lessee can use them without major modifications; and 
 (f) The leased assets cannot easily be replaced by another asset.
Other indicators that individually or in combination also support classification as a finance lease are: 
 (g) If the lessee can cancel the lease, the lessor’s losses associated with the cancellation are borne by the lessee; 
 (h) Gains or losses from the fluctuation in the fair value of the residual accrue to the lessee (for example in the form of a rent rebate equalling most of the sales proceeds at the end of the lease); and 
 (i) The lessee has the ability to continue the lease for a secondary period at a rent that is substantially lower than market rent. 
Schools should seek advice from their financial service providers or the School Finance Advisor if further guidance on school leases is required.</t>
  </si>
  <si>
    <t>Lease vs Buy</t>
  </si>
  <si>
    <t>Finance Lease</t>
  </si>
  <si>
    <t>This note needs to be excluded if the School has no Finance Leases.</t>
  </si>
  <si>
    <r>
      <rPr>
        <b/>
        <sz val="10"/>
        <rFont val="Arial"/>
        <family val="2"/>
      </rPr>
      <t>Bank Overdrafts</t>
    </r>
    <r>
      <rPr>
        <sz val="10"/>
        <rFont val="Arial"/>
        <family val="2"/>
      </rPr>
      <t xml:space="preserve">
A bank overdraft is considered part of cash and cash equivalents but shown as a separate line item under current liabilities on the Statement of Financial Position. 
</t>
    </r>
    <r>
      <rPr>
        <b/>
        <sz val="10"/>
        <rFont val="Arial"/>
        <family val="2"/>
      </rPr>
      <t>Committed Funds</t>
    </r>
    <r>
      <rPr>
        <sz val="10"/>
        <rFont val="Arial"/>
        <family val="2"/>
      </rPr>
      <t xml:space="preserve">
If a school has any cash that is being held for a specific purpose (e.g. an international school trip) a narrative can be added below the cash and cash equivalents note describing what amount of cash is being held for each specific purpose.
</t>
    </r>
  </si>
  <si>
    <t>Inventory</t>
  </si>
  <si>
    <t>This note needs to be excluded if the school has no inventory, or tailored to reflect items applicable to the school, such as canteen.</t>
  </si>
  <si>
    <t>Investments - Breach of Section 154</t>
  </si>
  <si>
    <t>Where your school is in breach of Section 154 (2)(b)(ii) of the Education and Training Act 2020, details of the breach need to be included. For example, if your school has purchased shares in a company before obtaining Ministry approval for the acquisition of the shares.
Section 154:
Restrictions on acquisition of securities
(1) Sections 160 and 161 of the Crown Entities Act 2004 apply.(2) Therefore, a board must not acquire securities other than—
(a) a debt security denominated in New Zealand dollars that is issued by a registered bank, or by any other entity, that satisfies a credit-rating test that is specified in either regulations made under Part 4 of that Act or a notice in the Gazette published by the Minister of Finance:
(b) a public security:
(c) as provided in—
(i) any regulations made under Part 4 of that Act; or
(ii) any approval given jointly by the Minister of Education and the Minister of Finance; or
(iii) this Act.</t>
  </si>
  <si>
    <t>Property, Plant and Equipment Accounting Policy</t>
  </si>
  <si>
    <t xml:space="preserve">For integrated schools, change ‘Crown’ to ‘Proprietor’ or other name of legal entity that owns the land and buildings. 
Due to their low value, wear and tear and to avoid the need to stocktake textbooks annually, textbooks should be expensed unless purchased in a set, material in value and easily identified as part of the school's annual fixed asset review. 
When software is an integral part of the related hardware computer (such as Windows 11), computer software is treated as part of ICT hardware; otherwise it is treated as ICT software, unless the value is less than the capitalisation threshold applied by the school. Where software is owned outright rather than through a subscription, it is capitalised to ICT software e.g. website development costs, bespoke school management system or accounting package.
An asset is impaired if an occurrence has reduced its value, for example signs of physical damage, the asset wearing out earlier than expected, or a change in technology that makes an asset obsolete. If indications of impairment exist the asset’s recoverable amount must be determined and compared with its carrying amount (book value in the financial statements) to assess the amount of impairment. The difference is the impairment loss, which is expensed in the Statement of Comprehensive Revenue and Expense. 
Judgement is required to determine an appropriate threshold for your school board. If the school purchases assets in bulk that are individually below the capitalisation threshold, the school should use judgement to determine if the group of assets should be capitalised. When determining if a group of individually small assets should be capitalised, consideration should be given to the length of time the school expects to use the assets.
For example: if a school purchases 100 laptops that are expected to be used for 3 years at $900 each and the school has a threshold of $1,000 for assets to be capitalised these assets should be capitalised even though individually they do not meet the school's capitalisation threshold. 
The reason for this is to ensure that there is visibility of the school's assets to fairly reflect the school's asset base and so that future replacements can be planned and budgeted for.
Other examples of common groups of assets that a school should capitalise although individually below the capitalisation threshold are:
- tables/desks when a classroom is refurbished
- chairs when a classroom is refurbished
- chairs when a hall is refurbished or built.
All capital projects work that meets the criteria of an asset must be capitalised.
</t>
  </si>
  <si>
    <t>Depreciation Accounting Policy</t>
  </si>
  <si>
    <t>If a particular class of leased asset is material then this should be separately disclosed as such, for example leased computer equipment; otherwise individual non-material leased items should be included with their relevant asset class. 
Also ensure that any changes to asset categories changed/added in [S4] above are reflected in the depreciation policy.
The useful lives and depreciation rates listed in the Kiwi Park accounting policy are examples only. Your Board will need to set these based on your specific circumstances and review them annually. 
Where assets are leased, different asset types must be depreciated at different rates, for example leased motor vehicles will be depreciated over a different period than a leased photocopier. The depreciation method applied to an asset should be reviewed at least once a year. If there has been a significant change in the remaining useful life of an asset, then that should be disclosed.</t>
  </si>
  <si>
    <t>Restrictions</t>
  </si>
  <si>
    <t>Some examples of restrictions are: shared facilities (e.g. libraries, boiler), land owned by council but building owned by school, restrictions to sale i.e. land bequeathed. Additionally, most assets owned through a finance lease have contractual restrictions around sale or use.</t>
  </si>
  <si>
    <t xml:space="preserve">Schools need to add in the description of all relevant items that are included in Revenue Received in Advance. If the school does not have any Revenue Received in Advance then the note is not required.
Schools that are the lead school for Resource Teachers: Learning and Behaviour may hold Revenue in Advance when RTLB funds have been received but funds have not been fully spent. Funding received is recognised as revenue as RTLB services are provided.
The Tertiary and International Learners Code of Practice (NZQA) reminds boards that schools have a legal duty to refund the ‘unearned’ portion of fees if an international student withdraws. Further information is available from the NZQA website.
It is important that any fee protection policy outlined in the school’s accounting policy relates to the school’s actual activities. If the board is not adequately protecting international student fees, the board should not guarantee they are, as this is a false declaration when the financial statements are authorised for issue.
</t>
  </si>
  <si>
    <t>International Learners Code of Practice</t>
  </si>
  <si>
    <t>Funds Held in Trust</t>
  </si>
  <si>
    <t xml:space="preserve">The board must ensure that there are sufficient uncommitted funds to meet this obligation at all times.
This is only relevant if the school has any Funds Held in Trust.
</t>
  </si>
  <si>
    <t>Shared Funds</t>
  </si>
  <si>
    <t xml:space="preserve">The school must ensure that there are sufficient uncommitted funds to meet this obligation at all times. 
This is only relevant if the school has any Shared Funds.
</t>
  </si>
  <si>
    <t>Borrowings Policy</t>
  </si>
  <si>
    <t xml:space="preserve">Only include this policy if the School has any Loans.
Boards can only borrow within the limits set by Section 155 of the Education and Training Act 2020 and the conditions specified in regulation 12 of the Crown Entities (Financial Powers) Regulations 2005. A school board can: “in any calendar year, borrow any amount it thinks fit from any source it thinks fit provided that the total annual cost to the board in repaying all outstanding borrowings (including both principal and interest repayments) is equal to or less than one-tenth of the value of the grants determined by the Minister of Education to be paid to the board for operational activities for that year”. 
Grants determined by the Minister of Education for operational activities includes all items included in the Operational Funding tab (in Pourato) with an adjustment for any banking staffing settlement.
</t>
  </si>
  <si>
    <t>Use of Land and Buildings Grant</t>
  </si>
  <si>
    <t xml:space="preserve">For integrated schools, the use of land and buildings grant from the proprietor should be recognised separately in the Statement of Comprehensive Revenue and Expense and the balance in Government Grants (Note 2) should be nil.
</t>
  </si>
  <si>
    <t>Bequests</t>
  </si>
  <si>
    <t xml:space="preserve">If the school receives any bequests, it will be included in this section. The example disclosure note below can be used:
Donations include a $10,932 bequest from John Dow which is earmarked for new technology purchases in future years. </t>
  </si>
  <si>
    <t xml:space="preserve">International Student Revenue &amp; Expenses </t>
  </si>
  <si>
    <t xml:space="preserve">International Student Revenue &amp; Expenses are classified as Exchange. The reasoning applied is that the school is expensing assets in exchange for monetary revenue with the expectation that the school will break even or the Revenue would exceed Expenses. 
</t>
  </si>
  <si>
    <t xml:space="preserve">This note shows the minimum lease payments payable in each of the three categories. Please note that this will agree back to the liability because the lease payments and interest are shown separately in the note.
</t>
  </si>
  <si>
    <t>Audit Fees</t>
  </si>
  <si>
    <t xml:space="preserve">Audit fees are those fees which have been previously agreed for the annual audit of the financial statements. You should also include any additional audit fees paid in the current year, for the prior year's audit. Any other expenses for assurance services (not for the annual audit) should be disclosed separately. 
</t>
  </si>
  <si>
    <t>Interventions under Section 171</t>
  </si>
  <si>
    <t xml:space="preserve">School expenditure related to interventions under Section 171 of the Education and Training Act 2020 should be disclosed separately in this note.
- If the intervention is fully funded by the Board, the expense will be recorded under intervention costs line.
- If the intervention is partially funded by the Ministry, include the portion of the Ministry cost for the financial year by journaling the revenue portion to Government Grants - Ministry of Education and the portion of the expense paid by the Crown on behalf of the Board to the intervention costs line. This should also include the portion paid by the Board.
- If the intervention is fully funded by the Ministry include the total cost of the intervention for the financial year by journaling the revenue portion to Government Grants - Ministry of Education and the portion of the expense paid by the Crown on behalf of the Board to the intervention cost expenses line. 
</t>
  </si>
  <si>
    <t>Employee Salary Expenses</t>
  </si>
  <si>
    <r>
      <rPr>
        <b/>
        <sz val="10"/>
        <rFont val="Arial"/>
        <family val="2"/>
      </rPr>
      <t xml:space="preserve">Privacy </t>
    </r>
    <r>
      <rPr>
        <sz val="10"/>
        <rFont val="Arial"/>
        <family val="2"/>
      </rPr>
      <t>- Where a school or kura has only one person employed in either Property or Administration roles, a Board may combine both salaries under Administration. This means that the individual’s privacy will be protected, as it will no longer be possible for an individual’s salary to be identified</t>
    </r>
  </si>
  <si>
    <t>Cyclical Maintenance Provision Guidance</t>
  </si>
  <si>
    <t>The increase or decrease in the cyclical maintenance provision must be recorded under property expenses in the Statement of Comprehensive Revenue and Expense. If it is material, any under/over provision adjustment should be recorded in the notes or on the face of the Statement of Comprehensive Revenue and Expense.
Note 18 includes some information pulled from the trial balance and some which is manually entered. We have included a worked example on the Guidance - Cyclical Maintenance Calculation tab to aid in preparing this note.
In the cyclical maintenance note, the School must disclose any changes in the estimates which arise as adjustments to the cyclical maintenance provision.
When you undertake painting, this cost incurred during the year should be recorded as a use of the cyclical maintenance provision and not expensed (as you have already expensed this in prior years). These costs would be recorded in the Use of Provision line in note 18.
In some instances, the cost incurred for painting may exceed the total provided. Where this occurs, record the full use of the provision in note 18 as a Use of Provision. The remaining payments in excess of the provision should be expensed in the Statement of Comprehensive Revenue and Expense in the current year.
An example of this would be if you have a cyclical maintenance provision of $50,000, but actual painting costs incurred are $70,000. In this instance you would charge $50,000 of the actual costs to the provision for cyclical maintenance and the remaining $20,000 would be expensed through the Statement of Comprehensive Revenue and Expense.
The annual adjustment to the provision for cyclical maintenance resulting from the recalculation of the current years liability should be recorded in the Increase/ (decrease) to the Provision During the Year of note 18. This line represents the change in the obligation you have, not what you have spent on painting.
It is recommended that the most recent market cost information is used as the basis for calculating the cyclical maintenance provision. This may include using the costs of recent painting work done or obtaining a square metre rate from an external provider. It may also include an inflationary adjustment for future cost increases. Please see the Guidance - Cyclical Maintenance tab for the suggested rate which is an average CPI rate for the last 3 years. The provision is a significant estimate and judgement and represents an actual future liability for the school to pay.
The school may also use the 10 Year Property Plan (10YPP) as a basis, but it must be ensured that the information contained in this plan is accurate. The 10YPP is recommended as a starting point of the calculation of the provision for cyclical maintenance and is regularly updated to reflect significant changes in painting commitments and cost to paint. The school must be able to provide evidence of the costs and painting cycles which the provision is based on, to their auditor.</t>
  </si>
  <si>
    <t>Integrated Schools Use of Land and Buildings</t>
  </si>
  <si>
    <t xml:space="preserve">For integrated schools, the use of land and buildings grant is from the proprietor and the disclosure at the foot of the note should state:
The use of land and buildings figure represents 5% of the school’s total property value. This is used as a proxy for the market rental of the property. 
</t>
  </si>
  <si>
    <t>Acquisition of Property</t>
  </si>
  <si>
    <t xml:space="preserve">The acquisition of Property is classified as Cash Exchange. The reasoning applied is that the school is expensing assets in exchange for monetary revenue with the expectation that the school would break even or the Revenue will exceed Expenses. 
</t>
  </si>
  <si>
    <t>Taxes Payable</t>
  </si>
  <si>
    <t xml:space="preserve">Taxes and transfers payable (including rates) should be disclosed separately under non-exchange transactions.
</t>
  </si>
  <si>
    <t>Employee Benefits Accrual</t>
  </si>
  <si>
    <t>Employee benefits leave accrual relates to non-teaching staff only (annualised employees should be included in this balance and do not need to be disclosed separately). Please do not report a liability for sick leave.
If a school has a local payroll, it will have a PAYE liability at 31 December which it should show separately if material. For all other accrued wages and salaries paid through EdPay, the liability is to the Ministry of Education.</t>
  </si>
  <si>
    <t>Loans Without Market Rate Interest</t>
  </si>
  <si>
    <t>If the loan is interest free or interest is being paid at a rate below commercial interest rate, a calculation will need to be performed to discount the loan amount to its fair value at balance date. 
Please contact your Financial Service Provider or School Finance Advisor for advice.</t>
  </si>
  <si>
    <t>School Finance Advisor Contacts</t>
  </si>
  <si>
    <t>Homestay Fees Received in Advance</t>
  </si>
  <si>
    <t xml:space="preserve">Please note that homestay receipts for international students received in advance should be included in the category for Funds Held on Behalf of Third Parties.
</t>
  </si>
  <si>
    <t>Funds Held for Capital Projects</t>
  </si>
  <si>
    <r>
      <t xml:space="preserve">Schools can receive funding advances from the Ministry for capital works projects. This funding should be recorded on an accrual basis. 
Funding for capital works is not revenue for the school. The advance of funds from the Ministry should be recorded as a liability to the school as the funds are held on behalf of the Ministry until spent. This means that you must:
 - Credit the funds to a capital works liability account when received;
 - Debit the capital works liability account when funds are spent on the capital project. Payments for capital works projects should not be expensed to your profit and loss;
 - Maintain separate ledger accounts for each capital works project to assist with financial management and control. For good tracking of each project, you could set up general ledger sub-codes for each project that includes reference to the project number in K2 (Ministry’s property project system);
 - As all property development under 5YA funding belongs to the Ministry, you must prepare a full reconciliation at the end of each project which substantiates the use of the funds.
 - Include a disclosure note in the financial statements stating the amounts received and spent during the year for each project, even if there's no liability at year end.
 - For disclosure of cash held for capital works, take the balance in note 22 funds held for capital works balance, add on any capital works payables (creditors), and take off any capital works receivable (Ministry debtor) balance. This will provide you with the cash balance held for capital works to be reflected in note 9's cash balance total. 
</t>
    </r>
    <r>
      <rPr>
        <b/>
        <sz val="10"/>
        <rFont val="Arial"/>
        <family val="2"/>
      </rPr>
      <t>FISH guidance</t>
    </r>
    <r>
      <rPr>
        <sz val="10"/>
        <rFont val="Arial"/>
        <family val="2"/>
      </rPr>
      <t xml:space="preserve">
Treatment of board contributions to capital works project: Refer paragraph 6.7 in FISH.
Underspends and overspends of 5-year agreement projects: Refer to paragraph 6.9 in FISH.</t>
    </r>
  </si>
  <si>
    <t>5 Year Agreement funding - Ministry of Education</t>
  </si>
  <si>
    <t>Funding for state-integrated school property maintenance and upgrades - Ministry of Education</t>
  </si>
  <si>
    <t>Funds Held on Behalf of a Cluster</t>
  </si>
  <si>
    <t xml:space="preserve">A cluster can be defined as a geographic concentration of interconnected schools sharing local resources, using similar technologies, and forming linkages and alliances in a particular field. This might be any grouping of schools with a common funding source, such as school transport networks. A separate note should be shown for each cluster if the school is in more than one cluster.
Disclosure should be on a cash basis, showing the revenue and expenditure of the cluster for the year. 
</t>
  </si>
  <si>
    <t>Funds Held for Teen Parent Unit</t>
  </si>
  <si>
    <t xml:space="preserve">Note: a Teen Parent Unit is part of the school and not a cluster.
If the nature of these services is material, these transactions and balances need to be separately disclosed in the Notes &amp; Disclosures (Note 26 of Kiwi Park template) including the dollar value of the services.
If these services are not material, then only the nature of the services need to be disclosed. Figures do not need to be included.
</t>
  </si>
  <si>
    <t>Related Parties</t>
  </si>
  <si>
    <t>For all schools this note is required: Schools must retain all evidence of their decision making processes where there is a related party involved. This documentation is essential in the assessment and risk mitigation of conflict of interest situations even when the services are being provided in good faith and on an arms length basis. Only transactions that occur on a non-arms length basis and not at market terms are required to be disclosed. 
The evidence of the board's decisions around related parties and conflict of interest situations are required to be provided to your auditor during the audit process.
S10 of Schedule 23 of the Education and Training Act 2020 states: A person is not capable of being a board member or a member of a committee of a board if the total of all payments made or to be made by or on behalf of the board in respect of all contracts made by it in which that person is concerned or interested exceeds in any financial year—
(a) the amount determined for the purpose by the Secretary, in consultation with the Auditor-General, see subclause (4A); or
(b) in the absence of an amount determined under paragraph (a), $25,000.
The school can apply under subclause (4A) for permission from the Secretary to exceed the $25,000 threshold. Approval cannot be granted retrospectively. If the school has breached the threshold without permission, details of the breach should be noted here.</t>
  </si>
  <si>
    <t>Related Parties - Integrated Schools</t>
  </si>
  <si>
    <t xml:space="preserve">This note is required. Additional notes may also be required to address specific transactions. Evidence of these transactions needs to be provided to your auditor. </t>
  </si>
  <si>
    <t>All of the shown remuneration classifications should be disclosed even if the payment is nil.
The school needs to consider who its Key Management Personnel (KMP) are. These are defined as those 'having the authority and responsibility for planning, directing and controlling the activities of the school'. In larger schools this may scope in the Deputy Principals and Heads of Departments, but schools need to make this assessment, not just include them because the model financial statements does. The note needs to be tailored as necessary.
Remuneration should include all pay and benefits, such as cars, insurance payments, subsidised housing, bonuses. Most KMP will be teachers so will be unlikely to have benefits unless concurrence has been given. However, if a school has a Business Manager, they may be KMP and not be restricted by the collectives. If the cost of a benefit is not determinable, an estimate should be made. In most cases if benefits are payable the school should be paying FBT on these which will provide a reasonable estimate of the benefit received.
Schools are required to disclose the aggregate remuneration of KMP (which includes members of the board and committee), The number of Board members is required to be disclosed along with the number of meeting that were held during the year. This information is disclosed in Note 28 as a commentary to the school board attendance fees.
The principal’s remuneration needs to be reported in the form set out in the Gazette Notice of 3 February 2005, as reflected in the Kiwi Park model. This is:
• Total amount paid in salary in return for services, such as wages and other payments.
• Total paid in connection with the termination of employment by resignation, retirement, redundancy or dismissal. This includes any compensation in settlement of an employment related issue.
• The value of any benefits, including private use of a motor vehicle, subsidised transport, loans, and personal superannuation plan.
The general rule of thumb is that if it is a contractual payment, i.e. salary it should be included in the Principal’s remuneration disclosures. If it is not contractual, e.g. compensation for hurt and humiliation, it goes in the Compensation upon leaving note.
If the school has more than one Principal, the renumeration disclosure should be shown separately.</t>
  </si>
  <si>
    <t>Education and Training Act 2020 Section 134 (2)(d)(v)</t>
  </si>
  <si>
    <r>
      <rPr>
        <b/>
        <sz val="10"/>
        <rFont val="Arial"/>
        <family val="2"/>
      </rPr>
      <t>Example</t>
    </r>
    <r>
      <rPr>
        <sz val="10"/>
        <rFont val="Arial"/>
        <family val="2"/>
      </rPr>
      <t xml:space="preserve">
A principal left the school and under the Settlement Agreement, the school agreed to pay compensation of $45k and wages of $30k:
• The $30k should be included in the Principal’s Remuneration note as ‘salary and other payments’.
• The $45k should be included in the Principal’s Remuneration note as ‘termination payments’.
• The $45k should be included in the Compensation and Other Benefits Upon Leaving note.
Note that a legal disclosure requirement relating to compensation payments overrides any confidentiality clause in the agreement. Please see link to OAG good practice guide. Please follow the link in the next cell across. This is explained in Part 3 of the guide.</t>
    </r>
  </si>
  <si>
    <t>https://www.oag.govt.nz/2019/severance-payments/docs/severance-payments.pdf/view</t>
  </si>
  <si>
    <t xml:space="preserve">Short-term deposits relate to investments with maturities less than 12 months from balance date (31 December). Long-term deposits refers to investments with maturities greater than 12 months from balance date.
</t>
  </si>
  <si>
    <t>TELA Laptops</t>
  </si>
  <si>
    <t xml:space="preserve">If the school has TELA laptops leased, these are to be treated as a finance lease.
</t>
  </si>
  <si>
    <t>TELA Lease Worksheet</t>
  </si>
  <si>
    <t>Assets owned on behalf of clusters</t>
  </si>
  <si>
    <t xml:space="preserve">If the school is a lead school of a cluster that has entered into a finance lease, the associated asset and lease liability need to be recorded in the school's accounts. A comment will need to be added below the Property, Plant &amp; Equipment note stating the value of the assets that are included in the balance that relate to the cluster. 
Schools should seek advice from their Finance Service Provider or School Finance Advisor if they require assistance in accounting for a finance lease.
</t>
  </si>
  <si>
    <t>Banking Staffing Accrual</t>
  </si>
  <si>
    <t xml:space="preserve">The school may use the pay period 22 amount to estimate what the banking staffing overuse accrual will be at year end. If the school intends to reduce the overuse in the 'balancing period' the liability should be reduced accordingly.
</t>
  </si>
  <si>
    <t>Equitable Leasehold Interest Note</t>
  </si>
  <si>
    <t>If the school has an equitable leasehold interest, the note to the right should be added to the schools financial statements and filled out accordingly.</t>
  </si>
  <si>
    <t>Equitable Leasehold Interest</t>
  </si>
  <si>
    <t>Funds Held for RTLit Services</t>
  </si>
  <si>
    <r>
      <t xml:space="preserve">The host school’s board is the legal employer of the RTLit and the ‘holder’ of the Service on behalf of the other schools in their cluster. Host schools apply to the Ministry for this role, signing a Memorandum of Agreement with the Ministry that sets out their responsibilities.
The responsibilities of the host school include:
- establishing a management committee to administer the RTLit Service
- employing a suitable RTLit, with support from the management committee
- meeting the obligations set out under the employment agreement
- providing advice and assistance to the RTLit that reflect the Ministry's literacy policy direction, through connection with the Ministry’s local regional office
- ensuring that the RTLit undertakes the required training and has access to study leave and ongoing professional learning
- supporting the RTLit in meeting the professional standards and performing their key tasks
- managing and having ultimate responsibility for the cluster’s budgets and RTLit funding
- taking accountability for the effective, efficient, and equitable operation of the RTLit Service through the annual reporting cycle
Should an RTLit change host school, all resources purchased with Ministry funding will remain the property of the RTLit Service and go with the RTLit.
Surplus Funds - Surplus funds from one year to the next should be used for the service and move with a transferred position.
</t>
    </r>
    <r>
      <rPr>
        <b/>
        <sz val="10"/>
        <rFont val="Arial"/>
        <family val="2"/>
      </rPr>
      <t xml:space="preserve">For annual reporting, the lead school will need to:
</t>
    </r>
    <r>
      <rPr>
        <sz val="10"/>
        <rFont val="Arial"/>
        <family val="2"/>
      </rPr>
      <t xml:space="preserve">- include comparative figures (the previous year's actual result).
- disclose all income relating to RTLit, both from the Ministry and other sources. This will then show the full accountability for all income and expenses for RTLit. 
- disclose on a cash basis showing the revenue and expenditure of the RTLit for the year. 
</t>
    </r>
  </si>
  <si>
    <t>An equitable leasehold interest recognises an interest in an asset without transferring ownership or creating a charge over the asset. This equitable leasehold interest represents the board's interest in capital works assets owned by the proprietor but paid for in whole or in part by the Board, either from Government funding or from community raised funds.</t>
  </si>
  <si>
    <t>Double click below to open</t>
  </si>
  <si>
    <t>A lease between the board and the proprietor records the terms of the equitable leasehold interest and includes a detailed schedule of capital works assets. The equitable leasehold interest is amortised over 25 years based on the economic life of the capital works asset(s) involved. The interest may be realised on the sale of the capital works by the proprietor of the closure of the school.</t>
  </si>
  <si>
    <t>The major capital works assets included in the equitable</t>
  </si>
  <si>
    <t>leasehold interest are:</t>
  </si>
  <si>
    <t>Network cabling</t>
  </si>
  <si>
    <t>For integrated schools where the board has invested in property on the proprietor's land and which has been pre-approved by both the Ministry and the proprietor.</t>
  </si>
  <si>
    <t>Ka Ora, Ka Ako | Healthy School Lunches Programme</t>
  </si>
  <si>
    <t>Schools will be part of the external model (an external provider brings lunches to the school and the provider is paid directly by the Ministry); the internal model (preparing lunches themselves with a grant paid to the school by the Ministry); or a combination of models. 
Amounts paid by the Ministry should be recorded in Revenue - Government Grants - Ministry of Education. Operational costs should be recorded in Administration Expenses, in a separate line. Capital items such as fridges funded by the healthy lunch scheme should be recorded in fixed assets as usual. 
In all cases, the total amount paid by the Ministry to the school and/or the provider should be included. Schools in the external model, where the provider is paid directly by the Ministry, will be advised of the total amount to journal.</t>
  </si>
  <si>
    <t>Te Mana Tūhono Programme</t>
  </si>
  <si>
    <t>Te Mana Tūhono is a wider program initiated by the Ministry, and one of the components of this programme is the replacement of aged/end of life ICT network equipment in schools. As the replacement is of the equipment from previous SNUP/WSNUP programs, the accounting treatment should be the same as these previous programmes. The Ministry will be paying for all the equipment and the installation costs on behalf of schools, and schools will be invoiced upon completion of the installation at $2.50 per student per annum.
The $2.50 per student charge should be expensed each year as this is seen as a service charge for equipment support, equipment replacement and secure access to the network.
Schools should treat equipment (e.g. switches and wireless access points etc) installed as part of the Te Mana Tūhono by:
- recording the Ministry portion as an equity contribution.
- recording the assets at 100% of their value, then subsequently depreciating the assets accordingly.
The Ministry may have provided funding for Te Mana Tūhono equipment. This is not 5YA funding but is still a capital grant.
Schools in this programme for the current year will be advised on the amount to capitalise for the equipment installed.</t>
  </si>
  <si>
    <t>Te Mana Tūhono</t>
  </si>
  <si>
    <t>Ikura | Manaakitia te whare tangata | Period Products</t>
  </si>
  <si>
    <t>All state and state-integrated primary, intermediate and secondary schools and kura can now opt-in to receive free period products for their students.
The Ministry will advise the total amount paid by the Ministry to the provider(s) for the financial year. Debit Administration - Other and credit Government Grants - Ministry of Education to reflect the expense paid by the Crown on behalf of the Board.</t>
  </si>
  <si>
    <t>Guidance on Cyclical Maintenance</t>
  </si>
  <si>
    <t>Guidance: Calculation of Cyclical Maintenance Provision (with no painting contract) and Suggested Disclosures</t>
  </si>
  <si>
    <t>The link at right provides a worked example of a cyclical maintenance plan using the tools on our website. Select CM provision calculator and go to the first tab of the Excel workbook to prepare or update your school's cyclical maintenance schedule. This should be done at least annually and reviewed and approved by the board prior to being reflected in the financial statements.</t>
  </si>
  <si>
    <r>
      <rPr>
        <b/>
        <sz val="10"/>
        <color theme="1"/>
        <rFont val="Arial"/>
        <family val="2"/>
      </rPr>
      <t>Situation:</t>
    </r>
    <r>
      <rPr>
        <sz val="10"/>
        <color theme="1"/>
        <rFont val="Arial"/>
        <family val="2"/>
      </rPr>
      <t xml:space="preserve">
You are preparing the cyclical maintenance provision for Kiwi Park School Board for 2025. What you know is the 10YPP was last prepared for Kiwi Park School Board in 2020 and at the same time a cyclical maintenance plan was completed. You note that this is already not relevant as additional projects were undertaken and due to a change in the availability of painters, this has resulted in a change in cost. As you use the cyclical maintenance plan that was prepared at the time of the 10YPP to update the list of projects, you note that, due to roll growth, an additional block was built at the school. This is known as the new science block, and it was established in 2021. It is anticipated that this will need to be repainted in 8 years' time.
</t>
    </r>
    <r>
      <rPr>
        <b/>
        <sz val="10"/>
        <color theme="1"/>
        <rFont val="Arial"/>
        <family val="2"/>
      </rPr>
      <t xml:space="preserve">Reminder: </t>
    </r>
    <r>
      <rPr>
        <sz val="10"/>
        <color theme="1"/>
        <rFont val="Arial"/>
        <family val="2"/>
      </rPr>
      <t xml:space="preserve">
If you did not prepare a cyclical maintenance plan at the time of your 10YPP or your cyclical maintenance plan does not reflect reality, update this with your best judgement on when work will need to be completed. This should be validated by an independent professional such as a painter. If you need additional guidance, please contact your Ministry School Property Advisor.
</t>
    </r>
    <r>
      <rPr>
        <b/>
        <sz val="10"/>
        <color theme="1"/>
        <rFont val="Arial"/>
        <family val="2"/>
      </rPr>
      <t>Additional Information:</t>
    </r>
    <r>
      <rPr>
        <sz val="10"/>
        <color theme="1"/>
        <rFont val="Arial"/>
        <family val="2"/>
      </rPr>
      <t xml:space="preserve">
When the estimates are confirmed with your local painter, the local painter indicated that prices have increased 10% since you last painted.</t>
    </r>
  </si>
  <si>
    <t>Inflation Calculator</t>
  </si>
  <si>
    <t>Year of calculation</t>
  </si>
  <si>
    <t>Inflation Rate</t>
  </si>
  <si>
    <t>This is the compound average annual rate from the Reserve Bank's Inflation Calculator, based on 3-year average inflation to June 2025 quarter. This 5.5% rate is only an example. The board should use a forecast rate that it deems appropriate.</t>
  </si>
  <si>
    <t>Cyclical maintenance project</t>
  </si>
  <si>
    <t>Year last completed</t>
  </si>
  <si>
    <t>Year next expected</t>
  </si>
  <si>
    <t>Cycle (years)</t>
  </si>
  <si>
    <t>Years since last completed</t>
  </si>
  <si>
    <t>Paint (m2)</t>
  </si>
  <si>
    <t>Paint (m2) Cost ($)</t>
  </si>
  <si>
    <t>Estimated Cost ($)</t>
  </si>
  <si>
    <t>Estimated cost per cycle ($)</t>
  </si>
  <si>
    <t>Inflation adjusted Estimated cost ($)</t>
  </si>
  <si>
    <t>Estimated Annual cost ($)</t>
  </si>
  <si>
    <t>Cyclical maintenance provision ($)</t>
  </si>
  <si>
    <t>Block A - JUNIOR COLLEGE - Paint ceilings, walls, timber trims, timber doors.</t>
  </si>
  <si>
    <t>Block A - JUNIOR COLLEGE - Paint roof, fascia's, soffit's, walls, timber windows.</t>
  </si>
  <si>
    <t xml:space="preserve">Block B - MAIN WEST WING - REBUILT - Paint internal surfaces </t>
  </si>
  <si>
    <t xml:space="preserve">Block C - COMMERCE ADDITION - Paint external surfaces </t>
  </si>
  <si>
    <t xml:space="preserve">Block C - COMMERCE ADDITION - Painting of internal surfaces </t>
  </si>
  <si>
    <t>Block E Technical - Paint fascia's, soffit's, timber windows, canopies.</t>
  </si>
  <si>
    <t>Block G - THE WRITERS' BLOCK - Paint soffit's, fascia's, columns.</t>
  </si>
  <si>
    <t>Block G - THE WRITERS' BLOCK - Paint the walls, ceilings, timber trims and doors.</t>
  </si>
  <si>
    <t>Block P - ART AND CRAFT - Paint ceilings, trims, windows and doors.</t>
  </si>
  <si>
    <t>Block P - ART AND CRAFT - Paint fascia's, soffits, walls</t>
  </si>
  <si>
    <r>
      <rPr>
        <b/>
        <u/>
        <sz val="10"/>
        <color rgb="FFFF0000"/>
        <rFont val="Arial"/>
        <family val="2"/>
      </rPr>
      <t>NEW</t>
    </r>
    <r>
      <rPr>
        <sz val="10"/>
        <color rgb="FF3F3F76"/>
        <rFont val="Arial"/>
        <family val="2"/>
      </rPr>
      <t xml:space="preserve"> Block S - SCIENCE - Paint ceilings, trims, windows and doors</t>
    </r>
  </si>
  <si>
    <r>
      <rPr>
        <b/>
        <u/>
        <sz val="10"/>
        <color rgb="FFFF0000"/>
        <rFont val="Arial"/>
        <family val="2"/>
      </rPr>
      <t>NEW</t>
    </r>
    <r>
      <rPr>
        <sz val="10"/>
        <color rgb="FF3F3F76"/>
        <rFont val="Arial"/>
        <family val="2"/>
      </rPr>
      <t xml:space="preserve"> Block S - SCIENCE - Paint walls, ceilings, timber trims and doors</t>
    </r>
  </si>
  <si>
    <t>Prior year figures</t>
  </si>
  <si>
    <t>Calculated provision movement</t>
  </si>
  <si>
    <t>Current ($)</t>
  </si>
  <si>
    <t xml:space="preserve">Non-Current ($) </t>
  </si>
  <si>
    <t>Total Current Year</t>
  </si>
  <si>
    <t>Non-Current ($)</t>
  </si>
  <si>
    <t xml:space="preserve">Total Prior Year </t>
  </si>
  <si>
    <t>Total Calculated Provision movement</t>
  </si>
  <si>
    <t>Recording the provision in your accounts</t>
  </si>
  <si>
    <t>Debit</t>
  </si>
  <si>
    <t>Cyclical maintenance (property expense)</t>
  </si>
  <si>
    <t>Credit</t>
  </si>
  <si>
    <t>Provision for cyclical maintenance - current (liability)</t>
  </si>
  <si>
    <t>Provision for cyclical maintenance - non-current (liability)</t>
  </si>
  <si>
    <t>Narrative: Journal to recognise the annual charge for cyclical maintenance.</t>
  </si>
  <si>
    <t>Financial Statements</t>
  </si>
  <si>
    <t xml:space="preserve">Included below is an example of how the cyclical maintenance provision should be disclosed in the Financial Statements. </t>
  </si>
  <si>
    <t>Below are the notes that are affected by accounting for the cyclical maintenance provision.</t>
  </si>
  <si>
    <t>Notes to the Financial Statements</t>
  </si>
  <si>
    <t>Caretaking and Cleaning Consumables</t>
  </si>
  <si>
    <t>Grounds</t>
  </si>
  <si>
    <t>18. Provision for Cyclical Maintenance</t>
  </si>
  <si>
    <t>If painting projects occurred during the period, input the dollar value and give the auditor the documentation which supports these amounts.</t>
  </si>
  <si>
    <t>Increase/ (decrease) to the Provision During the Year</t>
  </si>
  <si>
    <t>Any material adjustments to the provision must be explained in the financial statements. Some examples are:
- significant cost increases that are beyond an expected yearly increase
- significant cost decrease due to the rationalisation (removal) of a block</t>
  </si>
  <si>
    <t>Guidance - Suggested Disclosure for an RTLB lead school</t>
  </si>
  <si>
    <t>Resource Teachers: Learning and Behaviour (RTLB) Lead Schools employ itinerant fully-registered specialist teacher(s) who hold a current practicing certificate and have the training and skills to provide the RTLB service. RTLB Lead Schools act as principal in relation to the RTLB programme for their group of schools.
A technical review was completed in 2022 on the accounting treatment for RTLB funds in the financial statements of Lead Schools (approximately 40 nation wide). This review resulted in a change in the accounting treatment of the RTLB income and expenses for Lead Schools. This change is detailed below and was effective from the 2022 reporting year. 
Historically, RTLB funding had operated separately to the finances of the Lead School. This included the non-recognition of RTLB related assets on the Lead School's asset register. However, the RTLB program is not a separate operation to the Lead School, but rather it is an operational component of the Lead School and should be treated as such in the Lead School's financial statements. Therefore, the accounting treatment should be as follows:
Revenue - A Lead School recognises the RTLB funding received as revenue in advance, a liability, which is then released to revenue as the RTLB services are provided.
Expense - is recognised as an expense when the cost is incurred. 
Assets - When a purchase is expected to be used for more than one accounting period, it is recognised as an asset by the Lead School and then depreciated over the asset's useful life.
Assets acquired by Lead Schools for the RTLB programme and donated to cluster schools are recognised as an expense by the Lead School when donated to the cluster schools.
Revenue in advance - Remaining unspent funds at year end plus any unspent funds brought forward from prior years.</t>
  </si>
  <si>
    <t>Home - Resource Teacher: Learning and Behaviour (tki.org.nz)</t>
  </si>
  <si>
    <t>Included below is an example of how the RTLB operations should be worked into the Statement of Comprehensive Revenue and Expense. RTLB Revenue Received in Advance would be included within Revenue Received in Advance in the Statement of Financial Position. By adding rows into the Actual CF Model CY and Budget CF Model CY, the RTLB revenue and expense lines can be incorporated so that they flow through to the Statement of Cash Flows.</t>
  </si>
  <si>
    <t>Government Grants - Resource Teachers: Learning and Behaviour</t>
  </si>
  <si>
    <t>Insert row in Statement of Comprehensive Revenue and Expense. Copy cell D36 and then copy cells E36:K36</t>
  </si>
  <si>
    <t xml:space="preserve">Use of Proprietor's Land and Buildings </t>
  </si>
  <si>
    <t>Resource Teachers: Learning and Behaviour</t>
  </si>
  <si>
    <t>Insert row in Statement of Comprehensive Revenue and Expense. Copy cell D51 and then copy cells E51:K51</t>
  </si>
  <si>
    <t>Below are the notes that are affected by accounting for RTLB. The Worked Example Journals below are an illustration of how transactions flow through to the Trial Balance and  to the notes.</t>
  </si>
  <si>
    <t>The Resource Teachers: Learning and Behaviour (RTLB) Services Revenue and Expense note extracts relevant information from the Lead School's records that relates directly to the operations of the RTLB service. Where there is money unspent at the end of the year, the note shows revenue received in advance, thereby reconciling to the Statement of Comprehensive Revenue and Expense above. Depreciation on RTLB assets is recognised within the School's overall depreciation expense.</t>
  </si>
  <si>
    <t>4. Resource Teachers: Learning and Behaviour Services Revenue and Expense</t>
  </si>
  <si>
    <t>Teachers' Salary Grant</t>
  </si>
  <si>
    <t>Administration Grant</t>
  </si>
  <si>
    <t>Lead School Grant</t>
  </si>
  <si>
    <t>Learning Support Funding</t>
  </si>
  <si>
    <t>Travel Grant</t>
  </si>
  <si>
    <t>Revenue received in advance</t>
  </si>
  <si>
    <t>Revenue recognised</t>
  </si>
  <si>
    <t>Learning Support</t>
  </si>
  <si>
    <t>Total Expense</t>
  </si>
  <si>
    <t>Surplus/ (Deficit) for the year - RTLB Service</t>
  </si>
  <si>
    <t>Cash and cash equivalents for Statement of Cash Flows</t>
  </si>
  <si>
    <t>13. Property, Plant and Equipment</t>
  </si>
  <si>
    <t>RTLB Assets</t>
  </si>
  <si>
    <t>Balance at 31 December</t>
  </si>
  <si>
    <t xml:space="preserve">Balance at 31 December </t>
  </si>
  <si>
    <t>17. Revenue Received in Advance</t>
  </si>
  <si>
    <t>Grants in Advance - RTLB funds</t>
  </si>
  <si>
    <t>During the year, surplus funds of $6,000 were returned to the Ministry of Education as requested under the RTLB service agreement.</t>
  </si>
  <si>
    <t>Worked example Journals</t>
  </si>
  <si>
    <t>RTLB cash</t>
  </si>
  <si>
    <t>RTLB revenue</t>
  </si>
  <si>
    <t>RTLB expenses</t>
  </si>
  <si>
    <t>Revenue in advance</t>
  </si>
  <si>
    <t>RTLB assets</t>
  </si>
  <si>
    <t>RTLB Depn</t>
  </si>
  <si>
    <t>Dr</t>
  </si>
  <si>
    <t>Cr</t>
  </si>
  <si>
    <t>MOE grants recd</t>
  </si>
  <si>
    <t>Expenses (cash)</t>
  </si>
  <si>
    <t>Recognise revenue</t>
  </si>
  <si>
    <t>Purchase assets</t>
  </si>
  <si>
    <t>Reconciles to note:</t>
  </si>
  <si>
    <t>Only applicable if funds were returned to the Ministry of Education during the year under the terms of the service agreement.</t>
  </si>
  <si>
    <t>Return funds to MOE</t>
  </si>
  <si>
    <t xml:space="preserve">Revenue Disclosure </t>
  </si>
  <si>
    <t xml:space="preserve">All grants received from the Ministry of Education, other than Use of Land and Buildings and Teachers' Salaries grants, should be classified and disclosed as Government Grants - Ministry of Education. </t>
  </si>
  <si>
    <t>Further disclosure should be made by the school where disaggregation of grants received would provide the school community with a better understanding. For example, Establishment funding or Transport Network funding.</t>
  </si>
  <si>
    <t>Please note that only the Operational Funding and Banking Staffing Recoveries and Payments should be used for the calculation of the borrowing threshold.</t>
  </si>
  <si>
    <t xml:space="preserve">Revenue is generated from three main sources, Government grants, Sales of goods and services and Locally raised funds. </t>
  </si>
  <si>
    <t xml:space="preserve">Revenue from Other Government agencies is disclosed under Other Government Grants. It may contain repayment clauses and, as such, the funding agreement must be reviewed and the revenue treated appropriately. </t>
  </si>
  <si>
    <t>Treat all grants from the Ministry of Education as including GST if not listed as a separate revenue line below.</t>
  </si>
  <si>
    <t>Grant or Revenue Type</t>
  </si>
  <si>
    <t>Revenue or Equity</t>
  </si>
  <si>
    <t>GST</t>
  </si>
  <si>
    <t>Potential Liability at year end</t>
  </si>
  <si>
    <t>Non-exchange or Exchange Transactions</t>
  </si>
  <si>
    <t>Where recorded in Kiwi Park</t>
  </si>
  <si>
    <t>Operational Funding (per Pourato Operational Funding tab)</t>
  </si>
  <si>
    <t xml:space="preserve">Inc </t>
  </si>
  <si>
    <t>Non exchange</t>
  </si>
  <si>
    <t>Core Component Rates 2024-2025 v1.2.xlsx</t>
  </si>
  <si>
    <t>Accelerated Learning in Mathematics</t>
  </si>
  <si>
    <t>Inc</t>
  </si>
  <si>
    <t>Accelerated Literacy Learning</t>
  </si>
  <si>
    <t>Alternative Education Funding</t>
  </si>
  <si>
    <t>Assistive Technology Funding</t>
  </si>
  <si>
    <t>Attendance and Engagement Funding</t>
  </si>
  <si>
    <t>Attendance Services</t>
  </si>
  <si>
    <t>Audit Fee Funding</t>
  </si>
  <si>
    <t>Banking staffing Recoveries and Reimbursements</t>
  </si>
  <si>
    <t>Government Grants - Teacher Salary grants</t>
  </si>
  <si>
    <t>Beginning Teacher Funding</t>
  </si>
  <si>
    <t>Behaviour Support Funding</t>
  </si>
  <si>
    <t>Better Jobs Programme Funding</t>
  </si>
  <si>
    <t>Boarding Allowances (paid on behalf of caregivers)</t>
  </si>
  <si>
    <t>Excl</t>
  </si>
  <si>
    <t>Cohort Entry Payment</t>
  </si>
  <si>
    <t>Creatives in Schools Programme Funding</t>
  </si>
  <si>
    <t>Education Development Initiative (EDI) Funding</t>
  </si>
  <si>
    <t>English for Speakers of Other Languages (ESOL) Funding</t>
  </si>
  <si>
    <t>Establishment Grants (new schools)</t>
  </si>
  <si>
    <t>Extreme Weather Events Funding</t>
  </si>
  <si>
    <t>Ikura | Manaakitia te whare tangata (period products in Schools and Kura)</t>
  </si>
  <si>
    <t>Heat, Light and Water (HLW) Funding (additional to Operational Funding)</t>
  </si>
  <si>
    <t>In-class Support (ICS) Funding</t>
  </si>
  <si>
    <t>Incredible Years Programme Funding</t>
  </si>
  <si>
    <t>Intensive Wraparound Services (IWS) Funding</t>
  </si>
  <si>
    <t>Interim Response Funding (IRF)</t>
  </si>
  <si>
    <t>Investing in Educational Success (IES) Funding</t>
  </si>
  <si>
    <t>Ka Ora, Ka Ako (Healthy School Lunches) Programme - External Model</t>
  </si>
  <si>
    <t>Ka Ora, Ka Ako (Healthy School Lunches) Programme - Internal Model</t>
  </si>
  <si>
    <t>Kaupapa Māori (KME) Funding</t>
  </si>
  <si>
    <t>Language and Learning Initiative (LLI) Funding</t>
  </si>
  <si>
    <t>Loss of Learning Initiative</t>
  </si>
  <si>
    <t>Māori Medium Education (MME) Funding</t>
  </si>
  <si>
    <t>Mathematics Support Teacher (MST) Funding</t>
  </si>
  <si>
    <t>National Beginning Teacher Induction Grant</t>
  </si>
  <si>
    <t>Non-teaching Support Staff Pay Equity (PE) and Collective Agreement (CA) Funding</t>
  </si>
  <si>
    <t>Ongoing Resourcing Scheme (ORS) Operating Grant</t>
  </si>
  <si>
    <t>Ongoing Resourcing Scheme (ORS) Teacher Aide Funding</t>
  </si>
  <si>
    <t>Overseas (Teacher) Finder's Fee</t>
  </si>
  <si>
    <t>Pacific Education Innovation Fund</t>
  </si>
  <si>
    <t>Pacific Education Support Fund</t>
  </si>
  <si>
    <t>Population Growth Fund</t>
  </si>
  <si>
    <t>Positive Behaviour for Learning (PB4L) Funding</t>
  </si>
  <si>
    <t>Principal's Coaching and Leadership Funding</t>
  </si>
  <si>
    <t>PMG One-off Top-up Funding (additional to Operational Funding)</t>
  </si>
  <si>
    <t>Recruitment, Retention and Responsibility (3R) Funding</t>
  </si>
  <si>
    <t>Regional Response Funding</t>
  </si>
  <si>
    <t>Resource Teachers: Learning and Behaviour (RTLB) Funding</t>
  </si>
  <si>
    <t>Resource Teachers: Literacy (RLit) Admin and Travel funding</t>
  </si>
  <si>
    <t>School High Health Needs (SHHN) Funding</t>
  </si>
  <si>
    <t>School Support Funding (replacing Capital Injections)</t>
  </si>
  <si>
    <t>Services Academies Programme Funding</t>
  </si>
  <si>
    <t>Special Reasons Funding</t>
  </si>
  <si>
    <t>Specialist Teacher Outreach Service Funding</t>
  </si>
  <si>
    <t>Statutory Intervention Funding (school received cash funding)</t>
  </si>
  <si>
    <t>Statutory Intervention Funding (interventionist paid by Ministry of Education directly)</t>
  </si>
  <si>
    <t>Study Awards</t>
  </si>
  <si>
    <t>Te Ahu o te Reo Māori Funding</t>
  </si>
  <si>
    <t>Te Mana Tūhono Programme (Equipment installed)</t>
  </si>
  <si>
    <t>Equity - Transactions with MOE</t>
  </si>
  <si>
    <t>Teacher Release / Additional Relief Teacher Funding</t>
  </si>
  <si>
    <t>Trades Academy Funding</t>
  </si>
  <si>
    <t xml:space="preserve">Transport Grants </t>
  </si>
  <si>
    <t>Vandalism Top Up Funding</t>
  </si>
  <si>
    <t>Wharekura Expert Teachers Funding</t>
  </si>
  <si>
    <t xml:space="preserve">Property Grants </t>
  </si>
  <si>
    <t xml:space="preserve">Furniture &amp; Equipment (integrated) </t>
  </si>
  <si>
    <t>Furniture and equipment funding for integrated schools</t>
  </si>
  <si>
    <t xml:space="preserve">Furniture &amp; Equipment (state) </t>
  </si>
  <si>
    <t>Furniture and equipment funding for state schools</t>
  </si>
  <si>
    <t>New Classrooms - Resource and Learning Materials</t>
  </si>
  <si>
    <t>New classroom grant</t>
  </si>
  <si>
    <t xml:space="preserve">Other Government Grants </t>
  </si>
  <si>
    <t>Gateway</t>
  </si>
  <si>
    <t>Potential</t>
  </si>
  <si>
    <t>Whether there is a liability at year end depends on the terms of the grant.</t>
  </si>
  <si>
    <t>Caregiver Donations</t>
  </si>
  <si>
    <t>Donations &amp; Bequests</t>
  </si>
  <si>
    <t>Other Donations</t>
  </si>
  <si>
    <t>Voluntary Contributions</t>
  </si>
  <si>
    <t>Incl or Excl</t>
  </si>
  <si>
    <t>Exchange</t>
  </si>
  <si>
    <t>Fundraising</t>
  </si>
  <si>
    <t>GST treatment depends on the activity. See IRD 253 guidance, table on page 15.</t>
  </si>
  <si>
    <t>IRD 253</t>
  </si>
  <si>
    <t>Purchase of goods or services</t>
  </si>
  <si>
    <t>Curriculum related Activities - Purchase of goods and services</t>
  </si>
  <si>
    <t>Trading revenue (stationary, uniforms, canteen, etc)</t>
  </si>
  <si>
    <t>International Student Revenue</t>
  </si>
  <si>
    <t>Farm Income</t>
  </si>
  <si>
    <t>Locally Raised Funds - Other Revenue</t>
  </si>
  <si>
    <t>Insurance Proceeds</t>
  </si>
  <si>
    <t>Statement of Comprehensive Revenue and Expense - Other Revenue</t>
  </si>
  <si>
    <t>School House Rent</t>
  </si>
  <si>
    <t>Exchange transactions</t>
  </si>
  <si>
    <t>Exchange transactions are transactions in which one entity receives assets or services, or has liabilities extinguished, and directly gives approximately equal value (primarily in the form of cash, goods, services, or use of assets) to another entity in exchange.</t>
  </si>
  <si>
    <t>Non-exchange transactions</t>
  </si>
  <si>
    <t>Non-exchange transactions are transactions that are not exchange transactions. In an non-exchange transaction, an entity either receives value from another entity without directly giving approximately equal value in exchange, or gives value to another entity without directly receiving approximately equal value in exchange.</t>
  </si>
  <si>
    <t>Kiwi Park Description</t>
  </si>
  <si>
    <t>Checks</t>
  </si>
  <si>
    <t xml:space="preserve"> School Number </t>
  </si>
  <si>
    <t>Other government grants</t>
  </si>
  <si>
    <t>Teachers salaries grants</t>
  </si>
  <si>
    <t>MOE Use of land and building grants</t>
  </si>
  <si>
    <t>STAR Funding</t>
  </si>
  <si>
    <t>RTLB Funding</t>
  </si>
  <si>
    <t>RTLB Services</t>
  </si>
  <si>
    <t>Requires manual Entry</t>
  </si>
  <si>
    <t>Teachers' Salary grant</t>
  </si>
  <si>
    <t>Investment income</t>
  </si>
  <si>
    <t>Other Income</t>
  </si>
  <si>
    <t>Study Award</t>
  </si>
  <si>
    <t>Dividends</t>
  </si>
  <si>
    <t>Other investment income</t>
  </si>
  <si>
    <t>Hostels</t>
  </si>
  <si>
    <t>Boarding fees</t>
  </si>
  <si>
    <t>Other hostel income</t>
  </si>
  <si>
    <t>Fees</t>
  </si>
  <si>
    <t>Other international student income</t>
  </si>
  <si>
    <t>House rents</t>
  </si>
  <si>
    <t>Transport (local)</t>
  </si>
  <si>
    <t>Other Local Funds</t>
  </si>
  <si>
    <t>Other revenue</t>
  </si>
  <si>
    <t>Use of land and buildings integrated</t>
  </si>
  <si>
    <t>Gain on Sale of Property, Plant and equipment</t>
  </si>
  <si>
    <t>Asset purchases</t>
  </si>
  <si>
    <t>Other expenses</t>
  </si>
  <si>
    <t>Kitchen</t>
  </si>
  <si>
    <t>Welfare</t>
  </si>
  <si>
    <t>Supervision</t>
  </si>
  <si>
    <t>Extra curricular</t>
  </si>
  <si>
    <t>Student supplies</t>
  </si>
  <si>
    <t>Personnel - hostel</t>
  </si>
  <si>
    <t>Other hostel expenses</t>
  </si>
  <si>
    <t>Loss on asset disposal</t>
  </si>
  <si>
    <t>Impairment loss on debtors</t>
  </si>
  <si>
    <t>Impairment loss on equipment</t>
  </si>
  <si>
    <t>Impairment loss - other</t>
  </si>
  <si>
    <t>Finance costs</t>
  </si>
  <si>
    <t>ACC (all staff)</t>
  </si>
  <si>
    <t>Service providers, contractors and consultancy</t>
  </si>
  <si>
    <t>Audit fees</t>
  </si>
  <si>
    <t>Board fees</t>
  </si>
  <si>
    <t>Board expenses</t>
  </si>
  <si>
    <t>Communications</t>
  </si>
  <si>
    <t>Consumables and low value assets</t>
  </si>
  <si>
    <t>Legal fees</t>
  </si>
  <si>
    <t>Other - administration expenses</t>
  </si>
  <si>
    <t>Operating leases</t>
  </si>
  <si>
    <t>Transport (Gov. Source)</t>
  </si>
  <si>
    <t>Buildings - School</t>
  </si>
  <si>
    <t>Information &amp; communication technology</t>
  </si>
  <si>
    <t>Other - depreciation</t>
  </si>
  <si>
    <t>Amortisation of equitable lease</t>
  </si>
  <si>
    <t>Amortisation of Intangible Assets</t>
  </si>
  <si>
    <t>Learning resources</t>
  </si>
  <si>
    <t>Curricula</t>
  </si>
  <si>
    <t>Equipment repairs</t>
  </si>
  <si>
    <t>ICT leases</t>
  </si>
  <si>
    <t>Other - learning resources</t>
  </si>
  <si>
    <t>Advertising</t>
  </si>
  <si>
    <t>Commissions</t>
  </si>
  <si>
    <t>Recruitment</t>
  </si>
  <si>
    <t>International student levy</t>
  </si>
  <si>
    <t>Employee benefit - salaries</t>
  </si>
  <si>
    <t>Other international student expenses</t>
  </si>
  <si>
    <t>Local funds</t>
  </si>
  <si>
    <t>House expenses</t>
  </si>
  <si>
    <t>Other - local funds</t>
  </si>
  <si>
    <t>Trading cost of goods sold</t>
  </si>
  <si>
    <t>Caretaking and cleaning consumables</t>
  </si>
  <si>
    <t>Consultancy and contract services - property</t>
  </si>
  <si>
    <t>Cyclical maintenance provision</t>
  </si>
  <si>
    <t>Heat, light and water</t>
  </si>
  <si>
    <t>Other property expenses</t>
  </si>
  <si>
    <t>Repairs &amp; maintenance - property</t>
  </si>
  <si>
    <t>Use of land and buildings</t>
  </si>
  <si>
    <t>Total Expenses</t>
  </si>
  <si>
    <t>Net operating surplus (deficit)</t>
  </si>
  <si>
    <t>Other Comprehensive Revenue and Expenses</t>
  </si>
  <si>
    <t>Total comprehensive income</t>
  </si>
  <si>
    <t>Statement of Changes in Equity</t>
  </si>
  <si>
    <t>Accumulated funds</t>
  </si>
  <si>
    <t>Balance 1 January</t>
  </si>
  <si>
    <t>Contribution - F &amp; E Grant</t>
  </si>
  <si>
    <t>Positive FIDS value</t>
  </si>
  <si>
    <t>Distribution</t>
  </si>
  <si>
    <t>Negative FIDS value</t>
  </si>
  <si>
    <t>Net changes</t>
  </si>
  <si>
    <t>Total public equity</t>
  </si>
  <si>
    <t>Balance Sheet</t>
  </si>
  <si>
    <t>Public Equity</t>
  </si>
  <si>
    <t>Net assets</t>
  </si>
  <si>
    <t>Current assets</t>
  </si>
  <si>
    <t>Cash and cash equivalents</t>
  </si>
  <si>
    <t>Cash on hand</t>
  </si>
  <si>
    <t>Bank current account</t>
  </si>
  <si>
    <t>Bank call account</t>
  </si>
  <si>
    <t>Short term deposits (term &lt; 3 months)</t>
  </si>
  <si>
    <t>Capital works funds due</t>
  </si>
  <si>
    <t>Debtors</t>
  </si>
  <si>
    <t>Debtor Ministry of Education</t>
  </si>
  <si>
    <t>Interest Accrued</t>
  </si>
  <si>
    <t>Banking staffing underuse</t>
  </si>
  <si>
    <t>Teachers' Salaries Grant</t>
  </si>
  <si>
    <t>Inventory - other</t>
  </si>
  <si>
    <t>School uniforms</t>
  </si>
  <si>
    <t>Textbook publications</t>
  </si>
  <si>
    <t>Deposits and investments (term 3 months to 1 year)</t>
  </si>
  <si>
    <t>Other investments</t>
  </si>
  <si>
    <t>Other current assets</t>
  </si>
  <si>
    <t>Houses held for sale</t>
  </si>
  <si>
    <t>Current liabilities</t>
  </si>
  <si>
    <t>Accounts payable</t>
  </si>
  <si>
    <t>Creditors and accruals for PPE items</t>
  </si>
  <si>
    <t>Employee benefits - salary accruals</t>
  </si>
  <si>
    <t>Long service leave/Leave Liability</t>
  </si>
  <si>
    <t>Grants in Advance, MOE</t>
  </si>
  <si>
    <t>RTLB services</t>
  </si>
  <si>
    <t>Funds held on behalf of third parties</t>
  </si>
  <si>
    <t>Painting contract liability - current</t>
  </si>
  <si>
    <t>Borrowings due in one year</t>
  </si>
  <si>
    <t>Other Loans and mortgages - current</t>
  </si>
  <si>
    <t>Funds held for capital works projects</t>
  </si>
  <si>
    <t>Funds held on behalf of Kiwi Park Cluster</t>
  </si>
  <si>
    <t>Provision for cyclical maintenance - current</t>
  </si>
  <si>
    <t>Finance lease liability - current</t>
  </si>
  <si>
    <t>Liabilities related to houses held for sale</t>
  </si>
  <si>
    <t>Other current liabilities</t>
  </si>
  <si>
    <t>Working Capital Surplus or (Deficit)</t>
  </si>
  <si>
    <t>Non Current assets</t>
  </si>
  <si>
    <t>Trust fund investments</t>
  </si>
  <si>
    <t>Deposits (term &gt; 1 year)</t>
  </si>
  <si>
    <t>Livestock</t>
  </si>
  <si>
    <t>Non-current net assets</t>
  </si>
  <si>
    <t>Building Improvements Crown (NDV)</t>
  </si>
  <si>
    <t>Accumulated depreciation</t>
  </si>
  <si>
    <t>Textbooks (NDV)</t>
  </si>
  <si>
    <t>Leased assets (NDV)</t>
  </si>
  <si>
    <t>Information and communications technology (NDV)</t>
  </si>
  <si>
    <t>Information and communications technology</t>
  </si>
  <si>
    <t>Furniture and equipment (NDV)</t>
  </si>
  <si>
    <t>Library resources (NDV)</t>
  </si>
  <si>
    <t>School Houses (NDV)</t>
  </si>
  <si>
    <t>Houses</t>
  </si>
  <si>
    <t>Motor vehicles (NDV)</t>
  </si>
  <si>
    <t>School Buildings (NDV)</t>
  </si>
  <si>
    <t>Other fixed assets (NDV)</t>
  </si>
  <si>
    <t>Other / Work in Progress (WIP) - not elsewhere included</t>
  </si>
  <si>
    <t>Intangible assets</t>
  </si>
  <si>
    <t>Accumulated amortisation</t>
  </si>
  <si>
    <t>Total non current assets</t>
  </si>
  <si>
    <t>Trust funds</t>
  </si>
  <si>
    <t>Non Current Liabilities</t>
  </si>
  <si>
    <t>Provision for cyclical maintenance</t>
  </si>
  <si>
    <t>Painting contract liability</t>
  </si>
  <si>
    <t>Borrowings - due beyond one year</t>
  </si>
  <si>
    <t>Ministry of Education loan</t>
  </si>
  <si>
    <t>Other non-current liabilities</t>
  </si>
  <si>
    <t>Finance lease liability</t>
  </si>
  <si>
    <t>Total non current assets and liabilities</t>
  </si>
  <si>
    <t>Total net assets</t>
  </si>
  <si>
    <t>Statement of Cash Flow</t>
  </si>
  <si>
    <t>Cash flows from operating activities</t>
  </si>
  <si>
    <t>Dividend and interest Received</t>
  </si>
  <si>
    <t>Other operating cash in</t>
  </si>
  <si>
    <t>Cyclical Maintenance Payments in the year</t>
  </si>
  <si>
    <t>Other operating cash out</t>
  </si>
  <si>
    <t>GST net payments</t>
  </si>
  <si>
    <t>Net cash from/(to) the Operating Activities</t>
  </si>
  <si>
    <t>Cash flows from investing activities</t>
  </si>
  <si>
    <t>Net movement in trust funds</t>
  </si>
  <si>
    <t>Other cash in from investments</t>
  </si>
  <si>
    <t>Other cash out for investments</t>
  </si>
  <si>
    <t>Net cash from/(to) investing activities</t>
  </si>
  <si>
    <t>Cash flows from financing activities</t>
  </si>
  <si>
    <t>Other cash in from financing</t>
  </si>
  <si>
    <t>Funds Held for Capital Works Projects</t>
  </si>
  <si>
    <t>Ministry of Education loans</t>
  </si>
  <si>
    <t>Finance Lease payments</t>
  </si>
  <si>
    <t>Other cash out for financing</t>
  </si>
  <si>
    <t>Net cash from/(to) financing activities</t>
  </si>
  <si>
    <t>Cash, cash equivalents &amp; bank o/d at the end of year</t>
  </si>
  <si>
    <t>Cash and receivables</t>
  </si>
  <si>
    <t>Total cash and receivables</t>
  </si>
  <si>
    <t>Finance liabilities measure at amortised cost</t>
  </si>
  <si>
    <t>Finance leases</t>
  </si>
  <si>
    <t>Total Financial Liabilities Measured at Amortised cost</t>
  </si>
  <si>
    <t>Statement of Contingent Liabilities</t>
  </si>
  <si>
    <t>Legal</t>
  </si>
  <si>
    <t>by Crown</t>
  </si>
  <si>
    <t>by third party</t>
  </si>
  <si>
    <t>Total contingent liabilities</t>
  </si>
  <si>
    <t>Statement of Commitments</t>
  </si>
  <si>
    <t>Capital</t>
  </si>
  <si>
    <t>Crown</t>
  </si>
  <si>
    <t>one year</t>
  </si>
  <si>
    <t>1- 5 years</t>
  </si>
  <si>
    <t>later than 5 years</t>
  </si>
  <si>
    <t>Third Party</t>
  </si>
  <si>
    <t>Total capital commitments</t>
  </si>
  <si>
    <t>Operating</t>
  </si>
  <si>
    <t>Third party</t>
  </si>
  <si>
    <t>Operating lease</t>
  </si>
  <si>
    <t>Other leases</t>
  </si>
  <si>
    <t>Total operating commitments</t>
  </si>
  <si>
    <t>Total commitments</t>
  </si>
  <si>
    <t>Exchange Transactions</t>
  </si>
  <si>
    <t>Receivables from non Exchange Transactions</t>
  </si>
  <si>
    <t>Payables for Non-exchange transactions</t>
  </si>
  <si>
    <t>Kiwi Park Cluster</t>
  </si>
  <si>
    <t>Funds beginning of year</t>
  </si>
  <si>
    <t>Funds received from Cluster Members</t>
  </si>
  <si>
    <t>Received from MOE</t>
  </si>
  <si>
    <t>Spent on behalf of cluster</t>
  </si>
  <si>
    <t>Funds held at year end</t>
  </si>
  <si>
    <t>Teen Parent Unit</t>
  </si>
  <si>
    <t>Income</t>
  </si>
  <si>
    <t>Funds received from MOE</t>
  </si>
  <si>
    <t>Total funds available</t>
  </si>
  <si>
    <t>Curriculum resources</t>
  </si>
  <si>
    <t>Property management</t>
  </si>
  <si>
    <t>Fixed assets</t>
  </si>
  <si>
    <t>Equitable leasehold interest</t>
  </si>
  <si>
    <t>Public equity</t>
  </si>
  <si>
    <t>Long term liabilities</t>
  </si>
  <si>
    <t>Budget surplus/deficit</t>
  </si>
  <si>
    <t>Asset Disposal</t>
  </si>
  <si>
    <t>Asset Impairment</t>
  </si>
  <si>
    <t>Principal 1 - Annual Remuniation (High)</t>
  </si>
  <si>
    <t>Note: Formula will return a error if there is a space between the numbers and the "-"</t>
  </si>
  <si>
    <t>Principal 1 - Annual Remuniation (Low)</t>
  </si>
  <si>
    <t>Principal 2 - Annual Remuniation (High)</t>
  </si>
  <si>
    <t>Principal 2 - Annual Remuniation (Low)</t>
  </si>
  <si>
    <t>Principal 1 - Termination Payment (High)</t>
  </si>
  <si>
    <t>Principal 1 - Termination Payment (Low)</t>
  </si>
  <si>
    <t>Principal 2 - Termination Payment (High)</t>
  </si>
  <si>
    <t>Principal 2 - Termination Payment (Low)</t>
  </si>
  <si>
    <t>Principal 1 - Benefits and Other Emoluments (High)</t>
  </si>
  <si>
    <t>Principal 1 - Benefits and Other Emoluments (Low)</t>
  </si>
  <si>
    <t>Principal 2 - Benefits and Other Emoluments (High)</t>
  </si>
  <si>
    <t>Principal 2 - Benefits and Other Emoluments (Low)</t>
  </si>
  <si>
    <t>Compensation - No. of persons</t>
  </si>
  <si>
    <t>Compensation - Total value</t>
  </si>
  <si>
    <t>Board Members remuneration</t>
  </si>
  <si>
    <t>Employee Remuneration (over $100k excl principals)</t>
  </si>
  <si>
    <r>
      <rPr>
        <sz val="10"/>
        <color rgb="FF000000"/>
        <rFont val="Arial"/>
        <family val="2"/>
      </rPr>
      <t xml:space="preserve">Requires manual entry. This information comes from the </t>
    </r>
    <r>
      <rPr>
        <b/>
        <sz val="10"/>
        <color rgb="FFFF0000"/>
        <rFont val="Arial"/>
        <family val="2"/>
      </rPr>
      <t>School Annual Accrual Report (</t>
    </r>
    <r>
      <rPr>
        <b/>
        <sz val="9"/>
        <color rgb="FFFF0000"/>
        <rFont val="Arial"/>
        <family val="2"/>
      </rPr>
      <t>SAAR)</t>
    </r>
    <r>
      <rPr>
        <sz val="10"/>
        <color rgb="FF000000"/>
        <rFont val="Arial"/>
        <family val="2"/>
      </rPr>
      <t>: Estimated annual earnings for principals section. No spaces between the range values are required and please use "-" rather than zeros</t>
    </r>
  </si>
  <si>
    <r>
      <t xml:space="preserve">Requires manual entry. This information comes from the </t>
    </r>
    <r>
      <rPr>
        <b/>
        <sz val="10"/>
        <color rgb="FFFF0000"/>
        <rFont val="Arial"/>
        <family val="2"/>
      </rPr>
      <t>School Annual Accrual Report (</t>
    </r>
    <r>
      <rPr>
        <b/>
        <sz val="9"/>
        <color rgb="FFFF0000"/>
        <rFont val="Arial"/>
        <family val="2"/>
      </rPr>
      <t>SAAR)</t>
    </r>
    <r>
      <rPr>
        <sz val="10"/>
        <rFont val="Arial"/>
        <family val="2"/>
      </rPr>
      <t>: Estimated annual earnings for principals section. No spaces between the range values are required and please use "-" rather than zeros</t>
    </r>
  </si>
  <si>
    <t>Note 13 Property, Plant and Equipment. Added Work in Progress disclosure line within the asset note so it can be accounted for without being placed on the face of the financial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</si>
</sst>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2">
    <numFmt numFmtId="44" formatCode="_-&quot;$&quot;* #,##0.00_-;\-&quot;$&quot;* #,##0.00_-;_-&quot;$&quot;* &quot;-&quot;??_-;_-@_-"/>
    <numFmt numFmtId="43" formatCode="_-* #,##0.00_-;\-* #,##0.00_-;_-* &quot;-&quot;??_-;_-@_-"/>
    <numFmt numFmtId="164" formatCode="&quot;$&quot;#,##0_);[Red]\(&quot;$&quot;#,##0\)"/>
    <numFmt numFmtId="165" formatCode="&quot;$&quot;#,##0.00_);[Red]\(&quot;$&quot;#,##0.00\)"/>
    <numFmt numFmtId="166" formatCode="_(* #,##0.00_);_(* \(#,##0.00\);_(* &quot;-&quot;??_);_(@_)"/>
    <numFmt numFmtId="167" formatCode="_-* #,##0_-;\-* #,##0_-;_-* &quot;-&quot;??_-;_-@_-"/>
    <numFmt numFmtId="168" formatCode="#,##0;\(#,##0\)"/>
    <numFmt numFmtId="169" formatCode="_(* #,##0_);_(* \(#,##0\);_(* &quot;-&quot;??_);_-@_-"/>
    <numFmt numFmtId="170" formatCode="_(* #,##0_);_(* \(#,##0\);_(* &quot;-&quot;??_);_(@_)"/>
    <numFmt numFmtId="171" formatCode="#&quot;. Government Grants&quot;"/>
    <numFmt numFmtId="172" formatCode="#&quot;. Other Revenue &amp; Expenses&quot;"/>
    <numFmt numFmtId="173" formatCode="#&quot;. Hostel Revenue &amp; Expenses&quot;"/>
    <numFmt numFmtId="174" formatCode="#&quot;. Learning Resources&quot;"/>
    <numFmt numFmtId="175" formatCode="#&quot;. Administration&quot;"/>
    <numFmt numFmtId="176" formatCode="#&quot;. Property&quot;"/>
    <numFmt numFmtId="177" formatCode="#&quot;. Cash and Cash Equivalents&quot;"/>
    <numFmt numFmtId="178" formatCode="#&quot;. Property, Plant and Equipment&quot;"/>
    <numFmt numFmtId="179" formatCode="#&quot;. Accounts Receivable&quot;"/>
    <numFmt numFmtId="180" formatCode="#&quot;. Inventory&quot;"/>
    <numFmt numFmtId="181" formatCode="#&quot;. Investments&quot;"/>
    <numFmt numFmtId="182" formatCode="#&quot;. Accounts Payable&quot;"/>
    <numFmt numFmtId="183" formatCode="#&quot;. Revenue Received in Advance&quot;"/>
    <numFmt numFmtId="184" formatCode="#&quot;. Provision for Cyclical Maintenance&quot;"/>
    <numFmt numFmtId="185" formatCode="#&quot;. Finance Lease Liability&quot;"/>
    <numFmt numFmtId="186" formatCode="#&quot;. Funds held for Capital Works Projects&quot;"/>
    <numFmt numFmtId="187" formatCode="#&quot;. Funds for RTLB Services&quot;"/>
    <numFmt numFmtId="188" formatCode="#&quot;. Other Funds Held on Behalf of Kiwi Park Cluster&quot;"/>
    <numFmt numFmtId="189" formatCode="#&quot;. Teen Parent Unit&quot;"/>
    <numFmt numFmtId="190" formatCode="#&quot;. Events after Balance Date&quot;"/>
    <numFmt numFmtId="191" formatCode="#,###,##0;\(#,###,##0\)"/>
    <numFmt numFmtId="192" formatCode=";;;&quot;Guidance&quot;"/>
    <numFmt numFmtId="193" formatCode=";;;&quot;Return&quot;"/>
    <numFmt numFmtId="194" formatCode="&quot;Return&quot;;&quot;Return&quot;;&quot;Return&quot;;&quot;Return&quot;"/>
    <numFmt numFmtId="195" formatCode="&quot;Return to Policy&quot;;&quot;Return to Policy&quot;;&quot;Return to Policy&quot;;&quot;Return to Policy&quot;"/>
    <numFmt numFmtId="196" formatCode="&quot;Return to Note&quot;;&quot;Return to Note&quot;;&quot;Return to Note&quot;;&quot;Return to Note&quot;"/>
    <numFmt numFmtId="197" formatCode=";;&quot;Return to Learning Resources Note&quot;;&quot;Return to Learning Resources Note&quot;"/>
    <numFmt numFmtId="198" formatCode=";;;&quot;Return to Budget Guidance&quot;"/>
    <numFmt numFmtId="199" formatCode=";;;&quot;Guidance on Furniture and Equipment Grants&quot;"/>
    <numFmt numFmtId="200" formatCode=";;;&quot;Guidance on Staffing Banking in the Cash Flow&quot;"/>
    <numFmt numFmtId="201" formatCode=";;;&quot;Guidance on GST in the Cash Flow&quot;"/>
    <numFmt numFmtId="202" formatCode=";;;&quot;General Accounting Policy Guidance&quot;"/>
    <numFmt numFmtId="203" formatCode=";;;&quot;Guidance on Changes in Accounting Policies&quot;"/>
    <numFmt numFmtId="204" formatCode=";;;&quot;Guidance on Gifts and Bequests&quot;"/>
    <numFmt numFmtId="205" formatCode=";;;&quot;Guidance on Operating vs Finance Leases&quot;"/>
    <numFmt numFmtId="206" formatCode=";;;&quot;Guidance on Finance Leases&quot;"/>
    <numFmt numFmtId="207" formatCode=";;;&quot;Guidance on Cash and Cash Equivalents&quot;"/>
    <numFmt numFmtId="208" formatCode=";;;&quot;Guidance on Inventory&quot;"/>
    <numFmt numFmtId="209" formatCode=";;;&quot;Guidance on PPE Accounting Policy&quot;"/>
    <numFmt numFmtId="210" formatCode=";;;&quot;Guidance on Depreciation Accounting Policy&quot;"/>
    <numFmt numFmtId="211" formatCode=";;;&quot;Guidance on Revenue Received in Advance&quot;"/>
    <numFmt numFmtId="212" formatCode=";;;&quot;Guidance on Funds Held in Trust&quot;"/>
    <numFmt numFmtId="213" formatCode=";;;&quot;Guidance on Shared Funds&quot;"/>
    <numFmt numFmtId="214" formatCode=";;;&quot;Guidance on Financial Instruments&quot;"/>
    <numFmt numFmtId="215" formatCode=";;;&quot;Guidance on Borrowings&quot;"/>
    <numFmt numFmtId="216" formatCode=";;;&quot;Guidance on Budget Figures&quot;"/>
    <numFmt numFmtId="217" formatCode=";;;&quot;Guidance on Accounting Estimates and Assumptions&quot;"/>
    <numFmt numFmtId="218" formatCode=";;;&quot;General Guidance on Types of Revenue&quot;"/>
    <numFmt numFmtId="219" formatCode=";;;&quot;Guidance on Operational Grants&quot;"/>
    <numFmt numFmtId="220" formatCode=";;;&quot;Guidance on Teachers' Salaries Grants&quot;"/>
    <numFmt numFmtId="221" formatCode=";;;&quot;Guidance on Use of Land and Buildings Grants&quot;"/>
    <numFmt numFmtId="222" formatCode=";;;&quot;Guidance on TELA Laptop Grants&quot;"/>
    <numFmt numFmtId="223" formatCode=";;;&quot;Guidance on Other Government Grants&quot;"/>
    <numFmt numFmtId="224" formatCode=";;;&quot;Guidance on Bequests&quot;"/>
    <numFmt numFmtId="225" formatCode=";;;&quot;Guidance on Monies Collected for School Trips&quot;"/>
    <numFmt numFmtId="226" formatCode=";;;&quot;Guidance on Extra-Curricular Expenditure&quot;"/>
    <numFmt numFmtId="227" formatCode=";;;&quot;Guidance on International Student Revenue and Expenses&quot;"/>
    <numFmt numFmtId="228" formatCode=";;;&quot;Guidance on Audit Fees&quot;"/>
    <numFmt numFmtId="229" formatCode=";;;&quot;Guidance on Cyclical Maintenance Provision&quot;"/>
    <numFmt numFmtId="230" formatCode=";;;&quot;Guidance on Integrated Schools Use of Land and Buildings&quot;"/>
    <numFmt numFmtId="231" formatCode=";;;&quot;Guidance on Bank Overdrafts&quot;"/>
    <numFmt numFmtId="232" formatCode=";;;&quot;Guidance on Exchange vs Non-exchange&quot;"/>
    <numFmt numFmtId="233" formatCode=";;;&quot;Guidance on Current vs Non-current Investments&quot;"/>
    <numFmt numFmtId="234" formatCode=";;;&quot;Guidance on PPE Categories&quot;"/>
    <numFmt numFmtId="235" formatCode=";;;&quot;Guidance on Capitalisation of Groups of Assets&quot;"/>
    <numFmt numFmtId="236" formatCode=";;;&quot;Guidance on Acquisition of Property&quot;"/>
    <numFmt numFmtId="237" formatCode=";;;&quot;Guidance on Banking Staffing Overuse Accrual&quot;"/>
    <numFmt numFmtId="238" formatCode=";;;&quot;Guidance Employee Leave Accrual&quot;"/>
    <numFmt numFmtId="239" formatCode=";;;&quot;Guidance on Taxes Payable&quot;"/>
    <numFmt numFmtId="240" formatCode=";;;&quot;Guidance on Loans Without Market Rate Interest&quot;"/>
    <numFmt numFmtId="241" formatCode=";;;&quot;Guidance on Homestay Fees Received in Advance&quot;"/>
    <numFmt numFmtId="242" formatCode=";;;&quot;Guidance on Finance Lease Liability&quot;"/>
    <numFmt numFmtId="243" formatCode=";;;&quot;Guidance on Funds Held for Capital Projects&quot;"/>
    <numFmt numFmtId="244" formatCode=";;;&quot;Guidance on Funds Held for RTLB Services&quot;"/>
    <numFmt numFmtId="245" formatCode=";;;&quot;Guidance on Funds Held on Behalf of a Cluster&quot;"/>
    <numFmt numFmtId="246" formatCode=";;;&quot;Guidance on Assets Held on Behalf of a Cluster&quot;"/>
    <numFmt numFmtId="247" formatCode=";;;&quot;Guidance on Related Parties&quot;"/>
    <numFmt numFmtId="248" formatCode=";;;&quot;Guidance on Integrated Schools Related Parties&quot;"/>
    <numFmt numFmtId="249" formatCode=";;;&quot;Guidance on Remuneration Note&quot;"/>
    <numFmt numFmtId="250" formatCode=";;;&quot;Guidance on Commitments&quot;"/>
    <numFmt numFmtId="251" formatCode=";;;&quot;Guidance on an Equitable Leasehold Interest&quot;"/>
    <numFmt numFmtId="252" formatCode=";;;&quot;Guidance on Overseas Travel Expenditure&quot;"/>
    <numFmt numFmtId="253" formatCode=";;;&quot;Guidance on BOT Contributions&quot;"/>
    <numFmt numFmtId="254" formatCode=";;;&quot;Guidance on Netting revenue and expenditure&quot;"/>
    <numFmt numFmtId="255" formatCode=";;;&quot;Guidance on PBE IFRS 9&quot;"/>
    <numFmt numFmtId="256" formatCode=";;;&quot;Guidance on Funds Held for RTLit Services&quot;"/>
    <numFmt numFmtId="257" formatCode=";;;&quot;Guidance on Employee Salary Expenses - Privacy&quot;"/>
    <numFmt numFmtId="258" formatCode="#,##0;[Red]\(#,##0\)"/>
    <numFmt numFmtId="259" formatCode="0.0"/>
    <numFmt numFmtId="260" formatCode=";;;&quot;Guidance on Preparation of the Cash Flow&quot;"/>
    <numFmt numFmtId="261" formatCode=";;;&quot;Guidance on Restrictions&quot;"/>
    <numFmt numFmtId="262" formatCode=";;;&quot;Return to Note&quot;"/>
    <numFmt numFmtId="263" formatCode=";;;&quot;Guidance on Transport Revenue and Expense&quot;"/>
    <numFmt numFmtId="264" formatCode="#&quot;Materiality Definition&quot;"/>
    <numFmt numFmtId="265" formatCode="0.0%"/>
    <numFmt numFmtId="266" formatCode="_-* #,##0.0_-;\-* #,##0.0_-;_-* &quot;-&quot;?_-;_-@_-"/>
    <numFmt numFmtId="267" formatCode=";;;&quot;Guidance - Cyclical Maintenance Calculation&quot;"/>
    <numFmt numFmtId="268" formatCode=";;;&quot;Resource Teacher for Learning Behaviour Online Resources&quot;"/>
    <numFmt numFmtId="269" formatCode=";;;&quot;School Finance Advisor Contacts&quot;"/>
    <numFmt numFmtId="270" formatCode=";;;&quot;Revenue Types&quot;"/>
    <numFmt numFmtId="271" formatCode=";;;&quot;Return to Statement&quot;"/>
    <numFmt numFmtId="272" formatCode=";;;&quot;Guidance on Breach of Section 154&quot;"/>
    <numFmt numFmtId="273" formatCode=";;;&quot;Guidance on Interventions Under Section 171&quot;"/>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i/>
      <sz val="10"/>
      <name val="Arial"/>
      <family val="2"/>
    </font>
    <font>
      <i/>
      <sz val="10"/>
      <name val="Arial"/>
      <family val="2"/>
    </font>
    <font>
      <sz val="14"/>
      <name val="Arial"/>
      <family val="2"/>
    </font>
    <font>
      <b/>
      <sz val="18"/>
      <name val="Arial"/>
      <family val="2"/>
    </font>
    <font>
      <b/>
      <sz val="12"/>
      <name val="Arial"/>
      <family val="2"/>
    </font>
    <font>
      <sz val="10"/>
      <color indexed="10"/>
      <name val="Arial"/>
      <family val="2"/>
    </font>
    <font>
      <i/>
      <sz val="8"/>
      <name val="Arial"/>
      <family val="2"/>
    </font>
    <font>
      <sz val="8"/>
      <name val="Arial"/>
      <family val="2"/>
    </font>
    <font>
      <b/>
      <sz val="10"/>
      <color indexed="10"/>
      <name val="Arial"/>
      <family val="2"/>
    </font>
    <font>
      <b/>
      <sz val="11"/>
      <name val="Arial"/>
      <family val="2"/>
    </font>
    <font>
      <b/>
      <sz val="14"/>
      <name val="Arial"/>
      <family val="2"/>
    </font>
    <font>
      <sz val="10"/>
      <color indexed="8"/>
      <name val="Arial"/>
      <family val="2"/>
    </font>
    <font>
      <b/>
      <sz val="10"/>
      <color indexed="8"/>
      <name val="Arial"/>
      <family val="2"/>
    </font>
    <font>
      <b/>
      <sz val="10"/>
      <color indexed="23"/>
      <name val="Arial"/>
      <family val="2"/>
    </font>
    <font>
      <b/>
      <u/>
      <sz val="10"/>
      <name val="Arial"/>
      <family val="2"/>
    </font>
    <font>
      <strike/>
      <sz val="10"/>
      <name val="Arial"/>
      <family val="2"/>
    </font>
    <font>
      <b/>
      <sz val="10"/>
      <name val="Tahoma"/>
      <family val="2"/>
    </font>
    <font>
      <sz val="10"/>
      <name val="Tahoma"/>
      <family val="2"/>
    </font>
    <font>
      <sz val="12"/>
      <name val="Arial"/>
      <family val="2"/>
    </font>
    <font>
      <sz val="10"/>
      <color indexed="0"/>
      <name val="Arial"/>
      <family val="2"/>
    </font>
    <font>
      <b/>
      <i/>
      <u/>
      <sz val="10"/>
      <name val="Arial"/>
      <family val="2"/>
    </font>
    <font>
      <b/>
      <sz val="10"/>
      <color indexed="12"/>
      <name val="Arial"/>
      <family val="2"/>
    </font>
    <font>
      <sz val="20"/>
      <name val="Arial"/>
      <family val="2"/>
    </font>
    <font>
      <sz val="11"/>
      <name val="Arial"/>
      <family val="2"/>
    </font>
    <font>
      <b/>
      <u val="singleAccounting"/>
      <sz val="10"/>
      <name val="Arial"/>
      <family val="2"/>
    </font>
    <font>
      <i/>
      <u val="singleAccounting"/>
      <sz val="10"/>
      <name val="Arial"/>
      <family val="2"/>
    </font>
    <font>
      <u/>
      <sz val="10"/>
      <color theme="10"/>
      <name val="Arial"/>
      <family val="2"/>
    </font>
    <font>
      <sz val="12"/>
      <color theme="1"/>
      <name val="Times New Roman"/>
      <family val="2"/>
    </font>
    <font>
      <b/>
      <sz val="18"/>
      <color theme="1"/>
      <name val="Arial"/>
      <family val="2"/>
    </font>
    <font>
      <sz val="10"/>
      <color theme="1"/>
      <name val="Arial"/>
      <family val="2"/>
    </font>
    <font>
      <b/>
      <sz val="10"/>
      <color theme="1"/>
      <name val="Arial"/>
      <family val="2"/>
    </font>
    <font>
      <sz val="14"/>
      <color theme="1"/>
      <name val="Arial"/>
      <family val="2"/>
    </font>
    <font>
      <sz val="10"/>
      <color rgb="FFFF0000"/>
      <name val="Arial"/>
      <family val="2"/>
    </font>
    <font>
      <b/>
      <sz val="10"/>
      <color rgb="FFFF0000"/>
      <name val="Arial"/>
      <family val="2"/>
    </font>
    <font>
      <sz val="10"/>
      <color rgb="FF000000"/>
      <name val="Arial"/>
      <family val="2"/>
    </font>
    <font>
      <b/>
      <sz val="10"/>
      <color rgb="FF000000"/>
      <name val="Arial"/>
      <family val="2"/>
    </font>
    <font>
      <b/>
      <i/>
      <sz val="10"/>
      <color rgb="FF000000"/>
      <name val="Arial"/>
      <family val="2"/>
    </font>
    <font>
      <b/>
      <sz val="10"/>
      <color rgb="FF808080"/>
      <name val="Arial"/>
      <family val="2"/>
    </font>
    <font>
      <sz val="10"/>
      <color rgb="FF00B050"/>
      <name val="Arial"/>
      <family val="2"/>
    </font>
    <font>
      <i/>
      <sz val="10"/>
      <color theme="1"/>
      <name val="Arial"/>
      <family val="2"/>
    </font>
    <font>
      <b/>
      <i/>
      <sz val="18"/>
      <color rgb="FFFF0000"/>
      <name val="Arial"/>
      <family val="2"/>
    </font>
    <font>
      <b/>
      <sz val="14"/>
      <color theme="0"/>
      <name val="Arial"/>
      <family val="2"/>
    </font>
    <font>
      <b/>
      <u/>
      <sz val="18"/>
      <color rgb="FFFF0000"/>
      <name val="Arial"/>
      <family val="2"/>
    </font>
    <font>
      <b/>
      <i/>
      <sz val="11"/>
      <color rgb="FFFF0000"/>
      <name val="Arial"/>
      <family val="2"/>
    </font>
    <font>
      <b/>
      <u/>
      <sz val="10"/>
      <color rgb="FFFF0000"/>
      <name val="Arial"/>
      <family val="2"/>
    </font>
    <font>
      <sz val="10"/>
      <color rgb="FF0070C0"/>
      <name val="Arial"/>
      <family val="2"/>
    </font>
    <font>
      <b/>
      <sz val="10"/>
      <color rgb="FF0070C0"/>
      <name val="Arial"/>
      <family val="2"/>
    </font>
    <font>
      <b/>
      <sz val="20"/>
      <color theme="0"/>
      <name val="Arial"/>
      <family val="2"/>
    </font>
    <font>
      <i/>
      <sz val="10"/>
      <color rgb="FF0000FF"/>
      <name val="Arial"/>
      <family val="2"/>
    </font>
    <font>
      <b/>
      <sz val="9"/>
      <color indexed="81"/>
      <name val="Tahoma"/>
      <family val="2"/>
    </font>
    <font>
      <sz val="9"/>
      <color indexed="81"/>
      <name val="Tahoma"/>
      <family val="2"/>
    </font>
    <font>
      <b/>
      <sz val="9"/>
      <color indexed="10"/>
      <name val="Tahoma"/>
      <family val="2"/>
    </font>
    <font>
      <b/>
      <sz val="10"/>
      <color rgb="FF0000FF"/>
      <name val="Arial"/>
      <family val="2"/>
    </font>
    <font>
      <b/>
      <i/>
      <sz val="10"/>
      <color rgb="FF0000FF"/>
      <name val="Arial"/>
      <family val="2"/>
    </font>
    <font>
      <sz val="10"/>
      <color theme="0"/>
      <name val="Arial"/>
      <family val="2"/>
    </font>
    <font>
      <b/>
      <sz val="20"/>
      <name val="Arial"/>
      <family val="2"/>
    </font>
    <font>
      <b/>
      <sz val="26"/>
      <name val="Arial"/>
      <family val="2"/>
    </font>
    <font>
      <b/>
      <sz val="11"/>
      <color theme="0"/>
      <name val="Arial"/>
      <family val="2"/>
    </font>
    <font>
      <b/>
      <sz val="11"/>
      <color rgb="FF000000"/>
      <name val="Arial"/>
      <family val="2"/>
    </font>
    <font>
      <sz val="11"/>
      <color rgb="FF000000"/>
      <name val="Arial"/>
      <family val="2"/>
    </font>
    <font>
      <b/>
      <sz val="10"/>
      <color indexed="32"/>
      <name val="Arial"/>
      <family val="2"/>
    </font>
    <font>
      <i/>
      <sz val="11"/>
      <color rgb="FF000000"/>
      <name val="Arial"/>
      <family val="2"/>
    </font>
    <font>
      <b/>
      <i/>
      <sz val="11"/>
      <color rgb="FF000000"/>
      <name val="Arial"/>
      <family val="2"/>
    </font>
    <font>
      <b/>
      <sz val="10"/>
      <color theme="0"/>
      <name val="Arial"/>
      <family val="2"/>
    </font>
    <font>
      <u/>
      <sz val="10"/>
      <color rgb="FF0000FF"/>
      <name val="Arial"/>
      <family val="2"/>
    </font>
    <font>
      <sz val="9"/>
      <name val="Arial"/>
      <family val="2"/>
    </font>
    <font>
      <sz val="10"/>
      <name val="Verdana"/>
      <family val="2"/>
    </font>
    <font>
      <b/>
      <sz val="10"/>
      <name val="Verdana"/>
      <family val="2"/>
    </font>
    <font>
      <b/>
      <i/>
      <sz val="10"/>
      <name val="Verdana"/>
      <family val="2"/>
    </font>
    <font>
      <b/>
      <sz val="10"/>
      <color theme="3" tint="0.39997558519241921"/>
      <name val="Arial"/>
      <family val="2"/>
    </font>
    <font>
      <b/>
      <i/>
      <sz val="10"/>
      <color rgb="FFFF0000"/>
      <name val="Arial"/>
      <family val="2"/>
    </font>
    <font>
      <sz val="10"/>
      <name val="Arial"/>
      <family val="2"/>
    </font>
    <font>
      <b/>
      <sz val="10"/>
      <color rgb="FFFF0000"/>
      <name val="Verdana"/>
      <family val="2"/>
    </font>
    <font>
      <b/>
      <sz val="14"/>
      <color theme="1"/>
      <name val="Arial"/>
      <family val="2"/>
    </font>
    <font>
      <sz val="10"/>
      <color theme="3"/>
      <name val="Arial"/>
      <family val="2"/>
    </font>
    <font>
      <b/>
      <i/>
      <sz val="10"/>
      <color theme="1"/>
      <name val="Arial"/>
      <family val="2"/>
    </font>
    <font>
      <sz val="10"/>
      <color theme="0" tint="-0.14999847407452621"/>
      <name val="Arial"/>
      <family val="2"/>
    </font>
    <font>
      <sz val="9"/>
      <color theme="0"/>
      <name val="Arial"/>
      <family val="2"/>
    </font>
    <font>
      <sz val="7"/>
      <name val="Times New Roman"/>
      <family val="1"/>
    </font>
    <font>
      <sz val="10"/>
      <color rgb="FFFAFBFE"/>
      <name val="Arial"/>
      <family val="2"/>
    </font>
    <font>
      <sz val="9"/>
      <color rgb="FFFAFBFE"/>
      <name val="Arial"/>
      <family val="2"/>
    </font>
    <font>
      <b/>
      <sz val="10"/>
      <color rgb="FFFAFBFE"/>
      <name val="Arial"/>
      <family val="2"/>
    </font>
    <font>
      <i/>
      <sz val="10"/>
      <color rgb="FFFAFBFE"/>
      <name val="Arial"/>
      <family val="2"/>
    </font>
    <font>
      <sz val="10"/>
      <name val="Arial"/>
      <family val="1"/>
    </font>
    <font>
      <b/>
      <sz val="12"/>
      <name val="Calibri"/>
      <family val="2"/>
    </font>
    <font>
      <sz val="10"/>
      <color rgb="FF0000FF"/>
      <name val="Arial"/>
      <family val="2"/>
    </font>
    <font>
      <b/>
      <sz val="8.5"/>
      <color rgb="FFFF0000"/>
      <name val="Arial"/>
      <family val="2"/>
    </font>
    <font>
      <b/>
      <sz val="10.5"/>
      <name val="Calibri"/>
      <family val="2"/>
    </font>
    <font>
      <b/>
      <sz val="10.5"/>
      <color rgb="FF000000"/>
      <name val="Calibri"/>
      <family val="2"/>
    </font>
    <font>
      <sz val="8"/>
      <name val="Arial"/>
      <family val="2"/>
    </font>
    <font>
      <b/>
      <sz val="9"/>
      <color rgb="FFFF0000"/>
      <name val="Arial"/>
      <family val="2"/>
    </font>
    <font>
      <sz val="11"/>
      <color rgb="FF3F3F76"/>
      <name val="Calibri"/>
      <family val="2"/>
      <scheme val="minor"/>
    </font>
    <font>
      <b/>
      <sz val="11"/>
      <color rgb="FFFA7D00"/>
      <name val="Calibri"/>
      <family val="2"/>
      <scheme val="minor"/>
    </font>
    <font>
      <b/>
      <u/>
      <sz val="10"/>
      <color theme="1"/>
      <name val="Arial"/>
      <family val="2"/>
    </font>
    <font>
      <sz val="10"/>
      <color rgb="FF3F3F76"/>
      <name val="Arial"/>
      <family val="2"/>
    </font>
    <font>
      <u/>
      <sz val="11"/>
      <color theme="10"/>
      <name val="Calibri"/>
      <family val="2"/>
      <scheme val="minor"/>
    </font>
    <font>
      <b/>
      <sz val="10"/>
      <color rgb="FFFA7D00"/>
      <name val="Arial"/>
      <family val="2"/>
    </font>
    <font>
      <b/>
      <sz val="10"/>
      <color rgb="FF3F3F76"/>
      <name val="Arial"/>
      <family val="2"/>
    </font>
    <font>
      <b/>
      <sz val="10"/>
      <color rgb="FF00B050"/>
      <name val="Arial"/>
      <family val="2"/>
    </font>
    <font>
      <sz val="11"/>
      <color theme="1"/>
      <name val="Arial"/>
      <family val="2"/>
    </font>
    <font>
      <b/>
      <sz val="11"/>
      <color theme="1"/>
      <name val="Arial"/>
      <family val="2"/>
    </font>
    <font>
      <b/>
      <sz val="10"/>
      <color theme="0" tint="-0.499984740745262"/>
      <name val="Arial"/>
      <family val="2"/>
    </font>
    <font>
      <b/>
      <sz val="10"/>
      <color rgb="FF7030A0"/>
      <name val="Arial"/>
      <family val="2"/>
    </font>
    <font>
      <b/>
      <sz val="10"/>
      <color indexed="81"/>
      <name val="Arial"/>
      <family val="2"/>
    </font>
    <font>
      <u/>
      <sz val="10"/>
      <name val="Arial"/>
      <family val="2"/>
    </font>
  </fonts>
  <fills count="37">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3" tint="0.59999389629810485"/>
        <bgColor indexed="64"/>
      </patternFill>
    </fill>
    <fill>
      <patternFill patternType="solid">
        <fgColor rgb="FFFFFF99"/>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bgColor indexed="64"/>
      </patternFill>
    </fill>
    <fill>
      <patternFill patternType="solid">
        <fgColor rgb="FFFFFF66"/>
        <bgColor indexed="64"/>
      </patternFill>
    </fill>
    <fill>
      <patternFill patternType="solid">
        <fgColor rgb="FFB1A0C7"/>
        <bgColor indexed="64"/>
      </patternFill>
    </fill>
    <fill>
      <patternFill patternType="solid">
        <fgColor rgb="FFBFBFBF"/>
        <bgColor indexed="64"/>
      </patternFill>
    </fill>
    <fill>
      <patternFill patternType="solid">
        <fgColor rgb="FFFAFBFE"/>
        <bgColor indexed="64"/>
      </patternFill>
    </fill>
    <fill>
      <patternFill patternType="solid">
        <fgColor theme="4"/>
        <bgColor indexed="64"/>
      </patternFill>
    </fill>
    <fill>
      <patternFill patternType="solid">
        <fgColor indexed="31"/>
        <bgColor indexed="8"/>
      </patternFill>
    </fill>
    <fill>
      <patternFill patternType="solid">
        <fgColor indexed="43"/>
        <bgColor indexed="8"/>
      </patternFill>
    </fill>
    <fill>
      <patternFill patternType="solid">
        <fgColor rgb="FF00B05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CCCCFF"/>
        <bgColor indexed="64"/>
      </patternFill>
    </fill>
    <fill>
      <patternFill patternType="solid">
        <fgColor theme="0" tint="-0.24994659260841701"/>
        <bgColor indexed="64"/>
      </patternFill>
    </fill>
    <fill>
      <patternFill patternType="solid">
        <fgColor rgb="FFFFFFFF"/>
        <bgColor rgb="FF000000"/>
      </patternFill>
    </fill>
    <fill>
      <patternFill patternType="solid">
        <fgColor theme="2" tint="-0.249977111117893"/>
        <bgColor indexed="64"/>
      </patternFill>
    </fill>
    <fill>
      <patternFill patternType="solid">
        <fgColor rgb="FFFFCC99"/>
      </patternFill>
    </fill>
    <fill>
      <patternFill patternType="solid">
        <fgColor rgb="FFF2F2F2"/>
      </patternFill>
    </fill>
    <fill>
      <patternFill patternType="solid">
        <fgColor theme="0"/>
        <bgColor rgb="FF000000"/>
      </patternFill>
    </fill>
  </fills>
  <borders count="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diagonal/>
    </border>
    <border>
      <left style="thick">
        <color rgb="FFFF0000"/>
      </left>
      <right style="thick">
        <color rgb="FFFF0000"/>
      </right>
      <top style="thick">
        <color rgb="FFFF0000"/>
      </top>
      <bottom style="thick">
        <color rgb="FFFF0000"/>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47">
    <xf numFmtId="0" fontId="0" fillId="0" borderId="0"/>
    <xf numFmtId="168"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NumberFormat="0" applyFill="0" applyBorder="0" applyAlignment="0" applyProtection="0"/>
    <xf numFmtId="166" fontId="7" fillId="0" borderId="0" applyFont="0" applyFill="0" applyBorder="0" applyAlignment="0" applyProtection="0"/>
    <xf numFmtId="0" fontId="16" fillId="0" borderId="0">
      <alignment horizontal="left"/>
    </xf>
    <xf numFmtId="191" fontId="28" fillId="0" borderId="0"/>
    <xf numFmtId="0" fontId="19" fillId="0" borderId="0">
      <alignment horizontal="left"/>
    </xf>
    <xf numFmtId="0" fontId="35" fillId="0" borderId="0" applyNumberFormat="0" applyFill="0" applyBorder="0" applyAlignment="0" applyProtection="0">
      <alignment vertical="top"/>
      <protection locked="0"/>
    </xf>
    <xf numFmtId="0" fontId="7" fillId="0" borderId="0"/>
    <xf numFmtId="0" fontId="7" fillId="0" borderId="0"/>
    <xf numFmtId="0" fontId="7" fillId="0" borderId="0"/>
    <xf numFmtId="0" fontId="36" fillId="0" borderId="0"/>
    <xf numFmtId="0" fontId="7" fillId="0" borderId="0" applyBorder="0"/>
    <xf numFmtId="9" fontId="7" fillId="0" borderId="0" applyFont="0" applyFill="0" applyBorder="0" applyAlignment="0" applyProtection="0"/>
    <xf numFmtId="0" fontId="7" fillId="0" borderId="0">
      <alignment horizontal="left"/>
    </xf>
    <xf numFmtId="0" fontId="27" fillId="0" borderId="0">
      <alignment horizontal="left"/>
    </xf>
    <xf numFmtId="0" fontId="8" fillId="0" borderId="1"/>
    <xf numFmtId="166" fontId="6" fillId="0" borderId="0" applyFont="0" applyFill="0" applyBorder="0" applyAlignment="0" applyProtection="0"/>
    <xf numFmtId="166" fontId="7" fillId="0" borderId="0" applyBorder="0"/>
    <xf numFmtId="0" fontId="7" fillId="0" borderId="0"/>
    <xf numFmtId="0" fontId="38" fillId="0" borderId="0"/>
    <xf numFmtId="0" fontId="10" fillId="0" borderId="0" applyNumberFormat="0" applyFill="0" applyBorder="0" applyAlignment="0" applyProtection="0"/>
    <xf numFmtId="0" fontId="69" fillId="20" borderId="0" applyNumberFormat="0" applyBorder="0">
      <alignment horizontal="left"/>
      <protection locked="0"/>
    </xf>
    <xf numFmtId="0" fontId="69" fillId="20" borderId="0" applyNumberFormat="0" applyBorder="0">
      <alignment horizontal="left"/>
      <protection locked="0"/>
    </xf>
    <xf numFmtId="0" fontId="7" fillId="21" borderId="0" applyNumberFormat="0" applyFont="0" applyBorder="0" applyAlignment="0">
      <protection locked="0"/>
    </xf>
    <xf numFmtId="0" fontId="7" fillId="21" borderId="0" applyNumberFormat="0" applyFont="0" applyBorder="0" applyAlignment="0">
      <protection locked="0"/>
    </xf>
    <xf numFmtId="0" fontId="43" fillId="0" borderId="0"/>
    <xf numFmtId="9" fontId="80"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00" fillId="34" borderId="24" applyNumberFormat="0" applyAlignment="0" applyProtection="0"/>
    <xf numFmtId="0" fontId="101" fillId="35" borderId="24" applyNumberFormat="0" applyAlignment="0" applyProtection="0"/>
    <xf numFmtId="0" fontId="2" fillId="0" borderId="0"/>
    <xf numFmtId="0" fontId="104" fillId="0" borderId="0" applyNumberFormat="0" applyFill="0" applyBorder="0" applyAlignment="0" applyProtection="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cellStyleXfs>
  <cellXfs count="2020">
    <xf numFmtId="0" fontId="0" fillId="0" borderId="0" xfId="0"/>
    <xf numFmtId="0" fontId="8" fillId="0" borderId="0" xfId="0" applyFont="1"/>
    <xf numFmtId="0" fontId="11" fillId="0" borderId="0" xfId="0" applyFont="1" applyAlignment="1">
      <alignment vertical="top"/>
    </xf>
    <xf numFmtId="0" fontId="12" fillId="0" borderId="0" xfId="0" applyFont="1"/>
    <xf numFmtId="0" fontId="15" fillId="0" borderId="0" xfId="0" applyFont="1"/>
    <xf numFmtId="0" fontId="7" fillId="0" borderId="0" xfId="0" applyFont="1"/>
    <xf numFmtId="0" fontId="7" fillId="0" borderId="0" xfId="0" applyFont="1" applyAlignment="1">
      <alignment vertical="top"/>
    </xf>
    <xf numFmtId="0" fontId="7" fillId="0" borderId="0" xfId="0" applyFont="1" applyAlignment="1">
      <alignment horizontal="center"/>
    </xf>
    <xf numFmtId="0" fontId="7" fillId="0" borderId="0" xfId="0" applyFont="1" applyAlignment="1">
      <alignment vertical="top" wrapText="1"/>
    </xf>
    <xf numFmtId="0" fontId="19" fillId="0" borderId="0" xfId="0" applyFont="1" applyAlignment="1">
      <alignment vertical="top"/>
    </xf>
    <xf numFmtId="0" fontId="19" fillId="0" borderId="0" xfId="0" applyFont="1" applyAlignment="1">
      <alignment horizontal="center"/>
    </xf>
    <xf numFmtId="0" fontId="19" fillId="0" borderId="0" xfId="0" applyFont="1" applyAlignment="1">
      <alignment horizontal="right"/>
    </xf>
    <xf numFmtId="0" fontId="19" fillId="0" borderId="0" xfId="0" applyFont="1"/>
    <xf numFmtId="3" fontId="19" fillId="0" borderId="0" xfId="0" applyNumberFormat="1" applyFont="1" applyAlignment="1">
      <alignment horizontal="right"/>
    </xf>
    <xf numFmtId="3" fontId="11" fillId="0" borderId="0" xfId="0" applyNumberFormat="1" applyFont="1" applyAlignment="1">
      <alignment vertical="top"/>
    </xf>
    <xf numFmtId="1" fontId="7" fillId="0" borderId="0" xfId="0" applyNumberFormat="1" applyFont="1"/>
    <xf numFmtId="169" fontId="7" fillId="0" borderId="0" xfId="2" applyNumberFormat="1" applyFont="1" applyFill="1" applyAlignment="1">
      <alignment horizontal="right"/>
    </xf>
    <xf numFmtId="169" fontId="7" fillId="0" borderId="0" xfId="0" applyNumberFormat="1" applyFont="1" applyAlignment="1">
      <alignment horizontal="right"/>
    </xf>
    <xf numFmtId="0" fontId="37" fillId="0" borderId="0" xfId="0" applyFont="1"/>
    <xf numFmtId="0" fontId="38" fillId="0" borderId="0" xfId="0" applyFont="1"/>
    <xf numFmtId="0" fontId="39" fillId="0" borderId="0" xfId="0" applyFont="1"/>
    <xf numFmtId="3" fontId="38" fillId="0" borderId="0" xfId="0" applyNumberFormat="1" applyFont="1"/>
    <xf numFmtId="0" fontId="40" fillId="0" borderId="0" xfId="0" applyFont="1" applyAlignment="1">
      <alignment vertical="top"/>
    </xf>
    <xf numFmtId="0" fontId="38" fillId="0" borderId="0" xfId="0" applyFont="1" applyAlignment="1">
      <alignment horizontal="left" vertical="center"/>
    </xf>
    <xf numFmtId="0" fontId="19" fillId="3" borderId="0" xfId="0" applyFont="1" applyFill="1" applyAlignment="1">
      <alignment horizontal="center"/>
    </xf>
    <xf numFmtId="0" fontId="19" fillId="3" borderId="0" xfId="0" applyFont="1" applyFill="1" applyAlignment="1">
      <alignment horizontal="right"/>
    </xf>
    <xf numFmtId="0" fontId="37" fillId="3" borderId="0" xfId="0" applyFont="1" applyFill="1"/>
    <xf numFmtId="0" fontId="38" fillId="3" borderId="0" xfId="0" applyFont="1" applyFill="1" applyAlignment="1">
      <alignment horizontal="center"/>
    </xf>
    <xf numFmtId="0" fontId="40" fillId="3" borderId="0" xfId="0" applyFont="1" applyFill="1"/>
    <xf numFmtId="0" fontId="8" fillId="3" borderId="0" xfId="0" applyFont="1" applyFill="1"/>
    <xf numFmtId="0" fontId="7" fillId="3" borderId="0" xfId="0" applyFont="1" applyFill="1"/>
    <xf numFmtId="169" fontId="7" fillId="3" borderId="0" xfId="2" applyNumberFormat="1" applyFont="1" applyFill="1" applyAlignment="1">
      <alignment horizontal="right"/>
    </xf>
    <xf numFmtId="169" fontId="7" fillId="3" borderId="0" xfId="2" applyNumberFormat="1" applyFont="1" applyFill="1" applyBorder="1" applyAlignment="1">
      <alignment horizontal="right"/>
    </xf>
    <xf numFmtId="0" fontId="41" fillId="3" borderId="0" xfId="0" applyFont="1" applyFill="1"/>
    <xf numFmtId="0" fontId="38" fillId="3" borderId="0" xfId="0" applyFont="1" applyFill="1"/>
    <xf numFmtId="169" fontId="38" fillId="3" borderId="0" xfId="2" applyNumberFormat="1" applyFont="1" applyFill="1" applyAlignment="1">
      <alignment horizontal="right"/>
    </xf>
    <xf numFmtId="169" fontId="38" fillId="3" borderId="0" xfId="2" applyNumberFormat="1" applyFont="1" applyFill="1" applyBorder="1" applyAlignment="1">
      <alignment horizontal="right"/>
    </xf>
    <xf numFmtId="169" fontId="38" fillId="3" borderId="0" xfId="14" applyNumberFormat="1" applyFont="1" applyFill="1" applyBorder="1" applyAlignment="1">
      <alignment horizontal="right"/>
    </xf>
    <xf numFmtId="3" fontId="38" fillId="3" borderId="0" xfId="0" applyNumberFormat="1" applyFont="1" applyFill="1" applyAlignment="1">
      <alignment horizontal="center"/>
    </xf>
    <xf numFmtId="0" fontId="39" fillId="3" borderId="0" xfId="0" applyFont="1" applyFill="1"/>
    <xf numFmtId="169" fontId="38" fillId="3" borderId="0" xfId="0" applyNumberFormat="1" applyFont="1" applyFill="1" applyAlignment="1">
      <alignment horizontal="center"/>
    </xf>
    <xf numFmtId="169" fontId="38" fillId="3" borderId="0" xfId="0" applyNumberFormat="1" applyFont="1" applyFill="1" applyAlignment="1">
      <alignment horizontal="right"/>
    </xf>
    <xf numFmtId="0" fontId="38" fillId="3" borderId="0" xfId="0" applyFont="1" applyFill="1" applyAlignment="1">
      <alignment vertical="center"/>
    </xf>
    <xf numFmtId="0" fontId="7" fillId="3" borderId="0" xfId="0" applyFont="1" applyFill="1" applyAlignment="1">
      <alignment horizontal="right"/>
    </xf>
    <xf numFmtId="165" fontId="7" fillId="3" borderId="0" xfId="0" applyNumberFormat="1" applyFont="1" applyFill="1"/>
    <xf numFmtId="169" fontId="7" fillId="3" borderId="0" xfId="0" applyNumberFormat="1" applyFont="1" applyFill="1" applyAlignment="1">
      <alignment horizontal="right"/>
    </xf>
    <xf numFmtId="3" fontId="7" fillId="3" borderId="0" xfId="0" applyNumberFormat="1" applyFont="1" applyFill="1" applyAlignment="1">
      <alignment horizontal="right"/>
    </xf>
    <xf numFmtId="3" fontId="38" fillId="3" borderId="0" xfId="0" applyNumberFormat="1" applyFont="1" applyFill="1" applyAlignment="1">
      <alignment horizontal="right"/>
    </xf>
    <xf numFmtId="3" fontId="7" fillId="3" borderId="0" xfId="0" applyNumberFormat="1" applyFont="1" applyFill="1"/>
    <xf numFmtId="165" fontId="41" fillId="3" borderId="0" xfId="0" applyNumberFormat="1" applyFont="1" applyFill="1"/>
    <xf numFmtId="0" fontId="8" fillId="3" borderId="0" xfId="0" applyFont="1" applyFill="1" applyAlignment="1">
      <alignment vertical="top"/>
    </xf>
    <xf numFmtId="3" fontId="7" fillId="3" borderId="0" xfId="0" applyNumberFormat="1" applyFont="1" applyFill="1" applyAlignment="1">
      <alignment horizontal="center"/>
    </xf>
    <xf numFmtId="0" fontId="41" fillId="3" borderId="0" xfId="0" applyFont="1" applyFill="1" applyAlignment="1">
      <alignment horizontal="center"/>
    </xf>
    <xf numFmtId="3" fontId="38" fillId="3" borderId="0" xfId="0" applyNumberFormat="1" applyFont="1" applyFill="1"/>
    <xf numFmtId="0" fontId="7" fillId="3" borderId="0" xfId="0" applyFont="1" applyFill="1" applyAlignment="1">
      <alignment vertical="top"/>
    </xf>
    <xf numFmtId="167" fontId="7" fillId="3" borderId="0" xfId="2" applyNumberFormat="1" applyFont="1" applyFill="1" applyBorder="1"/>
    <xf numFmtId="0" fontId="8" fillId="3" borderId="0" xfId="0" applyFont="1" applyFill="1" applyAlignment="1">
      <alignment horizontal="center" wrapText="1"/>
    </xf>
    <xf numFmtId="169" fontId="7" fillId="3" borderId="3" xfId="2" applyNumberFormat="1" applyFont="1" applyFill="1" applyBorder="1" applyAlignment="1">
      <alignment horizontal="right"/>
    </xf>
    <xf numFmtId="169" fontId="8" fillId="3" borderId="0" xfId="0" applyNumberFormat="1" applyFont="1" applyFill="1" applyAlignment="1">
      <alignment horizontal="right"/>
    </xf>
    <xf numFmtId="0" fontId="10" fillId="3" borderId="0" xfId="0" applyFont="1" applyFill="1"/>
    <xf numFmtId="0" fontId="7" fillId="3" borderId="0" xfId="0" applyFont="1" applyFill="1" applyAlignment="1">
      <alignment horizontal="left" indent="1"/>
    </xf>
    <xf numFmtId="0" fontId="14" fillId="3" borderId="0" xfId="0" applyFont="1" applyFill="1" applyAlignment="1">
      <alignment vertical="top"/>
    </xf>
    <xf numFmtId="0" fontId="38" fillId="3" borderId="0" xfId="0" applyFont="1" applyFill="1" applyAlignment="1">
      <alignment vertical="top"/>
    </xf>
    <xf numFmtId="0" fontId="7" fillId="0" borderId="0" xfId="0" applyFont="1" applyAlignment="1">
      <alignment vertical="center"/>
    </xf>
    <xf numFmtId="0" fontId="8" fillId="0" borderId="0" xfId="0" applyFont="1" applyAlignment="1">
      <alignment vertical="center"/>
    </xf>
    <xf numFmtId="0" fontId="17" fillId="0" borderId="0" xfId="0" applyFont="1" applyAlignment="1">
      <alignment horizontal="left"/>
    </xf>
    <xf numFmtId="0" fontId="8" fillId="0" borderId="0" xfId="11" applyFont="1" applyAlignment="1">
      <alignment horizontal="left"/>
    </xf>
    <xf numFmtId="0" fontId="8" fillId="0" borderId="0" xfId="0" applyFont="1" applyAlignment="1">
      <alignment horizontal="left"/>
    </xf>
    <xf numFmtId="0" fontId="44" fillId="0" borderId="0" xfId="0" applyFont="1" applyAlignment="1">
      <alignment horizontal="left" vertical="center"/>
    </xf>
    <xf numFmtId="0" fontId="46" fillId="0" borderId="0" xfId="0" applyFont="1" applyAlignment="1">
      <alignment horizontal="left" vertical="center"/>
    </xf>
    <xf numFmtId="0" fontId="21" fillId="0" borderId="0" xfId="0" applyFont="1" applyAlignment="1">
      <alignment horizontal="left" vertical="center"/>
    </xf>
    <xf numFmtId="0" fontId="8" fillId="0" borderId="0" xfId="0" applyFont="1" applyAlignment="1">
      <alignment horizontal="left" vertical="center"/>
    </xf>
    <xf numFmtId="0" fontId="21" fillId="0" borderId="0" xfId="0" applyFont="1" applyAlignment="1">
      <alignment horizontal="left"/>
    </xf>
    <xf numFmtId="3" fontId="21" fillId="0" borderId="0" xfId="0" applyNumberFormat="1" applyFont="1" applyAlignment="1">
      <alignment horizontal="left"/>
    </xf>
    <xf numFmtId="0" fontId="7" fillId="3" borderId="0" xfId="0" applyFont="1" applyFill="1" applyAlignment="1">
      <alignment horizontal="center"/>
    </xf>
    <xf numFmtId="0" fontId="7" fillId="0" borderId="0" xfId="0" applyFont="1" applyAlignment="1">
      <alignment vertical="center" wrapText="1"/>
    </xf>
    <xf numFmtId="169" fontId="38" fillId="0" borderId="0" xfId="12" applyNumberFormat="1" applyFont="1" applyAlignment="1">
      <alignment horizontal="right"/>
    </xf>
    <xf numFmtId="169" fontId="7" fillId="0" borderId="3" xfId="3" applyNumberFormat="1" applyFont="1" applyFill="1" applyBorder="1" applyAlignment="1">
      <alignment horizontal="right"/>
    </xf>
    <xf numFmtId="3" fontId="8" fillId="0" borderId="0" xfId="0" applyNumberFormat="1" applyFont="1" applyAlignment="1">
      <alignment horizontal="center" wrapText="1"/>
    </xf>
    <xf numFmtId="0" fontId="8" fillId="0" borderId="0" xfId="0" applyFont="1" applyAlignment="1">
      <alignment horizontal="center" wrapText="1"/>
    </xf>
    <xf numFmtId="0" fontId="47" fillId="3" borderId="0" xfId="0" applyFont="1" applyFill="1"/>
    <xf numFmtId="0" fontId="21" fillId="3" borderId="0" xfId="0" applyFont="1" applyFill="1" applyAlignment="1">
      <alignment horizontal="left"/>
    </xf>
    <xf numFmtId="165" fontId="7" fillId="3" borderId="0" xfId="0" applyNumberFormat="1" applyFont="1" applyFill="1" applyAlignment="1">
      <alignment vertical="top" wrapText="1"/>
    </xf>
    <xf numFmtId="0" fontId="26" fillId="0" borderId="0" xfId="11" applyFont="1"/>
    <xf numFmtId="0" fontId="0" fillId="3" borderId="7" xfId="0" applyFill="1" applyBorder="1"/>
    <xf numFmtId="3" fontId="8" fillId="3" borderId="0" xfId="0" applyNumberFormat="1" applyFont="1" applyFill="1" applyAlignment="1">
      <alignment horizontal="center" wrapText="1"/>
    </xf>
    <xf numFmtId="3" fontId="7" fillId="3" borderId="0" xfId="0" applyNumberFormat="1" applyFont="1" applyFill="1" applyAlignment="1">
      <alignment vertical="top" wrapText="1"/>
    </xf>
    <xf numFmtId="3" fontId="8" fillId="3" borderId="0" xfId="0" applyNumberFormat="1" applyFont="1" applyFill="1" applyAlignment="1">
      <alignment horizontal="center"/>
    </xf>
    <xf numFmtId="3" fontId="7" fillId="3" borderId="0" xfId="0" applyNumberFormat="1" applyFont="1" applyFill="1" applyAlignment="1">
      <alignment horizontal="left" vertical="top" wrapText="1"/>
    </xf>
    <xf numFmtId="3" fontId="7" fillId="3" borderId="0" xfId="0" applyNumberFormat="1" applyFont="1" applyFill="1" applyAlignment="1">
      <alignment horizontal="right" vertical="center"/>
    </xf>
    <xf numFmtId="3" fontId="7" fillId="3" borderId="0" xfId="0" applyNumberFormat="1" applyFont="1" applyFill="1" applyAlignment="1">
      <alignment horizontal="left" vertical="top"/>
    </xf>
    <xf numFmtId="3" fontId="7" fillId="3" borderId="0" xfId="0" applyNumberFormat="1" applyFont="1" applyFill="1" applyAlignment="1">
      <alignment horizontal="right" wrapText="1"/>
    </xf>
    <xf numFmtId="3" fontId="7" fillId="3" borderId="0" xfId="0" applyNumberFormat="1" applyFont="1" applyFill="1" applyAlignment="1">
      <alignment horizontal="center" wrapText="1"/>
    </xf>
    <xf numFmtId="3" fontId="8" fillId="3" borderId="0" xfId="0" quotePrefix="1" applyNumberFormat="1" applyFont="1" applyFill="1" applyAlignment="1">
      <alignment horizontal="center"/>
    </xf>
    <xf numFmtId="0" fontId="38" fillId="0" borderId="0" xfId="0" applyFont="1" applyAlignment="1">
      <alignment horizontal="left" indent="1"/>
    </xf>
    <xf numFmtId="166" fontId="26" fillId="0" borderId="0" xfId="4" applyNumberFormat="1" applyFont="1"/>
    <xf numFmtId="166" fontId="26" fillId="0" borderId="0" xfId="4" applyNumberFormat="1" applyFont="1" applyAlignment="1">
      <alignment wrapText="1"/>
    </xf>
    <xf numFmtId="166" fontId="26" fillId="0" borderId="0" xfId="4" applyNumberFormat="1" applyFont="1" applyFill="1"/>
    <xf numFmtId="0" fontId="0" fillId="3" borderId="0" xfId="0" applyFill="1"/>
    <xf numFmtId="0" fontId="38" fillId="3" borderId="0" xfId="0" applyFont="1" applyFill="1" applyAlignment="1">
      <alignment vertical="top" wrapText="1"/>
    </xf>
    <xf numFmtId="0" fontId="41" fillId="3" borderId="0" xfId="0" applyFont="1" applyFill="1" applyAlignment="1">
      <alignment vertical="top" wrapText="1"/>
    </xf>
    <xf numFmtId="0" fontId="7" fillId="3" borderId="0" xfId="0" applyFont="1" applyFill="1" applyAlignment="1">
      <alignment vertical="center" wrapText="1"/>
    </xf>
    <xf numFmtId="0" fontId="7" fillId="3" borderId="0" xfId="0" applyFont="1" applyFill="1" applyAlignment="1">
      <alignment vertical="center"/>
    </xf>
    <xf numFmtId="0" fontId="7" fillId="3" borderId="0" xfId="11" applyFill="1"/>
    <xf numFmtId="0" fontId="10" fillId="3" borderId="0" xfId="11" applyFont="1" applyFill="1"/>
    <xf numFmtId="0" fontId="7" fillId="3" borderId="12" xfId="11" applyFill="1" applyBorder="1"/>
    <xf numFmtId="0" fontId="7" fillId="3" borderId="7" xfId="11" applyFill="1" applyBorder="1"/>
    <xf numFmtId="0" fontId="10" fillId="3" borderId="7" xfId="11" applyFont="1" applyFill="1" applyBorder="1"/>
    <xf numFmtId="0" fontId="10" fillId="3" borderId="12" xfId="11" applyFont="1" applyFill="1" applyBorder="1"/>
    <xf numFmtId="0" fontId="29" fillId="3" borderId="7" xfId="11" applyFont="1" applyFill="1" applyBorder="1" applyAlignment="1">
      <alignment horizontal="right"/>
    </xf>
    <xf numFmtId="0" fontId="35" fillId="3" borderId="0" xfId="9" applyFill="1" applyBorder="1" applyAlignment="1" applyProtection="1"/>
    <xf numFmtId="0" fontId="10" fillId="3" borderId="9" xfId="11" applyFont="1" applyFill="1" applyBorder="1"/>
    <xf numFmtId="0" fontId="7" fillId="3" borderId="6" xfId="11" applyFill="1" applyBorder="1"/>
    <xf numFmtId="0" fontId="7" fillId="3" borderId="13" xfId="11" applyFill="1" applyBorder="1"/>
    <xf numFmtId="0" fontId="49" fillId="3" borderId="7" xfId="11" applyFont="1" applyFill="1" applyBorder="1" applyAlignment="1">
      <alignment horizontal="center"/>
    </xf>
    <xf numFmtId="0" fontId="49" fillId="3" borderId="0" xfId="11" applyFont="1" applyFill="1" applyAlignment="1">
      <alignment horizontal="center"/>
    </xf>
    <xf numFmtId="0" fontId="49" fillId="3" borderId="12" xfId="11" applyFont="1" applyFill="1" applyBorder="1" applyAlignment="1">
      <alignment horizontal="center"/>
    </xf>
    <xf numFmtId="0" fontId="7" fillId="3" borderId="9" xfId="11" applyFill="1" applyBorder="1"/>
    <xf numFmtId="0" fontId="50" fillId="3" borderId="0" xfId="0" applyFont="1" applyFill="1" applyAlignment="1">
      <alignment horizontal="center" vertical="top"/>
    </xf>
    <xf numFmtId="0" fontId="52" fillId="0" borderId="0" xfId="0" applyFont="1" applyAlignment="1">
      <alignment vertical="center"/>
    </xf>
    <xf numFmtId="0" fontId="38" fillId="3" borderId="0" xfId="0" applyFont="1" applyFill="1" applyAlignment="1">
      <alignment vertical="center" wrapText="1"/>
    </xf>
    <xf numFmtId="0" fontId="8" fillId="3" borderId="0" xfId="0" applyFont="1" applyFill="1" applyAlignment="1">
      <alignment horizontal="left"/>
    </xf>
    <xf numFmtId="0" fontId="53" fillId="3" borderId="0" xfId="0" applyFont="1" applyFill="1" applyAlignment="1">
      <alignment vertical="center"/>
    </xf>
    <xf numFmtId="3" fontId="8" fillId="3" borderId="0" xfId="0" applyNumberFormat="1" applyFont="1" applyFill="1" applyAlignment="1">
      <alignment vertical="top"/>
    </xf>
    <xf numFmtId="0" fontId="7" fillId="3" borderId="6" xfId="0" applyFont="1" applyFill="1" applyBorder="1" applyAlignment="1">
      <alignment horizontal="right" vertical="top" wrapText="1"/>
    </xf>
    <xf numFmtId="0" fontId="7" fillId="3" borderId="6" xfId="0" applyFont="1" applyFill="1" applyBorder="1" applyAlignment="1">
      <alignment horizontal="left" vertical="top" wrapText="1"/>
    </xf>
    <xf numFmtId="0" fontId="44" fillId="0" borderId="0" xfId="0" applyFont="1" applyAlignment="1">
      <alignment horizontal="left" vertical="center" wrapText="1"/>
    </xf>
    <xf numFmtId="0" fontId="41" fillId="0" borderId="0" xfId="0" applyFont="1" applyAlignment="1">
      <alignment horizontal="left" vertical="center" wrapText="1"/>
    </xf>
    <xf numFmtId="0" fontId="8" fillId="0" borderId="0" xfId="0" applyFont="1" applyAlignment="1">
      <alignment horizontal="left" vertical="center" wrapText="1"/>
    </xf>
    <xf numFmtId="0" fontId="32" fillId="0" borderId="0" xfId="0" applyFont="1" applyAlignment="1">
      <alignment vertical="center"/>
    </xf>
    <xf numFmtId="0" fontId="8" fillId="3" borderId="0" xfId="0" applyFont="1" applyFill="1" applyAlignment="1">
      <alignment horizontal="center"/>
    </xf>
    <xf numFmtId="1" fontId="8" fillId="3" borderId="0" xfId="0" applyNumberFormat="1" applyFont="1" applyFill="1" applyAlignment="1">
      <alignment horizontal="center"/>
    </xf>
    <xf numFmtId="0" fontId="7" fillId="12" borderId="7" xfId="11" applyFill="1" applyBorder="1"/>
    <xf numFmtId="169" fontId="38" fillId="3" borderId="10" xfId="0" applyNumberFormat="1" applyFont="1" applyFill="1" applyBorder="1" applyAlignment="1">
      <alignment horizontal="center"/>
    </xf>
    <xf numFmtId="169" fontId="10" fillId="5" borderId="7" xfId="0" applyNumberFormat="1" applyFont="1" applyFill="1" applyBorder="1"/>
    <xf numFmtId="0" fontId="7" fillId="5" borderId="7" xfId="0" applyFont="1" applyFill="1" applyBorder="1"/>
    <xf numFmtId="3" fontId="54" fillId="3" borderId="0" xfId="0" applyNumberFormat="1" applyFont="1" applyFill="1"/>
    <xf numFmtId="167" fontId="7" fillId="3" borderId="0" xfId="2" applyNumberFormat="1" applyFont="1" applyFill="1" applyBorder="1" applyAlignment="1">
      <alignment horizontal="right"/>
    </xf>
    <xf numFmtId="0" fontId="7" fillId="0" borderId="0" xfId="0" applyFont="1" applyAlignment="1">
      <alignment horizontal="center" vertical="center"/>
    </xf>
    <xf numFmtId="0" fontId="7" fillId="3" borderId="0" xfId="0" applyFont="1" applyFill="1" applyAlignment="1">
      <alignment horizontal="center" vertical="center" wrapText="1"/>
    </xf>
    <xf numFmtId="169" fontId="7" fillId="3" borderId="0" xfId="0" applyNumberFormat="1" applyFont="1" applyFill="1" applyAlignment="1">
      <alignment horizontal="right" vertical="center"/>
    </xf>
    <xf numFmtId="3" fontId="39" fillId="3" borderId="0" xfId="0" applyNumberFormat="1" applyFont="1" applyFill="1" applyAlignment="1">
      <alignment horizontal="center"/>
    </xf>
    <xf numFmtId="165" fontId="23" fillId="3" borderId="0" xfId="0" applyNumberFormat="1" applyFont="1" applyFill="1"/>
    <xf numFmtId="169" fontId="7" fillId="3" borderId="0" xfId="0" applyNumberFormat="1" applyFont="1" applyFill="1"/>
    <xf numFmtId="169" fontId="7" fillId="3" borderId="3" xfId="0" applyNumberFormat="1" applyFont="1" applyFill="1" applyBorder="1" applyAlignment="1">
      <alignment horizontal="right"/>
    </xf>
    <xf numFmtId="169" fontId="54" fillId="3" borderId="0" xfId="0" applyNumberFormat="1" applyFont="1" applyFill="1" applyAlignment="1">
      <alignment horizontal="right" vertical="center"/>
    </xf>
    <xf numFmtId="169" fontId="41" fillId="3" borderId="0" xfId="0" applyNumberFormat="1" applyFont="1" applyFill="1" applyAlignment="1">
      <alignment horizontal="right"/>
    </xf>
    <xf numFmtId="169" fontId="7" fillId="3" borderId="10" xfId="0" applyNumberFormat="1" applyFont="1" applyFill="1" applyBorder="1" applyAlignment="1">
      <alignment horizontal="right" vertical="center"/>
    </xf>
    <xf numFmtId="169" fontId="7" fillId="3" borderId="0" xfId="0" applyNumberFormat="1" applyFont="1" applyFill="1" applyAlignment="1">
      <alignment horizontal="right" vertical="center" wrapText="1"/>
    </xf>
    <xf numFmtId="169" fontId="48" fillId="3" borderId="0" xfId="0" applyNumberFormat="1" applyFont="1" applyFill="1"/>
    <xf numFmtId="169" fontId="38" fillId="3" borderId="0" xfId="0" applyNumberFormat="1" applyFont="1" applyFill="1"/>
    <xf numFmtId="169" fontId="38" fillId="3" borderId="10" xfId="0" applyNumberFormat="1" applyFont="1" applyFill="1" applyBorder="1" applyAlignment="1">
      <alignment horizontal="right"/>
    </xf>
    <xf numFmtId="169" fontId="7" fillId="3" borderId="0" xfId="0" applyNumberFormat="1" applyFont="1" applyFill="1" applyAlignment="1">
      <alignment horizontal="right" vertical="top" wrapText="1"/>
    </xf>
    <xf numFmtId="169" fontId="54" fillId="3" borderId="0" xfId="0" applyNumberFormat="1" applyFont="1" applyFill="1" applyAlignment="1">
      <alignment horizontal="right"/>
    </xf>
    <xf numFmtId="169" fontId="54" fillId="3" borderId="0" xfId="0" applyNumberFormat="1" applyFont="1" applyFill="1"/>
    <xf numFmtId="169" fontId="7" fillId="3" borderId="0" xfId="0" applyNumberFormat="1" applyFont="1" applyFill="1" applyAlignment="1">
      <alignment vertical="center" wrapText="1"/>
    </xf>
    <xf numFmtId="169" fontId="54" fillId="3" borderId="12" xfId="0" applyNumberFormat="1" applyFont="1" applyFill="1" applyBorder="1"/>
    <xf numFmtId="0" fontId="7" fillId="3" borderId="7" xfId="11" applyFill="1" applyBorder="1" applyAlignment="1">
      <alignment horizontal="right" vertical="center"/>
    </xf>
    <xf numFmtId="165" fontId="23" fillId="6" borderId="0" xfId="0" applyNumberFormat="1" applyFont="1" applyFill="1"/>
    <xf numFmtId="0" fontId="7" fillId="6" borderId="0" xfId="0" applyFont="1" applyFill="1"/>
    <xf numFmtId="169" fontId="20" fillId="6" borderId="0" xfId="0" applyNumberFormat="1" applyFont="1" applyFill="1" applyAlignment="1">
      <alignment horizontal="right"/>
    </xf>
    <xf numFmtId="169" fontId="7" fillId="6" borderId="0" xfId="0" applyNumberFormat="1" applyFont="1" applyFill="1"/>
    <xf numFmtId="169" fontId="7" fillId="6" borderId="0" xfId="0" applyNumberFormat="1" applyFont="1" applyFill="1" applyAlignment="1">
      <alignment horizontal="right"/>
    </xf>
    <xf numFmtId="3" fontId="7" fillId="6" borderId="0" xfId="0" applyNumberFormat="1" applyFont="1" applyFill="1" applyAlignment="1">
      <alignment horizontal="center"/>
    </xf>
    <xf numFmtId="169" fontId="7" fillId="6" borderId="0" xfId="12" applyNumberFormat="1" applyFill="1" applyAlignment="1">
      <alignment horizontal="right"/>
    </xf>
    <xf numFmtId="0" fontId="10" fillId="3" borderId="7" xfId="11" applyFont="1" applyFill="1" applyBorder="1" applyAlignment="1">
      <alignment horizontal="right" vertical="center"/>
    </xf>
    <xf numFmtId="169" fontId="23" fillId="3" borderId="0" xfId="0" applyNumberFormat="1" applyFont="1" applyFill="1"/>
    <xf numFmtId="0" fontId="8" fillId="0" borderId="0" xfId="0" applyFont="1" applyAlignment="1">
      <alignment horizontal="center"/>
    </xf>
    <xf numFmtId="0" fontId="7" fillId="3" borderId="0" xfId="0" applyFont="1" applyFill="1" applyAlignment="1">
      <alignment vertical="top" wrapText="1"/>
    </xf>
    <xf numFmtId="0" fontId="38" fillId="3" borderId="0" xfId="0" applyFont="1" applyFill="1" applyAlignment="1">
      <alignment horizontal="left" vertical="center" wrapText="1"/>
    </xf>
    <xf numFmtId="3" fontId="26" fillId="0" borderId="0" xfId="11" applyNumberFormat="1" applyFont="1"/>
    <xf numFmtId="0" fontId="8" fillId="3" borderId="0" xfId="0" applyFont="1" applyFill="1" applyAlignment="1">
      <alignment horizontal="center" vertical="center" wrapText="1"/>
    </xf>
    <xf numFmtId="169" fontId="8" fillId="3" borderId="0" xfId="0" applyNumberFormat="1" applyFont="1" applyFill="1" applyAlignment="1">
      <alignment horizontal="right" vertical="center"/>
    </xf>
    <xf numFmtId="0" fontId="9" fillId="3" borderId="0" xfId="0" applyFont="1" applyFill="1"/>
    <xf numFmtId="0" fontId="17" fillId="3" borderId="0" xfId="0" applyFont="1" applyFill="1" applyAlignment="1">
      <alignment horizontal="left"/>
    </xf>
    <xf numFmtId="0" fontId="8" fillId="3" borderId="0" xfId="0" applyFont="1" applyFill="1" applyAlignment="1">
      <alignment vertical="center"/>
    </xf>
    <xf numFmtId="0" fontId="39" fillId="3" borderId="0" xfId="0" applyFont="1" applyFill="1" applyAlignment="1">
      <alignment vertical="top"/>
    </xf>
    <xf numFmtId="0" fontId="7" fillId="0" borderId="0" xfId="0" applyFont="1" applyAlignment="1">
      <alignment horizontal="left" wrapText="1"/>
    </xf>
    <xf numFmtId="0" fontId="24" fillId="3" borderId="0" xfId="11" applyFont="1" applyFill="1"/>
    <xf numFmtId="3" fontId="8" fillId="3" borderId="0" xfId="0" quotePrefix="1" applyNumberFormat="1" applyFont="1" applyFill="1" applyAlignment="1">
      <alignment horizontal="center" vertical="center"/>
    </xf>
    <xf numFmtId="3" fontId="8" fillId="3" borderId="0" xfId="0" applyNumberFormat="1" applyFont="1" applyFill="1" applyAlignment="1">
      <alignment horizontal="center" vertical="center" wrapText="1"/>
    </xf>
    <xf numFmtId="169" fontId="8" fillId="3" borderId="10" xfId="0" applyNumberFormat="1" applyFont="1" applyFill="1" applyBorder="1" applyAlignment="1">
      <alignment horizontal="right" vertical="center"/>
    </xf>
    <xf numFmtId="169" fontId="7" fillId="3" borderId="10" xfId="0" applyNumberFormat="1" applyFont="1" applyFill="1" applyBorder="1" applyAlignment="1">
      <alignment horizontal="right"/>
    </xf>
    <xf numFmtId="169" fontId="8" fillId="3" borderId="10" xfId="0" applyNumberFormat="1" applyFont="1" applyFill="1" applyBorder="1" applyAlignment="1">
      <alignment horizontal="right"/>
    </xf>
    <xf numFmtId="169" fontId="7" fillId="3" borderId="10" xfId="0" applyNumberFormat="1" applyFont="1" applyFill="1" applyBorder="1"/>
    <xf numFmtId="169" fontId="7" fillId="3" borderId="10" xfId="0" applyNumberFormat="1" applyFont="1" applyFill="1" applyBorder="1" applyAlignment="1">
      <alignment horizontal="right" vertical="top" wrapText="1"/>
    </xf>
    <xf numFmtId="169" fontId="7" fillId="3" borderId="10" xfId="0" applyNumberFormat="1" applyFont="1" applyFill="1" applyBorder="1" applyAlignment="1">
      <alignment horizontal="right" wrapText="1"/>
    </xf>
    <xf numFmtId="0" fontId="7" fillId="3" borderId="0" xfId="0" applyFont="1" applyFill="1" applyAlignment="1">
      <alignment horizontal="left" vertical="top" indent="1"/>
    </xf>
    <xf numFmtId="0" fontId="7" fillId="9" borderId="0" xfId="0" applyFont="1" applyFill="1"/>
    <xf numFmtId="0" fontId="7" fillId="0" borderId="0" xfId="10"/>
    <xf numFmtId="0" fontId="10" fillId="0" borderId="0" xfId="10" applyFont="1"/>
    <xf numFmtId="0" fontId="8" fillId="0" borderId="0" xfId="10" applyFont="1"/>
    <xf numFmtId="0" fontId="7" fillId="0" borderId="0" xfId="10" applyAlignment="1">
      <alignment horizontal="center"/>
    </xf>
    <xf numFmtId="0" fontId="7" fillId="11" borderId="0" xfId="0" applyFont="1" applyFill="1"/>
    <xf numFmtId="169" fontId="54" fillId="11" borderId="0" xfId="0" applyNumberFormat="1" applyFont="1" applyFill="1" applyAlignment="1">
      <alignment horizontal="right"/>
    </xf>
    <xf numFmtId="0" fontId="7" fillId="22" borderId="0" xfId="0" applyFont="1" applyFill="1" applyAlignment="1">
      <alignment horizontal="center"/>
    </xf>
    <xf numFmtId="0" fontId="14" fillId="22" borderId="0" xfId="0" applyFont="1" applyFill="1" applyAlignment="1">
      <alignment vertical="top"/>
    </xf>
    <xf numFmtId="169" fontId="14" fillId="22" borderId="0" xfId="0" applyNumberFormat="1" applyFont="1" applyFill="1" applyAlignment="1">
      <alignment vertical="top"/>
    </xf>
    <xf numFmtId="0" fontId="7" fillId="23" borderId="7" xfId="0" applyFont="1" applyFill="1" applyBorder="1" applyAlignment="1">
      <alignment horizontal="center"/>
    </xf>
    <xf numFmtId="0" fontId="7" fillId="3" borderId="0" xfId="0" applyFont="1" applyFill="1" applyAlignment="1">
      <alignment horizontal="right" vertical="top"/>
    </xf>
    <xf numFmtId="0" fontId="8" fillId="24" borderId="4" xfId="10" applyFont="1" applyFill="1" applyBorder="1" applyAlignment="1">
      <alignment horizontal="center"/>
    </xf>
    <xf numFmtId="0" fontId="42" fillId="25" borderId="0" xfId="0" applyFont="1" applyFill="1" applyAlignment="1">
      <alignment horizontal="left"/>
    </xf>
    <xf numFmtId="0" fontId="7" fillId="0" borderId="4" xfId="0" applyFont="1" applyBorder="1" applyAlignment="1">
      <alignment vertical="top" wrapText="1"/>
    </xf>
    <xf numFmtId="0" fontId="55" fillId="0" borderId="0" xfId="10" applyFont="1" applyAlignment="1">
      <alignment horizontal="center"/>
    </xf>
    <xf numFmtId="0" fontId="8" fillId="26" borderId="4" xfId="10" applyFont="1" applyFill="1" applyBorder="1"/>
    <xf numFmtId="0" fontId="72" fillId="0" borderId="0" xfId="10" applyFont="1" applyAlignment="1">
      <alignment horizontal="center"/>
    </xf>
    <xf numFmtId="0" fontId="7" fillId="3" borderId="0" xfId="0" applyFont="1" applyFill="1" applyAlignment="1">
      <alignment horizontal="center" wrapText="1"/>
    </xf>
    <xf numFmtId="0" fontId="7" fillId="0" borderId="7" xfId="10" applyBorder="1" applyAlignment="1">
      <alignment horizontal="center"/>
    </xf>
    <xf numFmtId="0" fontId="7" fillId="0" borderId="12" xfId="10" applyBorder="1" applyAlignment="1">
      <alignment horizontal="center"/>
    </xf>
    <xf numFmtId="0" fontId="8" fillId="22" borderId="7" xfId="0" applyFont="1" applyFill="1" applyBorder="1"/>
    <xf numFmtId="0" fontId="8" fillId="22" borderId="0" xfId="0" applyFont="1" applyFill="1"/>
    <xf numFmtId="192" fontId="73" fillId="3" borderId="0" xfId="0" applyNumberFormat="1" applyFont="1" applyFill="1"/>
    <xf numFmtId="193" fontId="73" fillId="0" borderId="0" xfId="10" applyNumberFormat="1" applyFont="1"/>
    <xf numFmtId="192" fontId="73" fillId="0" borderId="0" xfId="0" applyNumberFormat="1" applyFont="1"/>
    <xf numFmtId="0" fontId="25" fillId="6" borderId="8" xfId="11" applyFont="1" applyFill="1" applyBorder="1"/>
    <xf numFmtId="49" fontId="25" fillId="6" borderId="3" xfId="4" applyNumberFormat="1" applyFont="1" applyFill="1" applyBorder="1" applyAlignment="1">
      <alignment horizontal="center"/>
    </xf>
    <xf numFmtId="166" fontId="25" fillId="6" borderId="3" xfId="4" applyNumberFormat="1" applyFont="1" applyFill="1" applyBorder="1"/>
    <xf numFmtId="166" fontId="25" fillId="6" borderId="3" xfId="4" applyNumberFormat="1" applyFont="1" applyFill="1" applyBorder="1" applyAlignment="1">
      <alignment horizontal="center"/>
    </xf>
    <xf numFmtId="166" fontId="25" fillId="6" borderId="14" xfId="4" applyNumberFormat="1" applyFont="1" applyFill="1" applyBorder="1"/>
    <xf numFmtId="0" fontId="25" fillId="6" borderId="9" xfId="11" applyFont="1" applyFill="1" applyBorder="1"/>
    <xf numFmtId="166" fontId="25" fillId="6" borderId="6" xfId="4" applyNumberFormat="1" applyFont="1" applyFill="1" applyBorder="1" applyAlignment="1">
      <alignment horizontal="center"/>
    </xf>
    <xf numFmtId="166" fontId="25" fillId="6" borderId="6" xfId="4" applyNumberFormat="1" applyFont="1" applyFill="1" applyBorder="1"/>
    <xf numFmtId="166" fontId="25" fillId="6" borderId="6" xfId="4" applyNumberFormat="1" applyFont="1" applyFill="1" applyBorder="1" applyAlignment="1">
      <alignment horizontal="center" wrapText="1"/>
    </xf>
    <xf numFmtId="166" fontId="25" fillId="6" borderId="13" xfId="4" applyNumberFormat="1" applyFont="1" applyFill="1" applyBorder="1" applyAlignment="1">
      <alignment wrapText="1"/>
    </xf>
    <xf numFmtId="0" fontId="25" fillId="0" borderId="9" xfId="11" applyFont="1" applyBorder="1"/>
    <xf numFmtId="0" fontId="68" fillId="18" borderId="7" xfId="10" applyFont="1" applyFill="1" applyBorder="1" applyAlignment="1">
      <alignment horizontal="center" vertical="top" wrapText="1"/>
    </xf>
    <xf numFmtId="0" fontId="67" fillId="8" borderId="7" xfId="10" applyFont="1" applyFill="1" applyBorder="1" applyAlignment="1">
      <alignment horizontal="center" vertical="top" wrapText="1"/>
    </xf>
    <xf numFmtId="0" fontId="67" fillId="18" borderId="7" xfId="10" applyFont="1" applyFill="1" applyBorder="1" applyAlignment="1">
      <alignment horizontal="center" vertical="top" wrapText="1"/>
    </xf>
    <xf numFmtId="0" fontId="70" fillId="18" borderId="7" xfId="10" applyFont="1" applyFill="1" applyBorder="1" applyAlignment="1">
      <alignment horizontal="center" vertical="top" wrapText="1"/>
    </xf>
    <xf numFmtId="0" fontId="71" fillId="18" borderId="7" xfId="10" applyFont="1" applyFill="1" applyBorder="1" applyAlignment="1">
      <alignment horizontal="center" vertical="top" wrapText="1"/>
    </xf>
    <xf numFmtId="0" fontId="66" fillId="19" borderId="8" xfId="10" applyFont="1" applyFill="1" applyBorder="1" applyAlignment="1">
      <alignment horizontal="center" vertical="top" wrapText="1"/>
    </xf>
    <xf numFmtId="0" fontId="66" fillId="19" borderId="3" xfId="10" applyFont="1" applyFill="1" applyBorder="1" applyAlignment="1">
      <alignment horizontal="center" vertical="top" wrapText="1"/>
    </xf>
    <xf numFmtId="194" fontId="73" fillId="0" borderId="0" xfId="10" applyNumberFormat="1" applyFont="1" applyAlignment="1">
      <alignment horizontal="left"/>
    </xf>
    <xf numFmtId="0" fontId="10" fillId="0" borderId="0" xfId="0" applyFont="1"/>
    <xf numFmtId="0" fontId="7" fillId="0" borderId="0" xfId="0" applyFont="1" applyAlignment="1">
      <alignment horizontal="left" indent="1"/>
    </xf>
    <xf numFmtId="3" fontId="7" fillId="0" borderId="0" xfId="0" applyNumberFormat="1" applyFont="1"/>
    <xf numFmtId="0" fontId="7" fillId="0" borderId="0" xfId="0" applyFont="1" applyAlignment="1">
      <alignment horizontal="left" vertical="top"/>
    </xf>
    <xf numFmtId="0" fontId="7" fillId="11" borderId="7" xfId="0" applyFont="1" applyFill="1" applyBorder="1" applyAlignment="1">
      <alignment horizontal="center"/>
    </xf>
    <xf numFmtId="0" fontId="7" fillId="22" borderId="7" xfId="0" applyFont="1" applyFill="1" applyBorder="1" applyAlignment="1">
      <alignment horizontal="center"/>
    </xf>
    <xf numFmtId="0" fontId="8" fillId="11" borderId="0" xfId="0" applyFont="1" applyFill="1"/>
    <xf numFmtId="0" fontId="38" fillId="3" borderId="0" xfId="0" applyFont="1" applyFill="1" applyAlignment="1">
      <alignment horizontal="left" indent="1"/>
    </xf>
    <xf numFmtId="0" fontId="9" fillId="3" borderId="0" xfId="14" applyFont="1" applyFill="1" applyBorder="1"/>
    <xf numFmtId="0" fontId="7" fillId="3" borderId="0" xfId="14" applyFill="1" applyBorder="1" applyAlignment="1">
      <alignment horizontal="left" indent="1"/>
    </xf>
    <xf numFmtId="0" fontId="7" fillId="3" borderId="0" xfId="14" applyFill="1" applyBorder="1"/>
    <xf numFmtId="0" fontId="8" fillId="22" borderId="0" xfId="0" applyFont="1" applyFill="1" applyAlignment="1">
      <alignment vertical="top"/>
    </xf>
    <xf numFmtId="0" fontId="7" fillId="3" borderId="0" xfId="0" applyFont="1" applyFill="1" applyAlignment="1">
      <alignment horizontal="left" wrapText="1" indent="1"/>
    </xf>
    <xf numFmtId="0" fontId="42" fillId="3" borderId="0" xfId="0" applyFont="1" applyFill="1" applyAlignment="1">
      <alignment horizontal="left"/>
    </xf>
    <xf numFmtId="0" fontId="38" fillId="3" borderId="0" xfId="0" applyFont="1" applyFill="1" applyAlignment="1">
      <alignment horizontal="left" vertical="top" indent="1"/>
    </xf>
    <xf numFmtId="0" fontId="7" fillId="22" borderId="8" xfId="0" applyFont="1" applyFill="1" applyBorder="1" applyAlignment="1">
      <alignment horizontal="center"/>
    </xf>
    <xf numFmtId="0" fontId="8" fillId="22" borderId="3" xfId="0" applyFont="1" applyFill="1" applyBorder="1"/>
    <xf numFmtId="0" fontId="7" fillId="4" borderId="6" xfId="0" applyFont="1" applyFill="1" applyBorder="1"/>
    <xf numFmtId="169" fontId="54" fillId="11" borderId="12" xfId="0" applyNumberFormat="1" applyFont="1" applyFill="1" applyBorder="1"/>
    <xf numFmtId="169" fontId="54" fillId="11" borderId="12" xfId="0" applyNumberFormat="1" applyFont="1" applyFill="1" applyBorder="1" applyAlignment="1">
      <alignment horizontal="right"/>
    </xf>
    <xf numFmtId="169" fontId="14" fillId="22" borderId="12" xfId="0" applyNumberFormat="1" applyFont="1" applyFill="1" applyBorder="1" applyAlignment="1">
      <alignment vertical="top"/>
    </xf>
    <xf numFmtId="169" fontId="7" fillId="0" borderId="0" xfId="10" applyNumberFormat="1"/>
    <xf numFmtId="169" fontId="66" fillId="19" borderId="20" xfId="10" applyNumberFormat="1" applyFont="1" applyFill="1" applyBorder="1" applyAlignment="1">
      <alignment horizontal="center" vertical="top" wrapText="1"/>
    </xf>
    <xf numFmtId="169" fontId="68" fillId="18" borderId="18" xfId="10" applyNumberFormat="1" applyFont="1" applyFill="1" applyBorder="1" applyAlignment="1">
      <alignment horizontal="center" vertical="top" wrapText="1"/>
    </xf>
    <xf numFmtId="169" fontId="67" fillId="8" borderId="18" xfId="10" applyNumberFormat="1" applyFont="1" applyFill="1" applyBorder="1" applyAlignment="1">
      <alignment horizontal="center" vertical="top" wrapText="1"/>
    </xf>
    <xf numFmtId="169" fontId="66" fillId="19" borderId="14" xfId="10" applyNumberFormat="1" applyFont="1" applyFill="1" applyBorder="1" applyAlignment="1">
      <alignment horizontal="center" vertical="top" wrapText="1"/>
    </xf>
    <xf numFmtId="169" fontId="68" fillId="18" borderId="12" xfId="10" applyNumberFormat="1" applyFont="1" applyFill="1" applyBorder="1" applyAlignment="1">
      <alignment horizontal="center" vertical="top" wrapText="1"/>
    </xf>
    <xf numFmtId="169" fontId="67" fillId="8" borderId="12" xfId="10" applyNumberFormat="1" applyFont="1" applyFill="1" applyBorder="1" applyAlignment="1">
      <alignment horizontal="center" vertical="top" wrapText="1"/>
    </xf>
    <xf numFmtId="195" fontId="73" fillId="0" borderId="0" xfId="10" applyNumberFormat="1" applyFont="1" applyAlignment="1">
      <alignment horizontal="left"/>
    </xf>
    <xf numFmtId="196" fontId="73" fillId="0" borderId="0" xfId="10" applyNumberFormat="1" applyFont="1" applyAlignment="1">
      <alignment horizontal="left"/>
    </xf>
    <xf numFmtId="197" fontId="73" fillId="0" borderId="0" xfId="10" applyNumberFormat="1" applyFont="1" applyAlignment="1">
      <alignment horizontal="left"/>
    </xf>
    <xf numFmtId="198" fontId="73" fillId="0" borderId="0" xfId="10" applyNumberFormat="1" applyFont="1"/>
    <xf numFmtId="0" fontId="75" fillId="0" borderId="0" xfId="11" applyFont="1"/>
    <xf numFmtId="0" fontId="76" fillId="6" borderId="8" xfId="11" applyFont="1" applyFill="1" applyBorder="1"/>
    <xf numFmtId="49" fontId="76" fillId="6" borderId="3" xfId="4" applyNumberFormat="1" applyFont="1" applyFill="1" applyBorder="1" applyAlignment="1">
      <alignment horizontal="center"/>
    </xf>
    <xf numFmtId="166" fontId="76" fillId="6" borderId="3" xfId="4" applyNumberFormat="1" applyFont="1" applyFill="1" applyBorder="1"/>
    <xf numFmtId="166" fontId="76" fillId="6" borderId="3" xfId="4" applyNumberFormat="1" applyFont="1" applyFill="1" applyBorder="1" applyAlignment="1">
      <alignment horizontal="center"/>
    </xf>
    <xf numFmtId="166" fontId="76" fillId="6" borderId="14" xfId="4" applyNumberFormat="1" applyFont="1" applyFill="1" applyBorder="1"/>
    <xf numFmtId="0" fontId="76" fillId="6" borderId="9" xfId="11" applyFont="1" applyFill="1" applyBorder="1"/>
    <xf numFmtId="166" fontId="76" fillId="6" borderId="6" xfId="4" applyNumberFormat="1" applyFont="1" applyFill="1" applyBorder="1" applyAlignment="1">
      <alignment horizontal="center"/>
    </xf>
    <xf numFmtId="166" fontId="76" fillId="6" borderId="6" xfId="4" applyNumberFormat="1" applyFont="1" applyFill="1" applyBorder="1"/>
    <xf numFmtId="166" fontId="76" fillId="6" borderId="6" xfId="4" applyNumberFormat="1" applyFont="1" applyFill="1" applyBorder="1" applyAlignment="1">
      <alignment wrapText="1"/>
    </xf>
    <xf numFmtId="166" fontId="76" fillId="6" borderId="6" xfId="4" applyNumberFormat="1" applyFont="1" applyFill="1" applyBorder="1" applyAlignment="1">
      <alignment horizontal="center" wrapText="1"/>
    </xf>
    <xf numFmtId="166" fontId="76" fillId="6" borderId="13" xfId="4" applyNumberFormat="1" applyFont="1" applyFill="1" applyBorder="1" applyAlignment="1">
      <alignment wrapText="1"/>
    </xf>
    <xf numFmtId="0" fontId="75" fillId="0" borderId="0" xfId="0" applyFont="1"/>
    <xf numFmtId="0" fontId="76" fillId="22" borderId="0" xfId="2" applyNumberFormat="1" applyFont="1" applyFill="1" applyBorder="1" applyAlignment="1">
      <alignment horizontal="center"/>
    </xf>
    <xf numFmtId="0" fontId="76" fillId="22" borderId="12" xfId="2" applyNumberFormat="1" applyFont="1" applyFill="1" applyBorder="1" applyAlignment="1">
      <alignment horizontal="center"/>
    </xf>
    <xf numFmtId="170" fontId="76" fillId="11" borderId="0" xfId="2" applyNumberFormat="1" applyFont="1" applyFill="1" applyBorder="1" applyAlignment="1">
      <alignment horizontal="center"/>
    </xf>
    <xf numFmtId="169" fontId="76" fillId="11" borderId="0" xfId="2" applyNumberFormat="1" applyFont="1" applyFill="1" applyBorder="1" applyAlignment="1">
      <alignment horizontal="center"/>
    </xf>
    <xf numFmtId="169" fontId="76" fillId="11" borderId="12" xfId="2" applyNumberFormat="1" applyFont="1" applyFill="1" applyBorder="1" applyAlignment="1">
      <alignment horizontal="center"/>
    </xf>
    <xf numFmtId="170" fontId="77" fillId="0" borderId="0" xfId="2" applyNumberFormat="1" applyFont="1" applyFill="1" applyBorder="1" applyAlignment="1">
      <alignment horizontal="center"/>
    </xf>
    <xf numFmtId="166" fontId="75" fillId="6" borderId="0" xfId="4" applyNumberFormat="1" applyFont="1" applyFill="1"/>
    <xf numFmtId="169" fontId="75" fillId="0" borderId="0" xfId="4" applyNumberFormat="1" applyFont="1" applyFill="1"/>
    <xf numFmtId="169" fontId="75" fillId="0" borderId="0" xfId="11" applyNumberFormat="1" applyFont="1"/>
    <xf numFmtId="169" fontId="77" fillId="0" borderId="0" xfId="2" applyNumberFormat="1" applyFont="1" applyFill="1" applyBorder="1" applyAlignment="1">
      <alignment horizontal="center"/>
    </xf>
    <xf numFmtId="169" fontId="77" fillId="0" borderId="12" xfId="2" applyNumberFormat="1" applyFont="1" applyFill="1" applyBorder="1" applyAlignment="1">
      <alignment horizontal="center"/>
    </xf>
    <xf numFmtId="170" fontId="75" fillId="0" borderId="0" xfId="2" applyNumberFormat="1" applyFont="1" applyFill="1" applyBorder="1" applyAlignment="1">
      <alignment horizontal="center"/>
    </xf>
    <xf numFmtId="3" fontId="75" fillId="6" borderId="0" xfId="4" applyNumberFormat="1" applyFont="1" applyFill="1"/>
    <xf numFmtId="169" fontId="75" fillId="0" borderId="0" xfId="2" applyNumberFormat="1" applyFont="1" applyFill="1" applyBorder="1" applyAlignment="1">
      <alignment horizontal="center"/>
    </xf>
    <xf numFmtId="169" fontId="75" fillId="0" borderId="12" xfId="2" applyNumberFormat="1" applyFont="1" applyFill="1" applyBorder="1" applyAlignment="1">
      <alignment horizontal="center"/>
    </xf>
    <xf numFmtId="169" fontId="75" fillId="16" borderId="0" xfId="4" applyNumberFormat="1" applyFont="1" applyFill="1"/>
    <xf numFmtId="169" fontId="76" fillId="22" borderId="0" xfId="2" applyNumberFormat="1" applyFont="1" applyFill="1" applyBorder="1" applyAlignment="1">
      <alignment horizontal="center"/>
    </xf>
    <xf numFmtId="169" fontId="76" fillId="22" borderId="12" xfId="2" applyNumberFormat="1" applyFont="1" applyFill="1" applyBorder="1" applyAlignment="1">
      <alignment horizontal="center"/>
    </xf>
    <xf numFmtId="0" fontId="75" fillId="0" borderId="7" xfId="11" applyFont="1" applyBorder="1" applyAlignment="1">
      <alignment horizontal="left" indent="1"/>
    </xf>
    <xf numFmtId="0" fontId="75" fillId="0" borderId="7" xfId="11" applyFont="1" applyBorder="1"/>
    <xf numFmtId="0" fontId="76" fillId="0" borderId="9" xfId="11" applyFont="1" applyBorder="1"/>
    <xf numFmtId="170" fontId="75" fillId="0" borderId="6" xfId="4" applyNumberFormat="1" applyFont="1" applyFill="1" applyBorder="1"/>
    <xf numFmtId="170" fontId="75" fillId="16" borderId="10" xfId="4" applyNumberFormat="1" applyFont="1" applyFill="1" applyBorder="1"/>
    <xf numFmtId="169" fontId="75" fillId="16" borderId="10" xfId="4" applyNumberFormat="1" applyFont="1" applyFill="1" applyBorder="1"/>
    <xf numFmtId="169" fontId="75" fillId="0" borderId="10" xfId="4" applyNumberFormat="1" applyFont="1" applyFill="1" applyBorder="1"/>
    <xf numFmtId="169" fontId="75" fillId="0" borderId="17" xfId="4" applyNumberFormat="1" applyFont="1" applyFill="1" applyBorder="1"/>
    <xf numFmtId="166" fontId="75" fillId="0" borderId="0" xfId="4" applyNumberFormat="1" applyFont="1" applyFill="1"/>
    <xf numFmtId="166" fontId="75" fillId="0" borderId="0" xfId="4" applyNumberFormat="1" applyFont="1"/>
    <xf numFmtId="166" fontId="75" fillId="0" borderId="0" xfId="4" applyNumberFormat="1" applyFont="1" applyAlignment="1">
      <alignment wrapText="1"/>
    </xf>
    <xf numFmtId="3" fontId="75" fillId="0" borderId="0" xfId="11" applyNumberFormat="1" applyFont="1"/>
    <xf numFmtId="0" fontId="7" fillId="0" borderId="0" xfId="11"/>
    <xf numFmtId="0" fontId="0" fillId="0" borderId="0" xfId="0" applyProtection="1">
      <protection locked="0"/>
    </xf>
    <xf numFmtId="0" fontId="0" fillId="3" borderId="0" xfId="0" applyFill="1" applyProtection="1">
      <protection locked="0"/>
    </xf>
    <xf numFmtId="0" fontId="7" fillId="3" borderId="0" xfId="0" applyFont="1" applyFill="1" applyProtection="1">
      <protection locked="0"/>
    </xf>
    <xf numFmtId="169" fontId="8" fillId="5" borderId="11" xfId="0" applyNumberFormat="1" applyFont="1" applyFill="1" applyBorder="1" applyProtection="1">
      <protection locked="0"/>
    </xf>
    <xf numFmtId="0" fontId="19" fillId="3"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3" borderId="0" xfId="0" applyFont="1" applyFill="1" applyAlignment="1" applyProtection="1">
      <alignment horizontal="center" vertical="center"/>
      <protection locked="0"/>
    </xf>
    <xf numFmtId="0" fontId="65" fillId="3" borderId="0" xfId="0" applyFont="1" applyFill="1" applyAlignment="1" applyProtection="1">
      <alignment vertical="center"/>
      <protection locked="0"/>
    </xf>
    <xf numFmtId="0" fontId="7" fillId="3" borderId="6" xfId="0" applyFont="1" applyFill="1" applyBorder="1" applyProtection="1">
      <protection locked="0"/>
    </xf>
    <xf numFmtId="0" fontId="23" fillId="3" borderId="0" xfId="0" applyFont="1" applyFill="1"/>
    <xf numFmtId="0" fontId="12" fillId="3" borderId="0" xfId="0" applyFont="1" applyFill="1"/>
    <xf numFmtId="0" fontId="42" fillId="3" borderId="0" xfId="0" applyFont="1" applyFill="1"/>
    <xf numFmtId="166" fontId="7" fillId="3" borderId="0" xfId="2" applyFont="1" applyFill="1" applyBorder="1" applyAlignment="1">
      <alignment horizontal="right"/>
    </xf>
    <xf numFmtId="2" fontId="7" fillId="6" borderId="0" xfId="2" applyNumberFormat="1" applyFont="1" applyFill="1" applyBorder="1" applyAlignment="1">
      <alignment horizontal="center"/>
    </xf>
    <xf numFmtId="2" fontId="7" fillId="3" borderId="10" xfId="0" applyNumberFormat="1" applyFont="1" applyFill="1" applyBorder="1" applyAlignment="1">
      <alignment horizontal="center"/>
    </xf>
    <xf numFmtId="199" fontId="73" fillId="3" borderId="0" xfId="0" applyNumberFormat="1" applyFont="1" applyFill="1"/>
    <xf numFmtId="200" fontId="73" fillId="3" borderId="0" xfId="0" applyNumberFormat="1" applyFont="1" applyFill="1"/>
    <xf numFmtId="201" fontId="73" fillId="3" borderId="0" xfId="0" applyNumberFormat="1" applyFont="1" applyFill="1"/>
    <xf numFmtId="202" fontId="73" fillId="0" borderId="0" xfId="0" applyNumberFormat="1" applyFont="1"/>
    <xf numFmtId="203" fontId="73" fillId="0" borderId="0" xfId="0" applyNumberFormat="1" applyFont="1"/>
    <xf numFmtId="204" fontId="73" fillId="0" borderId="0" xfId="0" applyNumberFormat="1" applyFont="1"/>
    <xf numFmtId="205" fontId="73" fillId="0" borderId="0" xfId="0" applyNumberFormat="1" applyFont="1"/>
    <xf numFmtId="206" fontId="73" fillId="0" borderId="0" xfId="0" applyNumberFormat="1" applyFont="1"/>
    <xf numFmtId="207" fontId="73" fillId="0" borderId="0" xfId="0" applyNumberFormat="1" applyFont="1"/>
    <xf numFmtId="208" fontId="73" fillId="0" borderId="0" xfId="0" applyNumberFormat="1" applyFont="1"/>
    <xf numFmtId="209" fontId="73" fillId="0" borderId="0" xfId="0" applyNumberFormat="1" applyFont="1"/>
    <xf numFmtId="210" fontId="73" fillId="0" borderId="0" xfId="0" applyNumberFormat="1" applyFont="1"/>
    <xf numFmtId="211" fontId="73" fillId="0" borderId="0" xfId="0" applyNumberFormat="1" applyFont="1"/>
    <xf numFmtId="212" fontId="73" fillId="0" borderId="0" xfId="0" applyNumberFormat="1" applyFont="1"/>
    <xf numFmtId="213" fontId="73" fillId="0" borderId="0" xfId="0" applyNumberFormat="1" applyFont="1"/>
    <xf numFmtId="214" fontId="73" fillId="0" borderId="0" xfId="0" applyNumberFormat="1" applyFont="1"/>
    <xf numFmtId="215" fontId="73" fillId="0" borderId="0" xfId="0" applyNumberFormat="1" applyFont="1"/>
    <xf numFmtId="216" fontId="73" fillId="0" borderId="0" xfId="0" applyNumberFormat="1" applyFont="1"/>
    <xf numFmtId="217" fontId="73" fillId="0" borderId="0" xfId="0" applyNumberFormat="1" applyFont="1"/>
    <xf numFmtId="218" fontId="73" fillId="3" borderId="0" xfId="0" applyNumberFormat="1" applyFont="1" applyFill="1"/>
    <xf numFmtId="219" fontId="73" fillId="3" borderId="0" xfId="0" applyNumberFormat="1" applyFont="1" applyFill="1"/>
    <xf numFmtId="220" fontId="73" fillId="3" borderId="0" xfId="0" applyNumberFormat="1" applyFont="1" applyFill="1"/>
    <xf numFmtId="221" fontId="73" fillId="3" borderId="0" xfId="0" applyNumberFormat="1" applyFont="1" applyFill="1"/>
    <xf numFmtId="222" fontId="73" fillId="3" borderId="0" xfId="0" applyNumberFormat="1" applyFont="1" applyFill="1"/>
    <xf numFmtId="223" fontId="73" fillId="3" borderId="0" xfId="0" applyNumberFormat="1" applyFont="1" applyFill="1"/>
    <xf numFmtId="224" fontId="73" fillId="3" borderId="0" xfId="0" applyNumberFormat="1" applyFont="1" applyFill="1"/>
    <xf numFmtId="225" fontId="73" fillId="3" borderId="0" xfId="0" applyNumberFormat="1" applyFont="1" applyFill="1"/>
    <xf numFmtId="226" fontId="73" fillId="3" borderId="0" xfId="0" applyNumberFormat="1" applyFont="1" applyFill="1"/>
    <xf numFmtId="227" fontId="73" fillId="3" borderId="0" xfId="0" applyNumberFormat="1" applyFont="1" applyFill="1"/>
    <xf numFmtId="228" fontId="73" fillId="3" borderId="0" xfId="0" applyNumberFormat="1" applyFont="1" applyFill="1"/>
    <xf numFmtId="229" fontId="73" fillId="3" borderId="0" xfId="0" applyNumberFormat="1" applyFont="1" applyFill="1"/>
    <xf numFmtId="230" fontId="73" fillId="3" borderId="0" xfId="0" applyNumberFormat="1" applyFont="1" applyFill="1"/>
    <xf numFmtId="231" fontId="73" fillId="3" borderId="0" xfId="0" applyNumberFormat="1" applyFont="1" applyFill="1"/>
    <xf numFmtId="232" fontId="73" fillId="3" borderId="0" xfId="0" applyNumberFormat="1" applyFont="1" applyFill="1"/>
    <xf numFmtId="208" fontId="73" fillId="3" borderId="0" xfId="0" applyNumberFormat="1" applyFont="1" applyFill="1"/>
    <xf numFmtId="233" fontId="73" fillId="3" borderId="0" xfId="0" applyNumberFormat="1" applyFont="1" applyFill="1"/>
    <xf numFmtId="234" fontId="73" fillId="3" borderId="0" xfId="0" applyNumberFormat="1" applyFont="1" applyFill="1"/>
    <xf numFmtId="235" fontId="73" fillId="3" borderId="0" xfId="0" applyNumberFormat="1" applyFont="1" applyFill="1"/>
    <xf numFmtId="236" fontId="73" fillId="3" borderId="0" xfId="0" applyNumberFormat="1" applyFont="1" applyFill="1"/>
    <xf numFmtId="237" fontId="73" fillId="3" borderId="0" xfId="0" applyNumberFormat="1" applyFont="1" applyFill="1"/>
    <xf numFmtId="238" fontId="73" fillId="3" borderId="0" xfId="0" applyNumberFormat="1" applyFont="1" applyFill="1"/>
    <xf numFmtId="239" fontId="73" fillId="3" borderId="0" xfId="0" applyNumberFormat="1" applyFont="1" applyFill="1"/>
    <xf numFmtId="240" fontId="73" fillId="3" borderId="0" xfId="0" applyNumberFormat="1" applyFont="1" applyFill="1"/>
    <xf numFmtId="241" fontId="73" fillId="3" borderId="0" xfId="0" applyNumberFormat="1" applyFont="1" applyFill="1"/>
    <xf numFmtId="242" fontId="73" fillId="3" borderId="0" xfId="0" applyNumberFormat="1" applyFont="1" applyFill="1"/>
    <xf numFmtId="243" fontId="73" fillId="3" borderId="0" xfId="0" applyNumberFormat="1" applyFont="1" applyFill="1"/>
    <xf numFmtId="245" fontId="73" fillId="3" borderId="0" xfId="0" applyNumberFormat="1" applyFont="1" applyFill="1"/>
    <xf numFmtId="246" fontId="73" fillId="3" borderId="0" xfId="0" applyNumberFormat="1" applyFont="1" applyFill="1"/>
    <xf numFmtId="247" fontId="73" fillId="3" borderId="0" xfId="0" applyNumberFormat="1" applyFont="1" applyFill="1"/>
    <xf numFmtId="248" fontId="73" fillId="3" borderId="0" xfId="0" applyNumberFormat="1" applyFont="1" applyFill="1"/>
    <xf numFmtId="249" fontId="73" fillId="3" borderId="0" xfId="0" applyNumberFormat="1" applyFont="1" applyFill="1"/>
    <xf numFmtId="250" fontId="73" fillId="3" borderId="0" xfId="0" applyNumberFormat="1" applyFont="1" applyFill="1"/>
    <xf numFmtId="0" fontId="41" fillId="0" borderId="0" xfId="10" applyFont="1" applyAlignment="1">
      <alignment wrapText="1"/>
    </xf>
    <xf numFmtId="0" fontId="19" fillId="3" borderId="0" xfId="0" applyFont="1" applyFill="1" applyAlignment="1">
      <alignment horizontal="center" vertical="center"/>
    </xf>
    <xf numFmtId="0" fontId="75" fillId="6" borderId="0" xfId="11" applyFont="1" applyFill="1"/>
    <xf numFmtId="235" fontId="73" fillId="0" borderId="0" xfId="0" applyNumberFormat="1" applyFont="1"/>
    <xf numFmtId="169" fontId="7" fillId="3" borderId="0" xfId="14" applyNumberFormat="1" applyFill="1" applyBorder="1" applyAlignment="1">
      <alignment horizontal="right"/>
    </xf>
    <xf numFmtId="169" fontId="7" fillId="3" borderId="3" xfId="14" applyNumberFormat="1" applyFill="1" applyBorder="1" applyAlignment="1">
      <alignment horizontal="right"/>
    </xf>
    <xf numFmtId="3" fontId="7" fillId="3" borderId="0" xfId="14" applyNumberFormat="1" applyFill="1" applyBorder="1" applyAlignment="1">
      <alignment horizontal="right"/>
    </xf>
    <xf numFmtId="165" fontId="8" fillId="3" borderId="0" xfId="0" applyNumberFormat="1" applyFont="1" applyFill="1" applyAlignment="1">
      <alignment vertical="top"/>
    </xf>
    <xf numFmtId="169" fontId="7" fillId="3" borderId="10" xfId="14" applyNumberFormat="1" applyFill="1" applyBorder="1" applyAlignment="1">
      <alignment horizontal="right"/>
    </xf>
    <xf numFmtId="3" fontId="7" fillId="3" borderId="0" xfId="0" applyNumberFormat="1" applyFont="1" applyFill="1" applyAlignment="1">
      <alignment wrapText="1"/>
    </xf>
    <xf numFmtId="3" fontId="7" fillId="3" borderId="0" xfId="0" applyNumberFormat="1" applyFont="1" applyFill="1" applyAlignment="1">
      <alignment vertical="top"/>
    </xf>
    <xf numFmtId="167" fontId="7" fillId="3" borderId="0" xfId="2" applyNumberFormat="1" applyFont="1" applyFill="1"/>
    <xf numFmtId="0" fontId="7" fillId="3" borderId="0" xfId="0" applyFont="1" applyFill="1" applyAlignment="1">
      <alignment wrapText="1"/>
    </xf>
    <xf numFmtId="0" fontId="8" fillId="6" borderId="0" xfId="0" applyFont="1" applyFill="1" applyAlignment="1">
      <alignment vertical="top"/>
    </xf>
    <xf numFmtId="169" fontId="7" fillId="0" borderId="0" xfId="0" applyNumberFormat="1" applyFont="1"/>
    <xf numFmtId="171" fontId="8" fillId="3" borderId="0" xfId="0" applyNumberFormat="1" applyFont="1" applyFill="1" applyAlignment="1">
      <alignment vertical="top"/>
    </xf>
    <xf numFmtId="165" fontId="7" fillId="3" borderId="0" xfId="0" applyNumberFormat="1" applyFont="1" applyFill="1" applyAlignment="1">
      <alignment vertical="top"/>
    </xf>
    <xf numFmtId="165" fontId="7" fillId="0" borderId="0" xfId="0" applyNumberFormat="1" applyFont="1"/>
    <xf numFmtId="3" fontId="7" fillId="3" borderId="0" xfId="0" applyNumberFormat="1" applyFont="1" applyFill="1" applyAlignment="1">
      <alignment horizontal="right" vertical="top"/>
    </xf>
    <xf numFmtId="164" fontId="7" fillId="3" borderId="0" xfId="0" applyNumberFormat="1" applyFont="1" applyFill="1"/>
    <xf numFmtId="3" fontId="7" fillId="6" borderId="0" xfId="0" quotePrefix="1" applyNumberFormat="1" applyFont="1" applyFill="1" applyAlignment="1">
      <alignment horizontal="center"/>
    </xf>
    <xf numFmtId="164" fontId="7" fillId="6" borderId="0" xfId="0" applyNumberFormat="1" applyFont="1" applyFill="1" applyAlignment="1">
      <alignment horizontal="center"/>
    </xf>
    <xf numFmtId="3" fontId="7" fillId="17" borderId="0" xfId="0" applyNumberFormat="1" applyFont="1" applyFill="1" applyAlignment="1">
      <alignment horizontal="center" wrapText="1"/>
    </xf>
    <xf numFmtId="169" fontId="7" fillId="3" borderId="10" xfId="0" applyNumberFormat="1" applyFont="1" applyFill="1" applyBorder="1" applyAlignment="1">
      <alignment horizontal="center"/>
    </xf>
    <xf numFmtId="3" fontId="7" fillId="3" borderId="0" xfId="0" applyNumberFormat="1" applyFont="1" applyFill="1" applyAlignment="1">
      <alignment horizontal="left" vertical="center" wrapText="1"/>
    </xf>
    <xf numFmtId="0" fontId="7" fillId="25" borderId="0" xfId="0" applyFont="1" applyFill="1" applyAlignment="1">
      <alignment horizontal="center"/>
    </xf>
    <xf numFmtId="0" fontId="8" fillId="22" borderId="3" xfId="0" applyFont="1" applyFill="1" applyBorder="1" applyAlignment="1">
      <alignment horizontal="center" wrapText="1"/>
    </xf>
    <xf numFmtId="0" fontId="8" fillId="22" borderId="14" xfId="0" applyFont="1" applyFill="1" applyBorder="1" applyAlignment="1">
      <alignment horizontal="center" wrapText="1"/>
    </xf>
    <xf numFmtId="0" fontId="8" fillId="11" borderId="0" xfId="0" applyFont="1" applyFill="1" applyAlignment="1">
      <alignment horizontal="center" wrapText="1"/>
    </xf>
    <xf numFmtId="0" fontId="8" fillId="11" borderId="12" xfId="0" applyFont="1" applyFill="1" applyBorder="1" applyAlignment="1">
      <alignment horizontal="center" wrapText="1"/>
    </xf>
    <xf numFmtId="0" fontId="8" fillId="3" borderId="12" xfId="0" applyFont="1" applyFill="1" applyBorder="1" applyAlignment="1">
      <alignment horizontal="center" wrapText="1"/>
    </xf>
    <xf numFmtId="171" fontId="8" fillId="3" borderId="0" xfId="0" applyNumberFormat="1" applyFont="1" applyFill="1" applyAlignment="1">
      <alignment horizontal="right" vertical="top"/>
    </xf>
    <xf numFmtId="171" fontId="8" fillId="3" borderId="0" xfId="0" applyNumberFormat="1" applyFont="1" applyFill="1" applyAlignment="1">
      <alignment horizontal="left" vertical="top"/>
    </xf>
    <xf numFmtId="0" fontId="35" fillId="3" borderId="0" xfId="9" applyFill="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9" borderId="0" xfId="0" applyFont="1" applyFill="1" applyProtection="1">
      <protection locked="0"/>
    </xf>
    <xf numFmtId="0" fontId="7" fillId="5" borderId="12" xfId="0" applyFont="1" applyFill="1" applyBorder="1"/>
    <xf numFmtId="0" fontId="7" fillId="5" borderId="6" xfId="0" applyFont="1" applyFill="1" applyBorder="1"/>
    <xf numFmtId="0" fontId="7" fillId="5" borderId="13" xfId="0" applyFont="1" applyFill="1" applyBorder="1"/>
    <xf numFmtId="0" fontId="7" fillId="0" borderId="0" xfId="0" applyFont="1" applyAlignment="1">
      <alignment horizontal="right"/>
    </xf>
    <xf numFmtId="3" fontId="7" fillId="0" borderId="0" xfId="0" applyNumberFormat="1" applyFont="1" applyAlignment="1">
      <alignment horizontal="center" wrapText="1"/>
    </xf>
    <xf numFmtId="3" fontId="7" fillId="0" borderId="0" xfId="0" applyNumberFormat="1" applyFont="1" applyAlignment="1">
      <alignment horizontal="right"/>
    </xf>
    <xf numFmtId="167" fontId="7" fillId="0" borderId="0" xfId="0" applyNumberFormat="1" applyFont="1"/>
    <xf numFmtId="169" fontId="7" fillId="0" borderId="0" xfId="2" applyNumberFormat="1" applyFont="1" applyBorder="1" applyAlignment="1">
      <alignment horizontal="right"/>
    </xf>
    <xf numFmtId="169" fontId="7" fillId="0" borderId="3" xfId="0" applyNumberFormat="1" applyFont="1" applyBorder="1" applyAlignment="1">
      <alignment horizontal="right"/>
    </xf>
    <xf numFmtId="169" fontId="7" fillId="3" borderId="0" xfId="12" applyNumberFormat="1" applyFill="1" applyAlignment="1">
      <alignment horizontal="right"/>
    </xf>
    <xf numFmtId="167" fontId="7" fillId="0" borderId="0" xfId="2" applyNumberFormat="1" applyFont="1"/>
    <xf numFmtId="169" fontId="7" fillId="0" borderId="0" xfId="12" applyNumberFormat="1" applyAlignment="1">
      <alignment horizontal="right"/>
    </xf>
    <xf numFmtId="169" fontId="7" fillId="3" borderId="0" xfId="12" applyNumberFormat="1" applyFill="1" applyAlignment="1">
      <alignment horizontal="left"/>
    </xf>
    <xf numFmtId="169" fontId="7" fillId="10" borderId="16" xfId="0" applyNumberFormat="1" applyFont="1" applyFill="1" applyBorder="1" applyAlignment="1">
      <alignment horizontal="right"/>
    </xf>
    <xf numFmtId="169" fontId="7" fillId="10" borderId="10" xfId="0" applyNumberFormat="1" applyFont="1" applyFill="1" applyBorder="1" applyAlignment="1">
      <alignment horizontal="right"/>
    </xf>
    <xf numFmtId="169" fontId="7" fillId="10" borderId="17" xfId="0" applyNumberFormat="1" applyFont="1" applyFill="1" applyBorder="1" applyAlignment="1">
      <alignment horizontal="right"/>
    </xf>
    <xf numFmtId="169" fontId="7" fillId="0" borderId="9" xfId="0" applyNumberFormat="1" applyFont="1" applyBorder="1" applyAlignment="1">
      <alignment horizontal="right"/>
    </xf>
    <xf numFmtId="169" fontId="7" fillId="0" borderId="6" xfId="0" applyNumberFormat="1" applyFont="1" applyBorder="1" applyAlignment="1">
      <alignment horizontal="right"/>
    </xf>
    <xf numFmtId="0" fontId="7" fillId="0" borderId="0" xfId="11" applyAlignment="1">
      <alignment horizontal="left" wrapText="1"/>
    </xf>
    <xf numFmtId="165" fontId="7" fillId="0" borderId="0" xfId="0" applyNumberFormat="1" applyFont="1" applyAlignment="1">
      <alignment horizontal="left" wrapText="1"/>
    </xf>
    <xf numFmtId="0" fontId="7" fillId="0" borderId="0" xfId="11" applyAlignment="1">
      <alignment wrapText="1"/>
    </xf>
    <xf numFmtId="0" fontId="7" fillId="9" borderId="0" xfId="11" applyFill="1"/>
    <xf numFmtId="0" fontId="7" fillId="0" borderId="19" xfId="10" applyBorder="1" applyAlignment="1">
      <alignment vertical="top" wrapText="1"/>
    </xf>
    <xf numFmtId="0" fontId="7" fillId="0" borderId="19" xfId="10" applyBorder="1" applyAlignment="1">
      <alignment wrapText="1"/>
    </xf>
    <xf numFmtId="0" fontId="7" fillId="0" borderId="4" xfId="10" applyBorder="1" applyAlignment="1">
      <alignment horizontal="left" vertical="top" wrapText="1"/>
    </xf>
    <xf numFmtId="168" fontId="7" fillId="3" borderId="0" xfId="0" applyNumberFormat="1" applyFont="1" applyFill="1" applyAlignment="1">
      <alignment horizontal="right"/>
    </xf>
    <xf numFmtId="168" fontId="7" fillId="3" borderId="12" xfId="0" applyNumberFormat="1" applyFont="1" applyFill="1" applyBorder="1" applyAlignment="1">
      <alignment horizontal="right"/>
    </xf>
    <xf numFmtId="0" fontId="13" fillId="3" borderId="8" xfId="0" applyFont="1" applyFill="1" applyBorder="1" applyAlignment="1">
      <alignment vertical="top"/>
    </xf>
    <xf numFmtId="0" fontId="13" fillId="3" borderId="3" xfId="0" applyFont="1" applyFill="1" applyBorder="1" applyAlignment="1">
      <alignment vertical="top"/>
    </xf>
    <xf numFmtId="3" fontId="7" fillId="3" borderId="3" xfId="0" applyNumberFormat="1" applyFont="1" applyFill="1" applyBorder="1"/>
    <xf numFmtId="0" fontId="7" fillId="3" borderId="14" xfId="0" applyFont="1" applyFill="1" applyBorder="1"/>
    <xf numFmtId="0" fontId="13" fillId="3" borderId="7" xfId="0" applyFont="1" applyFill="1" applyBorder="1" applyAlignment="1">
      <alignment vertical="top"/>
    </xf>
    <xf numFmtId="0" fontId="13" fillId="3" borderId="0" xfId="0" applyFont="1" applyFill="1" applyAlignment="1">
      <alignment vertical="top"/>
    </xf>
    <xf numFmtId="0" fontId="8" fillId="3" borderId="0" xfId="0" applyFont="1" applyFill="1" applyAlignment="1">
      <alignment horizontal="center" vertical="top"/>
    </xf>
    <xf numFmtId="0" fontId="7" fillId="3" borderId="12" xfId="0" applyFont="1" applyFill="1" applyBorder="1"/>
    <xf numFmtId="0" fontId="7" fillId="3" borderId="7" xfId="0" applyFont="1" applyFill="1" applyBorder="1" applyAlignment="1">
      <alignment vertical="top" wrapText="1"/>
    </xf>
    <xf numFmtId="0" fontId="7" fillId="3" borderId="12" xfId="0" applyFont="1" applyFill="1" applyBorder="1" applyAlignment="1">
      <alignment vertical="top" wrapText="1"/>
    </xf>
    <xf numFmtId="0" fontId="7" fillId="3" borderId="7" xfId="0" applyFont="1" applyFill="1" applyBorder="1" applyAlignment="1">
      <alignment vertical="top"/>
    </xf>
    <xf numFmtId="0" fontId="7" fillId="3" borderId="7" xfId="0" applyFont="1" applyFill="1" applyBorder="1"/>
    <xf numFmtId="168" fontId="7" fillId="3" borderId="10" xfId="0" applyNumberFormat="1" applyFont="1" applyFill="1" applyBorder="1" applyAlignment="1">
      <alignment horizontal="right" wrapText="1"/>
    </xf>
    <xf numFmtId="168" fontId="7" fillId="3" borderId="17" xfId="0" applyNumberFormat="1" applyFont="1" applyFill="1" applyBorder="1" applyAlignment="1">
      <alignment horizontal="right" wrapText="1"/>
    </xf>
    <xf numFmtId="0" fontId="0" fillId="3" borderId="12" xfId="0" applyFill="1" applyBorder="1"/>
    <xf numFmtId="168" fontId="7" fillId="6" borderId="0" xfId="0" applyNumberFormat="1" applyFont="1" applyFill="1" applyAlignment="1">
      <alignment horizontal="right"/>
    </xf>
    <xf numFmtId="168" fontId="7" fillId="6" borderId="12" xfId="0" applyNumberFormat="1" applyFont="1" applyFill="1" applyBorder="1" applyAlignment="1">
      <alignment horizontal="right"/>
    </xf>
    <xf numFmtId="251" fontId="73" fillId="3" borderId="0" xfId="0" applyNumberFormat="1" applyFont="1" applyFill="1"/>
    <xf numFmtId="3" fontId="75" fillId="6" borderId="0" xfId="4" applyNumberFormat="1" applyFont="1" applyFill="1" applyBorder="1"/>
    <xf numFmtId="0" fontId="7" fillId="23" borderId="9" xfId="0" applyFont="1" applyFill="1" applyBorder="1" applyAlignment="1">
      <alignment horizontal="center"/>
    </xf>
    <xf numFmtId="0" fontId="7" fillId="3" borderId="6" xfId="0" applyFont="1" applyFill="1" applyBorder="1"/>
    <xf numFmtId="0" fontId="8" fillId="11" borderId="12" xfId="0" applyFont="1" applyFill="1" applyBorder="1"/>
    <xf numFmtId="167" fontId="7" fillId="11" borderId="0" xfId="2" applyNumberFormat="1" applyFont="1" applyFill="1" applyBorder="1"/>
    <xf numFmtId="167" fontId="14" fillId="22" borderId="0" xfId="2" applyNumberFormat="1" applyFont="1" applyFill="1" applyBorder="1" applyAlignment="1">
      <alignment vertical="top"/>
    </xf>
    <xf numFmtId="167" fontId="7" fillId="25" borderId="0" xfId="2" applyNumberFormat="1" applyFont="1" applyFill="1" applyBorder="1" applyAlignment="1">
      <alignment horizontal="center"/>
    </xf>
    <xf numFmtId="167" fontId="7" fillId="11" borderId="0" xfId="2" applyNumberFormat="1" applyFont="1" applyFill="1" applyBorder="1" applyAlignment="1">
      <alignment horizontal="center"/>
    </xf>
    <xf numFmtId="167" fontId="7" fillId="22" borderId="0" xfId="2" applyNumberFormat="1" applyFont="1" applyFill="1" applyBorder="1" applyAlignment="1">
      <alignment horizontal="center"/>
    </xf>
    <xf numFmtId="0" fontId="35" fillId="0" borderId="0" xfId="9" applyFill="1" applyBorder="1" applyAlignment="1" applyProtection="1">
      <alignment vertical="top" wrapText="1"/>
    </xf>
    <xf numFmtId="165" fontId="7" fillId="3" borderId="0" xfId="0" applyNumberFormat="1" applyFont="1" applyFill="1" applyAlignment="1">
      <alignment vertical="center"/>
    </xf>
    <xf numFmtId="0" fontId="8" fillId="3" borderId="0" xfId="0" applyFont="1" applyFill="1" applyAlignment="1">
      <alignment vertical="center" wrapText="1"/>
    </xf>
    <xf numFmtId="0" fontId="81" fillId="0" borderId="0" xfId="11" applyFont="1"/>
    <xf numFmtId="14" fontId="8" fillId="3" borderId="2" xfId="0" quotePrefix="1" applyNumberFormat="1" applyFont="1" applyFill="1" applyBorder="1" applyAlignment="1">
      <alignment horizontal="center" vertical="top"/>
    </xf>
    <xf numFmtId="9" fontId="7" fillId="3" borderId="0" xfId="29" applyFont="1" applyFill="1" applyBorder="1" applyAlignment="1">
      <alignment vertical="top"/>
    </xf>
    <xf numFmtId="9" fontId="7" fillId="6" borderId="0" xfId="29" applyFont="1" applyFill="1" applyBorder="1" applyAlignment="1">
      <alignment vertical="top"/>
    </xf>
    <xf numFmtId="167" fontId="7" fillId="6" borderId="0" xfId="2" applyNumberFormat="1" applyFont="1" applyFill="1" applyBorder="1" applyAlignment="1">
      <alignment vertical="top"/>
    </xf>
    <xf numFmtId="165" fontId="23" fillId="0" borderId="0" xfId="0" applyNumberFormat="1" applyFont="1" applyAlignment="1">
      <alignment vertical="top" wrapText="1"/>
    </xf>
    <xf numFmtId="169" fontId="7" fillId="3" borderId="0" xfId="0" applyNumberFormat="1" applyFont="1" applyFill="1" applyAlignment="1">
      <alignment horizontal="center"/>
    </xf>
    <xf numFmtId="0" fontId="7" fillId="3" borderId="0" xfId="0" applyFont="1" applyFill="1" applyAlignment="1">
      <alignment horizontal="right" vertical="top" wrapText="1"/>
    </xf>
    <xf numFmtId="0" fontId="38" fillId="3" borderId="0" xfId="0" applyFont="1" applyFill="1" applyAlignment="1">
      <alignment horizontal="left" vertical="center"/>
    </xf>
    <xf numFmtId="0" fontId="8" fillId="0" borderId="3" xfId="0" applyFont="1" applyBorder="1"/>
    <xf numFmtId="0" fontId="7" fillId="0" borderId="21" xfId="0" applyFont="1" applyBorder="1"/>
    <xf numFmtId="0" fontId="8" fillId="0" borderId="21" xfId="0" applyFont="1" applyBorder="1" applyAlignment="1">
      <alignment horizontal="center" wrapText="1"/>
    </xf>
    <xf numFmtId="3" fontId="8" fillId="0" borderId="21" xfId="0" applyNumberFormat="1" applyFont="1" applyBorder="1" applyAlignment="1">
      <alignment horizontal="center" wrapText="1"/>
    </xf>
    <xf numFmtId="0" fontId="40" fillId="0" borderId="3" xfId="0" applyFont="1" applyBorder="1" applyAlignment="1">
      <alignment vertical="top"/>
    </xf>
    <xf numFmtId="0" fontId="11" fillId="0" borderId="3" xfId="0" applyFont="1" applyBorder="1" applyAlignment="1">
      <alignment vertical="top"/>
    </xf>
    <xf numFmtId="0" fontId="8" fillId="3" borderId="3" xfId="0" applyFont="1" applyFill="1" applyBorder="1"/>
    <xf numFmtId="0" fontId="7" fillId="3" borderId="21" xfId="0" applyFont="1" applyFill="1" applyBorder="1"/>
    <xf numFmtId="0" fontId="8" fillId="3" borderId="21" xfId="0" applyFont="1" applyFill="1" applyBorder="1" applyAlignment="1">
      <alignment horizontal="center" wrapText="1"/>
    </xf>
    <xf numFmtId="0" fontId="8" fillId="0" borderId="0" xfId="0" applyFont="1" applyAlignment="1">
      <alignment horizontal="center" vertical="top"/>
    </xf>
    <xf numFmtId="0" fontId="11" fillId="3" borderId="0" xfId="0" applyFont="1" applyFill="1" applyAlignment="1">
      <alignment vertical="top"/>
    </xf>
    <xf numFmtId="169" fontId="38" fillId="3" borderId="0" xfId="12" applyNumberFormat="1" applyFont="1" applyFill="1" applyAlignment="1">
      <alignment horizontal="right"/>
    </xf>
    <xf numFmtId="169" fontId="7" fillId="3" borderId="0" xfId="3" applyNumberFormat="1" applyFont="1" applyFill="1" applyBorder="1" applyAlignment="1">
      <alignment horizontal="right"/>
    </xf>
    <xf numFmtId="169" fontId="7" fillId="3" borderId="0" xfId="12" applyNumberFormat="1" applyFill="1" applyAlignment="1">
      <alignment vertical="center"/>
    </xf>
    <xf numFmtId="0" fontId="52" fillId="3" borderId="0" xfId="0" applyFont="1" applyFill="1" applyAlignment="1">
      <alignment vertical="center"/>
    </xf>
    <xf numFmtId="3" fontId="8" fillId="3" borderId="21" xfId="0" applyNumberFormat="1" applyFont="1" applyFill="1" applyBorder="1" applyAlignment="1">
      <alignment horizontal="center" wrapText="1"/>
    </xf>
    <xf numFmtId="173" fontId="8" fillId="3" borderId="0" xfId="0" applyNumberFormat="1" applyFont="1" applyFill="1" applyAlignment="1">
      <alignment horizontal="left" vertical="top"/>
    </xf>
    <xf numFmtId="174" fontId="8" fillId="3" borderId="0" xfId="0" applyNumberFormat="1" applyFont="1" applyFill="1" applyAlignment="1">
      <alignment horizontal="left" vertical="top"/>
    </xf>
    <xf numFmtId="175" fontId="8" fillId="3" borderId="0" xfId="0" applyNumberFormat="1" applyFont="1" applyFill="1" applyAlignment="1">
      <alignment horizontal="left" vertical="top"/>
    </xf>
    <xf numFmtId="176" fontId="8" fillId="3" borderId="0" xfId="0" applyNumberFormat="1" applyFont="1" applyFill="1" applyAlignment="1">
      <alignment horizontal="left" vertical="top"/>
    </xf>
    <xf numFmtId="177" fontId="8" fillId="3" borderId="0" xfId="0" applyNumberFormat="1" applyFont="1" applyFill="1" applyAlignment="1">
      <alignment horizontal="left" vertical="top"/>
    </xf>
    <xf numFmtId="179" fontId="8" fillId="3" borderId="0" xfId="0" applyNumberFormat="1" applyFont="1" applyFill="1" applyAlignment="1">
      <alignment horizontal="left"/>
    </xf>
    <xf numFmtId="180" fontId="8" fillId="3" borderId="0" xfId="0" applyNumberFormat="1" applyFont="1" applyFill="1" applyAlignment="1">
      <alignment horizontal="left" vertical="top"/>
    </xf>
    <xf numFmtId="182" fontId="8" fillId="3" borderId="0" xfId="0" applyNumberFormat="1" applyFont="1" applyFill="1" applyAlignment="1">
      <alignment horizontal="left"/>
    </xf>
    <xf numFmtId="183" fontId="8" fillId="3" borderId="0" xfId="0" applyNumberFormat="1" applyFont="1" applyFill="1" applyAlignment="1">
      <alignment horizontal="left"/>
    </xf>
    <xf numFmtId="184" fontId="8" fillId="3" borderId="0" xfId="0" applyNumberFormat="1" applyFont="1" applyFill="1" applyAlignment="1">
      <alignment horizontal="left" vertical="top"/>
    </xf>
    <xf numFmtId="185" fontId="8" fillId="3" borderId="0" xfId="0" applyNumberFormat="1" applyFont="1" applyFill="1" applyAlignment="1">
      <alignment horizontal="left"/>
    </xf>
    <xf numFmtId="3" fontId="7" fillId="3" borderId="0" xfId="0" quotePrefix="1" applyNumberFormat="1" applyFont="1" applyFill="1" applyAlignment="1">
      <alignment horizontal="center"/>
    </xf>
    <xf numFmtId="164" fontId="7" fillId="3" borderId="0" xfId="0" applyNumberFormat="1" applyFont="1" applyFill="1" applyAlignment="1">
      <alignment horizontal="center"/>
    </xf>
    <xf numFmtId="167" fontId="7" fillId="3" borderId="0" xfId="2" applyNumberFormat="1" applyFont="1" applyFill="1" applyBorder="1" applyAlignment="1">
      <alignment vertical="top"/>
    </xf>
    <xf numFmtId="169" fontId="38" fillId="3" borderId="0" xfId="0" applyNumberFormat="1" applyFont="1" applyFill="1" applyAlignment="1">
      <alignment vertical="center" wrapText="1"/>
    </xf>
    <xf numFmtId="0" fontId="70" fillId="8" borderId="7" xfId="10" applyFont="1" applyFill="1" applyBorder="1" applyAlignment="1">
      <alignment horizontal="center" vertical="top" wrapText="1"/>
    </xf>
    <xf numFmtId="169" fontId="68" fillId="8" borderId="12" xfId="10" applyNumberFormat="1" applyFont="1" applyFill="1" applyBorder="1" applyAlignment="1">
      <alignment horizontal="center" vertical="top" wrapText="1"/>
    </xf>
    <xf numFmtId="169" fontId="68" fillId="8" borderId="18" xfId="10" applyNumberFormat="1" applyFont="1" applyFill="1" applyBorder="1" applyAlignment="1">
      <alignment horizontal="center" vertical="top" wrapText="1"/>
    </xf>
    <xf numFmtId="0" fontId="71" fillId="8" borderId="7" xfId="10" applyFont="1" applyFill="1" applyBorder="1" applyAlignment="1">
      <alignment horizontal="center" vertical="top" wrapText="1"/>
    </xf>
    <xf numFmtId="169" fontId="66" fillId="22" borderId="18" xfId="10" applyNumberFormat="1" applyFont="1" applyFill="1" applyBorder="1" applyAlignment="1">
      <alignment horizontal="center" vertical="top" wrapText="1"/>
    </xf>
    <xf numFmtId="167" fontId="67" fillId="8" borderId="0" xfId="2" applyNumberFormat="1" applyFont="1" applyFill="1" applyBorder="1" applyAlignment="1">
      <alignment horizontal="center" vertical="top" wrapText="1"/>
    </xf>
    <xf numFmtId="167" fontId="67" fillId="8" borderId="18" xfId="2" applyNumberFormat="1" applyFont="1" applyFill="1" applyBorder="1" applyAlignment="1">
      <alignment horizontal="center" vertical="top" wrapText="1"/>
    </xf>
    <xf numFmtId="167" fontId="68" fillId="18" borderId="12" xfId="2" applyNumberFormat="1" applyFont="1" applyFill="1" applyBorder="1" applyAlignment="1">
      <alignment horizontal="center" vertical="top" wrapText="1"/>
    </xf>
    <xf numFmtId="0" fontId="71" fillId="15" borderId="7" xfId="10" applyFont="1" applyFill="1" applyBorder="1" applyAlignment="1">
      <alignment horizontal="center" vertical="top" wrapText="1"/>
    </xf>
    <xf numFmtId="169" fontId="68" fillId="15" borderId="12" xfId="10" applyNumberFormat="1" applyFont="1" applyFill="1" applyBorder="1" applyAlignment="1">
      <alignment horizontal="center" vertical="top" wrapText="1"/>
    </xf>
    <xf numFmtId="169" fontId="68" fillId="15" borderId="18" xfId="10" applyNumberFormat="1" applyFont="1" applyFill="1" applyBorder="1" applyAlignment="1">
      <alignment horizontal="center" vertical="top" wrapText="1"/>
    </xf>
    <xf numFmtId="0" fontId="70" fillId="5" borderId="7" xfId="10" applyFont="1" applyFill="1" applyBorder="1" applyAlignment="1">
      <alignment horizontal="center" vertical="top" wrapText="1"/>
    </xf>
    <xf numFmtId="169" fontId="68" fillId="5" borderId="12" xfId="10" applyNumberFormat="1" applyFont="1" applyFill="1" applyBorder="1" applyAlignment="1">
      <alignment horizontal="center" vertical="top" wrapText="1"/>
    </xf>
    <xf numFmtId="169" fontId="68" fillId="5" borderId="18" xfId="10" applyNumberFormat="1" applyFont="1" applyFill="1" applyBorder="1" applyAlignment="1">
      <alignment horizontal="center" vertical="top" wrapText="1"/>
    </xf>
    <xf numFmtId="169" fontId="66" fillId="0" borderId="18" xfId="10" applyNumberFormat="1" applyFont="1" applyBorder="1" applyAlignment="1">
      <alignment horizontal="center" vertical="top" wrapText="1"/>
    </xf>
    <xf numFmtId="169" fontId="68" fillId="3" borderId="18" xfId="10" applyNumberFormat="1" applyFont="1" applyFill="1" applyBorder="1" applyAlignment="1">
      <alignment horizontal="center" vertical="top" wrapText="1"/>
    </xf>
    <xf numFmtId="169" fontId="68" fillId="3" borderId="12" xfId="10" applyNumberFormat="1" applyFont="1" applyFill="1" applyBorder="1" applyAlignment="1">
      <alignment horizontal="center" vertical="top" wrapText="1"/>
    </xf>
    <xf numFmtId="0" fontId="67" fillId="5" borderId="7" xfId="10" applyFont="1" applyFill="1" applyBorder="1" applyAlignment="1">
      <alignment horizontal="center" vertical="top" wrapText="1"/>
    </xf>
    <xf numFmtId="0" fontId="8" fillId="22" borderId="20" xfId="0" applyFont="1" applyFill="1" applyBorder="1" applyAlignment="1">
      <alignment horizontal="center" wrapText="1"/>
    </xf>
    <xf numFmtId="0" fontId="8" fillId="11" borderId="18" xfId="0" applyFont="1" applyFill="1" applyBorder="1" applyAlignment="1">
      <alignment horizontal="center" wrapText="1"/>
    </xf>
    <xf numFmtId="169" fontId="54" fillId="3" borderId="18" xfId="0" applyNumberFormat="1" applyFont="1" applyFill="1" applyBorder="1"/>
    <xf numFmtId="170" fontId="75" fillId="0" borderId="0" xfId="11" applyNumberFormat="1" applyFont="1"/>
    <xf numFmtId="167" fontId="66" fillId="22" borderId="18" xfId="2" applyNumberFormat="1" applyFont="1" applyFill="1" applyBorder="1" applyAlignment="1">
      <alignment horizontal="center" vertical="top" wrapText="1"/>
    </xf>
    <xf numFmtId="166" fontId="7" fillId="6" borderId="0" xfId="2" applyFont="1" applyFill="1" applyBorder="1" applyAlignment="1">
      <alignment vertical="top"/>
    </xf>
    <xf numFmtId="172" fontId="8" fillId="3" borderId="0" xfId="0" applyNumberFormat="1" applyFont="1" applyFill="1" applyAlignment="1">
      <alignment horizontal="left" vertical="top"/>
    </xf>
    <xf numFmtId="179" fontId="8" fillId="0" borderId="0" xfId="0" applyNumberFormat="1" applyFont="1" applyAlignment="1">
      <alignment horizontal="left"/>
    </xf>
    <xf numFmtId="180" fontId="8" fillId="0" borderId="0" xfId="0" applyNumberFormat="1" applyFont="1" applyAlignment="1">
      <alignment horizontal="left" vertical="top"/>
    </xf>
    <xf numFmtId="181" fontId="8" fillId="0" borderId="0" xfId="0" applyNumberFormat="1" applyFont="1" applyAlignment="1">
      <alignment horizontal="left" vertical="top"/>
    </xf>
    <xf numFmtId="178" fontId="8" fillId="0" borderId="0" xfId="0" applyNumberFormat="1" applyFont="1" applyAlignment="1">
      <alignment vertical="top"/>
    </xf>
    <xf numFmtId="182" fontId="8" fillId="0" borderId="0" xfId="0" applyNumberFormat="1" applyFont="1" applyAlignment="1">
      <alignment horizontal="left"/>
    </xf>
    <xf numFmtId="183" fontId="8" fillId="0" borderId="0" xfId="0" applyNumberFormat="1" applyFont="1" applyAlignment="1">
      <alignment horizontal="left"/>
    </xf>
    <xf numFmtId="184" fontId="8" fillId="0" borderId="0" xfId="0" applyNumberFormat="1" applyFont="1" applyAlignment="1">
      <alignment horizontal="left" vertical="top"/>
    </xf>
    <xf numFmtId="185" fontId="8" fillId="0" borderId="0" xfId="0" applyNumberFormat="1" applyFont="1" applyAlignment="1">
      <alignment horizontal="left"/>
    </xf>
    <xf numFmtId="188" fontId="8" fillId="0" borderId="0" xfId="0" applyNumberFormat="1" applyFont="1" applyAlignment="1">
      <alignment horizontal="left"/>
    </xf>
    <xf numFmtId="189" fontId="8" fillId="0" borderId="0" xfId="0" applyNumberFormat="1" applyFont="1" applyAlignment="1">
      <alignment horizontal="left" vertical="top"/>
    </xf>
    <xf numFmtId="0" fontId="7" fillId="0" borderId="0" xfId="0" applyFont="1" applyAlignment="1">
      <alignment horizontal="left" vertical="center" wrapText="1"/>
    </xf>
    <xf numFmtId="3" fontId="7" fillId="0" borderId="0" xfId="0" applyNumberFormat="1" applyFont="1" applyAlignment="1">
      <alignment horizontal="left" vertical="center" wrapText="1"/>
    </xf>
    <xf numFmtId="252" fontId="73" fillId="3" borderId="0" xfId="0" applyNumberFormat="1" applyFont="1" applyFill="1"/>
    <xf numFmtId="0" fontId="35" fillId="0" borderId="0" xfId="9" applyAlignment="1" applyProtection="1"/>
    <xf numFmtId="253" fontId="73" fillId="3" borderId="0" xfId="0" applyNumberFormat="1" applyFont="1" applyFill="1"/>
    <xf numFmtId="0" fontId="18" fillId="0" borderId="0" xfId="11" applyFont="1" applyProtection="1">
      <protection locked="0"/>
    </xf>
    <xf numFmtId="0" fontId="18" fillId="3" borderId="0" xfId="11" applyFont="1" applyFill="1" applyProtection="1">
      <protection locked="0"/>
    </xf>
    <xf numFmtId="0" fontId="7" fillId="3" borderId="0" xfId="11" applyFill="1" applyProtection="1">
      <protection locked="0"/>
    </xf>
    <xf numFmtId="0" fontId="32" fillId="3" borderId="0" xfId="11" applyFont="1" applyFill="1" applyProtection="1">
      <protection locked="0"/>
    </xf>
    <xf numFmtId="0" fontId="8" fillId="3" borderId="0" xfId="11" applyFont="1" applyFill="1"/>
    <xf numFmtId="254" fontId="73" fillId="3" borderId="0" xfId="0" applyNumberFormat="1" applyFont="1" applyFill="1"/>
    <xf numFmtId="0" fontId="7" fillId="3" borderId="18" xfId="10" applyFill="1" applyBorder="1"/>
    <xf numFmtId="255" fontId="73" fillId="3" borderId="0" xfId="0" applyNumberFormat="1" applyFont="1" applyFill="1"/>
    <xf numFmtId="170" fontId="75" fillId="16" borderId="0" xfId="2" applyNumberFormat="1" applyFont="1" applyFill="1" applyBorder="1" applyAlignment="1">
      <alignment horizontal="center"/>
    </xf>
    <xf numFmtId="0" fontId="8" fillId="0" borderId="0" xfId="11" applyFont="1"/>
    <xf numFmtId="0" fontId="82" fillId="0" borderId="0" xfId="0" applyFont="1" applyAlignment="1">
      <alignment vertical="top"/>
    </xf>
    <xf numFmtId="0" fontId="8" fillId="0" borderId="0" xfId="0" applyFont="1" applyAlignment="1">
      <alignment vertical="center" wrapText="1"/>
    </xf>
    <xf numFmtId="169" fontId="7" fillId="3" borderId="2" xfId="0" applyNumberFormat="1" applyFont="1" applyFill="1" applyBorder="1" applyAlignment="1">
      <alignment horizontal="right"/>
    </xf>
    <xf numFmtId="169" fontId="7" fillId="3" borderId="10" xfId="2" applyNumberFormat="1" applyFont="1" applyFill="1" applyBorder="1" applyAlignment="1">
      <alignment horizontal="right"/>
    </xf>
    <xf numFmtId="169" fontId="7" fillId="3" borderId="3" xfId="12" applyNumberFormat="1" applyFill="1" applyBorder="1" applyAlignment="1">
      <alignment horizontal="right"/>
    </xf>
    <xf numFmtId="169" fontId="7" fillId="3" borderId="10" xfId="12" applyNumberFormat="1" applyFill="1" applyBorder="1" applyAlignment="1">
      <alignment vertical="center"/>
    </xf>
    <xf numFmtId="169" fontId="7" fillId="3" borderId="5" xfId="3" applyNumberFormat="1" applyFont="1" applyFill="1" applyBorder="1" applyAlignment="1">
      <alignment horizontal="right"/>
    </xf>
    <xf numFmtId="169" fontId="8" fillId="3" borderId="0" xfId="0" applyNumberFormat="1" applyFont="1" applyFill="1" applyAlignment="1">
      <alignment vertical="top"/>
    </xf>
    <xf numFmtId="0" fontId="8" fillId="0" borderId="0" xfId="10" applyFont="1" applyAlignment="1">
      <alignment wrapText="1"/>
    </xf>
    <xf numFmtId="0" fontId="8" fillId="11" borderId="18" xfId="0" applyFont="1" applyFill="1" applyBorder="1"/>
    <xf numFmtId="169" fontId="54" fillId="11" borderId="18" xfId="0" applyNumberFormat="1" applyFont="1" applyFill="1" applyBorder="1" applyAlignment="1">
      <alignment horizontal="right"/>
    </xf>
    <xf numFmtId="169" fontId="14" fillId="22" borderId="18" xfId="0" applyNumberFormat="1" applyFont="1" applyFill="1" applyBorder="1" applyAlignment="1">
      <alignment vertical="top"/>
    </xf>
    <xf numFmtId="0" fontId="8" fillId="3" borderId="0" xfId="0" applyFont="1" applyFill="1" applyAlignment="1">
      <alignment horizontal="center" vertical="center"/>
    </xf>
    <xf numFmtId="169" fontId="7" fillId="11" borderId="0" xfId="0" applyNumberFormat="1" applyFont="1" applyFill="1"/>
    <xf numFmtId="167" fontId="7" fillId="0" borderId="0" xfId="2" applyNumberFormat="1" applyFont="1" applyFill="1" applyBorder="1"/>
    <xf numFmtId="169" fontId="7" fillId="0" borderId="12" xfId="0" applyNumberFormat="1" applyFont="1" applyBorder="1"/>
    <xf numFmtId="167" fontId="7" fillId="0" borderId="0" xfId="2" applyNumberFormat="1" applyFont="1" applyFill="1" applyBorder="1" applyAlignment="1">
      <alignment horizontal="center"/>
    </xf>
    <xf numFmtId="167" fontId="7" fillId="0" borderId="0" xfId="2" applyNumberFormat="1" applyFont="1" applyFill="1" applyBorder="1" applyAlignment="1">
      <alignment horizontal="left" vertical="top" wrapText="1"/>
    </xf>
    <xf numFmtId="171" fontId="8" fillId="0" borderId="0" xfId="0" applyNumberFormat="1" applyFont="1" applyAlignment="1">
      <alignment horizontal="right" vertical="top"/>
    </xf>
    <xf numFmtId="171" fontId="8" fillId="0" borderId="0" xfId="0" applyNumberFormat="1" applyFont="1" applyAlignment="1">
      <alignment horizontal="left" vertical="top"/>
    </xf>
    <xf numFmtId="167" fontId="7" fillId="0" borderId="0" xfId="2" applyNumberFormat="1" applyFont="1" applyFill="1" applyBorder="1" applyAlignment="1">
      <alignment horizontal="right" vertical="top" wrapText="1"/>
    </xf>
    <xf numFmtId="171" fontId="8" fillId="0" borderId="0" xfId="0" applyNumberFormat="1" applyFont="1" applyAlignment="1">
      <alignment vertical="top"/>
    </xf>
    <xf numFmtId="0" fontId="7" fillId="0" borderId="3" xfId="0" applyFont="1" applyBorder="1"/>
    <xf numFmtId="0" fontId="8" fillId="0" borderId="12" xfId="0" applyFont="1" applyBorder="1" applyAlignment="1">
      <alignment horizontal="center" wrapText="1"/>
    </xf>
    <xf numFmtId="0" fontId="9" fillId="0" borderId="0" xfId="0" applyFont="1"/>
    <xf numFmtId="169" fontId="54" fillId="0" borderId="0" xfId="0" applyNumberFormat="1" applyFont="1"/>
    <xf numFmtId="169" fontId="54" fillId="0" borderId="12" xfId="0" applyNumberFormat="1" applyFont="1" applyBorder="1"/>
    <xf numFmtId="169" fontId="54" fillId="0" borderId="0" xfId="0" applyNumberFormat="1" applyFont="1" applyAlignment="1">
      <alignment horizontal="right"/>
    </xf>
    <xf numFmtId="169" fontId="54" fillId="0" borderId="12" xfId="0" applyNumberFormat="1" applyFont="1" applyBorder="1" applyAlignment="1">
      <alignment horizontal="right"/>
    </xf>
    <xf numFmtId="167" fontId="38" fillId="0" borderId="0" xfId="2" applyNumberFormat="1" applyFont="1" applyFill="1" applyBorder="1"/>
    <xf numFmtId="0" fontId="7" fillId="0" borderId="0" xfId="14" applyBorder="1" applyAlignment="1">
      <alignment horizontal="left" indent="1"/>
    </xf>
    <xf numFmtId="0" fontId="7" fillId="0" borderId="0" xfId="14" applyBorder="1"/>
    <xf numFmtId="0" fontId="41" fillId="0" borderId="0" xfId="0" applyFont="1"/>
    <xf numFmtId="167" fontId="41" fillId="0" borderId="0" xfId="2" applyNumberFormat="1" applyFont="1" applyFill="1" applyBorder="1"/>
    <xf numFmtId="0" fontId="8" fillId="0" borderId="0" xfId="0" applyFont="1" applyAlignment="1">
      <alignment vertical="top"/>
    </xf>
    <xf numFmtId="167" fontId="8" fillId="0" borderId="0" xfId="2" applyNumberFormat="1" applyFont="1" applyFill="1" applyBorder="1" applyAlignment="1">
      <alignment vertical="top"/>
    </xf>
    <xf numFmtId="0" fontId="14" fillId="0" borderId="0" xfId="0" applyFont="1" applyAlignment="1">
      <alignment vertical="top"/>
    </xf>
    <xf numFmtId="167" fontId="14" fillId="0" borderId="0" xfId="2" applyNumberFormat="1" applyFont="1" applyFill="1" applyBorder="1" applyAlignment="1">
      <alignment vertical="top"/>
    </xf>
    <xf numFmtId="169" fontId="14" fillId="0" borderId="12" xfId="0" applyNumberFormat="1" applyFont="1" applyBorder="1" applyAlignment="1">
      <alignment vertical="top"/>
    </xf>
    <xf numFmtId="169" fontId="54" fillId="0" borderId="0" xfId="2" applyNumberFormat="1" applyFont="1" applyFill="1" applyBorder="1" applyAlignment="1">
      <alignment horizontal="right"/>
    </xf>
    <xf numFmtId="169" fontId="54" fillId="0" borderId="12" xfId="2" applyNumberFormat="1" applyFont="1" applyFill="1" applyBorder="1" applyAlignment="1">
      <alignment horizontal="right"/>
    </xf>
    <xf numFmtId="169" fontId="54" fillId="0" borderId="0" xfId="0" applyNumberFormat="1" applyFont="1" applyAlignment="1">
      <alignment horizontal="right" wrapText="1"/>
    </xf>
    <xf numFmtId="0" fontId="7" fillId="0" borderId="0" xfId="0" applyFont="1" applyAlignment="1">
      <alignment horizontal="left" wrapText="1" indent="1"/>
    </xf>
    <xf numFmtId="169" fontId="55" fillId="0" borderId="0" xfId="0" applyNumberFormat="1" applyFont="1" applyAlignment="1">
      <alignment horizontal="right"/>
    </xf>
    <xf numFmtId="0" fontId="42" fillId="0" borderId="0" xfId="0" applyFont="1" applyAlignment="1">
      <alignment horizontal="left"/>
    </xf>
    <xf numFmtId="169" fontId="54" fillId="0" borderId="12" xfId="0" applyNumberFormat="1" applyFont="1" applyBorder="1" applyAlignment="1">
      <alignment horizontal="right" vertical="top" wrapText="1"/>
    </xf>
    <xf numFmtId="167" fontId="14" fillId="0" borderId="0" xfId="2" applyNumberFormat="1" applyFont="1" applyFill="1" applyBorder="1"/>
    <xf numFmtId="169" fontId="54" fillId="0" borderId="12" xfId="0" applyNumberFormat="1" applyFont="1" applyBorder="1" applyAlignment="1">
      <alignment horizontal="right" wrapText="1"/>
    </xf>
    <xf numFmtId="169" fontId="55" fillId="0" borderId="0" xfId="0" applyNumberFormat="1" applyFont="1" applyAlignment="1">
      <alignment horizontal="center" wrapText="1"/>
    </xf>
    <xf numFmtId="169" fontId="55" fillId="0" borderId="12" xfId="0" applyNumberFormat="1" applyFont="1" applyBorder="1" applyAlignment="1">
      <alignment horizontal="center" wrapText="1"/>
    </xf>
    <xf numFmtId="167" fontId="39" fillId="0" borderId="0" xfId="2" applyNumberFormat="1" applyFont="1" applyFill="1" applyBorder="1" applyAlignment="1">
      <alignment horizontal="left"/>
    </xf>
    <xf numFmtId="167" fontId="48" fillId="0" borderId="0" xfId="2" applyNumberFormat="1" applyFont="1" applyFill="1" applyBorder="1"/>
    <xf numFmtId="0" fontId="7" fillId="0" borderId="6" xfId="0" applyFont="1" applyBorder="1"/>
    <xf numFmtId="169" fontId="42" fillId="0" borderId="0" xfId="0" applyNumberFormat="1" applyFont="1"/>
    <xf numFmtId="169" fontId="54" fillId="11" borderId="18" xfId="2" applyNumberFormat="1" applyFont="1" applyFill="1" applyBorder="1" applyAlignment="1">
      <alignment horizontal="center"/>
    </xf>
    <xf numFmtId="169" fontId="54" fillId="22" borderId="18" xfId="2" applyNumberFormat="1" applyFont="1" applyFill="1" applyBorder="1" applyAlignment="1">
      <alignment horizontal="center"/>
    </xf>
    <xf numFmtId="169" fontId="54" fillId="0" borderId="18" xfId="0" applyNumberFormat="1" applyFont="1" applyBorder="1"/>
    <xf numFmtId="0" fontId="7" fillId="0" borderId="0" xfId="0" applyFont="1" applyAlignment="1">
      <alignment horizontal="right" vertical="top"/>
    </xf>
    <xf numFmtId="169" fontId="7" fillId="0" borderId="18" xfId="0" applyNumberFormat="1" applyFont="1" applyBorder="1"/>
    <xf numFmtId="169" fontId="54" fillId="0" borderId="18" xfId="2" applyNumberFormat="1" applyFont="1" applyFill="1" applyBorder="1" applyAlignment="1">
      <alignment horizontal="center"/>
    </xf>
    <xf numFmtId="0" fontId="7" fillId="0" borderId="12" xfId="0" applyFont="1" applyBorder="1" applyAlignment="1">
      <alignment horizontal="center"/>
    </xf>
    <xf numFmtId="169" fontId="54" fillId="0" borderId="19" xfId="2" applyNumberFormat="1" applyFont="1" applyFill="1" applyBorder="1" applyAlignment="1">
      <alignment horizontal="center"/>
    </xf>
    <xf numFmtId="169" fontId="54" fillId="0" borderId="18" xfId="0" applyNumberFormat="1" applyFont="1" applyBorder="1" applyAlignment="1">
      <alignment horizontal="right"/>
    </xf>
    <xf numFmtId="169" fontId="54" fillId="0" borderId="18" xfId="0" applyNumberFormat="1" applyFont="1" applyBorder="1" applyAlignment="1">
      <alignment horizontal="right" wrapText="1"/>
    </xf>
    <xf numFmtId="169" fontId="55" fillId="0" borderId="18" xfId="0" applyNumberFormat="1" applyFont="1" applyBorder="1" applyAlignment="1">
      <alignment horizontal="center" wrapText="1"/>
    </xf>
    <xf numFmtId="169" fontId="54" fillId="0" borderId="18" xfId="0" applyNumberFormat="1" applyFont="1" applyBorder="1" applyAlignment="1">
      <alignment horizontal="right" vertical="top" wrapText="1"/>
    </xf>
    <xf numFmtId="169" fontId="54" fillId="0" borderId="18" xfId="2" applyNumberFormat="1" applyFont="1" applyFill="1" applyBorder="1" applyAlignment="1">
      <alignment horizontal="right"/>
    </xf>
    <xf numFmtId="169" fontId="14" fillId="0" borderId="18" xfId="0" applyNumberFormat="1" applyFont="1" applyBorder="1" applyAlignment="1">
      <alignment vertical="top"/>
    </xf>
    <xf numFmtId="169" fontId="54" fillId="0" borderId="18" xfId="14" applyNumberFormat="1" applyFont="1" applyBorder="1" applyAlignment="1">
      <alignment horizontal="right"/>
    </xf>
    <xf numFmtId="0" fontId="7" fillId="0" borderId="18" xfId="0" applyFont="1" applyBorder="1"/>
    <xf numFmtId="0" fontId="8" fillId="0" borderId="18" xfId="0" applyFont="1" applyBorder="1" applyAlignment="1">
      <alignment horizontal="center" wrapText="1"/>
    </xf>
    <xf numFmtId="0" fontId="7" fillId="0" borderId="0" xfId="10" applyAlignment="1">
      <alignment horizontal="left" vertical="top" wrapText="1"/>
    </xf>
    <xf numFmtId="0" fontId="8" fillId="0" borderId="0" xfId="10" applyFont="1" applyAlignment="1">
      <alignment horizontal="left" vertical="top" wrapText="1"/>
    </xf>
    <xf numFmtId="0" fontId="8" fillId="0" borderId="13" xfId="0" applyFont="1" applyBorder="1" applyAlignment="1">
      <alignment horizontal="center" vertical="center" wrapText="1"/>
    </xf>
    <xf numFmtId="0" fontId="7" fillId="0" borderId="0" xfId="10" applyAlignment="1">
      <alignment vertical="top" wrapText="1"/>
    </xf>
    <xf numFmtId="0" fontId="8" fillId="22" borderId="0" xfId="0" applyFont="1" applyFill="1" applyAlignment="1">
      <alignment horizontal="center" vertical="center" wrapText="1"/>
    </xf>
    <xf numFmtId="0" fontId="7" fillId="0" borderId="0" xfId="10" applyAlignment="1">
      <alignment vertical="center" wrapText="1"/>
    </xf>
    <xf numFmtId="0" fontId="72" fillId="19" borderId="0" xfId="10" applyFont="1" applyFill="1" applyAlignment="1">
      <alignment horizontal="center" vertical="center" wrapText="1"/>
    </xf>
    <xf numFmtId="0" fontId="9" fillId="0" borderId="0" xfId="0" applyFont="1" applyAlignment="1">
      <alignment horizontal="center" vertical="center"/>
    </xf>
    <xf numFmtId="0" fontId="9" fillId="0" borderId="12" xfId="0" applyFont="1" applyBorder="1" applyAlignment="1">
      <alignment horizontal="center" vertical="center"/>
    </xf>
    <xf numFmtId="0" fontId="7" fillId="0" borderId="12" xfId="0" applyFont="1" applyBorder="1" applyAlignment="1">
      <alignment horizontal="center" vertical="center"/>
    </xf>
    <xf numFmtId="0" fontId="8" fillId="11" borderId="0" xfId="0" applyFont="1" applyFill="1" applyAlignment="1">
      <alignment horizontal="center" vertical="center"/>
    </xf>
    <xf numFmtId="0" fontId="8" fillId="11" borderId="12" xfId="0" applyFont="1" applyFill="1" applyBorder="1" applyAlignment="1">
      <alignment horizontal="center" vertical="center"/>
    </xf>
    <xf numFmtId="0" fontId="38" fillId="0" borderId="0" xfId="0" applyFont="1" applyAlignment="1">
      <alignment horizontal="center" vertical="center"/>
    </xf>
    <xf numFmtId="0" fontId="38" fillId="0" borderId="12" xfId="0" applyFont="1" applyBorder="1" applyAlignment="1">
      <alignment horizontal="center" vertical="center"/>
    </xf>
    <xf numFmtId="0" fontId="7" fillId="0" borderId="0" xfId="14" applyBorder="1" applyAlignment="1">
      <alignment horizontal="center" vertical="center"/>
    </xf>
    <xf numFmtId="0" fontId="7" fillId="0" borderId="12" xfId="14" applyBorder="1" applyAlignment="1">
      <alignment horizontal="center" vertical="center"/>
    </xf>
    <xf numFmtId="0" fontId="9" fillId="0" borderId="0" xfId="14" applyFont="1" applyBorder="1" applyAlignment="1">
      <alignment horizontal="center" vertical="center"/>
    </xf>
    <xf numFmtId="0" fontId="9" fillId="0" borderId="12" xfId="14" applyFont="1" applyBorder="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14" fillId="0" borderId="12" xfId="0" applyFont="1" applyBorder="1" applyAlignment="1">
      <alignment horizontal="center" vertical="center"/>
    </xf>
    <xf numFmtId="0" fontId="8" fillId="22" borderId="0" xfId="0" applyFont="1" applyFill="1" applyAlignment="1">
      <alignment horizontal="center" vertical="center"/>
    </xf>
    <xf numFmtId="0" fontId="8" fillId="22" borderId="12" xfId="0" applyFont="1" applyFill="1" applyBorder="1" applyAlignment="1">
      <alignment horizontal="center" vertical="center"/>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42" fillId="0" borderId="0" xfId="0" applyFont="1" applyAlignment="1">
      <alignment horizontal="center" vertical="center"/>
    </xf>
    <xf numFmtId="0" fontId="42" fillId="0" borderId="12" xfId="0" applyFont="1" applyBorder="1" applyAlignment="1">
      <alignment horizontal="center" vertical="center"/>
    </xf>
    <xf numFmtId="0" fontId="41" fillId="0" borderId="0" xfId="0" applyFont="1" applyAlignment="1">
      <alignment horizontal="center" vertical="center"/>
    </xf>
    <xf numFmtId="0" fontId="41"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170" fontId="75" fillId="0" borderId="23" xfId="2" applyNumberFormat="1" applyFont="1" applyFill="1" applyBorder="1" applyAlignment="1">
      <alignment horizontal="center"/>
    </xf>
    <xf numFmtId="0" fontId="42" fillId="0" borderId="0" xfId="0" applyFont="1"/>
    <xf numFmtId="0" fontId="7" fillId="3" borderId="0" xfId="0" applyFont="1" applyFill="1" applyAlignment="1">
      <alignment horizontal="left" wrapText="1"/>
    </xf>
    <xf numFmtId="0" fontId="35" fillId="0" borderId="0" xfId="9" applyAlignment="1" applyProtection="1">
      <alignment vertical="center"/>
    </xf>
    <xf numFmtId="169" fontId="75" fillId="9" borderId="0" xfId="11" applyNumberFormat="1" applyFont="1" applyFill="1"/>
    <xf numFmtId="169" fontId="7" fillId="3" borderId="0" xfId="0" applyNumberFormat="1" applyFont="1" applyFill="1" applyAlignment="1">
      <alignment horizontal="right" wrapText="1"/>
    </xf>
    <xf numFmtId="0" fontId="8" fillId="0" borderId="3" xfId="0" applyFont="1" applyBorder="1" applyAlignment="1">
      <alignment vertical="top"/>
    </xf>
    <xf numFmtId="169" fontId="38" fillId="6" borderId="0" xfId="0" applyNumberFormat="1" applyFont="1" applyFill="1" applyAlignment="1">
      <alignment horizontal="right"/>
    </xf>
    <xf numFmtId="169" fontId="38" fillId="3" borderId="6" xfId="2" applyNumberFormat="1" applyFont="1" applyFill="1" applyBorder="1" applyAlignment="1">
      <alignment horizontal="right"/>
    </xf>
    <xf numFmtId="3" fontId="7" fillId="3" borderId="6" xfId="0" applyNumberFormat="1" applyFont="1" applyFill="1" applyBorder="1"/>
    <xf numFmtId="0" fontId="8" fillId="3" borderId="0" xfId="0" applyFont="1" applyFill="1" applyAlignment="1">
      <alignment horizontal="left" vertical="top"/>
    </xf>
    <xf numFmtId="0" fontId="41" fillId="0" borderId="0" xfId="0" applyFont="1" applyAlignment="1">
      <alignment vertical="top" wrapText="1"/>
    </xf>
    <xf numFmtId="0" fontId="8" fillId="0" borderId="0" xfId="0" applyFont="1" applyAlignment="1">
      <alignment horizontal="left" vertical="top"/>
    </xf>
    <xf numFmtId="169" fontId="7" fillId="3" borderId="6" xfId="0" applyNumberFormat="1" applyFont="1" applyFill="1" applyBorder="1"/>
    <xf numFmtId="169" fontId="7" fillId="3" borderId="6" xfId="0" applyNumberFormat="1" applyFont="1" applyFill="1" applyBorder="1" applyAlignment="1">
      <alignment horizontal="right"/>
    </xf>
    <xf numFmtId="3" fontId="7" fillId="6" borderId="0" xfId="0" applyNumberFormat="1" applyFont="1" applyFill="1" applyAlignment="1">
      <alignment horizontal="center" wrapText="1"/>
    </xf>
    <xf numFmtId="169" fontId="38" fillId="0" borderId="0" xfId="0" applyNumberFormat="1" applyFont="1" applyAlignment="1">
      <alignment horizontal="right"/>
    </xf>
    <xf numFmtId="169" fontId="38" fillId="3" borderId="5" xfId="0" applyNumberFormat="1" applyFont="1" applyFill="1" applyBorder="1" applyAlignment="1">
      <alignment horizontal="right"/>
    </xf>
    <xf numFmtId="0" fontId="83" fillId="0" borderId="0" xfId="10" applyFont="1"/>
    <xf numFmtId="0" fontId="8" fillId="22" borderId="12" xfId="0" applyFont="1" applyFill="1" applyBorder="1"/>
    <xf numFmtId="167" fontId="7" fillId="0" borderId="14" xfId="0" applyNumberFormat="1" applyFont="1" applyBorder="1"/>
    <xf numFmtId="169" fontId="54" fillId="3" borderId="18" xfId="2" applyNumberFormat="1" applyFont="1" applyFill="1" applyBorder="1" applyAlignment="1">
      <alignment horizontal="center"/>
    </xf>
    <xf numFmtId="186" fontId="39" fillId="0" borderId="0" xfId="0" applyNumberFormat="1" applyFont="1" applyAlignment="1">
      <alignment horizontal="left"/>
    </xf>
    <xf numFmtId="166" fontId="8" fillId="22" borderId="0" xfId="2" applyFont="1" applyFill="1" applyBorder="1" applyAlignment="1">
      <alignment horizontal="center" vertical="center" wrapText="1"/>
    </xf>
    <xf numFmtId="0" fontId="7" fillId="0" borderId="0" xfId="10" applyAlignment="1">
      <alignment wrapText="1"/>
    </xf>
    <xf numFmtId="0" fontId="38" fillId="0" borderId="0" xfId="0" applyFont="1" applyAlignment="1" applyProtection="1">
      <alignment horizontal="center"/>
      <protection locked="0"/>
    </xf>
    <xf numFmtId="0" fontId="7" fillId="0" borderId="0" xfId="0" applyFont="1" applyProtection="1">
      <protection locked="0"/>
    </xf>
    <xf numFmtId="167" fontId="7" fillId="0" borderId="0" xfId="2" applyNumberFormat="1" applyFont="1" applyFill="1" applyProtection="1">
      <protection locked="0"/>
    </xf>
    <xf numFmtId="0" fontId="7" fillId="9" borderId="0" xfId="10" applyFill="1"/>
    <xf numFmtId="0" fontId="38" fillId="0" borderId="0" xfId="0" applyFont="1" applyAlignment="1" applyProtection="1">
      <alignment horizontal="left"/>
      <protection locked="0"/>
    </xf>
    <xf numFmtId="0" fontId="0" fillId="0" borderId="0" xfId="0" applyAlignment="1">
      <alignment horizontal="center" vertical="center"/>
    </xf>
    <xf numFmtId="17" fontId="38" fillId="0" borderId="0" xfId="0" applyNumberFormat="1" applyFont="1" applyAlignment="1" applyProtection="1">
      <alignment horizontal="left"/>
      <protection locked="0"/>
    </xf>
    <xf numFmtId="0" fontId="38" fillId="0" borderId="0" xfId="0" applyFont="1" applyProtection="1">
      <protection locked="0"/>
    </xf>
    <xf numFmtId="0" fontId="7" fillId="0" borderId="0" xfId="0" applyFont="1" applyAlignment="1" applyProtection="1">
      <alignment horizontal="center"/>
      <protection locked="0"/>
    </xf>
    <xf numFmtId="0" fontId="7" fillId="0" borderId="0" xfId="10" applyProtection="1">
      <protection locked="0"/>
    </xf>
    <xf numFmtId="166" fontId="7" fillId="0" borderId="0" xfId="2" applyFont="1" applyProtection="1">
      <protection locked="0"/>
    </xf>
    <xf numFmtId="166" fontId="7" fillId="0" borderId="0" xfId="10" applyNumberFormat="1" applyProtection="1">
      <protection locked="0"/>
    </xf>
    <xf numFmtId="167" fontId="7" fillId="0" borderId="0" xfId="10" applyNumberFormat="1" applyProtection="1">
      <protection locked="0"/>
    </xf>
    <xf numFmtId="0" fontId="85" fillId="25" borderId="0" xfId="10" applyFont="1" applyFill="1"/>
    <xf numFmtId="166" fontId="85" fillId="25" borderId="0" xfId="2" applyFont="1" applyFill="1"/>
    <xf numFmtId="166" fontId="85" fillId="25" borderId="0" xfId="10" applyNumberFormat="1" applyFont="1" applyFill="1"/>
    <xf numFmtId="166" fontId="7" fillId="0" borderId="0" xfId="2" applyFont="1"/>
    <xf numFmtId="166" fontId="7" fillId="0" borderId="0" xfId="10" applyNumberFormat="1"/>
    <xf numFmtId="167" fontId="8" fillId="22" borderId="0" xfId="2" applyNumberFormat="1" applyFont="1" applyFill="1" applyBorder="1" applyAlignment="1"/>
    <xf numFmtId="167" fontId="8" fillId="22" borderId="12" xfId="2" applyNumberFormat="1" applyFont="1" applyFill="1" applyBorder="1" applyAlignment="1"/>
    <xf numFmtId="167" fontId="8" fillId="0" borderId="0" xfId="2" applyNumberFormat="1" applyFont="1" applyFill="1" applyBorder="1" applyAlignment="1"/>
    <xf numFmtId="167" fontId="7" fillId="0" borderId="0" xfId="2" applyNumberFormat="1" applyFill="1" applyBorder="1" applyAlignment="1">
      <alignment horizontal="left" vertical="top" wrapText="1"/>
    </xf>
    <xf numFmtId="167" fontId="7" fillId="0" borderId="12" xfId="2" applyNumberFormat="1" applyFill="1" applyBorder="1" applyAlignment="1">
      <alignment horizontal="left" vertical="top" wrapText="1"/>
    </xf>
    <xf numFmtId="0" fontId="7" fillId="0" borderId="0" xfId="10" applyAlignment="1">
      <alignment horizontal="center" vertical="top" wrapText="1"/>
    </xf>
    <xf numFmtId="167" fontId="8" fillId="0" borderId="0" xfId="2" applyNumberFormat="1" applyFont="1" applyFill="1" applyBorder="1" applyAlignment="1">
      <alignment horizontal="center" vertical="center" wrapText="1"/>
    </xf>
    <xf numFmtId="167" fontId="8" fillId="0" borderId="13" xfId="2" applyNumberFormat="1" applyFont="1" applyFill="1" applyBorder="1" applyAlignment="1">
      <alignment horizontal="center" vertical="center" wrapText="1"/>
    </xf>
    <xf numFmtId="0" fontId="7" fillId="0" borderId="0" xfId="10" applyAlignment="1">
      <alignment horizontal="centerContinuous"/>
    </xf>
    <xf numFmtId="167" fontId="8" fillId="22" borderId="14" xfId="2" applyNumberFormat="1" applyFont="1" applyFill="1" applyBorder="1" applyAlignment="1">
      <alignment horizontal="center"/>
    </xf>
    <xf numFmtId="0" fontId="8" fillId="22" borderId="8" xfId="0" applyFont="1" applyFill="1" applyBorder="1"/>
    <xf numFmtId="167" fontId="8" fillId="11" borderId="12" xfId="2" applyNumberFormat="1" applyFont="1" applyFill="1" applyBorder="1"/>
    <xf numFmtId="167" fontId="8" fillId="11" borderId="18" xfId="2" applyNumberFormat="1" applyFont="1" applyFill="1" applyBorder="1"/>
    <xf numFmtId="0" fontId="7" fillId="0" borderId="6" xfId="0" applyFont="1" applyBorder="1" applyAlignment="1">
      <alignment horizontal="left" indent="1"/>
    </xf>
    <xf numFmtId="167" fontId="7" fillId="0" borderId="0" xfId="2" applyNumberFormat="1" applyBorder="1" applyAlignment="1">
      <alignment horizontal="center"/>
    </xf>
    <xf numFmtId="0" fontId="41" fillId="0" borderId="0" xfId="0" applyFont="1" applyAlignment="1">
      <alignment horizontal="left"/>
    </xf>
    <xf numFmtId="0" fontId="7" fillId="0" borderId="0" xfId="0" applyFont="1" applyAlignment="1">
      <alignment horizontal="right" vertical="center"/>
    </xf>
    <xf numFmtId="171" fontId="8" fillId="0" borderId="0" xfId="0" applyNumberFormat="1" applyFont="1" applyAlignment="1">
      <alignment horizontal="right" vertical="center"/>
    </xf>
    <xf numFmtId="0" fontId="8" fillId="23" borderId="0" xfId="0" applyFont="1" applyFill="1" applyAlignment="1">
      <alignment horizontal="center"/>
    </xf>
    <xf numFmtId="0" fontId="7" fillId="0" borderId="0" xfId="0" applyFont="1" applyAlignment="1" applyProtection="1">
      <alignment vertical="top" wrapText="1"/>
      <protection locked="0"/>
    </xf>
    <xf numFmtId="0" fontId="8" fillId="23" borderId="0" xfId="0" applyFont="1" applyFill="1" applyAlignment="1">
      <alignment horizontal="center" wrapText="1"/>
    </xf>
    <xf numFmtId="0" fontId="7" fillId="0" borderId="7" xfId="0" applyFont="1" applyBorder="1" applyAlignment="1">
      <alignment horizontal="center"/>
    </xf>
    <xf numFmtId="0" fontId="8" fillId="23" borderId="12" xfId="0" applyFont="1" applyFill="1" applyBorder="1" applyAlignment="1">
      <alignment horizontal="center" wrapText="1"/>
    </xf>
    <xf numFmtId="169" fontId="54" fillId="0" borderId="0" xfId="2" applyNumberFormat="1" applyFont="1" applyFill="1" applyBorder="1" applyAlignment="1">
      <alignment horizontal="center"/>
    </xf>
    <xf numFmtId="169" fontId="54" fillId="23" borderId="0" xfId="2" applyNumberFormat="1" applyFont="1" applyFill="1" applyBorder="1" applyAlignment="1">
      <alignment horizontal="center"/>
    </xf>
    <xf numFmtId="169" fontId="55" fillId="0" borderId="0" xfId="0" applyNumberFormat="1" applyFont="1"/>
    <xf numFmtId="169" fontId="55" fillId="23" borderId="0" xfId="0" applyNumberFormat="1" applyFont="1" applyFill="1"/>
    <xf numFmtId="169" fontId="55" fillId="23" borderId="12" xfId="0" applyNumberFormat="1" applyFont="1" applyFill="1" applyBorder="1"/>
    <xf numFmtId="169" fontId="54" fillId="11" borderId="0" xfId="0" applyNumberFormat="1" applyFont="1" applyFill="1"/>
    <xf numFmtId="169" fontId="54" fillId="23" borderId="0" xfId="0" applyNumberFormat="1" applyFont="1" applyFill="1"/>
    <xf numFmtId="169" fontId="54" fillId="23" borderId="12" xfId="0" applyNumberFormat="1" applyFont="1" applyFill="1" applyBorder="1"/>
    <xf numFmtId="169" fontId="54" fillId="23" borderId="0" xfId="0" applyNumberFormat="1" applyFont="1" applyFill="1" applyAlignment="1">
      <alignment horizontal="right"/>
    </xf>
    <xf numFmtId="169" fontId="54" fillId="23" borderId="12" xfId="0" applyNumberFormat="1" applyFont="1" applyFill="1" applyBorder="1" applyAlignment="1">
      <alignment horizontal="right"/>
    </xf>
    <xf numFmtId="0" fontId="8" fillId="0" borderId="0" xfId="14" applyFont="1" applyBorder="1"/>
    <xf numFmtId="169" fontId="54" fillId="23" borderId="0" xfId="14" applyNumberFormat="1" applyFont="1" applyFill="1" applyBorder="1" applyAlignment="1">
      <alignment horizontal="right"/>
    </xf>
    <xf numFmtId="169" fontId="54" fillId="23" borderId="12" xfId="14" applyNumberFormat="1" applyFont="1" applyFill="1" applyBorder="1" applyAlignment="1">
      <alignment horizontal="right"/>
    </xf>
    <xf numFmtId="0" fontId="7" fillId="3" borderId="7" xfId="0" applyFont="1" applyFill="1" applyBorder="1" applyAlignment="1">
      <alignment horizontal="center"/>
    </xf>
    <xf numFmtId="169" fontId="55" fillId="3" borderId="0" xfId="0" applyNumberFormat="1" applyFont="1" applyFill="1"/>
    <xf numFmtId="169" fontId="54" fillId="23" borderId="0" xfId="2" applyNumberFormat="1" applyFont="1" applyFill="1" applyBorder="1" applyAlignment="1">
      <alignment horizontal="right"/>
    </xf>
    <xf numFmtId="169" fontId="55" fillId="23" borderId="0" xfId="0" applyNumberFormat="1" applyFont="1" applyFill="1" applyAlignment="1">
      <alignment horizontal="right"/>
    </xf>
    <xf numFmtId="169" fontId="7" fillId="23" borderId="0" xfId="0" applyNumberFormat="1" applyFont="1" applyFill="1"/>
    <xf numFmtId="169" fontId="55" fillId="23" borderId="0" xfId="0" applyNumberFormat="1" applyFont="1" applyFill="1" applyAlignment="1">
      <alignment horizontal="center" wrapText="1"/>
    </xf>
    <xf numFmtId="169" fontId="54" fillId="23" borderId="0" xfId="0" applyNumberFormat="1" applyFont="1" applyFill="1" applyAlignment="1">
      <alignment horizontal="right" wrapText="1"/>
    </xf>
    <xf numFmtId="0" fontId="7" fillId="28" borderId="6" xfId="0" applyFont="1" applyFill="1" applyBorder="1"/>
    <xf numFmtId="169" fontId="42" fillId="28" borderId="6" xfId="0" applyNumberFormat="1" applyFont="1" applyFill="1" applyBorder="1"/>
    <xf numFmtId="169" fontId="42" fillId="0" borderId="19" xfId="0" applyNumberFormat="1" applyFont="1" applyBorder="1"/>
    <xf numFmtId="169" fontId="54" fillId="3" borderId="12" xfId="2" applyNumberFormat="1" applyFont="1" applyFill="1" applyBorder="1" applyAlignment="1">
      <alignment horizontal="center"/>
    </xf>
    <xf numFmtId="0" fontId="7" fillId="0" borderId="0" xfId="0" applyFont="1" applyAlignment="1">
      <alignment horizontal="left"/>
    </xf>
    <xf numFmtId="0" fontId="27" fillId="3" borderId="0" xfId="0" applyFont="1" applyFill="1" applyAlignment="1" applyProtection="1">
      <alignment horizontal="left"/>
      <protection locked="0"/>
    </xf>
    <xf numFmtId="0" fontId="27" fillId="3" borderId="0" xfId="0" applyFont="1" applyFill="1" applyProtection="1">
      <protection locked="0"/>
    </xf>
    <xf numFmtId="0" fontId="18" fillId="3" borderId="0" xfId="0" applyFont="1" applyFill="1" applyProtection="1">
      <protection locked="0"/>
    </xf>
    <xf numFmtId="0" fontId="8" fillId="3" borderId="0" xfId="0" applyFont="1" applyFill="1" applyProtection="1">
      <protection locked="0"/>
    </xf>
    <xf numFmtId="0" fontId="65" fillId="3" borderId="0" xfId="0" applyFont="1" applyFill="1" applyAlignment="1">
      <alignment vertical="center"/>
    </xf>
    <xf numFmtId="0" fontId="11" fillId="3" borderId="0" xfId="0" applyFont="1" applyFill="1" applyAlignment="1">
      <alignment vertical="center"/>
    </xf>
    <xf numFmtId="0" fontId="19" fillId="3" borderId="0" xfId="0" applyFont="1" applyFill="1" applyAlignment="1">
      <alignment vertical="center"/>
    </xf>
    <xf numFmtId="0" fontId="65" fillId="3" borderId="0" xfId="0" applyFont="1" applyFill="1" applyAlignment="1" applyProtection="1">
      <alignment horizontal="left" vertical="center"/>
      <protection locked="0"/>
    </xf>
    <xf numFmtId="169" fontId="7" fillId="9" borderId="0" xfId="0" applyNumberFormat="1" applyFont="1" applyFill="1"/>
    <xf numFmtId="169" fontId="7" fillId="10" borderId="8" xfId="0" applyNumberFormat="1" applyFont="1" applyFill="1" applyBorder="1" applyAlignment="1">
      <alignment horizontal="right"/>
    </xf>
    <xf numFmtId="169" fontId="7" fillId="10" borderId="3" xfId="0" applyNumberFormat="1" applyFont="1" applyFill="1" applyBorder="1" applyAlignment="1">
      <alignment horizontal="right"/>
    </xf>
    <xf numFmtId="169" fontId="7" fillId="10" borderId="14" xfId="0" applyNumberFormat="1" applyFont="1" applyFill="1" applyBorder="1" applyAlignment="1">
      <alignment horizontal="right"/>
    </xf>
    <xf numFmtId="169" fontId="7" fillId="0" borderId="11" xfId="0" applyNumberFormat="1" applyFont="1" applyBorder="1" applyAlignment="1">
      <alignment horizontal="right"/>
    </xf>
    <xf numFmtId="169" fontId="7" fillId="0" borderId="2" xfId="0" applyNumberFormat="1" applyFont="1" applyBorder="1" applyAlignment="1">
      <alignment horizontal="right"/>
    </xf>
    <xf numFmtId="169" fontId="7" fillId="0" borderId="15" xfId="0" applyNumberFormat="1" applyFont="1" applyBorder="1" applyAlignment="1">
      <alignment horizontal="right"/>
    </xf>
    <xf numFmtId="0" fontId="63" fillId="3" borderId="0" xfId="0" applyFont="1" applyFill="1"/>
    <xf numFmtId="0" fontId="63" fillId="0" borderId="0" xfId="0" applyFont="1" applyAlignment="1">
      <alignment horizontal="left"/>
    </xf>
    <xf numFmtId="0" fontId="63" fillId="0" borderId="0" xfId="11" applyFont="1"/>
    <xf numFmtId="0" fontId="63" fillId="3" borderId="0" xfId="0" applyFont="1" applyFill="1" applyAlignment="1">
      <alignment horizontal="left"/>
    </xf>
    <xf numFmtId="0" fontId="63" fillId="0" borderId="0" xfId="0" applyFont="1"/>
    <xf numFmtId="0" fontId="86" fillId="3" borderId="0" xfId="0" applyFont="1" applyFill="1"/>
    <xf numFmtId="0" fontId="74" fillId="0" borderId="0" xfId="0" applyFont="1"/>
    <xf numFmtId="0" fontId="7" fillId="3" borderId="19" xfId="0" applyFont="1" applyFill="1" applyBorder="1" applyAlignment="1">
      <alignment vertical="top" wrapText="1"/>
    </xf>
    <xf numFmtId="0" fontId="8" fillId="0" borderId="0" xfId="10" applyFont="1" applyAlignment="1">
      <alignment horizontal="left" vertical="top"/>
    </xf>
    <xf numFmtId="0" fontId="88" fillId="0" borderId="0" xfId="0" applyFont="1"/>
    <xf numFmtId="0" fontId="88" fillId="3" borderId="0" xfId="0" applyFont="1" applyFill="1" applyAlignment="1">
      <alignment horizontal="left"/>
    </xf>
    <xf numFmtId="0" fontId="89" fillId="0" borderId="0" xfId="0" applyFont="1" applyAlignment="1">
      <alignment horizontal="left"/>
    </xf>
    <xf numFmtId="0" fontId="88" fillId="3" borderId="0" xfId="0" applyFont="1" applyFill="1"/>
    <xf numFmtId="0" fontId="90" fillId="3" borderId="0" xfId="0" applyFont="1" applyFill="1" applyAlignment="1">
      <alignment vertical="top"/>
    </xf>
    <xf numFmtId="0" fontId="90" fillId="0" borderId="0" xfId="0" applyFont="1" applyAlignment="1">
      <alignment horizontal="center" vertical="top"/>
    </xf>
    <xf numFmtId="169" fontId="88" fillId="3" borderId="0" xfId="0" applyNumberFormat="1" applyFont="1" applyFill="1"/>
    <xf numFmtId="0" fontId="91" fillId="3" borderId="0" xfId="0" applyFont="1" applyFill="1"/>
    <xf numFmtId="0" fontId="88" fillId="3" borderId="0" xfId="0" applyFont="1" applyFill="1" applyAlignment="1">
      <alignment vertical="center"/>
    </xf>
    <xf numFmtId="170" fontId="88" fillId="3" borderId="0" xfId="0" applyNumberFormat="1" applyFont="1" applyFill="1"/>
    <xf numFmtId="165" fontId="88" fillId="3" borderId="0" xfId="0" applyNumberFormat="1" applyFont="1" applyFill="1"/>
    <xf numFmtId="0" fontId="90" fillId="3" borderId="0" xfId="0" applyFont="1" applyFill="1" applyAlignment="1">
      <alignment horizontal="center" wrapText="1"/>
    </xf>
    <xf numFmtId="0" fontId="90" fillId="3" borderId="0" xfId="0" applyFont="1" applyFill="1" applyAlignment="1">
      <alignment horizontal="center"/>
    </xf>
    <xf numFmtId="169" fontId="88" fillId="3" borderId="0" xfId="0" applyNumberFormat="1" applyFont="1" applyFill="1" applyAlignment="1">
      <alignment horizontal="right"/>
    </xf>
    <xf numFmtId="169" fontId="90" fillId="3" borderId="0" xfId="0" applyNumberFormat="1" applyFont="1" applyFill="1" applyAlignment="1">
      <alignment horizontal="right" vertical="center"/>
    </xf>
    <xf numFmtId="169" fontId="90" fillId="3" borderId="0" xfId="0" applyNumberFormat="1" applyFont="1" applyFill="1" applyAlignment="1">
      <alignment horizontal="right"/>
    </xf>
    <xf numFmtId="0" fontId="90" fillId="3" borderId="0" xfId="0" applyFont="1" applyFill="1" applyAlignment="1">
      <alignment horizontal="center" vertical="center" wrapText="1"/>
    </xf>
    <xf numFmtId="0" fontId="88" fillId="3" borderId="0" xfId="0" applyFont="1" applyFill="1" applyAlignment="1">
      <alignment vertical="top" wrapText="1"/>
    </xf>
    <xf numFmtId="3" fontId="88" fillId="3" borderId="0" xfId="0" applyNumberFormat="1" applyFont="1" applyFill="1" applyAlignment="1">
      <alignment horizontal="right"/>
    </xf>
    <xf numFmtId="0" fontId="90" fillId="0" borderId="0" xfId="0" applyFont="1"/>
    <xf numFmtId="3" fontId="90" fillId="3" borderId="0" xfId="0" applyNumberFormat="1" applyFont="1" applyFill="1" applyAlignment="1">
      <alignment horizontal="center"/>
    </xf>
    <xf numFmtId="3" fontId="90" fillId="3" borderId="0" xfId="0" applyNumberFormat="1" applyFont="1" applyFill="1" applyAlignment="1">
      <alignment horizontal="center" wrapText="1"/>
    </xf>
    <xf numFmtId="3" fontId="90" fillId="3" borderId="0" xfId="0" applyNumberFormat="1" applyFont="1" applyFill="1" applyAlignment="1">
      <alignment horizontal="right"/>
    </xf>
    <xf numFmtId="0" fontId="88" fillId="3" borderId="0" xfId="0" applyFont="1" applyFill="1" applyAlignment="1">
      <alignment vertical="top"/>
    </xf>
    <xf numFmtId="0" fontId="88" fillId="0" borderId="0" xfId="0" applyFont="1" applyAlignment="1">
      <alignment horizontal="center"/>
    </xf>
    <xf numFmtId="169" fontId="7" fillId="3" borderId="0" xfId="0" applyNumberFormat="1" applyFont="1" applyFill="1" applyAlignment="1">
      <alignment vertical="center"/>
    </xf>
    <xf numFmtId="0" fontId="7" fillId="0" borderId="18" xfId="10" applyBorder="1"/>
    <xf numFmtId="0" fontId="8" fillId="3" borderId="18" xfId="10" applyFont="1" applyFill="1" applyBorder="1" applyAlignment="1">
      <alignment wrapText="1"/>
    </xf>
    <xf numFmtId="0" fontId="8" fillId="3" borderId="19" xfId="10" applyFont="1" applyFill="1" applyBorder="1" applyAlignment="1">
      <alignment vertical="top" wrapText="1"/>
    </xf>
    <xf numFmtId="0" fontId="8" fillId="26" borderId="4" xfId="0" applyFont="1" applyFill="1" applyBorder="1" applyAlignment="1">
      <alignment vertical="top" wrapText="1"/>
    </xf>
    <xf numFmtId="169" fontId="77" fillId="6" borderId="0" xfId="2" applyNumberFormat="1" applyFont="1" applyFill="1" applyBorder="1" applyAlignment="1">
      <alignment horizontal="center"/>
    </xf>
    <xf numFmtId="169" fontId="75" fillId="6" borderId="0" xfId="2" applyNumberFormat="1" applyFont="1" applyFill="1" applyBorder="1" applyAlignment="1">
      <alignment horizontal="center"/>
    </xf>
    <xf numFmtId="0" fontId="18" fillId="3" borderId="0" xfId="0" applyFont="1" applyFill="1"/>
    <xf numFmtId="0" fontId="19" fillId="3" borderId="0" xfId="0" applyFont="1" applyFill="1"/>
    <xf numFmtId="167" fontId="8" fillId="9" borderId="0" xfId="2" applyNumberFormat="1" applyFont="1" applyFill="1" applyBorder="1" applyAlignment="1">
      <alignment horizontal="center" vertical="center" wrapText="1"/>
    </xf>
    <xf numFmtId="169" fontId="8" fillId="5" borderId="7" xfId="0" applyNumberFormat="1" applyFont="1" applyFill="1" applyBorder="1"/>
    <xf numFmtId="0" fontId="94" fillId="0" borderId="0" xfId="10" applyFont="1" applyAlignment="1">
      <alignment horizontal="left"/>
    </xf>
    <xf numFmtId="0" fontId="72" fillId="3" borderId="0" xfId="10" applyFont="1" applyFill="1" applyAlignment="1">
      <alignment horizontal="center"/>
    </xf>
    <xf numFmtId="0" fontId="55" fillId="3" borderId="0" xfId="10" applyFont="1" applyFill="1" applyAlignment="1">
      <alignment horizontal="center"/>
    </xf>
    <xf numFmtId="0" fontId="51" fillId="0" borderId="0" xfId="11" applyFont="1" applyAlignment="1">
      <alignment horizontal="center"/>
    </xf>
    <xf numFmtId="0" fontId="7" fillId="3" borderId="8" xfId="11" applyFill="1" applyBorder="1"/>
    <xf numFmtId="0" fontId="7" fillId="3" borderId="3" xfId="11" applyFill="1" applyBorder="1"/>
    <xf numFmtId="0" fontId="7" fillId="3" borderId="14" xfId="11" applyFill="1" applyBorder="1"/>
    <xf numFmtId="0" fontId="7" fillId="3" borderId="7" xfId="0" applyFont="1" applyFill="1" applyBorder="1" applyAlignment="1">
      <alignment vertical="center"/>
    </xf>
    <xf numFmtId="0" fontId="7" fillId="3" borderId="7" xfId="11" applyFill="1" applyBorder="1" applyAlignment="1">
      <alignment horizontal="right"/>
    </xf>
    <xf numFmtId="0" fontId="93" fillId="0" borderId="0" xfId="0" applyFont="1" applyAlignment="1">
      <alignment vertical="center"/>
    </xf>
    <xf numFmtId="0" fontId="35" fillId="0" borderId="0" xfId="9" applyFill="1" applyAlignment="1" applyProtection="1"/>
    <xf numFmtId="0" fontId="10" fillId="3" borderId="0" xfId="0" applyFont="1" applyFill="1" applyAlignment="1">
      <alignment vertical="top" wrapText="1"/>
    </xf>
    <xf numFmtId="0" fontId="7" fillId="0" borderId="0" xfId="11" applyAlignment="1">
      <alignment horizontal="left"/>
    </xf>
    <xf numFmtId="165" fontId="7" fillId="0" borderId="0" xfId="0" applyNumberFormat="1" applyFont="1" applyAlignment="1">
      <alignment horizontal="left" vertical="top" wrapText="1"/>
    </xf>
    <xf numFmtId="3" fontId="39" fillId="3" borderId="0" xfId="0" applyNumberFormat="1" applyFont="1" applyFill="1" applyAlignment="1">
      <alignment horizontal="center" wrapText="1"/>
    </xf>
    <xf numFmtId="165" fontId="23" fillId="13" borderId="0" xfId="0" applyNumberFormat="1" applyFont="1" applyFill="1"/>
    <xf numFmtId="0" fontId="7" fillId="13" borderId="0" xfId="11" applyFill="1"/>
    <xf numFmtId="0" fontId="7" fillId="3" borderId="0" xfId="0" applyFont="1" applyFill="1" applyAlignment="1">
      <alignment horizontal="left" vertical="center"/>
    </xf>
    <xf numFmtId="0" fontId="7" fillId="0" borderId="0" xfId="0" applyFont="1" applyAlignment="1">
      <alignment horizontal="left" vertical="center"/>
    </xf>
    <xf numFmtId="3" fontId="39" fillId="3" borderId="0" xfId="0" applyNumberFormat="1" applyFont="1" applyFill="1" applyAlignment="1">
      <alignment wrapText="1"/>
    </xf>
    <xf numFmtId="0" fontId="7" fillId="3" borderId="6" xfId="0" applyFont="1" applyFill="1" applyBorder="1" applyAlignment="1">
      <alignment vertical="top" wrapText="1"/>
    </xf>
    <xf numFmtId="167" fontId="8" fillId="0" borderId="0" xfId="2" applyNumberFormat="1" applyFont="1" applyFill="1" applyBorder="1" applyAlignment="1">
      <alignment horizontal="centerContinuous" vertical="center"/>
    </xf>
    <xf numFmtId="0" fontId="8" fillId="27" borderId="10" xfId="0" applyFont="1" applyFill="1" applyBorder="1"/>
    <xf numFmtId="169" fontId="55" fillId="27" borderId="10" xfId="0" applyNumberFormat="1" applyFont="1" applyFill="1" applyBorder="1"/>
    <xf numFmtId="0" fontId="8" fillId="27" borderId="10" xfId="0" applyFont="1" applyFill="1" applyBorder="1" applyAlignment="1">
      <alignment horizontal="left"/>
    </xf>
    <xf numFmtId="0" fontId="8" fillId="27" borderId="10" xfId="14" applyFont="1" applyFill="1" applyBorder="1"/>
    <xf numFmtId="0" fontId="8" fillId="27" borderId="10" xfId="0" applyFont="1" applyFill="1" applyBorder="1" applyAlignment="1">
      <alignment vertical="top"/>
    </xf>
    <xf numFmtId="169" fontId="55" fillId="27" borderId="10" xfId="0" applyNumberFormat="1" applyFont="1" applyFill="1" applyBorder="1" applyAlignment="1">
      <alignment horizontal="right"/>
    </xf>
    <xf numFmtId="0" fontId="7" fillId="3" borderId="0" xfId="10" applyFill="1"/>
    <xf numFmtId="0" fontId="7" fillId="3" borderId="19" xfId="10" applyFill="1" applyBorder="1" applyAlignment="1">
      <alignment vertical="top" wrapText="1"/>
    </xf>
    <xf numFmtId="49" fontId="35" fillId="0" borderId="0" xfId="9" applyNumberFormat="1" applyAlignment="1" applyProtection="1">
      <alignment horizontal="left" vertical="top"/>
    </xf>
    <xf numFmtId="0" fontId="7" fillId="3" borderId="4" xfId="10" applyFill="1" applyBorder="1" applyAlignment="1">
      <alignment vertical="top" wrapText="1"/>
    </xf>
    <xf numFmtId="257" fontId="73" fillId="3" borderId="0" xfId="0" applyNumberFormat="1" applyFont="1" applyFill="1" applyAlignment="1">
      <alignment vertical="top"/>
    </xf>
    <xf numFmtId="257" fontId="73" fillId="3" borderId="0" xfId="0" applyNumberFormat="1" applyFont="1" applyFill="1"/>
    <xf numFmtId="196" fontId="73" fillId="0" borderId="0" xfId="10" applyNumberFormat="1" applyFont="1" applyAlignment="1">
      <alignment horizontal="left" vertical="top"/>
    </xf>
    <xf numFmtId="49" fontId="35" fillId="0" borderId="0" xfId="9" applyNumberFormat="1" applyAlignment="1" applyProtection="1">
      <alignment horizontal="left"/>
    </xf>
    <xf numFmtId="167" fontId="7" fillId="6" borderId="0" xfId="2" applyNumberFormat="1" applyFont="1" applyFill="1" applyBorder="1" applyAlignment="1">
      <alignment horizontal="right"/>
    </xf>
    <xf numFmtId="0" fontId="7" fillId="3" borderId="0" xfId="0" applyFont="1" applyFill="1" applyAlignment="1">
      <alignment horizontal="left"/>
    </xf>
    <xf numFmtId="0" fontId="38" fillId="0" borderId="0" xfId="11" applyFont="1" applyAlignment="1" applyProtection="1">
      <alignment horizontal="center"/>
      <protection locked="0"/>
    </xf>
    <xf numFmtId="0" fontId="38" fillId="0" borderId="0" xfId="11" applyFont="1" applyAlignment="1" applyProtection="1">
      <alignment horizontal="left"/>
      <protection locked="0"/>
    </xf>
    <xf numFmtId="0" fontId="7" fillId="0" borderId="0" xfId="10" applyAlignment="1" applyProtection="1">
      <alignment horizontal="center"/>
      <protection locked="0"/>
    </xf>
    <xf numFmtId="169" fontId="7" fillId="0" borderId="0" xfId="0" applyNumberFormat="1" applyFont="1" applyAlignment="1">
      <alignment horizontal="center"/>
    </xf>
    <xf numFmtId="0" fontId="8" fillId="3" borderId="3" xfId="0" applyFont="1" applyFill="1" applyBorder="1" applyAlignment="1">
      <alignment vertical="center" wrapText="1"/>
    </xf>
    <xf numFmtId="0" fontId="8" fillId="3" borderId="21" xfId="0" applyFont="1" applyFill="1" applyBorder="1" applyAlignment="1">
      <alignment vertical="center" wrapText="1"/>
    </xf>
    <xf numFmtId="258" fontId="38" fillId="0" borderId="12" xfId="2" applyNumberFormat="1" applyFont="1" applyFill="1" applyBorder="1" applyAlignment="1">
      <alignment horizontal="right" vertical="top" indent="1"/>
    </xf>
    <xf numFmtId="258" fontId="38" fillId="0" borderId="18" xfId="2" applyNumberFormat="1" applyFont="1" applyFill="1" applyBorder="1" applyAlignment="1">
      <alignment horizontal="right" vertical="top" indent="1"/>
    </xf>
    <xf numFmtId="0" fontId="0" fillId="3" borderId="0" xfId="0" applyFill="1" applyAlignment="1">
      <alignment horizontal="center" vertical="center"/>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169" fontId="7" fillId="0" borderId="0" xfId="0" applyNumberFormat="1" applyFont="1" applyAlignment="1">
      <alignment horizontal="right" vertical="center"/>
    </xf>
    <xf numFmtId="0" fontId="7" fillId="0" borderId="0" xfId="11" applyAlignment="1">
      <alignment vertical="top"/>
    </xf>
    <xf numFmtId="9" fontId="7" fillId="0" borderId="0" xfId="29" applyFont="1"/>
    <xf numFmtId="0" fontId="97" fillId="0" borderId="0" xfId="0" applyFont="1" applyAlignment="1">
      <alignment vertical="center"/>
    </xf>
    <xf numFmtId="0" fontId="7" fillId="3" borderId="0" xfId="0" applyFont="1" applyFill="1" applyAlignment="1">
      <alignment horizontal="left" vertical="top" wrapText="1"/>
    </xf>
    <xf numFmtId="0" fontId="7" fillId="3" borderId="12" xfId="0" applyFont="1" applyFill="1" applyBorder="1" applyAlignment="1">
      <alignment horizontal="left" vertical="top" wrapText="1"/>
    </xf>
    <xf numFmtId="0" fontId="7" fillId="3" borderId="7" xfId="11" applyFill="1" applyBorder="1" applyAlignment="1">
      <alignment horizontal="left"/>
    </xf>
    <xf numFmtId="0" fontId="7" fillId="3" borderId="0" xfId="11" applyFill="1" applyAlignment="1">
      <alignment horizontal="left"/>
    </xf>
    <xf numFmtId="0" fontId="7" fillId="3" borderId="12" xfId="11" applyFill="1" applyBorder="1" applyAlignment="1">
      <alignment horizontal="left"/>
    </xf>
    <xf numFmtId="0" fontId="7" fillId="3" borderId="7" xfId="0" applyFont="1" applyFill="1" applyBorder="1" applyAlignment="1">
      <alignment horizontal="left" vertical="top" wrapText="1"/>
    </xf>
    <xf numFmtId="0" fontId="10" fillId="3" borderId="0" xfId="11" applyFont="1" applyFill="1" applyAlignment="1">
      <alignment horizontal="left"/>
    </xf>
    <xf numFmtId="0" fontId="10" fillId="3" borderId="12" xfId="11" applyFont="1" applyFill="1" applyBorder="1" applyAlignment="1">
      <alignment horizontal="left"/>
    </xf>
    <xf numFmtId="0" fontId="10" fillId="3" borderId="0" xfId="11" applyFont="1" applyFill="1" applyAlignment="1">
      <alignment horizontal="left" vertical="center" wrapText="1"/>
    </xf>
    <xf numFmtId="0" fontId="10" fillId="3" borderId="12" xfId="11" applyFont="1" applyFill="1" applyBorder="1" applyAlignment="1">
      <alignment horizontal="left" vertical="center" wrapText="1"/>
    </xf>
    <xf numFmtId="0" fontId="10" fillId="3" borderId="7" xfId="11" applyFont="1" applyFill="1" applyBorder="1" applyAlignment="1">
      <alignment horizontal="left"/>
    </xf>
    <xf numFmtId="0" fontId="10" fillId="3" borderId="7" xfId="11" applyFont="1" applyFill="1" applyBorder="1" applyAlignment="1">
      <alignment horizontal="left" vertical="center" wrapText="1"/>
    </xf>
    <xf numFmtId="0" fontId="7" fillId="0" borderId="12" xfId="10" applyBorder="1" applyAlignment="1">
      <alignment horizontal="left" vertical="top" wrapText="1"/>
    </xf>
    <xf numFmtId="0" fontId="62" fillId="0" borderId="0" xfId="0" applyFont="1" applyAlignment="1">
      <alignment horizontal="center" vertical="top" wrapText="1"/>
    </xf>
    <xf numFmtId="0" fontId="65" fillId="3" borderId="0" xfId="0" applyFont="1" applyFill="1" applyAlignment="1">
      <alignment horizontal="center" vertical="center"/>
    </xf>
    <xf numFmtId="0" fontId="7" fillId="0" borderId="0" xfId="0" applyFont="1" applyAlignment="1">
      <alignment horizontal="left" vertical="top"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indent="1"/>
    </xf>
    <xf numFmtId="0" fontId="8" fillId="3" borderId="0" xfId="0" applyFont="1" applyFill="1" applyAlignment="1">
      <alignment horizontal="left" vertical="top" wrapText="1"/>
    </xf>
    <xf numFmtId="0" fontId="7" fillId="3" borderId="0" xfId="0" applyFont="1" applyFill="1" applyAlignment="1">
      <alignment horizontal="center" vertical="center"/>
    </xf>
    <xf numFmtId="190" fontId="8" fillId="0" borderId="0" xfId="0" applyNumberFormat="1" applyFont="1" applyAlignment="1">
      <alignment horizontal="left" vertical="top"/>
    </xf>
    <xf numFmtId="0" fontId="7" fillId="3" borderId="0" xfId="0" applyFont="1" applyFill="1" applyAlignment="1">
      <alignment horizontal="left" vertical="top"/>
    </xf>
    <xf numFmtId="0" fontId="7" fillId="3" borderId="20" xfId="0" applyFont="1" applyFill="1" applyBorder="1" applyAlignment="1">
      <alignment horizontal="left" vertical="top" wrapText="1"/>
    </xf>
    <xf numFmtId="0" fontId="7" fillId="3" borderId="19" xfId="0" applyFont="1" applyFill="1" applyBorder="1" applyAlignment="1">
      <alignment horizontal="left" vertical="top" wrapText="1"/>
    </xf>
    <xf numFmtId="170" fontId="38" fillId="0" borderId="12" xfId="2" applyNumberFormat="1" applyFont="1" applyFill="1" applyBorder="1" applyAlignment="1">
      <alignment horizontal="right" vertical="top" indent="1"/>
    </xf>
    <xf numFmtId="170" fontId="38" fillId="3" borderId="12" xfId="2" applyNumberFormat="1" applyFont="1" applyFill="1" applyBorder="1" applyAlignment="1">
      <alignment horizontal="right" vertical="top" indent="1"/>
    </xf>
    <xf numFmtId="170" fontId="38" fillId="0" borderId="18" xfId="2" applyNumberFormat="1" applyFont="1" applyFill="1" applyBorder="1" applyAlignment="1">
      <alignment horizontal="right" vertical="top" indent="1"/>
    </xf>
    <xf numFmtId="170" fontId="38" fillId="11" borderId="12" xfId="2" applyNumberFormat="1" applyFont="1" applyFill="1" applyBorder="1" applyAlignment="1">
      <alignment horizontal="right" vertical="top" indent="1"/>
    </xf>
    <xf numFmtId="170" fontId="38" fillId="11" borderId="18" xfId="2" applyNumberFormat="1" applyFont="1" applyFill="1" applyBorder="1" applyAlignment="1">
      <alignment horizontal="right" vertical="top" indent="1"/>
    </xf>
    <xf numFmtId="170" fontId="38" fillId="22" borderId="12" xfId="2" applyNumberFormat="1" applyFont="1" applyFill="1" applyBorder="1" applyAlignment="1">
      <alignment horizontal="right" vertical="top" indent="1"/>
    </xf>
    <xf numFmtId="170" fontId="38" fillId="22" borderId="18" xfId="2" applyNumberFormat="1" applyFont="1" applyFill="1" applyBorder="1" applyAlignment="1">
      <alignment horizontal="right" vertical="top" indent="1"/>
    </xf>
    <xf numFmtId="170" fontId="7" fillId="0" borderId="13" xfId="0" applyNumberFormat="1" applyFont="1" applyBorder="1" applyAlignment="1">
      <alignment horizontal="right"/>
    </xf>
    <xf numFmtId="170" fontId="7" fillId="0" borderId="19" xfId="0" applyNumberFormat="1" applyFont="1" applyBorder="1" applyAlignment="1">
      <alignment horizontal="right"/>
    </xf>
    <xf numFmtId="167" fontId="38" fillId="0" borderId="12" xfId="2" applyNumberFormat="1" applyFont="1" applyFill="1" applyBorder="1" applyAlignment="1">
      <alignment horizontal="right" vertical="top" indent="1"/>
    </xf>
    <xf numFmtId="167" fontId="38" fillId="0" borderId="18" xfId="2" applyNumberFormat="1" applyFont="1" applyFill="1" applyBorder="1" applyAlignment="1">
      <alignment horizontal="right" vertical="top" indent="1"/>
    </xf>
    <xf numFmtId="167" fontId="38" fillId="3" borderId="12" xfId="2" applyNumberFormat="1" applyFont="1" applyFill="1" applyBorder="1" applyAlignment="1">
      <alignment horizontal="right" vertical="top" indent="1"/>
    </xf>
    <xf numFmtId="167" fontId="38" fillId="11" borderId="12" xfId="2" applyNumberFormat="1" applyFont="1" applyFill="1" applyBorder="1" applyAlignment="1">
      <alignment horizontal="right" vertical="top" indent="1"/>
    </xf>
    <xf numFmtId="167" fontId="38" fillId="22" borderId="12" xfId="2" applyNumberFormat="1" applyFont="1" applyFill="1" applyBorder="1" applyAlignment="1">
      <alignment horizontal="right" vertical="top" indent="1"/>
    </xf>
    <xf numFmtId="167" fontId="38" fillId="0" borderId="13" xfId="2" applyNumberFormat="1" applyFont="1" applyFill="1" applyBorder="1" applyAlignment="1">
      <alignment horizontal="right" vertical="top" indent="1"/>
    </xf>
    <xf numFmtId="0" fontId="41" fillId="0" borderId="0" xfId="0" quotePrefix="1" applyFont="1"/>
    <xf numFmtId="169" fontId="41" fillId="0" borderId="0" xfId="0" applyNumberFormat="1" applyFont="1"/>
    <xf numFmtId="0" fontId="41" fillId="3" borderId="0" xfId="0" applyFont="1" applyFill="1" applyAlignment="1">
      <alignment horizontal="center" vertical="center"/>
    </xf>
    <xf numFmtId="2" fontId="0" fillId="0" borderId="0" xfId="0" applyNumberFormat="1" applyAlignment="1">
      <alignment horizontal="center" vertical="center"/>
    </xf>
    <xf numFmtId="0" fontId="10" fillId="3" borderId="0" xfId="0" applyFont="1" applyFill="1" applyAlignment="1">
      <alignment horizontal="left" vertical="center"/>
    </xf>
    <xf numFmtId="0" fontId="75" fillId="0" borderId="7" xfId="0" applyFont="1" applyBorder="1" applyAlignment="1">
      <alignment horizontal="left" indent="1"/>
    </xf>
    <xf numFmtId="0" fontId="75" fillId="0" borderId="7" xfId="14" applyFont="1" applyBorder="1" applyAlignment="1">
      <alignment horizontal="left" indent="1"/>
    </xf>
    <xf numFmtId="224" fontId="35" fillId="3" borderId="0" xfId="9" applyNumberFormat="1" applyFill="1" applyAlignment="1" applyProtection="1"/>
    <xf numFmtId="0" fontId="41" fillId="3" borderId="0" xfId="11" applyFont="1" applyFill="1" applyAlignment="1">
      <alignment vertical="center"/>
    </xf>
    <xf numFmtId="0" fontId="7" fillId="3" borderId="0" xfId="11" applyFill="1" applyAlignment="1">
      <alignment vertical="center"/>
    </xf>
    <xf numFmtId="169" fontId="7" fillId="6" borderId="0" xfId="0" applyNumberFormat="1" applyFont="1" applyFill="1" applyAlignment="1">
      <alignment horizontal="right" vertical="center"/>
    </xf>
    <xf numFmtId="169" fontId="7" fillId="17" borderId="0" xfId="0" applyNumberFormat="1" applyFont="1" applyFill="1" applyAlignment="1">
      <alignment horizontal="right"/>
    </xf>
    <xf numFmtId="169" fontId="7" fillId="6" borderId="0" xfId="0" applyNumberFormat="1" applyFont="1" applyFill="1" applyAlignment="1">
      <alignment horizontal="center"/>
    </xf>
    <xf numFmtId="0" fontId="10" fillId="3" borderId="0" xfId="11" applyFont="1" applyFill="1" applyAlignment="1">
      <alignment horizontal="left" wrapText="1"/>
    </xf>
    <xf numFmtId="0" fontId="10" fillId="3" borderId="12" xfId="11" applyFont="1" applyFill="1" applyBorder="1" applyAlignment="1">
      <alignment horizontal="left" wrapText="1"/>
    </xf>
    <xf numFmtId="0" fontId="10" fillId="3" borderId="7" xfId="11" applyFont="1" applyFill="1" applyBorder="1" applyAlignment="1">
      <alignment horizontal="left" vertical="center"/>
    </xf>
    <xf numFmtId="0" fontId="10" fillId="3" borderId="0" xfId="11" applyFont="1" applyFill="1" applyAlignment="1">
      <alignment horizontal="left" vertical="center"/>
    </xf>
    <xf numFmtId="0" fontId="10" fillId="3" borderId="12" xfId="11" applyFont="1" applyFill="1" applyBorder="1" applyAlignment="1">
      <alignment horizontal="left" vertical="center"/>
    </xf>
    <xf numFmtId="190" fontId="8" fillId="3" borderId="0" xfId="0" applyNumberFormat="1" applyFont="1" applyFill="1" applyAlignment="1">
      <alignment vertical="top"/>
    </xf>
    <xf numFmtId="0" fontId="96" fillId="3" borderId="0" xfId="0" applyFont="1" applyFill="1" applyAlignment="1">
      <alignment vertical="top" wrapText="1"/>
    </xf>
    <xf numFmtId="0" fontId="96" fillId="3" borderId="0" xfId="0" applyFont="1" applyFill="1" applyAlignment="1">
      <alignment vertical="top"/>
    </xf>
    <xf numFmtId="0" fontId="10" fillId="7" borderId="0" xfId="11" applyFont="1" applyFill="1"/>
    <xf numFmtId="0" fontId="7" fillId="0" borderId="7" xfId="11" applyBorder="1" applyAlignment="1">
      <alignment horizontal="right" vertical="center"/>
    </xf>
    <xf numFmtId="0" fontId="35" fillId="3" borderId="0" xfId="9" quotePrefix="1" applyFill="1" applyBorder="1" applyAlignment="1" applyProtection="1">
      <alignment horizontal="left"/>
    </xf>
    <xf numFmtId="0" fontId="8" fillId="3" borderId="0" xfId="14" applyFont="1" applyFill="1" applyBorder="1"/>
    <xf numFmtId="0" fontId="89" fillId="3" borderId="0" xfId="0" applyFont="1" applyFill="1" applyAlignment="1">
      <alignment horizontal="left"/>
    </xf>
    <xf numFmtId="0" fontId="7" fillId="3" borderId="4" xfId="10" applyFill="1" applyBorder="1" applyAlignment="1">
      <alignment horizontal="left" vertical="top" wrapText="1"/>
    </xf>
    <xf numFmtId="0" fontId="8" fillId="3" borderId="0" xfId="11" applyFont="1" applyFill="1" applyAlignment="1">
      <alignment horizontal="left"/>
    </xf>
    <xf numFmtId="0" fontId="7" fillId="3" borderId="18" xfId="0" applyFont="1" applyFill="1" applyBorder="1" applyAlignment="1">
      <alignment horizontal="center"/>
    </xf>
    <xf numFmtId="207" fontId="73" fillId="3" borderId="0" xfId="0" applyNumberFormat="1" applyFont="1" applyFill="1"/>
    <xf numFmtId="10" fontId="8" fillId="0" borderId="0" xfId="0" applyNumberFormat="1" applyFont="1"/>
    <xf numFmtId="165" fontId="8" fillId="0" borderId="0" xfId="0" applyNumberFormat="1" applyFont="1" applyAlignment="1">
      <alignment vertical="top" wrapText="1"/>
    </xf>
    <xf numFmtId="256" fontId="73" fillId="3" borderId="0" xfId="0" applyNumberFormat="1" applyFont="1" applyFill="1"/>
    <xf numFmtId="0" fontId="7" fillId="3" borderId="0" xfId="11" applyFill="1" applyAlignment="1">
      <alignment horizontal="left" wrapText="1"/>
    </xf>
    <xf numFmtId="0" fontId="35" fillId="0" borderId="0" xfId="9" applyFill="1" applyAlignment="1" applyProtection="1">
      <alignment vertical="center"/>
    </xf>
    <xf numFmtId="0" fontId="43" fillId="3" borderId="0" xfId="0" applyFont="1" applyFill="1" applyAlignment="1">
      <alignment horizontal="left" vertical="top" wrapText="1"/>
    </xf>
    <xf numFmtId="0" fontId="8" fillId="3" borderId="0" xfId="0" applyFont="1" applyFill="1" applyAlignment="1">
      <alignment horizontal="left" vertical="center"/>
    </xf>
    <xf numFmtId="0" fontId="7" fillId="3" borderId="12" xfId="0" applyFont="1" applyFill="1" applyBorder="1" applyAlignment="1">
      <alignment horizontal="center" vertical="center"/>
    </xf>
    <xf numFmtId="0" fontId="7" fillId="3" borderId="12" xfId="0" applyFont="1" applyFill="1" applyBorder="1" applyAlignment="1">
      <alignment horizontal="center" vertical="center" wrapText="1"/>
    </xf>
    <xf numFmtId="2" fontId="0" fillId="3" borderId="0" xfId="0" applyNumberFormat="1" applyFill="1" applyAlignment="1">
      <alignment horizontal="center" vertical="center"/>
    </xf>
    <xf numFmtId="0" fontId="9" fillId="3" borderId="0" xfId="0" applyFont="1" applyFill="1" applyAlignment="1">
      <alignment horizontal="center" vertical="center"/>
    </xf>
    <xf numFmtId="0" fontId="45" fillId="3" borderId="0" xfId="0" applyFont="1" applyFill="1" applyAlignment="1">
      <alignment vertical="center"/>
    </xf>
    <xf numFmtId="0" fontId="9" fillId="3" borderId="0" xfId="0" applyFont="1" applyFill="1" applyAlignment="1">
      <alignment vertical="center" wrapText="1"/>
    </xf>
    <xf numFmtId="0" fontId="84" fillId="3" borderId="0" xfId="0" applyFont="1" applyFill="1"/>
    <xf numFmtId="0" fontId="9" fillId="3" borderId="0" xfId="0" applyFont="1" applyFill="1" applyAlignment="1">
      <alignment vertical="center"/>
    </xf>
    <xf numFmtId="0" fontId="13" fillId="3" borderId="0" xfId="0" applyFont="1" applyFill="1" applyAlignment="1">
      <alignment horizontal="left" vertical="top"/>
    </xf>
    <xf numFmtId="0" fontId="45" fillId="3" borderId="0" xfId="0" applyFont="1" applyFill="1" applyAlignment="1">
      <alignment horizontal="left" vertical="top" wrapText="1"/>
    </xf>
    <xf numFmtId="0" fontId="43" fillId="3" borderId="0" xfId="0" applyFont="1" applyFill="1" applyAlignment="1">
      <alignment vertical="top" wrapText="1"/>
    </xf>
    <xf numFmtId="0" fontId="44" fillId="3" borderId="0" xfId="0" applyFont="1" applyFill="1" applyAlignment="1">
      <alignment vertical="center"/>
    </xf>
    <xf numFmtId="170" fontId="7" fillId="3" borderId="0" xfId="2" applyNumberFormat="1" applyFont="1" applyFill="1" applyBorder="1" applyAlignment="1">
      <alignment vertical="top" wrapText="1"/>
    </xf>
    <xf numFmtId="170" fontId="7" fillId="3" borderId="0" xfId="2" applyNumberFormat="1" applyFont="1" applyFill="1" applyBorder="1"/>
    <xf numFmtId="170" fontId="7" fillId="3" borderId="10" xfId="2" applyNumberFormat="1" applyFont="1" applyFill="1" applyBorder="1" applyAlignment="1">
      <alignment vertical="top" wrapText="1"/>
    </xf>
    <xf numFmtId="259" fontId="39" fillId="0" borderId="0" xfId="0" applyNumberFormat="1" applyFont="1" applyAlignment="1">
      <alignment horizontal="center" vertical="center"/>
    </xf>
    <xf numFmtId="259" fontId="38" fillId="0" borderId="0" xfId="0" applyNumberFormat="1" applyFont="1" applyAlignment="1">
      <alignment horizontal="center" vertical="center"/>
    </xf>
    <xf numFmtId="260" fontId="7" fillId="0" borderId="0" xfId="0" applyNumberFormat="1" applyFont="1"/>
    <xf numFmtId="260" fontId="73" fillId="3" borderId="0" xfId="0" applyNumberFormat="1" applyFont="1" applyFill="1"/>
    <xf numFmtId="0" fontId="8" fillId="0" borderId="0" xfId="10" applyFont="1" applyAlignment="1">
      <alignment horizontal="center"/>
    </xf>
    <xf numFmtId="0" fontId="8" fillId="3" borderId="0" xfId="33" applyFont="1" applyFill="1"/>
    <xf numFmtId="3" fontId="7" fillId="3" borderId="0" xfId="10" applyNumberFormat="1" applyFill="1"/>
    <xf numFmtId="0" fontId="88" fillId="3" borderId="0" xfId="10" applyFont="1" applyFill="1"/>
    <xf numFmtId="0" fontId="7" fillId="3" borderId="0" xfId="10" applyFill="1" applyAlignment="1">
      <alignment vertical="top"/>
    </xf>
    <xf numFmtId="0" fontId="8" fillId="3" borderId="0" xfId="10" applyFont="1" applyFill="1" applyAlignment="1">
      <alignment horizontal="center" vertical="center"/>
    </xf>
    <xf numFmtId="0" fontId="8" fillId="3" borderId="0" xfId="10" applyFont="1" applyFill="1" applyAlignment="1">
      <alignment horizontal="center" vertical="center" wrapText="1"/>
    </xf>
    <xf numFmtId="0" fontId="9" fillId="3" borderId="0" xfId="10" applyFont="1" applyFill="1"/>
    <xf numFmtId="3" fontId="41" fillId="3" borderId="0" xfId="10" applyNumberFormat="1" applyFont="1" applyFill="1"/>
    <xf numFmtId="0" fontId="7" fillId="3" borderId="0" xfId="10" applyFill="1" applyAlignment="1">
      <alignment vertical="center"/>
    </xf>
    <xf numFmtId="0" fontId="7" fillId="3" borderId="0" xfId="10" applyFill="1" applyAlignment="1">
      <alignment horizontal="left" indent="1"/>
    </xf>
    <xf numFmtId="169" fontId="7" fillId="6" borderId="0" xfId="10" applyNumberFormat="1" applyFill="1" applyAlignment="1">
      <alignment horizontal="right"/>
    </xf>
    <xf numFmtId="0" fontId="53" fillId="3" borderId="0" xfId="10" applyFont="1" applyFill="1" applyAlignment="1">
      <alignment vertical="center"/>
    </xf>
    <xf numFmtId="0" fontId="7" fillId="3" borderId="0" xfId="10" applyFill="1" applyAlignment="1">
      <alignment vertical="top" wrapText="1"/>
    </xf>
    <xf numFmtId="169" fontId="7" fillId="3" borderId="0" xfId="10" applyNumberFormat="1" applyFill="1" applyAlignment="1">
      <alignment horizontal="right"/>
    </xf>
    <xf numFmtId="169" fontId="7" fillId="3" borderId="3" xfId="10" applyNumberFormat="1" applyFill="1" applyBorder="1"/>
    <xf numFmtId="3" fontId="41" fillId="3" borderId="0" xfId="10" applyNumberFormat="1" applyFont="1" applyFill="1" applyAlignment="1">
      <alignment horizontal="right"/>
    </xf>
    <xf numFmtId="0" fontId="8" fillId="3" borderId="0" xfId="10" applyFont="1" applyFill="1"/>
    <xf numFmtId="3" fontId="35" fillId="0" borderId="0" xfId="9" applyNumberFormat="1" applyFill="1" applyAlignment="1" applyProtection="1"/>
    <xf numFmtId="0" fontId="23" fillId="3" borderId="7" xfId="11" applyFont="1" applyFill="1" applyBorder="1" applyAlignment="1">
      <alignment horizontal="right"/>
    </xf>
    <xf numFmtId="0" fontId="7" fillId="3" borderId="7" xfId="11" applyFill="1" applyBorder="1" applyAlignment="1">
      <alignment horizontal="right" vertical="top"/>
    </xf>
    <xf numFmtId="0" fontId="0" fillId="0" borderId="0" xfId="0" applyAlignment="1">
      <alignment horizontal="left" vertical="top" wrapText="1"/>
    </xf>
    <xf numFmtId="0" fontId="10" fillId="3" borderId="0" xfId="0" applyFont="1" applyFill="1" applyAlignment="1">
      <alignment horizontal="left" vertical="top" wrapText="1"/>
    </xf>
    <xf numFmtId="0" fontId="12" fillId="0" borderId="0" xfId="0" applyFont="1" applyAlignment="1">
      <alignment vertical="top"/>
    </xf>
    <xf numFmtId="165" fontId="23" fillId="0" borderId="0" xfId="0" applyNumberFormat="1" applyFont="1"/>
    <xf numFmtId="0" fontId="63" fillId="0" borderId="0" xfId="0" applyFont="1" applyAlignment="1">
      <alignment horizontal="center"/>
    </xf>
    <xf numFmtId="0" fontId="72" fillId="3" borderId="0" xfId="0" applyFont="1" applyFill="1" applyAlignment="1">
      <alignment vertical="top"/>
    </xf>
    <xf numFmtId="0" fontId="78" fillId="3" borderId="0" xfId="0" applyFont="1" applyFill="1" applyAlignment="1">
      <alignment horizontal="left" vertical="top"/>
    </xf>
    <xf numFmtId="261" fontId="73" fillId="3" borderId="0" xfId="0" applyNumberFormat="1" applyFont="1" applyFill="1"/>
    <xf numFmtId="187" fontId="8" fillId="3" borderId="0" xfId="10" applyNumberFormat="1" applyFont="1" applyFill="1" applyAlignment="1">
      <alignment horizontal="left"/>
    </xf>
    <xf numFmtId="0" fontId="7" fillId="3" borderId="0" xfId="10" applyFill="1" applyAlignment="1">
      <alignment horizontal="left" vertical="top" wrapText="1"/>
    </xf>
    <xf numFmtId="262" fontId="73" fillId="0" borderId="0" xfId="10" applyNumberFormat="1" applyFont="1"/>
    <xf numFmtId="253" fontId="73" fillId="0" borderId="0" xfId="10" applyNumberFormat="1" applyFont="1"/>
    <xf numFmtId="263" fontId="73" fillId="3" borderId="0" xfId="0" applyNumberFormat="1" applyFont="1" applyFill="1"/>
    <xf numFmtId="3" fontId="7" fillId="0" borderId="0" xfId="0" applyNumberFormat="1" applyFont="1" applyAlignment="1">
      <alignment horizontal="left"/>
    </xf>
    <xf numFmtId="0" fontId="39" fillId="0" borderId="0" xfId="0" applyFont="1" applyAlignment="1">
      <alignment vertical="top"/>
    </xf>
    <xf numFmtId="0" fontId="74" fillId="0" borderId="0" xfId="11" applyFont="1"/>
    <xf numFmtId="0" fontId="74" fillId="3" borderId="0" xfId="0" applyFont="1" applyFill="1" applyAlignment="1">
      <alignment horizontal="left"/>
    </xf>
    <xf numFmtId="0" fontId="74" fillId="0" borderId="0" xfId="0" applyFont="1" applyAlignment="1">
      <alignment horizontal="left"/>
    </xf>
    <xf numFmtId="0" fontId="74" fillId="3" borderId="0" xfId="0" applyFont="1" applyFill="1"/>
    <xf numFmtId="0" fontId="7" fillId="0" borderId="0" xfId="11" applyAlignment="1">
      <alignment horizontal="center"/>
    </xf>
    <xf numFmtId="0" fontId="7" fillId="31" borderId="0" xfId="0" applyFont="1" applyFill="1"/>
    <xf numFmtId="3" fontId="7" fillId="31" borderId="0" xfId="0" applyNumberFormat="1" applyFont="1" applyFill="1"/>
    <xf numFmtId="264" fontId="73" fillId="3" borderId="0" xfId="11" applyNumberFormat="1" applyFont="1" applyFill="1" applyAlignment="1">
      <alignment horizontal="left"/>
    </xf>
    <xf numFmtId="0" fontId="78" fillId="17" borderId="0" xfId="0" applyFont="1" applyFill="1" applyAlignment="1">
      <alignment horizontal="left" vertical="top"/>
    </xf>
    <xf numFmtId="0" fontId="39" fillId="29" borderId="0" xfId="0" applyFont="1" applyFill="1" applyAlignment="1">
      <alignment horizontal="left" vertical="center"/>
    </xf>
    <xf numFmtId="0" fontId="8" fillId="29" borderId="0" xfId="0" applyFont="1" applyFill="1" applyAlignment="1">
      <alignment vertical="center" wrapText="1"/>
    </xf>
    <xf numFmtId="259" fontId="7" fillId="0" borderId="0" xfId="0" applyNumberFormat="1" applyFont="1" applyAlignment="1">
      <alignment horizontal="center" vertical="center"/>
    </xf>
    <xf numFmtId="259" fontId="8" fillId="0" borderId="0" xfId="0" applyNumberFormat="1" applyFont="1" applyAlignment="1">
      <alignment horizontal="center" vertical="center"/>
    </xf>
    <xf numFmtId="3" fontId="7" fillId="0" borderId="0" xfId="0" applyNumberFormat="1" applyFont="1" applyAlignment="1">
      <alignment vertical="top"/>
    </xf>
    <xf numFmtId="0" fontId="0" fillId="0" borderId="0" xfId="0" applyAlignment="1">
      <alignment horizontal="left" wrapText="1"/>
    </xf>
    <xf numFmtId="167" fontId="0" fillId="0" borderId="0" xfId="2" applyNumberFormat="1" applyFont="1" applyFill="1" applyBorder="1"/>
    <xf numFmtId="167" fontId="8" fillId="0" borderId="0" xfId="2" applyNumberFormat="1" applyFont="1" applyFill="1" applyBorder="1"/>
    <xf numFmtId="0" fontId="3" fillId="0" borderId="0" xfId="35"/>
    <xf numFmtId="244" fontId="73" fillId="0" borderId="0" xfId="35" applyNumberFormat="1" applyFont="1"/>
    <xf numFmtId="0" fontId="12" fillId="0" borderId="0" xfId="35" applyFont="1" applyAlignment="1">
      <alignment vertical="top"/>
    </xf>
    <xf numFmtId="0" fontId="19" fillId="3" borderId="0" xfId="35" applyFont="1" applyFill="1" applyAlignment="1">
      <alignment horizontal="center"/>
    </xf>
    <xf numFmtId="0" fontId="19" fillId="3" borderId="0" xfId="35" applyFont="1" applyFill="1" applyAlignment="1">
      <alignment horizontal="right"/>
    </xf>
    <xf numFmtId="0" fontId="7" fillId="0" borderId="0" xfId="35" applyFont="1"/>
    <xf numFmtId="0" fontId="37" fillId="3" borderId="0" xfId="35" applyFont="1" applyFill="1"/>
    <xf numFmtId="0" fontId="38" fillId="3" borderId="0" xfId="35" applyFont="1" applyFill="1" applyAlignment="1">
      <alignment horizontal="center"/>
    </xf>
    <xf numFmtId="0" fontId="7" fillId="3" borderId="0" xfId="35" applyFont="1" applyFill="1" applyAlignment="1">
      <alignment horizontal="right"/>
    </xf>
    <xf numFmtId="0" fontId="40" fillId="3" borderId="0" xfId="35" applyFont="1" applyFill="1"/>
    <xf numFmtId="0" fontId="7" fillId="3" borderId="0" xfId="35" applyFont="1" applyFill="1" applyAlignment="1">
      <alignment horizontal="center"/>
    </xf>
    <xf numFmtId="0" fontId="8" fillId="3" borderId="0" xfId="35" applyFont="1" applyFill="1"/>
    <xf numFmtId="0" fontId="7" fillId="3" borderId="0" xfId="35" applyFont="1" applyFill="1"/>
    <xf numFmtId="0" fontId="7" fillId="3" borderId="3" xfId="35" applyFont="1" applyFill="1" applyBorder="1"/>
    <xf numFmtId="0" fontId="7" fillId="3" borderId="3" xfId="35" applyFont="1" applyFill="1" applyBorder="1" applyAlignment="1">
      <alignment horizontal="center"/>
    </xf>
    <xf numFmtId="0" fontId="8" fillId="3" borderId="3" xfId="35" applyFont="1" applyFill="1" applyBorder="1" applyAlignment="1">
      <alignment horizontal="center"/>
    </xf>
    <xf numFmtId="0" fontId="8" fillId="3" borderId="0" xfId="35" applyFont="1" applyFill="1" applyAlignment="1">
      <alignment horizontal="center" vertical="center" wrapText="1"/>
    </xf>
    <xf numFmtId="0" fontId="7" fillId="3" borderId="21" xfId="35" applyFont="1" applyFill="1" applyBorder="1"/>
    <xf numFmtId="0" fontId="8" fillId="3" borderId="21" xfId="35" applyFont="1" applyFill="1" applyBorder="1" applyAlignment="1">
      <alignment horizontal="center" wrapText="1"/>
    </xf>
    <xf numFmtId="169" fontId="7" fillId="3" borderId="0" xfId="36" applyNumberFormat="1" applyFont="1" applyFill="1" applyBorder="1" applyAlignment="1">
      <alignment horizontal="right"/>
    </xf>
    <xf numFmtId="169" fontId="7" fillId="3" borderId="0" xfId="35" applyNumberFormat="1" applyFont="1" applyFill="1"/>
    <xf numFmtId="169" fontId="7" fillId="3" borderId="0" xfId="36" applyNumberFormat="1" applyFont="1" applyFill="1" applyAlignment="1">
      <alignment horizontal="right"/>
    </xf>
    <xf numFmtId="169" fontId="7" fillId="3" borderId="3" xfId="36" applyNumberFormat="1" applyFont="1" applyFill="1" applyBorder="1" applyAlignment="1">
      <alignment horizontal="right"/>
    </xf>
    <xf numFmtId="0" fontId="38" fillId="3" borderId="0" xfId="35" applyFont="1" applyFill="1"/>
    <xf numFmtId="169" fontId="38" fillId="3" borderId="0" xfId="36" applyNumberFormat="1" applyFont="1" applyFill="1" applyAlignment="1">
      <alignment horizontal="right"/>
    </xf>
    <xf numFmtId="0" fontId="38" fillId="0" borderId="0" xfId="35" applyFont="1"/>
    <xf numFmtId="170" fontId="7" fillId="3" borderId="0" xfId="36" applyNumberFormat="1" applyFont="1" applyFill="1" applyBorder="1" applyAlignment="1">
      <alignment horizontal="left" vertical="top" wrapText="1"/>
    </xf>
    <xf numFmtId="3" fontId="38" fillId="3" borderId="0" xfId="35" applyNumberFormat="1" applyFont="1" applyFill="1" applyAlignment="1">
      <alignment horizontal="center"/>
    </xf>
    <xf numFmtId="169" fontId="38" fillId="3" borderId="0" xfId="36" applyNumberFormat="1" applyFont="1" applyFill="1" applyBorder="1" applyAlignment="1">
      <alignment horizontal="right"/>
    </xf>
    <xf numFmtId="169" fontId="38" fillId="3" borderId="3" xfId="36" applyNumberFormat="1" applyFont="1" applyFill="1" applyBorder="1" applyAlignment="1">
      <alignment horizontal="right"/>
    </xf>
    <xf numFmtId="0" fontId="39" fillId="3" borderId="0" xfId="35" applyFont="1" applyFill="1"/>
    <xf numFmtId="0" fontId="41" fillId="3" borderId="0" xfId="35" applyFont="1" applyFill="1" applyAlignment="1">
      <alignment horizontal="center"/>
    </xf>
    <xf numFmtId="169" fontId="38" fillId="3" borderId="0" xfId="35" applyNumberFormat="1" applyFont="1" applyFill="1" applyAlignment="1">
      <alignment horizontal="center"/>
    </xf>
    <xf numFmtId="169" fontId="38" fillId="3" borderId="0" xfId="35" applyNumberFormat="1" applyFont="1" applyFill="1" applyAlignment="1">
      <alignment horizontal="right"/>
    </xf>
    <xf numFmtId="169" fontId="38" fillId="6" borderId="0" xfId="35" applyNumberFormat="1" applyFont="1" applyFill="1" applyAlignment="1">
      <alignment horizontal="center"/>
    </xf>
    <xf numFmtId="169" fontId="38" fillId="6" borderId="0" xfId="35" applyNumberFormat="1" applyFont="1" applyFill="1" applyAlignment="1">
      <alignment horizontal="right"/>
    </xf>
    <xf numFmtId="169" fontId="38" fillId="3" borderId="10" xfId="35" applyNumberFormat="1" applyFont="1" applyFill="1" applyBorder="1" applyAlignment="1">
      <alignment horizontal="center"/>
    </xf>
    <xf numFmtId="0" fontId="3" fillId="0" borderId="0" xfId="35" applyAlignment="1">
      <alignment horizontal="left" wrapText="1"/>
    </xf>
    <xf numFmtId="0" fontId="8" fillId="3" borderId="0" xfId="10" applyFont="1" applyFill="1" applyAlignment="1">
      <alignment vertical="top"/>
    </xf>
    <xf numFmtId="0" fontId="8" fillId="3" borderId="0" xfId="10" applyFont="1" applyFill="1" applyAlignment="1">
      <alignment horizontal="center"/>
    </xf>
    <xf numFmtId="0" fontId="7" fillId="0" borderId="0" xfId="10" applyAlignment="1">
      <alignment horizontal="left"/>
    </xf>
    <xf numFmtId="169" fontId="7" fillId="3" borderId="0" xfId="10" applyNumberFormat="1" applyFill="1"/>
    <xf numFmtId="169" fontId="7" fillId="6" borderId="0" xfId="10" applyNumberFormat="1" applyFill="1"/>
    <xf numFmtId="169" fontId="8" fillId="3" borderId="10" xfId="10" applyNumberFormat="1" applyFont="1" applyFill="1" applyBorder="1"/>
    <xf numFmtId="169" fontId="8" fillId="3" borderId="0" xfId="10" applyNumberFormat="1" applyFont="1" applyFill="1"/>
    <xf numFmtId="167" fontId="7" fillId="3" borderId="0" xfId="36" applyNumberFormat="1" applyFont="1" applyFill="1"/>
    <xf numFmtId="0" fontId="7" fillId="32" borderId="0" xfId="10" applyFill="1" applyAlignment="1">
      <alignment vertical="top"/>
    </xf>
    <xf numFmtId="0" fontId="7" fillId="32" borderId="0" xfId="10" applyFill="1"/>
    <xf numFmtId="0" fontId="8" fillId="32" borderId="0" xfId="10" applyFont="1" applyFill="1" applyAlignment="1">
      <alignment horizontal="center"/>
    </xf>
    <xf numFmtId="3" fontId="7" fillId="32" borderId="0" xfId="10" applyNumberFormat="1" applyFill="1"/>
    <xf numFmtId="0" fontId="8" fillId="32" borderId="0" xfId="10" applyFont="1" applyFill="1" applyAlignment="1">
      <alignment horizontal="center" vertical="center"/>
    </xf>
    <xf numFmtId="0" fontId="8" fillId="32" borderId="0" xfId="10" applyFont="1" applyFill="1" applyAlignment="1">
      <alignment horizontal="center" vertical="center" wrapText="1"/>
    </xf>
    <xf numFmtId="0" fontId="41" fillId="32" borderId="0" xfId="10" applyFont="1" applyFill="1" applyAlignment="1">
      <alignment vertical="top"/>
    </xf>
    <xf numFmtId="169" fontId="7" fillId="32" borderId="0" xfId="10" applyNumberFormat="1" applyFill="1"/>
    <xf numFmtId="0" fontId="7" fillId="32" borderId="0" xfId="10" applyFill="1" applyAlignment="1">
      <alignment vertical="top" wrapText="1"/>
    </xf>
    <xf numFmtId="169" fontId="7" fillId="32" borderId="0" xfId="10" applyNumberFormat="1" applyFill="1" applyAlignment="1">
      <alignment horizontal="right"/>
    </xf>
    <xf numFmtId="169" fontId="8" fillId="3" borderId="10" xfId="35" applyNumberFormat="1" applyFont="1" applyFill="1" applyBorder="1"/>
    <xf numFmtId="181" fontId="8" fillId="3" borderId="0" xfId="35" applyNumberFormat="1" applyFont="1" applyFill="1" applyAlignment="1">
      <alignment horizontal="left" vertical="top"/>
    </xf>
    <xf numFmtId="0" fontId="8" fillId="3" borderId="0" xfId="35" applyFont="1" applyFill="1" applyAlignment="1">
      <alignment vertical="top"/>
    </xf>
    <xf numFmtId="3" fontId="7" fillId="3" borderId="0" xfId="35" applyNumberFormat="1" applyFont="1" applyFill="1"/>
    <xf numFmtId="0" fontId="7" fillId="3" borderId="0" xfId="35" applyFont="1" applyFill="1" applyAlignment="1">
      <alignment horizontal="center" wrapText="1"/>
    </xf>
    <xf numFmtId="0" fontId="8" fillId="3" borderId="0" xfId="35" applyFont="1" applyFill="1" applyAlignment="1">
      <alignment horizontal="center" wrapText="1"/>
    </xf>
    <xf numFmtId="0" fontId="8" fillId="3" borderId="0" xfId="35" applyFont="1" applyFill="1" applyAlignment="1">
      <alignment horizontal="left"/>
    </xf>
    <xf numFmtId="0" fontId="8" fillId="3" borderId="0" xfId="35" applyFont="1" applyFill="1" applyAlignment="1">
      <alignment horizontal="center"/>
    </xf>
    <xf numFmtId="3" fontId="8" fillId="3" borderId="0" xfId="35" applyNumberFormat="1" applyFont="1" applyFill="1" applyAlignment="1">
      <alignment horizontal="center"/>
    </xf>
    <xf numFmtId="169" fontId="7" fillId="3" borderId="0" xfId="35" applyNumberFormat="1" applyFont="1" applyFill="1" applyAlignment="1">
      <alignment horizontal="right"/>
    </xf>
    <xf numFmtId="3" fontId="7" fillId="3" borderId="0" xfId="35" applyNumberFormat="1" applyFont="1" applyFill="1" applyAlignment="1">
      <alignment horizontal="right"/>
    </xf>
    <xf numFmtId="169" fontId="7" fillId="3" borderId="0" xfId="35" applyNumberFormat="1" applyFont="1" applyFill="1" applyAlignment="1">
      <alignment horizontal="right" vertical="center"/>
    </xf>
    <xf numFmtId="169" fontId="54" fillId="6" borderId="0" xfId="35" applyNumberFormat="1" applyFont="1" applyFill="1" applyAlignment="1">
      <alignment horizontal="right"/>
    </xf>
    <xf numFmtId="169" fontId="8" fillId="3" borderId="0" xfId="35" applyNumberFormat="1" applyFont="1" applyFill="1" applyAlignment="1">
      <alignment horizontal="right" vertical="center"/>
    </xf>
    <xf numFmtId="169" fontId="7" fillId="6" borderId="0" xfId="35" applyNumberFormat="1" applyFont="1" applyFill="1" applyAlignment="1">
      <alignment horizontal="right"/>
    </xf>
    <xf numFmtId="0" fontId="7" fillId="3" borderId="0" xfId="35" applyFont="1" applyFill="1" applyAlignment="1">
      <alignment vertical="center" wrapText="1"/>
    </xf>
    <xf numFmtId="169" fontId="7" fillId="6" borderId="0" xfId="35" applyNumberFormat="1" applyFont="1" applyFill="1" applyAlignment="1">
      <alignment horizontal="right" vertical="center"/>
    </xf>
    <xf numFmtId="0" fontId="8" fillId="3" borderId="0" xfId="35" applyFont="1" applyFill="1" applyAlignment="1">
      <alignment vertical="center"/>
    </xf>
    <xf numFmtId="169" fontId="7" fillId="3" borderId="10" xfId="35" applyNumberFormat="1" applyFont="1" applyFill="1" applyBorder="1" applyAlignment="1">
      <alignment horizontal="right" vertical="center"/>
    </xf>
    <xf numFmtId="169" fontId="8" fillId="3" borderId="10" xfId="35" applyNumberFormat="1" applyFont="1" applyFill="1" applyBorder="1" applyAlignment="1">
      <alignment horizontal="right" vertical="center"/>
    </xf>
    <xf numFmtId="169" fontId="8" fillId="3" borderId="0" xfId="35" applyNumberFormat="1" applyFont="1" applyFill="1" applyAlignment="1">
      <alignment horizontal="right"/>
    </xf>
    <xf numFmtId="0" fontId="7" fillId="3" borderId="0" xfId="35" applyFont="1" applyFill="1" applyAlignment="1">
      <alignment horizontal="left" vertical="top" wrapText="1"/>
    </xf>
    <xf numFmtId="0" fontId="17" fillId="3" borderId="0" xfId="35" applyFont="1" applyFill="1" applyAlignment="1">
      <alignment horizontal="left"/>
    </xf>
    <xf numFmtId="0" fontId="7" fillId="3" borderId="0" xfId="35" applyFont="1" applyFill="1" applyAlignment="1">
      <alignment vertical="top"/>
    </xf>
    <xf numFmtId="169" fontId="8" fillId="3" borderId="10" xfId="35" applyNumberFormat="1" applyFont="1" applyFill="1" applyBorder="1" applyAlignment="1">
      <alignment horizontal="right"/>
    </xf>
    <xf numFmtId="0" fontId="8" fillId="32" borderId="0" xfId="10" applyFont="1" applyFill="1"/>
    <xf numFmtId="0" fontId="7" fillId="0" borderId="20" xfId="10" applyBorder="1" applyAlignment="1">
      <alignment horizontal="center" vertical="center"/>
    </xf>
    <xf numFmtId="167" fontId="0" fillId="33" borderId="18" xfId="37" applyNumberFormat="1" applyFont="1" applyFill="1" applyBorder="1"/>
    <xf numFmtId="167" fontId="0" fillId="0" borderId="0" xfId="37" applyNumberFormat="1" applyFont="1"/>
    <xf numFmtId="167" fontId="0" fillId="0" borderId="18" xfId="37" applyNumberFormat="1" applyFont="1" applyBorder="1"/>
    <xf numFmtId="167" fontId="0" fillId="9" borderId="18" xfId="37" applyNumberFormat="1" applyFont="1" applyFill="1" applyBorder="1"/>
    <xf numFmtId="167" fontId="0" fillId="0" borderId="19" xfId="37" applyNumberFormat="1" applyFont="1" applyBorder="1"/>
    <xf numFmtId="0" fontId="0" fillId="17" borderId="0" xfId="0" applyFill="1" applyProtection="1">
      <protection locked="0"/>
    </xf>
    <xf numFmtId="0" fontId="0" fillId="5" borderId="2" xfId="0" applyFill="1" applyBorder="1" applyProtection="1">
      <protection locked="0"/>
    </xf>
    <xf numFmtId="0" fontId="0" fillId="5" borderId="15" xfId="0" applyFill="1" applyBorder="1" applyProtection="1">
      <protection locked="0"/>
    </xf>
    <xf numFmtId="0" fontId="7" fillId="0" borderId="4" xfId="10" applyBorder="1" applyAlignment="1">
      <alignment wrapText="1"/>
    </xf>
    <xf numFmtId="0" fontId="7" fillId="0" borderId="0" xfId="40" applyFont="1"/>
    <xf numFmtId="0" fontId="38" fillId="0" borderId="0" xfId="40" applyFont="1"/>
    <xf numFmtId="0" fontId="38" fillId="0" borderId="8" xfId="40" applyFont="1" applyBorder="1"/>
    <xf numFmtId="0" fontId="38" fillId="0" borderId="3" xfId="40" applyFont="1" applyBorder="1"/>
    <xf numFmtId="0" fontId="38" fillId="0" borderId="14" xfId="40" applyFont="1" applyBorder="1"/>
    <xf numFmtId="0" fontId="38" fillId="0" borderId="7" xfId="40" applyFont="1" applyBorder="1"/>
    <xf numFmtId="0" fontId="38" fillId="0" borderId="12" xfId="40" applyFont="1" applyBorder="1"/>
    <xf numFmtId="0" fontId="38" fillId="0" borderId="0" xfId="40" applyFont="1" applyAlignment="1">
      <alignment horizontal="left" vertical="top" wrapText="1"/>
    </xf>
    <xf numFmtId="0" fontId="38" fillId="0" borderId="0" xfId="40" applyFont="1" applyAlignment="1">
      <alignment vertical="top" wrapText="1"/>
    </xf>
    <xf numFmtId="0" fontId="102" fillId="0" borderId="0" xfId="40" applyFont="1" applyAlignment="1">
      <alignment horizontal="left" vertical="top"/>
    </xf>
    <xf numFmtId="0" fontId="72" fillId="14" borderId="0" xfId="40" applyFont="1" applyFill="1" applyAlignment="1">
      <alignment wrapText="1"/>
    </xf>
    <xf numFmtId="0" fontId="103" fillId="34" borderId="24" xfId="38" applyFont="1"/>
    <xf numFmtId="0" fontId="41" fillId="0" borderId="0" xfId="40" quotePrefix="1" applyFont="1"/>
    <xf numFmtId="0" fontId="72" fillId="14" borderId="0" xfId="40" applyFont="1" applyFill="1"/>
    <xf numFmtId="265" fontId="103" fillId="34" borderId="24" xfId="38" applyNumberFormat="1" applyFont="1"/>
    <xf numFmtId="0" fontId="38" fillId="0" borderId="0" xfId="40" applyFont="1" applyAlignment="1">
      <alignment wrapText="1"/>
    </xf>
    <xf numFmtId="0" fontId="72" fillId="14" borderId="0" xfId="40" applyFont="1" applyFill="1" applyAlignment="1">
      <alignment horizontal="left" vertical="center" wrapText="1"/>
    </xf>
    <xf numFmtId="0" fontId="72" fillId="14" borderId="0" xfId="40" applyFont="1" applyFill="1" applyAlignment="1">
      <alignment horizontal="center" vertical="center" wrapText="1"/>
    </xf>
    <xf numFmtId="0" fontId="103" fillId="34" borderId="24" xfId="38" applyFont="1" applyAlignment="1">
      <alignment vertical="top" wrapText="1"/>
    </xf>
    <xf numFmtId="0" fontId="103" fillId="34" borderId="24" xfId="38" applyFont="1" applyAlignment="1">
      <alignment horizontal="center" vertical="center" wrapText="1"/>
    </xf>
    <xf numFmtId="0" fontId="103" fillId="9" borderId="24" xfId="38" applyFont="1" applyFill="1" applyAlignment="1">
      <alignment horizontal="center" vertical="center" wrapText="1"/>
    </xf>
    <xf numFmtId="0" fontId="105" fillId="35" borderId="24" xfId="39" applyFont="1" applyAlignment="1">
      <alignment horizontal="center" vertical="center"/>
    </xf>
    <xf numFmtId="167" fontId="103" fillId="34" borderId="24" xfId="38" applyNumberFormat="1" applyFont="1" applyAlignment="1">
      <alignment horizontal="right" vertical="center" wrapText="1"/>
    </xf>
    <xf numFmtId="44" fontId="103" fillId="34" borderId="24" xfId="38" applyNumberFormat="1" applyFont="1" applyAlignment="1">
      <alignment horizontal="right" vertical="center" wrapText="1"/>
    </xf>
    <xf numFmtId="167" fontId="103" fillId="34" borderId="24" xfId="42" applyNumberFormat="1" applyFont="1" applyFill="1" applyBorder="1" applyAlignment="1">
      <alignment horizontal="right" vertical="center" wrapText="1"/>
    </xf>
    <xf numFmtId="167" fontId="105" fillId="35" borderId="24" xfId="39" applyNumberFormat="1" applyFont="1" applyAlignment="1">
      <alignment vertical="center"/>
    </xf>
    <xf numFmtId="167" fontId="105" fillId="35" borderId="24" xfId="39" applyNumberFormat="1" applyFont="1" applyAlignment="1">
      <alignment horizontal="right" vertical="center"/>
    </xf>
    <xf numFmtId="266" fontId="38" fillId="0" borderId="0" xfId="40" applyNumberFormat="1" applyFont="1"/>
    <xf numFmtId="167" fontId="103" fillId="34" borderId="24" xfId="38" applyNumberFormat="1" applyFont="1" applyAlignment="1">
      <alignment horizontal="right" vertical="center"/>
    </xf>
    <xf numFmtId="0" fontId="106" fillId="34" borderId="24" xfId="38" applyFont="1" applyAlignment="1">
      <alignment vertical="top" wrapText="1"/>
    </xf>
    <xf numFmtId="0" fontId="103" fillId="34" borderId="24" xfId="38" applyFont="1" applyAlignment="1">
      <alignment vertical="center"/>
    </xf>
    <xf numFmtId="0" fontId="105" fillId="35" borderId="24" xfId="39" applyFont="1" applyAlignment="1">
      <alignment vertical="center"/>
    </xf>
    <xf numFmtId="167" fontId="103" fillId="34" borderId="24" xfId="38" applyNumberFormat="1" applyFont="1" applyAlignment="1">
      <alignment vertical="center"/>
    </xf>
    <xf numFmtId="44" fontId="103" fillId="34" borderId="24" xfId="38" applyNumberFormat="1" applyFont="1" applyAlignment="1">
      <alignment vertical="top" wrapText="1"/>
    </xf>
    <xf numFmtId="4" fontId="103" fillId="34" borderId="24" xfId="38" applyNumberFormat="1" applyFont="1" applyAlignment="1">
      <alignment vertical="top" wrapText="1"/>
    </xf>
    <xf numFmtId="167" fontId="105" fillId="35" borderId="24" xfId="39" applyNumberFormat="1" applyFont="1" applyAlignment="1">
      <alignment horizontal="right"/>
    </xf>
    <xf numFmtId="167" fontId="105" fillId="35" borderId="24" xfId="39" applyNumberFormat="1" applyFont="1"/>
    <xf numFmtId="0" fontId="72" fillId="14" borderId="11" xfId="40" applyFont="1" applyFill="1" applyBorder="1"/>
    <xf numFmtId="0" fontId="63" fillId="14" borderId="2" xfId="40" applyFont="1" applyFill="1" applyBorder="1" applyAlignment="1">
      <alignment vertical="center"/>
    </xf>
    <xf numFmtId="0" fontId="63" fillId="14" borderId="15" xfId="40" applyFont="1" applyFill="1" applyBorder="1" applyAlignment="1">
      <alignment vertical="center"/>
    </xf>
    <xf numFmtId="0" fontId="102" fillId="0" borderId="0" xfId="40" applyFont="1"/>
    <xf numFmtId="0" fontId="72" fillId="14" borderId="0" xfId="40" applyFont="1" applyFill="1" applyAlignment="1">
      <alignment vertical="center" wrapText="1"/>
    </xf>
    <xf numFmtId="0" fontId="38" fillId="25" borderId="4" xfId="40" applyFont="1" applyFill="1" applyBorder="1" applyAlignment="1">
      <alignment wrapText="1"/>
    </xf>
    <xf numFmtId="167" fontId="38" fillId="0" borderId="0" xfId="42" applyNumberFormat="1" applyFont="1" applyAlignment="1">
      <alignment vertical="center"/>
    </xf>
    <xf numFmtId="167" fontId="105" fillId="35" borderId="24" xfId="42" applyNumberFormat="1" applyFont="1" applyFill="1" applyBorder="1" applyAlignment="1">
      <alignment vertical="center"/>
    </xf>
    <xf numFmtId="10" fontId="38" fillId="0" borderId="0" xfId="40" applyNumberFormat="1" applyFont="1"/>
    <xf numFmtId="0" fontId="38" fillId="25" borderId="4" xfId="40" applyFont="1" applyFill="1" applyBorder="1"/>
    <xf numFmtId="167" fontId="39" fillId="25" borderId="4" xfId="42" applyNumberFormat="1" applyFont="1" applyFill="1" applyBorder="1" applyAlignment="1">
      <alignment vertical="center"/>
    </xf>
    <xf numFmtId="167" fontId="39" fillId="25" borderId="11" xfId="42" applyNumberFormat="1" applyFont="1" applyFill="1" applyBorder="1" applyAlignment="1">
      <alignment vertical="center" wrapText="1"/>
    </xf>
    <xf numFmtId="167" fontId="39" fillId="25" borderId="4" xfId="42" applyNumberFormat="1" applyFont="1" applyFill="1" applyBorder="1" applyAlignment="1">
      <alignment vertical="center" wrapText="1"/>
    </xf>
    <xf numFmtId="167" fontId="38" fillId="0" borderId="0" xfId="42" applyNumberFormat="1" applyFont="1"/>
    <xf numFmtId="0" fontId="39" fillId="0" borderId="0" xfId="40" applyFont="1" applyAlignment="1">
      <alignment horizontal="left" vertical="top"/>
    </xf>
    <xf numFmtId="0" fontId="38" fillId="0" borderId="27" xfId="40" applyFont="1" applyBorder="1" applyAlignment="1">
      <alignment horizontal="justify" vertical="center"/>
    </xf>
    <xf numFmtId="167" fontId="38" fillId="0" borderId="27" xfId="40" applyNumberFormat="1" applyFont="1" applyBorder="1" applyAlignment="1">
      <alignment horizontal="right" vertical="center"/>
    </xf>
    <xf numFmtId="0" fontId="38" fillId="0" borderId="27" xfId="40" applyFont="1" applyBorder="1" applyAlignment="1">
      <alignment horizontal="right" vertical="center"/>
    </xf>
    <xf numFmtId="0" fontId="38" fillId="0" borderId="28" xfId="40" applyFont="1" applyBorder="1" applyAlignment="1">
      <alignment horizontal="justify" vertical="center"/>
    </xf>
    <xf numFmtId="0" fontId="38" fillId="0" borderId="28" xfId="40" applyFont="1" applyBorder="1" applyAlignment="1">
      <alignment horizontal="right" vertical="center"/>
    </xf>
    <xf numFmtId="167" fontId="38" fillId="0" borderId="28" xfId="40" applyNumberFormat="1" applyFont="1" applyBorder="1" applyAlignment="1">
      <alignment horizontal="right" vertical="center"/>
    </xf>
    <xf numFmtId="0" fontId="38" fillId="0" borderId="29" xfId="40" applyFont="1" applyBorder="1" applyAlignment="1">
      <alignment horizontal="justify" vertical="center"/>
    </xf>
    <xf numFmtId="0" fontId="39" fillId="0" borderId="0" xfId="40" applyFont="1"/>
    <xf numFmtId="0" fontId="7" fillId="0" borderId="3" xfId="40" applyFont="1" applyBorder="1"/>
    <xf numFmtId="0" fontId="7" fillId="0" borderId="3" xfId="40" applyFont="1" applyBorder="1" applyAlignment="1">
      <alignment horizontal="center"/>
    </xf>
    <xf numFmtId="0" fontId="8" fillId="0" borderId="3" xfId="40" applyFont="1" applyBorder="1" applyAlignment="1">
      <alignment horizontal="center"/>
    </xf>
    <xf numFmtId="0" fontId="8" fillId="0" borderId="0" xfId="40" applyFont="1" applyAlignment="1">
      <alignment horizontal="center" vertical="center" wrapText="1"/>
    </xf>
    <xf numFmtId="0" fontId="7" fillId="0" borderId="0" xfId="40" applyFont="1" applyAlignment="1">
      <alignment horizontal="center"/>
    </xf>
    <xf numFmtId="169" fontId="7" fillId="0" borderId="0" xfId="42" applyNumberFormat="1" applyFont="1" applyFill="1" applyBorder="1" applyAlignment="1">
      <alignment horizontal="right"/>
    </xf>
    <xf numFmtId="0" fontId="7" fillId="0" borderId="21" xfId="40" applyFont="1" applyBorder="1"/>
    <xf numFmtId="0" fontId="8" fillId="0" borderId="21" xfId="40" applyFont="1" applyBorder="1" applyAlignment="1">
      <alignment horizontal="center" wrapText="1"/>
    </xf>
    <xf numFmtId="4" fontId="38" fillId="0" borderId="0" xfId="40" applyNumberFormat="1" applyFont="1"/>
    <xf numFmtId="0" fontId="8" fillId="0" borderId="0" xfId="40" applyFont="1"/>
    <xf numFmtId="0" fontId="8" fillId="0" borderId="0" xfId="40" applyFont="1" applyAlignment="1">
      <alignment horizontal="center" wrapText="1"/>
    </xf>
    <xf numFmtId="4" fontId="7" fillId="3" borderId="0" xfId="40" applyNumberFormat="1" applyFont="1" applyFill="1"/>
    <xf numFmtId="169" fontId="38" fillId="0" borderId="0" xfId="42" applyNumberFormat="1" applyFont="1" applyFill="1" applyAlignment="1">
      <alignment horizontal="right"/>
    </xf>
    <xf numFmtId="1" fontId="7" fillId="0" borderId="3" xfId="40" applyNumberFormat="1" applyFont="1" applyBorder="1"/>
    <xf numFmtId="1" fontId="8" fillId="0" borderId="3" xfId="40" applyNumberFormat="1" applyFont="1" applyBorder="1" applyAlignment="1">
      <alignment horizontal="center"/>
    </xf>
    <xf numFmtId="3" fontId="8" fillId="0" borderId="0" xfId="40" applyNumberFormat="1" applyFont="1" applyAlignment="1">
      <alignment horizontal="center" vertical="center" wrapText="1"/>
    </xf>
    <xf numFmtId="3" fontId="8" fillId="0" borderId="21" xfId="40" applyNumberFormat="1" applyFont="1" applyBorder="1" applyAlignment="1">
      <alignment horizontal="center" wrapText="1"/>
    </xf>
    <xf numFmtId="169" fontId="7" fillId="0" borderId="0" xfId="42" applyNumberFormat="1" applyFont="1" applyFill="1" applyAlignment="1">
      <alignment horizontal="right"/>
    </xf>
    <xf numFmtId="0" fontId="2" fillId="0" borderId="9" xfId="40" applyBorder="1" applyAlignment="1">
      <alignment horizontal="left" wrapText="1"/>
    </xf>
    <xf numFmtId="0" fontId="2" fillId="0" borderId="6" xfId="40" applyBorder="1" applyAlignment="1">
      <alignment horizontal="left" wrapText="1"/>
    </xf>
    <xf numFmtId="0" fontId="2" fillId="0" borderId="13" xfId="40" applyBorder="1" applyAlignment="1">
      <alignment horizontal="left" wrapText="1"/>
    </xf>
    <xf numFmtId="176" fontId="8" fillId="0" borderId="0" xfId="40" applyNumberFormat="1" applyFont="1" applyAlignment="1">
      <alignment vertical="top"/>
    </xf>
    <xf numFmtId="0" fontId="7" fillId="0" borderId="0" xfId="40" applyFont="1" applyAlignment="1">
      <alignment vertical="top"/>
    </xf>
    <xf numFmtId="0" fontId="8" fillId="0" borderId="0" xfId="40" applyFont="1" applyAlignment="1">
      <alignment horizontal="center" vertical="center"/>
    </xf>
    <xf numFmtId="3" fontId="8" fillId="0" borderId="0" xfId="40" applyNumberFormat="1" applyFont="1" applyAlignment="1">
      <alignment horizontal="center" wrapText="1"/>
    </xf>
    <xf numFmtId="169" fontId="7" fillId="0" borderId="0" xfId="40" applyNumberFormat="1" applyFont="1"/>
    <xf numFmtId="169" fontId="38" fillId="0" borderId="0" xfId="40" applyNumberFormat="1" applyFont="1"/>
    <xf numFmtId="0" fontId="8" fillId="9" borderId="11" xfId="40" applyFont="1" applyFill="1" applyBorder="1"/>
    <xf numFmtId="0" fontId="8" fillId="9" borderId="2" xfId="40" applyFont="1" applyFill="1" applyBorder="1"/>
    <xf numFmtId="0" fontId="9" fillId="9" borderId="2" xfId="40" applyFont="1" applyFill="1" applyBorder="1"/>
    <xf numFmtId="169" fontId="8" fillId="9" borderId="2" xfId="40" applyNumberFormat="1" applyFont="1" applyFill="1" applyBorder="1"/>
    <xf numFmtId="169" fontId="8" fillId="9" borderId="15" xfId="40" applyNumberFormat="1" applyFont="1" applyFill="1" applyBorder="1"/>
    <xf numFmtId="169" fontId="8" fillId="0" borderId="10" xfId="40" applyNumberFormat="1" applyFont="1" applyBorder="1" applyAlignment="1">
      <alignment horizontal="right"/>
    </xf>
    <xf numFmtId="184" fontId="8" fillId="0" borderId="0" xfId="40" applyNumberFormat="1" applyFont="1" applyAlignment="1">
      <alignment vertical="top"/>
    </xf>
    <xf numFmtId="0" fontId="8" fillId="0" borderId="0" xfId="40" applyFont="1" applyAlignment="1">
      <alignment vertical="top"/>
    </xf>
    <xf numFmtId="0" fontId="2" fillId="0" borderId="0" xfId="43" applyAlignment="1">
      <alignment wrapText="1"/>
    </xf>
    <xf numFmtId="0" fontId="8" fillId="9" borderId="2" xfId="40" applyFont="1" applyFill="1" applyBorder="1" applyAlignment="1">
      <alignment vertical="top"/>
    </xf>
    <xf numFmtId="169" fontId="7" fillId="0" borderId="0" xfId="40" applyNumberFormat="1" applyFont="1" applyAlignment="1">
      <alignment horizontal="right"/>
    </xf>
    <xf numFmtId="169" fontId="8" fillId="0" borderId="0" xfId="40" applyNumberFormat="1" applyFont="1" applyAlignment="1">
      <alignment horizontal="right" vertical="top"/>
    </xf>
    <xf numFmtId="267" fontId="73" fillId="3" borderId="0" xfId="0" applyNumberFormat="1" applyFont="1" applyFill="1"/>
    <xf numFmtId="169" fontId="7" fillId="17" borderId="0" xfId="0" applyNumberFormat="1" applyFont="1" applyFill="1"/>
    <xf numFmtId="268" fontId="35" fillId="0" borderId="0" xfId="9" applyNumberFormat="1" applyAlignment="1" applyProtection="1"/>
    <xf numFmtId="169" fontId="8" fillId="3" borderId="3" xfId="10" applyNumberFormat="1" applyFont="1" applyFill="1" applyBorder="1"/>
    <xf numFmtId="183" fontId="8" fillId="32" borderId="0" xfId="10" applyNumberFormat="1" applyFont="1" applyFill="1"/>
    <xf numFmtId="3" fontId="8" fillId="32" borderId="21" xfId="10" applyNumberFormat="1" applyFont="1" applyFill="1" applyBorder="1" applyAlignment="1">
      <alignment horizontal="center" wrapText="1"/>
    </xf>
    <xf numFmtId="169" fontId="68" fillId="0" borderId="18" xfId="10" applyNumberFormat="1" applyFont="1" applyBorder="1" applyAlignment="1">
      <alignment horizontal="center" vertical="top" wrapText="1"/>
    </xf>
    <xf numFmtId="3" fontId="8" fillId="3" borderId="21" xfId="10" applyNumberFormat="1" applyFont="1" applyFill="1" applyBorder="1" applyAlignment="1">
      <alignment horizontal="center" wrapText="1"/>
    </xf>
    <xf numFmtId="0" fontId="7" fillId="0" borderId="7" xfId="0" applyFont="1" applyBorder="1" applyAlignment="1">
      <alignment horizontal="center" vertical="center"/>
    </xf>
    <xf numFmtId="0" fontId="7" fillId="23" borderId="7" xfId="0" applyFont="1" applyFill="1" applyBorder="1" applyAlignment="1">
      <alignment horizontal="center" vertical="center" wrapText="1"/>
    </xf>
    <xf numFmtId="0" fontId="7" fillId="3" borderId="0" xfId="0" applyFont="1" applyFill="1" applyAlignment="1">
      <alignment horizontal="left" vertical="center" indent="1"/>
    </xf>
    <xf numFmtId="0" fontId="35" fillId="3" borderId="11" xfId="9" applyFill="1" applyBorder="1" applyAlignment="1" applyProtection="1">
      <alignment horizontal="left" vertical="center"/>
    </xf>
    <xf numFmtId="0" fontId="7" fillId="3" borderId="2" xfId="11" applyFill="1" applyBorder="1" applyAlignment="1">
      <alignment vertical="center"/>
    </xf>
    <xf numFmtId="0" fontId="7" fillId="3" borderId="15" xfId="11" applyFill="1" applyBorder="1" applyAlignment="1">
      <alignment vertical="center"/>
    </xf>
    <xf numFmtId="0" fontId="35" fillId="3" borderId="11" xfId="9" applyFill="1" applyBorder="1" applyAlignment="1" applyProtection="1">
      <alignment vertical="center"/>
    </xf>
    <xf numFmtId="0" fontId="7" fillId="3" borderId="2" xfId="11" applyFill="1" applyBorder="1" applyAlignment="1">
      <alignment horizontal="left" vertical="center"/>
    </xf>
    <xf numFmtId="0" fontId="31" fillId="0" borderId="0" xfId="11" applyFont="1"/>
    <xf numFmtId="0" fontId="7" fillId="0" borderId="0" xfId="11" applyAlignment="1">
      <alignment vertical="top" wrapText="1"/>
    </xf>
    <xf numFmtId="0" fontId="7" fillId="0" borderId="0" xfId="11" applyAlignment="1">
      <alignment horizontal="left" vertical="top" wrapText="1"/>
    </xf>
    <xf numFmtId="0" fontId="10" fillId="0" borderId="0" xfId="11" applyFont="1"/>
    <xf numFmtId="0" fontId="7" fillId="0" borderId="0" xfId="11" applyAlignment="1">
      <alignment horizontal="right"/>
    </xf>
    <xf numFmtId="0" fontId="7" fillId="0" borderId="0" xfId="11" applyAlignment="1">
      <alignment vertical="center"/>
    </xf>
    <xf numFmtId="0" fontId="0" fillId="0" borderId="0" xfId="0" applyAlignment="1">
      <alignment vertical="center"/>
    </xf>
    <xf numFmtId="0" fontId="108" fillId="0" borderId="0" xfId="35" applyFont="1"/>
    <xf numFmtId="167" fontId="7" fillId="0" borderId="0" xfId="37" applyNumberFormat="1" applyFont="1"/>
    <xf numFmtId="167" fontId="108" fillId="9" borderId="0" xfId="35" applyNumberFormat="1" applyFont="1" applyFill="1"/>
    <xf numFmtId="0" fontId="108" fillId="9" borderId="0" xfId="35" applyFont="1" applyFill="1"/>
    <xf numFmtId="37" fontId="7" fillId="0" borderId="0" xfId="2" applyNumberFormat="1" applyFont="1" applyFill="1" applyProtection="1">
      <protection locked="0"/>
    </xf>
    <xf numFmtId="0" fontId="38" fillId="3" borderId="0" xfId="0" applyFont="1" applyFill="1" applyAlignment="1">
      <alignment horizontal="center" vertical="center"/>
    </xf>
    <xf numFmtId="0" fontId="11" fillId="3" borderId="0" xfId="0" applyFont="1" applyFill="1" applyAlignment="1">
      <alignment horizontal="center" vertical="center"/>
    </xf>
    <xf numFmtId="0" fontId="13" fillId="3" borderId="0" xfId="0" applyFont="1" applyFill="1" applyAlignment="1" applyProtection="1">
      <alignment horizontal="left" vertical="center"/>
      <protection locked="0"/>
    </xf>
    <xf numFmtId="0" fontId="0" fillId="3" borderId="0" xfId="0" applyFill="1" applyAlignment="1">
      <alignment wrapText="1"/>
    </xf>
    <xf numFmtId="0" fontId="90" fillId="3" borderId="0" xfId="0" applyFont="1" applyFill="1" applyAlignment="1">
      <alignment horizontal="center" vertical="top"/>
    </xf>
    <xf numFmtId="0" fontId="7" fillId="36" borderId="0" xfId="10" applyFill="1"/>
    <xf numFmtId="3" fontId="7" fillId="36" borderId="0" xfId="10" applyNumberFormat="1" applyFill="1"/>
    <xf numFmtId="169" fontId="7" fillId="36" borderId="0" xfId="10" applyNumberFormat="1" applyFill="1"/>
    <xf numFmtId="169" fontId="7" fillId="36" borderId="0" xfId="10" applyNumberFormat="1" applyFill="1" applyAlignment="1">
      <alignment horizontal="right"/>
    </xf>
    <xf numFmtId="169" fontId="7" fillId="36" borderId="10" xfId="10" applyNumberFormat="1" applyFill="1" applyBorder="1" applyAlignment="1">
      <alignment horizontal="right"/>
    </xf>
    <xf numFmtId="0" fontId="3" fillId="3" borderId="0" xfId="35" applyFill="1"/>
    <xf numFmtId="0" fontId="0" fillId="0" borderId="0" xfId="0" applyAlignment="1">
      <alignment wrapText="1"/>
    </xf>
    <xf numFmtId="0" fontId="8" fillId="22" borderId="8" xfId="0" applyFont="1" applyFill="1" applyBorder="1" applyAlignment="1">
      <alignment horizontal="center" wrapText="1"/>
    </xf>
    <xf numFmtId="258" fontId="38" fillId="3" borderId="12" xfId="2" applyNumberFormat="1" applyFont="1" applyFill="1" applyBorder="1" applyAlignment="1">
      <alignment horizontal="right" vertical="top" indent="1"/>
    </xf>
    <xf numFmtId="0" fontId="0" fillId="23" borderId="7" xfId="0" applyFill="1" applyBorder="1" applyAlignment="1">
      <alignment horizontal="center"/>
    </xf>
    <xf numFmtId="0" fontId="0" fillId="0" borderId="0" xfId="0" applyAlignment="1">
      <alignment horizontal="center" vertical="center" wrapText="1"/>
    </xf>
    <xf numFmtId="169" fontId="54" fillId="3" borderId="0" xfId="2" applyNumberFormat="1" applyFont="1" applyFill="1" applyBorder="1" applyAlignment="1">
      <alignment horizontal="center"/>
    </xf>
    <xf numFmtId="0" fontId="78" fillId="7" borderId="0" xfId="0" applyFont="1" applyFill="1" applyAlignment="1">
      <alignment horizontal="left" vertical="top"/>
    </xf>
    <xf numFmtId="0" fontId="8" fillId="22" borderId="0" xfId="0" applyFont="1" applyFill="1" applyAlignment="1">
      <alignment horizontal="center" wrapText="1"/>
    </xf>
    <xf numFmtId="169" fontId="54" fillId="3" borderId="0" xfId="14" applyNumberFormat="1" applyFont="1" applyFill="1" applyBorder="1" applyAlignment="1">
      <alignment horizontal="right"/>
    </xf>
    <xf numFmtId="169" fontId="14" fillId="3" borderId="0" xfId="0" applyNumberFormat="1" applyFont="1" applyFill="1" applyAlignment="1">
      <alignment vertical="top"/>
    </xf>
    <xf numFmtId="169" fontId="54" fillId="3" borderId="0" xfId="2" applyNumberFormat="1" applyFont="1" applyFill="1" applyBorder="1" applyAlignment="1">
      <alignment horizontal="right"/>
    </xf>
    <xf numFmtId="169" fontId="54" fillId="3" borderId="0" xfId="0" applyNumberFormat="1" applyFont="1" applyFill="1" applyAlignment="1">
      <alignment horizontal="right" vertical="top" wrapText="1"/>
    </xf>
    <xf numFmtId="0" fontId="0" fillId="0" borderId="7" xfId="0" applyBorder="1" applyAlignment="1">
      <alignment horizontal="center"/>
    </xf>
    <xf numFmtId="0" fontId="7" fillId="23" borderId="0" xfId="11" applyFill="1"/>
    <xf numFmtId="169" fontId="8" fillId="6" borderId="11" xfId="0" applyNumberFormat="1" applyFont="1" applyFill="1" applyBorder="1"/>
    <xf numFmtId="169" fontId="8" fillId="6" borderId="2" xfId="0" applyNumberFormat="1" applyFont="1" applyFill="1" applyBorder="1"/>
    <xf numFmtId="169" fontId="8" fillId="6" borderId="15" xfId="0" applyNumberFormat="1" applyFont="1" applyFill="1" applyBorder="1"/>
    <xf numFmtId="169" fontId="8" fillId="5" borderId="11" xfId="0" applyNumberFormat="1" applyFont="1" applyFill="1" applyBorder="1"/>
    <xf numFmtId="169" fontId="8" fillId="5" borderId="2" xfId="0" applyNumberFormat="1" applyFont="1" applyFill="1" applyBorder="1"/>
    <xf numFmtId="169" fontId="8" fillId="5" borderId="15" xfId="0" applyNumberFormat="1" applyFont="1" applyFill="1" applyBorder="1"/>
    <xf numFmtId="169" fontId="7" fillId="5" borderId="7" xfId="0" applyNumberFormat="1" applyFont="1" applyFill="1" applyBorder="1"/>
    <xf numFmtId="0" fontId="7" fillId="5" borderId="0" xfId="0" applyFont="1" applyFill="1"/>
    <xf numFmtId="0" fontId="39" fillId="5" borderId="0" xfId="0" applyFont="1" applyFill="1"/>
    <xf numFmtId="0" fontId="39" fillId="5" borderId="9" xfId="0" applyFont="1" applyFill="1" applyBorder="1"/>
    <xf numFmtId="169" fontId="38" fillId="6" borderId="0" xfId="0" applyNumberFormat="1" applyFont="1" applyFill="1" applyAlignment="1">
      <alignment horizontal="center"/>
    </xf>
    <xf numFmtId="169" fontId="7" fillId="0" borderId="13" xfId="0" applyNumberFormat="1" applyFont="1" applyBorder="1" applyAlignment="1">
      <alignment horizontal="right"/>
    </xf>
    <xf numFmtId="169" fontId="55" fillId="27" borderId="17" xfId="0" applyNumberFormat="1" applyFont="1" applyFill="1" applyBorder="1" applyAlignment="1">
      <alignment horizontal="right"/>
    </xf>
    <xf numFmtId="0" fontId="78" fillId="0" borderId="0" xfId="0" applyFont="1" applyAlignment="1">
      <alignment horizontal="left" vertical="top"/>
    </xf>
    <xf numFmtId="0" fontId="7" fillId="0" borderId="9" xfId="0" applyFont="1" applyBorder="1" applyAlignment="1">
      <alignment horizontal="center"/>
    </xf>
    <xf numFmtId="169" fontId="14" fillId="0" borderId="0" xfId="0" applyNumberFormat="1" applyFont="1" applyAlignment="1">
      <alignment vertical="top"/>
    </xf>
    <xf numFmtId="169" fontId="54" fillId="0" borderId="0" xfId="0" applyNumberFormat="1" applyFont="1" applyAlignment="1">
      <alignment horizontal="right" vertical="top" wrapText="1"/>
    </xf>
    <xf numFmtId="169" fontId="42" fillId="4" borderId="0" xfId="0" applyNumberFormat="1" applyFont="1" applyFill="1"/>
    <xf numFmtId="169" fontId="55" fillId="27" borderId="17" xfId="0" applyNumberFormat="1" applyFont="1" applyFill="1" applyBorder="1"/>
    <xf numFmtId="169" fontId="7" fillId="3" borderId="7" xfId="0" applyNumberFormat="1" applyFont="1" applyFill="1" applyBorder="1"/>
    <xf numFmtId="169" fontId="54" fillId="0" borderId="0" xfId="14" applyNumberFormat="1" applyFont="1" applyBorder="1" applyAlignment="1">
      <alignment horizontal="right"/>
    </xf>
    <xf numFmtId="0" fontId="9" fillId="0" borderId="0" xfId="14" applyFont="1" applyBorder="1"/>
    <xf numFmtId="0" fontId="14" fillId="0" borderId="0" xfId="0" applyFont="1"/>
    <xf numFmtId="0" fontId="38" fillId="0" borderId="0" xfId="0" applyFont="1" applyAlignment="1">
      <alignment horizontal="left" vertical="top" indent="1"/>
    </xf>
    <xf numFmtId="0" fontId="48" fillId="0" borderId="0" xfId="0" applyFont="1"/>
    <xf numFmtId="169" fontId="42" fillId="0" borderId="6" xfId="0" applyNumberFormat="1" applyFont="1" applyBorder="1"/>
    <xf numFmtId="169" fontId="7" fillId="0" borderId="0" xfId="0" applyNumberFormat="1" applyFont="1" applyAlignment="1">
      <alignment horizontal="left" vertical="top"/>
    </xf>
    <xf numFmtId="0" fontId="7" fillId="11" borderId="0" xfId="0" applyFont="1" applyFill="1" applyAlignment="1">
      <alignment horizontal="center"/>
    </xf>
    <xf numFmtId="0" fontId="7" fillId="22" borderId="0" xfId="0" applyFont="1" applyFill="1"/>
    <xf numFmtId="0" fontId="8" fillId="0" borderId="6" xfId="0" applyFont="1" applyBorder="1" applyAlignment="1">
      <alignment horizontal="center" wrapText="1"/>
    </xf>
    <xf numFmtId="0" fontId="8" fillId="0" borderId="6" xfId="0" applyFont="1" applyBorder="1" applyAlignment="1">
      <alignment horizontal="center"/>
    </xf>
    <xf numFmtId="167" fontId="8" fillId="0" borderId="6" xfId="2" applyNumberFormat="1" applyFont="1" applyFill="1" applyBorder="1" applyAlignment="1">
      <alignment horizontal="right"/>
    </xf>
    <xf numFmtId="0" fontId="85" fillId="25" borderId="0" xfId="10" applyFont="1" applyFill="1" applyAlignment="1">
      <alignment horizontal="center"/>
    </xf>
    <xf numFmtId="0" fontId="7" fillId="9" borderId="0" xfId="10" applyFill="1" applyAlignment="1">
      <alignment wrapText="1"/>
    </xf>
    <xf numFmtId="0" fontId="7" fillId="9" borderId="0" xfId="10" applyFill="1" applyAlignment="1">
      <alignment vertical="center" wrapText="1"/>
    </xf>
    <xf numFmtId="0" fontId="85" fillId="9" borderId="0" xfId="10" applyFont="1" applyFill="1"/>
    <xf numFmtId="169" fontId="38" fillId="5" borderId="10" xfId="2" applyNumberFormat="1" applyFont="1" applyFill="1" applyBorder="1" applyAlignment="1">
      <alignment horizontal="right"/>
    </xf>
    <xf numFmtId="169" fontId="38" fillId="0" borderId="3" xfId="0" applyNumberFormat="1" applyFont="1" applyBorder="1" applyAlignment="1">
      <alignment horizontal="center"/>
    </xf>
    <xf numFmtId="169" fontId="38" fillId="0" borderId="0" xfId="0" applyNumberFormat="1" applyFont="1" applyAlignment="1">
      <alignment horizontal="center"/>
    </xf>
    <xf numFmtId="0" fontId="8" fillId="32" borderId="0" xfId="0" applyFont="1" applyFill="1"/>
    <xf numFmtId="0" fontId="10" fillId="32" borderId="0" xfId="0" applyFont="1" applyFill="1"/>
    <xf numFmtId="165" fontId="8" fillId="6" borderId="0" xfId="0" applyNumberFormat="1" applyFont="1" applyFill="1"/>
    <xf numFmtId="0" fontId="76" fillId="11" borderId="7" xfId="0" applyFont="1" applyFill="1" applyBorder="1"/>
    <xf numFmtId="0" fontId="76" fillId="22" borderId="8" xfId="0" applyFont="1" applyFill="1" applyBorder="1"/>
    <xf numFmtId="0" fontId="77" fillId="0" borderId="7" xfId="0" applyFont="1" applyBorder="1"/>
    <xf numFmtId="0" fontId="75" fillId="0" borderId="7" xfId="0" applyFont="1" applyBorder="1"/>
    <xf numFmtId="0" fontId="76" fillId="22" borderId="7" xfId="0" applyFont="1" applyFill="1" applyBorder="1" applyAlignment="1">
      <alignment vertical="top"/>
    </xf>
    <xf numFmtId="0" fontId="38" fillId="0" borderId="7" xfId="0" applyFont="1" applyBorder="1" applyAlignment="1">
      <alignment horizontal="left" vertical="top" indent="1"/>
    </xf>
    <xf numFmtId="3" fontId="75" fillId="17" borderId="0" xfId="4" applyNumberFormat="1" applyFont="1" applyFill="1"/>
    <xf numFmtId="170" fontId="77" fillId="6" borderId="0" xfId="2" applyNumberFormat="1" applyFont="1" applyFill="1" applyBorder="1" applyAlignment="1">
      <alignment horizontal="center"/>
    </xf>
    <xf numFmtId="170" fontId="75" fillId="6" borderId="0" xfId="2" applyNumberFormat="1" applyFont="1" applyFill="1" applyBorder="1" applyAlignment="1">
      <alignment horizontal="center"/>
    </xf>
    <xf numFmtId="0" fontId="76" fillId="6" borderId="0" xfId="11" applyFont="1" applyFill="1"/>
    <xf numFmtId="0" fontId="76" fillId="6" borderId="12" xfId="11" applyFont="1" applyFill="1" applyBorder="1"/>
    <xf numFmtId="0" fontId="76" fillId="0" borderId="0" xfId="11" applyFont="1"/>
    <xf numFmtId="0" fontId="76" fillId="6" borderId="0" xfId="11" applyFont="1" applyFill="1" applyAlignment="1">
      <alignment wrapText="1"/>
    </xf>
    <xf numFmtId="0" fontId="76" fillId="6" borderId="12" xfId="11" applyFont="1" applyFill="1" applyBorder="1" applyAlignment="1">
      <alignment wrapText="1"/>
    </xf>
    <xf numFmtId="0" fontId="25" fillId="0" borderId="0" xfId="11" applyFont="1"/>
    <xf numFmtId="0" fontId="76" fillId="17" borderId="0" xfId="11" applyFont="1" applyFill="1"/>
    <xf numFmtId="0" fontId="76" fillId="17" borderId="12" xfId="11" applyFont="1" applyFill="1" applyBorder="1" applyAlignment="1">
      <alignment wrapText="1"/>
    </xf>
    <xf numFmtId="0" fontId="25" fillId="17" borderId="0" xfId="11" applyFont="1" applyFill="1"/>
    <xf numFmtId="0" fontId="25" fillId="17" borderId="12" xfId="11" applyFont="1" applyFill="1" applyBorder="1"/>
    <xf numFmtId="0" fontId="76" fillId="17" borderId="0" xfId="11" applyFont="1" applyFill="1" applyAlignment="1">
      <alignment wrapText="1"/>
    </xf>
    <xf numFmtId="170" fontId="77" fillId="17" borderId="0" xfId="2" applyNumberFormat="1" applyFont="1" applyFill="1" applyBorder="1" applyAlignment="1">
      <alignment horizontal="center"/>
    </xf>
    <xf numFmtId="170" fontId="75" fillId="17" borderId="0" xfId="2" applyNumberFormat="1" applyFont="1" applyFill="1" applyBorder="1" applyAlignment="1">
      <alignment horizontal="center"/>
    </xf>
    <xf numFmtId="0" fontId="76" fillId="17" borderId="12" xfId="11" applyFont="1" applyFill="1" applyBorder="1"/>
    <xf numFmtId="169" fontId="7" fillId="10" borderId="11" xfId="0" applyNumberFormat="1" applyFont="1" applyFill="1" applyBorder="1" applyAlignment="1">
      <alignment horizontal="right"/>
    </xf>
    <xf numFmtId="169" fontId="7" fillId="10" borderId="2" xfId="0" applyNumberFormat="1" applyFont="1" applyFill="1" applyBorder="1" applyAlignment="1">
      <alignment horizontal="right"/>
    </xf>
    <xf numFmtId="169" fontId="7" fillId="10" borderId="15" xfId="0" applyNumberFormat="1" applyFont="1" applyFill="1" applyBorder="1" applyAlignment="1">
      <alignment horizontal="right"/>
    </xf>
    <xf numFmtId="0" fontId="79" fillId="0" borderId="7" xfId="0" applyFont="1" applyBorder="1" applyAlignment="1">
      <alignment horizontal="center"/>
    </xf>
    <xf numFmtId="167" fontId="7" fillId="22" borderId="8" xfId="2" applyNumberFormat="1" applyFont="1" applyFill="1" applyBorder="1" applyAlignment="1">
      <alignment horizontal="center"/>
    </xf>
    <xf numFmtId="167" fontId="7" fillId="11" borderId="7" xfId="2" applyNumberFormat="1" applyFont="1" applyFill="1" applyBorder="1" applyAlignment="1">
      <alignment horizontal="center"/>
    </xf>
    <xf numFmtId="167" fontId="7" fillId="0" borderId="7" xfId="2" applyNumberFormat="1" applyFont="1" applyFill="1" applyBorder="1" applyAlignment="1">
      <alignment horizontal="center"/>
    </xf>
    <xf numFmtId="167" fontId="7" fillId="22" borderId="7" xfId="2" applyNumberFormat="1" applyFont="1" applyFill="1" applyBorder="1" applyAlignment="1">
      <alignment horizontal="center"/>
    </xf>
    <xf numFmtId="0" fontId="7" fillId="0" borderId="6" xfId="0" applyFont="1" applyBorder="1" applyAlignment="1">
      <alignment horizontal="center"/>
    </xf>
    <xf numFmtId="167" fontId="7" fillId="0" borderId="9" xfId="2" applyNumberFormat="1" applyFont="1" applyFill="1" applyBorder="1" applyAlignment="1">
      <alignment horizontal="center"/>
    </xf>
    <xf numFmtId="167" fontId="7" fillId="0" borderId="6" xfId="2" applyNumberFormat="1" applyFont="1" applyFill="1" applyBorder="1" applyAlignment="1">
      <alignment horizontal="center"/>
    </xf>
    <xf numFmtId="0" fontId="8" fillId="0" borderId="8" xfId="0" applyFont="1" applyBorder="1" applyAlignment="1">
      <alignment horizontal="center" wrapText="1"/>
    </xf>
    <xf numFmtId="0" fontId="8" fillId="0" borderId="7" xfId="0" applyFont="1" applyBorder="1" applyAlignment="1">
      <alignment horizontal="center" wrapText="1"/>
    </xf>
    <xf numFmtId="169" fontId="54" fillId="0" borderId="7" xfId="0" applyNumberFormat="1" applyFont="1" applyBorder="1"/>
    <xf numFmtId="169" fontId="79" fillId="0" borderId="7" xfId="0" applyNumberFormat="1" applyFont="1" applyBorder="1"/>
    <xf numFmtId="169" fontId="54" fillId="0" borderId="7" xfId="0" applyNumberFormat="1" applyFont="1" applyBorder="1" applyAlignment="1">
      <alignment horizontal="right"/>
    </xf>
    <xf numFmtId="169" fontId="54" fillId="0" borderId="7" xfId="14" applyNumberFormat="1" applyFont="1" applyBorder="1" applyAlignment="1">
      <alignment horizontal="right"/>
    </xf>
    <xf numFmtId="0" fontId="79" fillId="0" borderId="7" xfId="0" applyFont="1" applyBorder="1" applyAlignment="1">
      <alignment horizontal="left"/>
    </xf>
    <xf numFmtId="169" fontId="14" fillId="0" borderId="7" xfId="0" applyNumberFormat="1" applyFont="1" applyBorder="1" applyAlignment="1">
      <alignment vertical="top"/>
    </xf>
    <xf numFmtId="169" fontId="54" fillId="0" borderId="7" xfId="2" applyNumberFormat="1" applyFont="1" applyFill="1" applyBorder="1" applyAlignment="1">
      <alignment horizontal="right"/>
    </xf>
    <xf numFmtId="169" fontId="54" fillId="0" borderId="7" xfId="0" applyNumberFormat="1" applyFont="1" applyBorder="1" applyAlignment="1">
      <alignment horizontal="right" wrapText="1"/>
    </xf>
    <xf numFmtId="169" fontId="55" fillId="0" borderId="7" xfId="0" applyNumberFormat="1" applyFont="1" applyBorder="1" applyAlignment="1">
      <alignment horizontal="right"/>
    </xf>
    <xf numFmtId="169" fontId="54" fillId="0" borderId="7" xfId="0" applyNumberFormat="1" applyFont="1" applyBorder="1" applyAlignment="1">
      <alignment horizontal="right" vertical="top" wrapText="1"/>
    </xf>
    <xf numFmtId="169" fontId="7" fillId="0" borderId="7" xfId="0" applyNumberFormat="1" applyFont="1" applyBorder="1"/>
    <xf numFmtId="169" fontId="55" fillId="0" borderId="7" xfId="0" applyNumberFormat="1" applyFont="1" applyBorder="1" applyAlignment="1">
      <alignment horizontal="center" wrapText="1"/>
    </xf>
    <xf numFmtId="0" fontId="43" fillId="3" borderId="0" xfId="0" applyFont="1" applyFill="1" applyAlignment="1">
      <alignment horizontal="left" vertical="center"/>
    </xf>
    <xf numFmtId="0" fontId="43" fillId="0" borderId="0" xfId="0" applyFont="1" applyAlignment="1">
      <alignment horizontal="left" vertical="center"/>
    </xf>
    <xf numFmtId="0" fontId="43" fillId="17" borderId="0" xfId="0" applyFont="1" applyFill="1" applyAlignment="1">
      <alignment vertical="center"/>
    </xf>
    <xf numFmtId="165" fontId="23" fillId="13" borderId="0" xfId="0" applyNumberFormat="1" applyFont="1" applyFill="1" applyAlignment="1">
      <alignment vertical="top"/>
    </xf>
    <xf numFmtId="0" fontId="23" fillId="3" borderId="0" xfId="9" applyFont="1" applyFill="1" applyBorder="1" applyAlignment="1" applyProtection="1">
      <alignment horizontal="left" vertical="top"/>
    </xf>
    <xf numFmtId="0" fontId="63" fillId="0" borderId="0" xfId="44" applyFont="1"/>
    <xf numFmtId="0" fontId="35" fillId="0" borderId="0" xfId="9" quotePrefix="1" applyFill="1" applyAlignment="1" applyProtection="1">
      <alignment horizontal="left"/>
    </xf>
    <xf numFmtId="3" fontId="8" fillId="0" borderId="10" xfId="0" applyNumberFormat="1" applyFont="1" applyBorder="1"/>
    <xf numFmtId="0" fontId="7" fillId="0" borderId="0" xfId="10" applyAlignment="1">
      <alignment vertical="top"/>
    </xf>
    <xf numFmtId="170" fontId="26" fillId="0" borderId="0" xfId="11" applyNumberFormat="1" applyFont="1"/>
    <xf numFmtId="170" fontId="75" fillId="17" borderId="23" xfId="2" applyNumberFormat="1" applyFont="1" applyFill="1" applyBorder="1" applyAlignment="1">
      <alignment horizontal="center"/>
    </xf>
    <xf numFmtId="0" fontId="7" fillId="3" borderId="0" xfId="11" applyFill="1" applyAlignment="1">
      <alignment horizontal="left" vertical="top" wrapText="1"/>
    </xf>
    <xf numFmtId="0" fontId="7" fillId="3" borderId="0" xfId="11" applyFill="1" applyAlignment="1">
      <alignment horizontal="left" vertical="top"/>
    </xf>
    <xf numFmtId="0" fontId="7" fillId="3" borderId="19" xfId="10" applyFill="1" applyBorder="1" applyAlignment="1">
      <alignment horizontal="left" vertical="top" wrapText="1"/>
    </xf>
    <xf numFmtId="0" fontId="7" fillId="10" borderId="0" xfId="0" applyFont="1" applyFill="1" applyAlignment="1">
      <alignment wrapText="1"/>
    </xf>
    <xf numFmtId="0" fontId="7" fillId="0" borderId="20" xfId="0" applyFont="1" applyBorder="1"/>
    <xf numFmtId="0" fontId="7" fillId="3" borderId="18" xfId="0" applyFont="1" applyFill="1" applyBorder="1"/>
    <xf numFmtId="169" fontId="7" fillId="3" borderId="18" xfId="0" applyNumberFormat="1" applyFont="1" applyFill="1" applyBorder="1"/>
    <xf numFmtId="0" fontId="7" fillId="0" borderId="11" xfId="0" applyFont="1" applyBorder="1" applyAlignment="1">
      <alignment horizontal="right"/>
    </xf>
    <xf numFmtId="0" fontId="7" fillId="0" borderId="2" xfId="0" applyFont="1" applyBorder="1" applyAlignment="1">
      <alignment horizontal="right"/>
    </xf>
    <xf numFmtId="0" fontId="7" fillId="0" borderId="15" xfId="0" applyFont="1" applyBorder="1" applyAlignment="1">
      <alignment horizontal="right"/>
    </xf>
    <xf numFmtId="169" fontId="7" fillId="10" borderId="11" xfId="0" applyNumberFormat="1" applyFont="1" applyFill="1" applyBorder="1"/>
    <xf numFmtId="169" fontId="7" fillId="10" borderId="2" xfId="0" applyNumberFormat="1" applyFont="1" applyFill="1" applyBorder="1"/>
    <xf numFmtId="169" fontId="7" fillId="10" borderId="15" xfId="0" applyNumberFormat="1" applyFont="1" applyFill="1" applyBorder="1"/>
    <xf numFmtId="169" fontId="7" fillId="0" borderId="11" xfId="0" applyNumberFormat="1" applyFont="1" applyBorder="1"/>
    <xf numFmtId="169" fontId="7" fillId="0" borderId="2" xfId="0" applyNumberFormat="1" applyFont="1" applyBorder="1"/>
    <xf numFmtId="169" fontId="7" fillId="0" borderId="15" xfId="0" applyNumberFormat="1" applyFont="1" applyBorder="1"/>
    <xf numFmtId="196" fontId="73" fillId="0" borderId="0" xfId="10" applyNumberFormat="1" applyFont="1"/>
    <xf numFmtId="270" fontId="73" fillId="0" borderId="0" xfId="10" applyNumberFormat="1" applyFont="1" applyAlignment="1">
      <alignment vertical="top"/>
    </xf>
    <xf numFmtId="195" fontId="73" fillId="0" borderId="0" xfId="10" applyNumberFormat="1" applyFont="1"/>
    <xf numFmtId="271" fontId="73" fillId="0" borderId="0" xfId="10" applyNumberFormat="1" applyFont="1"/>
    <xf numFmtId="262" fontId="73" fillId="0" borderId="0" xfId="10" applyNumberFormat="1" applyFont="1" applyAlignment="1">
      <alignment horizontal="left"/>
    </xf>
    <xf numFmtId="271" fontId="73" fillId="0" borderId="0" xfId="10" applyNumberFormat="1" applyFont="1" applyAlignment="1">
      <alignment horizontal="left"/>
    </xf>
    <xf numFmtId="169" fontId="7" fillId="15" borderId="0" xfId="0" applyNumberFormat="1" applyFont="1" applyFill="1"/>
    <xf numFmtId="169" fontId="94" fillId="3" borderId="0" xfId="0" applyNumberFormat="1" applyFont="1" applyFill="1" applyAlignment="1">
      <alignment horizontal="right"/>
    </xf>
    <xf numFmtId="0" fontId="7" fillId="3" borderId="4" xfId="0" applyFont="1" applyFill="1" applyBorder="1" applyAlignment="1">
      <alignment vertical="top" wrapText="1"/>
    </xf>
    <xf numFmtId="0" fontId="7" fillId="3" borderId="4" xfId="0" applyFont="1" applyFill="1" applyBorder="1" applyAlignment="1">
      <alignment horizontal="left" vertical="top" wrapText="1"/>
    </xf>
    <xf numFmtId="0" fontId="42" fillId="3" borderId="0" xfId="11" applyFont="1" applyFill="1"/>
    <xf numFmtId="0" fontId="73" fillId="3" borderId="0" xfId="9" applyFont="1" applyFill="1" applyAlignment="1" applyProtection="1"/>
    <xf numFmtId="0" fontId="94" fillId="3" borderId="0" xfId="11" applyFont="1" applyFill="1"/>
    <xf numFmtId="0" fontId="8" fillId="26" borderId="20" xfId="10" applyFont="1" applyFill="1" applyBorder="1"/>
    <xf numFmtId="0" fontId="7" fillId="3" borderId="20" xfId="10" applyFill="1" applyBorder="1" applyAlignment="1">
      <alignment vertical="top" wrapText="1"/>
    </xf>
    <xf numFmtId="0" fontId="38" fillId="0" borderId="0" xfId="44" applyFont="1"/>
    <xf numFmtId="167" fontId="105" fillId="35" borderId="24" xfId="45" applyNumberFormat="1" applyFont="1" applyFill="1" applyBorder="1" applyAlignment="1">
      <alignment vertical="center"/>
    </xf>
    <xf numFmtId="0" fontId="7" fillId="0" borderId="0" xfId="35" applyFont="1" applyAlignment="1">
      <alignment horizontal="center"/>
    </xf>
    <xf numFmtId="169" fontId="7" fillId="0" borderId="0" xfId="36" applyNumberFormat="1" applyFont="1" applyFill="1" applyAlignment="1">
      <alignment horizontal="right"/>
    </xf>
    <xf numFmtId="169" fontId="38" fillId="0" borderId="0" xfId="36" applyNumberFormat="1" applyFont="1" applyFill="1" applyAlignment="1">
      <alignment horizontal="right"/>
    </xf>
    <xf numFmtId="169" fontId="7" fillId="0" borderId="0" xfId="35" applyNumberFormat="1" applyFont="1" applyAlignment="1">
      <alignment horizontal="right" vertical="center"/>
    </xf>
    <xf numFmtId="169" fontId="7" fillId="0" borderId="0" xfId="35" applyNumberFormat="1" applyFont="1" applyAlignment="1">
      <alignment horizontal="right"/>
    </xf>
    <xf numFmtId="0" fontId="7" fillId="0" borderId="4" xfId="28" applyFont="1" applyBorder="1"/>
    <xf numFmtId="0" fontId="94" fillId="0" borderId="0" xfId="11" applyFont="1"/>
    <xf numFmtId="0" fontId="70" fillId="0" borderId="7" xfId="10" applyFont="1" applyBorder="1" applyAlignment="1">
      <alignment horizontal="center" vertical="top" wrapText="1"/>
    </xf>
    <xf numFmtId="169" fontId="68" fillId="0" borderId="12" xfId="10" applyNumberFormat="1" applyFont="1" applyBorder="1" applyAlignment="1">
      <alignment horizontal="center" vertical="top" wrapText="1"/>
    </xf>
    <xf numFmtId="169" fontId="68" fillId="17" borderId="12" xfId="10" applyNumberFormat="1" applyFont="1" applyFill="1" applyBorder="1" applyAlignment="1">
      <alignment horizontal="center" vertical="top" wrapText="1"/>
    </xf>
    <xf numFmtId="169" fontId="68" fillId="6" borderId="12" xfId="10" applyNumberFormat="1" applyFont="1" applyFill="1" applyBorder="1" applyAlignment="1">
      <alignment horizontal="center" vertical="top" wrapText="1"/>
    </xf>
    <xf numFmtId="169" fontId="68" fillId="11" borderId="18" xfId="10" applyNumberFormat="1" applyFont="1" applyFill="1" applyBorder="1" applyAlignment="1">
      <alignment horizontal="center" vertical="top" wrapText="1"/>
    </xf>
    <xf numFmtId="169" fontId="68" fillId="17" borderId="18" xfId="10" applyNumberFormat="1" applyFont="1" applyFill="1" applyBorder="1" applyAlignment="1">
      <alignment horizontal="center" vertical="top" wrapText="1"/>
    </xf>
    <xf numFmtId="0" fontId="68" fillId="18" borderId="0" xfId="10" applyFont="1" applyFill="1" applyAlignment="1">
      <alignment horizontal="center" vertical="top" wrapText="1"/>
    </xf>
    <xf numFmtId="0" fontId="67" fillId="8" borderId="0" xfId="10" applyFont="1" applyFill="1" applyAlignment="1">
      <alignment horizontal="center" vertical="top" wrapText="1"/>
    </xf>
    <xf numFmtId="0" fontId="67" fillId="18" borderId="0" xfId="10" applyFont="1" applyFill="1" applyAlignment="1">
      <alignment horizontal="center" vertical="top" wrapText="1"/>
    </xf>
    <xf numFmtId="0" fontId="70" fillId="8" borderId="0" xfId="10" applyFont="1" applyFill="1" applyAlignment="1">
      <alignment horizontal="center" vertical="top" wrapText="1"/>
    </xf>
    <xf numFmtId="0" fontId="68" fillId="17" borderId="0" xfId="10" applyFont="1" applyFill="1" applyAlignment="1">
      <alignment horizontal="center" vertical="top" wrapText="1"/>
    </xf>
    <xf numFmtId="0" fontId="70" fillId="0" borderId="0" xfId="10" applyFont="1" applyAlignment="1">
      <alignment horizontal="center" vertical="top" wrapText="1"/>
    </xf>
    <xf numFmtId="0" fontId="68" fillId="3" borderId="0" xfId="10" applyFont="1" applyFill="1" applyAlignment="1">
      <alignment horizontal="center" vertical="top" wrapText="1"/>
    </xf>
    <xf numFmtId="0" fontId="71" fillId="8" borderId="0" xfId="10" applyFont="1" applyFill="1" applyAlignment="1">
      <alignment horizontal="center" vertical="top" wrapText="1"/>
    </xf>
    <xf numFmtId="0" fontId="71" fillId="18" borderId="0" xfId="10" applyFont="1" applyFill="1" applyAlignment="1">
      <alignment horizontal="center" vertical="top" wrapText="1"/>
    </xf>
    <xf numFmtId="0" fontId="70" fillId="18" borderId="0" xfId="10" applyFont="1" applyFill="1" applyAlignment="1">
      <alignment horizontal="center" vertical="top" wrapText="1"/>
    </xf>
    <xf numFmtId="0" fontId="71" fillId="15" borderId="0" xfId="10" applyFont="1" applyFill="1" applyAlignment="1">
      <alignment horizontal="center" vertical="top" wrapText="1"/>
    </xf>
    <xf numFmtId="0" fontId="70" fillId="5" borderId="0" xfId="10" applyFont="1" applyFill="1" applyAlignment="1">
      <alignment horizontal="center" vertical="top" wrapText="1"/>
    </xf>
    <xf numFmtId="0" fontId="67" fillId="5" borderId="0" xfId="10" applyFont="1" applyFill="1" applyAlignment="1">
      <alignment horizontal="center" vertical="top" wrapText="1"/>
    </xf>
    <xf numFmtId="0" fontId="67" fillId="18" borderId="9" xfId="10" applyFont="1" applyFill="1" applyBorder="1" applyAlignment="1">
      <alignment horizontal="center" vertical="top" wrapText="1"/>
    </xf>
    <xf numFmtId="0" fontId="67" fillId="18" borderId="6" xfId="10" applyFont="1" applyFill="1" applyBorder="1" applyAlignment="1">
      <alignment horizontal="center" vertical="top" wrapText="1"/>
    </xf>
    <xf numFmtId="169" fontId="68" fillId="18" borderId="13" xfId="10" applyNumberFormat="1" applyFont="1" applyFill="1" applyBorder="1" applyAlignment="1">
      <alignment horizontal="center" vertical="top" wrapText="1"/>
    </xf>
    <xf numFmtId="169" fontId="68" fillId="18" borderId="19" xfId="10" applyNumberFormat="1" applyFont="1" applyFill="1" applyBorder="1" applyAlignment="1">
      <alignment horizontal="center" vertical="top" wrapText="1"/>
    </xf>
    <xf numFmtId="169" fontId="7" fillId="0" borderId="0" xfId="2" applyNumberFormat="1" applyFont="1" applyFill="1" applyBorder="1" applyAlignment="1">
      <alignment horizontal="right"/>
    </xf>
    <xf numFmtId="169" fontId="7" fillId="0" borderId="10" xfId="0" applyNumberFormat="1" applyFont="1" applyBorder="1" applyAlignment="1">
      <alignment horizontal="right"/>
    </xf>
    <xf numFmtId="0" fontId="23" fillId="3" borderId="7" xfId="41" applyFont="1" applyFill="1" applyBorder="1" applyAlignment="1" applyProtection="1">
      <alignment horizontal="left"/>
    </xf>
    <xf numFmtId="272" fontId="73" fillId="0" borderId="0" xfId="0" applyNumberFormat="1" applyFont="1"/>
    <xf numFmtId="273" fontId="73" fillId="3" borderId="0" xfId="0" applyNumberFormat="1" applyFont="1" applyFill="1"/>
    <xf numFmtId="269" fontId="35" fillId="0" borderId="0" xfId="9" applyNumberFormat="1" applyAlignment="1" applyProtection="1">
      <alignment vertical="top"/>
    </xf>
    <xf numFmtId="169" fontId="8" fillId="3" borderId="10" xfId="0" applyNumberFormat="1" applyFont="1" applyFill="1" applyBorder="1" applyAlignment="1">
      <alignment horizontal="right" vertical="top" wrapText="1"/>
    </xf>
    <xf numFmtId="169" fontId="7" fillId="6" borderId="0" xfId="0" applyNumberFormat="1" applyFont="1" applyFill="1" applyAlignment="1">
      <alignment horizontal="right" vertical="top" wrapText="1"/>
    </xf>
    <xf numFmtId="167" fontId="7" fillId="3" borderId="10" xfId="2" applyNumberFormat="1" applyFont="1" applyFill="1" applyBorder="1" applyAlignment="1">
      <alignment horizontal="right"/>
    </xf>
    <xf numFmtId="0" fontId="8" fillId="6" borderId="0" xfId="0" applyFont="1" applyFill="1"/>
    <xf numFmtId="169" fontId="8" fillId="6" borderId="0" xfId="0" applyNumberFormat="1" applyFont="1" applyFill="1"/>
    <xf numFmtId="169" fontId="8" fillId="6" borderId="0" xfId="0" applyNumberFormat="1" applyFont="1" applyFill="1" applyAlignment="1">
      <alignment vertical="top"/>
    </xf>
    <xf numFmtId="0" fontId="8" fillId="13" borderId="0" xfId="0" applyFont="1" applyFill="1" applyAlignment="1">
      <alignment vertical="top"/>
    </xf>
    <xf numFmtId="0" fontId="7" fillId="13" borderId="0" xfId="0" applyFont="1" applyFill="1"/>
    <xf numFmtId="0" fontId="0" fillId="0" borderId="0" xfId="0" applyAlignment="1">
      <alignment horizontal="left" indent="1"/>
    </xf>
    <xf numFmtId="0" fontId="0" fillId="0" borderId="0" xfId="0" applyAlignment="1">
      <alignment horizontal="left" wrapText="1" indent="1"/>
    </xf>
    <xf numFmtId="0" fontId="7" fillId="5" borderId="40" xfId="0" applyFont="1" applyFill="1" applyBorder="1" applyProtection="1">
      <protection locked="0"/>
    </xf>
    <xf numFmtId="0" fontId="7" fillId="5" borderId="0" xfId="0" applyFont="1" applyFill="1" applyProtection="1">
      <protection locked="0"/>
    </xf>
    <xf numFmtId="0" fontId="7" fillId="5" borderId="41" xfId="0" applyFont="1" applyFill="1" applyBorder="1" applyProtection="1">
      <protection locked="0"/>
    </xf>
    <xf numFmtId="169" fontId="7" fillId="3" borderId="19" xfId="0" applyNumberFormat="1" applyFont="1" applyFill="1" applyBorder="1"/>
    <xf numFmtId="0" fontId="0" fillId="0" borderId="0" xfId="0" applyAlignment="1">
      <alignment vertical="center" wrapText="1"/>
    </xf>
    <xf numFmtId="169" fontId="7" fillId="0" borderId="0" xfId="0" applyNumberFormat="1" applyFont="1" applyAlignment="1">
      <alignment horizontal="right" vertical="top" wrapText="1"/>
    </xf>
    <xf numFmtId="0" fontId="0" fillId="0" borderId="0" xfId="0" applyAlignment="1">
      <alignment horizontal="right" vertical="top" wrapText="1"/>
    </xf>
    <xf numFmtId="165" fontId="8" fillId="0" borderId="0" xfId="0" applyNumberFormat="1" applyFont="1" applyAlignment="1">
      <alignment vertical="top"/>
    </xf>
    <xf numFmtId="3" fontId="7" fillId="0" borderId="0" xfId="0" applyNumberFormat="1" applyFont="1" applyAlignment="1">
      <alignment vertical="top" wrapText="1"/>
    </xf>
    <xf numFmtId="165" fontId="7" fillId="0" borderId="0" xfId="0" applyNumberFormat="1" applyFont="1" applyAlignment="1">
      <alignment vertical="top"/>
    </xf>
    <xf numFmtId="0" fontId="25" fillId="6" borderId="0" xfId="11" applyFont="1" applyFill="1"/>
    <xf numFmtId="0" fontId="7" fillId="0" borderId="4" xfId="10" applyBorder="1" applyAlignment="1">
      <alignment vertical="top" wrapText="1"/>
    </xf>
    <xf numFmtId="0" fontId="8" fillId="3" borderId="12" xfId="0" applyFont="1" applyFill="1" applyBorder="1" applyAlignment="1">
      <alignment horizontal="center"/>
    </xf>
    <xf numFmtId="0" fontId="8" fillId="0" borderId="4" xfId="11" applyFont="1" applyBorder="1" applyAlignment="1">
      <alignment horizontal="left" wrapText="1"/>
    </xf>
    <xf numFmtId="0" fontId="7" fillId="0" borderId="4" xfId="11" applyBorder="1" applyAlignment="1">
      <alignment horizontal="left"/>
    </xf>
    <xf numFmtId="0" fontId="7" fillId="0" borderId="4" xfId="11" applyBorder="1" applyAlignment="1">
      <alignment horizontal="left" wrapText="1"/>
    </xf>
    <xf numFmtId="0" fontId="43" fillId="0" borderId="4" xfId="28" applyBorder="1"/>
    <xf numFmtId="0" fontId="0" fillId="0" borderId="4" xfId="11" applyFont="1" applyBorder="1" applyAlignment="1">
      <alignment horizontal="left"/>
    </xf>
    <xf numFmtId="0" fontId="0" fillId="0" borderId="4" xfId="11" applyFont="1" applyBorder="1" applyAlignment="1">
      <alignment horizontal="left" wrapText="1"/>
    </xf>
    <xf numFmtId="0" fontId="8" fillId="0" borderId="4" xfId="28" applyFont="1" applyBorder="1"/>
    <xf numFmtId="0" fontId="7" fillId="0" borderId="4" xfId="11" applyBorder="1"/>
    <xf numFmtId="0" fontId="8" fillId="0" borderId="4" xfId="11" applyFont="1" applyBorder="1" applyAlignment="1">
      <alignment horizontal="left"/>
    </xf>
    <xf numFmtId="0" fontId="43" fillId="0" borderId="0" xfId="28"/>
    <xf numFmtId="0" fontId="68" fillId="0" borderId="7" xfId="10" applyFont="1" applyBorder="1" applyAlignment="1">
      <alignment horizontal="center" vertical="top" wrapText="1"/>
    </xf>
    <xf numFmtId="0" fontId="68" fillId="0" borderId="0" xfId="10" applyFont="1" applyAlignment="1">
      <alignment horizontal="center" vertical="top" wrapText="1"/>
    </xf>
    <xf numFmtId="0" fontId="67" fillId="0" borderId="7" xfId="10" applyFont="1" applyBorder="1" applyAlignment="1">
      <alignment horizontal="center" vertical="top" wrapText="1"/>
    </xf>
    <xf numFmtId="0" fontId="67" fillId="0" borderId="0" xfId="10" applyFont="1" applyAlignment="1">
      <alignment horizontal="center" vertical="top" wrapText="1"/>
    </xf>
    <xf numFmtId="0" fontId="7" fillId="7" borderId="0" xfId="0" applyFont="1" applyFill="1"/>
    <xf numFmtId="0" fontId="41" fillId="0" borderId="0" xfId="0" applyFont="1" applyAlignment="1">
      <alignment horizontal="center"/>
    </xf>
    <xf numFmtId="0" fontId="76" fillId="7" borderId="0" xfId="11" applyFont="1" applyFill="1" applyAlignment="1">
      <alignment wrapText="1"/>
    </xf>
    <xf numFmtId="0" fontId="68" fillId="7" borderId="0" xfId="10" applyFont="1" applyFill="1" applyAlignment="1">
      <alignment horizontal="center" vertical="top" wrapText="1"/>
    </xf>
    <xf numFmtId="3" fontId="7" fillId="7" borderId="0" xfId="0" applyNumberFormat="1" applyFont="1" applyFill="1"/>
    <xf numFmtId="3" fontId="8" fillId="7" borderId="0" xfId="0" applyNumberFormat="1" applyFont="1" applyFill="1" applyAlignment="1">
      <alignment vertical="top"/>
    </xf>
    <xf numFmtId="0" fontId="8" fillId="7" borderId="0" xfId="0" applyFont="1" applyFill="1" applyAlignment="1">
      <alignment vertical="top"/>
    </xf>
    <xf numFmtId="0" fontId="7" fillId="7" borderId="4" xfId="11" applyFill="1" applyBorder="1" applyAlignment="1">
      <alignment horizontal="left"/>
    </xf>
    <xf numFmtId="0" fontId="7" fillId="7" borderId="4" xfId="11" applyFill="1" applyBorder="1" applyAlignment="1">
      <alignment horizontal="left" wrapText="1"/>
    </xf>
    <xf numFmtId="0" fontId="43" fillId="7" borderId="4" xfId="28" applyFill="1" applyBorder="1"/>
    <xf numFmtId="0" fontId="8" fillId="7" borderId="0" xfId="0" applyFont="1" applyFill="1"/>
    <xf numFmtId="169" fontId="7" fillId="7" borderId="0" xfId="0" applyNumberFormat="1" applyFont="1" applyFill="1" applyAlignment="1">
      <alignment horizontal="right"/>
    </xf>
    <xf numFmtId="169" fontId="8" fillId="7" borderId="0" xfId="0" applyNumberFormat="1" applyFont="1" applyFill="1" applyAlignment="1">
      <alignment horizontal="right"/>
    </xf>
    <xf numFmtId="0" fontId="7" fillId="5" borderId="8" xfId="0" applyFont="1" applyFill="1" applyBorder="1" applyAlignment="1" applyProtection="1">
      <alignment vertical="top"/>
      <protection locked="0"/>
    </xf>
    <xf numFmtId="0" fontId="7" fillId="5" borderId="3" xfId="0" applyFont="1" applyFill="1" applyBorder="1" applyAlignment="1" applyProtection="1">
      <alignment vertical="top"/>
      <protection locked="0"/>
    </xf>
    <xf numFmtId="0" fontId="7" fillId="5" borderId="14" xfId="0" applyFont="1" applyFill="1" applyBorder="1" applyAlignment="1" applyProtection="1">
      <alignment vertical="top"/>
      <protection locked="0"/>
    </xf>
    <xf numFmtId="0" fontId="7" fillId="5" borderId="6" xfId="0" applyFont="1" applyFill="1" applyBorder="1" applyAlignment="1" applyProtection="1">
      <alignment vertical="top"/>
      <protection locked="0"/>
    </xf>
    <xf numFmtId="0" fontId="7" fillId="5" borderId="13" xfId="0" applyFont="1" applyFill="1" applyBorder="1" applyAlignment="1" applyProtection="1">
      <alignment vertical="top"/>
      <protection locked="0"/>
    </xf>
    <xf numFmtId="0" fontId="104" fillId="5" borderId="9" xfId="41" applyFill="1" applyBorder="1"/>
    <xf numFmtId="0" fontId="7" fillId="0" borderId="0" xfId="11" applyAlignment="1">
      <alignment horizontal="center" vertical="top"/>
    </xf>
    <xf numFmtId="0" fontId="35" fillId="0" borderId="0" xfId="41" applyFont="1"/>
    <xf numFmtId="0" fontId="35" fillId="0" borderId="0" xfId="41" applyFont="1" applyAlignment="1">
      <alignment vertical="top"/>
    </xf>
    <xf numFmtId="0" fontId="35" fillId="0" borderId="0" xfId="41" applyFont="1" applyAlignment="1"/>
    <xf numFmtId="0" fontId="35" fillId="0" borderId="0" xfId="41" applyFont="1" applyFill="1" applyAlignment="1">
      <alignment vertical="top"/>
    </xf>
    <xf numFmtId="0" fontId="7" fillId="3" borderId="0" xfId="0" applyFont="1" applyFill="1" applyAlignment="1" applyProtection="1">
      <alignment horizontal="center"/>
      <protection locked="0"/>
    </xf>
    <xf numFmtId="0" fontId="8" fillId="6" borderId="0" xfId="0" applyFont="1" applyFill="1" applyProtection="1">
      <protection locked="0"/>
    </xf>
    <xf numFmtId="0" fontId="113" fillId="0" borderId="0" xfId="0" applyFont="1" applyAlignment="1">
      <alignment horizontal="center"/>
    </xf>
    <xf numFmtId="0" fontId="38" fillId="7" borderId="0" xfId="0" applyFont="1" applyFill="1" applyAlignment="1">
      <alignment horizontal="left" indent="1"/>
    </xf>
    <xf numFmtId="0" fontId="7" fillId="5" borderId="11" xfId="0" applyFont="1" applyFill="1" applyBorder="1"/>
    <xf numFmtId="0" fontId="7" fillId="5" borderId="2" xfId="0" applyFont="1" applyFill="1" applyBorder="1"/>
    <xf numFmtId="0" fontId="7" fillId="5" borderId="15" xfId="0" applyFont="1" applyFill="1" applyBorder="1"/>
    <xf numFmtId="165" fontId="41" fillId="0" borderId="0" xfId="0" applyNumberFormat="1" applyFont="1"/>
    <xf numFmtId="165" fontId="8" fillId="7" borderId="0" xfId="0" applyNumberFormat="1" applyFont="1" applyFill="1" applyAlignment="1">
      <alignment vertical="center"/>
    </xf>
    <xf numFmtId="165" fontId="8" fillId="6" borderId="0" xfId="0" applyNumberFormat="1" applyFont="1" applyFill="1" applyAlignment="1">
      <alignment vertical="center"/>
    </xf>
    <xf numFmtId="0" fontId="38" fillId="6" borderId="0" xfId="0" applyFont="1" applyFill="1" applyAlignment="1">
      <alignment vertical="top"/>
    </xf>
    <xf numFmtId="0" fontId="8" fillId="6" borderId="0" xfId="0" applyFont="1" applyFill="1" applyAlignment="1">
      <alignment vertical="center"/>
    </xf>
    <xf numFmtId="0" fontId="7" fillId="6" borderId="0" xfId="0" applyFont="1" applyFill="1" applyAlignment="1">
      <alignment vertical="center"/>
    </xf>
    <xf numFmtId="165" fontId="8" fillId="17" borderId="0" xfId="0" applyNumberFormat="1" applyFont="1" applyFill="1" applyAlignment="1">
      <alignment vertical="center"/>
    </xf>
    <xf numFmtId="0" fontId="7" fillId="17" borderId="0" xfId="0" applyFont="1" applyFill="1" applyAlignment="1">
      <alignment vertical="top"/>
    </xf>
    <xf numFmtId="0" fontId="7" fillId="7" borderId="4" xfId="0" applyFont="1" applyFill="1" applyBorder="1" applyAlignment="1">
      <alignment vertical="top" wrapText="1"/>
    </xf>
    <xf numFmtId="0" fontId="7" fillId="7" borderId="19" xfId="10" applyFill="1" applyBorder="1" applyAlignment="1">
      <alignment vertical="top" wrapText="1"/>
    </xf>
    <xf numFmtId="0" fontId="42" fillId="0" borderId="0" xfId="11" applyFont="1"/>
    <xf numFmtId="0" fontId="68" fillId="7" borderId="7" xfId="10" applyFont="1" applyFill="1" applyBorder="1" applyAlignment="1">
      <alignment horizontal="center" vertical="top" wrapText="1"/>
    </xf>
    <xf numFmtId="169" fontId="68" fillId="7" borderId="12" xfId="10" applyNumberFormat="1" applyFont="1" applyFill="1" applyBorder="1" applyAlignment="1">
      <alignment horizontal="center" vertical="top" wrapText="1"/>
    </xf>
    <xf numFmtId="0" fontId="19" fillId="3" borderId="0" xfId="0" applyFont="1" applyFill="1" applyAlignment="1" applyProtection="1">
      <alignment vertical="center"/>
      <protection locked="0"/>
    </xf>
    <xf numFmtId="3" fontId="39" fillId="3" borderId="0" xfId="0" applyNumberFormat="1" applyFont="1" applyFill="1" applyAlignment="1">
      <alignment horizontal="center" vertical="top" wrapText="1"/>
    </xf>
    <xf numFmtId="3" fontId="39" fillId="3" borderId="0" xfId="0" applyNumberFormat="1" applyFont="1" applyFill="1" applyAlignment="1">
      <alignment vertical="top" wrapText="1"/>
    </xf>
    <xf numFmtId="169" fontId="7" fillId="7" borderId="0" xfId="0" applyNumberFormat="1" applyFont="1" applyFill="1" applyAlignment="1">
      <alignment horizontal="right" vertical="center"/>
    </xf>
    <xf numFmtId="169" fontId="7" fillId="7" borderId="0" xfId="0" applyNumberFormat="1" applyFont="1" applyFill="1"/>
    <xf numFmtId="169" fontId="54" fillId="7" borderId="0" xfId="0" applyNumberFormat="1" applyFont="1" applyFill="1" applyAlignment="1">
      <alignment horizontal="right" vertical="center"/>
    </xf>
    <xf numFmtId="169" fontId="8" fillId="7" borderId="0" xfId="0" applyNumberFormat="1" applyFont="1" applyFill="1" applyAlignment="1">
      <alignment horizontal="right" vertical="center"/>
    </xf>
    <xf numFmtId="0" fontId="7" fillId="7" borderId="7" xfId="0" applyFont="1" applyFill="1" applyBorder="1" applyAlignment="1">
      <alignment horizontal="center"/>
    </xf>
    <xf numFmtId="0" fontId="7" fillId="7" borderId="0" xfId="0" applyFont="1" applyFill="1" applyAlignment="1">
      <alignment horizontal="left" indent="1"/>
    </xf>
    <xf numFmtId="169" fontId="54" fillId="7" borderId="0" xfId="0" applyNumberFormat="1" applyFont="1" applyFill="1"/>
    <xf numFmtId="169" fontId="54" fillId="7" borderId="0" xfId="2" applyNumberFormat="1" applyFont="1" applyFill="1" applyBorder="1" applyAlignment="1">
      <alignment horizontal="right"/>
    </xf>
    <xf numFmtId="169" fontId="54" fillId="7" borderId="18" xfId="2" applyNumberFormat="1" applyFont="1" applyFill="1" applyBorder="1" applyAlignment="1">
      <alignment horizontal="center"/>
    </xf>
    <xf numFmtId="0" fontId="7" fillId="7" borderId="0" xfId="0" applyFont="1" applyFill="1" applyAlignment="1">
      <alignment horizontal="center"/>
    </xf>
    <xf numFmtId="0" fontId="7" fillId="7" borderId="0" xfId="0" applyFont="1" applyFill="1" applyAlignment="1">
      <alignment horizontal="left"/>
    </xf>
    <xf numFmtId="167" fontId="7" fillId="7" borderId="7" xfId="2" applyNumberFormat="1" applyFont="1" applyFill="1" applyBorder="1" applyAlignment="1">
      <alignment horizontal="center"/>
    </xf>
    <xf numFmtId="167" fontId="7" fillId="7" borderId="0" xfId="2" applyNumberFormat="1" applyFont="1" applyFill="1" applyBorder="1" applyAlignment="1">
      <alignment horizontal="center"/>
    </xf>
    <xf numFmtId="169" fontId="54" fillId="7" borderId="12" xfId="0" applyNumberFormat="1" applyFont="1" applyFill="1" applyBorder="1"/>
    <xf numFmtId="0" fontId="75" fillId="7" borderId="7" xfId="0" applyFont="1" applyFill="1" applyBorder="1" applyAlignment="1">
      <alignment horizontal="left" indent="1"/>
    </xf>
    <xf numFmtId="170" fontId="75" fillId="7" borderId="0" xfId="2" applyNumberFormat="1" applyFont="1" applyFill="1" applyBorder="1" applyAlignment="1">
      <alignment horizontal="center"/>
    </xf>
    <xf numFmtId="3" fontId="75" fillId="7" borderId="0" xfId="4" applyNumberFormat="1" applyFont="1" applyFill="1" applyBorder="1"/>
    <xf numFmtId="169" fontId="75" fillId="7" borderId="0" xfId="4" applyNumberFormat="1" applyFont="1" applyFill="1"/>
    <xf numFmtId="169" fontId="75" fillId="7" borderId="0" xfId="11" applyNumberFormat="1" applyFont="1" applyFill="1"/>
    <xf numFmtId="169" fontId="75" fillId="7" borderId="0" xfId="2" applyNumberFormat="1" applyFont="1" applyFill="1" applyBorder="1" applyAlignment="1">
      <alignment horizontal="center"/>
    </xf>
    <xf numFmtId="169" fontId="75" fillId="7" borderId="12" xfId="2" applyNumberFormat="1" applyFont="1" applyFill="1" applyBorder="1" applyAlignment="1">
      <alignment horizontal="center"/>
    </xf>
    <xf numFmtId="3" fontId="75" fillId="7" borderId="0" xfId="4" applyNumberFormat="1" applyFont="1" applyFill="1"/>
    <xf numFmtId="0" fontId="7" fillId="3" borderId="0" xfId="0" applyFont="1" applyFill="1" applyAlignment="1">
      <alignment horizontal="left"/>
    </xf>
    <xf numFmtId="0" fontId="7" fillId="0" borderId="0" xfId="0" applyFont="1" applyFill="1"/>
    <xf numFmtId="0" fontId="88" fillId="0" borderId="0" xfId="0" applyFont="1" applyFill="1"/>
    <xf numFmtId="3" fontId="7" fillId="0" borderId="0" xfId="0" applyNumberFormat="1" applyFont="1" applyFill="1"/>
    <xf numFmtId="169" fontId="7" fillId="0" borderId="0" xfId="0" applyNumberFormat="1" applyFont="1" applyFill="1" applyAlignment="1">
      <alignment horizontal="right" vertical="center"/>
    </xf>
    <xf numFmtId="169" fontId="7" fillId="0" borderId="0" xfId="0" applyNumberFormat="1" applyFont="1" applyFill="1" applyAlignment="1">
      <alignment horizontal="right"/>
    </xf>
    <xf numFmtId="169" fontId="8" fillId="0" borderId="0" xfId="0" applyNumberFormat="1" applyFont="1" applyFill="1" applyAlignment="1">
      <alignment horizontal="right" vertical="center"/>
    </xf>
    <xf numFmtId="169" fontId="90" fillId="0" borderId="0" xfId="0" applyNumberFormat="1" applyFont="1" applyFill="1" applyAlignment="1">
      <alignment horizontal="right" vertical="center"/>
    </xf>
    <xf numFmtId="169" fontId="54" fillId="0" borderId="0" xfId="0" applyNumberFormat="1" applyFont="1" applyFill="1" applyAlignment="1">
      <alignment horizontal="right" vertical="center"/>
    </xf>
    <xf numFmtId="169" fontId="7" fillId="0" borderId="0" xfId="0" applyNumberFormat="1" applyFont="1" applyFill="1"/>
    <xf numFmtId="0" fontId="38" fillId="0" borderId="0" xfId="0" applyFont="1" applyFill="1" applyAlignment="1">
      <alignment vertical="center" wrapText="1"/>
    </xf>
    <xf numFmtId="169" fontId="8" fillId="0" borderId="0" xfId="0" applyNumberFormat="1" applyFont="1" applyFill="1" applyAlignment="1">
      <alignment horizontal="right"/>
    </xf>
    <xf numFmtId="165" fontId="88" fillId="0" borderId="0" xfId="0" applyNumberFormat="1" applyFont="1" applyFill="1"/>
    <xf numFmtId="165" fontId="7" fillId="0" borderId="0" xfId="0" applyNumberFormat="1" applyFont="1" applyFill="1"/>
    <xf numFmtId="0" fontId="8" fillId="0" borderId="0" xfId="0" applyFont="1" applyFill="1" applyAlignment="1">
      <alignment vertical="top"/>
    </xf>
    <xf numFmtId="169" fontId="7" fillId="3" borderId="0" xfId="0" applyNumberFormat="1" applyFont="1" applyFill="1" applyAlignment="1"/>
    <xf numFmtId="169" fontId="55" fillId="3" borderId="0" xfId="0" applyNumberFormat="1" applyFont="1" applyFill="1" applyAlignment="1">
      <alignment horizontal="center"/>
    </xf>
    <xf numFmtId="169" fontId="54" fillId="3" borderId="0" xfId="0" applyNumberFormat="1" applyFont="1" applyFill="1" applyAlignment="1"/>
    <xf numFmtId="3" fontId="7" fillId="6" borderId="0" xfId="0" applyNumberFormat="1" applyFont="1" applyFill="1" applyAlignment="1">
      <alignment horizontal="center"/>
    </xf>
    <xf numFmtId="0" fontId="90" fillId="0" borderId="0" xfId="0" applyFont="1" applyFill="1" applyAlignment="1">
      <alignment vertical="top"/>
    </xf>
    <xf numFmtId="3" fontId="7" fillId="17" borderId="0" xfId="0" applyNumberFormat="1" applyFont="1" applyFill="1" applyAlignment="1">
      <alignment horizontal="center"/>
    </xf>
    <xf numFmtId="169" fontId="7" fillId="17" borderId="0" xfId="0" applyNumberFormat="1" applyFont="1" applyFill="1" applyAlignment="1">
      <alignment horizontal="right" vertical="top" wrapText="1"/>
    </xf>
    <xf numFmtId="0" fontId="8" fillId="3" borderId="2" xfId="0" quotePrefix="1" applyNumberFormat="1" applyFont="1" applyFill="1" applyBorder="1" applyAlignment="1">
      <alignment horizontal="center" vertical="top"/>
    </xf>
    <xf numFmtId="0" fontId="92" fillId="3" borderId="0" xfId="0" applyFont="1" applyFill="1" applyAlignment="1">
      <alignment horizontal="left" vertical="top" wrapText="1"/>
    </xf>
    <xf numFmtId="0" fontId="7" fillId="3" borderId="0" xfId="0" applyFont="1" applyFill="1" applyAlignment="1">
      <alignment horizontal="left" vertical="top" wrapText="1"/>
    </xf>
    <xf numFmtId="0" fontId="7" fillId="3" borderId="12" xfId="0" applyFont="1" applyFill="1" applyBorder="1" applyAlignment="1">
      <alignment horizontal="left" vertical="top" wrapText="1"/>
    </xf>
    <xf numFmtId="0" fontId="7" fillId="3" borderId="2" xfId="11" applyFill="1" applyBorder="1" applyAlignment="1">
      <alignment horizontal="left" vertical="center" wrapText="1"/>
    </xf>
    <xf numFmtId="0" fontId="7" fillId="3" borderId="2" xfId="11" applyFill="1" applyBorder="1" applyAlignment="1">
      <alignment horizontal="left" vertical="center"/>
    </xf>
    <xf numFmtId="0" fontId="7" fillId="3" borderId="15" xfId="11" applyFill="1" applyBorder="1" applyAlignment="1">
      <alignment horizontal="left" vertical="center"/>
    </xf>
    <xf numFmtId="0" fontId="12" fillId="13" borderId="8" xfId="11" applyFont="1" applyFill="1" applyBorder="1" applyAlignment="1">
      <alignment horizontal="center"/>
    </xf>
    <xf numFmtId="0" fontId="12" fillId="13" borderId="3" xfId="11" applyFont="1" applyFill="1" applyBorder="1" applyAlignment="1">
      <alignment horizontal="center"/>
    </xf>
    <xf numFmtId="0" fontId="12" fillId="13" borderId="14" xfId="11" applyFont="1" applyFill="1" applyBorder="1" applyAlignment="1">
      <alignment horizontal="center"/>
    </xf>
    <xf numFmtId="0" fontId="7" fillId="3" borderId="8" xfId="11" applyFill="1" applyBorder="1" applyAlignment="1">
      <alignment horizontal="left" vertical="top" wrapText="1"/>
    </xf>
    <xf numFmtId="0" fontId="7" fillId="3" borderId="3" xfId="11" applyFill="1" applyBorder="1" applyAlignment="1">
      <alignment horizontal="left" vertical="top" wrapText="1"/>
    </xf>
    <xf numFmtId="0" fontId="7" fillId="3" borderId="14" xfId="11" applyFill="1" applyBorder="1" applyAlignment="1">
      <alignment horizontal="left" vertical="top" wrapText="1"/>
    </xf>
    <xf numFmtId="0" fontId="7" fillId="3" borderId="7" xfId="11" applyFill="1" applyBorder="1" applyAlignment="1">
      <alignment horizontal="left" vertical="top" wrapText="1"/>
    </xf>
    <xf numFmtId="0" fontId="7" fillId="3" borderId="0" xfId="11" applyFill="1" applyAlignment="1">
      <alignment horizontal="left" vertical="top" wrapText="1"/>
    </xf>
    <xf numFmtId="0" fontId="7" fillId="3" borderId="12" xfId="11" applyFill="1" applyBorder="1" applyAlignment="1">
      <alignment horizontal="left" vertical="top" wrapText="1"/>
    </xf>
    <xf numFmtId="0" fontId="7" fillId="3" borderId="9" xfId="11" applyFill="1" applyBorder="1" applyAlignment="1">
      <alignment horizontal="left" vertical="top" wrapText="1"/>
    </xf>
    <xf numFmtId="0" fontId="7" fillId="3" borderId="6" xfId="11" applyFill="1" applyBorder="1" applyAlignment="1">
      <alignment horizontal="left" vertical="top" wrapText="1"/>
    </xf>
    <xf numFmtId="0" fontId="7" fillId="3" borderId="13" xfId="11" applyFill="1" applyBorder="1" applyAlignment="1">
      <alignment horizontal="left" vertical="top" wrapText="1"/>
    </xf>
    <xf numFmtId="0" fontId="7" fillId="3" borderId="7" xfId="11" applyFill="1" applyBorder="1" applyAlignment="1">
      <alignment horizontal="left"/>
    </xf>
    <xf numFmtId="0" fontId="7" fillId="3" borderId="0" xfId="11" applyFill="1" applyAlignment="1">
      <alignment horizontal="left"/>
    </xf>
    <xf numFmtId="0" fontId="7" fillId="3" borderId="12" xfId="11" applyFill="1" applyBorder="1" applyAlignment="1">
      <alignment horizontal="left"/>
    </xf>
    <xf numFmtId="0" fontId="7" fillId="3" borderId="15" xfId="11" applyFill="1" applyBorder="1" applyAlignment="1">
      <alignment horizontal="left" vertical="center" wrapText="1"/>
    </xf>
    <xf numFmtId="0" fontId="7" fillId="3" borderId="0" xfId="11" applyFill="1" applyAlignment="1">
      <alignment horizontal="left" wrapText="1"/>
    </xf>
    <xf numFmtId="0" fontId="7" fillId="3" borderId="12" xfId="11" applyFill="1" applyBorder="1" applyAlignment="1">
      <alignment horizontal="left" wrapText="1"/>
    </xf>
    <xf numFmtId="0" fontId="7" fillId="0" borderId="7" xfId="0" applyFont="1" applyBorder="1" applyAlignment="1">
      <alignment horizontal="left"/>
    </xf>
    <xf numFmtId="0" fontId="7" fillId="0" borderId="0" xfId="0" applyFont="1" applyAlignment="1">
      <alignment horizontal="left"/>
    </xf>
    <xf numFmtId="0" fontId="7" fillId="0" borderId="12" xfId="0" applyFont="1" applyBorder="1" applyAlignment="1">
      <alignment horizontal="left"/>
    </xf>
    <xf numFmtId="0" fontId="7" fillId="3" borderId="7" xfId="11" applyFill="1" applyBorder="1" applyAlignment="1">
      <alignment horizontal="left" vertical="center"/>
    </xf>
    <xf numFmtId="0" fontId="7" fillId="3" borderId="0" xfId="11" applyFill="1" applyAlignment="1">
      <alignment horizontal="left" vertical="center"/>
    </xf>
    <xf numFmtId="0" fontId="7" fillId="3" borderId="12" xfId="11" applyFill="1" applyBorder="1" applyAlignment="1">
      <alignment horizontal="left" vertical="center"/>
    </xf>
    <xf numFmtId="0" fontId="12" fillId="13" borderId="11" xfId="11" applyFont="1" applyFill="1" applyBorder="1" applyAlignment="1">
      <alignment horizontal="center"/>
    </xf>
    <xf numFmtId="0" fontId="12" fillId="13" borderId="2" xfId="11" applyFont="1" applyFill="1" applyBorder="1" applyAlignment="1">
      <alignment horizontal="center"/>
    </xf>
    <xf numFmtId="0" fontId="12" fillId="13" borderId="15" xfId="11" applyFont="1" applyFill="1" applyBorder="1" applyAlignment="1">
      <alignment horizontal="center"/>
    </xf>
    <xf numFmtId="0" fontId="7" fillId="3" borderId="7" xfId="0" applyFont="1" applyFill="1" applyBorder="1" applyAlignment="1">
      <alignment horizontal="left" vertical="top" wrapText="1"/>
    </xf>
    <xf numFmtId="0" fontId="7" fillId="3" borderId="7" xfId="11" applyFill="1" applyBorder="1" applyAlignment="1">
      <alignment horizontal="left" vertical="top"/>
    </xf>
    <xf numFmtId="0" fontId="7" fillId="3" borderId="0" xfId="11" applyFill="1" applyAlignment="1">
      <alignment horizontal="left" vertical="top"/>
    </xf>
    <xf numFmtId="0" fontId="7" fillId="3" borderId="12" xfId="11" applyFill="1" applyBorder="1" applyAlignment="1">
      <alignment horizontal="left" vertical="top"/>
    </xf>
    <xf numFmtId="0" fontId="8" fillId="0" borderId="12" xfId="11" applyFont="1" applyBorder="1" applyAlignment="1">
      <alignment horizontal="right" vertical="center"/>
    </xf>
    <xf numFmtId="0" fontId="7" fillId="3" borderId="0" xfId="11" applyFill="1" applyAlignment="1">
      <alignment horizontal="left" vertical="center" wrapText="1"/>
    </xf>
    <xf numFmtId="0" fontId="7" fillId="3" borderId="12" xfId="11" applyFill="1" applyBorder="1" applyAlignment="1">
      <alignment horizontal="left" vertical="center" wrapText="1"/>
    </xf>
    <xf numFmtId="0" fontId="7" fillId="3" borderId="7" xfId="11" applyFill="1" applyBorder="1" applyAlignment="1">
      <alignment horizontal="left" wrapText="1"/>
    </xf>
    <xf numFmtId="0" fontId="7" fillId="0" borderId="0" xfId="0" applyFont="1" applyAlignment="1">
      <alignment horizontal="left" wrapText="1"/>
    </xf>
    <xf numFmtId="0" fontId="7" fillId="0" borderId="12" xfId="0" applyFont="1" applyBorder="1" applyAlignment="1">
      <alignment horizontal="left" wrapText="1"/>
    </xf>
    <xf numFmtId="0" fontId="56" fillId="14" borderId="7" xfId="0" applyFont="1" applyFill="1" applyBorder="1" applyAlignment="1">
      <alignment horizontal="center" vertical="top"/>
    </xf>
    <xf numFmtId="0" fontId="56" fillId="14" borderId="0" xfId="0" applyFont="1" applyFill="1" applyAlignment="1">
      <alignment horizontal="center" vertical="top"/>
    </xf>
    <xf numFmtId="0" fontId="7" fillId="3" borderId="8"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4"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13" xfId="0" applyFont="1" applyFill="1" applyBorder="1" applyAlignment="1">
      <alignment horizontal="left" vertical="top" wrapText="1"/>
    </xf>
    <xf numFmtId="0" fontId="7" fillId="3" borderId="7" xfId="11" applyFill="1" applyBorder="1" applyAlignment="1">
      <alignment horizontal="left" vertical="center" wrapText="1"/>
    </xf>
    <xf numFmtId="0" fontId="7" fillId="0" borderId="0" xfId="10" applyAlignment="1">
      <alignment horizontal="left" vertical="top" wrapText="1"/>
    </xf>
    <xf numFmtId="0" fontId="7" fillId="0" borderId="12" xfId="10" applyBorder="1" applyAlignment="1">
      <alignment horizontal="left" vertical="top" wrapText="1"/>
    </xf>
    <xf numFmtId="0" fontId="0" fillId="0" borderId="0" xfId="0" applyAlignment="1">
      <alignment horizontal="left" vertical="top" wrapText="1"/>
    </xf>
    <xf numFmtId="0" fontId="0" fillId="0" borderId="12" xfId="0" applyBorder="1" applyAlignment="1">
      <alignment horizontal="left" vertical="top" wrapText="1"/>
    </xf>
    <xf numFmtId="0" fontId="8" fillId="27" borderId="11" xfId="0" applyFont="1" applyFill="1" applyBorder="1" applyAlignment="1">
      <alignment horizontal="left" vertical="top"/>
    </xf>
    <xf numFmtId="0" fontId="8" fillId="27" borderId="2" xfId="0" applyFont="1" applyFill="1" applyBorder="1" applyAlignment="1">
      <alignment horizontal="left" vertical="top"/>
    </xf>
    <xf numFmtId="0" fontId="8" fillId="27" borderId="15" xfId="0" applyFont="1" applyFill="1" applyBorder="1" applyAlignment="1">
      <alignment horizontal="left" vertical="top"/>
    </xf>
    <xf numFmtId="0" fontId="8" fillId="0" borderId="0" xfId="0" applyFont="1" applyAlignment="1">
      <alignment horizontal="center" vertical="center" wrapText="1"/>
    </xf>
    <xf numFmtId="0" fontId="7" fillId="27" borderId="8" xfId="0" applyFont="1" applyFill="1" applyBorder="1" applyAlignment="1" applyProtection="1">
      <alignment horizontal="left" vertical="top" wrapText="1"/>
      <protection locked="0"/>
    </xf>
    <xf numFmtId="0" fontId="7" fillId="27" borderId="3" xfId="0" applyFont="1" applyFill="1" applyBorder="1" applyAlignment="1" applyProtection="1">
      <alignment horizontal="left" vertical="top" wrapText="1"/>
      <protection locked="0"/>
    </xf>
    <xf numFmtId="0" fontId="7" fillId="27" borderId="14" xfId="0" applyFont="1" applyFill="1" applyBorder="1" applyAlignment="1" applyProtection="1">
      <alignment horizontal="left" vertical="top" wrapText="1"/>
      <protection locked="0"/>
    </xf>
    <xf numFmtId="0" fontId="7" fillId="27" borderId="7" xfId="0" applyFont="1" applyFill="1" applyBorder="1" applyAlignment="1" applyProtection="1">
      <alignment horizontal="left" vertical="top" wrapText="1"/>
      <protection locked="0"/>
    </xf>
    <xf numFmtId="0" fontId="7" fillId="27" borderId="0" xfId="0" applyFont="1" applyFill="1" applyAlignment="1" applyProtection="1">
      <alignment horizontal="left" vertical="top" wrapText="1"/>
      <protection locked="0"/>
    </xf>
    <xf numFmtId="0" fontId="7" fillId="27" borderId="12" xfId="0" applyFont="1" applyFill="1" applyBorder="1" applyAlignment="1" applyProtection="1">
      <alignment horizontal="left" vertical="top" wrapText="1"/>
      <protection locked="0"/>
    </xf>
    <xf numFmtId="0" fontId="7" fillId="27" borderId="9" xfId="0" applyFont="1" applyFill="1" applyBorder="1" applyAlignment="1" applyProtection="1">
      <alignment horizontal="left" vertical="top" wrapText="1"/>
      <protection locked="0"/>
    </xf>
    <xf numFmtId="0" fontId="7" fillId="27" borderId="6" xfId="0" applyFont="1" applyFill="1" applyBorder="1" applyAlignment="1" applyProtection="1">
      <alignment horizontal="left" vertical="top" wrapText="1"/>
      <protection locked="0"/>
    </xf>
    <xf numFmtId="0" fontId="7" fillId="27" borderId="13" xfId="0" applyFont="1" applyFill="1" applyBorder="1" applyAlignment="1" applyProtection="1">
      <alignment horizontal="left" vertical="top" wrapText="1"/>
      <protection locked="0"/>
    </xf>
    <xf numFmtId="0" fontId="7" fillId="0" borderId="0" xfId="0" applyFont="1" applyAlignment="1">
      <alignment horizontal="left" vertical="top" wrapText="1"/>
    </xf>
    <xf numFmtId="0" fontId="62" fillId="0" borderId="0" xfId="0" applyFont="1" applyAlignment="1">
      <alignment horizontal="center" vertical="top" wrapText="1"/>
    </xf>
    <xf numFmtId="0" fontId="8" fillId="9" borderId="0" xfId="0" applyFont="1" applyFill="1" applyAlignment="1">
      <alignment horizontal="center" vertical="center" wrapText="1"/>
    </xf>
    <xf numFmtId="0" fontId="74" fillId="27" borderId="8" xfId="0" applyFont="1" applyFill="1" applyBorder="1" applyAlignment="1" applyProtection="1">
      <alignment horizontal="left" vertical="top" wrapText="1"/>
      <protection locked="0"/>
    </xf>
    <xf numFmtId="0" fontId="74" fillId="27" borderId="3" xfId="0" applyFont="1" applyFill="1" applyBorder="1" applyAlignment="1" applyProtection="1">
      <alignment horizontal="left" vertical="top" wrapText="1"/>
      <protection locked="0"/>
    </xf>
    <xf numFmtId="0" fontId="74" fillId="27" borderId="14" xfId="0" applyFont="1" applyFill="1" applyBorder="1" applyAlignment="1" applyProtection="1">
      <alignment horizontal="left" vertical="top" wrapText="1"/>
      <protection locked="0"/>
    </xf>
    <xf numFmtId="0" fontId="74" fillId="27" borderId="7" xfId="0" applyFont="1" applyFill="1" applyBorder="1" applyAlignment="1" applyProtection="1">
      <alignment horizontal="left" vertical="top" wrapText="1"/>
      <protection locked="0"/>
    </xf>
    <xf numFmtId="0" fontId="74" fillId="27" borderId="0" xfId="0" applyFont="1" applyFill="1" applyAlignment="1" applyProtection="1">
      <alignment horizontal="left" vertical="top" wrapText="1"/>
      <protection locked="0"/>
    </xf>
    <xf numFmtId="0" fontId="74" fillId="27" borderId="12" xfId="0" applyFont="1" applyFill="1" applyBorder="1" applyAlignment="1" applyProtection="1">
      <alignment horizontal="left" vertical="top" wrapText="1"/>
      <protection locked="0"/>
    </xf>
    <xf numFmtId="0" fontId="74" fillId="27" borderId="9" xfId="0" applyFont="1" applyFill="1" applyBorder="1" applyAlignment="1" applyProtection="1">
      <alignment horizontal="left" vertical="top" wrapText="1"/>
      <protection locked="0"/>
    </xf>
    <xf numFmtId="0" fontId="74" fillId="27" borderId="6" xfId="0" applyFont="1" applyFill="1" applyBorder="1" applyAlignment="1" applyProtection="1">
      <alignment horizontal="left" vertical="top" wrapText="1"/>
      <protection locked="0"/>
    </xf>
    <xf numFmtId="0" fontId="74" fillId="27" borderId="13" xfId="0" applyFont="1" applyFill="1" applyBorder="1" applyAlignment="1" applyProtection="1">
      <alignment horizontal="left" vertical="top" wrapText="1"/>
      <protection locked="0"/>
    </xf>
    <xf numFmtId="0" fontId="27" fillId="3" borderId="0" xfId="0" applyFont="1" applyFill="1" applyAlignment="1" applyProtection="1">
      <alignment horizontal="left"/>
      <protection locked="0"/>
    </xf>
    <xf numFmtId="0" fontId="7" fillId="5" borderId="8" xfId="0" applyFont="1" applyFill="1" applyBorder="1" applyAlignment="1" applyProtection="1">
      <alignment horizontal="left" vertical="top" wrapText="1"/>
      <protection locked="0"/>
    </xf>
    <xf numFmtId="0" fontId="7" fillId="5" borderId="3" xfId="0" applyFont="1" applyFill="1" applyBorder="1" applyAlignment="1" applyProtection="1">
      <alignment horizontal="left" vertical="top" wrapText="1"/>
      <protection locked="0"/>
    </xf>
    <xf numFmtId="0" fontId="7" fillId="5" borderId="14"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3" xfId="0" applyFont="1" applyFill="1" applyBorder="1" applyAlignment="1" applyProtection="1">
      <alignment horizontal="left" vertical="top" wrapText="1"/>
      <protection locked="0"/>
    </xf>
    <xf numFmtId="0" fontId="65" fillId="3" borderId="0" xfId="0" applyFont="1" applyFill="1" applyAlignment="1">
      <alignment horizontal="center" vertical="center"/>
    </xf>
    <xf numFmtId="0" fontId="7" fillId="3" borderId="0" xfId="0" applyFont="1" applyFill="1" applyAlignment="1" applyProtection="1">
      <alignment horizontal="center"/>
      <protection locked="0"/>
    </xf>
    <xf numFmtId="0" fontId="13" fillId="3" borderId="0" xfId="0" applyFont="1" applyFill="1" applyAlignment="1" applyProtection="1">
      <alignment horizontal="left" vertical="center"/>
      <protection locked="0"/>
    </xf>
    <xf numFmtId="0" fontId="7" fillId="5" borderId="7" xfId="0" applyFont="1" applyFill="1" applyBorder="1" applyAlignment="1" applyProtection="1">
      <alignment horizontal="left" vertical="top" wrapText="1"/>
      <protection locked="0"/>
    </xf>
    <xf numFmtId="0" fontId="7" fillId="5" borderId="0" xfId="0" applyFont="1" applyFill="1" applyAlignment="1" applyProtection="1">
      <alignment horizontal="left" vertical="top" wrapText="1"/>
      <protection locked="0"/>
    </xf>
    <xf numFmtId="0" fontId="7" fillId="5" borderId="12" xfId="0" applyFont="1" applyFill="1" applyBorder="1" applyAlignment="1" applyProtection="1">
      <alignment horizontal="left" vertical="top" wrapText="1"/>
      <protection locked="0"/>
    </xf>
    <xf numFmtId="0" fontId="64" fillId="3" borderId="0" xfId="0" applyFont="1" applyFill="1" applyAlignment="1">
      <alignment horizontal="center"/>
    </xf>
    <xf numFmtId="0" fontId="8" fillId="5" borderId="8" xfId="0" applyFont="1" applyFill="1" applyBorder="1" applyAlignment="1" applyProtection="1">
      <alignment horizontal="left" vertical="top" wrapText="1"/>
      <protection locked="0"/>
    </xf>
    <xf numFmtId="0" fontId="0" fillId="0" borderId="3" xfId="0" applyBorder="1" applyAlignment="1">
      <alignment horizontal="left" vertical="top" wrapText="1"/>
    </xf>
    <xf numFmtId="0" fontId="0" fillId="0" borderId="14" xfId="0" applyBorder="1" applyAlignment="1">
      <alignment horizontal="left" vertical="top" wrapText="1"/>
    </xf>
    <xf numFmtId="0" fontId="0" fillId="0" borderId="7" xfId="0" applyBorder="1" applyAlignment="1">
      <alignment horizontal="left" vertical="top" wrapText="1"/>
    </xf>
    <xf numFmtId="0" fontId="0" fillId="0" borderId="32" xfId="0" applyBorder="1" applyAlignment="1"/>
    <xf numFmtId="0" fontId="0" fillId="0" borderId="33" xfId="0" applyBorder="1" applyAlignment="1"/>
    <xf numFmtId="0" fontId="0" fillId="0" borderId="34" xfId="0" applyBorder="1" applyAlignment="1"/>
    <xf numFmtId="0" fontId="64" fillId="3" borderId="0" xfId="0" applyFont="1" applyFill="1" applyAlignment="1">
      <alignment horizontal="right" vertical="center" wrapText="1"/>
    </xf>
    <xf numFmtId="0" fontId="64" fillId="3" borderId="0" xfId="0" applyFont="1" applyFill="1" applyAlignment="1">
      <alignment horizontal="center" vertical="center" wrapText="1"/>
    </xf>
    <xf numFmtId="169" fontId="8" fillId="5" borderId="8" xfId="0" applyNumberFormat="1" applyFont="1" applyFill="1" applyBorder="1" applyAlignment="1" applyProtection="1">
      <alignment horizontal="left" vertical="top" wrapText="1"/>
      <protection locked="0"/>
    </xf>
    <xf numFmtId="169" fontId="8" fillId="5" borderId="3" xfId="0" applyNumberFormat="1" applyFont="1" applyFill="1" applyBorder="1" applyAlignment="1" applyProtection="1">
      <alignment horizontal="left" vertical="top" wrapText="1"/>
      <protection locked="0"/>
    </xf>
    <xf numFmtId="169" fontId="8" fillId="5" borderId="14" xfId="0" applyNumberFormat="1" applyFont="1" applyFill="1" applyBorder="1" applyAlignment="1" applyProtection="1">
      <alignment horizontal="left" vertical="top" wrapText="1"/>
      <protection locked="0"/>
    </xf>
    <xf numFmtId="169" fontId="8" fillId="5" borderId="9" xfId="0" applyNumberFormat="1" applyFont="1" applyFill="1" applyBorder="1" applyAlignment="1" applyProtection="1">
      <alignment horizontal="left" vertical="top" wrapText="1"/>
      <protection locked="0"/>
    </xf>
    <xf numFmtId="169" fontId="8" fillId="5" borderId="6" xfId="0" applyNumberFormat="1" applyFont="1" applyFill="1" applyBorder="1" applyAlignment="1" applyProtection="1">
      <alignment horizontal="left" vertical="top" wrapText="1"/>
      <protection locked="0"/>
    </xf>
    <xf numFmtId="169" fontId="8" fillId="5" borderId="13" xfId="0" applyNumberFormat="1" applyFont="1" applyFill="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5" borderId="35" xfId="0" applyFont="1" applyFill="1" applyBorder="1" applyAlignment="1" applyProtection="1">
      <alignment horizontal="left" wrapText="1"/>
      <protection locked="0"/>
    </xf>
    <xf numFmtId="0" fontId="7" fillId="5" borderId="36" xfId="0" applyFont="1" applyFill="1" applyBorder="1" applyAlignment="1" applyProtection="1">
      <alignment horizontal="left" wrapText="1"/>
      <protection locked="0"/>
    </xf>
    <xf numFmtId="0" fontId="7" fillId="5" borderId="37" xfId="0" applyFont="1" applyFill="1" applyBorder="1" applyAlignment="1" applyProtection="1">
      <alignment horizontal="left" wrapText="1"/>
      <protection locked="0"/>
    </xf>
    <xf numFmtId="0" fontId="7" fillId="5" borderId="40" xfId="0" applyFont="1" applyFill="1" applyBorder="1" applyAlignment="1" applyProtection="1">
      <alignment horizontal="left" wrapText="1"/>
      <protection locked="0"/>
    </xf>
    <xf numFmtId="0" fontId="7" fillId="5" borderId="0" xfId="0" applyFont="1" applyFill="1" applyAlignment="1" applyProtection="1">
      <alignment horizontal="left" wrapText="1"/>
      <protection locked="0"/>
    </xf>
    <xf numFmtId="0" fontId="7" fillId="5" borderId="41" xfId="0" applyFont="1" applyFill="1" applyBorder="1" applyAlignment="1" applyProtection="1">
      <alignment horizontal="left" wrapText="1"/>
      <protection locked="0"/>
    </xf>
    <xf numFmtId="0" fontId="7" fillId="5" borderId="40" xfId="0" applyFont="1" applyFill="1" applyBorder="1" applyAlignment="1" applyProtection="1">
      <alignment horizontal="left" vertical="top" wrapText="1"/>
      <protection locked="0"/>
    </xf>
    <xf numFmtId="0" fontId="7" fillId="5" borderId="41" xfId="0" applyFont="1" applyFill="1" applyBorder="1" applyAlignment="1" applyProtection="1">
      <alignment horizontal="left" vertical="top" wrapText="1"/>
      <protection locked="0"/>
    </xf>
    <xf numFmtId="0" fontId="7" fillId="5" borderId="38" xfId="0" applyFont="1" applyFill="1" applyBorder="1" applyAlignment="1" applyProtection="1">
      <alignment horizontal="left" vertical="top" wrapText="1"/>
      <protection locked="0"/>
    </xf>
    <xf numFmtId="0" fontId="7" fillId="5" borderId="33" xfId="0" applyFont="1" applyFill="1" applyBorder="1" applyAlignment="1" applyProtection="1">
      <alignment horizontal="left" vertical="top" wrapText="1"/>
      <protection locked="0"/>
    </xf>
    <xf numFmtId="0" fontId="7" fillId="5" borderId="39"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5"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12"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8" fillId="3" borderId="3" xfId="0" applyFont="1" applyFill="1" applyBorder="1" applyAlignment="1">
      <alignment horizontal="center"/>
    </xf>
    <xf numFmtId="0" fontId="7" fillId="10" borderId="8"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14"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3" borderId="0" xfId="0" applyFont="1" applyFill="1" applyAlignment="1">
      <alignment horizontal="left" vertical="center" wrapText="1"/>
    </xf>
    <xf numFmtId="0" fontId="8" fillId="0" borderId="3" xfId="0" applyFont="1" applyBorder="1" applyAlignment="1">
      <alignment horizontal="center"/>
    </xf>
    <xf numFmtId="0" fontId="39" fillId="5" borderId="8" xfId="0" applyFont="1" applyFill="1" applyBorder="1" applyAlignment="1">
      <alignment horizontal="left"/>
    </xf>
    <xf numFmtId="0" fontId="39" fillId="5" borderId="3" xfId="0" applyFont="1" applyFill="1" applyBorder="1" applyAlignment="1">
      <alignment horizontal="left"/>
    </xf>
    <xf numFmtId="0" fontId="39" fillId="5" borderId="14" xfId="0" applyFont="1" applyFill="1" applyBorder="1" applyAlignment="1">
      <alignment horizontal="left"/>
    </xf>
    <xf numFmtId="0" fontId="38" fillId="5" borderId="7" xfId="0" applyFont="1" applyFill="1" applyBorder="1" applyAlignment="1">
      <alignment horizontal="left" vertical="top" wrapText="1"/>
    </xf>
    <xf numFmtId="0" fontId="38" fillId="5" borderId="0" xfId="0" applyFont="1" applyFill="1" applyAlignment="1">
      <alignment horizontal="left" vertical="top" wrapText="1"/>
    </xf>
    <xf numFmtId="0" fontId="38" fillId="5" borderId="12" xfId="0" applyFont="1" applyFill="1" applyBorder="1" applyAlignment="1">
      <alignment horizontal="left" vertical="top" wrapText="1"/>
    </xf>
    <xf numFmtId="0" fontId="7" fillId="5" borderId="8"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14"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0" xfId="0" applyFont="1" applyFill="1" applyAlignment="1">
      <alignment horizontal="left" vertical="top" wrapText="1"/>
    </xf>
    <xf numFmtId="0" fontId="7" fillId="5" borderId="12"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13" xfId="0" applyFont="1" applyFill="1" applyBorder="1" applyAlignment="1">
      <alignment horizontal="left" vertical="top" wrapText="1"/>
    </xf>
    <xf numFmtId="0" fontId="38" fillId="5" borderId="8" xfId="0" applyFont="1" applyFill="1" applyBorder="1" applyAlignment="1">
      <alignment horizontal="left" vertical="top" wrapText="1"/>
    </xf>
    <xf numFmtId="0" fontId="38" fillId="5" borderId="3" xfId="0" applyFont="1" applyFill="1" applyBorder="1" applyAlignment="1">
      <alignment horizontal="left" vertical="top" wrapText="1"/>
    </xf>
    <xf numFmtId="0" fontId="38" fillId="5" borderId="14" xfId="0" applyFont="1" applyFill="1" applyBorder="1" applyAlignment="1">
      <alignment horizontal="left" vertical="top" wrapText="1"/>
    </xf>
    <xf numFmtId="0" fontId="0" fillId="5" borderId="9" xfId="0" applyFill="1" applyBorder="1" applyAlignment="1"/>
    <xf numFmtId="0" fontId="0" fillId="5" borderId="6" xfId="0" applyFill="1" applyBorder="1" applyAlignment="1"/>
    <xf numFmtId="0" fontId="0" fillId="5" borderId="13" xfId="0" applyFill="1" applyBorder="1" applyAlignment="1"/>
    <xf numFmtId="0" fontId="57" fillId="0" borderId="0" xfId="0" applyFont="1" applyAlignment="1">
      <alignment horizontal="left" vertical="center" wrapText="1"/>
    </xf>
    <xf numFmtId="0" fontId="7" fillId="0" borderId="0" xfId="0" applyFont="1" applyAlignment="1"/>
    <xf numFmtId="0" fontId="7" fillId="0" borderId="0" xfId="0" applyFont="1" applyAlignment="1">
      <alignment horizontal="right"/>
    </xf>
    <xf numFmtId="0" fontId="38" fillId="5" borderId="7" xfId="0" applyFont="1" applyFill="1" applyBorder="1" applyAlignment="1">
      <alignment horizontal="left" vertical="center" wrapText="1"/>
    </xf>
    <xf numFmtId="0" fontId="38" fillId="5" borderId="0" xfId="0" applyFont="1" applyFill="1" applyAlignment="1">
      <alignment horizontal="left" vertical="center" wrapText="1"/>
    </xf>
    <xf numFmtId="0" fontId="38" fillId="5" borderId="12" xfId="0" applyFont="1" applyFill="1" applyBorder="1" applyAlignment="1">
      <alignment horizontal="left" vertical="center" wrapText="1"/>
    </xf>
    <xf numFmtId="0" fontId="8" fillId="6" borderId="11" xfId="0" applyFont="1" applyFill="1" applyBorder="1" applyAlignment="1">
      <alignment horizontal="left" vertical="top" wrapText="1"/>
    </xf>
    <xf numFmtId="0" fontId="8" fillId="6" borderId="2" xfId="0" applyFont="1" applyFill="1" applyBorder="1" applyAlignment="1">
      <alignment horizontal="left" vertical="top" wrapText="1"/>
    </xf>
    <xf numFmtId="0" fontId="8" fillId="6" borderId="15" xfId="0" applyFont="1" applyFill="1" applyBorder="1" applyAlignment="1">
      <alignment horizontal="left" vertical="top" wrapText="1"/>
    </xf>
    <xf numFmtId="0" fontId="38" fillId="5" borderId="7" xfId="0" applyFont="1" applyFill="1" applyBorder="1" applyAlignment="1">
      <alignment horizontal="left" vertical="center"/>
    </xf>
    <xf numFmtId="0" fontId="38" fillId="5" borderId="0" xfId="0" applyFont="1" applyFill="1" applyAlignment="1">
      <alignment horizontal="left" vertical="center"/>
    </xf>
    <xf numFmtId="0" fontId="38" fillId="5" borderId="12" xfId="0" applyFont="1" applyFill="1" applyBorder="1" applyAlignment="1">
      <alignment horizontal="left" vertical="center"/>
    </xf>
    <xf numFmtId="0" fontId="38" fillId="5" borderId="9" xfId="0" applyFont="1" applyFill="1" applyBorder="1" applyAlignment="1">
      <alignment horizontal="left" vertical="center"/>
    </xf>
    <xf numFmtId="0" fontId="38" fillId="5" borderId="6" xfId="0" applyFont="1" applyFill="1" applyBorder="1" applyAlignment="1">
      <alignment horizontal="left" vertical="center"/>
    </xf>
    <xf numFmtId="0" fontId="38" fillId="5" borderId="13" xfId="0" applyFont="1" applyFill="1" applyBorder="1" applyAlignment="1">
      <alignment horizontal="left" vertical="center"/>
    </xf>
    <xf numFmtId="0" fontId="8" fillId="0" borderId="3" xfId="0" applyFont="1" applyBorder="1" applyAlignment="1">
      <alignment horizontal="center" vertical="top" wrapText="1"/>
    </xf>
    <xf numFmtId="0" fontId="8" fillId="0" borderId="0" xfId="0" applyFont="1" applyAlignment="1">
      <alignment horizontal="center" vertical="top" wrapText="1"/>
    </xf>
    <xf numFmtId="0" fontId="8" fillId="0" borderId="3" xfId="0" applyFont="1" applyBorder="1" applyAlignment="1">
      <alignment horizontal="center" vertical="top"/>
    </xf>
    <xf numFmtId="0" fontId="8" fillId="0" borderId="0" xfId="0" applyFont="1" applyAlignment="1">
      <alignment horizontal="center" vertical="top"/>
    </xf>
    <xf numFmtId="0" fontId="8" fillId="0" borderId="21" xfId="0" applyFont="1" applyBorder="1" applyAlignment="1">
      <alignment horizontal="center" vertical="top"/>
    </xf>
    <xf numFmtId="0" fontId="32" fillId="5" borderId="8" xfId="0" applyFont="1" applyFill="1" applyBorder="1" applyAlignment="1">
      <alignment horizontal="left" vertical="top" wrapText="1"/>
    </xf>
    <xf numFmtId="0" fontId="32" fillId="5" borderId="3" xfId="0" applyFont="1" applyFill="1" applyBorder="1" applyAlignment="1">
      <alignment horizontal="left" vertical="top" wrapText="1"/>
    </xf>
    <xf numFmtId="0" fontId="32" fillId="5" borderId="14" xfId="0" applyFont="1" applyFill="1" applyBorder="1" applyAlignment="1">
      <alignment horizontal="left" vertical="top" wrapText="1"/>
    </xf>
    <xf numFmtId="0" fontId="32" fillId="5" borderId="7"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2" xfId="0" applyFont="1" applyFill="1" applyBorder="1" applyAlignment="1">
      <alignment horizontal="left" vertical="top" wrapText="1"/>
    </xf>
    <xf numFmtId="0" fontId="32" fillId="5" borderId="9" xfId="0" applyFont="1" applyFill="1" applyBorder="1" applyAlignment="1">
      <alignment horizontal="left" vertical="top" wrapText="1"/>
    </xf>
    <xf numFmtId="0" fontId="32" fillId="5" borderId="6" xfId="0" applyFont="1" applyFill="1" applyBorder="1" applyAlignment="1">
      <alignment horizontal="left" vertical="top" wrapText="1"/>
    </xf>
    <xf numFmtId="0" fontId="32" fillId="5" borderId="13" xfId="0" applyFont="1" applyFill="1" applyBorder="1" applyAlignment="1">
      <alignment horizontal="left" vertical="top" wrapText="1"/>
    </xf>
    <xf numFmtId="0" fontId="43" fillId="3" borderId="0" xfId="0" applyFont="1" applyFill="1" applyAlignment="1">
      <alignment horizontal="left" vertical="top" wrapText="1"/>
    </xf>
    <xf numFmtId="0" fontId="43" fillId="7" borderId="0" xfId="0" applyFont="1" applyFill="1" applyAlignment="1">
      <alignment horizontal="left" vertical="top" wrapText="1"/>
    </xf>
    <xf numFmtId="0" fontId="20" fillId="3" borderId="0" xfId="0" applyFont="1" applyFill="1" applyAlignment="1">
      <alignment horizontal="left" vertical="top" wrapText="1"/>
    </xf>
    <xf numFmtId="0" fontId="7" fillId="7" borderId="0" xfId="0" applyFont="1" applyFill="1" applyAlignment="1">
      <alignment horizontal="left" vertical="top" wrapText="1"/>
    </xf>
    <xf numFmtId="0" fontId="44" fillId="0" borderId="0" xfId="0" applyFont="1" applyAlignment="1">
      <alignment horizontal="left" vertical="top" wrapText="1"/>
    </xf>
    <xf numFmtId="0" fontId="43" fillId="3" borderId="0" xfId="0" applyFont="1" applyFill="1" applyAlignment="1">
      <alignment horizontal="left" vertical="top"/>
    </xf>
    <xf numFmtId="0" fontId="10" fillId="3" borderId="0" xfId="0" applyFont="1" applyFill="1" applyAlignment="1">
      <alignment horizontal="left" vertical="top" wrapText="1"/>
    </xf>
    <xf numFmtId="0" fontId="10" fillId="3" borderId="0" xfId="0" applyFont="1" applyFill="1" applyAlignment="1">
      <alignment horizontal="left" vertical="top"/>
    </xf>
    <xf numFmtId="0" fontId="7" fillId="3" borderId="0" xfId="0" applyFont="1" applyFill="1" applyAlignment="1">
      <alignment vertical="top" wrapText="1"/>
    </xf>
    <xf numFmtId="165" fontId="7" fillId="5" borderId="8" xfId="0" applyNumberFormat="1" applyFont="1" applyFill="1" applyBorder="1" applyAlignment="1">
      <alignment horizontal="left" vertical="top" wrapText="1"/>
    </xf>
    <xf numFmtId="165" fontId="7" fillId="5" borderId="3" xfId="0" applyNumberFormat="1" applyFont="1" applyFill="1" applyBorder="1" applyAlignment="1">
      <alignment horizontal="left" vertical="top" wrapText="1"/>
    </xf>
    <xf numFmtId="165" fontId="7" fillId="5" borderId="14" xfId="0" applyNumberFormat="1" applyFont="1" applyFill="1" applyBorder="1" applyAlignment="1">
      <alignment horizontal="left" vertical="top" wrapText="1"/>
    </xf>
    <xf numFmtId="165" fontId="7" fillId="5" borderId="7" xfId="0" applyNumberFormat="1" applyFont="1" applyFill="1" applyBorder="1" applyAlignment="1">
      <alignment horizontal="left" vertical="top" wrapText="1"/>
    </xf>
    <xf numFmtId="165" fontId="7" fillId="5" borderId="0" xfId="0" applyNumberFormat="1" applyFont="1" applyFill="1" applyAlignment="1">
      <alignment horizontal="left" vertical="top" wrapText="1"/>
    </xf>
    <xf numFmtId="165" fontId="7" fillId="5" borderId="12" xfId="0" applyNumberFormat="1" applyFont="1" applyFill="1" applyBorder="1" applyAlignment="1">
      <alignment horizontal="left" vertical="top" wrapText="1"/>
    </xf>
    <xf numFmtId="165" fontId="7" fillId="5" borderId="9" xfId="0" applyNumberFormat="1" applyFont="1" applyFill="1" applyBorder="1" applyAlignment="1">
      <alignment horizontal="left" vertical="top" wrapText="1"/>
    </xf>
    <xf numFmtId="165" fontId="7" fillId="5" borderId="6" xfId="0" applyNumberFormat="1" applyFont="1" applyFill="1" applyBorder="1" applyAlignment="1">
      <alignment horizontal="left" vertical="top" wrapText="1"/>
    </xf>
    <xf numFmtId="165" fontId="7" fillId="5" borderId="13" xfId="0" applyNumberFormat="1" applyFont="1" applyFill="1" applyBorder="1" applyAlignment="1">
      <alignment horizontal="left" vertical="top" wrapText="1"/>
    </xf>
    <xf numFmtId="0" fontId="35" fillId="3" borderId="0" xfId="9" applyFill="1" applyBorder="1" applyAlignment="1" applyProtection="1">
      <alignment horizontal="left" vertical="top" wrapText="1"/>
    </xf>
    <xf numFmtId="0" fontId="0" fillId="0" borderId="9" xfId="0" applyBorder="1" applyAlignment="1"/>
    <xf numFmtId="0" fontId="0" fillId="0" borderId="6" xfId="0" applyBorder="1" applyAlignment="1"/>
    <xf numFmtId="0" fontId="0" fillId="0" borderId="13" xfId="0" applyBorder="1" applyAlignment="1"/>
    <xf numFmtId="0" fontId="8" fillId="5" borderId="0" xfId="0" applyFont="1" applyFill="1" applyAlignment="1">
      <alignment horizontal="center" vertical="top" wrapText="1"/>
    </xf>
    <xf numFmtId="173" fontId="8" fillId="3" borderId="0" xfId="0" applyNumberFormat="1" applyFont="1" applyFill="1" applyAlignment="1">
      <alignment horizontal="left" vertical="top"/>
    </xf>
    <xf numFmtId="0" fontId="7" fillId="3" borderId="0" xfId="0" applyFont="1" applyFill="1" applyAlignment="1">
      <alignment horizontal="left" wrapText="1"/>
    </xf>
    <xf numFmtId="0" fontId="0" fillId="3" borderId="0" xfId="0" applyFill="1" applyAlignment="1"/>
    <xf numFmtId="171" fontId="8" fillId="3" borderId="3" xfId="0" applyNumberFormat="1" applyFont="1" applyFill="1" applyBorder="1" applyAlignment="1">
      <alignment horizontal="center" vertical="top"/>
    </xf>
    <xf numFmtId="0" fontId="7" fillId="3" borderId="6" xfId="0" applyFont="1" applyFill="1" applyBorder="1" applyAlignment="1">
      <alignment horizontal="center" vertical="top" wrapText="1"/>
    </xf>
    <xf numFmtId="0" fontId="7" fillId="3" borderId="0" xfId="0" applyFont="1" applyFill="1" applyAlignment="1">
      <alignment horizontal="center" vertical="top" wrapText="1"/>
    </xf>
    <xf numFmtId="0" fontId="8" fillId="3" borderId="0" xfId="0" applyFont="1" applyFill="1" applyAlignment="1">
      <alignment horizontal="left" vertical="top"/>
    </xf>
    <xf numFmtId="0" fontId="7" fillId="3" borderId="0" xfId="0" applyFont="1" applyFill="1" applyAlignment="1">
      <alignment horizontal="left"/>
    </xf>
    <xf numFmtId="186" fontId="39" fillId="3" borderId="0" xfId="0" applyNumberFormat="1" applyFont="1" applyFill="1" applyAlignment="1">
      <alignment horizontal="left"/>
    </xf>
    <xf numFmtId="184" fontId="8" fillId="3" borderId="0" xfId="0" applyNumberFormat="1" applyFont="1" applyFill="1" applyAlignment="1">
      <alignment horizontal="left" vertical="top"/>
    </xf>
    <xf numFmtId="0" fontId="7" fillId="6" borderId="0" xfId="0" applyFont="1" applyFill="1" applyAlignment="1">
      <alignment horizontal="center"/>
    </xf>
    <xf numFmtId="0" fontId="7" fillId="5" borderId="11" xfId="0" applyFont="1" applyFill="1" applyBorder="1" applyAlignment="1">
      <alignment horizontal="left" vertical="center"/>
    </xf>
    <xf numFmtId="0" fontId="7" fillId="5" borderId="2" xfId="0" applyFont="1" applyFill="1" applyBorder="1" applyAlignment="1">
      <alignment horizontal="left" vertical="center"/>
    </xf>
    <xf numFmtId="0" fontId="7" fillId="5" borderId="15" xfId="0" applyFont="1" applyFill="1" applyBorder="1" applyAlignment="1">
      <alignment horizontal="left" vertical="center"/>
    </xf>
    <xf numFmtId="0" fontId="7" fillId="5" borderId="11" xfId="0" applyFont="1" applyFill="1" applyBorder="1" applyAlignment="1">
      <alignment horizontal="left"/>
    </xf>
    <xf numFmtId="0" fontId="7" fillId="5" borderId="2" xfId="0" applyFont="1" applyFill="1" applyBorder="1" applyAlignment="1">
      <alignment horizontal="left"/>
    </xf>
    <xf numFmtId="0" fontId="7" fillId="5" borderId="15" xfId="0" applyFont="1" applyFill="1" applyBorder="1" applyAlignment="1">
      <alignment horizontal="left"/>
    </xf>
    <xf numFmtId="165" fontId="7" fillId="7" borderId="0" xfId="0" applyNumberFormat="1" applyFont="1" applyFill="1" applyAlignment="1"/>
    <xf numFmtId="0" fontId="7" fillId="7" borderId="0" xfId="0" applyFont="1" applyFill="1" applyAlignment="1"/>
    <xf numFmtId="169" fontId="7" fillId="0" borderId="0" xfId="0" applyNumberFormat="1" applyFont="1" applyAlignment="1">
      <alignment horizontal="right" vertical="top" wrapText="1"/>
    </xf>
    <xf numFmtId="0" fontId="0" fillId="0" borderId="0" xfId="0" applyAlignment="1">
      <alignment horizontal="right" vertical="top" wrapText="1"/>
    </xf>
    <xf numFmtId="165" fontId="7" fillId="0" borderId="0" xfId="0" applyNumberFormat="1" applyFont="1" applyAlignment="1"/>
    <xf numFmtId="0" fontId="0" fillId="0" borderId="0" xfId="0" applyAlignment="1"/>
    <xf numFmtId="0" fontId="7" fillId="7" borderId="11" xfId="0" applyFont="1" applyFill="1" applyBorder="1" applyAlignment="1">
      <alignment horizontal="left"/>
    </xf>
    <xf numFmtId="0" fontId="7" fillId="7" borderId="2" xfId="0" applyFont="1" applyFill="1" applyBorder="1" applyAlignment="1">
      <alignment horizontal="left"/>
    </xf>
    <xf numFmtId="0" fontId="7" fillId="7" borderId="15" xfId="0" applyFont="1" applyFill="1" applyBorder="1" applyAlignment="1">
      <alignment horizontal="left"/>
    </xf>
    <xf numFmtId="3" fontId="7" fillId="6" borderId="0" xfId="0" applyNumberFormat="1" applyFont="1" applyFill="1" applyAlignment="1">
      <alignment horizontal="center"/>
    </xf>
    <xf numFmtId="0" fontId="7" fillId="3" borderId="0" xfId="0" applyFont="1" applyFill="1" applyAlignment="1">
      <alignment horizontal="center" vertical="center"/>
    </xf>
    <xf numFmtId="0" fontId="7" fillId="3" borderId="6" xfId="0" applyFont="1" applyFill="1" applyBorder="1" applyAlignment="1">
      <alignment horizontal="center" vertical="center"/>
    </xf>
    <xf numFmtId="190" fontId="8" fillId="0" borderId="0" xfId="0" applyNumberFormat="1" applyFont="1" applyAlignment="1">
      <alignment horizontal="left" vertical="top"/>
    </xf>
    <xf numFmtId="165" fontId="8" fillId="0" borderId="0" xfId="0" applyNumberFormat="1" applyFont="1" applyAlignment="1"/>
    <xf numFmtId="169" fontId="8" fillId="0" borderId="0" xfId="0" applyNumberFormat="1" applyFont="1" applyAlignment="1">
      <alignment horizontal="right" vertical="top" wrapText="1"/>
    </xf>
    <xf numFmtId="0" fontId="7" fillId="5" borderId="8" xfId="0" applyFont="1" applyFill="1" applyBorder="1" applyAlignment="1">
      <alignment horizontal="left" wrapText="1"/>
    </xf>
    <xf numFmtId="0" fontId="7" fillId="5" borderId="3" xfId="0" applyFont="1" applyFill="1" applyBorder="1" applyAlignment="1">
      <alignment horizontal="left" wrapText="1"/>
    </xf>
    <xf numFmtId="0" fontId="7" fillId="5" borderId="14" xfId="0" applyFont="1" applyFill="1" applyBorder="1" applyAlignment="1">
      <alignment horizontal="left" wrapText="1"/>
    </xf>
    <xf numFmtId="0" fontId="7" fillId="5" borderId="9" xfId="0" applyFont="1" applyFill="1" applyBorder="1" applyAlignment="1">
      <alignment horizontal="left" wrapText="1"/>
    </xf>
    <xf numFmtId="0" fontId="7" fillId="5" borderId="6" xfId="0" applyFont="1" applyFill="1" applyBorder="1" applyAlignment="1">
      <alignment horizontal="left" wrapText="1"/>
    </xf>
    <xf numFmtId="0" fontId="7" fillId="5" borderId="13" xfId="0" applyFont="1" applyFill="1" applyBorder="1" applyAlignment="1">
      <alignment horizontal="left" wrapText="1"/>
    </xf>
    <xf numFmtId="176" fontId="8" fillId="3" borderId="0" xfId="0" applyNumberFormat="1" applyFont="1" applyFill="1" applyAlignment="1">
      <alignment horizontal="left" vertical="top"/>
    </xf>
    <xf numFmtId="190" fontId="8" fillId="3" borderId="0" xfId="0" applyNumberFormat="1" applyFont="1" applyFill="1" applyAlignment="1">
      <alignment horizontal="left" vertical="top"/>
    </xf>
    <xf numFmtId="183" fontId="8" fillId="3" borderId="0" xfId="0" applyNumberFormat="1" applyFont="1" applyFill="1" applyAlignment="1">
      <alignment horizontal="left"/>
    </xf>
    <xf numFmtId="185" fontId="8" fillId="3" borderId="0" xfId="0" applyNumberFormat="1" applyFont="1" applyFill="1" applyAlignment="1">
      <alignment horizontal="left"/>
    </xf>
    <xf numFmtId="0" fontId="8" fillId="3" borderId="0" xfId="0" applyFont="1" applyFill="1" applyAlignment="1">
      <alignment horizontal="left" vertical="top" wrapText="1"/>
    </xf>
    <xf numFmtId="3" fontId="7" fillId="3" borderId="0" xfId="0" applyNumberFormat="1" applyFont="1" applyFill="1" applyAlignment="1">
      <alignment horizontal="center" vertical="center" wrapText="1"/>
    </xf>
    <xf numFmtId="3" fontId="7" fillId="3" borderId="6" xfId="0" applyNumberFormat="1" applyFont="1" applyFill="1" applyBorder="1" applyAlignment="1">
      <alignment horizontal="center" vertical="center" wrapText="1"/>
    </xf>
    <xf numFmtId="0" fontId="8" fillId="3" borderId="0" xfId="0" applyFont="1" applyFill="1" applyAlignment="1">
      <alignment horizontal="left"/>
    </xf>
    <xf numFmtId="0" fontId="24" fillId="3" borderId="0" xfId="0" applyFont="1" applyFill="1" applyAlignment="1">
      <alignment horizontal="left" vertical="center" wrapText="1"/>
    </xf>
    <xf numFmtId="171" fontId="8" fillId="3" borderId="0" xfId="0" applyNumberFormat="1" applyFont="1" applyFill="1" applyAlignment="1">
      <alignment horizontal="left" vertical="top"/>
    </xf>
    <xf numFmtId="172" fontId="8" fillId="3" borderId="0" xfId="0" applyNumberFormat="1" applyFont="1" applyFill="1" applyAlignment="1">
      <alignment horizontal="left" vertical="top"/>
    </xf>
    <xf numFmtId="174" fontId="8" fillId="3" borderId="0" xfId="0" applyNumberFormat="1" applyFont="1" applyFill="1" applyAlignment="1">
      <alignment horizontal="left" vertical="top"/>
    </xf>
    <xf numFmtId="175" fontId="8" fillId="3" borderId="0" xfId="0" applyNumberFormat="1" applyFont="1" applyFill="1" applyAlignment="1">
      <alignment horizontal="left" vertical="top"/>
    </xf>
    <xf numFmtId="0" fontId="38" fillId="3" borderId="0" xfId="0" applyFont="1" applyFill="1" applyAlignment="1">
      <alignment horizontal="left" vertical="center" wrapText="1"/>
    </xf>
    <xf numFmtId="181" fontId="8" fillId="3" borderId="0" xfId="0" applyNumberFormat="1" applyFont="1" applyFill="1" applyAlignment="1">
      <alignment horizontal="left" vertical="top"/>
    </xf>
    <xf numFmtId="0" fontId="7" fillId="3" borderId="0" xfId="0" applyFont="1" applyFill="1" applyAlignment="1">
      <alignment horizontal="left" vertical="top" wrapText="1" indent="1"/>
    </xf>
    <xf numFmtId="180" fontId="8" fillId="3" borderId="0" xfId="0" applyNumberFormat="1" applyFont="1" applyFill="1" applyAlignment="1">
      <alignment horizontal="left" vertical="top"/>
    </xf>
    <xf numFmtId="179" fontId="8" fillId="3" borderId="0" xfId="0" applyNumberFormat="1" applyFont="1" applyFill="1" applyAlignment="1">
      <alignment horizontal="left"/>
    </xf>
    <xf numFmtId="177" fontId="8" fillId="3" borderId="0" xfId="0" applyNumberFormat="1" applyFont="1" applyFill="1" applyAlignment="1">
      <alignment horizontal="left" vertical="top"/>
    </xf>
    <xf numFmtId="188" fontId="8" fillId="3" borderId="0" xfId="0" applyNumberFormat="1" applyFont="1" applyFill="1" applyAlignment="1">
      <alignment horizontal="left"/>
    </xf>
    <xf numFmtId="187" fontId="8" fillId="3" borderId="0" xfId="0" applyNumberFormat="1" applyFont="1" applyFill="1" applyAlignment="1">
      <alignment horizontal="left"/>
    </xf>
    <xf numFmtId="0" fontId="0" fillId="3" borderId="0" xfId="0" applyFill="1" applyAlignment="1">
      <alignment wrapText="1"/>
    </xf>
    <xf numFmtId="165" fontId="8" fillId="3" borderId="0" xfId="0" applyNumberFormat="1" applyFont="1" applyFill="1" applyAlignment="1">
      <alignment horizontal="left"/>
    </xf>
    <xf numFmtId="165" fontId="8" fillId="3" borderId="0" xfId="0" applyNumberFormat="1" applyFont="1" applyFill="1" applyAlignment="1">
      <alignment horizontal="right"/>
    </xf>
    <xf numFmtId="0" fontId="7" fillId="3" borderId="0" xfId="0" applyFont="1" applyFill="1" applyAlignment="1">
      <alignment horizontal="right"/>
    </xf>
    <xf numFmtId="0" fontId="8" fillId="3" borderId="0" xfId="0" applyFont="1" applyFill="1" applyAlignment="1">
      <alignment horizontal="right"/>
    </xf>
    <xf numFmtId="165" fontId="7" fillId="3" borderId="0" xfId="0" applyNumberFormat="1" applyFont="1" applyFill="1" applyAlignment="1"/>
    <xf numFmtId="165" fontId="7" fillId="3" borderId="0" xfId="0" applyNumberFormat="1" applyFont="1" applyFill="1" applyAlignment="1">
      <alignment horizontal="right"/>
    </xf>
    <xf numFmtId="0" fontId="0" fillId="3" borderId="0" xfId="0" applyFill="1" applyAlignment="1">
      <alignment horizontal="right"/>
    </xf>
    <xf numFmtId="0" fontId="7" fillId="0" borderId="0" xfId="0" applyFont="1" applyAlignment="1">
      <alignment horizontal="left" vertical="center" wrapText="1"/>
    </xf>
    <xf numFmtId="3" fontId="39" fillId="3" borderId="0" xfId="0" applyNumberFormat="1" applyFont="1" applyFill="1" applyAlignment="1">
      <alignment horizontal="center" vertical="top" wrapText="1"/>
    </xf>
    <xf numFmtId="165" fontId="8" fillId="6" borderId="0" xfId="0" applyNumberFormat="1" applyFont="1" applyFill="1" applyAlignment="1">
      <alignment horizontal="center" vertical="top" wrapText="1"/>
    </xf>
    <xf numFmtId="165" fontId="7" fillId="0" borderId="0" xfId="0" applyNumberFormat="1" applyFont="1" applyAlignment="1">
      <alignment horizontal="left" vertical="top" wrapText="1"/>
    </xf>
    <xf numFmtId="0" fontId="0" fillId="17" borderId="0" xfId="0" applyFont="1" applyFill="1" applyAlignment="1">
      <alignment wrapText="1"/>
    </xf>
    <xf numFmtId="0" fontId="0" fillId="17" borderId="0" xfId="0" applyFill="1" applyAlignment="1">
      <alignment wrapText="1"/>
    </xf>
    <xf numFmtId="0" fontId="7" fillId="17" borderId="0" xfId="0" applyFont="1" applyFill="1" applyAlignment="1">
      <alignment wrapText="1"/>
    </xf>
    <xf numFmtId="0" fontId="7" fillId="0" borderId="3" xfId="0" applyFont="1" applyBorder="1" applyAlignment="1">
      <alignment horizontal="left" vertical="top" wrapText="1"/>
    </xf>
    <xf numFmtId="0" fontId="7" fillId="0" borderId="14" xfId="0" applyFont="1" applyBorder="1" applyAlignment="1">
      <alignment horizontal="left" vertical="top"/>
    </xf>
    <xf numFmtId="0" fontId="7" fillId="0" borderId="7" xfId="0" applyFont="1" applyBorder="1" applyAlignment="1">
      <alignment horizontal="left" vertical="top" wrapText="1"/>
    </xf>
    <xf numFmtId="0" fontId="7" fillId="0" borderId="12" xfId="0" applyFont="1" applyBorder="1" applyAlignment="1">
      <alignment horizontal="left" vertical="top"/>
    </xf>
    <xf numFmtId="0" fontId="7" fillId="0" borderId="9" xfId="0" applyFont="1" applyBorder="1" applyAlignment="1">
      <alignment horizontal="left" vertical="top" wrapText="1"/>
    </xf>
    <xf numFmtId="0" fontId="7" fillId="0" borderId="6" xfId="0" applyFont="1" applyBorder="1" applyAlignment="1">
      <alignment horizontal="left" vertical="top" wrapText="1"/>
    </xf>
    <xf numFmtId="0" fontId="7" fillId="0" borderId="13" xfId="0" applyFont="1" applyBorder="1" applyAlignment="1">
      <alignment horizontal="left" vertical="top"/>
    </xf>
    <xf numFmtId="165" fontId="7" fillId="5" borderId="8" xfId="0" applyNumberFormat="1" applyFont="1" applyFill="1" applyBorder="1" applyAlignment="1">
      <alignment vertical="top" wrapText="1"/>
    </xf>
    <xf numFmtId="0" fontId="7" fillId="0" borderId="3" xfId="0" applyFont="1" applyBorder="1" applyAlignment="1">
      <alignment vertical="top" wrapText="1"/>
    </xf>
    <xf numFmtId="0" fontId="7" fillId="0" borderId="14" xfId="0" applyFont="1" applyBorder="1" applyAlignment="1">
      <alignment vertical="top" wrapText="1"/>
    </xf>
    <xf numFmtId="165" fontId="7" fillId="5" borderId="7" xfId="0" applyNumberFormat="1" applyFont="1" applyFill="1" applyBorder="1" applyAlignment="1">
      <alignment vertical="top" wrapText="1"/>
    </xf>
    <xf numFmtId="0" fontId="7" fillId="0" borderId="0" xfId="0" applyFont="1" applyAlignment="1">
      <alignment vertical="top" wrapText="1"/>
    </xf>
    <xf numFmtId="0" fontId="7" fillId="0" borderId="12" xfId="0" applyFont="1" applyBorder="1" applyAlignment="1">
      <alignment vertical="top" wrapText="1"/>
    </xf>
    <xf numFmtId="0" fontId="7" fillId="0" borderId="9" xfId="0" applyFont="1" applyBorder="1" applyAlignment="1">
      <alignment vertical="top" wrapText="1"/>
    </xf>
    <xf numFmtId="0" fontId="7" fillId="0" borderId="6" xfId="0" applyFont="1" applyBorder="1" applyAlignment="1">
      <alignment vertical="top" wrapText="1"/>
    </xf>
    <xf numFmtId="0" fontId="7" fillId="0" borderId="13" xfId="0" applyFont="1" applyBorder="1" applyAlignment="1">
      <alignment vertical="top" wrapText="1"/>
    </xf>
    <xf numFmtId="0" fontId="8" fillId="3" borderId="0" xfId="0" applyFont="1" applyFill="1" applyAlignment="1">
      <alignment horizontal="left" vertical="center"/>
    </xf>
    <xf numFmtId="0" fontId="7" fillId="7" borderId="11" xfId="0" applyFont="1" applyFill="1" applyBorder="1" applyAlignment="1">
      <alignment horizontal="left" vertical="top" wrapText="1"/>
    </xf>
    <xf numFmtId="0" fontId="7" fillId="7" borderId="2" xfId="0" applyFont="1" applyFill="1" applyBorder="1" applyAlignment="1">
      <alignment horizontal="left" vertical="top" wrapText="1"/>
    </xf>
    <xf numFmtId="0" fontId="7" fillId="7" borderId="15" xfId="0" applyFont="1" applyFill="1" applyBorder="1" applyAlignment="1">
      <alignment horizontal="left" vertical="top" wrapText="1"/>
    </xf>
    <xf numFmtId="189" fontId="8" fillId="3" borderId="0" xfId="0" applyNumberFormat="1" applyFont="1" applyFill="1" applyAlignment="1">
      <alignment horizontal="left" vertical="top"/>
    </xf>
    <xf numFmtId="0" fontId="38" fillId="7" borderId="0" xfId="0" applyFont="1" applyFill="1" applyAlignment="1">
      <alignment horizontal="left" vertical="top" wrapText="1"/>
    </xf>
    <xf numFmtId="0" fontId="7" fillId="15" borderId="11" xfId="0" applyFont="1" applyFill="1" applyBorder="1" applyAlignment="1">
      <alignment horizontal="left" vertical="top" wrapText="1"/>
    </xf>
    <xf numFmtId="0" fontId="7" fillId="15" borderId="2" xfId="0" applyFont="1" applyFill="1" applyBorder="1" applyAlignment="1">
      <alignment horizontal="left" vertical="top" wrapText="1"/>
    </xf>
    <xf numFmtId="0" fontId="7" fillId="15" borderId="15" xfId="0" applyFont="1" applyFill="1" applyBorder="1" applyAlignment="1">
      <alignment horizontal="left" vertical="top" wrapText="1"/>
    </xf>
    <xf numFmtId="0" fontId="7" fillId="15" borderId="8" xfId="0" applyFont="1" applyFill="1" applyBorder="1" applyAlignment="1">
      <alignment horizontal="left" vertical="top" wrapText="1"/>
    </xf>
    <xf numFmtId="0" fontId="7" fillId="15" borderId="3" xfId="0" applyFont="1" applyFill="1" applyBorder="1" applyAlignment="1">
      <alignment horizontal="left" vertical="top" wrapText="1"/>
    </xf>
    <xf numFmtId="0" fontId="7" fillId="15" borderId="14" xfId="0" applyFont="1" applyFill="1" applyBorder="1" applyAlignment="1">
      <alignment horizontal="left" vertical="top" wrapText="1"/>
    </xf>
    <xf numFmtId="0" fontId="7" fillId="15" borderId="7" xfId="0" applyFont="1" applyFill="1" applyBorder="1" applyAlignment="1">
      <alignment horizontal="left" vertical="top" wrapText="1"/>
    </xf>
    <xf numFmtId="0" fontId="7" fillId="15" borderId="0" xfId="0" applyFont="1" applyFill="1" applyAlignment="1">
      <alignment horizontal="left" vertical="top" wrapText="1"/>
    </xf>
    <xf numFmtId="0" fontId="7" fillId="15" borderId="12" xfId="0" applyFont="1" applyFill="1" applyBorder="1" applyAlignment="1">
      <alignment horizontal="left" vertical="top" wrapText="1"/>
    </xf>
    <xf numFmtId="0" fontId="7" fillId="15" borderId="9" xfId="0" applyFont="1" applyFill="1" applyBorder="1" applyAlignment="1">
      <alignment horizontal="left" vertical="top" wrapText="1"/>
    </xf>
    <xf numFmtId="0" fontId="7" fillId="15" borderId="6" xfId="0" applyFont="1" applyFill="1" applyBorder="1" applyAlignment="1">
      <alignment horizontal="left" vertical="top" wrapText="1"/>
    </xf>
    <xf numFmtId="0" fontId="7" fillId="15" borderId="13" xfId="0" applyFont="1" applyFill="1" applyBorder="1" applyAlignment="1">
      <alignment horizontal="left" vertical="top" wrapText="1"/>
    </xf>
    <xf numFmtId="0" fontId="7" fillId="7" borderId="0" xfId="0" applyFont="1" applyFill="1" applyAlignment="1">
      <alignment horizontal="left" wrapText="1"/>
    </xf>
    <xf numFmtId="182" fontId="8" fillId="3" borderId="0" xfId="0" applyNumberFormat="1" applyFont="1" applyFill="1" applyAlignment="1">
      <alignment horizontal="left"/>
    </xf>
    <xf numFmtId="0" fontId="8" fillId="0" borderId="0" xfId="0" applyFont="1" applyAlignment="1">
      <alignment horizontal="left" vertical="top"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165" fontId="8" fillId="6" borderId="0" xfId="0" applyNumberFormat="1" applyFont="1" applyFill="1" applyAlignment="1">
      <alignment horizontal="left" vertical="top" wrapText="1"/>
    </xf>
    <xf numFmtId="0" fontId="8" fillId="0" borderId="0" xfId="0" applyFont="1" applyAlignment="1">
      <alignment horizontal="left"/>
    </xf>
    <xf numFmtId="0" fontId="7" fillId="3" borderId="0" xfId="0" applyFont="1" applyFill="1" applyAlignment="1">
      <alignment wrapText="1"/>
    </xf>
    <xf numFmtId="0" fontId="7" fillId="3" borderId="20" xfId="10" applyFill="1" applyBorder="1" applyAlignment="1">
      <alignment horizontal="left" vertical="top" wrapText="1"/>
    </xf>
    <xf numFmtId="0" fontId="7" fillId="3" borderId="18" xfId="10" applyFill="1" applyBorder="1" applyAlignment="1">
      <alignment horizontal="left" vertical="top" wrapText="1"/>
    </xf>
    <xf numFmtId="0" fontId="7" fillId="3" borderId="19" xfId="10" applyFill="1" applyBorder="1" applyAlignment="1">
      <alignment horizontal="left" vertical="top" wrapText="1"/>
    </xf>
    <xf numFmtId="196" fontId="73" fillId="0" borderId="7" xfId="10" applyNumberFormat="1" applyFont="1" applyBorder="1" applyAlignment="1">
      <alignment horizontal="left" vertical="top" wrapText="1"/>
    </xf>
    <xf numFmtId="196" fontId="73" fillId="0" borderId="0" xfId="10" applyNumberFormat="1" applyFont="1" applyAlignment="1">
      <alignment horizontal="left" vertical="top" wrapText="1"/>
    </xf>
    <xf numFmtId="0" fontId="7" fillId="2" borderId="7" xfId="0" applyFont="1" applyFill="1" applyBorder="1" applyAlignment="1">
      <alignment horizontal="left" vertical="top" wrapText="1"/>
    </xf>
    <xf numFmtId="0" fontId="0" fillId="2" borderId="0" xfId="0" applyFill="1" applyAlignment="1">
      <alignment horizontal="left" vertical="top" wrapText="1"/>
    </xf>
    <xf numFmtId="0" fontId="0" fillId="2" borderId="12" xfId="0" applyFill="1" applyBorder="1" applyAlignment="1">
      <alignment horizontal="left" vertical="top" wrapText="1"/>
    </xf>
    <xf numFmtId="0" fontId="0" fillId="2" borderId="9" xfId="0" applyFill="1" applyBorder="1" applyAlignment="1">
      <alignment horizontal="left"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38" fillId="5" borderId="8" xfId="43" applyFont="1" applyFill="1" applyBorder="1" applyAlignment="1">
      <alignment horizontal="left" wrapText="1"/>
    </xf>
    <xf numFmtId="0" fontId="38" fillId="5" borderId="3" xfId="43" applyFont="1" applyFill="1" applyBorder="1" applyAlignment="1">
      <alignment horizontal="left" wrapText="1"/>
    </xf>
    <xf numFmtId="0" fontId="38" fillId="5" borderId="14" xfId="43" applyFont="1" applyFill="1" applyBorder="1" applyAlignment="1">
      <alignment horizontal="left" wrapText="1"/>
    </xf>
    <xf numFmtId="0" fontId="38" fillId="5" borderId="7" xfId="43" applyFont="1" applyFill="1" applyBorder="1" applyAlignment="1">
      <alignment horizontal="left" wrapText="1"/>
    </xf>
    <xf numFmtId="0" fontId="38" fillId="5" borderId="0" xfId="43" applyFont="1" applyFill="1" applyAlignment="1">
      <alignment horizontal="left" wrapText="1"/>
    </xf>
    <xf numFmtId="0" fontId="38" fillId="5" borderId="12" xfId="43" applyFont="1" applyFill="1" applyBorder="1" applyAlignment="1">
      <alignment horizontal="left" wrapText="1"/>
    </xf>
    <xf numFmtId="0" fontId="38" fillId="5" borderId="9" xfId="43" applyFont="1" applyFill="1" applyBorder="1" applyAlignment="1">
      <alignment horizontal="left" wrapText="1"/>
    </xf>
    <xf numFmtId="0" fontId="38" fillId="5" borderId="6" xfId="43" applyFont="1" applyFill="1" applyBorder="1" applyAlignment="1">
      <alignment horizontal="left" wrapText="1"/>
    </xf>
    <xf numFmtId="0" fontId="38" fillId="5" borderId="13" xfId="43" applyFont="1" applyFill="1" applyBorder="1" applyAlignment="1">
      <alignment horizontal="left" wrapText="1"/>
    </xf>
    <xf numFmtId="0" fontId="38" fillId="7" borderId="8" xfId="43" applyFont="1" applyFill="1" applyBorder="1" applyAlignment="1">
      <alignment horizontal="left" vertical="top" wrapText="1"/>
    </xf>
    <xf numFmtId="0" fontId="38" fillId="7" borderId="3" xfId="43" applyFont="1" applyFill="1" applyBorder="1" applyAlignment="1">
      <alignment horizontal="left" vertical="top" wrapText="1"/>
    </xf>
    <xf numFmtId="0" fontId="38" fillId="7" borderId="14" xfId="43" applyFont="1" applyFill="1" applyBorder="1" applyAlignment="1">
      <alignment horizontal="left" vertical="top" wrapText="1"/>
    </xf>
    <xf numFmtId="0" fontId="38" fillId="7" borderId="7" xfId="43" applyFont="1" applyFill="1" applyBorder="1" applyAlignment="1">
      <alignment horizontal="left" vertical="top" wrapText="1"/>
    </xf>
    <xf numFmtId="0" fontId="38" fillId="7" borderId="0" xfId="43" applyFont="1" applyFill="1" applyAlignment="1">
      <alignment horizontal="left" vertical="top" wrapText="1"/>
    </xf>
    <xf numFmtId="0" fontId="38" fillId="7" borderId="12" xfId="43" applyFont="1" applyFill="1" applyBorder="1" applyAlignment="1">
      <alignment horizontal="left" vertical="top" wrapText="1"/>
    </xf>
    <xf numFmtId="0" fontId="38" fillId="7" borderId="9" xfId="43" applyFont="1" applyFill="1" applyBorder="1" applyAlignment="1">
      <alignment horizontal="left" vertical="top" wrapText="1"/>
    </xf>
    <xf numFmtId="0" fontId="38" fillId="7" borderId="6" xfId="43" applyFont="1" applyFill="1" applyBorder="1" applyAlignment="1">
      <alignment horizontal="left" vertical="top" wrapText="1"/>
    </xf>
    <xf numFmtId="0" fontId="38" fillId="7" borderId="13" xfId="43" applyFont="1" applyFill="1" applyBorder="1" applyAlignment="1">
      <alignment horizontal="left" vertical="top" wrapText="1"/>
    </xf>
    <xf numFmtId="0" fontId="8" fillId="30" borderId="11" xfId="10" applyFont="1" applyFill="1" applyBorder="1" applyAlignment="1">
      <alignment horizontal="left"/>
    </xf>
    <xf numFmtId="0" fontId="2" fillId="0" borderId="2" xfId="40" applyBorder="1" applyAlignment="1">
      <alignment horizontal="left"/>
    </xf>
    <xf numFmtId="0" fontId="2" fillId="0" borderId="15" xfId="40" applyBorder="1" applyAlignment="1">
      <alignment horizontal="left"/>
    </xf>
    <xf numFmtId="0" fontId="38" fillId="0" borderId="8" xfId="43" applyFont="1" applyBorder="1" applyAlignment="1">
      <alignment horizontal="left" wrapText="1"/>
    </xf>
    <xf numFmtId="0" fontId="2" fillId="0" borderId="3" xfId="40" applyBorder="1" applyAlignment="1">
      <alignment horizontal="left" wrapText="1"/>
    </xf>
    <xf numFmtId="0" fontId="2" fillId="0" borderId="14" xfId="40" applyBorder="1" applyAlignment="1">
      <alignment horizontal="left" wrapText="1"/>
    </xf>
    <xf numFmtId="0" fontId="38" fillId="0" borderId="22" xfId="40" applyFont="1" applyBorder="1" applyAlignment="1">
      <alignment horizontal="left" vertical="center"/>
    </xf>
    <xf numFmtId="0" fontId="38" fillId="0" borderId="0" xfId="40" applyFont="1" applyAlignment="1">
      <alignment horizontal="left" vertical="center"/>
    </xf>
    <xf numFmtId="0" fontId="38" fillId="0" borderId="30" xfId="40" applyFont="1" applyBorder="1" applyAlignment="1">
      <alignment horizontal="left" vertical="center"/>
    </xf>
    <xf numFmtId="0" fontId="38" fillId="0" borderId="1" xfId="40" applyFont="1" applyBorder="1" applyAlignment="1">
      <alignment horizontal="left" vertical="center"/>
    </xf>
    <xf numFmtId="0" fontId="38" fillId="0" borderId="31" xfId="40" applyFont="1" applyBorder="1" applyAlignment="1">
      <alignment horizontal="left" vertical="center"/>
    </xf>
    <xf numFmtId="0" fontId="2" fillId="0" borderId="2" xfId="40" applyBorder="1" applyAlignment="1"/>
    <xf numFmtId="0" fontId="2" fillId="0" borderId="15" xfId="40" applyBorder="1" applyAlignment="1"/>
    <xf numFmtId="0" fontId="38" fillId="0" borderId="8" xfId="43" applyFont="1" applyBorder="1" applyAlignment="1">
      <alignment wrapText="1"/>
    </xf>
    <xf numFmtId="0" fontId="2" fillId="0" borderId="3" xfId="40" applyBorder="1" applyAlignment="1">
      <alignment wrapText="1"/>
    </xf>
    <xf numFmtId="0" fontId="2" fillId="0" borderId="14" xfId="40" applyBorder="1" applyAlignment="1">
      <alignment wrapText="1"/>
    </xf>
    <xf numFmtId="0" fontId="2" fillId="0" borderId="9" xfId="40" applyBorder="1" applyAlignment="1">
      <alignment wrapText="1"/>
    </xf>
    <xf numFmtId="0" fontId="2" fillId="0" borderId="6" xfId="40" applyBorder="1" applyAlignment="1">
      <alignment wrapText="1"/>
    </xf>
    <xf numFmtId="0" fontId="2" fillId="0" borderId="13" xfId="40" applyBorder="1" applyAlignment="1">
      <alignment wrapText="1"/>
    </xf>
    <xf numFmtId="167" fontId="105" fillId="35" borderId="24" xfId="42" applyNumberFormat="1" applyFont="1" applyFill="1" applyBorder="1" applyAlignment="1">
      <alignment horizontal="center" vertical="center" wrapText="1"/>
    </xf>
    <xf numFmtId="167" fontId="105" fillId="35" borderId="25" xfId="42" applyNumberFormat="1" applyFont="1" applyFill="1" applyBorder="1" applyAlignment="1">
      <alignment horizontal="center" vertical="center" wrapText="1"/>
    </xf>
    <xf numFmtId="167" fontId="105" fillId="35" borderId="26" xfId="42" applyNumberFormat="1" applyFont="1" applyFill="1" applyBorder="1" applyAlignment="1">
      <alignment horizontal="center" vertical="center" wrapText="1"/>
    </xf>
    <xf numFmtId="167" fontId="39" fillId="25" borderId="11" xfId="42" applyNumberFormat="1" applyFont="1" applyFill="1" applyBorder="1" applyAlignment="1">
      <alignment horizontal="center" vertical="center" wrapText="1"/>
    </xf>
    <xf numFmtId="167" fontId="39" fillId="25" borderId="15" xfId="42" applyNumberFormat="1" applyFont="1" applyFill="1" applyBorder="1" applyAlignment="1">
      <alignment horizontal="center" vertical="center" wrapText="1"/>
    </xf>
    <xf numFmtId="0" fontId="8" fillId="30" borderId="11" xfId="10" applyFont="1" applyFill="1" applyBorder="1" applyAlignment="1">
      <alignment horizontal="center" wrapText="1"/>
    </xf>
    <xf numFmtId="0" fontId="2" fillId="0" borderId="2" xfId="40" applyBorder="1" applyAlignment="1">
      <alignment wrapText="1"/>
    </xf>
    <xf numFmtId="0" fontId="2" fillId="0" borderId="15" xfId="40" applyBorder="1" applyAlignment="1">
      <alignment wrapText="1"/>
    </xf>
    <xf numFmtId="0" fontId="38" fillId="0" borderId="7" xfId="40" applyFont="1" applyBorder="1" applyAlignment="1">
      <alignment vertical="top" wrapText="1"/>
    </xf>
    <xf numFmtId="0" fontId="2" fillId="0" borderId="0" xfId="40" applyAlignment="1">
      <alignment vertical="top" wrapText="1"/>
    </xf>
    <xf numFmtId="0" fontId="2" fillId="0" borderId="12" xfId="40" applyBorder="1" applyAlignment="1">
      <alignment vertical="top" wrapText="1"/>
    </xf>
    <xf numFmtId="0" fontId="38" fillId="0" borderId="7" xfId="40" applyFont="1" applyBorder="1" applyAlignment="1">
      <alignment horizontal="left" vertical="top" wrapText="1"/>
    </xf>
    <xf numFmtId="0" fontId="2" fillId="0" borderId="0" xfId="40" applyAlignment="1">
      <alignment horizontal="left" vertical="top" wrapText="1"/>
    </xf>
    <xf numFmtId="0" fontId="2" fillId="0" borderId="12" xfId="40" applyBorder="1" applyAlignment="1">
      <alignment horizontal="left" vertical="top" wrapText="1"/>
    </xf>
    <xf numFmtId="0" fontId="2" fillId="0" borderId="9" xfId="40" applyBorder="1" applyAlignment="1">
      <alignment horizontal="left" vertical="top" wrapText="1"/>
    </xf>
    <xf numFmtId="0" fontId="2" fillId="0" borderId="6" xfId="40" applyBorder="1" applyAlignment="1">
      <alignment horizontal="left" vertical="top" wrapText="1"/>
    </xf>
    <xf numFmtId="0" fontId="2" fillId="0" borderId="13" xfId="40" applyBorder="1" applyAlignment="1">
      <alignment horizontal="left" vertical="top" wrapText="1"/>
    </xf>
    <xf numFmtId="0" fontId="72" fillId="14" borderId="0" xfId="40" applyFont="1" applyFill="1" applyAlignment="1">
      <alignment horizontal="center" vertical="center" wrapText="1"/>
    </xf>
    <xf numFmtId="0" fontId="35" fillId="0" borderId="0" xfId="9" applyAlignment="1" applyProtection="1">
      <alignment horizontal="left" vertical="center" wrapText="1"/>
    </xf>
    <xf numFmtId="0" fontId="38" fillId="7" borderId="8" xfId="44" applyFont="1" applyFill="1" applyBorder="1" applyAlignment="1">
      <alignment horizontal="left" vertical="top" wrapText="1"/>
    </xf>
    <xf numFmtId="0" fontId="38" fillId="7" borderId="3" xfId="44" applyFont="1" applyFill="1" applyBorder="1" applyAlignment="1">
      <alignment horizontal="left" vertical="top" wrapText="1"/>
    </xf>
    <xf numFmtId="0" fontId="38" fillId="7" borderId="14" xfId="44" applyFont="1" applyFill="1" applyBorder="1" applyAlignment="1">
      <alignment horizontal="left" vertical="top" wrapText="1"/>
    </xf>
    <xf numFmtId="0" fontId="38" fillId="7" borderId="9" xfId="44" applyFont="1" applyFill="1" applyBorder="1" applyAlignment="1">
      <alignment horizontal="left" vertical="top" wrapText="1"/>
    </xf>
    <xf numFmtId="0" fontId="38" fillId="7" borderId="6" xfId="44" applyFont="1" applyFill="1" applyBorder="1" applyAlignment="1">
      <alignment horizontal="left" vertical="top" wrapText="1"/>
    </xf>
    <xf numFmtId="0" fontId="38" fillId="7" borderId="13" xfId="44" applyFont="1" applyFill="1" applyBorder="1" applyAlignment="1">
      <alignment horizontal="left" vertical="top" wrapText="1"/>
    </xf>
    <xf numFmtId="0" fontId="38" fillId="5" borderId="8" xfId="35" applyFont="1" applyFill="1" applyBorder="1" applyAlignment="1">
      <alignment vertical="top" wrapText="1"/>
    </xf>
    <xf numFmtId="0" fontId="7" fillId="0" borderId="14" xfId="0" applyFont="1" applyBorder="1" applyAlignment="1">
      <alignment vertical="top"/>
    </xf>
    <xf numFmtId="0" fontId="7" fillId="0" borderId="7" xfId="0" applyFont="1" applyBorder="1" applyAlignment="1">
      <alignment vertical="top"/>
    </xf>
    <xf numFmtId="0" fontId="7" fillId="0" borderId="12" xfId="0" applyFont="1" applyBorder="1" applyAlignment="1">
      <alignment vertical="top"/>
    </xf>
    <xf numFmtId="0" fontId="7" fillId="0" borderId="9" xfId="0" applyFont="1" applyBorder="1" applyAlignment="1">
      <alignment vertical="top"/>
    </xf>
    <xf numFmtId="0" fontId="7" fillId="0" borderId="13" xfId="0" applyFont="1" applyBorder="1" applyAlignment="1">
      <alignment vertical="top"/>
    </xf>
    <xf numFmtId="0" fontId="109" fillId="0" borderId="0" xfId="35" applyFont="1" applyAlignment="1">
      <alignment horizontal="center"/>
    </xf>
    <xf numFmtId="183" fontId="8" fillId="32" borderId="3" xfId="10" applyNumberFormat="1" applyFont="1" applyFill="1" applyBorder="1" applyAlignment="1">
      <alignment horizontal="center"/>
    </xf>
    <xf numFmtId="0" fontId="39" fillId="0" borderId="3" xfId="35" applyFont="1" applyBorder="1" applyAlignment="1">
      <alignment horizontal="center"/>
    </xf>
    <xf numFmtId="0" fontId="7" fillId="0" borderId="2" xfId="10" applyBorder="1" applyAlignment="1">
      <alignment wrapText="1"/>
    </xf>
    <xf numFmtId="0" fontId="7" fillId="0" borderId="15" xfId="10" applyBorder="1" applyAlignment="1">
      <alignment wrapText="1"/>
    </xf>
    <xf numFmtId="0" fontId="7" fillId="0" borderId="2" xfId="10" applyBorder="1" applyAlignment="1"/>
    <xf numFmtId="0" fontId="7" fillId="0" borderId="15" xfId="10" applyBorder="1" applyAlignment="1"/>
    <xf numFmtId="0" fontId="38" fillId="0" borderId="8" xfId="35" applyFont="1" applyBorder="1" applyAlignment="1">
      <alignment wrapText="1"/>
    </xf>
    <xf numFmtId="0" fontId="0" fillId="0" borderId="3" xfId="0" applyBorder="1" applyAlignment="1">
      <alignment wrapText="1"/>
    </xf>
    <xf numFmtId="0" fontId="0" fillId="0" borderId="14" xfId="0" applyBorder="1" applyAlignment="1">
      <alignment wrapText="1"/>
    </xf>
    <xf numFmtId="0" fontId="0" fillId="0" borderId="7" xfId="0" applyBorder="1" applyAlignment="1">
      <alignment wrapText="1"/>
    </xf>
    <xf numFmtId="0" fontId="0" fillId="0" borderId="0" xfId="0" applyAlignment="1">
      <alignment wrapText="1"/>
    </xf>
    <xf numFmtId="0" fontId="0" fillId="0" borderId="12" xfId="0" applyBorder="1" applyAlignment="1">
      <alignment wrapText="1"/>
    </xf>
    <xf numFmtId="0" fontId="0" fillId="0" borderId="9" xfId="0" applyBorder="1" applyAlignment="1">
      <alignment wrapText="1"/>
    </xf>
    <xf numFmtId="0" fontId="0" fillId="0" borderId="6" xfId="0" applyBorder="1" applyAlignment="1">
      <alignment wrapText="1"/>
    </xf>
    <xf numFmtId="0" fontId="0" fillId="0" borderId="13" xfId="0" applyBorder="1" applyAlignment="1">
      <alignment wrapText="1"/>
    </xf>
    <xf numFmtId="0" fontId="7" fillId="3" borderId="0" xfId="10" applyFill="1" applyAlignment="1">
      <alignment horizontal="left" vertical="top" wrapText="1"/>
    </xf>
    <xf numFmtId="177" fontId="8" fillId="3" borderId="0" xfId="10" applyNumberFormat="1" applyFont="1" applyFill="1" applyAlignment="1">
      <alignment horizontal="left" vertical="top"/>
    </xf>
    <xf numFmtId="0" fontId="7" fillId="0" borderId="8" xfId="10" applyBorder="1" applyAlignment="1">
      <alignment horizontal="left" wrapText="1"/>
    </xf>
    <xf numFmtId="0" fontId="0" fillId="0" borderId="3" xfId="0" applyBorder="1" applyAlignment="1">
      <alignment horizontal="left"/>
    </xf>
    <xf numFmtId="0" fontId="0" fillId="0" borderId="14" xfId="0" applyBorder="1" applyAlignment="1">
      <alignment horizontal="left"/>
    </xf>
    <xf numFmtId="0" fontId="0" fillId="0" borderId="7" xfId="0" applyBorder="1" applyAlignment="1">
      <alignment horizontal="left"/>
    </xf>
    <xf numFmtId="0" fontId="0" fillId="0" borderId="0" xfId="0" applyAlignment="1">
      <alignment horizontal="left"/>
    </xf>
    <xf numFmtId="0" fontId="0" fillId="0" borderId="12" xfId="0" applyBorder="1" applyAlignment="1">
      <alignment horizontal="left"/>
    </xf>
    <xf numFmtId="0" fontId="0" fillId="0" borderId="9" xfId="0" applyBorder="1" applyAlignment="1">
      <alignment horizontal="left"/>
    </xf>
    <xf numFmtId="0" fontId="0" fillId="0" borderId="6" xfId="0" applyBorder="1" applyAlignment="1">
      <alignment horizontal="left"/>
    </xf>
    <xf numFmtId="0" fontId="0" fillId="0" borderId="13" xfId="0" applyBorder="1" applyAlignment="1">
      <alignment horizontal="left"/>
    </xf>
    <xf numFmtId="173" fontId="8" fillId="0" borderId="0" xfId="0" applyNumberFormat="1" applyFont="1" applyAlignment="1">
      <alignment horizontal="left" vertical="top"/>
    </xf>
    <xf numFmtId="0" fontId="8" fillId="3" borderId="6" xfId="35" applyFont="1" applyFill="1" applyBorder="1" applyAlignment="1">
      <alignment horizontal="center"/>
    </xf>
    <xf numFmtId="0" fontId="7" fillId="0" borderId="2" xfId="10" applyBorder="1" applyAlignment="1">
      <alignment horizontal="left"/>
    </xf>
    <xf numFmtId="0" fontId="7" fillId="0" borderId="15" xfId="10" applyBorder="1" applyAlignment="1">
      <alignment horizontal="left"/>
    </xf>
    <xf numFmtId="0" fontId="38" fillId="0" borderId="8" xfId="35" applyFont="1" applyBorder="1" applyAlignment="1">
      <alignment horizontal="left" vertical="top" wrapText="1"/>
    </xf>
    <xf numFmtId="0" fontId="7" fillId="0" borderId="3" xfId="10" applyBorder="1" applyAlignment="1">
      <alignment horizontal="left" vertical="top" wrapText="1"/>
    </xf>
    <xf numFmtId="0" fontId="7" fillId="0" borderId="14" xfId="10" applyBorder="1" applyAlignment="1">
      <alignment horizontal="left" vertical="top" wrapText="1"/>
    </xf>
    <xf numFmtId="0" fontId="7" fillId="0" borderId="9" xfId="10" applyBorder="1" applyAlignment="1">
      <alignment horizontal="left" vertical="top" wrapText="1"/>
    </xf>
    <xf numFmtId="0" fontId="7" fillId="0" borderId="6" xfId="10" applyBorder="1" applyAlignment="1">
      <alignment horizontal="left" vertical="top" wrapText="1"/>
    </xf>
    <xf numFmtId="0" fontId="7" fillId="0" borderId="13" xfId="10" applyBorder="1" applyAlignment="1">
      <alignment horizontal="left" vertical="top" wrapText="1"/>
    </xf>
    <xf numFmtId="0" fontId="38" fillId="0" borderId="8" xfId="35" applyFont="1" applyBorder="1" applyAlignment="1">
      <alignment horizontal="left" wrapText="1"/>
    </xf>
    <xf numFmtId="0" fontId="0" fillId="0" borderId="3" xfId="0" applyBorder="1" applyAlignment="1">
      <alignment horizontal="left" wrapText="1"/>
    </xf>
    <xf numFmtId="0" fontId="0" fillId="0" borderId="14" xfId="0" applyBorder="1" applyAlignment="1">
      <alignment horizontal="left" wrapText="1"/>
    </xf>
    <xf numFmtId="0" fontId="0" fillId="0" borderId="7"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3" xfId="0" applyBorder="1" applyAlignment="1">
      <alignment horizontal="left" wrapText="1"/>
    </xf>
    <xf numFmtId="0" fontId="38" fillId="5" borderId="8" xfId="35" applyFont="1" applyFill="1" applyBorder="1" applyAlignment="1">
      <alignment wrapText="1"/>
    </xf>
    <xf numFmtId="0" fontId="0" fillId="0" borderId="3" xfId="0" applyBorder="1" applyAlignment="1"/>
    <xf numFmtId="0" fontId="0" fillId="0" borderId="14" xfId="0" applyBorder="1" applyAlignment="1"/>
    <xf numFmtId="0" fontId="7" fillId="3" borderId="0" xfId="10" applyFill="1" applyAlignment="1">
      <alignment horizontal="left" vertical="center" wrapText="1"/>
    </xf>
    <xf numFmtId="0" fontId="7" fillId="0" borderId="11" xfId="10" applyBorder="1" applyAlignment="1">
      <alignment horizontal="center"/>
    </xf>
    <xf numFmtId="0" fontId="7" fillId="0" borderId="15" xfId="10" applyBorder="1" applyAlignment="1">
      <alignment horizontal="center"/>
    </xf>
    <xf numFmtId="0" fontId="7" fillId="0" borderId="0" xfId="11" applyAlignment="1">
      <alignment horizontal="left" wrapText="1"/>
    </xf>
  </cellXfs>
  <cellStyles count="47">
    <cellStyle name="Audit NZ" xfId="1" xr:uid="{00000000-0005-0000-0000-000000000000}"/>
    <cellStyle name="Calculation" xfId="39" builtinId="22"/>
    <cellStyle name="Comma" xfId="2" builtinId="3"/>
    <cellStyle name="Comma 2" xfId="3" xr:uid="{00000000-0005-0000-0000-000002000000}"/>
    <cellStyle name="Comma 2 2" xfId="4" xr:uid="{00000000-0005-0000-0000-000003000000}"/>
    <cellStyle name="Comma 2 3" xfId="19" xr:uid="{00000000-0005-0000-0000-000004000000}"/>
    <cellStyle name="Comma 3" xfId="5" xr:uid="{00000000-0005-0000-0000-000005000000}"/>
    <cellStyle name="Comma 4" xfId="20" xr:uid="{00000000-0005-0000-0000-000006000000}"/>
    <cellStyle name="Comma 5" xfId="32" xr:uid="{00000000-0005-0000-0000-000007000000}"/>
    <cellStyle name="Comma 6" xfId="34" xr:uid="{E4EC0BA6-DE80-4D29-9557-131447FE0CC9}"/>
    <cellStyle name="Comma 6 2" xfId="36" xr:uid="{59DFF061-02B1-4CC7-9BDB-CE4DCE4E7F0B}"/>
    <cellStyle name="Comma 7" xfId="37" xr:uid="{965F1420-F7B5-45E4-8A33-E5B9654B6B95}"/>
    <cellStyle name="Comma 8" xfId="42" xr:uid="{D97583EC-0E72-45E9-8CE8-4438AFFA2CAA}"/>
    <cellStyle name="Comma 8 2" xfId="45" xr:uid="{9CF41509-2756-4B37-874F-78D28A361527}"/>
    <cellStyle name="Footnote" xfId="6" xr:uid="{00000000-0005-0000-0000-000009000000}"/>
    <cellStyle name="FRxAmtStyle" xfId="7" xr:uid="{00000000-0005-0000-0000-00000A000000}"/>
    <cellStyle name="Header" xfId="8" xr:uid="{00000000-0005-0000-0000-00000B000000}"/>
    <cellStyle name="Hyperlink" xfId="9" builtinId="8"/>
    <cellStyle name="Hyperlink 2" xfId="41" xr:uid="{342FF87B-0E78-494D-BA7E-50149F4A0B1C}"/>
    <cellStyle name="Input" xfId="38" builtinId="20"/>
    <cellStyle name="Normal" xfId="0" builtinId="0"/>
    <cellStyle name="Normal 11" xfId="10" xr:uid="{00000000-0005-0000-0000-00000E000000}"/>
    <cellStyle name="Normal 2" xfId="11" xr:uid="{00000000-0005-0000-0000-00000F000000}"/>
    <cellStyle name="Normal 2 2" xfId="21" xr:uid="{00000000-0005-0000-0000-000010000000}"/>
    <cellStyle name="Normal 2 3" xfId="22" xr:uid="{00000000-0005-0000-0000-000011000000}"/>
    <cellStyle name="Normal 3" xfId="12" xr:uid="{00000000-0005-0000-0000-000012000000}"/>
    <cellStyle name="Normal 4" xfId="13" xr:uid="{00000000-0005-0000-0000-000013000000}"/>
    <cellStyle name="Normal 5" xfId="28" xr:uid="{00000000-0005-0000-0000-000014000000}"/>
    <cellStyle name="Normal 7" xfId="30" xr:uid="{00000000-0005-0000-0000-000015000000}"/>
    <cellStyle name="Normal 8" xfId="33" xr:uid="{F9EA1220-F353-4C37-95F6-640DF5BF7BD3}"/>
    <cellStyle name="Normal 8 2" xfId="35" xr:uid="{A3709061-3112-4534-BAD9-F75BECA0C69A}"/>
    <cellStyle name="Normal 8 2 2" xfId="43" xr:uid="{76705797-0ED4-4A60-80C2-7CECAB475557}"/>
    <cellStyle name="Normal 8 2 2 2" xfId="46" xr:uid="{DFE6997E-33DD-4925-89E5-EF43B0B3FD10}"/>
    <cellStyle name="Normal 9" xfId="40" xr:uid="{9B2FF267-4963-40A0-9BA4-F4FC1AA5B113}"/>
    <cellStyle name="Normal 9 2" xfId="44" xr:uid="{703BC3C5-DF2D-4CD1-85EE-7C6F88977CB5}"/>
    <cellStyle name="Normal_Hostel budget model" xfId="14" xr:uid="{00000000-0005-0000-0000-000016000000}"/>
    <cellStyle name="Percent" xfId="29" builtinId="5"/>
    <cellStyle name="Percent 2" xfId="15" xr:uid="{00000000-0005-0000-0000-000018000000}"/>
    <cellStyle name="Percent 3" xfId="31" xr:uid="{00000000-0005-0000-0000-000019000000}"/>
    <cellStyle name="Rowheader" xfId="16" xr:uid="{00000000-0005-0000-0000-00001A000000}"/>
    <cellStyle name="s_HeaderLine" xfId="23" xr:uid="{00000000-0005-0000-0000-00001B000000}"/>
    <cellStyle name="s_PurpleHeader" xfId="24" xr:uid="{00000000-0005-0000-0000-00001C000000}"/>
    <cellStyle name="s_PurpleHeader_DataLoad_400" xfId="25" xr:uid="{00000000-0005-0000-0000-00001D000000}"/>
    <cellStyle name="s_TotalBackground" xfId="26" xr:uid="{00000000-0005-0000-0000-00001E000000}"/>
    <cellStyle name="s_TotalBackground 2" xfId="27" xr:uid="{00000000-0005-0000-0000-00001F000000}"/>
    <cellStyle name="Subheader" xfId="17" xr:uid="{00000000-0005-0000-0000-000020000000}"/>
    <cellStyle name="Totals" xfId="18" xr:uid="{00000000-0005-0000-0000-000021000000}"/>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b/>
        <i val="0"/>
        <color rgb="FFFF0000"/>
      </font>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FBFBF"/>
      <color rgb="FF3399FF"/>
      <color rgb="FFFFFF99"/>
      <color rgb="FFFFFF66"/>
      <color rgb="FF0000FF"/>
      <color rgb="FFFF99CC"/>
      <color rgb="FFFFFFCC"/>
      <color rgb="FFFAFBFE"/>
      <color rgb="FF92D050"/>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42333</xdr:colOff>
      <xdr:row>31</xdr:row>
      <xdr:rowOff>67733</xdr:rowOff>
    </xdr:from>
    <xdr:to>
      <xdr:col>10</xdr:col>
      <xdr:colOff>846667</xdr:colOff>
      <xdr:row>35</xdr:row>
      <xdr:rowOff>63500</xdr:rowOff>
    </xdr:to>
    <xdr:cxnSp macro="">
      <xdr:nvCxnSpPr>
        <xdr:cNvPr id="3" name="Straight Arrow Connector 2">
          <a:extLst>
            <a:ext uri="{FF2B5EF4-FFF2-40B4-BE49-F238E27FC236}">
              <a16:creationId xmlns:a16="http://schemas.microsoft.com/office/drawing/2014/main" id="{00000000-0008-0000-1000-000003000000}"/>
            </a:ext>
          </a:extLst>
        </xdr:cNvPr>
        <xdr:cNvCxnSpPr/>
      </xdr:nvCxnSpPr>
      <xdr:spPr bwMode="auto">
        <a:xfrm flipH="1">
          <a:off x="12075583" y="5581650"/>
          <a:ext cx="804334" cy="630767"/>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52917</xdr:colOff>
      <xdr:row>38</xdr:row>
      <xdr:rowOff>84666</xdr:rowOff>
    </xdr:from>
    <xdr:to>
      <xdr:col>10</xdr:col>
      <xdr:colOff>1312333</xdr:colOff>
      <xdr:row>38</xdr:row>
      <xdr:rowOff>123825</xdr:rowOff>
    </xdr:to>
    <xdr:cxnSp macro="">
      <xdr:nvCxnSpPr>
        <xdr:cNvPr id="10" name="Straight Arrow Connector 9">
          <a:extLst>
            <a:ext uri="{FF2B5EF4-FFF2-40B4-BE49-F238E27FC236}">
              <a16:creationId xmlns:a16="http://schemas.microsoft.com/office/drawing/2014/main" id="{00000000-0008-0000-1100-00000A000000}"/>
            </a:ext>
          </a:extLst>
        </xdr:cNvPr>
        <xdr:cNvCxnSpPr/>
      </xdr:nvCxnSpPr>
      <xdr:spPr bwMode="auto">
        <a:xfrm flipH="1" flipV="1">
          <a:off x="10593917" y="6551083"/>
          <a:ext cx="1259416" cy="39159"/>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127000</xdr:colOff>
      <xdr:row>12</xdr:row>
      <xdr:rowOff>74083</xdr:rowOff>
    </xdr:from>
    <xdr:to>
      <xdr:col>10</xdr:col>
      <xdr:colOff>1354667</xdr:colOff>
      <xdr:row>13</xdr:row>
      <xdr:rowOff>112889</xdr:rowOff>
    </xdr:to>
    <xdr:cxnSp macro="">
      <xdr:nvCxnSpPr>
        <xdr:cNvPr id="2" name="Straight Arrow Connector 1">
          <a:extLst>
            <a:ext uri="{FF2B5EF4-FFF2-40B4-BE49-F238E27FC236}">
              <a16:creationId xmlns:a16="http://schemas.microsoft.com/office/drawing/2014/main" id="{00000000-0008-0000-1100-000002000000}"/>
            </a:ext>
          </a:extLst>
        </xdr:cNvPr>
        <xdr:cNvCxnSpPr/>
      </xdr:nvCxnSpPr>
      <xdr:spPr bwMode="auto">
        <a:xfrm flipH="1">
          <a:off x="10668000" y="2621139"/>
          <a:ext cx="1227667" cy="2010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95250</xdr:colOff>
      <xdr:row>16</xdr:row>
      <xdr:rowOff>0</xdr:rowOff>
    </xdr:from>
    <xdr:to>
      <xdr:col>10</xdr:col>
      <xdr:colOff>1400175</xdr:colOff>
      <xdr:row>18</xdr:row>
      <xdr:rowOff>84667</xdr:rowOff>
    </xdr:to>
    <xdr:cxnSp macro="">
      <xdr:nvCxnSpPr>
        <xdr:cNvPr id="5" name="Straight Arrow Connector 4">
          <a:extLst>
            <a:ext uri="{FF2B5EF4-FFF2-40B4-BE49-F238E27FC236}">
              <a16:creationId xmlns:a16="http://schemas.microsoft.com/office/drawing/2014/main" id="{00000000-0008-0000-1100-000005000000}"/>
            </a:ext>
          </a:extLst>
        </xdr:cNvPr>
        <xdr:cNvCxnSpPr/>
      </xdr:nvCxnSpPr>
      <xdr:spPr bwMode="auto">
        <a:xfrm flipH="1" flipV="1">
          <a:off x="10636250" y="3005667"/>
          <a:ext cx="1304925" cy="560917"/>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74083</xdr:colOff>
      <xdr:row>20</xdr:row>
      <xdr:rowOff>95250</xdr:rowOff>
    </xdr:from>
    <xdr:to>
      <xdr:col>10</xdr:col>
      <xdr:colOff>1379009</xdr:colOff>
      <xdr:row>23</xdr:row>
      <xdr:rowOff>85019</xdr:rowOff>
    </xdr:to>
    <xdr:cxnSp macro="">
      <xdr:nvCxnSpPr>
        <xdr:cNvPr id="7" name="Straight Arrow Connector 6">
          <a:extLst>
            <a:ext uri="{FF2B5EF4-FFF2-40B4-BE49-F238E27FC236}">
              <a16:creationId xmlns:a16="http://schemas.microsoft.com/office/drawing/2014/main" id="{00000000-0008-0000-1100-000007000000}"/>
            </a:ext>
          </a:extLst>
        </xdr:cNvPr>
        <xdr:cNvCxnSpPr/>
      </xdr:nvCxnSpPr>
      <xdr:spPr bwMode="auto">
        <a:xfrm flipH="1" flipV="1">
          <a:off x="10615083" y="3735917"/>
          <a:ext cx="1304926" cy="476602"/>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63500</xdr:colOff>
      <xdr:row>29</xdr:row>
      <xdr:rowOff>127000</xdr:rowOff>
    </xdr:from>
    <xdr:to>
      <xdr:col>10</xdr:col>
      <xdr:colOff>1304925</xdr:colOff>
      <xdr:row>38</xdr:row>
      <xdr:rowOff>49741</xdr:rowOff>
    </xdr:to>
    <xdr:cxnSp macro="">
      <xdr:nvCxnSpPr>
        <xdr:cNvPr id="4" name="Straight Arrow Connector 3">
          <a:extLst>
            <a:ext uri="{FF2B5EF4-FFF2-40B4-BE49-F238E27FC236}">
              <a16:creationId xmlns:a16="http://schemas.microsoft.com/office/drawing/2014/main" id="{00000000-0008-0000-1100-000004000000}"/>
            </a:ext>
          </a:extLst>
        </xdr:cNvPr>
        <xdr:cNvCxnSpPr/>
      </xdr:nvCxnSpPr>
      <xdr:spPr bwMode="auto">
        <a:xfrm flipH="1" flipV="1">
          <a:off x="10604500" y="5471583"/>
          <a:ext cx="1241425" cy="1044575"/>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247650</xdr:colOff>
      <xdr:row>141</xdr:row>
      <xdr:rowOff>6350</xdr:rowOff>
    </xdr:from>
    <xdr:to>
      <xdr:col>4</xdr:col>
      <xdr:colOff>1890346</xdr:colOff>
      <xdr:row>144</xdr:row>
      <xdr:rowOff>80597</xdr:rowOff>
    </xdr:to>
    <xdr:cxnSp macro="">
      <xdr:nvCxnSpPr>
        <xdr:cNvPr id="2" name="Straight Arrow Connector 3">
          <a:extLst>
            <a:ext uri="{FF2B5EF4-FFF2-40B4-BE49-F238E27FC236}">
              <a16:creationId xmlns:a16="http://schemas.microsoft.com/office/drawing/2014/main" id="{00000000-0008-0000-1400-000002000000}"/>
            </a:ext>
          </a:extLst>
        </xdr:cNvPr>
        <xdr:cNvCxnSpPr>
          <a:cxnSpLocks noChangeShapeType="1"/>
        </xdr:cNvCxnSpPr>
      </xdr:nvCxnSpPr>
      <xdr:spPr bwMode="auto">
        <a:xfrm flipH="1" flipV="1">
          <a:off x="10351477" y="25196312"/>
          <a:ext cx="1642696" cy="557823"/>
        </a:xfrm>
        <a:prstGeom prst="straightConnector1">
          <a:avLst/>
        </a:prstGeom>
        <a:noFill/>
        <a:ln w="31750" algn="ctr">
          <a:solidFill>
            <a:srgbClr val="FF0000"/>
          </a:solidFill>
          <a:round/>
          <a:headEnd/>
          <a:tailEnd type="triangle" w="med" len="med"/>
        </a:ln>
      </xdr:spPr>
    </xdr:cxnSp>
    <xdr:clientData/>
  </xdr:twoCellAnchor>
  <xdr:twoCellAnchor>
    <xdr:from>
      <xdr:col>4</xdr:col>
      <xdr:colOff>344365</xdr:colOff>
      <xdr:row>144</xdr:row>
      <xdr:rowOff>103147</xdr:rowOff>
    </xdr:from>
    <xdr:to>
      <xdr:col>4</xdr:col>
      <xdr:colOff>1878298</xdr:colOff>
      <xdr:row>144</xdr:row>
      <xdr:rowOff>1223597</xdr:rowOff>
    </xdr:to>
    <xdr:cxnSp macro="">
      <xdr:nvCxnSpPr>
        <xdr:cNvPr id="3" name="Straight Arrow Connector 3">
          <a:extLst>
            <a:ext uri="{FF2B5EF4-FFF2-40B4-BE49-F238E27FC236}">
              <a16:creationId xmlns:a16="http://schemas.microsoft.com/office/drawing/2014/main" id="{00000000-0008-0000-1400-000003000000}"/>
            </a:ext>
          </a:extLst>
        </xdr:cNvPr>
        <xdr:cNvCxnSpPr>
          <a:cxnSpLocks noChangeShapeType="1"/>
        </xdr:cNvCxnSpPr>
      </xdr:nvCxnSpPr>
      <xdr:spPr bwMode="auto">
        <a:xfrm flipH="1">
          <a:off x="10448192" y="25776685"/>
          <a:ext cx="1533933" cy="1120450"/>
        </a:xfrm>
        <a:prstGeom prst="straightConnector1">
          <a:avLst/>
        </a:prstGeom>
        <a:noFill/>
        <a:ln w="31750" algn="ctr">
          <a:solidFill>
            <a:srgbClr val="FF0000"/>
          </a:solidFill>
          <a:round/>
          <a:headEnd/>
          <a:tailEnd type="triangle" w="med" len="med"/>
        </a:ln>
      </xdr:spPr>
    </xdr:cxnSp>
    <xdr:clientData/>
  </xdr:twoCellAnchor>
  <xdr:twoCellAnchor>
    <xdr:from>
      <xdr:col>4</xdr:col>
      <xdr:colOff>485775</xdr:colOff>
      <xdr:row>95</xdr:row>
      <xdr:rowOff>123825</xdr:rowOff>
    </xdr:from>
    <xdr:to>
      <xdr:col>4</xdr:col>
      <xdr:colOff>1825629</xdr:colOff>
      <xdr:row>102</xdr:row>
      <xdr:rowOff>74085</xdr:rowOff>
    </xdr:to>
    <xdr:cxnSp macro="">
      <xdr:nvCxnSpPr>
        <xdr:cNvPr id="9" name="Straight Arrow Connector 8">
          <a:extLst>
            <a:ext uri="{FF2B5EF4-FFF2-40B4-BE49-F238E27FC236}">
              <a16:creationId xmlns:a16="http://schemas.microsoft.com/office/drawing/2014/main" id="{00000000-0008-0000-1400-000009000000}"/>
            </a:ext>
          </a:extLst>
        </xdr:cNvPr>
        <xdr:cNvCxnSpPr>
          <a:cxnSpLocks noChangeShapeType="1"/>
        </xdr:cNvCxnSpPr>
      </xdr:nvCxnSpPr>
      <xdr:spPr bwMode="auto">
        <a:xfrm flipH="1" flipV="1">
          <a:off x="10144125" y="17792700"/>
          <a:ext cx="1339854" cy="1245660"/>
        </a:xfrm>
        <a:prstGeom prst="straightConnector1">
          <a:avLst/>
        </a:prstGeom>
        <a:noFill/>
        <a:ln w="31750" algn="ctr">
          <a:solidFill>
            <a:srgbClr val="FF0000"/>
          </a:solidFill>
          <a:round/>
          <a:headEnd/>
          <a:tailEnd type="triangle" w="med" len="med"/>
        </a:ln>
      </xdr:spPr>
    </xdr:cxnSp>
    <xdr:clientData/>
  </xdr:twoCellAnchor>
  <xdr:twoCellAnchor>
    <xdr:from>
      <xdr:col>4</xdr:col>
      <xdr:colOff>447675</xdr:colOff>
      <xdr:row>102</xdr:row>
      <xdr:rowOff>152400</xdr:rowOff>
    </xdr:from>
    <xdr:to>
      <xdr:col>4</xdr:col>
      <xdr:colOff>1808693</xdr:colOff>
      <xdr:row>111</xdr:row>
      <xdr:rowOff>28575</xdr:rowOff>
    </xdr:to>
    <xdr:cxnSp macro="">
      <xdr:nvCxnSpPr>
        <xdr:cNvPr id="10" name="Straight Arrow Connector 3">
          <a:extLst>
            <a:ext uri="{FF2B5EF4-FFF2-40B4-BE49-F238E27FC236}">
              <a16:creationId xmlns:a16="http://schemas.microsoft.com/office/drawing/2014/main" id="{00000000-0008-0000-1400-00000A000000}"/>
            </a:ext>
          </a:extLst>
        </xdr:cNvPr>
        <xdr:cNvCxnSpPr>
          <a:cxnSpLocks noChangeShapeType="1"/>
        </xdr:cNvCxnSpPr>
      </xdr:nvCxnSpPr>
      <xdr:spPr bwMode="auto">
        <a:xfrm flipH="1">
          <a:off x="10086975" y="19602450"/>
          <a:ext cx="1361018" cy="1333500"/>
        </a:xfrm>
        <a:prstGeom prst="straightConnector1">
          <a:avLst/>
        </a:prstGeom>
        <a:noFill/>
        <a:ln w="31750" algn="ctr">
          <a:solidFill>
            <a:srgbClr val="FF0000"/>
          </a:solidFill>
          <a:round/>
          <a:headEnd/>
          <a:tailEnd type="triangle" w="med" len="med"/>
        </a:ln>
      </xdr:spPr>
    </xdr:cxnSp>
    <xdr:clientData/>
  </xdr:twoCellAnchor>
  <xdr:twoCellAnchor>
    <xdr:from>
      <xdr:col>4</xdr:col>
      <xdr:colOff>390525</xdr:colOff>
      <xdr:row>103</xdr:row>
      <xdr:rowOff>50800</xdr:rowOff>
    </xdr:from>
    <xdr:to>
      <xdr:col>4</xdr:col>
      <xdr:colOff>1823510</xdr:colOff>
      <xdr:row>119</xdr:row>
      <xdr:rowOff>152400</xdr:rowOff>
    </xdr:to>
    <xdr:cxnSp macro="">
      <xdr:nvCxnSpPr>
        <xdr:cNvPr id="11" name="Straight Arrow Connector 3">
          <a:extLst>
            <a:ext uri="{FF2B5EF4-FFF2-40B4-BE49-F238E27FC236}">
              <a16:creationId xmlns:a16="http://schemas.microsoft.com/office/drawing/2014/main" id="{00000000-0008-0000-1400-00000B000000}"/>
            </a:ext>
          </a:extLst>
        </xdr:cNvPr>
        <xdr:cNvCxnSpPr>
          <a:cxnSpLocks noChangeShapeType="1"/>
        </xdr:cNvCxnSpPr>
      </xdr:nvCxnSpPr>
      <xdr:spPr bwMode="auto">
        <a:xfrm flipH="1">
          <a:off x="10029825" y="19662775"/>
          <a:ext cx="1432985" cy="2692400"/>
        </a:xfrm>
        <a:prstGeom prst="straightConnector1">
          <a:avLst/>
        </a:prstGeom>
        <a:noFill/>
        <a:ln w="31750" algn="ctr">
          <a:solidFill>
            <a:srgbClr val="FF0000"/>
          </a:solidFill>
          <a:round/>
          <a:headEnd/>
          <a:tailEnd type="triangle" w="med" len="med"/>
        </a:ln>
      </xdr:spPr>
    </xdr:cxn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351865</xdr:colOff>
      <xdr:row>683</xdr:row>
      <xdr:rowOff>89647</xdr:rowOff>
    </xdr:from>
    <xdr:to>
      <xdr:col>13</xdr:col>
      <xdr:colOff>978647</xdr:colOff>
      <xdr:row>685</xdr:row>
      <xdr:rowOff>86286</xdr:rowOff>
    </xdr:to>
    <xdr:cxnSp macro="">
      <xdr:nvCxnSpPr>
        <xdr:cNvPr id="49529" name="Straight Arrow Connector 27">
          <a:extLst>
            <a:ext uri="{FF2B5EF4-FFF2-40B4-BE49-F238E27FC236}">
              <a16:creationId xmlns:a16="http://schemas.microsoft.com/office/drawing/2014/main" id="{00000000-0008-0000-1500-000079C10000}"/>
            </a:ext>
          </a:extLst>
        </xdr:cNvPr>
        <xdr:cNvCxnSpPr>
          <a:cxnSpLocks noChangeShapeType="1"/>
        </xdr:cNvCxnSpPr>
      </xdr:nvCxnSpPr>
      <xdr:spPr bwMode="auto">
        <a:xfrm flipH="1">
          <a:off x="14269571" y="112574294"/>
          <a:ext cx="626782" cy="317874"/>
        </a:xfrm>
        <a:prstGeom prst="straightConnector1">
          <a:avLst/>
        </a:prstGeom>
        <a:noFill/>
        <a:ln w="31750" algn="ctr">
          <a:solidFill>
            <a:srgbClr val="FF0000"/>
          </a:solidFill>
          <a:round/>
          <a:headEnd/>
          <a:tailEnd type="triangle" w="med" len="med"/>
        </a:ln>
      </xdr:spPr>
    </xdr:cxnSp>
    <xdr:clientData/>
  </xdr:twoCellAnchor>
  <xdr:twoCellAnchor>
    <xdr:from>
      <xdr:col>13</xdr:col>
      <xdr:colOff>561975</xdr:colOff>
      <xdr:row>337</xdr:row>
      <xdr:rowOff>9525</xdr:rowOff>
    </xdr:from>
    <xdr:to>
      <xdr:col>15</xdr:col>
      <xdr:colOff>0</xdr:colOff>
      <xdr:row>337</xdr:row>
      <xdr:rowOff>85726</xdr:rowOff>
    </xdr:to>
    <xdr:cxnSp macro="">
      <xdr:nvCxnSpPr>
        <xdr:cNvPr id="49540" name="Straight Arrow Connector 22">
          <a:extLst>
            <a:ext uri="{FF2B5EF4-FFF2-40B4-BE49-F238E27FC236}">
              <a16:creationId xmlns:a16="http://schemas.microsoft.com/office/drawing/2014/main" id="{00000000-0008-0000-1500-000084C10000}"/>
            </a:ext>
          </a:extLst>
        </xdr:cNvPr>
        <xdr:cNvCxnSpPr>
          <a:cxnSpLocks noChangeShapeType="1"/>
        </xdr:cNvCxnSpPr>
      </xdr:nvCxnSpPr>
      <xdr:spPr bwMode="auto">
        <a:xfrm flipH="1" flipV="1">
          <a:off x="10039350" y="72694800"/>
          <a:ext cx="1133475" cy="76201"/>
        </a:xfrm>
        <a:prstGeom prst="straightConnector1">
          <a:avLst/>
        </a:prstGeom>
        <a:noFill/>
        <a:ln w="31750" algn="ctr">
          <a:solidFill>
            <a:srgbClr val="FF0000"/>
          </a:solidFill>
          <a:round/>
          <a:headEnd/>
          <a:tailEnd type="triangle" w="med" len="med"/>
        </a:ln>
      </xdr:spPr>
    </xdr:cxnSp>
    <xdr:clientData/>
  </xdr:twoCellAnchor>
  <xdr:twoCellAnchor>
    <xdr:from>
      <xdr:col>13</xdr:col>
      <xdr:colOff>560294</xdr:colOff>
      <xdr:row>391</xdr:row>
      <xdr:rowOff>56029</xdr:rowOff>
    </xdr:from>
    <xdr:to>
      <xdr:col>14</xdr:col>
      <xdr:colOff>1098176</xdr:colOff>
      <xdr:row>391</xdr:row>
      <xdr:rowOff>67235</xdr:rowOff>
    </xdr:to>
    <xdr:cxnSp macro="">
      <xdr:nvCxnSpPr>
        <xdr:cNvPr id="49541" name="Straight Arrow Connector 24">
          <a:extLst>
            <a:ext uri="{FF2B5EF4-FFF2-40B4-BE49-F238E27FC236}">
              <a16:creationId xmlns:a16="http://schemas.microsoft.com/office/drawing/2014/main" id="{00000000-0008-0000-1500-000085C10000}"/>
            </a:ext>
          </a:extLst>
        </xdr:cNvPr>
        <xdr:cNvCxnSpPr>
          <a:cxnSpLocks noChangeShapeType="1"/>
        </xdr:cNvCxnSpPr>
      </xdr:nvCxnSpPr>
      <xdr:spPr bwMode="auto">
        <a:xfrm flipH="1" flipV="1">
          <a:off x="13480676" y="77421441"/>
          <a:ext cx="1512794" cy="11206"/>
        </a:xfrm>
        <a:prstGeom prst="straightConnector1">
          <a:avLst/>
        </a:prstGeom>
        <a:noFill/>
        <a:ln w="31750" algn="ctr">
          <a:solidFill>
            <a:srgbClr val="FF0000"/>
          </a:solidFill>
          <a:round/>
          <a:headEnd/>
          <a:tailEnd type="triangle" w="med" len="med"/>
        </a:ln>
      </xdr:spPr>
    </xdr:cxnSp>
    <xdr:clientData/>
  </xdr:twoCellAnchor>
  <xdr:twoCellAnchor>
    <xdr:from>
      <xdr:col>13</xdr:col>
      <xdr:colOff>455706</xdr:colOff>
      <xdr:row>451</xdr:row>
      <xdr:rowOff>104775</xdr:rowOff>
    </xdr:from>
    <xdr:to>
      <xdr:col>15</xdr:col>
      <xdr:colOff>0</xdr:colOff>
      <xdr:row>452</xdr:row>
      <xdr:rowOff>29883</xdr:rowOff>
    </xdr:to>
    <xdr:cxnSp macro="">
      <xdr:nvCxnSpPr>
        <xdr:cNvPr id="49542" name="Straight Arrow Connector 26">
          <a:extLst>
            <a:ext uri="{FF2B5EF4-FFF2-40B4-BE49-F238E27FC236}">
              <a16:creationId xmlns:a16="http://schemas.microsoft.com/office/drawing/2014/main" id="{00000000-0008-0000-1500-000086C10000}"/>
            </a:ext>
          </a:extLst>
        </xdr:cNvPr>
        <xdr:cNvCxnSpPr>
          <a:cxnSpLocks noChangeShapeType="1"/>
        </xdr:cNvCxnSpPr>
      </xdr:nvCxnSpPr>
      <xdr:spPr bwMode="auto">
        <a:xfrm flipH="1">
          <a:off x="14373412" y="78710304"/>
          <a:ext cx="1748117" cy="89461"/>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480</xdr:row>
      <xdr:rowOff>95250</xdr:rowOff>
    </xdr:from>
    <xdr:to>
      <xdr:col>15</xdr:col>
      <xdr:colOff>0</xdr:colOff>
      <xdr:row>481</xdr:row>
      <xdr:rowOff>14941</xdr:rowOff>
    </xdr:to>
    <xdr:cxnSp macro="">
      <xdr:nvCxnSpPr>
        <xdr:cNvPr id="49543" name="Straight Arrow Connector 28">
          <a:extLst>
            <a:ext uri="{FF2B5EF4-FFF2-40B4-BE49-F238E27FC236}">
              <a16:creationId xmlns:a16="http://schemas.microsoft.com/office/drawing/2014/main" id="{00000000-0008-0000-1500-000087C10000}"/>
            </a:ext>
          </a:extLst>
        </xdr:cNvPr>
        <xdr:cNvCxnSpPr>
          <a:cxnSpLocks noChangeShapeType="1"/>
        </xdr:cNvCxnSpPr>
      </xdr:nvCxnSpPr>
      <xdr:spPr bwMode="auto">
        <a:xfrm flipH="1">
          <a:off x="14560176" y="82211956"/>
          <a:ext cx="1561353" cy="84044"/>
        </a:xfrm>
        <a:prstGeom prst="straightConnector1">
          <a:avLst/>
        </a:prstGeom>
        <a:noFill/>
        <a:ln w="31750" algn="ctr">
          <a:solidFill>
            <a:srgbClr val="FF0000"/>
          </a:solidFill>
          <a:round/>
          <a:headEnd/>
          <a:tailEnd type="triangle" w="med" len="med"/>
        </a:ln>
      </xdr:spPr>
    </xdr:cxnSp>
    <xdr:clientData/>
  </xdr:twoCellAnchor>
  <xdr:twoCellAnchor>
    <xdr:from>
      <xdr:col>13</xdr:col>
      <xdr:colOff>526677</xdr:colOff>
      <xdr:row>514</xdr:row>
      <xdr:rowOff>104775</xdr:rowOff>
    </xdr:from>
    <xdr:to>
      <xdr:col>15</xdr:col>
      <xdr:colOff>3</xdr:colOff>
      <xdr:row>514</xdr:row>
      <xdr:rowOff>123265</xdr:rowOff>
    </xdr:to>
    <xdr:cxnSp macro="">
      <xdr:nvCxnSpPr>
        <xdr:cNvPr id="49548" name="Straight Arrow Connector 30124">
          <a:extLst>
            <a:ext uri="{FF2B5EF4-FFF2-40B4-BE49-F238E27FC236}">
              <a16:creationId xmlns:a16="http://schemas.microsoft.com/office/drawing/2014/main" id="{00000000-0008-0000-1500-00008CC10000}"/>
            </a:ext>
          </a:extLst>
        </xdr:cNvPr>
        <xdr:cNvCxnSpPr>
          <a:cxnSpLocks noChangeShapeType="1"/>
        </xdr:cNvCxnSpPr>
      </xdr:nvCxnSpPr>
      <xdr:spPr bwMode="auto">
        <a:xfrm flipH="1">
          <a:off x="13447059" y="97539922"/>
          <a:ext cx="1580032" cy="18490"/>
        </a:xfrm>
        <a:prstGeom prst="straightConnector1">
          <a:avLst/>
        </a:prstGeom>
        <a:noFill/>
        <a:ln w="31750" algn="ctr">
          <a:solidFill>
            <a:srgbClr val="FF0000"/>
          </a:solidFill>
          <a:round/>
          <a:headEnd/>
          <a:tailEnd type="triangle" w="med" len="med"/>
        </a:ln>
      </xdr:spPr>
    </xdr:cxnSp>
    <xdr:clientData/>
  </xdr:twoCellAnchor>
  <xdr:twoCellAnchor>
    <xdr:from>
      <xdr:col>13</xdr:col>
      <xdr:colOff>571500</xdr:colOff>
      <xdr:row>514</xdr:row>
      <xdr:rowOff>123825</xdr:rowOff>
    </xdr:from>
    <xdr:to>
      <xdr:col>15</xdr:col>
      <xdr:colOff>9525</xdr:colOff>
      <xdr:row>521</xdr:row>
      <xdr:rowOff>22411</xdr:rowOff>
    </xdr:to>
    <xdr:cxnSp macro="">
      <xdr:nvCxnSpPr>
        <xdr:cNvPr id="39" name="Straight Arrow Connector 30124">
          <a:extLst>
            <a:ext uri="{FF2B5EF4-FFF2-40B4-BE49-F238E27FC236}">
              <a16:creationId xmlns:a16="http://schemas.microsoft.com/office/drawing/2014/main" id="{00000000-0008-0000-1500-000027000000}"/>
            </a:ext>
          </a:extLst>
        </xdr:cNvPr>
        <xdr:cNvCxnSpPr>
          <a:cxnSpLocks noChangeShapeType="1"/>
        </xdr:cNvCxnSpPr>
      </xdr:nvCxnSpPr>
      <xdr:spPr bwMode="auto">
        <a:xfrm flipH="1">
          <a:off x="13491882" y="97558972"/>
          <a:ext cx="1544731" cy="996763"/>
        </a:xfrm>
        <a:prstGeom prst="straightConnector1">
          <a:avLst/>
        </a:prstGeom>
        <a:noFill/>
        <a:ln w="31750" algn="ctr">
          <a:solidFill>
            <a:srgbClr val="FF0000"/>
          </a:solidFill>
          <a:round/>
          <a:headEnd/>
          <a:tailEnd type="triangle" w="med" len="med"/>
        </a:ln>
      </xdr:spPr>
    </xdr:cxnSp>
    <xdr:clientData/>
  </xdr:twoCellAnchor>
  <xdr:twoCellAnchor>
    <xdr:from>
      <xdr:col>13</xdr:col>
      <xdr:colOff>661147</xdr:colOff>
      <xdr:row>536</xdr:row>
      <xdr:rowOff>42334</xdr:rowOff>
    </xdr:from>
    <xdr:to>
      <xdr:col>14</xdr:col>
      <xdr:colOff>963084</xdr:colOff>
      <xdr:row>537</xdr:row>
      <xdr:rowOff>56030</xdr:rowOff>
    </xdr:to>
    <xdr:cxnSp macro="">
      <xdr:nvCxnSpPr>
        <xdr:cNvPr id="48" name="Straight Arrow Connector 30124">
          <a:extLst>
            <a:ext uri="{FF2B5EF4-FFF2-40B4-BE49-F238E27FC236}">
              <a16:creationId xmlns:a16="http://schemas.microsoft.com/office/drawing/2014/main" id="{00000000-0008-0000-1500-000030000000}"/>
            </a:ext>
          </a:extLst>
        </xdr:cNvPr>
        <xdr:cNvCxnSpPr>
          <a:cxnSpLocks noChangeShapeType="1"/>
        </xdr:cNvCxnSpPr>
      </xdr:nvCxnSpPr>
      <xdr:spPr bwMode="auto">
        <a:xfrm flipH="1">
          <a:off x="13581529" y="100928893"/>
          <a:ext cx="1276849" cy="170578"/>
        </a:xfrm>
        <a:prstGeom prst="straightConnector1">
          <a:avLst/>
        </a:prstGeom>
        <a:noFill/>
        <a:ln w="31750" algn="ctr">
          <a:solidFill>
            <a:srgbClr val="FF0000"/>
          </a:solidFill>
          <a:round/>
          <a:headEnd/>
          <a:tailEnd type="triangle" w="med" len="med"/>
        </a:ln>
      </xdr:spPr>
    </xdr:cxnSp>
    <xdr:clientData/>
  </xdr:twoCellAnchor>
  <xdr:twoCellAnchor>
    <xdr:from>
      <xdr:col>13</xdr:col>
      <xdr:colOff>635000</xdr:colOff>
      <xdr:row>402</xdr:row>
      <xdr:rowOff>82176</xdr:rowOff>
    </xdr:from>
    <xdr:to>
      <xdr:col>14</xdr:col>
      <xdr:colOff>1157941</xdr:colOff>
      <xdr:row>402</xdr:row>
      <xdr:rowOff>89647</xdr:rowOff>
    </xdr:to>
    <xdr:cxnSp macro="">
      <xdr:nvCxnSpPr>
        <xdr:cNvPr id="33" name="Straight Arrow Connector 24">
          <a:extLst>
            <a:ext uri="{FF2B5EF4-FFF2-40B4-BE49-F238E27FC236}">
              <a16:creationId xmlns:a16="http://schemas.microsoft.com/office/drawing/2014/main" id="{00000000-0008-0000-1500-000021000000}"/>
            </a:ext>
          </a:extLst>
        </xdr:cNvPr>
        <xdr:cNvCxnSpPr>
          <a:cxnSpLocks noChangeShapeType="1"/>
        </xdr:cNvCxnSpPr>
      </xdr:nvCxnSpPr>
      <xdr:spPr bwMode="auto">
        <a:xfrm flipH="1" flipV="1">
          <a:off x="14552706" y="69902294"/>
          <a:ext cx="1538941"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280147</xdr:colOff>
      <xdr:row>667</xdr:row>
      <xdr:rowOff>100853</xdr:rowOff>
    </xdr:from>
    <xdr:to>
      <xdr:col>13</xdr:col>
      <xdr:colOff>963706</xdr:colOff>
      <xdr:row>667</xdr:row>
      <xdr:rowOff>123264</xdr:rowOff>
    </xdr:to>
    <xdr:cxnSp macro="">
      <xdr:nvCxnSpPr>
        <xdr:cNvPr id="2" name="Straight Arrow Connector 27">
          <a:extLst>
            <a:ext uri="{FF2B5EF4-FFF2-40B4-BE49-F238E27FC236}">
              <a16:creationId xmlns:a16="http://schemas.microsoft.com/office/drawing/2014/main" id="{00000000-0008-0000-1500-000002000000}"/>
            </a:ext>
          </a:extLst>
        </xdr:cNvPr>
        <xdr:cNvCxnSpPr>
          <a:cxnSpLocks noChangeShapeType="1"/>
        </xdr:cNvCxnSpPr>
      </xdr:nvCxnSpPr>
      <xdr:spPr bwMode="auto">
        <a:xfrm flipH="1">
          <a:off x="13200529" y="123399177"/>
          <a:ext cx="683559" cy="2241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306293</xdr:colOff>
      <xdr:row>689</xdr:row>
      <xdr:rowOff>74706</xdr:rowOff>
    </xdr:from>
    <xdr:to>
      <xdr:col>13</xdr:col>
      <xdr:colOff>986118</xdr:colOff>
      <xdr:row>689</xdr:row>
      <xdr:rowOff>84668</xdr:rowOff>
    </xdr:to>
    <xdr:cxnSp macro="">
      <xdr:nvCxnSpPr>
        <xdr:cNvPr id="4" name="Straight Arrow Connector 27">
          <a:extLst>
            <a:ext uri="{FF2B5EF4-FFF2-40B4-BE49-F238E27FC236}">
              <a16:creationId xmlns:a16="http://schemas.microsoft.com/office/drawing/2014/main" id="{00000000-0008-0000-1500-000004000000}"/>
            </a:ext>
          </a:extLst>
        </xdr:cNvPr>
        <xdr:cNvCxnSpPr>
          <a:cxnSpLocks noChangeShapeType="1"/>
        </xdr:cNvCxnSpPr>
      </xdr:nvCxnSpPr>
      <xdr:spPr bwMode="auto">
        <a:xfrm flipH="1">
          <a:off x="14223999" y="113515588"/>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212912</xdr:colOff>
      <xdr:row>671</xdr:row>
      <xdr:rowOff>100853</xdr:rowOff>
    </xdr:from>
    <xdr:to>
      <xdr:col>13</xdr:col>
      <xdr:colOff>948765</xdr:colOff>
      <xdr:row>676</xdr:row>
      <xdr:rowOff>89648</xdr:rowOff>
    </xdr:to>
    <xdr:cxnSp macro="">
      <xdr:nvCxnSpPr>
        <xdr:cNvPr id="6" name="Straight Arrow Connector 27">
          <a:extLst>
            <a:ext uri="{FF2B5EF4-FFF2-40B4-BE49-F238E27FC236}">
              <a16:creationId xmlns:a16="http://schemas.microsoft.com/office/drawing/2014/main" id="{00000000-0008-0000-1500-000006000000}"/>
            </a:ext>
          </a:extLst>
        </xdr:cNvPr>
        <xdr:cNvCxnSpPr>
          <a:cxnSpLocks noChangeShapeType="1"/>
        </xdr:cNvCxnSpPr>
      </xdr:nvCxnSpPr>
      <xdr:spPr bwMode="auto">
        <a:xfrm flipH="1" flipV="1">
          <a:off x="14130618" y="112040147"/>
          <a:ext cx="735853" cy="145677"/>
        </a:xfrm>
        <a:prstGeom prst="straightConnector1">
          <a:avLst/>
        </a:prstGeom>
        <a:noFill/>
        <a:ln w="31750" algn="ctr">
          <a:solidFill>
            <a:srgbClr val="FF0000"/>
          </a:solidFill>
          <a:round/>
          <a:headEnd/>
          <a:tailEnd type="triangle" w="med" len="med"/>
        </a:ln>
      </xdr:spPr>
    </xdr:cxnSp>
    <xdr:clientData/>
  </xdr:twoCellAnchor>
  <xdr:twoCellAnchor>
    <xdr:from>
      <xdr:col>13</xdr:col>
      <xdr:colOff>268941</xdr:colOff>
      <xdr:row>52</xdr:row>
      <xdr:rowOff>74706</xdr:rowOff>
    </xdr:from>
    <xdr:to>
      <xdr:col>14</xdr:col>
      <xdr:colOff>1113118</xdr:colOff>
      <xdr:row>52</xdr:row>
      <xdr:rowOff>89647</xdr:rowOff>
    </xdr:to>
    <xdr:cxnSp macro="">
      <xdr:nvCxnSpPr>
        <xdr:cNvPr id="3" name="Straight Arrow Connector 30114">
          <a:extLst>
            <a:ext uri="{FF2B5EF4-FFF2-40B4-BE49-F238E27FC236}">
              <a16:creationId xmlns:a16="http://schemas.microsoft.com/office/drawing/2014/main" id="{00000000-0008-0000-1500-000003000000}"/>
            </a:ext>
          </a:extLst>
        </xdr:cNvPr>
        <xdr:cNvCxnSpPr>
          <a:cxnSpLocks noChangeShapeType="1"/>
        </xdr:cNvCxnSpPr>
      </xdr:nvCxnSpPr>
      <xdr:spPr bwMode="auto">
        <a:xfrm flipH="1">
          <a:off x="14186647" y="8800353"/>
          <a:ext cx="1860177" cy="14941"/>
        </a:xfrm>
        <a:prstGeom prst="straightConnector1">
          <a:avLst/>
        </a:prstGeom>
        <a:noFill/>
        <a:ln w="31750" algn="ctr">
          <a:solidFill>
            <a:srgbClr val="FF0000"/>
          </a:solidFill>
          <a:round/>
          <a:headEnd/>
          <a:tailEnd type="triangle" w="med" len="med"/>
        </a:ln>
      </xdr:spPr>
    </xdr:cxnSp>
    <xdr:clientData/>
  </xdr:twoCellAnchor>
  <xdr:twoCellAnchor>
    <xdr:from>
      <xdr:col>13</xdr:col>
      <xdr:colOff>201706</xdr:colOff>
      <xdr:row>668</xdr:row>
      <xdr:rowOff>138206</xdr:rowOff>
    </xdr:from>
    <xdr:to>
      <xdr:col>13</xdr:col>
      <xdr:colOff>1000311</xdr:colOff>
      <xdr:row>669</xdr:row>
      <xdr:rowOff>111312</xdr:rowOff>
    </xdr:to>
    <xdr:cxnSp macro="">
      <xdr:nvCxnSpPr>
        <xdr:cNvPr id="8" name="Straight Arrow Connector 27">
          <a:extLst>
            <a:ext uri="{FF2B5EF4-FFF2-40B4-BE49-F238E27FC236}">
              <a16:creationId xmlns:a16="http://schemas.microsoft.com/office/drawing/2014/main" id="{00000000-0008-0000-1500-000008000000}"/>
            </a:ext>
          </a:extLst>
        </xdr:cNvPr>
        <xdr:cNvCxnSpPr>
          <a:cxnSpLocks noChangeShapeType="1"/>
        </xdr:cNvCxnSpPr>
      </xdr:nvCxnSpPr>
      <xdr:spPr bwMode="auto">
        <a:xfrm flipH="1" flipV="1">
          <a:off x="14119412" y="111584441"/>
          <a:ext cx="798605" cy="137459"/>
        </a:xfrm>
        <a:prstGeom prst="straightConnector1">
          <a:avLst/>
        </a:prstGeom>
        <a:noFill/>
        <a:ln w="31750" algn="ctr">
          <a:solidFill>
            <a:srgbClr val="FF0000"/>
          </a:solidFill>
          <a:round/>
          <a:headEnd/>
          <a:tailEnd type="triangle" w="med" len="med"/>
        </a:ln>
      </xdr:spPr>
    </xdr:cxnSp>
    <xdr:clientData/>
  </xdr:twoCellAnchor>
  <xdr:twoCellAnchor>
    <xdr:from>
      <xdr:col>13</xdr:col>
      <xdr:colOff>201706</xdr:colOff>
      <xdr:row>670</xdr:row>
      <xdr:rowOff>74707</xdr:rowOff>
    </xdr:from>
    <xdr:to>
      <xdr:col>13</xdr:col>
      <xdr:colOff>978647</xdr:colOff>
      <xdr:row>670</xdr:row>
      <xdr:rowOff>82177</xdr:rowOff>
    </xdr:to>
    <xdr:cxnSp macro="">
      <xdr:nvCxnSpPr>
        <xdr:cNvPr id="7" name="Straight Arrow Connector 27">
          <a:extLst>
            <a:ext uri="{FF2B5EF4-FFF2-40B4-BE49-F238E27FC236}">
              <a16:creationId xmlns:a16="http://schemas.microsoft.com/office/drawing/2014/main" id="{00000000-0008-0000-1500-000007000000}"/>
            </a:ext>
          </a:extLst>
        </xdr:cNvPr>
        <xdr:cNvCxnSpPr>
          <a:cxnSpLocks noChangeShapeType="1"/>
        </xdr:cNvCxnSpPr>
      </xdr:nvCxnSpPr>
      <xdr:spPr bwMode="auto">
        <a:xfrm flipH="1" flipV="1">
          <a:off x="14119412" y="111849648"/>
          <a:ext cx="776941" cy="7470"/>
        </a:xfrm>
        <a:prstGeom prst="straightConnector1">
          <a:avLst/>
        </a:prstGeom>
        <a:noFill/>
        <a:ln w="31750" algn="ctr">
          <a:solidFill>
            <a:srgbClr val="FF0000"/>
          </a:solidFill>
          <a:round/>
          <a:headEnd/>
          <a:tailEnd type="triangle" w="med" len="med"/>
        </a:ln>
      </xdr:spPr>
    </xdr:cxnSp>
    <xdr:clientData/>
  </xdr:twoCellAnchor>
  <xdr:twoCellAnchor>
    <xdr:from>
      <xdr:col>13</xdr:col>
      <xdr:colOff>455706</xdr:colOff>
      <xdr:row>455</xdr:row>
      <xdr:rowOff>82177</xdr:rowOff>
    </xdr:from>
    <xdr:to>
      <xdr:col>14</xdr:col>
      <xdr:colOff>1169146</xdr:colOff>
      <xdr:row>468</xdr:row>
      <xdr:rowOff>44824</xdr:rowOff>
    </xdr:to>
    <xdr:cxnSp macro="">
      <xdr:nvCxnSpPr>
        <xdr:cNvPr id="29" name="Straight Arrow Connector 26">
          <a:extLst>
            <a:ext uri="{FF2B5EF4-FFF2-40B4-BE49-F238E27FC236}">
              <a16:creationId xmlns:a16="http://schemas.microsoft.com/office/drawing/2014/main" id="{00000000-0008-0000-1500-00001D000000}"/>
            </a:ext>
          </a:extLst>
        </xdr:cNvPr>
        <xdr:cNvCxnSpPr>
          <a:cxnSpLocks noChangeShapeType="1"/>
        </xdr:cNvCxnSpPr>
      </xdr:nvCxnSpPr>
      <xdr:spPr bwMode="auto">
        <a:xfrm flipH="1">
          <a:off x="14373412" y="79330177"/>
          <a:ext cx="1729440" cy="119529"/>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497</xdr:row>
      <xdr:rowOff>67235</xdr:rowOff>
    </xdr:from>
    <xdr:to>
      <xdr:col>14</xdr:col>
      <xdr:colOff>1143000</xdr:colOff>
      <xdr:row>497</xdr:row>
      <xdr:rowOff>82176</xdr:rowOff>
    </xdr:to>
    <xdr:cxnSp macro="">
      <xdr:nvCxnSpPr>
        <xdr:cNvPr id="37" name="Straight Arrow Connector 26">
          <a:extLst>
            <a:ext uri="{FF2B5EF4-FFF2-40B4-BE49-F238E27FC236}">
              <a16:creationId xmlns:a16="http://schemas.microsoft.com/office/drawing/2014/main" id="{00000000-0008-0000-1500-000025000000}"/>
            </a:ext>
          </a:extLst>
        </xdr:cNvPr>
        <xdr:cNvCxnSpPr>
          <a:cxnSpLocks noChangeShapeType="1"/>
        </xdr:cNvCxnSpPr>
      </xdr:nvCxnSpPr>
      <xdr:spPr bwMode="auto">
        <a:xfrm flipH="1" flipV="1">
          <a:off x="14560176" y="82818941"/>
          <a:ext cx="1516530" cy="1494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306295</xdr:colOff>
      <xdr:row>739</xdr:row>
      <xdr:rowOff>74706</xdr:rowOff>
    </xdr:from>
    <xdr:to>
      <xdr:col>13</xdr:col>
      <xdr:colOff>986120</xdr:colOff>
      <xdr:row>739</xdr:row>
      <xdr:rowOff>84668</xdr:rowOff>
    </xdr:to>
    <xdr:cxnSp macro="">
      <xdr:nvCxnSpPr>
        <xdr:cNvPr id="54" name="Straight Arrow Connector 27">
          <a:extLst>
            <a:ext uri="{FF2B5EF4-FFF2-40B4-BE49-F238E27FC236}">
              <a16:creationId xmlns:a16="http://schemas.microsoft.com/office/drawing/2014/main" id="{00000000-0008-0000-1500-000036000000}"/>
            </a:ext>
          </a:extLst>
        </xdr:cNvPr>
        <xdr:cNvCxnSpPr>
          <a:cxnSpLocks noChangeShapeType="1"/>
        </xdr:cNvCxnSpPr>
      </xdr:nvCxnSpPr>
      <xdr:spPr bwMode="auto">
        <a:xfrm flipH="1">
          <a:off x="14224001" y="121882647"/>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321236</xdr:colOff>
      <xdr:row>729</xdr:row>
      <xdr:rowOff>82176</xdr:rowOff>
    </xdr:from>
    <xdr:to>
      <xdr:col>13</xdr:col>
      <xdr:colOff>1001061</xdr:colOff>
      <xdr:row>729</xdr:row>
      <xdr:rowOff>92138</xdr:rowOff>
    </xdr:to>
    <xdr:cxnSp macro="">
      <xdr:nvCxnSpPr>
        <xdr:cNvPr id="55" name="Straight Arrow Connector 27">
          <a:extLst>
            <a:ext uri="{FF2B5EF4-FFF2-40B4-BE49-F238E27FC236}">
              <a16:creationId xmlns:a16="http://schemas.microsoft.com/office/drawing/2014/main" id="{00000000-0008-0000-1500-000037000000}"/>
            </a:ext>
          </a:extLst>
        </xdr:cNvPr>
        <xdr:cNvCxnSpPr>
          <a:cxnSpLocks noChangeShapeType="1"/>
        </xdr:cNvCxnSpPr>
      </xdr:nvCxnSpPr>
      <xdr:spPr bwMode="auto">
        <a:xfrm flipH="1">
          <a:off x="14238942" y="120052352"/>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321235</xdr:colOff>
      <xdr:row>759</xdr:row>
      <xdr:rowOff>82177</xdr:rowOff>
    </xdr:from>
    <xdr:to>
      <xdr:col>13</xdr:col>
      <xdr:colOff>1001060</xdr:colOff>
      <xdr:row>759</xdr:row>
      <xdr:rowOff>92139</xdr:rowOff>
    </xdr:to>
    <xdr:cxnSp macro="">
      <xdr:nvCxnSpPr>
        <xdr:cNvPr id="56" name="Straight Arrow Connector 27">
          <a:extLst>
            <a:ext uri="{FF2B5EF4-FFF2-40B4-BE49-F238E27FC236}">
              <a16:creationId xmlns:a16="http://schemas.microsoft.com/office/drawing/2014/main" id="{00000000-0008-0000-1500-000038000000}"/>
            </a:ext>
          </a:extLst>
        </xdr:cNvPr>
        <xdr:cNvCxnSpPr>
          <a:cxnSpLocks noChangeShapeType="1"/>
        </xdr:cNvCxnSpPr>
      </xdr:nvCxnSpPr>
      <xdr:spPr bwMode="auto">
        <a:xfrm flipH="1">
          <a:off x="14238941" y="125147295"/>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874059</xdr:colOff>
      <xdr:row>171</xdr:row>
      <xdr:rowOff>126999</xdr:rowOff>
    </xdr:from>
    <xdr:to>
      <xdr:col>14</xdr:col>
      <xdr:colOff>1180354</xdr:colOff>
      <xdr:row>171</xdr:row>
      <xdr:rowOff>134470</xdr:rowOff>
    </xdr:to>
    <xdr:cxnSp macro="">
      <xdr:nvCxnSpPr>
        <xdr:cNvPr id="59" name="Straight Arrow Connector 30114">
          <a:extLst>
            <a:ext uri="{FF2B5EF4-FFF2-40B4-BE49-F238E27FC236}">
              <a16:creationId xmlns:a16="http://schemas.microsoft.com/office/drawing/2014/main" id="{00000000-0008-0000-1500-00003B000000}"/>
            </a:ext>
          </a:extLst>
        </xdr:cNvPr>
        <xdr:cNvCxnSpPr>
          <a:cxnSpLocks noChangeShapeType="1"/>
        </xdr:cNvCxnSpPr>
      </xdr:nvCxnSpPr>
      <xdr:spPr bwMode="auto">
        <a:xfrm flipH="1">
          <a:off x="14791765" y="29053117"/>
          <a:ext cx="1322295"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874059</xdr:colOff>
      <xdr:row>248</xdr:row>
      <xdr:rowOff>82177</xdr:rowOff>
    </xdr:from>
    <xdr:to>
      <xdr:col>14</xdr:col>
      <xdr:colOff>1180354</xdr:colOff>
      <xdr:row>248</xdr:row>
      <xdr:rowOff>89648</xdr:rowOff>
    </xdr:to>
    <xdr:cxnSp macro="">
      <xdr:nvCxnSpPr>
        <xdr:cNvPr id="61" name="Straight Arrow Connector 30114">
          <a:extLst>
            <a:ext uri="{FF2B5EF4-FFF2-40B4-BE49-F238E27FC236}">
              <a16:creationId xmlns:a16="http://schemas.microsoft.com/office/drawing/2014/main" id="{00000000-0008-0000-1500-00003D000000}"/>
            </a:ext>
          </a:extLst>
        </xdr:cNvPr>
        <xdr:cNvCxnSpPr>
          <a:cxnSpLocks noChangeShapeType="1"/>
        </xdr:cNvCxnSpPr>
      </xdr:nvCxnSpPr>
      <xdr:spPr bwMode="auto">
        <a:xfrm flipH="1">
          <a:off x="14791765" y="41693353"/>
          <a:ext cx="1322295" cy="7471"/>
        </a:xfrm>
        <a:prstGeom prst="straightConnector1">
          <a:avLst/>
        </a:prstGeom>
        <a:noFill/>
        <a:ln w="31750" algn="ctr">
          <a:solidFill>
            <a:srgbClr val="FF0000"/>
          </a:solidFill>
          <a:round/>
          <a:headEnd/>
          <a:tailEnd type="triangle" w="med" len="med"/>
        </a:ln>
      </xdr:spPr>
    </xdr:cxnSp>
    <xdr:clientData/>
  </xdr:twoCellAnchor>
  <xdr:twoCellAnchor>
    <xdr:from>
      <xdr:col>14</xdr:col>
      <xdr:colOff>52294</xdr:colOff>
      <xdr:row>415</xdr:row>
      <xdr:rowOff>74705</xdr:rowOff>
    </xdr:from>
    <xdr:to>
      <xdr:col>14</xdr:col>
      <xdr:colOff>1165413</xdr:colOff>
      <xdr:row>415</xdr:row>
      <xdr:rowOff>89647</xdr:rowOff>
    </xdr:to>
    <xdr:cxnSp macro="">
      <xdr:nvCxnSpPr>
        <xdr:cNvPr id="49472" name="Straight Arrow Connector 30114">
          <a:extLst>
            <a:ext uri="{FF2B5EF4-FFF2-40B4-BE49-F238E27FC236}">
              <a16:creationId xmlns:a16="http://schemas.microsoft.com/office/drawing/2014/main" id="{00000000-0008-0000-1500-000040C10000}"/>
            </a:ext>
          </a:extLst>
        </xdr:cNvPr>
        <xdr:cNvCxnSpPr>
          <a:cxnSpLocks noChangeShapeType="1"/>
        </xdr:cNvCxnSpPr>
      </xdr:nvCxnSpPr>
      <xdr:spPr bwMode="auto">
        <a:xfrm flipH="1">
          <a:off x="14986000" y="72218176"/>
          <a:ext cx="1113119" cy="14942"/>
        </a:xfrm>
        <a:prstGeom prst="straightConnector1">
          <a:avLst/>
        </a:prstGeom>
        <a:noFill/>
        <a:ln w="31750" algn="ctr">
          <a:solidFill>
            <a:srgbClr val="FF0000"/>
          </a:solidFill>
          <a:round/>
          <a:headEnd/>
          <a:tailEnd type="triangle" w="med" len="med"/>
        </a:ln>
      </xdr:spPr>
    </xdr:cxnSp>
    <xdr:clientData/>
  </xdr:twoCellAnchor>
  <xdr:twoCellAnchor>
    <xdr:from>
      <xdr:col>14</xdr:col>
      <xdr:colOff>22412</xdr:colOff>
      <xdr:row>416</xdr:row>
      <xdr:rowOff>97117</xdr:rowOff>
    </xdr:from>
    <xdr:to>
      <xdr:col>14</xdr:col>
      <xdr:colOff>1165413</xdr:colOff>
      <xdr:row>418</xdr:row>
      <xdr:rowOff>59765</xdr:rowOff>
    </xdr:to>
    <xdr:cxnSp macro="">
      <xdr:nvCxnSpPr>
        <xdr:cNvPr id="49473" name="Straight Arrow Connector 30114">
          <a:extLst>
            <a:ext uri="{FF2B5EF4-FFF2-40B4-BE49-F238E27FC236}">
              <a16:creationId xmlns:a16="http://schemas.microsoft.com/office/drawing/2014/main" id="{00000000-0008-0000-1500-000041C10000}"/>
            </a:ext>
          </a:extLst>
        </xdr:cNvPr>
        <xdr:cNvCxnSpPr>
          <a:cxnSpLocks noChangeShapeType="1"/>
        </xdr:cNvCxnSpPr>
      </xdr:nvCxnSpPr>
      <xdr:spPr bwMode="auto">
        <a:xfrm flipH="1">
          <a:off x="14956118" y="72397470"/>
          <a:ext cx="1143001" cy="127001"/>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470</xdr:row>
      <xdr:rowOff>127000</xdr:rowOff>
    </xdr:from>
    <xdr:to>
      <xdr:col>14</xdr:col>
      <xdr:colOff>1105649</xdr:colOff>
      <xdr:row>472</xdr:row>
      <xdr:rowOff>59764</xdr:rowOff>
    </xdr:to>
    <xdr:cxnSp macro="">
      <xdr:nvCxnSpPr>
        <xdr:cNvPr id="49475" name="Straight Arrow Connector 30114">
          <a:extLst>
            <a:ext uri="{FF2B5EF4-FFF2-40B4-BE49-F238E27FC236}">
              <a16:creationId xmlns:a16="http://schemas.microsoft.com/office/drawing/2014/main" id="{00000000-0008-0000-1500-000043C10000}"/>
            </a:ext>
          </a:extLst>
        </xdr:cNvPr>
        <xdr:cNvCxnSpPr>
          <a:cxnSpLocks noChangeShapeType="1"/>
        </xdr:cNvCxnSpPr>
      </xdr:nvCxnSpPr>
      <xdr:spPr bwMode="auto">
        <a:xfrm flipH="1">
          <a:off x="14560176" y="79845647"/>
          <a:ext cx="1479179" cy="246529"/>
        </a:xfrm>
        <a:prstGeom prst="straightConnector1">
          <a:avLst/>
        </a:prstGeom>
        <a:noFill/>
        <a:ln w="31750" algn="ctr">
          <a:solidFill>
            <a:srgbClr val="FF0000"/>
          </a:solidFill>
          <a:round/>
          <a:headEnd/>
          <a:tailEnd type="triangle" w="med" len="med"/>
        </a:ln>
      </xdr:spPr>
    </xdr:cxnSp>
    <xdr:clientData/>
  </xdr:twoCellAnchor>
  <xdr:twoCellAnchor>
    <xdr:from>
      <xdr:col>13</xdr:col>
      <xdr:colOff>635000</xdr:colOff>
      <xdr:row>476</xdr:row>
      <xdr:rowOff>52294</xdr:rowOff>
    </xdr:from>
    <xdr:to>
      <xdr:col>14</xdr:col>
      <xdr:colOff>1157943</xdr:colOff>
      <xdr:row>476</xdr:row>
      <xdr:rowOff>67236</xdr:rowOff>
    </xdr:to>
    <xdr:cxnSp macro="">
      <xdr:nvCxnSpPr>
        <xdr:cNvPr id="49477" name="Straight Arrow Connector 30114">
          <a:extLst>
            <a:ext uri="{FF2B5EF4-FFF2-40B4-BE49-F238E27FC236}">
              <a16:creationId xmlns:a16="http://schemas.microsoft.com/office/drawing/2014/main" id="{00000000-0008-0000-1500-000045C10000}"/>
            </a:ext>
          </a:extLst>
        </xdr:cNvPr>
        <xdr:cNvCxnSpPr>
          <a:cxnSpLocks noChangeShapeType="1"/>
        </xdr:cNvCxnSpPr>
      </xdr:nvCxnSpPr>
      <xdr:spPr bwMode="auto">
        <a:xfrm flipH="1" flipV="1">
          <a:off x="14552706" y="80921412"/>
          <a:ext cx="1538943" cy="14942"/>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298823</xdr:colOff>
      <xdr:row>587</xdr:row>
      <xdr:rowOff>82176</xdr:rowOff>
    </xdr:from>
    <xdr:to>
      <xdr:col>13</xdr:col>
      <xdr:colOff>1008531</xdr:colOff>
      <xdr:row>587</xdr:row>
      <xdr:rowOff>89647</xdr:rowOff>
    </xdr:to>
    <xdr:cxnSp macro="">
      <xdr:nvCxnSpPr>
        <xdr:cNvPr id="49481" name="Straight Arrow Connector 30114">
          <a:extLst>
            <a:ext uri="{FF2B5EF4-FFF2-40B4-BE49-F238E27FC236}">
              <a16:creationId xmlns:a16="http://schemas.microsoft.com/office/drawing/2014/main" id="{00000000-0008-0000-1500-000049C10000}"/>
            </a:ext>
          </a:extLst>
        </xdr:cNvPr>
        <xdr:cNvCxnSpPr>
          <a:cxnSpLocks noChangeShapeType="1"/>
        </xdr:cNvCxnSpPr>
      </xdr:nvCxnSpPr>
      <xdr:spPr bwMode="auto">
        <a:xfrm flipH="1">
          <a:off x="14216529" y="97207294"/>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306294</xdr:colOff>
      <xdr:row>590</xdr:row>
      <xdr:rowOff>89647</xdr:rowOff>
    </xdr:from>
    <xdr:to>
      <xdr:col>14</xdr:col>
      <xdr:colOff>2</xdr:colOff>
      <xdr:row>590</xdr:row>
      <xdr:rowOff>97118</xdr:rowOff>
    </xdr:to>
    <xdr:cxnSp macro="">
      <xdr:nvCxnSpPr>
        <xdr:cNvPr id="49484" name="Straight Arrow Connector 30114">
          <a:extLst>
            <a:ext uri="{FF2B5EF4-FFF2-40B4-BE49-F238E27FC236}">
              <a16:creationId xmlns:a16="http://schemas.microsoft.com/office/drawing/2014/main" id="{00000000-0008-0000-1500-00004CC10000}"/>
            </a:ext>
          </a:extLst>
        </xdr:cNvPr>
        <xdr:cNvCxnSpPr>
          <a:cxnSpLocks noChangeShapeType="1"/>
        </xdr:cNvCxnSpPr>
      </xdr:nvCxnSpPr>
      <xdr:spPr bwMode="auto">
        <a:xfrm flipH="1">
          <a:off x="14224000" y="97692882"/>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298823</xdr:colOff>
      <xdr:row>595</xdr:row>
      <xdr:rowOff>104589</xdr:rowOff>
    </xdr:from>
    <xdr:to>
      <xdr:col>13</xdr:col>
      <xdr:colOff>1008531</xdr:colOff>
      <xdr:row>595</xdr:row>
      <xdr:rowOff>112060</xdr:rowOff>
    </xdr:to>
    <xdr:cxnSp macro="">
      <xdr:nvCxnSpPr>
        <xdr:cNvPr id="49485" name="Straight Arrow Connector 30114">
          <a:extLst>
            <a:ext uri="{FF2B5EF4-FFF2-40B4-BE49-F238E27FC236}">
              <a16:creationId xmlns:a16="http://schemas.microsoft.com/office/drawing/2014/main" id="{00000000-0008-0000-1500-00004DC10000}"/>
            </a:ext>
          </a:extLst>
        </xdr:cNvPr>
        <xdr:cNvCxnSpPr>
          <a:cxnSpLocks noChangeShapeType="1"/>
        </xdr:cNvCxnSpPr>
      </xdr:nvCxnSpPr>
      <xdr:spPr bwMode="auto">
        <a:xfrm flipH="1">
          <a:off x="14216529" y="98514648"/>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283883</xdr:colOff>
      <xdr:row>605</xdr:row>
      <xdr:rowOff>104589</xdr:rowOff>
    </xdr:from>
    <xdr:to>
      <xdr:col>13</xdr:col>
      <xdr:colOff>993591</xdr:colOff>
      <xdr:row>605</xdr:row>
      <xdr:rowOff>112060</xdr:rowOff>
    </xdr:to>
    <xdr:cxnSp macro="">
      <xdr:nvCxnSpPr>
        <xdr:cNvPr id="49486" name="Straight Arrow Connector 30114">
          <a:extLst>
            <a:ext uri="{FF2B5EF4-FFF2-40B4-BE49-F238E27FC236}">
              <a16:creationId xmlns:a16="http://schemas.microsoft.com/office/drawing/2014/main" id="{00000000-0008-0000-1500-00004EC10000}"/>
            </a:ext>
          </a:extLst>
        </xdr:cNvPr>
        <xdr:cNvCxnSpPr>
          <a:cxnSpLocks noChangeShapeType="1"/>
        </xdr:cNvCxnSpPr>
      </xdr:nvCxnSpPr>
      <xdr:spPr bwMode="auto">
        <a:xfrm flipH="1">
          <a:off x="14201589" y="100195530"/>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283883</xdr:colOff>
      <xdr:row>614</xdr:row>
      <xdr:rowOff>112058</xdr:rowOff>
    </xdr:from>
    <xdr:to>
      <xdr:col>13</xdr:col>
      <xdr:colOff>993591</xdr:colOff>
      <xdr:row>614</xdr:row>
      <xdr:rowOff>119529</xdr:rowOff>
    </xdr:to>
    <xdr:cxnSp macro="">
      <xdr:nvCxnSpPr>
        <xdr:cNvPr id="49487" name="Straight Arrow Connector 30114">
          <a:extLst>
            <a:ext uri="{FF2B5EF4-FFF2-40B4-BE49-F238E27FC236}">
              <a16:creationId xmlns:a16="http://schemas.microsoft.com/office/drawing/2014/main" id="{00000000-0008-0000-1500-00004FC10000}"/>
            </a:ext>
          </a:extLst>
        </xdr:cNvPr>
        <xdr:cNvCxnSpPr>
          <a:cxnSpLocks noChangeShapeType="1"/>
        </xdr:cNvCxnSpPr>
      </xdr:nvCxnSpPr>
      <xdr:spPr bwMode="auto">
        <a:xfrm flipH="1">
          <a:off x="14201589" y="101726999"/>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291353</xdr:colOff>
      <xdr:row>622</xdr:row>
      <xdr:rowOff>97118</xdr:rowOff>
    </xdr:from>
    <xdr:to>
      <xdr:col>13</xdr:col>
      <xdr:colOff>1001061</xdr:colOff>
      <xdr:row>622</xdr:row>
      <xdr:rowOff>104589</xdr:rowOff>
    </xdr:to>
    <xdr:cxnSp macro="">
      <xdr:nvCxnSpPr>
        <xdr:cNvPr id="49488" name="Straight Arrow Connector 30114">
          <a:extLst>
            <a:ext uri="{FF2B5EF4-FFF2-40B4-BE49-F238E27FC236}">
              <a16:creationId xmlns:a16="http://schemas.microsoft.com/office/drawing/2014/main" id="{00000000-0008-0000-1500-000050C10000}"/>
            </a:ext>
          </a:extLst>
        </xdr:cNvPr>
        <xdr:cNvCxnSpPr>
          <a:cxnSpLocks noChangeShapeType="1"/>
        </xdr:cNvCxnSpPr>
      </xdr:nvCxnSpPr>
      <xdr:spPr bwMode="auto">
        <a:xfrm flipH="1">
          <a:off x="14209059" y="103056765"/>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298824</xdr:colOff>
      <xdr:row>637</xdr:row>
      <xdr:rowOff>82176</xdr:rowOff>
    </xdr:from>
    <xdr:to>
      <xdr:col>13</xdr:col>
      <xdr:colOff>1008532</xdr:colOff>
      <xdr:row>637</xdr:row>
      <xdr:rowOff>89647</xdr:rowOff>
    </xdr:to>
    <xdr:cxnSp macro="">
      <xdr:nvCxnSpPr>
        <xdr:cNvPr id="49489" name="Straight Arrow Connector 30114">
          <a:extLst>
            <a:ext uri="{FF2B5EF4-FFF2-40B4-BE49-F238E27FC236}">
              <a16:creationId xmlns:a16="http://schemas.microsoft.com/office/drawing/2014/main" id="{00000000-0008-0000-1500-000051C10000}"/>
            </a:ext>
          </a:extLst>
        </xdr:cNvPr>
        <xdr:cNvCxnSpPr>
          <a:cxnSpLocks noChangeShapeType="1"/>
        </xdr:cNvCxnSpPr>
      </xdr:nvCxnSpPr>
      <xdr:spPr bwMode="auto">
        <a:xfrm flipH="1">
          <a:off x="14216530" y="105439882"/>
          <a:ext cx="709708" cy="7471"/>
        </a:xfrm>
        <a:prstGeom prst="straightConnector1">
          <a:avLst/>
        </a:prstGeom>
        <a:noFill/>
        <a:ln w="31750" algn="ctr">
          <a:solidFill>
            <a:srgbClr val="FF0000"/>
          </a:solidFill>
          <a:round/>
          <a:headEnd/>
          <a:tailEnd type="triangle" w="med" len="med"/>
        </a:ln>
      </xdr:spPr>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52916</xdr:colOff>
      <xdr:row>158</xdr:row>
      <xdr:rowOff>137584</xdr:rowOff>
    </xdr:from>
    <xdr:to>
      <xdr:col>2</xdr:col>
      <xdr:colOff>1735666</xdr:colOff>
      <xdr:row>159</xdr:row>
      <xdr:rowOff>74083</xdr:rowOff>
    </xdr:to>
    <xdr:cxnSp macro="">
      <xdr:nvCxnSpPr>
        <xdr:cNvPr id="3" name="Straight Arrow Connector 2">
          <a:extLst>
            <a:ext uri="{FF2B5EF4-FFF2-40B4-BE49-F238E27FC236}">
              <a16:creationId xmlns:a16="http://schemas.microsoft.com/office/drawing/2014/main" id="{00000000-0008-0000-1D00-000003000000}"/>
            </a:ext>
          </a:extLst>
        </xdr:cNvPr>
        <xdr:cNvCxnSpPr/>
      </xdr:nvCxnSpPr>
      <xdr:spPr bwMode="auto">
        <a:xfrm>
          <a:off x="8551333" y="71680917"/>
          <a:ext cx="1682750" cy="2645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409575</xdr:colOff>
          <xdr:row>165</xdr:row>
          <xdr:rowOff>28575</xdr:rowOff>
        </xdr:from>
        <xdr:to>
          <xdr:col>2</xdr:col>
          <xdr:colOff>1323975</xdr:colOff>
          <xdr:row>169</xdr:row>
          <xdr:rowOff>152400</xdr:rowOff>
        </xdr:to>
        <xdr:sp macro="" textlink="">
          <xdr:nvSpPr>
            <xdr:cNvPr id="97281" name="Object 1" hidden="1">
              <a:extLst>
                <a:ext uri="{63B3BB69-23CF-44E3-9099-C40C66FF867C}">
                  <a14:compatExt spid="_x0000_s97281"/>
                </a:ext>
                <a:ext uri="{FF2B5EF4-FFF2-40B4-BE49-F238E27FC236}">
                  <a16:creationId xmlns:a16="http://schemas.microsoft.com/office/drawing/2014/main" id="{00000000-0008-0000-1D00-0000017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13608</xdr:colOff>
      <xdr:row>19</xdr:row>
      <xdr:rowOff>40821</xdr:rowOff>
    </xdr:from>
    <xdr:to>
      <xdr:col>4</xdr:col>
      <xdr:colOff>0</xdr:colOff>
      <xdr:row>29</xdr:row>
      <xdr:rowOff>326572</xdr:rowOff>
    </xdr:to>
    <xdr:sp macro="" textlink="">
      <xdr:nvSpPr>
        <xdr:cNvPr id="3" name="Rectangle 2">
          <a:extLst>
            <a:ext uri="{FF2B5EF4-FFF2-40B4-BE49-F238E27FC236}">
              <a16:creationId xmlns:a16="http://schemas.microsoft.com/office/drawing/2014/main" id="{00000000-0008-0000-1E00-000003000000}"/>
            </a:ext>
          </a:extLst>
        </xdr:cNvPr>
        <xdr:cNvSpPr/>
      </xdr:nvSpPr>
      <xdr:spPr>
        <a:xfrm>
          <a:off x="1851933" y="6527346"/>
          <a:ext cx="2643867" cy="4038601"/>
        </a:xfrm>
        <a:prstGeom prst="rect">
          <a:avLst/>
        </a:prstGeom>
        <a:noFill/>
        <a:ln w="76200">
          <a:solidFill>
            <a:srgbClr val="FF0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2560048</xdr:colOff>
      <xdr:row>14</xdr:row>
      <xdr:rowOff>13606</xdr:rowOff>
    </xdr:from>
    <xdr:to>
      <xdr:col>5</xdr:col>
      <xdr:colOff>108857</xdr:colOff>
      <xdr:row>18</xdr:row>
      <xdr:rowOff>40820</xdr:rowOff>
    </xdr:to>
    <xdr:sp macro="" textlink="">
      <xdr:nvSpPr>
        <xdr:cNvPr id="4" name="Rectangle 3">
          <a:extLst>
            <a:ext uri="{FF2B5EF4-FFF2-40B4-BE49-F238E27FC236}">
              <a16:creationId xmlns:a16="http://schemas.microsoft.com/office/drawing/2014/main" id="{00000000-0008-0000-1E00-000004000000}"/>
            </a:ext>
          </a:extLst>
        </xdr:cNvPr>
        <xdr:cNvSpPr/>
      </xdr:nvSpPr>
      <xdr:spPr>
        <a:xfrm>
          <a:off x="4398373" y="5690506"/>
          <a:ext cx="1358809" cy="674914"/>
        </a:xfrm>
        <a:prstGeom prst="rect">
          <a:avLst/>
        </a:prstGeom>
        <a:noFill/>
        <a:ln w="76200">
          <a:solidFill>
            <a:srgbClr val="FFC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40821</xdr:colOff>
      <xdr:row>19</xdr:row>
      <xdr:rowOff>40822</xdr:rowOff>
    </xdr:from>
    <xdr:to>
      <xdr:col>5</xdr:col>
      <xdr:colOff>870856</xdr:colOff>
      <xdr:row>29</xdr:row>
      <xdr:rowOff>285751</xdr:rowOff>
    </xdr:to>
    <xdr:sp macro="" textlink="">
      <xdr:nvSpPr>
        <xdr:cNvPr id="5" name="Rectangle 4">
          <a:extLst>
            <a:ext uri="{FF2B5EF4-FFF2-40B4-BE49-F238E27FC236}">
              <a16:creationId xmlns:a16="http://schemas.microsoft.com/office/drawing/2014/main" id="{00000000-0008-0000-1E00-000005000000}"/>
            </a:ext>
          </a:extLst>
        </xdr:cNvPr>
        <xdr:cNvSpPr/>
      </xdr:nvSpPr>
      <xdr:spPr>
        <a:xfrm>
          <a:off x="5689146" y="6527347"/>
          <a:ext cx="830035" cy="3997779"/>
        </a:xfrm>
        <a:prstGeom prst="rect">
          <a:avLst/>
        </a:prstGeom>
        <a:noFill/>
        <a:ln w="76200">
          <a:solidFill>
            <a:srgbClr val="FF0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4</xdr:col>
      <xdr:colOff>136071</xdr:colOff>
      <xdr:row>19</xdr:row>
      <xdr:rowOff>27215</xdr:rowOff>
    </xdr:from>
    <xdr:to>
      <xdr:col>4</xdr:col>
      <xdr:colOff>1006928</xdr:colOff>
      <xdr:row>29</xdr:row>
      <xdr:rowOff>272144</xdr:rowOff>
    </xdr:to>
    <xdr:sp macro="" textlink="">
      <xdr:nvSpPr>
        <xdr:cNvPr id="6" name="Rectangle 5">
          <a:extLst>
            <a:ext uri="{FF2B5EF4-FFF2-40B4-BE49-F238E27FC236}">
              <a16:creationId xmlns:a16="http://schemas.microsoft.com/office/drawing/2014/main" id="{00000000-0008-0000-1E00-000006000000}"/>
            </a:ext>
          </a:extLst>
        </xdr:cNvPr>
        <xdr:cNvSpPr/>
      </xdr:nvSpPr>
      <xdr:spPr>
        <a:xfrm>
          <a:off x="4631871" y="6513740"/>
          <a:ext cx="870857" cy="3997779"/>
        </a:xfrm>
        <a:prstGeom prst="rect">
          <a:avLst/>
        </a:prstGeom>
        <a:noFill/>
        <a:ln w="76200">
          <a:solidFill>
            <a:srgbClr val="92D05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29</xdr:row>
      <xdr:rowOff>367393</xdr:rowOff>
    </xdr:from>
    <xdr:to>
      <xdr:col>10</xdr:col>
      <xdr:colOff>898071</xdr:colOff>
      <xdr:row>32</xdr:row>
      <xdr:rowOff>68036</xdr:rowOff>
    </xdr:to>
    <xdr:sp macro="" textlink="">
      <xdr:nvSpPr>
        <xdr:cNvPr id="7" name="Rectangle 6">
          <a:extLst>
            <a:ext uri="{FF2B5EF4-FFF2-40B4-BE49-F238E27FC236}">
              <a16:creationId xmlns:a16="http://schemas.microsoft.com/office/drawing/2014/main" id="{00000000-0008-0000-1E00-000007000000}"/>
            </a:ext>
          </a:extLst>
        </xdr:cNvPr>
        <xdr:cNvSpPr/>
      </xdr:nvSpPr>
      <xdr:spPr>
        <a:xfrm>
          <a:off x="1838325" y="10606768"/>
          <a:ext cx="9022896" cy="729343"/>
        </a:xfrm>
        <a:prstGeom prst="rect">
          <a:avLst/>
        </a:prstGeom>
        <a:noFill/>
        <a:ln w="76200">
          <a:solidFill>
            <a:srgbClr val="00B0F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149678</xdr:colOff>
      <xdr:row>19</xdr:row>
      <xdr:rowOff>816429</xdr:rowOff>
    </xdr:from>
    <xdr:to>
      <xdr:col>5</xdr:col>
      <xdr:colOff>775608</xdr:colOff>
      <xdr:row>23</xdr:row>
      <xdr:rowOff>27213</xdr:rowOff>
    </xdr:to>
    <xdr:sp macro="" textlink="">
      <xdr:nvSpPr>
        <xdr:cNvPr id="8" name="Rectangle 7">
          <a:extLst>
            <a:ext uri="{FF2B5EF4-FFF2-40B4-BE49-F238E27FC236}">
              <a16:creationId xmlns:a16="http://schemas.microsoft.com/office/drawing/2014/main" id="{00000000-0008-0000-1E00-000008000000}"/>
            </a:ext>
          </a:extLst>
        </xdr:cNvPr>
        <xdr:cNvSpPr/>
      </xdr:nvSpPr>
      <xdr:spPr>
        <a:xfrm>
          <a:off x="5798003" y="7302954"/>
          <a:ext cx="625930" cy="1020534"/>
        </a:xfrm>
        <a:prstGeom prst="rect">
          <a:avLst/>
        </a:prstGeom>
        <a:noFill/>
        <a:ln w="76200">
          <a:solidFill>
            <a:srgbClr val="7030A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10</xdr:col>
      <xdr:colOff>13607</xdr:colOff>
      <xdr:row>19</xdr:row>
      <xdr:rowOff>54429</xdr:rowOff>
    </xdr:from>
    <xdr:to>
      <xdr:col>11</xdr:col>
      <xdr:colOff>27215</xdr:colOff>
      <xdr:row>29</xdr:row>
      <xdr:rowOff>272143</xdr:rowOff>
    </xdr:to>
    <xdr:sp macro="" textlink="">
      <xdr:nvSpPr>
        <xdr:cNvPr id="9" name="Rectangle 8">
          <a:extLst>
            <a:ext uri="{FF2B5EF4-FFF2-40B4-BE49-F238E27FC236}">
              <a16:creationId xmlns:a16="http://schemas.microsoft.com/office/drawing/2014/main" id="{00000000-0008-0000-1E00-000009000000}"/>
            </a:ext>
          </a:extLst>
        </xdr:cNvPr>
        <xdr:cNvSpPr/>
      </xdr:nvSpPr>
      <xdr:spPr>
        <a:xfrm>
          <a:off x="9976757" y="6540954"/>
          <a:ext cx="928008" cy="3970564"/>
        </a:xfrm>
        <a:prstGeom prst="rect">
          <a:avLst/>
        </a:prstGeom>
        <a:noFill/>
        <a:ln w="76200">
          <a:solidFill>
            <a:schemeClr val="tx1">
              <a:lumMod val="50000"/>
              <a:lumOff val="50000"/>
            </a:schemeClr>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9</xdr:col>
      <xdr:colOff>0</xdr:colOff>
      <xdr:row>36</xdr:row>
      <xdr:rowOff>13607</xdr:rowOff>
    </xdr:from>
    <xdr:to>
      <xdr:col>11</xdr:col>
      <xdr:colOff>857249</xdr:colOff>
      <xdr:row>53</xdr:row>
      <xdr:rowOff>54428</xdr:rowOff>
    </xdr:to>
    <xdr:sp macro="" textlink="">
      <xdr:nvSpPr>
        <xdr:cNvPr id="10" name="Rectangle 9">
          <a:extLst>
            <a:ext uri="{FF2B5EF4-FFF2-40B4-BE49-F238E27FC236}">
              <a16:creationId xmlns:a16="http://schemas.microsoft.com/office/drawing/2014/main" id="{00000000-0008-0000-1E00-00000A000000}"/>
            </a:ext>
          </a:extLst>
        </xdr:cNvPr>
        <xdr:cNvSpPr/>
      </xdr:nvSpPr>
      <xdr:spPr>
        <a:xfrm>
          <a:off x="9029700" y="11929382"/>
          <a:ext cx="2705099" cy="5593896"/>
        </a:xfrm>
        <a:prstGeom prst="rect">
          <a:avLst/>
        </a:prstGeom>
        <a:noFill/>
        <a:ln w="76200">
          <a:solidFill>
            <a:srgbClr val="00206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54</xdr:row>
      <xdr:rowOff>108856</xdr:rowOff>
    </xdr:from>
    <xdr:to>
      <xdr:col>10</xdr:col>
      <xdr:colOff>190499</xdr:colOff>
      <xdr:row>61</xdr:row>
      <xdr:rowOff>149677</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1838325" y="17739631"/>
          <a:ext cx="8315324" cy="1364796"/>
        </a:xfrm>
        <a:prstGeom prst="rect">
          <a:avLst/>
        </a:prstGeom>
        <a:noFill/>
        <a:ln w="76200">
          <a:solidFill>
            <a:srgbClr val="00206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7</xdr:row>
      <xdr:rowOff>1</xdr:rowOff>
    </xdr:from>
    <xdr:to>
      <xdr:col>10</xdr:col>
      <xdr:colOff>943127</xdr:colOff>
      <xdr:row>13</xdr:row>
      <xdr:rowOff>45358</xdr:rowOff>
    </xdr:to>
    <xdr:sp macro="" textlink="">
      <xdr:nvSpPr>
        <xdr:cNvPr id="14" name="TextBox 1">
          <a:extLst>
            <a:ext uri="{FF2B5EF4-FFF2-40B4-BE49-F238E27FC236}">
              <a16:creationId xmlns:a16="http://schemas.microsoft.com/office/drawing/2014/main" id="{00000000-0008-0000-1E00-00000E000000}"/>
            </a:ext>
          </a:extLst>
        </xdr:cNvPr>
        <xdr:cNvSpPr txBox="1"/>
      </xdr:nvSpPr>
      <xdr:spPr>
        <a:xfrm>
          <a:off x="1927679" y="3719287"/>
          <a:ext cx="9455150" cy="1806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i="0">
              <a:latin typeface="Arial" panose="020B0604020202020204" pitchFamily="34" charset="0"/>
              <a:cs typeface="Arial" panose="020B0604020202020204" pitchFamily="34" charset="0"/>
            </a:rPr>
            <a:t>	High Level Steps</a:t>
          </a:r>
        </a:p>
        <a:p>
          <a:endParaRPr lang="en-NZ" sz="1000" b="1" i="0">
            <a:latin typeface="Arial" panose="020B0604020202020204" pitchFamily="34" charset="0"/>
            <a:cs typeface="Arial" panose="020B0604020202020204" pitchFamily="34" charset="0"/>
          </a:endParaRPr>
        </a:p>
        <a:p>
          <a:r>
            <a:rPr lang="en-NZ" sz="1000" b="1">
              <a:solidFill>
                <a:srgbClr val="FF0000"/>
              </a:solidFill>
              <a:latin typeface="Arial" panose="020B0604020202020204" pitchFamily="34" charset="0"/>
              <a:cs typeface="Arial" panose="020B0604020202020204" pitchFamily="34" charset="0"/>
            </a:rPr>
            <a:t>Step 1</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Obtain a copy of your cyclical</a:t>
          </a:r>
          <a:r>
            <a:rPr lang="en-NZ" sz="1000" baseline="0">
              <a:latin typeface="Arial" panose="020B0604020202020204" pitchFamily="34" charset="0"/>
              <a:cs typeface="Arial" panose="020B0604020202020204" pitchFamily="34" charset="0"/>
            </a:rPr>
            <a:t> maintenance</a:t>
          </a:r>
          <a:r>
            <a:rPr lang="en-NZ" sz="1000">
              <a:latin typeface="Arial" panose="020B0604020202020204" pitchFamily="34" charset="0"/>
              <a:cs typeface="Arial" panose="020B0604020202020204" pitchFamily="34" charset="0"/>
            </a:rPr>
            <a:t> plan and copy over details from the plan into the Calculation Tab of the Cyclical Maintenance</a:t>
          </a:r>
          <a:r>
            <a:rPr lang="en-NZ" sz="1000" baseline="0">
              <a:latin typeface="Arial" panose="020B0604020202020204" pitchFamily="34" charset="0"/>
              <a:cs typeface="Arial" panose="020B0604020202020204" pitchFamily="34" charset="0"/>
            </a:rPr>
            <a:t> Provision Calculator at the following link: </a:t>
          </a:r>
          <a:r>
            <a:rPr lang="en-NZ" sz="1000">
              <a:hlinkClick xmlns:r="http://schemas.openxmlformats.org/officeDocument/2006/relationships" r:id=""/>
            </a:rPr>
            <a:t>Planning property maintenance - Ministry of Education</a:t>
          </a:r>
          <a:r>
            <a:rPr lang="en-NZ" sz="1000"/>
            <a:t>	</a:t>
          </a:r>
          <a:endParaRPr lang="en-NZ" sz="1000">
            <a:latin typeface="Arial" panose="020B0604020202020204" pitchFamily="34" charset="0"/>
            <a:cs typeface="Arial" panose="020B0604020202020204" pitchFamily="34" charset="0"/>
          </a:endParaRPr>
        </a:p>
        <a:p>
          <a:r>
            <a:rPr lang="en-NZ" sz="1000" b="1">
              <a:solidFill>
                <a:srgbClr val="FFC000"/>
              </a:solidFill>
              <a:latin typeface="Arial" panose="020B0604020202020204" pitchFamily="34" charset="0"/>
              <a:cs typeface="Arial" panose="020B0604020202020204" pitchFamily="34" charset="0"/>
            </a:rPr>
            <a:t>Step 2: </a:t>
          </a:r>
          <a:r>
            <a:rPr lang="en-NZ" sz="1000">
              <a:latin typeface="Arial" panose="020B0604020202020204" pitchFamily="34" charset="0"/>
              <a:cs typeface="Arial" panose="020B0604020202020204" pitchFamily="34" charset="0"/>
            </a:rPr>
            <a:t>Update spreadsheet to reflect current year of calculation and revised inflation rate.</a:t>
          </a:r>
        </a:p>
        <a:p>
          <a:r>
            <a:rPr lang="en-NZ" sz="1000" b="1">
              <a:solidFill>
                <a:srgbClr val="92D050"/>
              </a:solidFill>
              <a:latin typeface="Arial" panose="020B0604020202020204" pitchFamily="34" charset="0"/>
              <a:cs typeface="Arial" panose="020B0604020202020204" pitchFamily="34" charset="0"/>
            </a:rPr>
            <a:t>Step 3</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calculation to determine when the painting jobs were last completed.</a:t>
          </a:r>
        </a:p>
        <a:p>
          <a:r>
            <a:rPr lang="en-NZ" sz="1000" b="1">
              <a:solidFill>
                <a:srgbClr val="00B0F0"/>
              </a:solidFill>
              <a:latin typeface="Arial" panose="020B0604020202020204" pitchFamily="34" charset="0"/>
              <a:cs typeface="Arial" panose="020B0604020202020204" pitchFamily="34" charset="0"/>
            </a:rPr>
            <a:t>Step 4: </a:t>
          </a:r>
          <a:r>
            <a:rPr lang="en-NZ" sz="1000">
              <a:latin typeface="Arial" panose="020B0604020202020204" pitchFamily="34" charset="0"/>
              <a:cs typeface="Arial" panose="020B0604020202020204" pitchFamily="34" charset="0"/>
            </a:rPr>
            <a:t>Enter any new buildings or adjusted projects.</a:t>
          </a:r>
        </a:p>
        <a:p>
          <a:r>
            <a:rPr lang="en-NZ" sz="1000" b="1">
              <a:solidFill>
                <a:srgbClr val="7030A0"/>
              </a:solidFill>
              <a:latin typeface="Arial" panose="020B0604020202020204" pitchFamily="34" charset="0"/>
              <a:cs typeface="Arial" panose="020B0604020202020204" pitchFamily="34" charset="0"/>
            </a:rPr>
            <a:t>Step 5</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and confirm that year next expected is correct.</a:t>
          </a:r>
        </a:p>
        <a:p>
          <a:r>
            <a:rPr lang="en-NZ" sz="1000" b="1">
              <a:solidFill>
                <a:schemeClr val="accent3">
                  <a:lumMod val="75000"/>
                </a:schemeClr>
              </a:solidFill>
              <a:latin typeface="Arial" panose="020B0604020202020204" pitchFamily="34" charset="0"/>
              <a:cs typeface="Arial" panose="020B0604020202020204" pitchFamily="34" charset="0"/>
            </a:rPr>
            <a:t>Step 6</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the estimated cost and confirm it is in line with the latest information available.</a:t>
          </a:r>
        </a:p>
        <a:p>
          <a:r>
            <a:rPr lang="en-NZ" sz="1000" b="1">
              <a:solidFill>
                <a:srgbClr val="002060"/>
              </a:solidFill>
              <a:latin typeface="Arial" panose="020B0604020202020204" pitchFamily="34" charset="0"/>
              <a:cs typeface="Arial" panose="020B0604020202020204" pitchFamily="34" charset="0"/>
            </a:rPr>
            <a:t>Step 7</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Extract prior year balances for comparison purposes.</a:t>
          </a:r>
        </a:p>
        <a:p>
          <a:r>
            <a:rPr lang="en-NZ" sz="1000" b="1">
              <a:latin typeface="Arial" panose="020B0604020202020204" pitchFamily="34" charset="0"/>
              <a:cs typeface="Arial" panose="020B0604020202020204" pitchFamily="34" charset="0"/>
            </a:rPr>
            <a:t>Step 8: </a:t>
          </a:r>
          <a:r>
            <a:rPr lang="en-NZ" sz="1000">
              <a:latin typeface="Arial" panose="020B0604020202020204" pitchFamily="34" charset="0"/>
              <a:cs typeface="Arial" panose="020B0604020202020204" pitchFamily="34" charset="0"/>
            </a:rPr>
            <a:t>Prepare journal for recording of provision adjustment in financial statements.</a:t>
          </a:r>
        </a:p>
        <a:p>
          <a:endParaRPr lang="en-NZ" sz="1000">
            <a:latin typeface="Arial" panose="020B0604020202020204" pitchFamily="34" charset="0"/>
            <a:cs typeface="Arial" panose="020B0604020202020204" pitchFamily="34" charset="0"/>
          </a:endParaRPr>
        </a:p>
      </xdr:txBody>
    </xdr:sp>
    <xdr:clientData/>
  </xdr:twoCellAnchor>
  <xdr:twoCellAnchor>
    <xdr:from>
      <xdr:col>5</xdr:col>
      <xdr:colOff>226787</xdr:colOff>
      <xdr:row>16</xdr:row>
      <xdr:rowOff>83155</xdr:rowOff>
    </xdr:from>
    <xdr:to>
      <xdr:col>6</xdr:col>
      <xdr:colOff>754441</xdr:colOff>
      <xdr:row>16</xdr:row>
      <xdr:rowOff>83155</xdr:rowOff>
    </xdr:to>
    <xdr:cxnSp macro="">
      <xdr:nvCxnSpPr>
        <xdr:cNvPr id="15" name="Straight Arrow Connector 30114">
          <a:extLst>
            <a:ext uri="{FF2B5EF4-FFF2-40B4-BE49-F238E27FC236}">
              <a16:creationId xmlns:a16="http://schemas.microsoft.com/office/drawing/2014/main" id="{00000000-0008-0000-1E00-00000F000000}"/>
            </a:ext>
          </a:extLst>
        </xdr:cNvPr>
        <xdr:cNvCxnSpPr>
          <a:cxnSpLocks noChangeShapeType="1"/>
        </xdr:cNvCxnSpPr>
      </xdr:nvCxnSpPr>
      <xdr:spPr bwMode="auto">
        <a:xfrm flipH="1">
          <a:off x="6145894" y="6062738"/>
          <a:ext cx="1502833" cy="0"/>
        </a:xfrm>
        <a:prstGeom prst="straightConnector1">
          <a:avLst/>
        </a:prstGeom>
        <a:noFill/>
        <a:ln w="31750" algn="ctr">
          <a:solidFill>
            <a:srgbClr val="FF0000"/>
          </a:solidFill>
          <a:round/>
          <a:headEnd/>
          <a:tailEnd type="triangle" w="med" len="med"/>
        </a:ln>
      </xdr:spPr>
    </xdr:cxn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166686</xdr:colOff>
      <xdr:row>243</xdr:row>
      <xdr:rowOff>95249</xdr:rowOff>
    </xdr:from>
    <xdr:to>
      <xdr:col>16</xdr:col>
      <xdr:colOff>1131094</xdr:colOff>
      <xdr:row>243</xdr:row>
      <xdr:rowOff>95250</xdr:rowOff>
    </xdr:to>
    <xdr:cxnSp macro="">
      <xdr:nvCxnSpPr>
        <xdr:cNvPr id="3" name="Straight Arrow Connector 2">
          <a:extLst>
            <a:ext uri="{FF2B5EF4-FFF2-40B4-BE49-F238E27FC236}">
              <a16:creationId xmlns:a16="http://schemas.microsoft.com/office/drawing/2014/main" id="{00000000-0008-0000-1F00-000003000000}"/>
            </a:ext>
          </a:extLst>
        </xdr:cNvPr>
        <xdr:cNvCxnSpPr/>
      </xdr:nvCxnSpPr>
      <xdr:spPr bwMode="auto">
        <a:xfrm flipH="1" flipV="1">
          <a:off x="19371467" y="46231968"/>
          <a:ext cx="964408" cy="1"/>
        </a:xfrm>
        <a:prstGeom prst="straightConnector1">
          <a:avLst/>
        </a:prstGeom>
        <a:ln>
          <a:solidFill>
            <a:srgbClr val="FF0000"/>
          </a:solidFill>
          <a:headEnd type="none" w="med" len="med"/>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359833</xdr:colOff>
      <xdr:row>19</xdr:row>
      <xdr:rowOff>84667</xdr:rowOff>
    </xdr:from>
    <xdr:to>
      <xdr:col>6</xdr:col>
      <xdr:colOff>804333</xdr:colOff>
      <xdr:row>19</xdr:row>
      <xdr:rowOff>84667</xdr:rowOff>
    </xdr:to>
    <xdr:cxnSp macro="">
      <xdr:nvCxnSpPr>
        <xdr:cNvPr id="2" name="Straight Arrow Connector 27">
          <a:extLst>
            <a:ext uri="{FF2B5EF4-FFF2-40B4-BE49-F238E27FC236}">
              <a16:creationId xmlns:a16="http://schemas.microsoft.com/office/drawing/2014/main" id="{00000000-0008-0000-2200-000002000000}"/>
            </a:ext>
          </a:extLst>
        </xdr:cNvPr>
        <xdr:cNvCxnSpPr>
          <a:cxnSpLocks noChangeShapeType="1"/>
        </xdr:cNvCxnSpPr>
      </xdr:nvCxnSpPr>
      <xdr:spPr bwMode="auto">
        <a:xfrm flipH="1">
          <a:off x="7303558" y="4018492"/>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75</xdr:row>
      <xdr:rowOff>84667</xdr:rowOff>
    </xdr:from>
    <xdr:to>
      <xdr:col>6</xdr:col>
      <xdr:colOff>804333</xdr:colOff>
      <xdr:row>75</xdr:row>
      <xdr:rowOff>84667</xdr:rowOff>
    </xdr:to>
    <xdr:cxnSp macro="">
      <xdr:nvCxnSpPr>
        <xdr:cNvPr id="3" name="Straight Arrow Connector 27">
          <a:extLst>
            <a:ext uri="{FF2B5EF4-FFF2-40B4-BE49-F238E27FC236}">
              <a16:creationId xmlns:a16="http://schemas.microsoft.com/office/drawing/2014/main" id="{00000000-0008-0000-2200-000003000000}"/>
            </a:ext>
          </a:extLst>
        </xdr:cNvPr>
        <xdr:cNvCxnSpPr>
          <a:cxnSpLocks noChangeShapeType="1"/>
        </xdr:cNvCxnSpPr>
      </xdr:nvCxnSpPr>
      <xdr:spPr bwMode="auto">
        <a:xfrm flipH="1">
          <a:off x="7303558" y="144674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531</xdr:row>
      <xdr:rowOff>84667</xdr:rowOff>
    </xdr:from>
    <xdr:to>
      <xdr:col>6</xdr:col>
      <xdr:colOff>804333</xdr:colOff>
      <xdr:row>531</xdr:row>
      <xdr:rowOff>84667</xdr:rowOff>
    </xdr:to>
    <xdr:cxnSp macro="">
      <xdr:nvCxnSpPr>
        <xdr:cNvPr id="4" name="Straight Arrow Connector 27">
          <a:extLst>
            <a:ext uri="{FF2B5EF4-FFF2-40B4-BE49-F238E27FC236}">
              <a16:creationId xmlns:a16="http://schemas.microsoft.com/office/drawing/2014/main" id="{00000000-0008-0000-2200-000004000000}"/>
            </a:ext>
          </a:extLst>
        </xdr:cNvPr>
        <xdr:cNvCxnSpPr>
          <a:cxnSpLocks noChangeShapeType="1"/>
        </xdr:cNvCxnSpPr>
      </xdr:nvCxnSpPr>
      <xdr:spPr bwMode="auto">
        <a:xfrm flipH="1">
          <a:off x="7303558" y="10154496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537</xdr:row>
      <xdr:rowOff>84667</xdr:rowOff>
    </xdr:from>
    <xdr:to>
      <xdr:col>6</xdr:col>
      <xdr:colOff>804333</xdr:colOff>
      <xdr:row>537</xdr:row>
      <xdr:rowOff>84667</xdr:rowOff>
    </xdr:to>
    <xdr:cxnSp macro="">
      <xdr:nvCxnSpPr>
        <xdr:cNvPr id="5" name="Straight Arrow Connector 27">
          <a:extLst>
            <a:ext uri="{FF2B5EF4-FFF2-40B4-BE49-F238E27FC236}">
              <a16:creationId xmlns:a16="http://schemas.microsoft.com/office/drawing/2014/main" id="{00000000-0008-0000-2200-000005000000}"/>
            </a:ext>
          </a:extLst>
        </xdr:cNvPr>
        <xdr:cNvCxnSpPr>
          <a:cxnSpLocks noChangeShapeType="1"/>
        </xdr:cNvCxnSpPr>
      </xdr:nvCxnSpPr>
      <xdr:spPr bwMode="auto">
        <a:xfrm flipH="1">
          <a:off x="7303558" y="10264986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550</xdr:row>
      <xdr:rowOff>84667</xdr:rowOff>
    </xdr:from>
    <xdr:to>
      <xdr:col>6</xdr:col>
      <xdr:colOff>804333</xdr:colOff>
      <xdr:row>550</xdr:row>
      <xdr:rowOff>84667</xdr:rowOff>
    </xdr:to>
    <xdr:cxnSp macro="">
      <xdr:nvCxnSpPr>
        <xdr:cNvPr id="6" name="Straight Arrow Connector 27">
          <a:extLst>
            <a:ext uri="{FF2B5EF4-FFF2-40B4-BE49-F238E27FC236}">
              <a16:creationId xmlns:a16="http://schemas.microsoft.com/office/drawing/2014/main" id="{00000000-0008-0000-2200-000006000000}"/>
            </a:ext>
          </a:extLst>
        </xdr:cNvPr>
        <xdr:cNvCxnSpPr>
          <a:cxnSpLocks noChangeShapeType="1"/>
        </xdr:cNvCxnSpPr>
      </xdr:nvCxnSpPr>
      <xdr:spPr bwMode="auto">
        <a:xfrm flipH="1">
          <a:off x="7291916" y="102679500"/>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558</xdr:row>
      <xdr:rowOff>84667</xdr:rowOff>
    </xdr:from>
    <xdr:to>
      <xdr:col>6</xdr:col>
      <xdr:colOff>804333</xdr:colOff>
      <xdr:row>558</xdr:row>
      <xdr:rowOff>84667</xdr:rowOff>
    </xdr:to>
    <xdr:cxnSp macro="">
      <xdr:nvCxnSpPr>
        <xdr:cNvPr id="7" name="Straight Arrow Connector 27">
          <a:extLst>
            <a:ext uri="{FF2B5EF4-FFF2-40B4-BE49-F238E27FC236}">
              <a16:creationId xmlns:a16="http://schemas.microsoft.com/office/drawing/2014/main" id="{00000000-0008-0000-2200-000007000000}"/>
            </a:ext>
          </a:extLst>
        </xdr:cNvPr>
        <xdr:cNvCxnSpPr>
          <a:cxnSpLocks noChangeShapeType="1"/>
        </xdr:cNvCxnSpPr>
      </xdr:nvCxnSpPr>
      <xdr:spPr bwMode="auto">
        <a:xfrm flipH="1">
          <a:off x="7303558" y="106545592"/>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583</xdr:row>
      <xdr:rowOff>84667</xdr:rowOff>
    </xdr:from>
    <xdr:to>
      <xdr:col>6</xdr:col>
      <xdr:colOff>804333</xdr:colOff>
      <xdr:row>583</xdr:row>
      <xdr:rowOff>84667</xdr:rowOff>
    </xdr:to>
    <xdr:cxnSp macro="">
      <xdr:nvCxnSpPr>
        <xdr:cNvPr id="8" name="Straight Arrow Connector 27">
          <a:extLst>
            <a:ext uri="{FF2B5EF4-FFF2-40B4-BE49-F238E27FC236}">
              <a16:creationId xmlns:a16="http://schemas.microsoft.com/office/drawing/2014/main" id="{00000000-0008-0000-2200-000008000000}"/>
            </a:ext>
          </a:extLst>
        </xdr:cNvPr>
        <xdr:cNvCxnSpPr>
          <a:cxnSpLocks noChangeShapeType="1"/>
        </xdr:cNvCxnSpPr>
      </xdr:nvCxnSpPr>
      <xdr:spPr bwMode="auto">
        <a:xfrm flipH="1">
          <a:off x="7303558" y="1111652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618</xdr:row>
      <xdr:rowOff>84667</xdr:rowOff>
    </xdr:from>
    <xdr:to>
      <xdr:col>6</xdr:col>
      <xdr:colOff>804333</xdr:colOff>
      <xdr:row>618</xdr:row>
      <xdr:rowOff>84667</xdr:rowOff>
    </xdr:to>
    <xdr:cxnSp macro="">
      <xdr:nvCxnSpPr>
        <xdr:cNvPr id="9" name="Straight Arrow Connector 27">
          <a:extLst>
            <a:ext uri="{FF2B5EF4-FFF2-40B4-BE49-F238E27FC236}">
              <a16:creationId xmlns:a16="http://schemas.microsoft.com/office/drawing/2014/main" id="{00000000-0008-0000-2200-000009000000}"/>
            </a:ext>
          </a:extLst>
        </xdr:cNvPr>
        <xdr:cNvCxnSpPr>
          <a:cxnSpLocks noChangeShapeType="1"/>
        </xdr:cNvCxnSpPr>
      </xdr:nvCxnSpPr>
      <xdr:spPr bwMode="auto">
        <a:xfrm flipH="1">
          <a:off x="7303558" y="1176422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621</xdr:row>
      <xdr:rowOff>84667</xdr:rowOff>
    </xdr:from>
    <xdr:to>
      <xdr:col>6</xdr:col>
      <xdr:colOff>804333</xdr:colOff>
      <xdr:row>621</xdr:row>
      <xdr:rowOff>84667</xdr:rowOff>
    </xdr:to>
    <xdr:cxnSp macro="">
      <xdr:nvCxnSpPr>
        <xdr:cNvPr id="10" name="Straight Arrow Connector 27">
          <a:extLst>
            <a:ext uri="{FF2B5EF4-FFF2-40B4-BE49-F238E27FC236}">
              <a16:creationId xmlns:a16="http://schemas.microsoft.com/office/drawing/2014/main" id="{00000000-0008-0000-2200-00000A000000}"/>
            </a:ext>
          </a:extLst>
        </xdr:cNvPr>
        <xdr:cNvCxnSpPr>
          <a:cxnSpLocks noChangeShapeType="1"/>
        </xdr:cNvCxnSpPr>
      </xdr:nvCxnSpPr>
      <xdr:spPr bwMode="auto">
        <a:xfrm flipH="1">
          <a:off x="7303558" y="1182137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628</xdr:row>
      <xdr:rowOff>84667</xdr:rowOff>
    </xdr:from>
    <xdr:to>
      <xdr:col>6</xdr:col>
      <xdr:colOff>804333</xdr:colOff>
      <xdr:row>628</xdr:row>
      <xdr:rowOff>84667</xdr:rowOff>
    </xdr:to>
    <xdr:cxnSp macro="">
      <xdr:nvCxnSpPr>
        <xdr:cNvPr id="11" name="Straight Arrow Connector 27">
          <a:extLst>
            <a:ext uri="{FF2B5EF4-FFF2-40B4-BE49-F238E27FC236}">
              <a16:creationId xmlns:a16="http://schemas.microsoft.com/office/drawing/2014/main" id="{00000000-0008-0000-2200-00000B000000}"/>
            </a:ext>
          </a:extLst>
        </xdr:cNvPr>
        <xdr:cNvCxnSpPr>
          <a:cxnSpLocks noChangeShapeType="1"/>
        </xdr:cNvCxnSpPr>
      </xdr:nvCxnSpPr>
      <xdr:spPr bwMode="auto">
        <a:xfrm flipH="1">
          <a:off x="7291916" y="118395750"/>
          <a:ext cx="254000" cy="0"/>
        </a:xfrm>
        <a:prstGeom prst="straightConnector1">
          <a:avLst/>
        </a:prstGeom>
        <a:noFill/>
        <a:ln w="31750" algn="ctr">
          <a:solidFill>
            <a:srgbClr val="FF0000"/>
          </a:solidFill>
          <a:round/>
          <a:headEnd/>
          <a:tailEnd type="triangle" w="med" len="med"/>
        </a:ln>
      </xdr:spPr>
    </xdr:cxn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ducationgovtnz-my.sharepoint.com/personal/edwardsad_moe_govt_nz/Documents/Desktop/2025%20Kiwi%20Park%20Single%20School%20Model%20-%20draft%20circulated%2024-9-2025%20-%20UPDATED%2017-10-25.xlsx" TargetMode="External"/><Relationship Id="rId2" Type="http://schemas.microsoft.com/office/2019/04/relationships/externalLinkLongPath" Target="2025%20Kiwi%20Park%20Single%20School%20Model%20-%20draft%20circulated%2024-9-2025%20-%20UPDATED%2017-10-25.xlsx?DD301E7D" TargetMode="External"/><Relationship Id="rId1" Type="http://schemas.openxmlformats.org/officeDocument/2006/relationships/externalLinkPath" Target="file:///\\DD301E7D\2025%20Kiwi%20Park%20Single%20School%20Model%20-%20draft%20circulated%2024-9-2025%20-%20UPDATED%2017-1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hanges for 2025 model"/>
      <sheetName val="How to use the Kiwi Park Model"/>
      <sheetName val="Data Input -&gt;"/>
      <sheetName val=" School Trial Balance Input"/>
      <sheetName val="Trial Balance Converter"/>
      <sheetName val="Inputs"/>
      <sheetName val="Annual Report Index"/>
      <sheetName val="Financial Statements -&gt;"/>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Supporting work papers -&gt;"/>
      <sheetName val="Actual CF Model CY"/>
      <sheetName val="Budget CF Model CY"/>
      <sheetName val="Guidance -&gt;"/>
      <sheetName val="Guidance - General"/>
      <sheetName val="Guidance - Specific Disclosures"/>
      <sheetName val="Guidance - Cyclical Main Calc"/>
      <sheetName val="Guidance - RTLB (Lead Sch Only)"/>
      <sheetName val="Revenue Types "/>
      <sheetName val="Reporting -&gt;"/>
      <sheetName val="Kiwi Park Data"/>
    </sheetNames>
    <sheetDataSet>
      <sheetData sheetId="0"/>
      <sheetData sheetId="1"/>
      <sheetData sheetId="2"/>
      <sheetData sheetId="3"/>
      <sheetData sheetId="4">
        <row r="13">
          <cell r="A13" t="str">
            <v>Kiwi Park Code</v>
          </cell>
          <cell r="B13" t="str">
            <v>Revenue &amp; Expenditure</v>
          </cell>
          <cell r="C13" t="str">
            <v>Actual 2025 Amount</v>
          </cell>
          <cell r="D13" t="str">
            <v>Budget 2025 Amount</v>
          </cell>
        </row>
        <row r="14">
          <cell r="B14" t="str">
            <v>1. Government Grants</v>
          </cell>
        </row>
        <row r="15">
          <cell r="B15" t="str">
            <v>Revenue</v>
          </cell>
        </row>
        <row r="16">
          <cell r="A16">
            <v>1120</v>
          </cell>
          <cell r="B16" t="str">
            <v>Government Grants - Ministry of Education</v>
          </cell>
          <cell r="C16">
            <v>-666800</v>
          </cell>
          <cell r="D16">
            <v>-669000</v>
          </cell>
        </row>
        <row r="17">
          <cell r="A17">
            <v>1160</v>
          </cell>
          <cell r="B17" t="str">
            <v>Teachers' Salaries Grants</v>
          </cell>
          <cell r="C17">
            <v>-1693887</v>
          </cell>
          <cell r="D17">
            <v>-1670000</v>
          </cell>
        </row>
        <row r="18">
          <cell r="A18">
            <v>1170</v>
          </cell>
          <cell r="B18" t="str">
            <v>Use of Land and Buildings Grants</v>
          </cell>
          <cell r="C18">
            <v>-540000</v>
          </cell>
          <cell r="D18">
            <v>-500000</v>
          </cell>
        </row>
        <row r="19">
          <cell r="A19">
            <v>1181</v>
          </cell>
          <cell r="B19" t="str">
            <v>Ka Ora, Ka Ako - Healthy School Lunches Programme</v>
          </cell>
          <cell r="C19">
            <v>-260000</v>
          </cell>
          <cell r="D19">
            <v>-255000</v>
          </cell>
        </row>
        <row r="20">
          <cell r="A20">
            <v>1130</v>
          </cell>
          <cell r="B20" t="str">
            <v>Other Government Grants</v>
          </cell>
          <cell r="C20">
            <v>-22000</v>
          </cell>
          <cell r="D20">
            <v>0</v>
          </cell>
        </row>
        <row r="22">
          <cell r="B22" t="str">
            <v>2. Local Funds</v>
          </cell>
        </row>
        <row r="23">
          <cell r="B23" t="str">
            <v>Revenue</v>
          </cell>
        </row>
        <row r="24">
          <cell r="A24">
            <v>1520</v>
          </cell>
          <cell r="B24" t="str">
            <v>Donations and Bequests</v>
          </cell>
          <cell r="C24">
            <v>-80845</v>
          </cell>
          <cell r="D24">
            <v>-39000</v>
          </cell>
        </row>
        <row r="25">
          <cell r="A25">
            <v>1530</v>
          </cell>
          <cell r="B25" t="str">
            <v>Fundraising and Community Grants</v>
          </cell>
          <cell r="C25">
            <v>-66990</v>
          </cell>
          <cell r="D25">
            <v>-51000</v>
          </cell>
        </row>
        <row r="26">
          <cell r="A26">
            <v>1570</v>
          </cell>
          <cell r="B26" t="str">
            <v>Other Revenue</v>
          </cell>
          <cell r="C26">
            <v>-24215</v>
          </cell>
          <cell r="D26">
            <v>-8500</v>
          </cell>
        </row>
        <row r="27">
          <cell r="A27">
            <v>1560</v>
          </cell>
          <cell r="B27" t="str">
            <v>Trading</v>
          </cell>
          <cell r="C27">
            <v>-36118</v>
          </cell>
          <cell r="D27">
            <v>-35000</v>
          </cell>
        </row>
        <row r="28">
          <cell r="A28">
            <v>1510</v>
          </cell>
          <cell r="B28" t="str">
            <v>Fees for Extra Curricular Activities</v>
          </cell>
          <cell r="C28">
            <v>-58406</v>
          </cell>
          <cell r="D28">
            <v>-45000</v>
          </cell>
        </row>
        <row r="29">
          <cell r="A29">
            <v>1473</v>
          </cell>
          <cell r="B29" t="str">
            <v>International Student Fees</v>
          </cell>
          <cell r="C29">
            <v>-30000</v>
          </cell>
          <cell r="D29">
            <v>-15000</v>
          </cell>
        </row>
        <row r="31">
          <cell r="B31" t="str">
            <v>Expenses</v>
          </cell>
        </row>
        <row r="32">
          <cell r="A32">
            <v>2410</v>
          </cell>
          <cell r="B32" t="str">
            <v>Extra Curricular Activities Costs</v>
          </cell>
          <cell r="C32">
            <v>62704</v>
          </cell>
          <cell r="D32">
            <v>54000</v>
          </cell>
        </row>
        <row r="33">
          <cell r="A33">
            <v>2440</v>
          </cell>
          <cell r="B33" t="str">
            <v>Trading</v>
          </cell>
          <cell r="C33">
            <v>35741</v>
          </cell>
          <cell r="D33">
            <v>32000</v>
          </cell>
        </row>
        <row r="34">
          <cell r="A34">
            <v>2420</v>
          </cell>
          <cell r="B34" t="str">
            <v>Fundraising and Community Grant Costs</v>
          </cell>
          <cell r="C34">
            <v>1254</v>
          </cell>
          <cell r="D34">
            <v>1000</v>
          </cell>
        </row>
        <row r="35">
          <cell r="A35">
            <v>2430</v>
          </cell>
          <cell r="B35" t="str">
            <v>Other Locally Raised Funds Expenditure</v>
          </cell>
          <cell r="C35">
            <v>24805</v>
          </cell>
          <cell r="D35">
            <v>10000</v>
          </cell>
        </row>
        <row r="36">
          <cell r="A36">
            <v>2060</v>
          </cell>
          <cell r="B36" t="str">
            <v>International Student - Employee Benefits - Salaries</v>
          </cell>
          <cell r="C36">
            <v>18750</v>
          </cell>
          <cell r="D36">
            <v>13375</v>
          </cell>
        </row>
        <row r="37">
          <cell r="A37">
            <v>2062</v>
          </cell>
          <cell r="B37" t="str">
            <v>International Student - Other Expenses</v>
          </cell>
          <cell r="C37">
            <v>6250</v>
          </cell>
          <cell r="D37">
            <v>1625</v>
          </cell>
        </row>
        <row r="39">
          <cell r="B39" t="str">
            <v>3. Hostel</v>
          </cell>
        </row>
        <row r="40">
          <cell r="B40" t="str">
            <v>Revenue</v>
          </cell>
        </row>
        <row r="41">
          <cell r="A41">
            <v>1410</v>
          </cell>
          <cell r="B41" t="str">
            <v>Hostel Fees</v>
          </cell>
          <cell r="C41">
            <v>-20000</v>
          </cell>
          <cell r="D41">
            <v>-18000</v>
          </cell>
        </row>
        <row r="42">
          <cell r="A42">
            <v>1450</v>
          </cell>
          <cell r="B42" t="str">
            <v>Other Revenue</v>
          </cell>
          <cell r="C42">
            <v>-5000</v>
          </cell>
          <cell r="D42">
            <v>0</v>
          </cell>
        </row>
        <row r="43">
          <cell r="A43">
            <v>1430</v>
          </cell>
          <cell r="B43" t="str">
            <v>Student Contributions</v>
          </cell>
          <cell r="C43">
            <v>-2000</v>
          </cell>
          <cell r="D43">
            <v>-2000</v>
          </cell>
        </row>
        <row r="45">
          <cell r="B45" t="str">
            <v>Expenditure</v>
          </cell>
        </row>
        <row r="46">
          <cell r="A46">
            <v>2024</v>
          </cell>
          <cell r="B46" t="str">
            <v>Other Hostel Expenses</v>
          </cell>
          <cell r="C46">
            <v>15000</v>
          </cell>
          <cell r="D46">
            <v>9000</v>
          </cell>
        </row>
        <row r="47">
          <cell r="A47">
            <v>2038</v>
          </cell>
          <cell r="B47" t="str">
            <v>Employee Benefits - Salaries</v>
          </cell>
          <cell r="C47">
            <v>12000</v>
          </cell>
          <cell r="D47">
            <v>11000</v>
          </cell>
        </row>
        <row r="49">
          <cell r="B49" t="str">
            <v>4. Learning Resources</v>
          </cell>
        </row>
        <row r="50">
          <cell r="B50" t="str">
            <v>Expenses</v>
          </cell>
        </row>
        <row r="51">
          <cell r="A51">
            <v>2310</v>
          </cell>
          <cell r="B51" t="str">
            <v>Curricular</v>
          </cell>
          <cell r="C51">
            <v>88206</v>
          </cell>
          <cell r="D51">
            <v>65500</v>
          </cell>
        </row>
        <row r="52">
          <cell r="A52">
            <v>2325</v>
          </cell>
          <cell r="B52" t="str">
            <v>Information and Communication Technology</v>
          </cell>
          <cell r="C52">
            <v>13096</v>
          </cell>
          <cell r="D52">
            <v>14000</v>
          </cell>
        </row>
        <row r="53">
          <cell r="A53">
            <v>2370</v>
          </cell>
          <cell r="B53" t="str">
            <v>Employee Benefits - Salaries</v>
          </cell>
          <cell r="C53">
            <v>1840338</v>
          </cell>
          <cell r="D53">
            <v>1810000</v>
          </cell>
        </row>
        <row r="54">
          <cell r="A54">
            <v>2380</v>
          </cell>
          <cell r="B54" t="str">
            <v>Staff Development</v>
          </cell>
          <cell r="C54">
            <v>18123</v>
          </cell>
          <cell r="D54">
            <v>20000</v>
          </cell>
        </row>
        <row r="55">
          <cell r="A55">
            <v>2360</v>
          </cell>
          <cell r="B55" t="str">
            <v xml:space="preserve">Other Learning Resources </v>
          </cell>
          <cell r="C55">
            <v>1757</v>
          </cell>
          <cell r="D55">
            <v>2000</v>
          </cell>
        </row>
        <row r="56">
          <cell r="A56">
            <v>26100</v>
          </cell>
        </row>
        <row r="57">
          <cell r="B57" t="str">
            <v>5. Administration</v>
          </cell>
        </row>
        <row r="58">
          <cell r="B58" t="str">
            <v>Expenses</v>
          </cell>
        </row>
        <row r="59">
          <cell r="A59">
            <v>2110</v>
          </cell>
          <cell r="B59" t="str">
            <v>Service Providers, Contractors and Consultancy</v>
          </cell>
          <cell r="C59">
            <v>10303</v>
          </cell>
          <cell r="D59">
            <v>15000</v>
          </cell>
        </row>
        <row r="60">
          <cell r="A60">
            <v>2120</v>
          </cell>
          <cell r="B60" t="str">
            <v>Audit Fees</v>
          </cell>
          <cell r="C60">
            <v>16391</v>
          </cell>
          <cell r="D60">
            <v>6000</v>
          </cell>
        </row>
        <row r="61">
          <cell r="A61">
            <v>2130</v>
          </cell>
          <cell r="B61" t="str">
            <v>Board Fees and Expenses</v>
          </cell>
          <cell r="C61">
            <v>7977</v>
          </cell>
          <cell r="D61">
            <v>3000</v>
          </cell>
        </row>
        <row r="62">
          <cell r="A62">
            <v>2136</v>
          </cell>
          <cell r="B62" t="str">
            <v>Intervention Costs</v>
          </cell>
          <cell r="C62">
            <v>8000</v>
          </cell>
          <cell r="D62">
            <v>0</v>
          </cell>
        </row>
        <row r="63">
          <cell r="A63">
            <v>2170</v>
          </cell>
          <cell r="B63" t="str">
            <v>Operating Leases</v>
          </cell>
          <cell r="C63">
            <v>9255</v>
          </cell>
          <cell r="D63">
            <v>11000</v>
          </cell>
        </row>
        <row r="64">
          <cell r="A64">
            <v>2155</v>
          </cell>
          <cell r="B64" t="str">
            <v>Legal Fees</v>
          </cell>
          <cell r="C64">
            <v>2000</v>
          </cell>
          <cell r="D64">
            <v>500</v>
          </cell>
        </row>
        <row r="65">
          <cell r="A65">
            <v>2160</v>
          </cell>
          <cell r="B65" t="str">
            <v>Other Administration Expenses</v>
          </cell>
          <cell r="C65">
            <v>78838</v>
          </cell>
          <cell r="D65">
            <v>60000</v>
          </cell>
        </row>
        <row r="66">
          <cell r="A66">
            <v>2180</v>
          </cell>
          <cell r="B66" t="str">
            <v>Employee Benefits - Salaries</v>
          </cell>
          <cell r="C66">
            <v>94030</v>
          </cell>
          <cell r="D66">
            <v>103000</v>
          </cell>
        </row>
        <row r="67">
          <cell r="A67">
            <v>2195</v>
          </cell>
          <cell r="B67" t="str">
            <v>Insurance</v>
          </cell>
          <cell r="C67">
            <v>6269</v>
          </cell>
          <cell r="D67">
            <v>6000</v>
          </cell>
        </row>
        <row r="68">
          <cell r="A68">
            <v>2196</v>
          </cell>
          <cell r="B68" t="str">
            <v>Ka Ora, Ka Ako - Healthy School Lunches Programme</v>
          </cell>
          <cell r="C68">
            <v>260000</v>
          </cell>
          <cell r="D68">
            <v>255000</v>
          </cell>
        </row>
        <row r="70">
          <cell r="B70" t="str">
            <v>6. Other Revenue and Expenses</v>
          </cell>
        </row>
        <row r="71">
          <cell r="B71" t="str">
            <v>Revenue</v>
          </cell>
        </row>
        <row r="72">
          <cell r="A72">
            <v>1710</v>
          </cell>
          <cell r="B72" t="str">
            <v>Gain/Loss on Sale of Assets</v>
          </cell>
          <cell r="C72">
            <v>-1000</v>
          </cell>
          <cell r="D72">
            <v>0</v>
          </cell>
        </row>
        <row r="73">
          <cell r="A73">
            <v>1320</v>
          </cell>
          <cell r="B73" t="str">
            <v>Interest Received</v>
          </cell>
          <cell r="C73">
            <v>-9254</v>
          </cell>
          <cell r="D73">
            <v>-5000</v>
          </cell>
        </row>
        <row r="74">
          <cell r="A74">
            <v>1330</v>
          </cell>
          <cell r="B74" t="str">
            <v>Other Investment Income</v>
          </cell>
          <cell r="C74">
            <v>0</v>
          </cell>
          <cell r="D74">
            <v>0</v>
          </cell>
        </row>
        <row r="75">
          <cell r="A75">
            <v>1720</v>
          </cell>
          <cell r="B75" t="str">
            <v>Other Revenue</v>
          </cell>
          <cell r="C75">
            <v>0</v>
          </cell>
          <cell r="D75">
            <v>0</v>
          </cell>
        </row>
        <row r="76">
          <cell r="A76">
            <v>1703</v>
          </cell>
          <cell r="B76" t="str">
            <v>Use of Land and Buildings Integrated</v>
          </cell>
          <cell r="C76">
            <v>0</v>
          </cell>
          <cell r="D76">
            <v>0</v>
          </cell>
        </row>
        <row r="78">
          <cell r="B78" t="str">
            <v>Expenses</v>
          </cell>
        </row>
        <row r="79">
          <cell r="A79">
            <v>2090</v>
          </cell>
          <cell r="B79" t="str">
            <v>Interest</v>
          </cell>
          <cell r="C79">
            <v>10665</v>
          </cell>
          <cell r="D79">
            <v>9000</v>
          </cell>
        </row>
        <row r="80">
          <cell r="A80">
            <v>2084</v>
          </cell>
          <cell r="B80" t="str">
            <v>Impairment of PPE</v>
          </cell>
          <cell r="C80">
            <v>3000</v>
          </cell>
          <cell r="D80">
            <v>0</v>
          </cell>
        </row>
        <row r="81">
          <cell r="A81">
            <v>2070</v>
          </cell>
          <cell r="B81" t="str">
            <v>Loss on Disposal of Assets</v>
          </cell>
          <cell r="C81">
            <v>3257</v>
          </cell>
          <cell r="D81">
            <v>0</v>
          </cell>
        </row>
        <row r="82">
          <cell r="A82">
            <v>2082</v>
          </cell>
          <cell r="B82" t="str">
            <v>Loss on Uncollectable Accounts Receivable</v>
          </cell>
          <cell r="C82">
            <v>5000</v>
          </cell>
          <cell r="D82">
            <v>0</v>
          </cell>
        </row>
        <row r="83">
          <cell r="A83">
            <v>2086</v>
          </cell>
          <cell r="B83" t="str">
            <v>Impairment Loss - Other</v>
          </cell>
          <cell r="C83">
            <v>0</v>
          </cell>
          <cell r="D83">
            <v>0</v>
          </cell>
        </row>
        <row r="84">
          <cell r="A84">
            <v>2185</v>
          </cell>
          <cell r="B84" t="str">
            <v>Transport Expenditure</v>
          </cell>
          <cell r="C84">
            <v>0</v>
          </cell>
          <cell r="D84">
            <v>0</v>
          </cell>
        </row>
        <row r="87">
          <cell r="B87" t="str">
            <v>7. Property</v>
          </cell>
        </row>
        <row r="88">
          <cell r="B88" t="str">
            <v>Expenses</v>
          </cell>
        </row>
        <row r="89">
          <cell r="A89">
            <v>2520</v>
          </cell>
          <cell r="B89" t="str">
            <v>Consultancy and Contract Services</v>
          </cell>
          <cell r="C89">
            <v>33470</v>
          </cell>
          <cell r="D89">
            <v>36000</v>
          </cell>
        </row>
        <row r="90">
          <cell r="A90">
            <v>2530</v>
          </cell>
          <cell r="B90" t="str">
            <v>Cyclical Maintenance</v>
          </cell>
          <cell r="C90">
            <v>31402</v>
          </cell>
          <cell r="D90">
            <v>30000</v>
          </cell>
        </row>
        <row r="91">
          <cell r="A91">
            <v>2550</v>
          </cell>
          <cell r="B91" t="str">
            <v>Heat, Light and Water</v>
          </cell>
          <cell r="C91">
            <v>20112</v>
          </cell>
          <cell r="D91">
            <v>21000</v>
          </cell>
        </row>
        <row r="92">
          <cell r="A92">
            <v>2575</v>
          </cell>
          <cell r="B92" t="str">
            <v>Rates</v>
          </cell>
          <cell r="C92">
            <v>2507</v>
          </cell>
          <cell r="D92">
            <v>2500</v>
          </cell>
        </row>
        <row r="93">
          <cell r="A93">
            <v>2580</v>
          </cell>
          <cell r="B93" t="str">
            <v>Repairs and Maintenance</v>
          </cell>
          <cell r="C93">
            <v>66475</v>
          </cell>
          <cell r="D93">
            <v>64000</v>
          </cell>
        </row>
        <row r="94">
          <cell r="A94">
            <v>2585</v>
          </cell>
          <cell r="B94" t="str">
            <v>Use of Land and Buildings</v>
          </cell>
          <cell r="C94">
            <v>540000</v>
          </cell>
          <cell r="D94">
            <v>500000</v>
          </cell>
        </row>
        <row r="95">
          <cell r="A95">
            <v>2570</v>
          </cell>
          <cell r="B95" t="str">
            <v>Employee Benefits - Salaries</v>
          </cell>
          <cell r="C95">
            <v>32787</v>
          </cell>
          <cell r="D95">
            <v>35000</v>
          </cell>
        </row>
        <row r="96">
          <cell r="A96">
            <v>2560</v>
          </cell>
          <cell r="B96" t="str">
            <v>Other Property Expenses</v>
          </cell>
          <cell r="C96">
            <v>9521</v>
          </cell>
          <cell r="D96">
            <v>9500</v>
          </cell>
        </row>
        <row r="98">
          <cell r="B98" t="str">
            <v>8. Depreciation</v>
          </cell>
        </row>
        <row r="99">
          <cell r="B99" t="str">
            <v>Expenses</v>
          </cell>
        </row>
        <row r="100">
          <cell r="A100">
            <v>2210</v>
          </cell>
          <cell r="B100" t="str">
            <v xml:space="preserve">Buildings - School </v>
          </cell>
          <cell r="C100">
            <v>12114</v>
          </cell>
          <cell r="D100">
            <v>13000</v>
          </cell>
        </row>
        <row r="101">
          <cell r="A101">
            <v>2215</v>
          </cell>
          <cell r="B101" t="str">
            <v>Building Improvements - Crown</v>
          </cell>
          <cell r="C101">
            <v>4464</v>
          </cell>
          <cell r="D101">
            <v>5000</v>
          </cell>
        </row>
        <row r="102">
          <cell r="A102">
            <v>2216</v>
          </cell>
          <cell r="B102" t="str">
            <v>Hostel</v>
          </cell>
          <cell r="C102">
            <v>0</v>
          </cell>
          <cell r="D102">
            <v>0</v>
          </cell>
        </row>
        <row r="103">
          <cell r="A103">
            <v>2230</v>
          </cell>
          <cell r="B103" t="str">
            <v>Furniture and Equipment</v>
          </cell>
          <cell r="C103">
            <v>19502</v>
          </cell>
          <cell r="D103">
            <v>30100</v>
          </cell>
        </row>
        <row r="104">
          <cell r="A104">
            <v>2220</v>
          </cell>
          <cell r="B104" t="str">
            <v>Information and Communication Technology</v>
          </cell>
          <cell r="C104">
            <v>27722</v>
          </cell>
          <cell r="D104">
            <v>30000</v>
          </cell>
        </row>
        <row r="105">
          <cell r="A105">
            <v>2280</v>
          </cell>
          <cell r="B105" t="str">
            <v>Intangible Assets</v>
          </cell>
          <cell r="C105">
            <v>800</v>
          </cell>
          <cell r="D105">
            <v>500</v>
          </cell>
        </row>
        <row r="106">
          <cell r="A106">
            <v>2255</v>
          </cell>
          <cell r="B106" t="str">
            <v>Motor Vehicles</v>
          </cell>
          <cell r="C106">
            <v>5000</v>
          </cell>
          <cell r="D106">
            <v>11000</v>
          </cell>
        </row>
        <row r="107">
          <cell r="A107">
            <v>2253</v>
          </cell>
          <cell r="B107" t="str">
            <v>Textbooks</v>
          </cell>
          <cell r="C107">
            <v>750</v>
          </cell>
          <cell r="D107">
            <v>0</v>
          </cell>
        </row>
        <row r="108">
          <cell r="A108">
            <v>2256</v>
          </cell>
          <cell r="B108" t="str">
            <v>Leased Assets</v>
          </cell>
          <cell r="C108">
            <v>12701</v>
          </cell>
          <cell r="D108">
            <v>10000</v>
          </cell>
        </row>
        <row r="109">
          <cell r="A109">
            <v>2250</v>
          </cell>
          <cell r="B109" t="str">
            <v>Library Resources</v>
          </cell>
          <cell r="C109">
            <v>3009</v>
          </cell>
          <cell r="D109">
            <v>2900</v>
          </cell>
        </row>
        <row r="112">
          <cell r="B112" t="str">
            <v>Statement of Financial Position</v>
          </cell>
        </row>
        <row r="113">
          <cell r="B113" t="str">
            <v>9. Cash and Cash Equivalents</v>
          </cell>
        </row>
        <row r="114">
          <cell r="B114" t="str">
            <v>Assets</v>
          </cell>
        </row>
        <row r="115">
          <cell r="A115">
            <v>5109</v>
          </cell>
          <cell r="B115" t="str">
            <v>Bank Accounts</v>
          </cell>
          <cell r="C115">
            <v>54883</v>
          </cell>
          <cell r="D115">
            <v>48000</v>
          </cell>
        </row>
        <row r="116">
          <cell r="A116">
            <v>5120</v>
          </cell>
          <cell r="B116" t="str">
            <v>Short-term Bank Deposits with a Maturity of Three Months or Less</v>
          </cell>
          <cell r="C116">
            <v>209226</v>
          </cell>
          <cell r="D116">
            <v>177000</v>
          </cell>
        </row>
        <row r="117">
          <cell r="A117">
            <v>5210</v>
          </cell>
          <cell r="B117" t="str">
            <v>Bank Overdraft</v>
          </cell>
          <cell r="C117">
            <v>-200</v>
          </cell>
          <cell r="D117">
            <v>0</v>
          </cell>
        </row>
        <row r="119">
          <cell r="B119" t="str">
            <v>10. Accounts Receivable</v>
          </cell>
        </row>
        <row r="120">
          <cell r="B120" t="str">
            <v>Assets</v>
          </cell>
        </row>
        <row r="121">
          <cell r="A121">
            <v>5129</v>
          </cell>
          <cell r="B121" t="str">
            <v>Receivables</v>
          </cell>
          <cell r="C121">
            <v>8535</v>
          </cell>
          <cell r="D121">
            <v>4000</v>
          </cell>
        </row>
        <row r="122">
          <cell r="A122">
            <v>5130</v>
          </cell>
          <cell r="B122" t="str">
            <v>Receivables from the Ministry of Education</v>
          </cell>
          <cell r="C122">
            <v>1000</v>
          </cell>
          <cell r="D122">
            <v>0</v>
          </cell>
        </row>
        <row r="123">
          <cell r="A123">
            <v>5138</v>
          </cell>
          <cell r="B123" t="str">
            <v>Loss on Uncollectible Accounts Receivable</v>
          </cell>
          <cell r="C123">
            <v>-5000</v>
          </cell>
          <cell r="D123">
            <v>0</v>
          </cell>
        </row>
        <row r="124">
          <cell r="A124">
            <v>5132</v>
          </cell>
          <cell r="B124" t="str">
            <v>Interest Receivable</v>
          </cell>
          <cell r="C124">
            <v>786</v>
          </cell>
          <cell r="D124">
            <v>1000</v>
          </cell>
        </row>
        <row r="125">
          <cell r="A125">
            <v>5133</v>
          </cell>
          <cell r="B125" t="str">
            <v>Banking Staffing Underuse</v>
          </cell>
          <cell r="C125">
            <v>0</v>
          </cell>
          <cell r="D125">
            <v>0</v>
          </cell>
        </row>
        <row r="126">
          <cell r="A126">
            <v>5134</v>
          </cell>
          <cell r="B126" t="str">
            <v>Teacher Salaries Grant Receivable</v>
          </cell>
          <cell r="C126">
            <v>118175</v>
          </cell>
          <cell r="D126">
            <v>119000</v>
          </cell>
        </row>
        <row r="128">
          <cell r="B128" t="str">
            <v>11. Other Current Assets</v>
          </cell>
        </row>
        <row r="129">
          <cell r="B129" t="str">
            <v>Assets</v>
          </cell>
        </row>
        <row r="130">
          <cell r="A130">
            <v>5137</v>
          </cell>
          <cell r="B130" t="str">
            <v>Prepayments</v>
          </cell>
          <cell r="C130">
            <v>9388</v>
          </cell>
          <cell r="D130">
            <v>9000</v>
          </cell>
        </row>
        <row r="131">
          <cell r="A131">
            <v>5135</v>
          </cell>
          <cell r="B131" t="str">
            <v>GST Receivable</v>
          </cell>
          <cell r="C131">
            <v>12737</v>
          </cell>
          <cell r="D131">
            <v>10000</v>
          </cell>
        </row>
        <row r="133">
          <cell r="B133" t="str">
            <v>12. Inventories</v>
          </cell>
        </row>
        <row r="134">
          <cell r="B134" t="str">
            <v>Assets</v>
          </cell>
        </row>
        <row r="135">
          <cell r="A135">
            <v>5142</v>
          </cell>
          <cell r="B135" t="str">
            <v xml:space="preserve">Stationery </v>
          </cell>
          <cell r="C135">
            <v>1202</v>
          </cell>
          <cell r="D135">
            <v>1000</v>
          </cell>
        </row>
        <row r="136">
          <cell r="A136">
            <v>5144</v>
          </cell>
          <cell r="B136" t="str">
            <v>School Uniforms</v>
          </cell>
          <cell r="C136">
            <v>20000</v>
          </cell>
          <cell r="D136">
            <v>25000</v>
          </cell>
        </row>
        <row r="137">
          <cell r="A137">
            <v>5141</v>
          </cell>
          <cell r="B137" t="str">
            <v>Canteen</v>
          </cell>
          <cell r="C137">
            <v>4679</v>
          </cell>
          <cell r="D137">
            <v>0</v>
          </cell>
        </row>
        <row r="139">
          <cell r="B139" t="str">
            <v>13. Investments</v>
          </cell>
        </row>
        <row r="140">
          <cell r="B140" t="str">
            <v>Assets</v>
          </cell>
        </row>
        <row r="141">
          <cell r="A141">
            <v>5150</v>
          </cell>
          <cell r="B141" t="str">
            <v>Short-term Deposits with Maturities Between Three Months and One Year</v>
          </cell>
          <cell r="C141">
            <v>171684</v>
          </cell>
          <cell r="D141">
            <v>150000</v>
          </cell>
        </row>
        <row r="143">
          <cell r="B143" t="str">
            <v>14.1. Property, Plant and Equipment - Cost</v>
          </cell>
        </row>
        <row r="144">
          <cell r="B144" t="str">
            <v>Assets</v>
          </cell>
        </row>
        <row r="145">
          <cell r="A145">
            <v>5770</v>
          </cell>
          <cell r="B145" t="str">
            <v>Land - School</v>
          </cell>
          <cell r="C145">
            <v>101000</v>
          </cell>
          <cell r="D145">
            <v>101000</v>
          </cell>
        </row>
        <row r="146">
          <cell r="A146">
            <v>5762</v>
          </cell>
          <cell r="B146" t="str">
            <v xml:space="preserve">Buildings - School </v>
          </cell>
          <cell r="C146">
            <v>154974</v>
          </cell>
          <cell r="D146">
            <v>160000</v>
          </cell>
        </row>
        <row r="147">
          <cell r="A147">
            <v>5602</v>
          </cell>
          <cell r="B147" t="str">
            <v>Building improvements - Crown</v>
          </cell>
          <cell r="C147">
            <v>110220</v>
          </cell>
          <cell r="D147">
            <v>100000</v>
          </cell>
        </row>
        <row r="148">
          <cell r="A148">
            <v>5606</v>
          </cell>
          <cell r="B148" t="str">
            <v>Hostel</v>
          </cell>
          <cell r="C148">
            <v>0</v>
          </cell>
          <cell r="D148">
            <v>0</v>
          </cell>
        </row>
        <row r="149">
          <cell r="A149">
            <v>5722</v>
          </cell>
          <cell r="B149" t="str">
            <v>Furniture and Equipment</v>
          </cell>
          <cell r="C149">
            <v>484202</v>
          </cell>
          <cell r="D149">
            <v>449012</v>
          </cell>
        </row>
        <row r="150">
          <cell r="A150">
            <v>5712</v>
          </cell>
          <cell r="B150" t="str">
            <v>Information and Communication Technology</v>
          </cell>
          <cell r="C150">
            <v>157144</v>
          </cell>
          <cell r="D150">
            <v>163000</v>
          </cell>
        </row>
        <row r="151">
          <cell r="A151">
            <v>5812</v>
          </cell>
          <cell r="B151" t="str">
            <v>Intangible Assets</v>
          </cell>
          <cell r="C151">
            <v>8000</v>
          </cell>
          <cell r="D151">
            <v>6000</v>
          </cell>
        </row>
        <row r="152">
          <cell r="A152">
            <v>5752</v>
          </cell>
          <cell r="B152" t="str">
            <v>Motor Vehicles</v>
          </cell>
          <cell r="C152">
            <v>20000</v>
          </cell>
          <cell r="D152">
            <v>55000</v>
          </cell>
        </row>
        <row r="153">
          <cell r="A153">
            <v>5612</v>
          </cell>
          <cell r="B153" t="str">
            <v>Textbooks</v>
          </cell>
          <cell r="C153">
            <v>2000</v>
          </cell>
          <cell r="D153">
            <v>1000</v>
          </cell>
        </row>
        <row r="154">
          <cell r="A154">
            <v>5622</v>
          </cell>
          <cell r="B154" t="str">
            <v>Leased Assets</v>
          </cell>
          <cell r="C154">
            <v>53768</v>
          </cell>
          <cell r="D154">
            <v>44000</v>
          </cell>
        </row>
        <row r="155">
          <cell r="A155">
            <v>5732</v>
          </cell>
          <cell r="B155" t="str">
            <v>Library Resources</v>
          </cell>
          <cell r="C155">
            <v>56101</v>
          </cell>
          <cell r="D155">
            <v>50000</v>
          </cell>
        </row>
        <row r="157">
          <cell r="B157" t="str">
            <v>14.2. Property, Plant and Equipment - Accumulated Depreciation</v>
          </cell>
        </row>
        <row r="158">
          <cell r="B158" t="str">
            <v>Assets</v>
          </cell>
        </row>
        <row r="159">
          <cell r="A159">
            <v>5764</v>
          </cell>
          <cell r="B159" t="str">
            <v xml:space="preserve">Buildings - School </v>
          </cell>
          <cell r="C159">
            <v>-57491</v>
          </cell>
          <cell r="D159">
            <v>-119000</v>
          </cell>
        </row>
        <row r="160">
          <cell r="A160">
            <v>5603</v>
          </cell>
          <cell r="B160" t="str">
            <v>Building Improvements - Crown</v>
          </cell>
          <cell r="C160">
            <v>-79388</v>
          </cell>
          <cell r="D160">
            <v>-80000</v>
          </cell>
        </row>
        <row r="161">
          <cell r="A161">
            <v>5607</v>
          </cell>
          <cell r="B161" t="str">
            <v>Hostel</v>
          </cell>
          <cell r="C161">
            <v>0</v>
          </cell>
          <cell r="D161">
            <v>0</v>
          </cell>
        </row>
        <row r="162">
          <cell r="A162">
            <v>5724</v>
          </cell>
          <cell r="B162" t="str">
            <v>Furniture and Equipment</v>
          </cell>
          <cell r="C162">
            <v>-321958</v>
          </cell>
          <cell r="D162">
            <v>-345512</v>
          </cell>
        </row>
        <row r="163">
          <cell r="A163">
            <v>5714</v>
          </cell>
          <cell r="B163" t="str">
            <v>Information and Communication Technology</v>
          </cell>
          <cell r="C163">
            <v>-116322</v>
          </cell>
          <cell r="D163">
            <v>-120000</v>
          </cell>
        </row>
        <row r="164">
          <cell r="A164">
            <v>5814</v>
          </cell>
          <cell r="B164" t="str">
            <v>Intangible Assets</v>
          </cell>
          <cell r="C164">
            <v>-800</v>
          </cell>
          <cell r="D164">
            <v>-500</v>
          </cell>
        </row>
        <row r="165">
          <cell r="A165">
            <v>5754</v>
          </cell>
          <cell r="B165" t="str">
            <v>Motor Vehicles</v>
          </cell>
          <cell r="C165">
            <v>-10000</v>
          </cell>
          <cell r="D165">
            <v>-11000</v>
          </cell>
        </row>
        <row r="166">
          <cell r="A166">
            <v>5614</v>
          </cell>
          <cell r="B166" t="str">
            <v xml:space="preserve">Textbooks </v>
          </cell>
          <cell r="C166">
            <v>-750</v>
          </cell>
          <cell r="D166">
            <v>0</v>
          </cell>
        </row>
        <row r="167">
          <cell r="A167">
            <v>5624</v>
          </cell>
          <cell r="B167" t="str">
            <v>Leased Assets</v>
          </cell>
          <cell r="C167">
            <v>-13001</v>
          </cell>
          <cell r="D167">
            <v>-13000</v>
          </cell>
        </row>
        <row r="168">
          <cell r="A168">
            <v>5734</v>
          </cell>
          <cell r="B168" t="str">
            <v>Library Resources</v>
          </cell>
          <cell r="C168">
            <v>-41920</v>
          </cell>
          <cell r="D168">
            <v>-42000</v>
          </cell>
        </row>
        <row r="170">
          <cell r="B170" t="str">
            <v>16. Other Non-Current Assets</v>
          </cell>
        </row>
        <row r="171">
          <cell r="B171" t="str">
            <v>Assets</v>
          </cell>
        </row>
        <row r="172">
          <cell r="A172">
            <v>5562</v>
          </cell>
          <cell r="B172" t="str">
            <v>Long-term Deposits with Maturities Greater Than One Year</v>
          </cell>
          <cell r="C172">
            <v>129201</v>
          </cell>
          <cell r="D172">
            <v>60000</v>
          </cell>
        </row>
        <row r="173">
          <cell r="A173">
            <v>5564</v>
          </cell>
          <cell r="B173" t="str">
            <v>Other Non-Cash Investments</v>
          </cell>
          <cell r="C173">
            <v>0</v>
          </cell>
          <cell r="D173">
            <v>0</v>
          </cell>
        </row>
        <row r="175">
          <cell r="B175" t="str">
            <v>17. Accounts Payable</v>
          </cell>
        </row>
        <row r="176">
          <cell r="B176" t="str">
            <v>Liabilities</v>
          </cell>
        </row>
        <row r="177">
          <cell r="A177">
            <v>5217</v>
          </cell>
          <cell r="B177" t="str">
            <v>Creditors</v>
          </cell>
          <cell r="C177">
            <v>-19599</v>
          </cell>
          <cell r="D177">
            <v>-24000</v>
          </cell>
        </row>
        <row r="178">
          <cell r="A178">
            <v>5218</v>
          </cell>
          <cell r="B178" t="str">
            <v>Accruals</v>
          </cell>
          <cell r="C178">
            <v>-41829</v>
          </cell>
          <cell r="D178">
            <v>-20000</v>
          </cell>
        </row>
        <row r="179">
          <cell r="A179">
            <v>5224</v>
          </cell>
          <cell r="B179" t="str">
            <v>Banking Staffing Overuse</v>
          </cell>
          <cell r="C179">
            <v>-3000</v>
          </cell>
          <cell r="D179">
            <v>-5000</v>
          </cell>
        </row>
        <row r="180">
          <cell r="A180">
            <v>5222</v>
          </cell>
          <cell r="B180" t="str">
            <v xml:space="preserve">Employee Entitlements - Salaries </v>
          </cell>
          <cell r="C180">
            <v>-89858</v>
          </cell>
          <cell r="D180">
            <v>-89000</v>
          </cell>
        </row>
        <row r="181">
          <cell r="A181">
            <v>5277</v>
          </cell>
          <cell r="B181" t="str">
            <v>Employee Entitlements - Leave Accrual</v>
          </cell>
          <cell r="C181">
            <v>-5000</v>
          </cell>
          <cell r="D181">
            <v>-10000</v>
          </cell>
        </row>
        <row r="183">
          <cell r="B183" t="str">
            <v>18. Borrowings</v>
          </cell>
        </row>
        <row r="184">
          <cell r="B184" t="str">
            <v>Liabilities</v>
          </cell>
        </row>
        <row r="185">
          <cell r="A185">
            <v>5247</v>
          </cell>
          <cell r="B185" t="str">
            <v>Borrowing (Due in One Year)</v>
          </cell>
          <cell r="C185">
            <v>-39000</v>
          </cell>
          <cell r="D185">
            <v>-42000</v>
          </cell>
        </row>
        <row r="186">
          <cell r="A186">
            <v>5930</v>
          </cell>
          <cell r="B186" t="str">
            <v>Borrowing (Due Beyond One Year)</v>
          </cell>
          <cell r="C186">
            <v>-11000</v>
          </cell>
          <cell r="D186">
            <v>-10000</v>
          </cell>
        </row>
        <row r="187">
          <cell r="A187">
            <v>5245</v>
          </cell>
          <cell r="B187" t="str">
            <v>PMS Current Liability</v>
          </cell>
          <cell r="C187">
            <v>-16754</v>
          </cell>
          <cell r="D187">
            <v>-11000</v>
          </cell>
        </row>
        <row r="188">
          <cell r="A188">
            <v>5925</v>
          </cell>
          <cell r="B188" t="str">
            <v>PMS Non Current Liability</v>
          </cell>
          <cell r="C188">
            <v>-57771</v>
          </cell>
          <cell r="D188">
            <v>-45000</v>
          </cell>
        </row>
        <row r="190">
          <cell r="B190" t="str">
            <v>19. Revenue Received in Advance</v>
          </cell>
        </row>
        <row r="191">
          <cell r="B191" t="str">
            <v>Liabilities</v>
          </cell>
        </row>
        <row r="192">
          <cell r="A192">
            <v>5240</v>
          </cell>
          <cell r="B192" t="str">
            <v>Grants in Advance - Ministry of Education</v>
          </cell>
          <cell r="C192">
            <v>-100000</v>
          </cell>
          <cell r="D192">
            <v>0</v>
          </cell>
        </row>
        <row r="193">
          <cell r="A193">
            <v>5227</v>
          </cell>
          <cell r="B193" t="str">
            <v xml:space="preserve">International Student Fees </v>
          </cell>
          <cell r="C193">
            <v>-30000</v>
          </cell>
          <cell r="D193">
            <v>-20000</v>
          </cell>
        </row>
        <row r="194">
          <cell r="A194">
            <v>5228</v>
          </cell>
          <cell r="B194" t="str">
            <v xml:space="preserve">Hostel Fees </v>
          </cell>
          <cell r="C194">
            <v>-20000</v>
          </cell>
          <cell r="D194">
            <v>-10000</v>
          </cell>
        </row>
        <row r="195">
          <cell r="A195">
            <v>5230</v>
          </cell>
          <cell r="B195" t="str">
            <v>Other</v>
          </cell>
          <cell r="C195">
            <v>-4005</v>
          </cell>
          <cell r="D195">
            <v>-4000</v>
          </cell>
        </row>
        <row r="197">
          <cell r="B197" t="str">
            <v>20. Other Liabilities</v>
          </cell>
        </row>
        <row r="198">
          <cell r="B198" t="str">
            <v>Liabilities</v>
          </cell>
        </row>
        <row r="199">
          <cell r="A199">
            <v>5223</v>
          </cell>
          <cell r="B199" t="str">
            <v>GST Payable</v>
          </cell>
          <cell r="C199">
            <v>0</v>
          </cell>
          <cell r="D199">
            <v>0</v>
          </cell>
        </row>
        <row r="201">
          <cell r="B201" t="str">
            <v>21. Provision for Cyclical Maintenance</v>
          </cell>
        </row>
        <row r="202">
          <cell r="B202" t="str">
            <v>Liabilities</v>
          </cell>
        </row>
        <row r="203">
          <cell r="A203">
            <v>5270</v>
          </cell>
          <cell r="B203" t="str">
            <v>Cyclical Maintenance - Current</v>
          </cell>
          <cell r="C203">
            <v>-27923</v>
          </cell>
          <cell r="D203">
            <v>-30000</v>
          </cell>
        </row>
        <row r="204">
          <cell r="A204">
            <v>5920</v>
          </cell>
          <cell r="B204" t="str">
            <v>Cyclical Maintenance - Term</v>
          </cell>
          <cell r="C204">
            <v>-115669</v>
          </cell>
          <cell r="D204">
            <v>-90000</v>
          </cell>
        </row>
        <row r="206">
          <cell r="B206" t="str">
            <v>22. Finance Lease Liability</v>
          </cell>
        </row>
        <row r="207">
          <cell r="B207" t="str">
            <v>Liabilities</v>
          </cell>
        </row>
        <row r="208">
          <cell r="A208">
            <v>5272</v>
          </cell>
          <cell r="B208" t="str">
            <v>No Later than One Year</v>
          </cell>
          <cell r="C208">
            <v>-13918</v>
          </cell>
          <cell r="D208">
            <v>-14000</v>
          </cell>
        </row>
        <row r="209">
          <cell r="A209">
            <v>5960</v>
          </cell>
          <cell r="B209" t="str">
            <v>Later than One Year</v>
          </cell>
          <cell r="C209">
            <v>-42523</v>
          </cell>
          <cell r="D209">
            <v>-24000</v>
          </cell>
        </row>
        <row r="211">
          <cell r="B211" t="str">
            <v>23. Funds Held in Trust</v>
          </cell>
        </row>
        <row r="212">
          <cell r="B212" t="str">
            <v>Liabilities</v>
          </cell>
        </row>
        <row r="213">
          <cell r="A213">
            <v>5241</v>
          </cell>
          <cell r="B213" t="str">
            <v>Funds Held in Trust on Behalf of Third Parties - Current</v>
          </cell>
          <cell r="C213">
            <v>-25000</v>
          </cell>
          <cell r="D213">
            <v>-15000</v>
          </cell>
        </row>
        <row r="214">
          <cell r="A214">
            <v>5890</v>
          </cell>
          <cell r="B214" t="str">
            <v>Funds Held in Trust on Behalf of Third Parties - Non-current</v>
          </cell>
          <cell r="C214">
            <v>-5000</v>
          </cell>
          <cell r="D214">
            <v>-5000</v>
          </cell>
        </row>
        <row r="216">
          <cell r="B216" t="str">
            <v>24. Funds Held for Capital Works Projects</v>
          </cell>
        </row>
        <row r="217">
          <cell r="B217" t="str">
            <v>Liabilities</v>
          </cell>
        </row>
        <row r="218">
          <cell r="A218">
            <v>5260</v>
          </cell>
          <cell r="B218" t="str">
            <v>Fencing Stage 2</v>
          </cell>
          <cell r="C218">
            <v>-350</v>
          </cell>
          <cell r="D218">
            <v>0</v>
          </cell>
        </row>
        <row r="219">
          <cell r="A219">
            <v>5260</v>
          </cell>
          <cell r="B219" t="str">
            <v>Block A</v>
          </cell>
          <cell r="C219">
            <v>0</v>
          </cell>
          <cell r="D219">
            <v>0</v>
          </cell>
        </row>
        <row r="220">
          <cell r="A220">
            <v>5260</v>
          </cell>
          <cell r="B220" t="str">
            <v>Block G Roof</v>
          </cell>
          <cell r="C220">
            <v>-400</v>
          </cell>
          <cell r="D220">
            <v>0</v>
          </cell>
        </row>
        <row r="221">
          <cell r="A221">
            <v>5260</v>
          </cell>
          <cell r="B221" t="str">
            <v>Electrical Switch Board</v>
          </cell>
          <cell r="C221">
            <v>-3541</v>
          </cell>
          <cell r="D221">
            <v>-4000</v>
          </cell>
        </row>
        <row r="222">
          <cell r="A222">
            <v>5260</v>
          </cell>
          <cell r="B222" t="str">
            <v>New Capital Works Project</v>
          </cell>
          <cell r="C222">
            <v>0</v>
          </cell>
          <cell r="D222">
            <v>0</v>
          </cell>
        </row>
        <row r="223">
          <cell r="A223">
            <v>5260</v>
          </cell>
          <cell r="B223" t="str">
            <v>New Capital Works Project</v>
          </cell>
          <cell r="C223">
            <v>0</v>
          </cell>
          <cell r="D223">
            <v>0</v>
          </cell>
        </row>
        <row r="224">
          <cell r="A224">
            <v>5260</v>
          </cell>
          <cell r="B224" t="str">
            <v>New Capital Works Project</v>
          </cell>
          <cell r="C224">
            <v>0</v>
          </cell>
          <cell r="D224">
            <v>0</v>
          </cell>
        </row>
        <row r="225">
          <cell r="A225">
            <v>5260</v>
          </cell>
          <cell r="B225" t="str">
            <v>New Capital Works Project</v>
          </cell>
          <cell r="C225">
            <v>0</v>
          </cell>
          <cell r="D225">
            <v>0</v>
          </cell>
        </row>
        <row r="226">
          <cell r="A226">
            <v>5260</v>
          </cell>
          <cell r="B226" t="str">
            <v>New Capital Works Project</v>
          </cell>
          <cell r="C226">
            <v>0</v>
          </cell>
          <cell r="D226">
            <v>0</v>
          </cell>
        </row>
        <row r="227">
          <cell r="A227">
            <v>5260</v>
          </cell>
          <cell r="B227" t="str">
            <v>New Capital Works Project</v>
          </cell>
          <cell r="C227">
            <v>0</v>
          </cell>
          <cell r="D227">
            <v>0</v>
          </cell>
        </row>
        <row r="228">
          <cell r="A228">
            <v>5260</v>
          </cell>
          <cell r="B228" t="str">
            <v>New Capital Works Project</v>
          </cell>
          <cell r="C228">
            <v>0</v>
          </cell>
          <cell r="D228">
            <v>0</v>
          </cell>
        </row>
        <row r="229">
          <cell r="A229">
            <v>5260</v>
          </cell>
          <cell r="B229" t="str">
            <v>New Capital Works Project</v>
          </cell>
          <cell r="C229">
            <v>0</v>
          </cell>
          <cell r="D229">
            <v>0</v>
          </cell>
        </row>
        <row r="230">
          <cell r="A230">
            <v>5260</v>
          </cell>
          <cell r="B230" t="str">
            <v>New Capital Works Project</v>
          </cell>
          <cell r="C230">
            <v>0</v>
          </cell>
          <cell r="D230">
            <v>0</v>
          </cell>
        </row>
        <row r="231">
          <cell r="A231">
            <v>5260</v>
          </cell>
          <cell r="B231" t="str">
            <v>New Capital Works Project</v>
          </cell>
          <cell r="C231">
            <v>0</v>
          </cell>
          <cell r="D231">
            <v>0</v>
          </cell>
        </row>
        <row r="232">
          <cell r="A232">
            <v>5260</v>
          </cell>
          <cell r="B232" t="str">
            <v>New Capital Works Project</v>
          </cell>
          <cell r="C232">
            <v>0</v>
          </cell>
          <cell r="D232">
            <v>0</v>
          </cell>
        </row>
        <row r="233">
          <cell r="A233">
            <v>5260</v>
          </cell>
          <cell r="B233" t="str">
            <v>New Capital Works Project</v>
          </cell>
          <cell r="C233">
            <v>0</v>
          </cell>
          <cell r="D233">
            <v>0</v>
          </cell>
        </row>
        <row r="235">
          <cell r="B235" t="str">
            <v>25. Funds Held on Behalf Cluster</v>
          </cell>
        </row>
        <row r="236">
          <cell r="B236" t="str">
            <v>Liabilities</v>
          </cell>
        </row>
        <row r="237">
          <cell r="A237">
            <v>5261</v>
          </cell>
          <cell r="B237" t="str">
            <v>Cluster Funds Held at Year End</v>
          </cell>
          <cell r="C237">
            <v>-2000</v>
          </cell>
          <cell r="D237">
            <v>-10000</v>
          </cell>
        </row>
        <row r="239">
          <cell r="B239" t="str">
            <v>26. Equity</v>
          </cell>
        </row>
        <row r="240">
          <cell r="B240" t="str">
            <v>Equity</v>
          </cell>
        </row>
        <row r="241">
          <cell r="A241">
            <v>3220</v>
          </cell>
          <cell r="B241" t="str">
            <v>Contribution - Furniture and Equipment</v>
          </cell>
          <cell r="C241">
            <v>-12000</v>
          </cell>
          <cell r="D241">
            <v>0</v>
          </cell>
        </row>
        <row r="242">
          <cell r="A242">
            <v>3230</v>
          </cell>
          <cell r="B242" t="str">
            <v>Contribution - Other</v>
          </cell>
          <cell r="C242">
            <v>0</v>
          </cell>
          <cell r="D242">
            <v>0</v>
          </cell>
        </row>
        <row r="243">
          <cell r="A243">
            <v>3240</v>
          </cell>
          <cell r="B243" t="str">
            <v>Distribution to MOE</v>
          </cell>
          <cell r="C243">
            <v>3574</v>
          </cell>
          <cell r="D243">
            <v>0</v>
          </cell>
        </row>
        <row r="244">
          <cell r="A244">
            <v>3200</v>
          </cell>
          <cell r="B244" t="str">
            <v>Accumulated surplus/(deficit)</v>
          </cell>
          <cell r="C244">
            <v>-518339</v>
          </cell>
          <cell r="D244">
            <v>-520000</v>
          </cell>
        </row>
        <row r="245">
          <cell r="A245">
            <v>3202</v>
          </cell>
          <cell r="B245" t="str">
            <v>Other Equity Reserves</v>
          </cell>
          <cell r="C245">
            <v>0</v>
          </cell>
          <cell r="D245">
            <v>0</v>
          </cell>
        </row>
      </sheetData>
      <sheetData sheetId="5">
        <row r="2">
          <cell r="B2" t="str">
            <v>Kiwi Park School</v>
          </cell>
          <cell r="F2" t="str">
            <v>State</v>
          </cell>
        </row>
        <row r="3">
          <cell r="B3">
            <v>2025</v>
          </cell>
        </row>
      </sheetData>
      <sheetData sheetId="6"/>
      <sheetData sheetId="7"/>
      <sheetData sheetId="8"/>
      <sheetData sheetId="9"/>
      <sheetData sheetId="10"/>
      <sheetData sheetId="11">
        <row r="32">
          <cell r="F32">
            <v>0</v>
          </cell>
        </row>
      </sheetData>
      <sheetData sheetId="12"/>
      <sheetData sheetId="13"/>
      <sheetData sheetId="14"/>
      <sheetData sheetId="15"/>
      <sheetData sheetId="16">
        <row r="217">
          <cell r="F217">
            <v>203358</v>
          </cell>
        </row>
      </sheetData>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15875" cap="flat" cmpd="sng" algn="ctr">
          <a:solidFill>
            <a:srgbClr val="FF0000"/>
          </a:solidFill>
          <a:prstDash val="solid"/>
          <a:round/>
          <a:headEnd type="none" w="med" len="med"/>
          <a:tailEnd type="arrow"/>
        </a:ln>
        <a:effectLst/>
      </a:spPr>
      <a:bodyPr/>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eb-assets.education.govt.nz/s3fs-public/2025-03/FISH%20March%202025%20Financial-Information-for-Schools-Handbook%20%28Final%29%2024%20March%202025.pdf?VersionId=lR42UuUHgtUAXBCZoQZutXyv_kHixRn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ducation.govt.nz/education-professionals/schools-year-0-13/administration-and-management/school-planning-and-reporting-framewor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ducation.govt.nz/education-professionals/schools-year-0-13/administration-and-management/school-planning-and-reporting-framewor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ducation.govt.nz/school/funding-and-financials/school-finance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3.bin"/><Relationship Id="rId1" Type="http://schemas.openxmlformats.org/officeDocument/2006/relationships/hyperlink" Target="https://www.education.govt.nz/school/funding-and-financials/school-finances/"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education.govt.nz/education-professionals/schools-year-0-13/funding-and-financials/day-day-financial-management" TargetMode="External"/><Relationship Id="rId1" Type="http://schemas.openxmlformats.org/officeDocument/2006/relationships/hyperlink" Target="https://www.education.govt.nz/education-professionals/schools-year-0-13/funding-and-financials/managing-staffing-usage-banking-staffing" TargetMode="External"/><Relationship Id="rId4"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education.govt.nz/education-professionals/schools-year-0-13/funding-and-financials/day-day-financial-management" TargetMode="External"/><Relationship Id="rId1" Type="http://schemas.openxmlformats.org/officeDocument/2006/relationships/hyperlink" Target="https://www.education.govt.nz/our-work/about-us/contact-us/regional-offices/school-finance-contacts"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education.govt.nz/education-professionals/schools-year-0-13/facilities-and-operations/funding-state-integrated-school-property-maintenance-and-upgrades" TargetMode="External"/><Relationship Id="rId13" Type="http://schemas.openxmlformats.org/officeDocument/2006/relationships/vmlDrawing" Target="../drawings/vmlDrawing7.vml"/><Relationship Id="rId3" Type="http://schemas.openxmlformats.org/officeDocument/2006/relationships/hyperlink" Target="https://www2.nzqa.govt.nz/tertiary/quality-assurance/the-code/" TargetMode="External"/><Relationship Id="rId7" Type="http://schemas.openxmlformats.org/officeDocument/2006/relationships/hyperlink" Target="https://www.education.govt.nz/education-professionals/schools-year-0-13/funding-and-financials/5-year-agreement-funding" TargetMode="External"/><Relationship Id="rId12" Type="http://schemas.openxmlformats.org/officeDocument/2006/relationships/drawing" Target="../drawings/drawing5.xml"/><Relationship Id="rId2" Type="http://schemas.openxmlformats.org/officeDocument/2006/relationships/hyperlink" Target="https://www.legislation.govt.nz/act/public/2020/0038/latest/LMS262217.html" TargetMode="External"/><Relationship Id="rId1" Type="http://schemas.openxmlformats.org/officeDocument/2006/relationships/hyperlink" Target="https://www.oag.govt.nz/2019/severance-payments/docs/severance-payments.pdf/view" TargetMode="External"/><Relationship Id="rId6" Type="http://schemas.openxmlformats.org/officeDocument/2006/relationships/hyperlink" Target="https://www.education.govt.nz/education-professionals/schools-year-0-13/facilities-and-operations/planning-property-maintenance" TargetMode="External"/><Relationship Id="rId11" Type="http://schemas.openxmlformats.org/officeDocument/2006/relationships/printerSettings" Target="../printerSettings/printerSettings30.bin"/><Relationship Id="rId5" Type="http://schemas.openxmlformats.org/officeDocument/2006/relationships/hyperlink" Target="https://www.education.govt.nz/education-professionals/schools-year-0-13/funding-and-financials/day-day-financial-management" TargetMode="External"/><Relationship Id="rId15" Type="http://schemas.openxmlformats.org/officeDocument/2006/relationships/image" Target="../media/image1.emf"/><Relationship Id="rId10" Type="http://schemas.openxmlformats.org/officeDocument/2006/relationships/hyperlink" Target="https://www.education.govt.nz/education-professionals/schools-year-0-13/funding-and-financials/day-day-financial-management" TargetMode="External"/><Relationship Id="rId4" Type="http://schemas.openxmlformats.org/officeDocument/2006/relationships/hyperlink" Target="https://www.education.govt.nz/school/funding-and-financials/school-finances/" TargetMode="External"/><Relationship Id="rId9" Type="http://schemas.openxmlformats.org/officeDocument/2006/relationships/hyperlink" Target="https://www.education.govt.nz/education-professionals/schools-year-0-13/facilities-and-operations/te-mana-tuhono" TargetMode="External"/><Relationship Id="rId14" Type="http://schemas.openxmlformats.org/officeDocument/2006/relationships/oleObject" Target="../embeddings/oleObject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rbnz.govt.nz/-/media/project/sites/rbnz/files/statistics/series/m/m1/hm1.xlsx" TargetMode="External"/><Relationship Id="rId1" Type="http://schemas.openxmlformats.org/officeDocument/2006/relationships/hyperlink" Target="https://www.education.govt.nz/education-professionals/schools-year-0-13/facilities-and-operations/planning-property-maintenance" TargetMode="External"/><Relationship Id="rId4"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hyperlink" Target="https://rtlb.tki.org.nz/"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education.govt.nz/education-professionals/schools-year-0-13/funding-and-financials/furniture-and-equipment-funding-state-schools" TargetMode="External"/><Relationship Id="rId7" Type="http://schemas.openxmlformats.org/officeDocument/2006/relationships/printerSettings" Target="../printerSettings/printerSettings33.bin"/><Relationship Id="rId2" Type="http://schemas.openxmlformats.org/officeDocument/2006/relationships/hyperlink" Target="https://www.education.govt.nz/education-professionals/schools-year-0-13/funding-and-financials/furniture-and-equipment-funding-integrated-schools" TargetMode="External"/><Relationship Id="rId1" Type="http://schemas.openxmlformats.org/officeDocument/2006/relationships/hyperlink" Target="https://www.ird.govt.nz/-/media/project/ir/home/documents/forms-and-guides/ir200---ir299/ir253/ir253-2024.pdf?modified=20230417015058&amp;modified=20230417015058" TargetMode="External"/><Relationship Id="rId6" Type="http://schemas.openxmlformats.org/officeDocument/2006/relationships/hyperlink" Target="https://web-assets.education.govt.nz/s3fs-public/2025-01/Core%20Component%20Rates%202024-2025%20v1.2.pdf?VersionId=VeCI..B93ZKU3Ywpan2KtKWLUN7NezSI" TargetMode="External"/><Relationship Id="rId5" Type="http://schemas.openxmlformats.org/officeDocument/2006/relationships/hyperlink" Target="https://www.education.govt.nz/education-professionals/schools-year-0-13/funding-and-financials/day-day-financial-management" TargetMode="External"/><Relationship Id="rId4" Type="http://schemas.openxmlformats.org/officeDocument/2006/relationships/hyperlink" Target="https://www.education.govt.nz/education-professionals/schools-year-0-13/funding-and-financials/operational-funding/new-classroom-grant"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83870-802F-4249-AB6B-3024308974FF}">
  <sheetPr>
    <tabColor rgb="FF0000FF"/>
  </sheetPr>
  <dimension ref="A1:B84"/>
  <sheetViews>
    <sheetView showGridLines="0" zoomScale="85" zoomScaleNormal="85" workbookViewId="0">
      <pane ySplit="1" topLeftCell="A2" activePane="bottomLeft" state="frozen"/>
      <selection activeCell="A2" sqref="A2:P10"/>
      <selection pane="bottomLeft" activeCell="A2" sqref="A2"/>
    </sheetView>
  </sheetViews>
  <sheetFormatPr defaultColWidth="50" defaultRowHeight="12.75" x14ac:dyDescent="0.2"/>
  <cols>
    <col min="1" max="1" width="9" style="1228" bestFit="1" customWidth="1"/>
    <col min="2" max="2" width="81.140625" customWidth="1"/>
  </cols>
  <sheetData>
    <row r="1" spans="1:2" x14ac:dyDescent="0.2">
      <c r="A1" s="1007" t="s">
        <v>0</v>
      </c>
      <c r="B1" s="1008" t="s">
        <v>1</v>
      </c>
    </row>
    <row r="2" spans="1:2" x14ac:dyDescent="0.2">
      <c r="A2" s="958">
        <v>1</v>
      </c>
      <c r="B2" s="560" t="s">
        <v>2</v>
      </c>
    </row>
    <row r="3" spans="1:2" x14ac:dyDescent="0.2">
      <c r="A3" s="1009"/>
      <c r="B3" s="75"/>
    </row>
    <row r="4" spans="1:2" x14ac:dyDescent="0.2">
      <c r="A4" s="1009"/>
      <c r="B4" s="75"/>
    </row>
    <row r="5" spans="1:2" x14ac:dyDescent="0.2">
      <c r="A5" s="1010">
        <f>A2+1</f>
        <v>2</v>
      </c>
      <c r="B5" s="560" t="s">
        <v>3</v>
      </c>
    </row>
    <row r="6" spans="1:2" x14ac:dyDescent="0.2">
      <c r="A6" s="1009"/>
      <c r="B6" s="75"/>
    </row>
    <row r="7" spans="1:2" x14ac:dyDescent="0.2">
      <c r="A7" s="1010"/>
      <c r="B7" s="560"/>
    </row>
    <row r="8" spans="1:2" x14ac:dyDescent="0.2">
      <c r="A8" s="1010">
        <f>A5+1</f>
        <v>3</v>
      </c>
      <c r="B8" s="560" t="s">
        <v>4</v>
      </c>
    </row>
    <row r="9" spans="1:2" x14ac:dyDescent="0.2">
      <c r="A9" s="1009"/>
      <c r="B9" s="5"/>
    </row>
    <row r="10" spans="1:2" x14ac:dyDescent="0.2">
      <c r="A10" s="1010"/>
      <c r="B10" s="560"/>
    </row>
    <row r="11" spans="1:2" x14ac:dyDescent="0.2">
      <c r="A11" s="1010">
        <f>A8+1</f>
        <v>4</v>
      </c>
      <c r="B11" s="560" t="s">
        <v>5</v>
      </c>
    </row>
    <row r="12" spans="1:2" x14ac:dyDescent="0.2">
      <c r="A12" s="1009"/>
      <c r="B12" s="5"/>
    </row>
    <row r="13" spans="1:2" x14ac:dyDescent="0.2">
      <c r="A13" s="1010"/>
      <c r="B13" s="560"/>
    </row>
    <row r="14" spans="1:2" x14ac:dyDescent="0.2">
      <c r="A14" s="1010">
        <f>A11+1</f>
        <v>5</v>
      </c>
      <c r="B14" s="560" t="s">
        <v>6</v>
      </c>
    </row>
    <row r="15" spans="1:2" x14ac:dyDescent="0.2">
      <c r="A15" s="1009">
        <v>5.0999999999999996</v>
      </c>
      <c r="B15" s="75" t="s">
        <v>7</v>
      </c>
    </row>
    <row r="16" spans="1:2" x14ac:dyDescent="0.2">
      <c r="A16" s="1009"/>
      <c r="B16" s="75"/>
    </row>
    <row r="17" spans="1:2" x14ac:dyDescent="0.2">
      <c r="A17" s="1009"/>
      <c r="B17" s="75"/>
    </row>
    <row r="18" spans="1:2" x14ac:dyDescent="0.2">
      <c r="A18" s="958">
        <f>A14+1</f>
        <v>6</v>
      </c>
      <c r="B18" s="560" t="s">
        <v>8</v>
      </c>
    </row>
    <row r="19" spans="1:2" x14ac:dyDescent="0.2">
      <c r="A19" s="1009"/>
      <c r="B19" s="5"/>
    </row>
    <row r="20" spans="1:2" x14ac:dyDescent="0.2">
      <c r="A20" s="1009"/>
      <c r="B20" s="75"/>
    </row>
    <row r="21" spans="1:2" x14ac:dyDescent="0.2">
      <c r="A21" s="1010">
        <f>A18+1</f>
        <v>7</v>
      </c>
      <c r="B21" s="560" t="s">
        <v>9</v>
      </c>
    </row>
    <row r="22" spans="1:2" x14ac:dyDescent="0.2">
      <c r="A22" s="1009"/>
      <c r="B22" s="5"/>
    </row>
    <row r="23" spans="1:2" x14ac:dyDescent="0.2">
      <c r="A23" s="1009"/>
      <c r="B23" s="75"/>
    </row>
    <row r="24" spans="1:2" x14ac:dyDescent="0.2">
      <c r="A24" s="959"/>
      <c r="B24" s="75"/>
    </row>
    <row r="25" spans="1:2" x14ac:dyDescent="0.2">
      <c r="A25" s="1010">
        <f>A21+1</f>
        <v>8</v>
      </c>
      <c r="B25" s="560" t="s">
        <v>10</v>
      </c>
    </row>
    <row r="26" spans="1:2" x14ac:dyDescent="0.2">
      <c r="A26" s="1009"/>
      <c r="B26" s="5"/>
    </row>
    <row r="27" spans="1:2" x14ac:dyDescent="0.2">
      <c r="A27" s="63"/>
      <c r="B27" s="75"/>
    </row>
    <row r="28" spans="1:2" x14ac:dyDescent="0.2">
      <c r="A28" s="1010">
        <f>A25+1</f>
        <v>9</v>
      </c>
      <c r="B28" s="560" t="s">
        <v>11</v>
      </c>
    </row>
    <row r="29" spans="1:2" ht="25.5" x14ac:dyDescent="0.2">
      <c r="A29" s="1009">
        <v>9.1</v>
      </c>
      <c r="B29" s="75" t="s">
        <v>12</v>
      </c>
    </row>
    <row r="30" spans="1:2" x14ac:dyDescent="0.2">
      <c r="A30" s="63"/>
      <c r="B30" s="5"/>
    </row>
    <row r="31" spans="1:2" x14ac:dyDescent="0.2">
      <c r="A31" s="1010">
        <f>A28+1</f>
        <v>10</v>
      </c>
      <c r="B31" s="560" t="s">
        <v>13</v>
      </c>
    </row>
    <row r="32" spans="1:2" x14ac:dyDescent="0.2">
      <c r="A32" s="1009"/>
      <c r="B32" s="5"/>
    </row>
    <row r="33" spans="1:2" x14ac:dyDescent="0.2">
      <c r="A33" s="63"/>
      <c r="B33" s="5"/>
    </row>
    <row r="34" spans="1:2" x14ac:dyDescent="0.2">
      <c r="A34" s="1010">
        <f>A31+1</f>
        <v>11</v>
      </c>
      <c r="B34" s="560" t="s">
        <v>14</v>
      </c>
    </row>
    <row r="35" spans="1:2" x14ac:dyDescent="0.2">
      <c r="A35" s="1009">
        <v>11.1</v>
      </c>
      <c r="B35" s="5" t="s">
        <v>15</v>
      </c>
    </row>
    <row r="36" spans="1:2" x14ac:dyDescent="0.2">
      <c r="A36" s="959"/>
      <c r="B36" s="75"/>
    </row>
    <row r="37" spans="1:2" x14ac:dyDescent="0.2">
      <c r="A37" s="1010">
        <f>A34+1</f>
        <v>12</v>
      </c>
      <c r="B37" s="560" t="s">
        <v>16</v>
      </c>
    </row>
    <row r="38" spans="1:2" ht="25.5" x14ac:dyDescent="0.2">
      <c r="A38" s="959">
        <v>12.2</v>
      </c>
      <c r="B38" s="75" t="s">
        <v>17</v>
      </c>
    </row>
    <row r="39" spans="1:2" x14ac:dyDescent="0.2">
      <c r="A39" s="959">
        <v>12.3</v>
      </c>
      <c r="B39" s="75" t="s">
        <v>18</v>
      </c>
    </row>
    <row r="40" spans="1:2" x14ac:dyDescent="0.2">
      <c r="A40" s="959"/>
      <c r="B40" s="75"/>
    </row>
    <row r="41" spans="1:2" x14ac:dyDescent="0.2">
      <c r="A41" s="959"/>
      <c r="B41" s="75"/>
    </row>
    <row r="42" spans="1:2" x14ac:dyDescent="0.2">
      <c r="A42" s="1010">
        <f>A37+1</f>
        <v>13</v>
      </c>
      <c r="B42" s="560" t="s">
        <v>19</v>
      </c>
    </row>
    <row r="43" spans="1:2" x14ac:dyDescent="0.2">
      <c r="A43" s="1009">
        <v>13.1</v>
      </c>
      <c r="B43" s="75" t="s">
        <v>20</v>
      </c>
    </row>
    <row r="44" spans="1:2" ht="38.25" x14ac:dyDescent="0.2">
      <c r="A44" s="1009">
        <v>13.2</v>
      </c>
      <c r="B44" s="75" t="s">
        <v>1749</v>
      </c>
    </row>
    <row r="45" spans="1:2" ht="25.5" x14ac:dyDescent="0.2">
      <c r="A45" s="1009">
        <v>13.3</v>
      </c>
      <c r="B45" s="75" t="s">
        <v>21</v>
      </c>
    </row>
    <row r="46" spans="1:2" ht="25.5" x14ac:dyDescent="0.2">
      <c r="A46" s="1009">
        <v>13.4</v>
      </c>
      <c r="B46" s="75" t="s">
        <v>22</v>
      </c>
    </row>
    <row r="47" spans="1:2" ht="26.25" customHeight="1" x14ac:dyDescent="0.2">
      <c r="A47" s="1009">
        <v>13.5</v>
      </c>
      <c r="B47" s="75" t="s">
        <v>23</v>
      </c>
    </row>
    <row r="48" spans="1:2" x14ac:dyDescent="0.2">
      <c r="A48" s="1009">
        <v>13.6</v>
      </c>
      <c r="B48" s="75" t="s">
        <v>24</v>
      </c>
    </row>
    <row r="49" spans="1:2" ht="25.5" x14ac:dyDescent="0.2">
      <c r="A49" s="1009">
        <v>13.7</v>
      </c>
      <c r="B49" s="75" t="s">
        <v>25</v>
      </c>
    </row>
    <row r="50" spans="1:2" ht="25.5" x14ac:dyDescent="0.2">
      <c r="A50" s="1009">
        <v>13.8</v>
      </c>
      <c r="B50" s="75" t="s">
        <v>26</v>
      </c>
    </row>
    <row r="51" spans="1:2" x14ac:dyDescent="0.2">
      <c r="A51" s="1009"/>
      <c r="B51" s="75"/>
    </row>
    <row r="52" spans="1:2" x14ac:dyDescent="0.2">
      <c r="A52" s="959"/>
      <c r="B52" s="75"/>
    </row>
    <row r="53" spans="1:2" x14ac:dyDescent="0.2">
      <c r="A53" s="958">
        <f>A42+1</f>
        <v>14</v>
      </c>
      <c r="B53" s="560" t="s">
        <v>27</v>
      </c>
    </row>
    <row r="54" spans="1:2" x14ac:dyDescent="0.2">
      <c r="A54" s="1009"/>
      <c r="B54" s="75"/>
    </row>
    <row r="55" spans="1:2" x14ac:dyDescent="0.2">
      <c r="A55" s="63"/>
      <c r="B55" s="5"/>
    </row>
    <row r="56" spans="1:2" x14ac:dyDescent="0.2">
      <c r="A56" s="959"/>
      <c r="B56" s="75"/>
    </row>
    <row r="57" spans="1:2" x14ac:dyDescent="0.2">
      <c r="A57" s="1010">
        <f>A53+1</f>
        <v>15</v>
      </c>
      <c r="B57" s="560" t="s">
        <v>28</v>
      </c>
    </row>
    <row r="58" spans="1:2" ht="25.5" x14ac:dyDescent="0.2">
      <c r="A58" s="1009">
        <v>15.1</v>
      </c>
      <c r="B58" s="75" t="s">
        <v>29</v>
      </c>
    </row>
    <row r="59" spans="1:2" ht="26.25" customHeight="1" x14ac:dyDescent="0.2">
      <c r="A59" s="1009">
        <v>15.2</v>
      </c>
      <c r="B59" s="75" t="s">
        <v>30</v>
      </c>
    </row>
    <row r="60" spans="1:2" ht="25.5" x14ac:dyDescent="0.2">
      <c r="A60" s="1009">
        <v>15.3</v>
      </c>
      <c r="B60" s="75" t="s">
        <v>31</v>
      </c>
    </row>
    <row r="61" spans="1:2" x14ac:dyDescent="0.2">
      <c r="A61" s="63"/>
      <c r="B61" s="75"/>
    </row>
    <row r="62" spans="1:2" x14ac:dyDescent="0.2">
      <c r="A62" s="1010">
        <f>A57+1</f>
        <v>16</v>
      </c>
      <c r="B62" s="560" t="s">
        <v>32</v>
      </c>
    </row>
    <row r="63" spans="1:2" x14ac:dyDescent="0.2">
      <c r="A63" s="1009">
        <v>16.100000000000001</v>
      </c>
      <c r="B63" s="75" t="s">
        <v>33</v>
      </c>
    </row>
    <row r="64" spans="1:2" x14ac:dyDescent="0.2">
      <c r="A64" s="1009">
        <v>16.2</v>
      </c>
      <c r="B64" s="75" t="s">
        <v>34</v>
      </c>
    </row>
    <row r="65" spans="1:2" x14ac:dyDescent="0.2">
      <c r="A65" s="63"/>
      <c r="B65" s="5"/>
    </row>
    <row r="66" spans="1:2" x14ac:dyDescent="0.2">
      <c r="A66" s="1010">
        <f>A62+1</f>
        <v>17</v>
      </c>
      <c r="B66" s="560" t="s">
        <v>35</v>
      </c>
    </row>
    <row r="67" spans="1:2" x14ac:dyDescent="0.2">
      <c r="A67" s="1009"/>
      <c r="B67" s="75"/>
    </row>
    <row r="68" spans="1:2" x14ac:dyDescent="0.2">
      <c r="A68" s="63"/>
      <c r="B68" s="75"/>
    </row>
    <row r="69" spans="1:2" x14ac:dyDescent="0.2">
      <c r="A69" s="1010">
        <f>A66+1</f>
        <v>18</v>
      </c>
      <c r="B69" s="560" t="s">
        <v>36</v>
      </c>
    </row>
    <row r="70" spans="1:2" x14ac:dyDescent="0.2">
      <c r="A70" s="1009">
        <v>18.100000000000001</v>
      </c>
      <c r="B70" s="75" t="s">
        <v>37</v>
      </c>
    </row>
    <row r="71" spans="1:2" ht="25.5" x14ac:dyDescent="0.2">
      <c r="A71" s="1009">
        <v>18.2</v>
      </c>
      <c r="B71" s="75" t="s">
        <v>38</v>
      </c>
    </row>
    <row r="72" spans="1:2" x14ac:dyDescent="0.2">
      <c r="A72" s="1009">
        <v>18.3</v>
      </c>
      <c r="B72" s="75" t="s">
        <v>39</v>
      </c>
    </row>
    <row r="73" spans="1:2" x14ac:dyDescent="0.2">
      <c r="A73" s="1009">
        <v>18.399999999999999</v>
      </c>
      <c r="B73" s="75" t="s">
        <v>40</v>
      </c>
    </row>
    <row r="74" spans="1:2" x14ac:dyDescent="0.2">
      <c r="A74" s="63"/>
      <c r="B74" s="75"/>
    </row>
    <row r="75" spans="1:2" x14ac:dyDescent="0.2">
      <c r="A75" s="1010">
        <f>A69+1</f>
        <v>19</v>
      </c>
      <c r="B75" s="1" t="s">
        <v>41</v>
      </c>
    </row>
    <row r="76" spans="1:2" x14ac:dyDescent="0.2">
      <c r="A76" s="1009">
        <v>19.100000000000001</v>
      </c>
      <c r="B76" s="5" t="s">
        <v>42</v>
      </c>
    </row>
    <row r="77" spans="1:2" x14ac:dyDescent="0.2">
      <c r="A77" s="63"/>
      <c r="B77" s="5"/>
    </row>
    <row r="78" spans="1:2" x14ac:dyDescent="0.2">
      <c r="A78" s="63"/>
      <c r="B78" s="5"/>
    </row>
    <row r="79" spans="1:2" x14ac:dyDescent="0.2">
      <c r="A79" s="1010">
        <f>A75+1</f>
        <v>20</v>
      </c>
      <c r="B79" s="1" t="s">
        <v>43</v>
      </c>
    </row>
    <row r="80" spans="1:2" x14ac:dyDescent="0.2">
      <c r="A80" s="1009">
        <v>20.100000000000001</v>
      </c>
      <c r="B80" s="5" t="s">
        <v>42</v>
      </c>
    </row>
    <row r="81" spans="1:2" x14ac:dyDescent="0.2">
      <c r="A81" s="63"/>
      <c r="B81" s="5"/>
    </row>
    <row r="82" spans="1:2" x14ac:dyDescent="0.2">
      <c r="A82" s="1010">
        <f>A79+1</f>
        <v>21</v>
      </c>
      <c r="B82" s="1" t="s">
        <v>44</v>
      </c>
    </row>
    <row r="83" spans="1:2" x14ac:dyDescent="0.2">
      <c r="A83" s="1009">
        <v>21.1</v>
      </c>
      <c r="B83" s="5" t="s">
        <v>15</v>
      </c>
    </row>
    <row r="84" spans="1:2" x14ac:dyDescent="0.2">
      <c r="A84" s="1009">
        <v>21.2</v>
      </c>
      <c r="B84" s="5" t="s">
        <v>45</v>
      </c>
    </row>
  </sheetData>
  <phoneticPr fontId="98" type="noConversion"/>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theme="4"/>
    <pageSetUpPr fitToPage="1"/>
  </sheetPr>
  <dimension ref="A1:S304"/>
  <sheetViews>
    <sheetView showGridLines="0" zoomScaleNormal="100" workbookViewId="0">
      <pane ySplit="8" topLeftCell="A9" activePane="bottomLeft" state="frozen"/>
      <selection activeCell="B92" sqref="B92"/>
      <selection pane="bottomLeft" activeCell="A9" sqref="A9"/>
    </sheetView>
  </sheetViews>
  <sheetFormatPr defaultColWidth="8.85546875" defaultRowHeight="12.75" x14ac:dyDescent="0.2"/>
  <cols>
    <col min="1" max="1" width="12.5703125" style="7" customWidth="1"/>
    <col min="2" max="2" width="63.5703125" style="7" bestFit="1" customWidth="1"/>
    <col min="3" max="3" width="67.5703125" style="7" customWidth="1"/>
    <col min="4" max="5" width="19.85546875" style="575" customWidth="1"/>
    <col min="6" max="6" width="36" style="5" hidden="1" customWidth="1"/>
    <col min="7" max="7" width="11" style="5" hidden="1" customWidth="1"/>
    <col min="8" max="10" width="18.5703125" style="5" hidden="1" customWidth="1"/>
    <col min="11" max="11" width="7.5703125" style="5" customWidth="1"/>
    <col min="12" max="12" width="15.5703125" style="5" bestFit="1" customWidth="1"/>
    <col min="13" max="14" width="10.42578125" style="5" bestFit="1" customWidth="1"/>
    <col min="15" max="16384" width="8.85546875" style="5"/>
  </cols>
  <sheetData>
    <row r="1" spans="1:12" x14ac:dyDescent="0.2">
      <c r="A1" s="201" t="s">
        <v>358</v>
      </c>
      <c r="B1" s="201"/>
      <c r="C1" s="401"/>
      <c r="D1" s="463"/>
      <c r="E1" s="463"/>
    </row>
    <row r="2" spans="1:12" ht="12.75" customHeight="1" x14ac:dyDescent="0.2">
      <c r="I2" s="167">
        <f>FY</f>
        <v>2025</v>
      </c>
      <c r="J2" s="167">
        <f>FY-1</f>
        <v>2024</v>
      </c>
      <c r="K2" s="167"/>
      <c r="L2" s="167"/>
    </row>
    <row r="3" spans="1:12" ht="12.75" customHeight="1" x14ac:dyDescent="0.2">
      <c r="A3" s="1627" t="s">
        <v>359</v>
      </c>
      <c r="B3" s="1627"/>
      <c r="C3" s="1627"/>
      <c r="D3" s="576"/>
      <c r="E3" s="576"/>
      <c r="F3" s="577"/>
      <c r="G3" s="578"/>
      <c r="H3" s="862" t="e">
        <f>IF(SUM(H9:H253)=0,"Balances","Does Not Balance")</f>
        <v>#REF!</v>
      </c>
      <c r="I3" s="167"/>
      <c r="J3" s="167"/>
      <c r="K3" s="167"/>
      <c r="L3" s="167"/>
    </row>
    <row r="4" spans="1:12" ht="27.75" customHeight="1" x14ac:dyDescent="0.2">
      <c r="A4" s="1627"/>
      <c r="B4" s="1627"/>
      <c r="C4" s="1627"/>
      <c r="D4" s="579"/>
      <c r="E4" s="579"/>
      <c r="F4" s="578"/>
      <c r="G4" s="578"/>
      <c r="H4" s="580"/>
      <c r="I4" s="167"/>
      <c r="J4" s="167"/>
      <c r="K4" s="167"/>
      <c r="L4" s="167"/>
    </row>
    <row r="5" spans="1:12" ht="12.75" customHeight="1" x14ac:dyDescent="0.2">
      <c r="A5" s="547" t="s">
        <v>360</v>
      </c>
      <c r="B5" s="547"/>
      <c r="C5"/>
      <c r="D5" s="1628" t="s">
        <v>361</v>
      </c>
      <c r="E5" s="1628"/>
      <c r="F5" s="8"/>
      <c r="H5" s="167"/>
      <c r="I5" s="167"/>
      <c r="J5" s="167"/>
      <c r="K5" s="167"/>
    </row>
    <row r="6" spans="1:12" ht="12.75" customHeight="1" x14ac:dyDescent="0.2">
      <c r="A6"/>
      <c r="B6"/>
      <c r="C6"/>
      <c r="D6" s="880"/>
      <c r="E6" s="880"/>
      <c r="F6" s="8"/>
      <c r="H6" s="167"/>
      <c r="I6" s="167"/>
      <c r="J6" s="167"/>
      <c r="K6" s="167"/>
    </row>
    <row r="7" spans="1:12" ht="12.75" customHeight="1" x14ac:dyDescent="0.2">
      <c r="A7"/>
      <c r="B7"/>
      <c r="C7"/>
      <c r="D7" s="579">
        <f>SUM(D11:D260)</f>
        <v>0</v>
      </c>
      <c r="E7" s="579">
        <f>SUM(E11:E260)</f>
        <v>0</v>
      </c>
      <c r="F7" s="8"/>
      <c r="H7" s="167"/>
      <c r="I7" s="167"/>
      <c r="J7" s="167"/>
      <c r="K7" s="167"/>
      <c r="L7" s="167"/>
    </row>
    <row r="8" spans="1:12" ht="25.5" x14ac:dyDescent="0.2">
      <c r="A8" s="1288" t="s">
        <v>173</v>
      </c>
      <c r="B8" s="1288"/>
      <c r="C8" s="1289" t="s">
        <v>362</v>
      </c>
      <c r="D8" s="1290" t="s">
        <v>363</v>
      </c>
      <c r="E8" s="1290" t="s">
        <v>364</v>
      </c>
      <c r="F8" s="1289" t="s">
        <v>144</v>
      </c>
      <c r="G8" s="611"/>
      <c r="H8" s="1288" t="s">
        <v>313</v>
      </c>
      <c r="I8" s="1288" t="s">
        <v>314</v>
      </c>
      <c r="J8" s="1288" t="s">
        <v>313</v>
      </c>
      <c r="K8" s="1288"/>
      <c r="L8" s="79"/>
    </row>
    <row r="9" spans="1:12" ht="12.75" customHeight="1" x14ac:dyDescent="0.2">
      <c r="A9" s="195"/>
      <c r="B9" s="210" t="s">
        <v>174</v>
      </c>
      <c r="C9" s="248"/>
      <c r="D9" s="1328"/>
      <c r="E9" s="465"/>
      <c r="F9" s="210" t="s">
        <v>174</v>
      </c>
      <c r="G9" s="1287"/>
      <c r="H9" s="1252"/>
      <c r="I9" s="1252"/>
      <c r="J9" s="1252"/>
      <c r="K9" s="1335"/>
    </row>
    <row r="10" spans="1:12" ht="12.75" customHeight="1" x14ac:dyDescent="0.2">
      <c r="A10" s="1286"/>
      <c r="B10" s="239" t="s">
        <v>176</v>
      </c>
      <c r="C10" s="237"/>
      <c r="D10" s="1329"/>
      <c r="E10" s="464"/>
      <c r="F10" s="239" t="s">
        <v>176</v>
      </c>
      <c r="G10" s="193"/>
      <c r="H10" s="404"/>
      <c r="I10" s="404"/>
      <c r="J10" s="404"/>
      <c r="K10" s="1336"/>
    </row>
    <row r="11" spans="1:12" ht="12.75" customHeight="1" x14ac:dyDescent="0.2">
      <c r="C11" s="727"/>
      <c r="D11" s="1330"/>
      <c r="F11" s="583" t="s">
        <v>177</v>
      </c>
      <c r="I11" s="79"/>
      <c r="J11" s="79"/>
      <c r="K11" s="1336"/>
    </row>
    <row r="12" spans="1:12" ht="12.75" customHeight="1" x14ac:dyDescent="0.2">
      <c r="A12" s="7">
        <v>1120</v>
      </c>
      <c r="B12" s="753" t="str">
        <f>+VLOOKUP(A12,'Sch Parent TB Converter'!$A$16:$B$247,2,0)</f>
        <v>Government Grants - Ministry of Education</v>
      </c>
      <c r="C12" s="727"/>
      <c r="D12" s="1330"/>
      <c r="F12" s="234" t="s">
        <v>365</v>
      </c>
      <c r="H12" s="573">
        <f t="shared" ref="H12:H14" si="0">D12</f>
        <v>0</v>
      </c>
      <c r="I12" s="584"/>
      <c r="J12" s="584"/>
      <c r="K12" s="1337"/>
    </row>
    <row r="13" spans="1:12" x14ac:dyDescent="0.2">
      <c r="A13" s="7">
        <v>1160</v>
      </c>
      <c r="B13" s="753" t="str">
        <f>+VLOOKUP(A13,'Sch Parent TB Converter'!$A$16:$B$247,2,0)</f>
        <v>Teachers' Salaries Grants</v>
      </c>
      <c r="C13" s="727"/>
      <c r="D13" s="1330"/>
      <c r="F13" s="234" t="s">
        <v>179</v>
      </c>
      <c r="H13" s="573">
        <f t="shared" si="0"/>
        <v>0</v>
      </c>
      <c r="I13" s="584"/>
      <c r="J13" s="584"/>
      <c r="K13" s="1337"/>
    </row>
    <row r="14" spans="1:12" x14ac:dyDescent="0.2">
      <c r="A14" s="7">
        <v>1170</v>
      </c>
      <c r="B14" s="753" t="str">
        <f>+VLOOKUP(A14,'Sch Parent TB Converter'!$A$16:$B$247,2,0)</f>
        <v>Use of Land and Buildings Grants</v>
      </c>
      <c r="C14" s="727"/>
      <c r="D14" s="1330"/>
      <c r="F14" s="234" t="s">
        <v>180</v>
      </c>
      <c r="H14" s="573">
        <f t="shared" si="0"/>
        <v>0</v>
      </c>
      <c r="I14" s="586"/>
      <c r="J14" s="584"/>
      <c r="K14" s="1337"/>
    </row>
    <row r="15" spans="1:12" x14ac:dyDescent="0.2">
      <c r="A15" s="7">
        <v>1181</v>
      </c>
      <c r="B15" s="753" t="s">
        <v>147</v>
      </c>
      <c r="C15" s="727"/>
      <c r="D15" s="1330"/>
      <c r="F15" s="234" t="s">
        <v>181</v>
      </c>
      <c r="H15" s="573" t="e">
        <f>#REF!</f>
        <v>#REF!</v>
      </c>
      <c r="I15" s="586"/>
      <c r="J15" s="584"/>
      <c r="K15" s="1337"/>
    </row>
    <row r="16" spans="1:12" x14ac:dyDescent="0.2">
      <c r="A16" s="7">
        <v>1130</v>
      </c>
      <c r="B16" s="753" t="str">
        <f>+VLOOKUP(A16,'Sch Parent TB Converter'!$A$16:$B$247,2,0)</f>
        <v>Other Government Grants</v>
      </c>
      <c r="C16" s="727"/>
      <c r="D16" s="1330"/>
      <c r="F16" s="234"/>
      <c r="H16" s="573"/>
      <c r="I16" s="586"/>
      <c r="J16" s="584"/>
      <c r="K16" s="1337"/>
    </row>
    <row r="17" spans="1:18" x14ac:dyDescent="0.2">
      <c r="B17" s="753"/>
      <c r="C17" s="727"/>
      <c r="D17" s="1330"/>
      <c r="F17" s="234"/>
      <c r="H17" s="573"/>
      <c r="I17" s="586"/>
      <c r="J17" s="584"/>
      <c r="K17" s="1337"/>
    </row>
    <row r="18" spans="1:18" x14ac:dyDescent="0.2">
      <c r="C18" s="727"/>
      <c r="D18" s="1330"/>
      <c r="H18" s="573"/>
      <c r="I18" s="586"/>
      <c r="J18" s="584"/>
      <c r="K18" s="1337"/>
    </row>
    <row r="19" spans="1:18" x14ac:dyDescent="0.2">
      <c r="A19" s="1286"/>
      <c r="B19" s="239" t="s">
        <v>182</v>
      </c>
      <c r="C19" s="237"/>
      <c r="D19" s="1329"/>
      <c r="E19" s="464"/>
      <c r="F19" s="239" t="s">
        <v>182</v>
      </c>
      <c r="G19" s="193"/>
      <c r="H19" s="461"/>
      <c r="I19" s="194"/>
      <c r="J19" s="734"/>
      <c r="K19" s="1337"/>
    </row>
    <row r="20" spans="1:18" x14ac:dyDescent="0.2">
      <c r="B20" s="583" t="s">
        <v>177</v>
      </c>
      <c r="C20" s="727"/>
      <c r="D20" s="1330"/>
      <c r="F20" s="583" t="s">
        <v>177</v>
      </c>
      <c r="H20" s="573"/>
      <c r="I20" s="586"/>
      <c r="J20" s="584"/>
      <c r="K20" s="1337"/>
    </row>
    <row r="21" spans="1:18" x14ac:dyDescent="0.2">
      <c r="A21" s="7">
        <v>1510</v>
      </c>
      <c r="B21" s="753" t="str">
        <f>+VLOOKUP(A21,'Sch Parent TB Converter'!$A$16:$B$247,2,0)</f>
        <v>Fees for Extra Curricular Activities</v>
      </c>
      <c r="C21" s="727"/>
      <c r="D21" s="1330"/>
      <c r="F21" s="94" t="s">
        <v>366</v>
      </c>
      <c r="G21" s="19"/>
      <c r="H21" s="588">
        <f>D21</f>
        <v>0</v>
      </c>
      <c r="I21" s="584"/>
      <c r="J21" s="584"/>
      <c r="K21" s="1337"/>
    </row>
    <row r="22" spans="1:18" x14ac:dyDescent="0.2">
      <c r="A22" s="7">
        <v>1520</v>
      </c>
      <c r="B22" s="753" t="str">
        <f>+VLOOKUP(A22,'Sch Parent TB Converter'!$A$16:$B$247,2,0)</f>
        <v>Donations and Bequests</v>
      </c>
      <c r="C22" s="727"/>
      <c r="D22" s="1330"/>
      <c r="F22" s="234" t="s">
        <v>367</v>
      </c>
      <c r="H22" s="573">
        <f>D22</f>
        <v>0</v>
      </c>
      <c r="I22" s="584"/>
      <c r="J22" s="584"/>
      <c r="K22" s="1338"/>
    </row>
    <row r="23" spans="1:18" x14ac:dyDescent="0.2">
      <c r="A23" s="7">
        <v>1530</v>
      </c>
      <c r="B23" s="753" t="str">
        <f>+VLOOKUP(A23,'Sch Parent TB Converter'!$A$16:$B$247,2,0)</f>
        <v>Fundraising &amp; Community Grants</v>
      </c>
      <c r="C23" s="727"/>
      <c r="D23" s="1330"/>
      <c r="F23" s="589" t="s">
        <v>186</v>
      </c>
      <c r="H23" s="588">
        <f>D23</f>
        <v>0</v>
      </c>
      <c r="I23" s="586"/>
      <c r="J23" s="586"/>
      <c r="K23" s="1339"/>
    </row>
    <row r="24" spans="1:18" x14ac:dyDescent="0.2">
      <c r="A24" s="7">
        <v>1560</v>
      </c>
      <c r="B24" s="753" t="str">
        <f>+VLOOKUP(A24,'Sch Parent TB Converter'!$A$16:$B$247,2,0)</f>
        <v>Trading</v>
      </c>
      <c r="C24" s="727"/>
      <c r="D24" s="1330"/>
      <c r="F24" s="234" t="s">
        <v>185</v>
      </c>
      <c r="H24" s="588">
        <f t="shared" ref="H24:H33" si="1">D24</f>
        <v>0</v>
      </c>
      <c r="I24" s="586"/>
      <c r="J24" s="586"/>
      <c r="K24" s="1339"/>
    </row>
    <row r="25" spans="1:18" x14ac:dyDescent="0.2">
      <c r="A25" s="7">
        <v>1570</v>
      </c>
      <c r="B25" s="753" t="str">
        <f>+VLOOKUP(A25,'Sch Parent TB Converter'!$A$16:$B$247,2,0)</f>
        <v>Other Revenue</v>
      </c>
      <c r="C25" s="727"/>
      <c r="D25" s="1330"/>
      <c r="F25" s="589" t="s">
        <v>368</v>
      </c>
      <c r="H25" s="588">
        <f t="shared" si="1"/>
        <v>0</v>
      </c>
      <c r="I25" s="1279"/>
      <c r="J25" s="1279"/>
      <c r="K25" s="1340"/>
    </row>
    <row r="26" spans="1:18" x14ac:dyDescent="0.2">
      <c r="A26" s="7">
        <v>1473</v>
      </c>
      <c r="B26" s="753" t="str">
        <f>+VLOOKUP(A26,'Sch Parent TB Converter'!$A$16:$B$247,2,0)</f>
        <v>International Student Fees</v>
      </c>
      <c r="C26" s="727"/>
      <c r="D26" s="1330"/>
      <c r="F26" s="590"/>
      <c r="H26" s="588"/>
      <c r="I26" s="584"/>
      <c r="J26" s="584"/>
      <c r="K26" s="1337"/>
    </row>
    <row r="27" spans="1:18" x14ac:dyDescent="0.2">
      <c r="B27" s="753"/>
      <c r="C27" s="727"/>
      <c r="D27" s="1330"/>
      <c r="F27" s="590"/>
      <c r="H27" s="588"/>
      <c r="I27" s="584"/>
      <c r="J27" s="584"/>
      <c r="K27" s="1337"/>
    </row>
    <row r="28" spans="1:18" x14ac:dyDescent="0.2">
      <c r="B28" s="753"/>
      <c r="C28" s="727"/>
      <c r="D28" s="1330"/>
      <c r="F28" s="590"/>
      <c r="H28" s="588"/>
      <c r="I28" s="584"/>
      <c r="J28" s="584"/>
      <c r="K28" s="1337"/>
    </row>
    <row r="29" spans="1:18" x14ac:dyDescent="0.2">
      <c r="B29" s="1280" t="s">
        <v>189</v>
      </c>
      <c r="C29" s="727"/>
      <c r="D29" s="1330"/>
      <c r="F29" s="1280" t="s">
        <v>189</v>
      </c>
      <c r="H29" s="588">
        <f t="shared" si="1"/>
        <v>0</v>
      </c>
      <c r="I29" s="584"/>
      <c r="J29" s="584"/>
      <c r="K29" s="1337"/>
      <c r="M29" s="5" t="str">
        <f>TRIM(F26)</f>
        <v/>
      </c>
    </row>
    <row r="30" spans="1:18" x14ac:dyDescent="0.2">
      <c r="A30" s="7">
        <v>2410</v>
      </c>
      <c r="B30" s="753" t="str">
        <f>+VLOOKUP(A30,'Sch Parent TB Converter'!$A$16:$B$247,2,0)</f>
        <v>Extra Curricular Activities Costs</v>
      </c>
      <c r="C30" s="1327"/>
      <c r="D30" s="1330">
        <v>0</v>
      </c>
      <c r="E30" s="575">
        <v>0</v>
      </c>
      <c r="F30" s="234" t="s">
        <v>368</v>
      </c>
      <c r="G30" s="591"/>
      <c r="H30" s="588">
        <f t="shared" si="1"/>
        <v>0</v>
      </c>
      <c r="I30" s="584"/>
      <c r="J30" s="584"/>
      <c r="K30" s="1337"/>
    </row>
    <row r="31" spans="1:18" s="591" customFormat="1" x14ac:dyDescent="0.2">
      <c r="A31" s="7">
        <v>2440</v>
      </c>
      <c r="B31" s="753" t="str">
        <f>+VLOOKUP(A31,'Sch Parent TB Converter'!$A$16:$B$247,2,0)</f>
        <v>Trading</v>
      </c>
      <c r="C31" s="727"/>
      <c r="D31" s="1330"/>
      <c r="E31" s="575"/>
      <c r="F31" s="234" t="s">
        <v>186</v>
      </c>
      <c r="H31" s="588">
        <f t="shared" si="1"/>
        <v>0</v>
      </c>
      <c r="I31" s="584"/>
      <c r="J31" s="584"/>
      <c r="K31" s="1337"/>
      <c r="L31" s="5"/>
      <c r="M31" s="5"/>
      <c r="N31" s="5"/>
      <c r="O31" s="5"/>
      <c r="P31" s="5"/>
      <c r="Q31" s="5"/>
      <c r="R31" s="5"/>
    </row>
    <row r="32" spans="1:18" s="591" customFormat="1" x14ac:dyDescent="0.2">
      <c r="A32" s="7">
        <v>2420</v>
      </c>
      <c r="B32" s="753" t="str">
        <f>+VLOOKUP(A32,'Sch Parent TB Converter'!$A$16:$B$247,2,0)</f>
        <v>Fundraising and Community Grant Costs</v>
      </c>
      <c r="C32" s="727"/>
      <c r="D32" s="1330"/>
      <c r="E32" s="575"/>
      <c r="F32" s="234" t="s">
        <v>369</v>
      </c>
      <c r="H32" s="588">
        <f t="shared" si="1"/>
        <v>0</v>
      </c>
      <c r="I32" s="584"/>
      <c r="J32" s="584"/>
      <c r="K32" s="1337"/>
      <c r="L32" s="5"/>
      <c r="M32" s="5"/>
      <c r="N32" s="5"/>
      <c r="O32" s="5"/>
      <c r="P32" s="5"/>
      <c r="Q32" s="5"/>
      <c r="R32" s="5"/>
    </row>
    <row r="33" spans="1:18" s="591" customFormat="1" x14ac:dyDescent="0.2">
      <c r="A33" s="7">
        <v>2430</v>
      </c>
      <c r="B33" s="753" t="str">
        <f>+VLOOKUP(A33,'Sch Parent TB Converter'!$A$16:$B$247,2,0)</f>
        <v>Other Locally Raised Funds Expenditure</v>
      </c>
      <c r="C33" s="727"/>
      <c r="D33" s="1330"/>
      <c r="E33" s="575"/>
      <c r="F33" s="234" t="s">
        <v>192</v>
      </c>
      <c r="H33" s="588">
        <f t="shared" si="1"/>
        <v>0</v>
      </c>
      <c r="I33" s="586"/>
      <c r="J33" s="584"/>
      <c r="K33" s="1337"/>
      <c r="L33" s="5"/>
      <c r="M33" s="5"/>
      <c r="N33" s="5"/>
      <c r="O33" s="5"/>
      <c r="P33" s="5"/>
      <c r="Q33" s="5"/>
      <c r="R33" s="5"/>
    </row>
    <row r="34" spans="1:18" x14ac:dyDescent="0.2">
      <c r="A34" s="7">
        <v>2060</v>
      </c>
      <c r="B34" s="753" t="str">
        <f>+VLOOKUP(A34,'Sch Parent TB Converter'!$A$16:$B$247,2,0)</f>
        <v>International Student - Employee Benefits - Salaries</v>
      </c>
      <c r="C34" s="727"/>
      <c r="D34" s="1330"/>
      <c r="F34" s="1" t="s">
        <v>195</v>
      </c>
      <c r="H34" s="588"/>
      <c r="I34" s="586"/>
      <c r="J34" s="586"/>
      <c r="K34" s="1339"/>
    </row>
    <row r="35" spans="1:18" x14ac:dyDescent="0.2">
      <c r="A35" s="7">
        <v>2062</v>
      </c>
      <c r="B35" s="753" t="str">
        <f>+VLOOKUP(A35,'Sch Parent TB Converter'!$A$16:$B$247,2,0)</f>
        <v>International Student - Other Expenses</v>
      </c>
      <c r="C35" s="727"/>
      <c r="D35" s="1330"/>
      <c r="F35" s="583" t="s">
        <v>177</v>
      </c>
      <c r="H35" s="573"/>
      <c r="I35" s="586"/>
      <c r="J35" s="586"/>
      <c r="K35" s="1339"/>
    </row>
    <row r="36" spans="1:18" x14ac:dyDescent="0.2">
      <c r="B36" s="753"/>
      <c r="C36" s="727"/>
      <c r="D36" s="1330"/>
      <c r="F36" s="583"/>
      <c r="H36" s="573"/>
      <c r="I36" s="586"/>
      <c r="J36" s="586"/>
      <c r="K36" s="1339"/>
    </row>
    <row r="37" spans="1:18" x14ac:dyDescent="0.2">
      <c r="B37" s="753"/>
      <c r="C37" s="727"/>
      <c r="D37" s="1330"/>
      <c r="F37" s="583"/>
      <c r="H37" s="573"/>
      <c r="I37" s="586"/>
      <c r="J37" s="586"/>
      <c r="K37" s="1339"/>
    </row>
    <row r="38" spans="1:18" x14ac:dyDescent="0.2">
      <c r="A38" s="1286"/>
      <c r="B38" s="239" t="s">
        <v>195</v>
      </c>
      <c r="C38" s="237"/>
      <c r="D38" s="1329"/>
      <c r="E38" s="464"/>
      <c r="F38" s="583"/>
      <c r="H38" s="573"/>
      <c r="I38" s="586"/>
      <c r="J38" s="586"/>
      <c r="K38" s="1339"/>
    </row>
    <row r="39" spans="1:18" x14ac:dyDescent="0.2">
      <c r="B39" s="583" t="s">
        <v>177</v>
      </c>
      <c r="C39" s="727"/>
      <c r="D39" s="1330"/>
      <c r="F39" s="589" t="s">
        <v>196</v>
      </c>
      <c r="H39" s="573">
        <f>D39</f>
        <v>0</v>
      </c>
      <c r="I39" s="586"/>
      <c r="J39" s="586"/>
      <c r="K39" s="1339"/>
    </row>
    <row r="40" spans="1:18" x14ac:dyDescent="0.2">
      <c r="A40" s="7">
        <v>1410</v>
      </c>
      <c r="B40" s="753" t="str">
        <f>+VLOOKUP(A40,'Sch Parent TB Converter'!$A$16:$B$247,2,0)</f>
        <v>Hostel Fees</v>
      </c>
      <c r="C40" s="727"/>
      <c r="D40" s="1330"/>
      <c r="F40" s="589" t="s">
        <v>196</v>
      </c>
      <c r="H40" s="573">
        <f>D40</f>
        <v>0</v>
      </c>
      <c r="I40" s="586"/>
      <c r="J40" s="586"/>
      <c r="K40" s="1339"/>
    </row>
    <row r="41" spans="1:18" x14ac:dyDescent="0.2">
      <c r="A41" s="7">
        <v>1450</v>
      </c>
      <c r="B41" s="753" t="str">
        <f>+VLOOKUP(A41,'Sch Parent TB Converter'!$A$16:$B$247,2,0)</f>
        <v>Other Revenue</v>
      </c>
      <c r="C41" s="727"/>
      <c r="D41" s="1330"/>
      <c r="F41" s="589" t="s">
        <v>185</v>
      </c>
      <c r="H41" s="573">
        <f>D41</f>
        <v>0</v>
      </c>
      <c r="I41" s="586"/>
      <c r="J41" s="586"/>
      <c r="K41" s="1339"/>
    </row>
    <row r="42" spans="1:18" x14ac:dyDescent="0.2">
      <c r="A42" s="7">
        <v>1430</v>
      </c>
      <c r="B42" s="753" t="str">
        <f>+VLOOKUP(A42,'Sch Parent TB Converter'!$A$16:$B$247,2,0)</f>
        <v>Student Contributions</v>
      </c>
      <c r="C42" s="727"/>
      <c r="D42" s="1330"/>
      <c r="F42" s="589" t="s">
        <v>197</v>
      </c>
      <c r="H42" s="573">
        <f>D42</f>
        <v>0</v>
      </c>
      <c r="I42" s="1279"/>
      <c r="J42" s="1279"/>
      <c r="K42" s="1339"/>
    </row>
    <row r="43" spans="1:18" x14ac:dyDescent="0.2">
      <c r="C43" s="727"/>
      <c r="D43" s="1330"/>
      <c r="F43" s="590"/>
      <c r="H43" s="573"/>
      <c r="I43" s="586"/>
      <c r="J43" s="586"/>
      <c r="K43" s="1340"/>
    </row>
    <row r="44" spans="1:18" x14ac:dyDescent="0.2">
      <c r="C44" s="727"/>
      <c r="D44" s="1330"/>
      <c r="F44" s="583" t="s">
        <v>198</v>
      </c>
      <c r="H44" s="573"/>
      <c r="I44" s="1279"/>
      <c r="J44" s="1279"/>
      <c r="K44" s="1339"/>
    </row>
    <row r="45" spans="1:18" x14ac:dyDescent="0.2">
      <c r="B45" s="583" t="s">
        <v>198</v>
      </c>
      <c r="C45" s="727"/>
      <c r="D45" s="1330"/>
      <c r="F45" s="583"/>
      <c r="H45" s="573"/>
      <c r="I45" s="1279"/>
      <c r="J45" s="1279"/>
      <c r="K45" s="1339"/>
    </row>
    <row r="46" spans="1:18" x14ac:dyDescent="0.2">
      <c r="A46" s="7">
        <v>2024</v>
      </c>
      <c r="B46" s="753" t="str">
        <f>+VLOOKUP(A46,'Sch Parent TB Converter'!$A$16:$B$247,2,0)</f>
        <v>Other Hostel Expenses</v>
      </c>
      <c r="C46" s="727"/>
      <c r="D46" s="1330"/>
      <c r="F46" s="589" t="s">
        <v>370</v>
      </c>
      <c r="G46" s="593"/>
      <c r="H46" s="594">
        <f t="shared" ref="H46:H47" si="2">D46</f>
        <v>0</v>
      </c>
      <c r="I46" s="1279"/>
      <c r="J46" s="1279"/>
      <c r="K46" s="1340"/>
    </row>
    <row r="47" spans="1:18" x14ac:dyDescent="0.2">
      <c r="A47" s="7">
        <v>2038</v>
      </c>
      <c r="B47" s="753" t="str">
        <f>+VLOOKUP(A47,'Sch Parent TB Converter'!$A$16:$B$247,2,0)</f>
        <v>Employee Benefit - Salaries</v>
      </c>
      <c r="C47" s="727"/>
      <c r="D47" s="1330"/>
      <c r="F47" s="589" t="s">
        <v>200</v>
      </c>
      <c r="H47" s="573">
        <f t="shared" si="2"/>
        <v>0</v>
      </c>
      <c r="I47" s="1279"/>
      <c r="J47" s="1279"/>
      <c r="K47" s="1340"/>
    </row>
    <row r="48" spans="1:18" x14ac:dyDescent="0.2">
      <c r="B48" s="753"/>
      <c r="C48" s="727"/>
      <c r="D48" s="1330"/>
      <c r="F48" s="589"/>
      <c r="H48" s="573"/>
      <c r="I48" s="1279"/>
      <c r="J48" s="1279"/>
      <c r="K48" s="1340"/>
    </row>
    <row r="49" spans="1:18" s="593" customFormat="1" ht="12.75" customHeight="1" x14ac:dyDescent="0.2">
      <c r="A49" s="7"/>
      <c r="B49" s="7"/>
      <c r="C49" s="727"/>
      <c r="D49" s="1330"/>
      <c r="E49" s="575"/>
      <c r="F49" s="590"/>
      <c r="G49" s="5"/>
      <c r="H49" s="573"/>
      <c r="I49" s="586"/>
      <c r="J49" s="586"/>
      <c r="K49" s="1340"/>
      <c r="L49" s="5"/>
      <c r="M49" s="5"/>
      <c r="N49" s="5"/>
      <c r="O49" s="5"/>
      <c r="P49" s="5"/>
      <c r="Q49" s="5"/>
      <c r="R49" s="5"/>
    </row>
    <row r="50" spans="1:18" x14ac:dyDescent="0.2">
      <c r="A50" s="1286"/>
      <c r="B50" s="239" t="s">
        <v>201</v>
      </c>
      <c r="C50" s="237"/>
      <c r="D50" s="1329"/>
      <c r="E50" s="464"/>
      <c r="F50" s="239" t="s">
        <v>371</v>
      </c>
      <c r="G50" s="193"/>
      <c r="H50" s="461"/>
      <c r="I50" s="194"/>
      <c r="J50" s="194"/>
      <c r="K50" s="1339"/>
    </row>
    <row r="51" spans="1:18" x14ac:dyDescent="0.2">
      <c r="B51" s="583" t="s">
        <v>189</v>
      </c>
      <c r="C51" s="727"/>
      <c r="D51" s="1330"/>
      <c r="F51" s="583"/>
      <c r="H51" s="573"/>
      <c r="I51" s="586"/>
      <c r="J51" s="586"/>
      <c r="K51" s="1339"/>
    </row>
    <row r="52" spans="1:18" x14ac:dyDescent="0.2">
      <c r="A52" s="7">
        <v>2310</v>
      </c>
      <c r="B52" s="753" t="str">
        <f>+VLOOKUP(A52,'Sch Parent TB Converter'!$A$16:$B$247,2,0)</f>
        <v>Curricular</v>
      </c>
      <c r="C52" s="727"/>
      <c r="D52" s="1330"/>
      <c r="F52" s="234" t="s">
        <v>202</v>
      </c>
      <c r="H52" s="573">
        <f>D52</f>
        <v>0</v>
      </c>
      <c r="I52" s="584"/>
      <c r="J52" s="584"/>
      <c r="K52" s="1339"/>
    </row>
    <row r="53" spans="1:18" x14ac:dyDescent="0.2">
      <c r="A53" s="7">
        <v>2325</v>
      </c>
      <c r="B53" s="753" t="str">
        <f>+VLOOKUP(A53,'Sch Parent TB Converter'!$A$16:$B$247,2,0)</f>
        <v>Information and Communication Technology</v>
      </c>
      <c r="C53" s="727"/>
      <c r="D53" s="1330"/>
      <c r="F53" s="234" t="s">
        <v>203</v>
      </c>
      <c r="H53" s="573">
        <f>D53</f>
        <v>0</v>
      </c>
      <c r="I53" s="586"/>
      <c r="J53" s="586"/>
      <c r="K53" s="1337"/>
    </row>
    <row r="54" spans="1:18" x14ac:dyDescent="0.2">
      <c r="A54" s="7">
        <v>2360</v>
      </c>
      <c r="B54" s="753" t="str">
        <f>+VLOOKUP(A54,'Sch Parent TB Converter'!$A$16:$B$247,2,0)</f>
        <v>Other Learning Resource Expenses</v>
      </c>
      <c r="C54" s="727"/>
      <c r="D54" s="1330"/>
      <c r="F54" s="234"/>
      <c r="H54" s="573"/>
      <c r="I54" s="586"/>
      <c r="J54" s="586"/>
      <c r="K54" s="1337"/>
    </row>
    <row r="55" spans="1:18" s="593" customFormat="1" x14ac:dyDescent="0.2">
      <c r="A55" s="7">
        <v>2370</v>
      </c>
      <c r="B55" s="753" t="str">
        <f>+VLOOKUP(A55,'Sch Parent TB Converter'!$A$16:$B$247,2,0)</f>
        <v>Employee Benefits - Salaries</v>
      </c>
      <c r="C55" s="727"/>
      <c r="D55" s="1330"/>
      <c r="E55" s="575"/>
      <c r="F55" s="234" t="s">
        <v>204</v>
      </c>
      <c r="G55" s="5"/>
      <c r="H55" s="573">
        <f>D55</f>
        <v>0</v>
      </c>
      <c r="I55" s="586"/>
      <c r="J55" s="586"/>
      <c r="K55" s="1339"/>
      <c r="L55" s="5"/>
      <c r="M55" s="5"/>
      <c r="N55" s="5"/>
      <c r="O55" s="5"/>
      <c r="P55" s="5"/>
      <c r="Q55" s="5"/>
      <c r="R55" s="5"/>
    </row>
    <row r="56" spans="1:18" x14ac:dyDescent="0.2">
      <c r="A56" s="7">
        <v>2380</v>
      </c>
      <c r="B56" s="753" t="str">
        <f>+VLOOKUP(A56,'Sch Parent TB Converter'!$A$16:$B$247,2,0)</f>
        <v>Staff Development</v>
      </c>
      <c r="C56" s="727"/>
      <c r="D56" s="1330"/>
      <c r="F56" s="234" t="s">
        <v>205</v>
      </c>
      <c r="H56" s="573">
        <f t="shared" ref="H56:H62" si="3">D56</f>
        <v>0</v>
      </c>
      <c r="I56" s="584"/>
      <c r="J56" s="584"/>
      <c r="K56" s="1339"/>
    </row>
    <row r="57" spans="1:18" x14ac:dyDescent="0.2">
      <c r="B57" s="753"/>
      <c r="C57" s="727"/>
      <c r="D57" s="1330"/>
      <c r="F57" s="234"/>
      <c r="H57" s="573"/>
      <c r="I57" s="584"/>
      <c r="J57" s="584"/>
      <c r="K57" s="1339"/>
    </row>
    <row r="58" spans="1:18" x14ac:dyDescent="0.2">
      <c r="C58" s="727"/>
      <c r="D58" s="1330"/>
      <c r="H58" s="573"/>
      <c r="I58" s="584"/>
      <c r="J58" s="584"/>
      <c r="K58" s="1337"/>
    </row>
    <row r="59" spans="1:18" x14ac:dyDescent="0.2">
      <c r="A59" s="1286"/>
      <c r="B59" s="239" t="s">
        <v>207</v>
      </c>
      <c r="C59" s="237"/>
      <c r="D59" s="1329"/>
      <c r="E59" s="464"/>
      <c r="F59" s="239" t="s">
        <v>372</v>
      </c>
      <c r="G59" s="193"/>
      <c r="H59" s="461"/>
      <c r="I59" s="194"/>
      <c r="J59" s="194"/>
      <c r="K59" s="1337"/>
    </row>
    <row r="60" spans="1:18" x14ac:dyDescent="0.2">
      <c r="B60" s="583" t="s">
        <v>189</v>
      </c>
      <c r="C60" s="727"/>
      <c r="D60" s="1330"/>
      <c r="F60" s="583" t="s">
        <v>189</v>
      </c>
      <c r="H60" s="573"/>
      <c r="I60" s="586"/>
      <c r="J60" s="586"/>
      <c r="K60" s="1339"/>
    </row>
    <row r="61" spans="1:18" x14ac:dyDescent="0.2">
      <c r="A61" s="7">
        <v>2120</v>
      </c>
      <c r="B61" s="753" t="str">
        <f>+VLOOKUP(A61,'Sch Parent TB Converter'!$A$16:$B$247,2,0)</f>
        <v>Audit Fee</v>
      </c>
      <c r="C61" s="727"/>
      <c r="D61" s="1330"/>
      <c r="F61" s="234" t="s">
        <v>209</v>
      </c>
      <c r="H61" s="573">
        <f t="shared" si="3"/>
        <v>0</v>
      </c>
      <c r="I61" s="584"/>
      <c r="J61" s="584"/>
      <c r="K61" s="1339"/>
    </row>
    <row r="62" spans="1:18" x14ac:dyDescent="0.2">
      <c r="A62" s="7">
        <v>2130</v>
      </c>
      <c r="B62" s="753" t="str">
        <f>+VLOOKUP(A62,'Sch Parent TB Converter'!$A$16:$B$247,2,0)</f>
        <v>Board Fees and Expenses</v>
      </c>
      <c r="C62" s="727"/>
      <c r="D62" s="1330"/>
      <c r="F62" s="234" t="s">
        <v>373</v>
      </c>
      <c r="H62" s="573">
        <f t="shared" si="3"/>
        <v>0</v>
      </c>
      <c r="I62" s="584"/>
      <c r="J62" s="584"/>
      <c r="K62" s="1337"/>
    </row>
    <row r="63" spans="1:18" ht="12.75" customHeight="1" x14ac:dyDescent="0.2">
      <c r="A63" s="7">
        <v>2136</v>
      </c>
      <c r="B63" s="753" t="str">
        <f>+VLOOKUP(A63,'Sch Parent TB Converter'!$A$16:$B$247,2,0)</f>
        <v>Intervention Costs</v>
      </c>
      <c r="C63" s="727"/>
      <c r="D63" s="1330"/>
      <c r="F63" s="234" t="s">
        <v>154</v>
      </c>
      <c r="H63" s="573" t="e">
        <f>#REF!</f>
        <v>#REF!</v>
      </c>
      <c r="I63" s="584"/>
      <c r="J63" s="584"/>
      <c r="K63" s="1337"/>
    </row>
    <row r="64" spans="1:18" x14ac:dyDescent="0.2">
      <c r="A64" s="7">
        <v>2170</v>
      </c>
      <c r="B64" s="753" t="str">
        <f>+VLOOKUP(A64,'Sch Parent TB Converter'!$A$16:$B$247,2,0)</f>
        <v xml:space="preserve">Operating Lease </v>
      </c>
      <c r="C64" s="727"/>
      <c r="D64" s="1330"/>
      <c r="F64" s="234" t="s">
        <v>211</v>
      </c>
      <c r="H64" s="573" t="e">
        <f>#REF!</f>
        <v>#REF!</v>
      </c>
      <c r="I64" s="586"/>
      <c r="J64" s="584"/>
      <c r="K64" s="1337"/>
    </row>
    <row r="65" spans="1:18" x14ac:dyDescent="0.2">
      <c r="A65" s="7">
        <v>2155</v>
      </c>
      <c r="B65" s="753" t="str">
        <f>+VLOOKUP(A65,'Sch Parent TB Converter'!$A$16:$B$247,2,0)</f>
        <v>Legal Fees</v>
      </c>
      <c r="C65" s="727"/>
      <c r="D65" s="1330"/>
      <c r="F65" s="234" t="s">
        <v>212</v>
      </c>
      <c r="H65" s="573">
        <f>D66</f>
        <v>0</v>
      </c>
      <c r="I65" s="584"/>
      <c r="J65" s="584"/>
      <c r="K65" s="1337"/>
    </row>
    <row r="66" spans="1:18" x14ac:dyDescent="0.2">
      <c r="A66" s="7">
        <v>2160</v>
      </c>
      <c r="B66" s="753" t="str">
        <f>+VLOOKUP(A66,'Sch Parent TB Converter'!$A$16:$B$247,2,0)</f>
        <v>Other Adminstration Expenses</v>
      </c>
      <c r="C66" s="727"/>
      <c r="D66" s="1330"/>
      <c r="F66" s="234"/>
      <c r="H66" s="573"/>
      <c r="I66" s="584"/>
      <c r="J66" s="584"/>
      <c r="K66" s="1341"/>
    </row>
    <row r="67" spans="1:18" s="593" customFormat="1" x14ac:dyDescent="0.2">
      <c r="A67" s="7">
        <v>2180</v>
      </c>
      <c r="B67" s="753" t="str">
        <f>+VLOOKUP(A67,'Sch Parent TB Converter'!$A$16:$B$247,2,0)</f>
        <v>Employee Benefits - Salaries</v>
      </c>
      <c r="C67" s="727"/>
      <c r="D67" s="1330"/>
      <c r="E67" s="575"/>
      <c r="F67" s="234" t="s">
        <v>204</v>
      </c>
      <c r="G67" s="5"/>
      <c r="H67" s="573">
        <f>D69</f>
        <v>0</v>
      </c>
      <c r="I67" s="584"/>
      <c r="J67" s="584"/>
      <c r="K67" s="1337"/>
      <c r="L67" s="5"/>
      <c r="M67" s="5"/>
      <c r="N67" s="5"/>
      <c r="O67" s="5"/>
      <c r="P67" s="5"/>
      <c r="Q67" s="5"/>
      <c r="R67" s="5"/>
    </row>
    <row r="68" spans="1:18" s="593" customFormat="1" x14ac:dyDescent="0.2">
      <c r="A68" s="7">
        <v>2195</v>
      </c>
      <c r="B68" s="753" t="str">
        <f>+VLOOKUP(A68,'Sch Parent TB Converter'!$A$16:$B$247,2,0)</f>
        <v>Insurance</v>
      </c>
      <c r="C68" s="727"/>
      <c r="D68" s="1330"/>
      <c r="E68" s="575"/>
      <c r="F68" s="234" t="s">
        <v>155</v>
      </c>
      <c r="G68" s="5"/>
      <c r="H68" s="573">
        <f>D72</f>
        <v>0</v>
      </c>
      <c r="I68" s="584"/>
      <c r="J68" s="584"/>
      <c r="K68" s="1337"/>
      <c r="L68" s="5"/>
      <c r="M68" s="5"/>
      <c r="N68" s="5"/>
      <c r="O68" s="5"/>
      <c r="P68" s="5"/>
      <c r="Q68" s="5"/>
      <c r="R68" s="5"/>
    </row>
    <row r="69" spans="1:18" s="593" customFormat="1" x14ac:dyDescent="0.2">
      <c r="A69" s="7">
        <v>2110</v>
      </c>
      <c r="B69" s="753" t="str">
        <f>+VLOOKUP(A69,'Sch Parent TB Converter'!$A$16:$B$247,2,0)</f>
        <v>Service Providers, Contractors and Consultancy</v>
      </c>
      <c r="C69" s="727"/>
      <c r="D69" s="1330"/>
      <c r="E69" s="575"/>
      <c r="F69" s="234" t="s">
        <v>208</v>
      </c>
      <c r="G69" s="5"/>
      <c r="H69" s="573">
        <f>D73</f>
        <v>0</v>
      </c>
      <c r="I69" s="584"/>
      <c r="J69" s="584"/>
      <c r="K69" s="1337"/>
      <c r="L69" s="5"/>
      <c r="M69" s="5"/>
      <c r="N69" s="5"/>
      <c r="O69" s="5"/>
      <c r="P69" s="5"/>
      <c r="Q69" s="5"/>
      <c r="R69" s="5"/>
    </row>
    <row r="70" spans="1:18" s="593" customFormat="1" x14ac:dyDescent="0.2">
      <c r="A70" s="74">
        <v>2196</v>
      </c>
      <c r="B70" s="753" t="str">
        <f>+VLOOKUP(A70,'Sch Parent TB Converter'!$A$16:$B$247,2,0)</f>
        <v>Ka Ora, Ka Ako - Healthy School Lunches Programme</v>
      </c>
      <c r="C70" s="727"/>
      <c r="D70" s="1330"/>
      <c r="E70" s="575"/>
      <c r="F70" s="234"/>
      <c r="G70" s="5"/>
      <c r="H70" s="573"/>
      <c r="I70" s="584"/>
      <c r="J70" s="584"/>
      <c r="K70" s="1337"/>
      <c r="L70" s="5"/>
      <c r="M70" s="5"/>
      <c r="N70" s="5"/>
      <c r="O70" s="5"/>
      <c r="P70" s="5"/>
      <c r="Q70" s="5"/>
      <c r="R70" s="5"/>
    </row>
    <row r="71" spans="1:18" s="593" customFormat="1" x14ac:dyDescent="0.2">
      <c r="A71" s="7"/>
      <c r="B71" s="753"/>
      <c r="C71" s="727"/>
      <c r="D71" s="1330"/>
      <c r="E71" s="575"/>
      <c r="F71" s="234"/>
      <c r="G71" s="5"/>
      <c r="H71" s="573"/>
      <c r="I71" s="584"/>
      <c r="J71" s="584"/>
      <c r="K71" s="1337"/>
      <c r="L71" s="5"/>
      <c r="M71" s="5"/>
      <c r="N71" s="5"/>
      <c r="O71" s="5"/>
      <c r="P71" s="5"/>
      <c r="Q71" s="5"/>
      <c r="R71" s="5"/>
    </row>
    <row r="72" spans="1:18" x14ac:dyDescent="0.2">
      <c r="C72" s="727"/>
      <c r="D72" s="1330"/>
      <c r="H72" s="573"/>
      <c r="I72" s="584"/>
      <c r="J72" s="584"/>
      <c r="K72" s="1339"/>
    </row>
    <row r="73" spans="1:18" x14ac:dyDescent="0.2">
      <c r="A73" s="1286"/>
      <c r="B73" s="239" t="s">
        <v>214</v>
      </c>
      <c r="C73" s="237"/>
      <c r="D73" s="1329"/>
      <c r="E73" s="464"/>
      <c r="F73" s="239" t="s">
        <v>374</v>
      </c>
      <c r="G73" s="193"/>
      <c r="H73" s="461"/>
      <c r="I73" s="194"/>
      <c r="J73" s="194"/>
      <c r="K73" s="1339"/>
    </row>
    <row r="74" spans="1:18" x14ac:dyDescent="0.2">
      <c r="C74" s="727"/>
      <c r="D74" s="1330"/>
      <c r="F74" s="583" t="s">
        <v>177</v>
      </c>
      <c r="H74" s="573"/>
      <c r="I74" s="586"/>
      <c r="J74" s="586"/>
      <c r="K74" s="1339"/>
    </row>
    <row r="75" spans="1:18" x14ac:dyDescent="0.2">
      <c r="A75" s="7">
        <v>1710</v>
      </c>
      <c r="B75" s="753" t="str">
        <f>+VLOOKUP(A75,'Sch Parent TB Converter'!$A$16:$B$247,2,0)</f>
        <v>Gain/Loss on Sale of Assets</v>
      </c>
      <c r="C75" s="727"/>
      <c r="D75" s="1330"/>
      <c r="F75" s="234" t="s">
        <v>375</v>
      </c>
      <c r="H75" s="573">
        <f>D76</f>
        <v>0</v>
      </c>
      <c r="I75" s="586"/>
      <c r="J75" s="586"/>
      <c r="K75" s="1339"/>
    </row>
    <row r="76" spans="1:18" x14ac:dyDescent="0.2">
      <c r="A76" s="7">
        <v>1320</v>
      </c>
      <c r="B76" s="753" t="str">
        <f>+VLOOKUP(A76,'Sch Parent TB Converter'!$A$16:$B$247,2,0)</f>
        <v>Interest Received</v>
      </c>
      <c r="C76" s="727"/>
      <c r="D76" s="1330"/>
      <c r="F76" s="234" t="s">
        <v>215</v>
      </c>
      <c r="H76" s="573"/>
      <c r="I76" s="586"/>
      <c r="J76" s="586"/>
      <c r="K76" s="1339"/>
    </row>
    <row r="77" spans="1:18" x14ac:dyDescent="0.2">
      <c r="A77" s="7">
        <v>1330</v>
      </c>
      <c r="B77" s="753" t="str">
        <f>+VLOOKUP(A77,'Sch Parent TB Converter'!$A$16:$B$247,2,0)</f>
        <v>Other Investment Income</v>
      </c>
      <c r="C77" s="727"/>
      <c r="D77" s="1330"/>
      <c r="F77" s="234" t="s">
        <v>216</v>
      </c>
      <c r="H77" s="573">
        <f>D78</f>
        <v>0</v>
      </c>
      <c r="I77" s="586"/>
      <c r="J77" s="586"/>
      <c r="K77" s="1339"/>
    </row>
    <row r="78" spans="1:18" x14ac:dyDescent="0.2">
      <c r="A78" s="7">
        <v>1720</v>
      </c>
      <c r="B78" s="753" t="str">
        <f>+VLOOKUP(A78,'Sch Parent TB Converter'!$A$16:$B$247,2,0)</f>
        <v>Other Revenue</v>
      </c>
      <c r="C78" s="727"/>
      <c r="D78" s="1330"/>
      <c r="F78" s="234" t="s">
        <v>185</v>
      </c>
      <c r="H78" s="573">
        <f>D79</f>
        <v>0</v>
      </c>
      <c r="I78" s="586"/>
      <c r="J78" s="586"/>
      <c r="K78" s="1339"/>
    </row>
    <row r="79" spans="1:18" x14ac:dyDescent="0.2">
      <c r="A79" s="7">
        <v>1703</v>
      </c>
      <c r="B79" s="753" t="str">
        <f>+VLOOKUP(A79,'Sch Parent TB Converter'!$A$16:$B$247,2,0)</f>
        <v>Use of Land and Buildings Integrated</v>
      </c>
      <c r="C79" s="727"/>
      <c r="D79" s="1330"/>
      <c r="F79" s="234" t="s">
        <v>217</v>
      </c>
      <c r="H79" s="573"/>
      <c r="I79" s="586"/>
      <c r="J79" s="586"/>
      <c r="K79" s="1339"/>
    </row>
    <row r="80" spans="1:18" x14ac:dyDescent="0.2">
      <c r="C80" s="727"/>
      <c r="D80" s="1330"/>
      <c r="F80" s="234"/>
      <c r="H80" s="573"/>
      <c r="I80" s="586"/>
      <c r="J80" s="586"/>
      <c r="K80" s="1339"/>
    </row>
    <row r="81" spans="1:18" s="593" customFormat="1" x14ac:dyDescent="0.2">
      <c r="A81" s="7"/>
      <c r="B81" s="7"/>
      <c r="C81" s="727"/>
      <c r="D81" s="1330"/>
      <c r="E81" s="575"/>
      <c r="F81" s="583" t="s">
        <v>189</v>
      </c>
      <c r="G81" s="5"/>
      <c r="H81" s="573">
        <f>D82</f>
        <v>0</v>
      </c>
      <c r="I81" s="584"/>
      <c r="J81" s="584"/>
      <c r="K81" s="1337"/>
      <c r="L81" s="5"/>
      <c r="M81" s="5"/>
      <c r="N81" s="5"/>
      <c r="O81" s="5"/>
      <c r="P81" s="5"/>
      <c r="Q81" s="5"/>
      <c r="R81" s="5"/>
    </row>
    <row r="82" spans="1:18" x14ac:dyDescent="0.2">
      <c r="A82" s="7">
        <v>2090</v>
      </c>
      <c r="B82" s="753" t="str">
        <f>+VLOOKUP(A82,'Sch Parent TB Converter'!$A$16:$B$247,2,0)</f>
        <v>Interest</v>
      </c>
      <c r="C82" s="727"/>
      <c r="D82" s="1330"/>
      <c r="F82" s="234" t="s">
        <v>346</v>
      </c>
      <c r="H82" s="573">
        <f>D83</f>
        <v>0</v>
      </c>
      <c r="I82" s="584"/>
      <c r="J82" s="584"/>
      <c r="K82" s="1337"/>
    </row>
    <row r="83" spans="1:18" x14ac:dyDescent="0.2">
      <c r="A83" s="7">
        <v>2084</v>
      </c>
      <c r="B83" s="753" t="str">
        <f>+VLOOKUP(A83,'Sch Parent TB Converter'!$A$16:$B$247,2,0)</f>
        <v>Impairment of PPE</v>
      </c>
      <c r="C83" s="727"/>
      <c r="D83" s="1330"/>
      <c r="F83" s="234" t="s">
        <v>218</v>
      </c>
      <c r="H83" s="573">
        <f>D84</f>
        <v>0</v>
      </c>
      <c r="I83" s="584"/>
      <c r="J83" s="584"/>
      <c r="K83" s="1337"/>
    </row>
    <row r="84" spans="1:18" s="591" customFormat="1" x14ac:dyDescent="0.2">
      <c r="A84" s="7">
        <v>2070</v>
      </c>
      <c r="B84" s="753" t="str">
        <f>+VLOOKUP(A84,'Sch Parent TB Converter'!$A$16:$B$247,2,0)</f>
        <v>Loss on Disposal of Assets</v>
      </c>
      <c r="C84" s="727"/>
      <c r="D84" s="1330"/>
      <c r="E84" s="575"/>
      <c r="F84" s="234" t="s">
        <v>219</v>
      </c>
      <c r="G84" s="5"/>
      <c r="H84" s="573"/>
      <c r="I84" s="584"/>
      <c r="J84" s="584"/>
      <c r="K84" s="1339"/>
      <c r="L84" s="5"/>
      <c r="M84" s="5"/>
      <c r="N84" s="5"/>
      <c r="O84" s="5"/>
      <c r="P84" s="5"/>
      <c r="Q84" s="5"/>
      <c r="R84" s="5"/>
    </row>
    <row r="85" spans="1:18" s="591" customFormat="1" x14ac:dyDescent="0.2">
      <c r="A85" s="7">
        <v>2082</v>
      </c>
      <c r="B85" s="753" t="str">
        <f>+VLOOKUP(A85,'Sch Parent TB Converter'!$A$16:$B$247,2,0)</f>
        <v>Loss on Uncollectable Accounts Receivable</v>
      </c>
      <c r="C85" s="727"/>
      <c r="D85" s="1330"/>
      <c r="E85" s="575"/>
      <c r="F85" s="234" t="s">
        <v>376</v>
      </c>
      <c r="H85" s="592"/>
      <c r="I85" s="586"/>
      <c r="J85" s="586"/>
      <c r="K85" s="1339"/>
      <c r="L85" s="5"/>
      <c r="M85" s="5"/>
      <c r="N85" s="5"/>
      <c r="O85" s="5"/>
      <c r="P85" s="5"/>
      <c r="Q85" s="5"/>
      <c r="R85" s="5"/>
    </row>
    <row r="86" spans="1:18" s="591" customFormat="1" x14ac:dyDescent="0.2">
      <c r="A86" s="7">
        <v>2086</v>
      </c>
      <c r="B86" s="753" t="str">
        <f>+VLOOKUP(A86,'Sch Parent TB Converter'!$A$16:$B$247,2,0)</f>
        <v>Impairment Loss - Other</v>
      </c>
      <c r="C86" s="727"/>
      <c r="D86" s="1330"/>
      <c r="E86" s="575"/>
      <c r="F86" s="234" t="s">
        <v>221</v>
      </c>
      <c r="H86" s="592">
        <f>D87</f>
        <v>0</v>
      </c>
      <c r="I86" s="586"/>
      <c r="J86" s="586"/>
      <c r="K86" s="1339"/>
      <c r="L86" s="5"/>
      <c r="M86" s="5"/>
      <c r="N86" s="5"/>
      <c r="O86" s="5"/>
      <c r="P86" s="5"/>
      <c r="Q86" s="5"/>
      <c r="R86" s="5"/>
    </row>
    <row r="87" spans="1:18" s="593" customFormat="1" x14ac:dyDescent="0.2">
      <c r="A87" s="7">
        <v>2185</v>
      </c>
      <c r="B87" s="753" t="str">
        <f>+VLOOKUP(A87,'Sch Parent TB Converter'!$A$16:$B$247,2,0)</f>
        <v>Transport Expenditure</v>
      </c>
      <c r="C87" s="727"/>
      <c r="D87" s="1330"/>
      <c r="E87" s="575"/>
      <c r="F87" s="234" t="s">
        <v>222</v>
      </c>
      <c r="G87" s="591"/>
      <c r="H87" s="592"/>
      <c r="I87" s="586"/>
      <c r="J87" s="586"/>
      <c r="K87" s="1337"/>
      <c r="L87" s="5"/>
      <c r="M87" s="5"/>
      <c r="N87" s="5"/>
      <c r="O87" s="5"/>
      <c r="P87" s="5"/>
      <c r="Q87" s="5"/>
      <c r="R87" s="5"/>
    </row>
    <row r="88" spans="1:18" s="593" customFormat="1" x14ac:dyDescent="0.2">
      <c r="A88" s="7">
        <v>2840</v>
      </c>
      <c r="B88" s="753" t="str">
        <f t="shared" ref="B88" si="4">IFERROR(VLOOKUP($A88,SubsidiaryTBConverter,2,),"Missing")</f>
        <v>Revaluation of equity investments</v>
      </c>
      <c r="C88" s="727"/>
      <c r="D88" s="1330"/>
      <c r="E88" s="575"/>
      <c r="F88" s="234"/>
      <c r="G88" s="591"/>
      <c r="H88" s="592"/>
      <c r="I88" s="586"/>
      <c r="J88" s="586"/>
      <c r="K88" s="1337"/>
      <c r="L88" s="5"/>
      <c r="M88" s="5"/>
      <c r="N88" s="5"/>
      <c r="O88" s="5"/>
      <c r="P88" s="5"/>
      <c r="Q88" s="5"/>
      <c r="R88" s="5"/>
    </row>
    <row r="89" spans="1:18" x14ac:dyDescent="0.2">
      <c r="C89" s="727"/>
      <c r="D89" s="1330"/>
      <c r="H89" s="573"/>
      <c r="I89" s="584"/>
      <c r="J89" s="584"/>
      <c r="K89" s="1339"/>
    </row>
    <row r="90" spans="1:18" x14ac:dyDescent="0.2">
      <c r="A90" s="1286"/>
      <c r="B90" s="239" t="s">
        <v>224</v>
      </c>
      <c r="C90" s="237"/>
      <c r="D90" s="1329"/>
      <c r="E90" s="464"/>
      <c r="F90" s="239" t="s">
        <v>377</v>
      </c>
      <c r="G90" s="193"/>
      <c r="H90" s="461"/>
      <c r="I90" s="194"/>
      <c r="J90" s="194"/>
      <c r="K90" s="1339"/>
    </row>
    <row r="91" spans="1:18" s="593" customFormat="1" x14ac:dyDescent="0.2">
      <c r="A91" s="7"/>
      <c r="B91" s="7"/>
      <c r="C91" s="727"/>
      <c r="D91" s="1330"/>
      <c r="E91" s="575"/>
      <c r="F91" s="583" t="s">
        <v>189</v>
      </c>
      <c r="G91" s="5"/>
      <c r="H91" s="573"/>
      <c r="I91" s="586"/>
      <c r="J91" s="586"/>
      <c r="K91" s="1337"/>
      <c r="L91" s="5"/>
      <c r="M91" s="5"/>
      <c r="N91" s="5"/>
      <c r="O91" s="5"/>
      <c r="P91" s="5"/>
      <c r="Q91" s="5"/>
      <c r="R91" s="5"/>
    </row>
    <row r="92" spans="1:18" ht="12.75" customHeight="1" x14ac:dyDescent="0.2">
      <c r="A92" s="7">
        <v>2520</v>
      </c>
      <c r="B92" s="753" t="str">
        <f>+VLOOKUP(A92,'Sch Parent TB Converter'!$A$16:$B$247,2,0)</f>
        <v>Consultancy and Contract Services</v>
      </c>
      <c r="C92" s="727"/>
      <c r="D92" s="1330"/>
      <c r="F92" s="234" t="s">
        <v>225</v>
      </c>
      <c r="H92" s="573">
        <f t="shared" ref="H92:H98" si="5">D92</f>
        <v>0</v>
      </c>
      <c r="I92" s="584"/>
      <c r="J92" s="584"/>
      <c r="K92" s="1337"/>
    </row>
    <row r="93" spans="1:18" x14ac:dyDescent="0.2">
      <c r="A93" s="7">
        <v>2530</v>
      </c>
      <c r="B93" s="753" t="str">
        <f>+VLOOKUP(A93,'Sch Parent TB Converter'!$A$16:$B$247,2,0)</f>
        <v>Cyclical Maintenance</v>
      </c>
      <c r="C93" s="727"/>
      <c r="D93" s="1330"/>
      <c r="F93" s="234" t="s">
        <v>347</v>
      </c>
      <c r="H93" s="573">
        <f t="shared" si="5"/>
        <v>0</v>
      </c>
      <c r="I93" s="584"/>
      <c r="J93" s="584"/>
      <c r="K93" s="1337"/>
    </row>
    <row r="94" spans="1:18" x14ac:dyDescent="0.2">
      <c r="A94" s="7">
        <v>2550</v>
      </c>
      <c r="B94" s="753" t="str">
        <f>+VLOOKUP(A94,'Sch Parent TB Converter'!$A$16:$B$247,2,0)</f>
        <v>Heat, Light and Water</v>
      </c>
      <c r="C94" s="727"/>
      <c r="D94" s="1330"/>
      <c r="F94" s="234" t="s">
        <v>226</v>
      </c>
      <c r="H94" s="573">
        <f t="shared" si="5"/>
        <v>0</v>
      </c>
      <c r="I94" s="584"/>
      <c r="J94" s="584"/>
      <c r="K94" s="1337"/>
    </row>
    <row r="95" spans="1:18" x14ac:dyDescent="0.2">
      <c r="A95" s="7">
        <v>2575</v>
      </c>
      <c r="B95" s="753" t="str">
        <f>+VLOOKUP(A95,'Sch Parent TB Converter'!$A$16:$B$247,2,0)</f>
        <v>Rates</v>
      </c>
      <c r="C95" s="727"/>
      <c r="D95" s="1330"/>
      <c r="F95" s="234" t="s">
        <v>158</v>
      </c>
      <c r="H95" s="573">
        <f t="shared" si="5"/>
        <v>0</v>
      </c>
      <c r="I95" s="584"/>
      <c r="J95" s="584"/>
      <c r="K95" s="1337"/>
    </row>
    <row r="96" spans="1:18" x14ac:dyDescent="0.2">
      <c r="A96" s="7">
        <v>2580</v>
      </c>
      <c r="B96" s="753" t="str">
        <f>+VLOOKUP(A96,'Sch Parent TB Converter'!$A$16:$B$247,2,0)</f>
        <v>Repairs and Maintenance</v>
      </c>
      <c r="C96" s="727"/>
      <c r="D96" s="1330"/>
      <c r="F96" s="234" t="s">
        <v>227</v>
      </c>
      <c r="H96" s="573">
        <f t="shared" si="5"/>
        <v>0</v>
      </c>
      <c r="I96" s="584"/>
      <c r="J96" s="584"/>
      <c r="K96" s="1337"/>
    </row>
    <row r="97" spans="1:18" x14ac:dyDescent="0.2">
      <c r="A97" s="7">
        <v>2585</v>
      </c>
      <c r="B97" s="753" t="str">
        <f>+VLOOKUP(A97,'Sch Parent TB Converter'!$A$16:$B$247,2,0)</f>
        <v>Use of Land and Buildings</v>
      </c>
      <c r="C97" s="727"/>
      <c r="D97" s="1330"/>
      <c r="F97" s="234" t="s">
        <v>159</v>
      </c>
      <c r="H97" s="573">
        <f t="shared" si="5"/>
        <v>0</v>
      </c>
      <c r="I97" s="586"/>
      <c r="J97" s="584"/>
      <c r="K97" s="1337"/>
    </row>
    <row r="98" spans="1:18" x14ac:dyDescent="0.2">
      <c r="A98" s="7">
        <v>2570</v>
      </c>
      <c r="B98" s="753" t="str">
        <f>+VLOOKUP(A98,'Sch Parent TB Converter'!$A$16:$B$247,2,0)</f>
        <v>Employee Benefits - Salaries</v>
      </c>
      <c r="C98" s="727"/>
      <c r="D98" s="1330"/>
      <c r="F98" s="234" t="s">
        <v>204</v>
      </c>
      <c r="H98" s="573">
        <f t="shared" si="5"/>
        <v>0</v>
      </c>
      <c r="I98" s="584"/>
      <c r="J98" s="584"/>
      <c r="K98" s="1337"/>
    </row>
    <row r="99" spans="1:18" x14ac:dyDescent="0.2">
      <c r="A99" s="7">
        <v>2560</v>
      </c>
      <c r="B99" s="753" t="str">
        <f>+VLOOKUP(A99,'Sch Parent TB Converter'!$A$16:$B$247,2,0)</f>
        <v>Other Property Expenses</v>
      </c>
      <c r="C99" s="727"/>
      <c r="D99" s="1330"/>
      <c r="F99" s="234"/>
      <c r="H99" s="573"/>
      <c r="I99" s="584"/>
      <c r="J99" s="584"/>
      <c r="K99" s="1337"/>
    </row>
    <row r="100" spans="1:18" x14ac:dyDescent="0.2">
      <c r="C100" s="727"/>
      <c r="D100" s="1330"/>
      <c r="H100" s="573"/>
      <c r="I100" s="584"/>
      <c r="J100" s="584"/>
      <c r="K100" s="1339"/>
    </row>
    <row r="101" spans="1:18" x14ac:dyDescent="0.2">
      <c r="A101" s="1286"/>
      <c r="B101" s="239" t="s">
        <v>229</v>
      </c>
      <c r="C101" s="237"/>
      <c r="D101" s="1329"/>
      <c r="E101" s="464"/>
      <c r="F101" s="239" t="s">
        <v>378</v>
      </c>
      <c r="G101" s="193"/>
      <c r="H101" s="461"/>
      <c r="I101" s="194"/>
      <c r="J101" s="194"/>
      <c r="K101" s="1337"/>
    </row>
    <row r="102" spans="1:18" x14ac:dyDescent="0.2">
      <c r="B102" s="583" t="s">
        <v>189</v>
      </c>
      <c r="C102" s="727"/>
      <c r="D102" s="1330"/>
      <c r="F102" s="583" t="s">
        <v>189</v>
      </c>
      <c r="H102" s="573"/>
      <c r="I102" s="584"/>
      <c r="J102" s="584"/>
      <c r="K102" s="1337"/>
    </row>
    <row r="103" spans="1:18" x14ac:dyDescent="0.2">
      <c r="A103" s="7">
        <v>2210</v>
      </c>
      <c r="B103" s="753" t="str">
        <f>+VLOOKUP(A103,'Sch Parent TB Converter'!$A$16:$B$247,2,0)</f>
        <v xml:space="preserve">Buildings - School </v>
      </c>
      <c r="C103" s="727"/>
      <c r="D103" s="1330"/>
      <c r="F103" s="234" t="s">
        <v>230</v>
      </c>
      <c r="H103" s="573">
        <f t="shared" ref="H103:H112" si="6">D103</f>
        <v>0</v>
      </c>
      <c r="I103" s="584"/>
      <c r="J103" s="584"/>
      <c r="K103" s="1337"/>
    </row>
    <row r="104" spans="1:18" x14ac:dyDescent="0.2">
      <c r="A104" s="7">
        <v>2215</v>
      </c>
      <c r="B104" s="753" t="str">
        <f>+VLOOKUP(A104,'Sch Parent TB Converter'!$A$16:$B$247,2,0)</f>
        <v>Building Improvements - Crown</v>
      </c>
      <c r="C104" s="727"/>
      <c r="D104" s="1330"/>
      <c r="F104" s="234" t="s">
        <v>231</v>
      </c>
      <c r="H104" s="573">
        <f t="shared" si="6"/>
        <v>0</v>
      </c>
      <c r="I104" s="584"/>
      <c r="J104" s="584"/>
      <c r="K104" s="1337"/>
    </row>
    <row r="105" spans="1:18" x14ac:dyDescent="0.2">
      <c r="A105" s="7">
        <v>2216</v>
      </c>
      <c r="B105" s="753" t="str">
        <f>+VLOOKUP(A105,'Sch Parent TB Converter'!$A$16:$B$247,2,0)</f>
        <v>Hostel</v>
      </c>
      <c r="C105" s="727"/>
      <c r="D105" s="1330"/>
      <c r="F105" s="234"/>
      <c r="H105" s="573"/>
      <c r="I105" s="584"/>
      <c r="J105" s="584"/>
      <c r="K105" s="1337"/>
    </row>
    <row r="106" spans="1:18" x14ac:dyDescent="0.2">
      <c r="A106" s="7">
        <v>2230</v>
      </c>
      <c r="B106" s="753" t="str">
        <f>+VLOOKUP(A106,'Sch Parent TB Converter'!$A$16:$B$247,2,0)</f>
        <v>Furniture and Equipment</v>
      </c>
      <c r="C106" s="727"/>
      <c r="D106" s="1330"/>
      <c r="F106" s="234" t="s">
        <v>233</v>
      </c>
      <c r="H106" s="573">
        <f t="shared" si="6"/>
        <v>0</v>
      </c>
      <c r="I106" s="584"/>
      <c r="J106" s="584"/>
      <c r="K106" s="1337"/>
    </row>
    <row r="107" spans="1:18" x14ac:dyDescent="0.2">
      <c r="A107" s="7">
        <v>2220</v>
      </c>
      <c r="B107" s="753" t="s">
        <v>203</v>
      </c>
      <c r="C107" s="727"/>
      <c r="D107" s="1330"/>
      <c r="F107" s="234" t="s">
        <v>203</v>
      </c>
      <c r="H107" s="573">
        <f t="shared" si="6"/>
        <v>0</v>
      </c>
      <c r="I107" s="584"/>
      <c r="J107" s="584"/>
      <c r="K107" s="1337"/>
    </row>
    <row r="108" spans="1:18" x14ac:dyDescent="0.2">
      <c r="A108" s="7">
        <v>2280</v>
      </c>
      <c r="B108" s="753" t="s">
        <v>234</v>
      </c>
      <c r="C108" s="727"/>
      <c r="D108" s="1330"/>
      <c r="F108" s="234"/>
      <c r="H108" s="573"/>
      <c r="I108" s="584"/>
      <c r="J108" s="584"/>
      <c r="K108" s="1337"/>
    </row>
    <row r="109" spans="1:18" x14ac:dyDescent="0.2">
      <c r="A109" s="7">
        <v>2255</v>
      </c>
      <c r="B109" s="753" t="str">
        <f>+VLOOKUP(A109,'Sch Parent TB Converter'!$A$16:$B$247,2,0)</f>
        <v>Motor Vehicles</v>
      </c>
      <c r="C109" s="727"/>
      <c r="D109" s="1330"/>
      <c r="F109" s="234" t="s">
        <v>164</v>
      </c>
      <c r="H109" s="573">
        <f t="shared" si="6"/>
        <v>0</v>
      </c>
      <c r="I109" s="584"/>
      <c r="J109" s="584"/>
      <c r="K109" s="1337"/>
    </row>
    <row r="110" spans="1:18" x14ac:dyDescent="0.2">
      <c r="A110" s="7">
        <v>2253</v>
      </c>
      <c r="B110" s="753" t="str">
        <f>+VLOOKUP(A110,'Sch Parent TB Converter'!$A$16:$B$247,2,0)</f>
        <v>Textbooks</v>
      </c>
      <c r="C110" s="727"/>
      <c r="D110" s="1330"/>
      <c r="F110" s="234" t="s">
        <v>165</v>
      </c>
      <c r="H110" s="573">
        <f t="shared" si="6"/>
        <v>0</v>
      </c>
      <c r="I110" s="584"/>
      <c r="J110" s="584"/>
      <c r="K110" s="1337"/>
    </row>
    <row r="111" spans="1:18" x14ac:dyDescent="0.2">
      <c r="A111" s="7">
        <v>2256</v>
      </c>
      <c r="B111" s="753" t="str">
        <f>+VLOOKUP(A111,'Sch Parent TB Converter'!$A$16:$B$247,2,0)</f>
        <v>Leased Assets</v>
      </c>
      <c r="C111" s="727"/>
      <c r="D111" s="1330"/>
      <c r="F111" s="234" t="s">
        <v>163</v>
      </c>
      <c r="H111" s="573">
        <f t="shared" si="6"/>
        <v>0</v>
      </c>
      <c r="I111" s="584"/>
      <c r="J111" s="584"/>
      <c r="K111" s="1337"/>
    </row>
    <row r="112" spans="1:18" s="593" customFormat="1" ht="12.75" customHeight="1" x14ac:dyDescent="0.2">
      <c r="A112" s="7">
        <v>2250</v>
      </c>
      <c r="B112" s="753" t="str">
        <f>+VLOOKUP(A112,'Sch Parent TB Converter'!$A$16:$B$247,2,0)</f>
        <v>Library Resources</v>
      </c>
      <c r="C112" s="727"/>
      <c r="D112" s="1330"/>
      <c r="E112" s="575"/>
      <c r="F112" s="234" t="s">
        <v>162</v>
      </c>
      <c r="G112" s="5"/>
      <c r="H112" s="573">
        <f t="shared" si="6"/>
        <v>0</v>
      </c>
      <c r="I112" s="584"/>
      <c r="J112" s="584"/>
      <c r="K112" s="1337"/>
      <c r="L112" s="5"/>
      <c r="M112" s="5"/>
      <c r="N112" s="5"/>
      <c r="O112" s="5"/>
      <c r="P112" s="5"/>
      <c r="Q112" s="5"/>
      <c r="R112" s="5"/>
    </row>
    <row r="113" spans="1:18" s="593" customFormat="1" ht="12.75" customHeight="1" x14ac:dyDescent="0.2">
      <c r="A113" s="7"/>
      <c r="B113" s="753"/>
      <c r="C113" s="727"/>
      <c r="D113" s="1330"/>
      <c r="E113" s="575"/>
      <c r="F113" s="234"/>
      <c r="G113" s="5"/>
      <c r="H113" s="573"/>
      <c r="I113" s="584"/>
      <c r="J113" s="584"/>
      <c r="K113" s="1337"/>
      <c r="L113" s="5"/>
      <c r="M113" s="5"/>
      <c r="N113" s="5"/>
      <c r="O113" s="5"/>
      <c r="P113" s="5"/>
      <c r="Q113" s="5"/>
      <c r="R113" s="5"/>
    </row>
    <row r="114" spans="1:18" x14ac:dyDescent="0.2">
      <c r="C114" s="727"/>
      <c r="D114" s="1330"/>
      <c r="F114" s="595"/>
      <c r="G114" s="595"/>
      <c r="H114" s="596"/>
      <c r="I114" s="1274"/>
      <c r="J114" s="1274"/>
      <c r="K114" s="1342"/>
    </row>
    <row r="115" spans="1:18" x14ac:dyDescent="0.2">
      <c r="A115" s="195"/>
      <c r="B115" s="244" t="s">
        <v>13</v>
      </c>
      <c r="C115" s="238"/>
      <c r="D115" s="1331"/>
      <c r="E115" s="465"/>
      <c r="F115" s="244" t="s">
        <v>13</v>
      </c>
      <c r="G115" s="196"/>
      <c r="H115" s="462"/>
      <c r="I115" s="197"/>
      <c r="J115" s="197"/>
      <c r="K115" s="1339"/>
    </row>
    <row r="116" spans="1:18" x14ac:dyDescent="0.2">
      <c r="A116" s="1286"/>
      <c r="B116" s="239" t="s">
        <v>235</v>
      </c>
      <c r="C116" s="237"/>
      <c r="D116" s="1329"/>
      <c r="E116" s="464"/>
      <c r="F116" s="239" t="s">
        <v>379</v>
      </c>
      <c r="G116" s="193"/>
      <c r="H116" s="461"/>
      <c r="I116" s="194"/>
      <c r="J116" s="194"/>
      <c r="K116" s="1339"/>
    </row>
    <row r="117" spans="1:18" x14ac:dyDescent="0.2">
      <c r="B117" s="583" t="s">
        <v>236</v>
      </c>
      <c r="C117" s="727"/>
      <c r="D117" s="1330"/>
      <c r="F117" s="583" t="s">
        <v>236</v>
      </c>
      <c r="H117" s="573"/>
      <c r="I117" s="586"/>
      <c r="J117" s="586"/>
      <c r="K117" s="1343"/>
    </row>
    <row r="118" spans="1:18" x14ac:dyDescent="0.2">
      <c r="A118" s="7">
        <v>5109</v>
      </c>
      <c r="B118" s="753" t="str">
        <f>+VLOOKUP(A118,'Sch Parent TB Converter'!$A$16:$B$247,2,0)</f>
        <v>Bank Accounts</v>
      </c>
      <c r="C118" s="727"/>
      <c r="D118" s="1330"/>
      <c r="F118" s="234" t="s">
        <v>380</v>
      </c>
      <c r="H118" s="573">
        <f>D118</f>
        <v>0</v>
      </c>
      <c r="I118" s="598"/>
      <c r="J118" s="598"/>
      <c r="K118" s="1343"/>
    </row>
    <row r="119" spans="1:18" ht="12.75" customHeight="1" x14ac:dyDescent="0.2">
      <c r="A119" s="7">
        <v>5120</v>
      </c>
      <c r="B119" s="753" t="str">
        <f>+VLOOKUP(A119,'Sch Parent TB Converter'!$A$16:$B$247,2,0)</f>
        <v>Short-term Bank Deposits with a Maturity of Three Months or Less</v>
      </c>
      <c r="C119" s="727"/>
      <c r="D119" s="1330"/>
      <c r="F119" s="234" t="s">
        <v>238</v>
      </c>
      <c r="H119" s="573">
        <f>D119</f>
        <v>0</v>
      </c>
      <c r="I119" s="598"/>
      <c r="J119" s="598"/>
      <c r="K119" s="1339"/>
    </row>
    <row r="120" spans="1:18" ht="12.75" customHeight="1" x14ac:dyDescent="0.2">
      <c r="A120" s="7">
        <v>5210</v>
      </c>
      <c r="B120" s="753" t="str">
        <f>+VLOOKUP(A120,'Sch Parent TB Converter'!$A$16:$B$247,2,0)</f>
        <v>Bank Overdraft</v>
      </c>
      <c r="C120" s="727"/>
      <c r="D120" s="1330"/>
      <c r="F120" s="234" t="s">
        <v>239</v>
      </c>
      <c r="H120" s="573">
        <f>D120</f>
        <v>0</v>
      </c>
      <c r="I120" s="586"/>
      <c r="J120" s="586"/>
      <c r="K120" s="1339"/>
    </row>
    <row r="121" spans="1:18" ht="12.75" customHeight="1" x14ac:dyDescent="0.2">
      <c r="B121" s="753"/>
      <c r="C121" s="727"/>
      <c r="D121" s="1330"/>
      <c r="F121" s="234"/>
      <c r="H121" s="573"/>
      <c r="I121" s="586"/>
      <c r="J121" s="586"/>
      <c r="K121" s="1339"/>
    </row>
    <row r="122" spans="1:18" x14ac:dyDescent="0.2">
      <c r="C122" s="727"/>
      <c r="D122" s="1330"/>
      <c r="H122" s="573"/>
      <c r="I122" s="586"/>
      <c r="J122" s="586"/>
      <c r="K122" s="1339"/>
    </row>
    <row r="123" spans="1:18" ht="12.75" customHeight="1" x14ac:dyDescent="0.2">
      <c r="A123" s="1286"/>
      <c r="B123" s="239" t="s">
        <v>240</v>
      </c>
      <c r="C123" s="237"/>
      <c r="D123" s="1329"/>
      <c r="E123" s="464"/>
      <c r="F123" s="239" t="s">
        <v>381</v>
      </c>
      <c r="G123" s="193"/>
      <c r="H123" s="461"/>
      <c r="I123" s="194"/>
      <c r="J123" s="194"/>
      <c r="K123" s="1339"/>
    </row>
    <row r="124" spans="1:18" ht="14.25" customHeight="1" x14ac:dyDescent="0.2">
      <c r="C124" s="727"/>
      <c r="D124" s="1330"/>
      <c r="F124" s="583" t="s">
        <v>236</v>
      </c>
      <c r="H124" s="573"/>
      <c r="I124" s="586"/>
      <c r="J124" s="586"/>
      <c r="K124" s="1339"/>
    </row>
    <row r="125" spans="1:18" ht="14.25" customHeight="1" x14ac:dyDescent="0.2">
      <c r="A125" s="7">
        <v>5129</v>
      </c>
      <c r="B125" s="753" t="str">
        <f>+VLOOKUP(A125,'Sch Parent TB Converter'!$A$16:$B$247,2,0)</f>
        <v>Receivables</v>
      </c>
      <c r="C125" s="727"/>
      <c r="D125" s="1330"/>
      <c r="F125" s="234"/>
      <c r="H125" s="573"/>
      <c r="I125" s="598"/>
      <c r="J125" s="586"/>
      <c r="K125" s="1341"/>
    </row>
    <row r="126" spans="1:18" x14ac:dyDescent="0.2">
      <c r="A126" s="7">
        <v>5130</v>
      </c>
      <c r="B126" s="753" t="str">
        <f>+VLOOKUP(A126,'Sch Parent TB Converter'!$A$16:$B$247,2,0)</f>
        <v>Receivables from the Ministry of Education</v>
      </c>
      <c r="C126" s="727"/>
      <c r="D126" s="1330"/>
      <c r="F126" s="234" t="s">
        <v>242</v>
      </c>
      <c r="H126" s="573">
        <f t="shared" ref="H126:H163" si="7">D126</f>
        <v>0</v>
      </c>
      <c r="I126" s="598"/>
      <c r="J126" s="586"/>
      <c r="K126" s="1339"/>
    </row>
    <row r="127" spans="1:18" x14ac:dyDescent="0.2">
      <c r="A127" s="7">
        <v>5138</v>
      </c>
      <c r="B127" s="753" t="str">
        <f>+VLOOKUP(A127,'Sch Parent TB Converter'!$A$16:$B$247,2,0)</f>
        <v>Loss on Uncollectable Accounts Receivable</v>
      </c>
      <c r="C127" s="727"/>
      <c r="D127" s="1330"/>
      <c r="F127" s="234" t="s">
        <v>382</v>
      </c>
      <c r="H127" s="573">
        <f t="shared" si="7"/>
        <v>0</v>
      </c>
      <c r="I127" s="586"/>
      <c r="J127" s="586"/>
      <c r="K127" s="1339"/>
    </row>
    <row r="128" spans="1:18" x14ac:dyDescent="0.2">
      <c r="A128" s="7">
        <v>5132</v>
      </c>
      <c r="B128" s="753" t="str">
        <f>+VLOOKUP(A128,'Sch Parent TB Converter'!$A$16:$B$247,2,0)</f>
        <v>Interest Receivable</v>
      </c>
      <c r="C128" s="727"/>
      <c r="D128" s="1330"/>
      <c r="F128" s="234" t="s">
        <v>243</v>
      </c>
      <c r="H128" s="573">
        <f t="shared" si="7"/>
        <v>0</v>
      </c>
      <c r="I128" s="598"/>
      <c r="J128" s="586"/>
      <c r="K128" s="1339"/>
    </row>
    <row r="129" spans="1:18" x14ac:dyDescent="0.2">
      <c r="A129" s="7">
        <v>5133</v>
      </c>
      <c r="B129" s="753" t="str">
        <f>+VLOOKUP(A129,'Sch Parent TB Converter'!$A$16:$B$247,2,0)</f>
        <v>Banking Staffing Underuse</v>
      </c>
      <c r="C129" s="727"/>
      <c r="D129" s="1330"/>
      <c r="F129" s="234" t="s">
        <v>244</v>
      </c>
      <c r="H129" s="573"/>
      <c r="I129" s="598"/>
      <c r="J129" s="586"/>
      <c r="K129" s="1339"/>
    </row>
    <row r="130" spans="1:18" x14ac:dyDescent="0.2">
      <c r="A130" s="7">
        <v>5134</v>
      </c>
      <c r="B130" s="753" t="str">
        <f>+VLOOKUP(A130,'Sch Parent TB Converter'!$A$16:$B$247,2,0)</f>
        <v>Teacher Salaries Grant Receivable</v>
      </c>
      <c r="C130" s="727"/>
      <c r="D130" s="1330"/>
      <c r="F130" s="234" t="s">
        <v>245</v>
      </c>
      <c r="H130" s="573">
        <f t="shared" si="7"/>
        <v>0</v>
      </c>
      <c r="I130" s="598"/>
      <c r="J130" s="586"/>
      <c r="K130" s="1339"/>
    </row>
    <row r="131" spans="1:18" x14ac:dyDescent="0.2">
      <c r="B131" s="753"/>
      <c r="C131" s="727"/>
      <c r="D131" s="1330"/>
      <c r="F131" s="234"/>
      <c r="H131" s="573"/>
      <c r="I131" s="598"/>
      <c r="J131" s="586"/>
      <c r="K131" s="1339"/>
    </row>
    <row r="132" spans="1:18" x14ac:dyDescent="0.2">
      <c r="C132" s="727"/>
      <c r="D132" s="1330"/>
      <c r="H132" s="573"/>
      <c r="I132" s="598"/>
      <c r="J132" s="586"/>
      <c r="K132" s="1339"/>
    </row>
    <row r="133" spans="1:18" ht="12.75" customHeight="1" x14ac:dyDescent="0.2">
      <c r="A133" s="1286"/>
      <c r="B133" s="239" t="s">
        <v>246</v>
      </c>
      <c r="C133" s="237"/>
      <c r="D133" s="1329"/>
      <c r="E133" s="464"/>
      <c r="F133" s="239" t="s">
        <v>383</v>
      </c>
      <c r="G133" s="193"/>
      <c r="H133" s="461"/>
      <c r="I133" s="194"/>
      <c r="J133" s="194"/>
      <c r="K133" s="1339"/>
    </row>
    <row r="134" spans="1:18" x14ac:dyDescent="0.2">
      <c r="C134" s="727"/>
      <c r="D134" s="1330"/>
      <c r="F134" s="583" t="s">
        <v>236</v>
      </c>
      <c r="H134" s="573"/>
      <c r="I134" s="586"/>
      <c r="J134" s="586"/>
      <c r="K134" s="1339"/>
    </row>
    <row r="135" spans="1:18" ht="12" customHeight="1" x14ac:dyDescent="0.2">
      <c r="A135" s="7">
        <v>5137</v>
      </c>
      <c r="B135" s="753" t="str">
        <f>+VLOOKUP(A135,'Sch Parent TB Converter'!$A$16:$B$247,2,0)</f>
        <v>Prepayments</v>
      </c>
      <c r="C135" s="727"/>
      <c r="D135" s="1330"/>
      <c r="F135" s="234" t="s">
        <v>247</v>
      </c>
      <c r="H135" s="573">
        <f t="shared" si="7"/>
        <v>0</v>
      </c>
      <c r="I135" s="598"/>
      <c r="J135" s="586"/>
      <c r="K135" s="1339"/>
    </row>
    <row r="136" spans="1:18" ht="12" customHeight="1" x14ac:dyDescent="0.2">
      <c r="A136" s="7">
        <v>5135</v>
      </c>
      <c r="B136" s="753" t="str">
        <f>+VLOOKUP(A136,'Sch Parent TB Converter'!$A$16:$B$247,2,0)</f>
        <v>GST Receivable</v>
      </c>
      <c r="C136" s="727"/>
      <c r="D136" s="1330"/>
      <c r="F136" s="234" t="s">
        <v>248</v>
      </c>
      <c r="H136" s="573">
        <f t="shared" si="7"/>
        <v>0</v>
      </c>
      <c r="I136" s="598"/>
      <c r="J136" s="586"/>
      <c r="K136" s="1339"/>
    </row>
    <row r="137" spans="1:18" ht="12" customHeight="1" x14ac:dyDescent="0.2">
      <c r="B137" s="753"/>
      <c r="C137" s="727"/>
      <c r="D137" s="1330"/>
      <c r="F137" s="234"/>
      <c r="H137" s="573"/>
      <c r="I137" s="598"/>
      <c r="J137" s="586"/>
      <c r="K137" s="1339"/>
    </row>
    <row r="138" spans="1:18" x14ac:dyDescent="0.2">
      <c r="C138" s="727"/>
      <c r="D138" s="1330"/>
      <c r="H138" s="573"/>
      <c r="I138" s="598"/>
      <c r="J138" s="586"/>
      <c r="K138" s="1339"/>
    </row>
    <row r="139" spans="1:18" ht="12" customHeight="1" x14ac:dyDescent="0.2">
      <c r="A139" s="1286"/>
      <c r="B139" s="239" t="s">
        <v>249</v>
      </c>
      <c r="C139" s="237"/>
      <c r="D139" s="1329"/>
      <c r="E139" s="464"/>
      <c r="F139" s="239" t="s">
        <v>384</v>
      </c>
      <c r="G139" s="193"/>
      <c r="H139" s="461"/>
      <c r="I139" s="194"/>
      <c r="J139" s="194"/>
      <c r="K139" s="1339"/>
    </row>
    <row r="140" spans="1:18" s="593" customFormat="1" ht="14.25" customHeight="1" x14ac:dyDescent="0.2">
      <c r="A140" s="7"/>
      <c r="B140" s="7"/>
      <c r="C140" s="727"/>
      <c r="D140" s="1330"/>
      <c r="E140" s="575"/>
      <c r="F140" s="583" t="s">
        <v>236</v>
      </c>
      <c r="G140" s="5"/>
      <c r="H140" s="573"/>
      <c r="I140" s="598"/>
      <c r="J140" s="586"/>
      <c r="K140" s="1339"/>
      <c r="L140" s="5"/>
      <c r="M140" s="5"/>
      <c r="N140" s="5"/>
      <c r="O140" s="5"/>
      <c r="P140" s="5"/>
      <c r="Q140" s="5"/>
      <c r="R140" s="5"/>
    </row>
    <row r="141" spans="1:18" s="593" customFormat="1" ht="14.25" customHeight="1" x14ac:dyDescent="0.2">
      <c r="A141" s="7">
        <v>5142</v>
      </c>
      <c r="B141" s="753" t="str">
        <f>+VLOOKUP(A141,'Sch Parent TB Converter'!$A$16:$B$247,2,0)</f>
        <v xml:space="preserve">Stationery </v>
      </c>
      <c r="C141" s="727"/>
      <c r="D141" s="1330"/>
      <c r="E141" s="575"/>
      <c r="F141" s="234" t="s">
        <v>250</v>
      </c>
      <c r="G141" s="5"/>
      <c r="H141" s="573">
        <f t="shared" si="7"/>
        <v>0</v>
      </c>
      <c r="I141" s="586"/>
      <c r="J141" s="586"/>
      <c r="K141" s="1339"/>
      <c r="L141" s="5"/>
      <c r="M141" s="5"/>
      <c r="N141" s="5"/>
      <c r="O141" s="5"/>
      <c r="P141" s="5"/>
      <c r="Q141" s="5"/>
      <c r="R141" s="5"/>
    </row>
    <row r="142" spans="1:18" ht="12.75" customHeight="1" x14ac:dyDescent="0.2">
      <c r="A142" s="7">
        <v>5144</v>
      </c>
      <c r="B142" s="753" t="str">
        <f>+VLOOKUP(A142,'Sch Parent TB Converter'!$A$16:$B$247,2,0)</f>
        <v>School Uniforms</v>
      </c>
      <c r="C142" s="727"/>
      <c r="D142" s="1330"/>
      <c r="F142" s="234" t="s">
        <v>251</v>
      </c>
      <c r="H142" s="573">
        <f t="shared" si="7"/>
        <v>0</v>
      </c>
      <c r="I142" s="586"/>
      <c r="J142" s="586"/>
      <c r="K142" s="1339"/>
    </row>
    <row r="143" spans="1:18" ht="12.75" customHeight="1" x14ac:dyDescent="0.2">
      <c r="A143" s="7">
        <v>5141</v>
      </c>
      <c r="B143" s="753" t="str">
        <f>+VLOOKUP(A143,'Sch Parent TB Converter'!$A$16:$B$247,2,0)</f>
        <v>Canteen</v>
      </c>
      <c r="C143" s="727"/>
      <c r="D143" s="1330"/>
      <c r="F143" s="234" t="s">
        <v>252</v>
      </c>
      <c r="H143" s="573">
        <f t="shared" si="7"/>
        <v>0</v>
      </c>
      <c r="I143" s="586"/>
      <c r="J143" s="586"/>
      <c r="K143" s="1339"/>
    </row>
    <row r="144" spans="1:18" x14ac:dyDescent="0.2">
      <c r="C144" s="727"/>
      <c r="D144" s="1330"/>
      <c r="H144" s="573"/>
      <c r="I144" s="586"/>
      <c r="J144" s="586"/>
      <c r="K144" s="1339"/>
    </row>
    <row r="145" spans="1:11" x14ac:dyDescent="0.2">
      <c r="C145" s="727"/>
      <c r="D145" s="1330"/>
      <c r="H145" s="573"/>
      <c r="I145" s="586"/>
      <c r="J145" s="586"/>
      <c r="K145" s="1339"/>
    </row>
    <row r="146" spans="1:11" ht="12" customHeight="1" x14ac:dyDescent="0.2">
      <c r="A146" s="1286"/>
      <c r="B146" s="239" t="s">
        <v>253</v>
      </c>
      <c r="C146" s="237"/>
      <c r="D146" s="1329"/>
      <c r="E146" s="464"/>
      <c r="F146" s="239" t="s">
        <v>385</v>
      </c>
      <c r="G146" s="193"/>
      <c r="H146" s="461"/>
      <c r="I146" s="194"/>
      <c r="J146" s="194"/>
      <c r="K146" s="1339"/>
    </row>
    <row r="147" spans="1:11" ht="12.75" customHeight="1" x14ac:dyDescent="0.2">
      <c r="C147" s="727"/>
      <c r="D147" s="1330"/>
      <c r="F147" s="583" t="s">
        <v>236</v>
      </c>
      <c r="H147" s="573"/>
      <c r="I147" s="598"/>
      <c r="J147" s="586"/>
      <c r="K147" s="1339"/>
    </row>
    <row r="148" spans="1:11" ht="12.75" customHeight="1" x14ac:dyDescent="0.2">
      <c r="A148" s="7">
        <v>5150</v>
      </c>
      <c r="B148" s="753" t="str">
        <f>+VLOOKUP(A148,'Sch Parent TB Converter'!$A$16:$B$247,2,0)</f>
        <v>Short-term Deposits with Maturities Between Three Months and One Year</v>
      </c>
      <c r="C148" s="727"/>
      <c r="D148" s="1330"/>
      <c r="F148" s="234" t="s">
        <v>254</v>
      </c>
      <c r="H148" s="573">
        <f t="shared" si="7"/>
        <v>0</v>
      </c>
      <c r="I148" s="586"/>
      <c r="J148" s="586"/>
      <c r="K148" s="1339"/>
    </row>
    <row r="149" spans="1:11" ht="12.75" customHeight="1" x14ac:dyDescent="0.2">
      <c r="B149" s="753"/>
      <c r="C149" s="727"/>
      <c r="D149" s="1330"/>
      <c r="F149" s="234"/>
      <c r="H149" s="573"/>
      <c r="I149" s="586"/>
      <c r="J149" s="586"/>
      <c r="K149" s="1339"/>
    </row>
    <row r="150" spans="1:11" x14ac:dyDescent="0.2">
      <c r="C150" s="727"/>
      <c r="D150" s="1330"/>
      <c r="H150" s="573"/>
      <c r="I150" s="586"/>
      <c r="J150" s="586"/>
      <c r="K150" s="1339"/>
    </row>
    <row r="151" spans="1:11" ht="12.75" customHeight="1" x14ac:dyDescent="0.2">
      <c r="A151" s="1286"/>
      <c r="B151" s="239" t="s">
        <v>255</v>
      </c>
      <c r="C151" s="237"/>
      <c r="D151" s="1329"/>
      <c r="E151" s="464"/>
      <c r="F151" s="239" t="s">
        <v>386</v>
      </c>
      <c r="G151" s="193"/>
      <c r="H151" s="461"/>
      <c r="I151" s="194"/>
      <c r="J151" s="194"/>
      <c r="K151" s="1339"/>
    </row>
    <row r="152" spans="1:11" x14ac:dyDescent="0.2">
      <c r="C152" s="727"/>
      <c r="D152" s="1330"/>
      <c r="F152" s="583" t="s">
        <v>236</v>
      </c>
      <c r="H152" s="573"/>
      <c r="I152" s="586"/>
      <c r="J152" s="586"/>
      <c r="K152" s="1339"/>
    </row>
    <row r="153" spans="1:11" x14ac:dyDescent="0.2">
      <c r="A153" s="7">
        <v>5770</v>
      </c>
      <c r="B153" s="753" t="str">
        <f>+VLOOKUP(A153,'Sch Parent TB Converter'!$A$16:$B$247,2,0)</f>
        <v>Land - School</v>
      </c>
      <c r="C153" s="727"/>
      <c r="D153" s="1330"/>
      <c r="F153" s="234" t="s">
        <v>256</v>
      </c>
      <c r="H153" s="573">
        <f t="shared" si="7"/>
        <v>0</v>
      </c>
      <c r="I153" s="586"/>
      <c r="J153" s="586"/>
      <c r="K153" s="1344"/>
    </row>
    <row r="154" spans="1:11" ht="12.75" customHeight="1" x14ac:dyDescent="0.2">
      <c r="A154" s="7">
        <v>5762</v>
      </c>
      <c r="B154" s="753" t="str">
        <f>+VLOOKUP(A154,'Sch Parent TB Converter'!$A$16:$B$247,2,0)</f>
        <v xml:space="preserve">Buildings - School </v>
      </c>
      <c r="C154" s="727"/>
      <c r="D154" s="1330"/>
      <c r="F154" s="601" t="s">
        <v>230</v>
      </c>
      <c r="H154" s="573">
        <f t="shared" si="7"/>
        <v>0</v>
      </c>
      <c r="I154" s="586"/>
      <c r="J154" s="586"/>
      <c r="K154" s="1339"/>
    </row>
    <row r="155" spans="1:11" ht="12.75" customHeight="1" x14ac:dyDescent="0.2">
      <c r="A155" s="7">
        <v>5602</v>
      </c>
      <c r="B155" s="753" t="str">
        <f>+VLOOKUP(A155,'Sch Parent TB Converter'!$A$16:$B$247,2,0)</f>
        <v>Building improvements - Crown</v>
      </c>
      <c r="C155" s="727"/>
      <c r="D155" s="1330"/>
      <c r="F155" s="601" t="s">
        <v>257</v>
      </c>
      <c r="H155" s="573">
        <f t="shared" si="7"/>
        <v>0</v>
      </c>
      <c r="I155" s="586"/>
      <c r="J155" s="586"/>
      <c r="K155" s="1339"/>
    </row>
    <row r="156" spans="1:11" ht="12.75" customHeight="1" x14ac:dyDescent="0.2">
      <c r="A156" s="7">
        <v>5606</v>
      </c>
      <c r="B156" s="753" t="str">
        <f>+VLOOKUP(A156,'Sch Parent TB Converter'!$A$16:$B$247,2,0)</f>
        <v>Hostel</v>
      </c>
      <c r="C156" s="727"/>
      <c r="D156" s="1330"/>
      <c r="F156" s="601"/>
      <c r="H156" s="573"/>
      <c r="I156" s="586"/>
      <c r="J156" s="586"/>
      <c r="K156" s="1339"/>
    </row>
    <row r="157" spans="1:11" ht="12.75" customHeight="1" x14ac:dyDescent="0.2">
      <c r="A157" s="7">
        <v>5722</v>
      </c>
      <c r="B157" s="753" t="str">
        <f>+VLOOKUP(A157,'Sch Parent TB Converter'!$A$16:$B$247,2,0)</f>
        <v>Furniture and Equipment</v>
      </c>
      <c r="C157" s="727"/>
      <c r="D157" s="1330"/>
      <c r="F157" s="601" t="s">
        <v>233</v>
      </c>
      <c r="H157" s="573">
        <f t="shared" si="7"/>
        <v>0</v>
      </c>
      <c r="I157" s="586"/>
      <c r="J157" s="586"/>
      <c r="K157" s="1339"/>
    </row>
    <row r="158" spans="1:11" ht="12.75" customHeight="1" x14ac:dyDescent="0.2">
      <c r="A158" s="7">
        <v>5712</v>
      </c>
      <c r="B158" s="753" t="s">
        <v>203</v>
      </c>
      <c r="C158" s="727"/>
      <c r="D158" s="1330"/>
      <c r="F158" s="234" t="s">
        <v>203</v>
      </c>
      <c r="H158" s="573">
        <f t="shared" si="7"/>
        <v>0</v>
      </c>
      <c r="I158" s="586"/>
      <c r="J158" s="586"/>
      <c r="K158" s="1339"/>
    </row>
    <row r="159" spans="1:11" ht="12.75" customHeight="1" x14ac:dyDescent="0.2">
      <c r="A159" s="7">
        <v>5812</v>
      </c>
      <c r="B159" s="753" t="s">
        <v>234</v>
      </c>
      <c r="C159" s="727"/>
      <c r="D159" s="1330"/>
      <c r="F159" s="234"/>
      <c r="H159" s="573"/>
      <c r="I159" s="586"/>
      <c r="J159" s="586"/>
      <c r="K159" s="1339"/>
    </row>
    <row r="160" spans="1:11" ht="12.75" customHeight="1" x14ac:dyDescent="0.2">
      <c r="A160" s="7">
        <v>5752</v>
      </c>
      <c r="B160" s="753" t="str">
        <f>+VLOOKUP(A160,'Sch Parent TB Converter'!$A$16:$B$247,2,0)</f>
        <v>Motor Vehicles</v>
      </c>
      <c r="C160" s="727"/>
      <c r="D160" s="1330"/>
      <c r="F160" s="234" t="s">
        <v>164</v>
      </c>
      <c r="H160" s="573">
        <f t="shared" si="7"/>
        <v>0</v>
      </c>
      <c r="I160" s="586"/>
      <c r="J160" s="586"/>
      <c r="K160" s="1339"/>
    </row>
    <row r="161" spans="1:11" ht="12.75" customHeight="1" x14ac:dyDescent="0.2">
      <c r="A161" s="7">
        <v>5612</v>
      </c>
      <c r="B161" s="753" t="str">
        <f>+VLOOKUP(A161,'Sch Parent TB Converter'!$A$16:$B$247,2,0)</f>
        <v>Textbooks</v>
      </c>
      <c r="C161" s="727"/>
      <c r="D161" s="1330"/>
      <c r="F161" s="234" t="s">
        <v>165</v>
      </c>
      <c r="H161" s="573">
        <f t="shared" si="7"/>
        <v>0</v>
      </c>
      <c r="I161" s="586"/>
      <c r="J161" s="586"/>
      <c r="K161" s="1339"/>
    </row>
    <row r="162" spans="1:11" ht="12.75" customHeight="1" x14ac:dyDescent="0.2">
      <c r="A162" s="7">
        <v>5622</v>
      </c>
      <c r="B162" s="753" t="str">
        <f>+VLOOKUP(A162,'Sch Parent TB Converter'!$A$16:$B$247,2,0)</f>
        <v>Leased Assets</v>
      </c>
      <c r="C162" s="727"/>
      <c r="D162" s="1330"/>
      <c r="F162" s="234" t="s">
        <v>163</v>
      </c>
      <c r="H162" s="573">
        <f t="shared" si="7"/>
        <v>0</v>
      </c>
      <c r="I162" s="586"/>
      <c r="J162" s="586"/>
      <c r="K162" s="1339"/>
    </row>
    <row r="163" spans="1:11" ht="12.75" customHeight="1" x14ac:dyDescent="0.2">
      <c r="A163" s="7">
        <v>5732</v>
      </c>
      <c r="B163" s="753" t="str">
        <f>+VLOOKUP(A163,'Sch Parent TB Converter'!$A$16:$B$247,2,0)</f>
        <v>Library Resources</v>
      </c>
      <c r="C163" s="727"/>
      <c r="D163" s="1330"/>
      <c r="F163" s="234" t="s">
        <v>162</v>
      </c>
      <c r="H163" s="573">
        <f t="shared" si="7"/>
        <v>0</v>
      </c>
      <c r="I163" s="586"/>
      <c r="J163" s="586"/>
      <c r="K163" s="1339"/>
    </row>
    <row r="164" spans="1:11" ht="12.75" customHeight="1" x14ac:dyDescent="0.2">
      <c r="A164" s="1522">
        <v>5782</v>
      </c>
      <c r="B164" s="1523" t="s">
        <v>333</v>
      </c>
      <c r="C164" s="1517"/>
      <c r="D164" s="1524"/>
      <c r="E164" s="1525"/>
      <c r="F164" s="234"/>
      <c r="H164" s="573"/>
      <c r="I164" s="586"/>
      <c r="J164" s="586"/>
      <c r="K164" s="1339"/>
    </row>
    <row r="165" spans="1:11" ht="12.75" customHeight="1" x14ac:dyDescent="0.2">
      <c r="C165" s="727"/>
      <c r="D165" s="1330"/>
      <c r="H165" s="573"/>
      <c r="I165" s="586"/>
      <c r="J165" s="586"/>
      <c r="K165" s="1339"/>
    </row>
    <row r="166" spans="1:11" x14ac:dyDescent="0.2">
      <c r="A166" s="1286"/>
      <c r="B166" s="1286"/>
      <c r="C166" s="237"/>
      <c r="D166" s="1329"/>
      <c r="E166" s="464"/>
      <c r="F166" s="239" t="s">
        <v>387</v>
      </c>
      <c r="G166" s="193"/>
      <c r="H166" s="461"/>
      <c r="I166" s="194"/>
      <c r="J166" s="194"/>
      <c r="K166" s="1339"/>
    </row>
    <row r="167" spans="1:11" ht="12.75" customHeight="1" x14ac:dyDescent="0.2">
      <c r="C167" s="727"/>
      <c r="D167" s="1330"/>
      <c r="F167" s="583" t="s">
        <v>236</v>
      </c>
      <c r="H167" s="573"/>
      <c r="I167" s="586"/>
      <c r="J167" s="586"/>
      <c r="K167" s="1339"/>
    </row>
    <row r="168" spans="1:11" ht="12.75" customHeight="1" x14ac:dyDescent="0.2">
      <c r="A168" s="7">
        <v>5764</v>
      </c>
      <c r="B168" s="753" t="str">
        <f>+VLOOKUP(A168,'Sch Parent TB Converter'!$A$16:$B$247,2,0)</f>
        <v xml:space="preserve">Buildings - School </v>
      </c>
      <c r="C168" s="727"/>
      <c r="D168" s="1330"/>
      <c r="F168" s="601" t="s">
        <v>230</v>
      </c>
      <c r="H168" s="573">
        <f t="shared" ref="H168:H177" si="8">D167</f>
        <v>0</v>
      </c>
      <c r="I168" s="586"/>
      <c r="J168" s="586"/>
      <c r="K168" s="1339"/>
    </row>
    <row r="169" spans="1:11" ht="12.75" customHeight="1" x14ac:dyDescent="0.2">
      <c r="A169" s="7">
        <v>5603</v>
      </c>
      <c r="B169" s="753" t="str">
        <f>+VLOOKUP(A169,'Sch Parent TB Converter'!$A$16:$B$247,2,0)</f>
        <v>Building Improvements - Crown</v>
      </c>
      <c r="C169" s="727"/>
      <c r="D169" s="1330"/>
      <c r="F169" s="234" t="s">
        <v>231</v>
      </c>
      <c r="H169" s="573">
        <f t="shared" si="8"/>
        <v>0</v>
      </c>
      <c r="I169" s="586"/>
      <c r="J169" s="586"/>
      <c r="K169" s="1339"/>
    </row>
    <row r="170" spans="1:11" ht="12.75" customHeight="1" x14ac:dyDescent="0.2">
      <c r="A170" s="7">
        <v>5607</v>
      </c>
      <c r="B170" s="753" t="str">
        <f>+VLOOKUP(A170,'Sch Parent TB Converter'!$A$16:$B$247,2,0)</f>
        <v>Hostel</v>
      </c>
      <c r="C170" s="727"/>
      <c r="D170" s="1330"/>
      <c r="F170" s="234"/>
      <c r="H170" s="573"/>
      <c r="I170" s="586"/>
      <c r="J170" s="586"/>
      <c r="K170" s="1339"/>
    </row>
    <row r="171" spans="1:11" ht="12.75" customHeight="1" x14ac:dyDescent="0.2">
      <c r="A171" s="7">
        <v>5724</v>
      </c>
      <c r="B171" s="753" t="str">
        <f>+VLOOKUP(A171,'Sch Parent TB Converter'!$A$16:$B$247,2,0)</f>
        <v>Furniture and Equipment</v>
      </c>
      <c r="C171" s="727"/>
      <c r="D171" s="1330"/>
      <c r="F171" s="234" t="s">
        <v>233</v>
      </c>
      <c r="H171" s="573">
        <f>D169</f>
        <v>0</v>
      </c>
      <c r="I171" s="586"/>
      <c r="J171" s="586"/>
      <c r="K171" s="1339"/>
    </row>
    <row r="172" spans="1:11" ht="12.75" customHeight="1" x14ac:dyDescent="0.2">
      <c r="A172" s="7">
        <v>5712</v>
      </c>
      <c r="B172" s="753" t="str">
        <f>+VLOOKUP(A172,'Sch Parent TB Converter'!$A$16:$B$247,2,0)</f>
        <v>Information and Communication Technology</v>
      </c>
      <c r="C172" s="727"/>
      <c r="D172" s="1330"/>
      <c r="F172" s="601" t="s">
        <v>203</v>
      </c>
      <c r="H172" s="573">
        <f t="shared" si="8"/>
        <v>0</v>
      </c>
      <c r="I172" s="586"/>
      <c r="J172" s="586"/>
      <c r="K172" s="1339"/>
    </row>
    <row r="173" spans="1:11" ht="12.75" customHeight="1" x14ac:dyDescent="0.2">
      <c r="A173" s="7">
        <v>5812</v>
      </c>
      <c r="B173" s="753" t="str">
        <f>+VLOOKUP(A173,'Sch Parent TB Converter'!$A$16:$B$247,2,0)</f>
        <v>Intangible Assets</v>
      </c>
      <c r="C173" s="727"/>
      <c r="D173" s="1330"/>
      <c r="F173" s="601"/>
      <c r="H173" s="573"/>
      <c r="I173" s="586"/>
      <c r="J173" s="586"/>
      <c r="K173" s="1339"/>
    </row>
    <row r="174" spans="1:11" ht="12.75" customHeight="1" x14ac:dyDescent="0.2">
      <c r="A174" s="7">
        <v>5754</v>
      </c>
      <c r="B174" s="753" t="str">
        <f>+VLOOKUP(A174,'Sch Parent TB Converter'!$A$16:$B$247,2,0)</f>
        <v>Motor Vehicles</v>
      </c>
      <c r="C174" s="727"/>
      <c r="D174" s="1330"/>
      <c r="F174" s="234" t="s">
        <v>164</v>
      </c>
      <c r="H174" s="573">
        <f>D172</f>
        <v>0</v>
      </c>
      <c r="I174" s="586"/>
      <c r="J174" s="586"/>
      <c r="K174" s="1339"/>
    </row>
    <row r="175" spans="1:11" ht="12.75" customHeight="1" x14ac:dyDescent="0.2">
      <c r="A175" s="7">
        <v>5614</v>
      </c>
      <c r="B175" s="753" t="str">
        <f>+VLOOKUP(A175,'Sch Parent TB Converter'!$A$16:$B$247,2,0)</f>
        <v>Textbooks</v>
      </c>
      <c r="C175" s="727"/>
      <c r="D175" s="1330"/>
      <c r="F175" s="234" t="s">
        <v>165</v>
      </c>
      <c r="H175" s="573">
        <f t="shared" si="8"/>
        <v>0</v>
      </c>
      <c r="I175" s="586"/>
      <c r="J175" s="586"/>
      <c r="K175" s="1339"/>
    </row>
    <row r="176" spans="1:11" ht="12.75" customHeight="1" x14ac:dyDescent="0.2">
      <c r="A176" s="7">
        <v>5624</v>
      </c>
      <c r="B176" s="753" t="str">
        <f>+VLOOKUP(A176,'Sch Parent TB Converter'!$A$16:$B$247,2,0)</f>
        <v>Leased Assets</v>
      </c>
      <c r="C176" s="727"/>
      <c r="D176" s="1330"/>
      <c r="F176" s="234" t="s">
        <v>163</v>
      </c>
      <c r="H176" s="573">
        <f t="shared" si="8"/>
        <v>0</v>
      </c>
      <c r="I176" s="586"/>
      <c r="J176" s="586"/>
      <c r="K176" s="1339"/>
    </row>
    <row r="177" spans="1:11" ht="12.75" customHeight="1" x14ac:dyDescent="0.2">
      <c r="A177" s="7">
        <v>5734</v>
      </c>
      <c r="B177" s="753" t="str">
        <f>+VLOOKUP(A177,'Sch Parent TB Converter'!$A$16:$B$247,2,0)</f>
        <v>Library Resources</v>
      </c>
      <c r="C177" s="727"/>
      <c r="D177" s="1330"/>
      <c r="F177" s="234" t="s">
        <v>162</v>
      </c>
      <c r="H177" s="573">
        <f t="shared" si="8"/>
        <v>0</v>
      </c>
      <c r="I177" s="586"/>
      <c r="J177" s="586"/>
      <c r="K177" s="1345"/>
    </row>
    <row r="178" spans="1:11" ht="12.75" customHeight="1" x14ac:dyDescent="0.2">
      <c r="B178" s="753"/>
      <c r="C178" s="727"/>
      <c r="D178" s="1330"/>
      <c r="F178" s="234"/>
      <c r="H178" s="573"/>
      <c r="I178" s="586"/>
      <c r="J178" s="586"/>
      <c r="K178" s="1345"/>
    </row>
    <row r="179" spans="1:11" x14ac:dyDescent="0.2">
      <c r="C179" s="727"/>
      <c r="D179" s="1330"/>
      <c r="F179" s="603"/>
      <c r="H179" s="573"/>
      <c r="I179" s="586"/>
      <c r="J179" s="586"/>
      <c r="K179" s="1339"/>
    </row>
    <row r="180" spans="1:11" x14ac:dyDescent="0.2">
      <c r="A180" s="1286"/>
      <c r="B180" s="239" t="s">
        <v>336</v>
      </c>
      <c r="C180" s="237"/>
      <c r="D180" s="1329"/>
      <c r="E180" s="464"/>
      <c r="F180" s="239" t="s">
        <v>388</v>
      </c>
      <c r="G180" s="193"/>
      <c r="H180" s="461"/>
      <c r="I180" s="194"/>
      <c r="J180" s="194"/>
      <c r="K180" s="1339"/>
    </row>
    <row r="181" spans="1:11" x14ac:dyDescent="0.2">
      <c r="B181" s="583" t="s">
        <v>236</v>
      </c>
      <c r="C181" s="727"/>
      <c r="D181" s="1330"/>
      <c r="F181" s="583" t="s">
        <v>236</v>
      </c>
      <c r="H181" s="573"/>
      <c r="I181" s="586"/>
      <c r="J181" s="586"/>
      <c r="K181" s="1339"/>
    </row>
    <row r="182" spans="1:11" x14ac:dyDescent="0.2">
      <c r="A182" s="7">
        <v>5562</v>
      </c>
      <c r="B182" s="753" t="str">
        <f>+VLOOKUP(A182,'Sch Parent TB Converter'!$A$16:$B$247,2,0)</f>
        <v>Long-term Deposits with Maturities Greater Than One Year</v>
      </c>
      <c r="C182" s="727"/>
      <c r="D182" s="1330"/>
      <c r="F182" s="234" t="s">
        <v>260</v>
      </c>
      <c r="H182" s="573">
        <f>D182</f>
        <v>0</v>
      </c>
      <c r="I182" s="1275"/>
      <c r="J182" s="1275"/>
      <c r="K182" s="1339"/>
    </row>
    <row r="183" spans="1:11" x14ac:dyDescent="0.2">
      <c r="A183" s="7">
        <v>5564</v>
      </c>
      <c r="B183" s="753" t="str">
        <f>+VLOOKUP(A183,'Sch Parent TB Converter'!$A$16:$B$247,2,0)</f>
        <v>Equity Investments</v>
      </c>
      <c r="C183" s="727"/>
      <c r="D183" s="1330"/>
      <c r="F183" s="234" t="s">
        <v>389</v>
      </c>
      <c r="H183" s="573"/>
      <c r="I183" s="1275"/>
      <c r="J183" s="1275"/>
      <c r="K183" s="1339"/>
    </row>
    <row r="184" spans="1:11" x14ac:dyDescent="0.2">
      <c r="A184" s="7">
        <v>5567</v>
      </c>
      <c r="B184" s="753" t="str">
        <f>+VLOOKUP(A184,'Sch Parent TB Converter'!$A$16:$B$247,2,0)</f>
        <v>Other Non-Cash Investments</v>
      </c>
      <c r="C184" s="727"/>
      <c r="D184" s="1330"/>
      <c r="F184" s="234" t="s">
        <v>389</v>
      </c>
      <c r="H184" s="573"/>
      <c r="I184" s="1275"/>
      <c r="J184" s="1275"/>
      <c r="K184" s="1339"/>
    </row>
    <row r="185" spans="1:11" x14ac:dyDescent="0.2">
      <c r="B185" s="753"/>
      <c r="C185" s="727"/>
      <c r="D185" s="1330"/>
      <c r="F185" s="234"/>
      <c r="H185" s="573"/>
      <c r="I185" s="1275"/>
      <c r="J185" s="1275"/>
      <c r="K185" s="1339"/>
    </row>
    <row r="186" spans="1:11" x14ac:dyDescent="0.2">
      <c r="C186" s="727"/>
      <c r="D186" s="1330"/>
      <c r="H186" s="573"/>
      <c r="I186" s="1275"/>
      <c r="J186" s="1275"/>
      <c r="K186" s="1339"/>
    </row>
    <row r="187" spans="1:11" x14ac:dyDescent="0.2">
      <c r="A187" s="1286"/>
      <c r="B187" s="239" t="s">
        <v>262</v>
      </c>
      <c r="C187" s="237"/>
      <c r="D187" s="1329"/>
      <c r="E187" s="464"/>
      <c r="F187" s="239" t="s">
        <v>390</v>
      </c>
      <c r="G187" s="193"/>
      <c r="H187" s="461"/>
      <c r="I187" s="194"/>
      <c r="J187" s="194"/>
      <c r="K187" s="1346"/>
    </row>
    <row r="188" spans="1:11" x14ac:dyDescent="0.2">
      <c r="B188" s="583" t="s">
        <v>263</v>
      </c>
      <c r="C188" s="727"/>
      <c r="D188" s="1330"/>
      <c r="F188" s="583" t="s">
        <v>263</v>
      </c>
      <c r="H188" s="573"/>
      <c r="I188" s="586"/>
      <c r="J188" s="586"/>
      <c r="K188" s="1346"/>
    </row>
    <row r="189" spans="1:11" x14ac:dyDescent="0.2">
      <c r="A189" s="7">
        <v>5217</v>
      </c>
      <c r="B189" s="753" t="str">
        <f>+VLOOKUP(A189,'Sch Parent TB Converter'!$A$16:$B$247,2,0)</f>
        <v>Creditors</v>
      </c>
      <c r="C189" s="1327"/>
      <c r="D189" s="1330"/>
      <c r="F189" s="234"/>
      <c r="H189" s="573"/>
      <c r="I189" s="586"/>
      <c r="J189" s="586"/>
      <c r="K189" s="1341"/>
    </row>
    <row r="190" spans="1:11" x14ac:dyDescent="0.2">
      <c r="A190" s="7">
        <v>5218</v>
      </c>
      <c r="B190" s="753" t="str">
        <f>+VLOOKUP(A190,'Sch Parent TB Converter'!$A$16:$B$247,2,0)</f>
        <v>Accruals</v>
      </c>
      <c r="C190" s="727"/>
      <c r="D190" s="1330"/>
      <c r="F190" s="234" t="s">
        <v>265</v>
      </c>
      <c r="H190" s="573">
        <f t="shared" ref="H190:H193" si="9">D190</f>
        <v>0</v>
      </c>
      <c r="I190" s="586"/>
      <c r="J190" s="586"/>
      <c r="K190" s="1339"/>
    </row>
    <row r="191" spans="1:11" x14ac:dyDescent="0.2">
      <c r="A191" s="7">
        <v>5224</v>
      </c>
      <c r="B191" s="753" t="str">
        <f>+VLOOKUP(A191,'Sch Parent TB Converter'!$A$16:$B$247,2,0)</f>
        <v>Banking Staffing Overuse</v>
      </c>
      <c r="C191" s="727"/>
      <c r="D191" s="1330"/>
      <c r="F191" s="94" t="s">
        <v>266</v>
      </c>
      <c r="H191" s="573">
        <f t="shared" si="9"/>
        <v>0</v>
      </c>
      <c r="I191" s="586"/>
      <c r="J191" s="586"/>
      <c r="K191" s="1339"/>
    </row>
    <row r="192" spans="1:11" ht="13.5" customHeight="1" x14ac:dyDescent="0.2">
      <c r="A192" s="7">
        <v>5222</v>
      </c>
      <c r="B192" s="753" t="str">
        <f>+VLOOKUP(A192,'Sch Parent TB Converter'!$A$16:$B$247,2,0)</f>
        <v xml:space="preserve">Employee Entitlements - Salaries </v>
      </c>
      <c r="C192" s="727"/>
      <c r="D192" s="1330"/>
      <c r="F192" s="234" t="s">
        <v>267</v>
      </c>
      <c r="G192" s="1281"/>
      <c r="H192" s="605">
        <f t="shared" si="9"/>
        <v>0</v>
      </c>
      <c r="I192" s="586"/>
      <c r="J192" s="586"/>
      <c r="K192" s="1339"/>
    </row>
    <row r="193" spans="1:11" x14ac:dyDescent="0.2">
      <c r="A193" s="7">
        <v>5277</v>
      </c>
      <c r="B193" s="753" t="str">
        <f>+VLOOKUP(A193,'Sch Parent TB Converter'!$A$16:$B$247,2,0)</f>
        <v>Employee Entitlements - Leave Accrual</v>
      </c>
      <c r="C193" s="727"/>
      <c r="D193" s="1330"/>
      <c r="F193" s="234" t="s">
        <v>268</v>
      </c>
      <c r="H193" s="573">
        <f t="shared" si="9"/>
        <v>0</v>
      </c>
      <c r="I193" s="586"/>
      <c r="J193" s="586"/>
      <c r="K193" s="1339"/>
    </row>
    <row r="194" spans="1:11" x14ac:dyDescent="0.2">
      <c r="C194" s="727"/>
      <c r="D194" s="1330"/>
      <c r="F194" s="591"/>
      <c r="H194" s="573"/>
      <c r="I194" s="586"/>
      <c r="J194" s="586"/>
      <c r="K194" s="1339"/>
    </row>
    <row r="195" spans="1:11" x14ac:dyDescent="0.2">
      <c r="C195" s="727"/>
      <c r="D195" s="1330"/>
      <c r="F195" s="591"/>
      <c r="H195" s="573"/>
      <c r="I195" s="586"/>
      <c r="J195" s="586"/>
      <c r="K195" s="1339"/>
    </row>
    <row r="196" spans="1:11" x14ac:dyDescent="0.2">
      <c r="A196" s="1286"/>
      <c r="B196" s="239" t="s">
        <v>269</v>
      </c>
      <c r="C196" s="237"/>
      <c r="D196" s="1329"/>
      <c r="E196" s="464"/>
      <c r="F196" s="239" t="s">
        <v>392</v>
      </c>
      <c r="G196" s="193"/>
      <c r="H196" s="461"/>
      <c r="I196" s="194"/>
      <c r="J196" s="194"/>
      <c r="K196" s="1339"/>
    </row>
    <row r="197" spans="1:11" x14ac:dyDescent="0.2">
      <c r="B197" s="583" t="s">
        <v>263</v>
      </c>
      <c r="C197" s="727"/>
      <c r="D197" s="1330"/>
      <c r="F197" s="583" t="s">
        <v>263</v>
      </c>
      <c r="H197" s="573"/>
      <c r="I197" s="586"/>
      <c r="J197" s="586"/>
      <c r="K197" s="1339"/>
    </row>
    <row r="198" spans="1:11" x14ac:dyDescent="0.2">
      <c r="A198" s="7">
        <v>5247</v>
      </c>
      <c r="B198" s="753" t="str">
        <f>+VLOOKUP(A198,'Sch Parent TB Converter'!$A$16:$B$247,2,0)</f>
        <v>Borrowing (Due in One Year)</v>
      </c>
      <c r="C198" s="727"/>
      <c r="D198" s="1330"/>
      <c r="F198" s="234" t="s">
        <v>270</v>
      </c>
      <c r="H198" s="573">
        <f>D198</f>
        <v>0</v>
      </c>
      <c r="I198" s="586"/>
      <c r="J198" s="586"/>
      <c r="K198" s="1339"/>
    </row>
    <row r="199" spans="1:11" x14ac:dyDescent="0.2">
      <c r="A199" s="7">
        <v>5930</v>
      </c>
      <c r="B199" s="753" t="str">
        <f>+VLOOKUP(A199,'Sch Parent TB Converter'!$A$16:$B$247,2,0)</f>
        <v>Borrowing (Due Beyond One Year)</v>
      </c>
      <c r="C199" s="727"/>
      <c r="D199" s="1330"/>
      <c r="F199" s="234" t="s">
        <v>271</v>
      </c>
      <c r="H199" s="573">
        <f>D199</f>
        <v>0</v>
      </c>
      <c r="I199" s="586"/>
      <c r="J199" s="586"/>
      <c r="K199" s="1339"/>
    </row>
    <row r="200" spans="1:11" x14ac:dyDescent="0.2">
      <c r="A200" s="7">
        <v>5245</v>
      </c>
      <c r="B200" s="753" t="str">
        <f>+VLOOKUP(A200,'Sch Parent TB Converter'!$A$16:$B$247,2,0)</f>
        <v>PMS Current Liability</v>
      </c>
      <c r="C200" s="727"/>
      <c r="D200" s="1330"/>
      <c r="F200" s="234" t="s">
        <v>272</v>
      </c>
      <c r="G200" s="593"/>
      <c r="H200" s="594">
        <f>D200</f>
        <v>0</v>
      </c>
      <c r="I200" s="600"/>
      <c r="J200" s="600"/>
      <c r="K200" s="1339"/>
    </row>
    <row r="201" spans="1:11" x14ac:dyDescent="0.2">
      <c r="A201" s="7">
        <v>5925</v>
      </c>
      <c r="B201" s="753" t="str">
        <f>+VLOOKUP(A201,'Sch Parent TB Converter'!$A$16:$B$247,2,0)</f>
        <v>PMS Non Current Liability</v>
      </c>
      <c r="C201" s="727"/>
      <c r="D201" s="1330"/>
      <c r="F201" s="234" t="s">
        <v>273</v>
      </c>
      <c r="H201" s="573">
        <f>D201</f>
        <v>0</v>
      </c>
      <c r="I201" s="600"/>
      <c r="J201" s="600"/>
      <c r="K201" s="1339"/>
    </row>
    <row r="202" spans="1:11" ht="12.75" customHeight="1" x14ac:dyDescent="0.2">
      <c r="C202" s="727"/>
      <c r="D202" s="1330"/>
      <c r="F202" s="591"/>
      <c r="H202" s="573"/>
      <c r="I202" s="586"/>
      <c r="J202" s="586"/>
      <c r="K202" s="1339"/>
    </row>
    <row r="203" spans="1:11" ht="14.25" customHeight="1" x14ac:dyDescent="0.2">
      <c r="A203" s="1286"/>
      <c r="B203" s="239" t="s">
        <v>274</v>
      </c>
      <c r="C203" s="237"/>
      <c r="D203" s="1329"/>
      <c r="E203" s="464"/>
      <c r="F203" s="239" t="s">
        <v>393</v>
      </c>
      <c r="G203" s="193"/>
      <c r="H203" s="461"/>
      <c r="I203" s="194"/>
      <c r="J203" s="194"/>
      <c r="K203" s="1339"/>
    </row>
    <row r="204" spans="1:11" x14ac:dyDescent="0.2">
      <c r="B204" s="583" t="s">
        <v>263</v>
      </c>
      <c r="C204" s="727"/>
      <c r="D204" s="1330"/>
      <c r="F204" s="583" t="s">
        <v>263</v>
      </c>
      <c r="H204" s="573"/>
      <c r="I204" s="586"/>
      <c r="J204" s="586"/>
      <c r="K204" s="1339"/>
    </row>
    <row r="205" spans="1:11" x14ac:dyDescent="0.2">
      <c r="A205" s="7">
        <v>5240</v>
      </c>
      <c r="B205" s="753" t="str">
        <f>+VLOOKUP(A205,'Sch Parent TB Converter'!$A$16:$B$247,2,0)</f>
        <v>Grants in Advance - Ministry of Education</v>
      </c>
      <c r="C205" s="727"/>
      <c r="D205" s="1330"/>
      <c r="F205" s="234" t="s">
        <v>348</v>
      </c>
      <c r="H205" s="573">
        <f>D205</f>
        <v>0</v>
      </c>
      <c r="I205" s="586"/>
      <c r="J205" s="586"/>
      <c r="K205" s="1339"/>
    </row>
    <row r="206" spans="1:11" x14ac:dyDescent="0.2">
      <c r="A206" s="7">
        <v>5227</v>
      </c>
      <c r="B206" s="753" t="str">
        <f>+VLOOKUP(A206,'Sch Parent TB Converter'!$A$16:$B$247,2,0)</f>
        <v xml:space="preserve">International Student Fees </v>
      </c>
      <c r="C206" s="727"/>
      <c r="D206" s="1330"/>
      <c r="F206" s="234" t="s">
        <v>276</v>
      </c>
      <c r="G206" s="591"/>
      <c r="H206" s="592">
        <f>D206</f>
        <v>0</v>
      </c>
      <c r="I206" s="586"/>
      <c r="J206" s="584"/>
      <c r="K206" s="1339"/>
    </row>
    <row r="207" spans="1:11" x14ac:dyDescent="0.2">
      <c r="A207" s="7">
        <v>5228</v>
      </c>
      <c r="B207" s="753" t="str">
        <f>+VLOOKUP(A207,'Sch Parent TB Converter'!$A$16:$B$247,2,0)</f>
        <v xml:space="preserve">Hostel Fees </v>
      </c>
      <c r="C207" s="727"/>
      <c r="D207" s="1330"/>
      <c r="F207" s="234" t="s">
        <v>277</v>
      </c>
      <c r="H207" s="573">
        <f>D207</f>
        <v>0</v>
      </c>
      <c r="I207" s="586"/>
      <c r="J207" s="584"/>
      <c r="K207" s="1339"/>
    </row>
    <row r="208" spans="1:11" x14ac:dyDescent="0.2">
      <c r="A208" s="7">
        <v>5230</v>
      </c>
      <c r="B208" s="753" t="str">
        <f>+VLOOKUP(A208,'Sch Parent TB Converter'!$A$16:$B$247,2,0)</f>
        <v>Other</v>
      </c>
      <c r="C208" s="727"/>
      <c r="D208" s="1330"/>
      <c r="F208" s="234" t="s">
        <v>278</v>
      </c>
      <c r="H208" s="573">
        <f>D208</f>
        <v>0</v>
      </c>
      <c r="I208" s="586"/>
      <c r="J208" s="586"/>
      <c r="K208" s="1337"/>
    </row>
    <row r="209" spans="1:18" x14ac:dyDescent="0.2">
      <c r="C209" s="727"/>
      <c r="D209" s="1330"/>
      <c r="F209" s="591"/>
      <c r="H209" s="573"/>
      <c r="I209" s="586"/>
      <c r="J209" s="586"/>
      <c r="K209" s="1337"/>
    </row>
    <row r="210" spans="1:18" x14ac:dyDescent="0.2">
      <c r="A210" s="1286"/>
      <c r="B210" s="239" t="s">
        <v>279</v>
      </c>
      <c r="C210" s="237"/>
      <c r="D210" s="1329"/>
      <c r="E210" s="464"/>
      <c r="F210" s="239" t="s">
        <v>394</v>
      </c>
      <c r="G210" s="193"/>
      <c r="H210" s="461"/>
      <c r="I210" s="194"/>
      <c r="J210" s="194"/>
      <c r="K210" s="1339"/>
    </row>
    <row r="211" spans="1:18" x14ac:dyDescent="0.2">
      <c r="B211" s="583" t="s">
        <v>263</v>
      </c>
      <c r="C211" s="727"/>
      <c r="D211" s="1330"/>
      <c r="F211" s="583" t="s">
        <v>263</v>
      </c>
      <c r="H211" s="573"/>
      <c r="I211" s="586"/>
      <c r="J211" s="586"/>
      <c r="K211" s="1339"/>
    </row>
    <row r="212" spans="1:18" x14ac:dyDescent="0.2">
      <c r="A212" s="7">
        <v>5223</v>
      </c>
      <c r="B212" s="753" t="str">
        <f>+VLOOKUP(A212,'Sch Parent TB Converter'!$A$16:$B$247,2,0)</f>
        <v>GST Payable</v>
      </c>
      <c r="C212" s="727"/>
      <c r="D212" s="1330"/>
      <c r="F212" s="234" t="s">
        <v>280</v>
      </c>
      <c r="H212" s="573">
        <f>D212</f>
        <v>0</v>
      </c>
      <c r="I212" s="586"/>
      <c r="J212" s="586"/>
      <c r="K212" s="1339"/>
    </row>
    <row r="213" spans="1:18" x14ac:dyDescent="0.2">
      <c r="C213" s="727"/>
      <c r="D213" s="1330"/>
      <c r="H213" s="573"/>
      <c r="I213" s="390"/>
      <c r="J213" s="390"/>
      <c r="K213" s="1339"/>
    </row>
    <row r="214" spans="1:18" ht="13.5" customHeight="1" x14ac:dyDescent="0.2">
      <c r="A214" s="1286"/>
      <c r="B214" s="239" t="s">
        <v>281</v>
      </c>
      <c r="C214" s="237"/>
      <c r="D214" s="1329"/>
      <c r="E214" s="464"/>
      <c r="F214" s="239" t="s">
        <v>395</v>
      </c>
      <c r="G214" s="193"/>
      <c r="H214" s="461"/>
      <c r="I214" s="194"/>
      <c r="J214" s="194"/>
      <c r="K214" s="1339"/>
    </row>
    <row r="215" spans="1:18" ht="12.75" customHeight="1" x14ac:dyDescent="0.2">
      <c r="B215" s="583" t="s">
        <v>263</v>
      </c>
      <c r="C215" s="727"/>
      <c r="D215" s="1330"/>
      <c r="F215" s="583" t="s">
        <v>263</v>
      </c>
      <c r="H215" s="573"/>
      <c r="I215" s="586"/>
      <c r="J215" s="586"/>
      <c r="K215" s="1347"/>
    </row>
    <row r="216" spans="1:18" x14ac:dyDescent="0.2">
      <c r="A216" s="7">
        <v>5270</v>
      </c>
      <c r="B216" s="753" t="str">
        <f>+VLOOKUP(A216,'Sch Parent TB Converter'!$A$16:$B$247,2,0)</f>
        <v>Cyclical Maintenance - Current</v>
      </c>
      <c r="C216" s="727"/>
      <c r="D216" s="1330"/>
      <c r="F216" s="234" t="s">
        <v>282</v>
      </c>
      <c r="G216" s="593"/>
      <c r="H216" s="594">
        <f>D216</f>
        <v>0</v>
      </c>
      <c r="I216" s="600"/>
      <c r="J216" s="600"/>
      <c r="K216" s="1339"/>
    </row>
    <row r="217" spans="1:18" x14ac:dyDescent="0.2">
      <c r="A217" s="7">
        <v>5920</v>
      </c>
      <c r="B217" s="753" t="str">
        <f>+VLOOKUP(A217,'Sch Parent TB Converter'!$A$16:$B$247,2,0)</f>
        <v>Cyclical Maintenance - Term</v>
      </c>
      <c r="C217" s="727"/>
      <c r="D217" s="1330"/>
      <c r="F217" s="234" t="s">
        <v>283</v>
      </c>
      <c r="H217" s="573">
        <f>D217</f>
        <v>0</v>
      </c>
      <c r="I217" s="600"/>
      <c r="J217" s="600"/>
      <c r="K217" s="1339"/>
    </row>
    <row r="218" spans="1:18" s="593" customFormat="1" x14ac:dyDescent="0.2">
      <c r="A218" s="7"/>
      <c r="B218" s="7"/>
      <c r="C218" s="727"/>
      <c r="D218" s="1330"/>
      <c r="E218" s="575"/>
      <c r="F218" s="1"/>
      <c r="G218" s="5"/>
      <c r="H218" s="573"/>
      <c r="I218" s="607"/>
      <c r="J218" s="607"/>
      <c r="K218" s="1344"/>
      <c r="L218" s="5"/>
      <c r="M218" s="5"/>
      <c r="N218" s="5"/>
      <c r="O218" s="5"/>
      <c r="P218" s="5"/>
      <c r="Q218" s="5"/>
      <c r="R218" s="5"/>
    </row>
    <row r="219" spans="1:18" ht="12.75" customHeight="1" x14ac:dyDescent="0.2">
      <c r="A219" s="1286"/>
      <c r="B219" s="239" t="s">
        <v>284</v>
      </c>
      <c r="C219" s="237"/>
      <c r="D219" s="1329"/>
      <c r="E219" s="464"/>
      <c r="F219" s="239" t="s">
        <v>396</v>
      </c>
      <c r="G219" s="193"/>
      <c r="H219" s="461"/>
      <c r="I219" s="194"/>
      <c r="J219" s="194"/>
      <c r="K219" s="1344"/>
    </row>
    <row r="220" spans="1:18" s="593" customFormat="1" x14ac:dyDescent="0.2">
      <c r="A220" s="7"/>
      <c r="B220" s="583" t="s">
        <v>263</v>
      </c>
      <c r="C220" s="727"/>
      <c r="D220" s="1330"/>
      <c r="E220" s="575"/>
      <c r="F220" s="583" t="s">
        <v>263</v>
      </c>
      <c r="G220" s="5"/>
      <c r="H220" s="573"/>
      <c r="I220" s="586"/>
      <c r="J220" s="586"/>
      <c r="K220" s="1348"/>
      <c r="L220" s="5"/>
      <c r="M220" s="5"/>
      <c r="N220" s="5"/>
      <c r="O220" s="5"/>
      <c r="P220" s="5"/>
      <c r="Q220" s="5"/>
      <c r="R220" s="5"/>
    </row>
    <row r="221" spans="1:18" x14ac:dyDescent="0.2">
      <c r="A221" s="7">
        <v>5272</v>
      </c>
      <c r="B221" s="753" t="str">
        <f>+VLOOKUP(A221,'Sch Parent TB Converter'!$A$16:$B$247,2,0)</f>
        <v>No Later than One Year</v>
      </c>
      <c r="C221" s="727"/>
      <c r="D221" s="1330"/>
      <c r="F221" s="234" t="s">
        <v>285</v>
      </c>
      <c r="G221" s="593"/>
      <c r="H221" s="594">
        <f>D221</f>
        <v>0</v>
      </c>
      <c r="I221" s="600"/>
      <c r="J221" s="600"/>
      <c r="K221" s="1339"/>
    </row>
    <row r="222" spans="1:18" x14ac:dyDescent="0.2">
      <c r="A222" s="7">
        <v>5960</v>
      </c>
      <c r="B222" s="753" t="str">
        <f>+VLOOKUP(A222,'Sch Parent TB Converter'!$A$16:$B$247,2,0)</f>
        <v>Later than One Year</v>
      </c>
      <c r="C222" s="727"/>
      <c r="D222" s="1330"/>
      <c r="F222" s="234" t="s">
        <v>397</v>
      </c>
      <c r="H222" s="573">
        <f>D222</f>
        <v>0</v>
      </c>
      <c r="I222" s="600"/>
      <c r="J222" s="600"/>
      <c r="K222" s="1339"/>
    </row>
    <row r="223" spans="1:18" s="593" customFormat="1" x14ac:dyDescent="0.2">
      <c r="A223" s="7"/>
      <c r="B223" s="7"/>
      <c r="C223" s="727"/>
      <c r="D223" s="1330"/>
      <c r="E223" s="575"/>
      <c r="F223" s="234"/>
      <c r="G223" s="5"/>
      <c r="H223" s="573"/>
      <c r="I223" s="600"/>
      <c r="J223" s="600"/>
      <c r="K223" s="1344"/>
      <c r="L223" s="5"/>
      <c r="M223" s="5"/>
      <c r="N223" s="5"/>
      <c r="O223" s="5"/>
      <c r="P223" s="5"/>
      <c r="Q223" s="5"/>
      <c r="R223" s="5"/>
    </row>
    <row r="224" spans="1:18" x14ac:dyDescent="0.2">
      <c r="A224" s="1286"/>
      <c r="B224" s="239" t="s">
        <v>287</v>
      </c>
      <c r="C224" s="237"/>
      <c r="D224" s="1329"/>
      <c r="E224" s="464"/>
      <c r="F224" s="239" t="s">
        <v>398</v>
      </c>
      <c r="G224" s="193"/>
      <c r="H224" s="461"/>
      <c r="I224" s="194"/>
      <c r="J224" s="194"/>
      <c r="K224" s="1344"/>
    </row>
    <row r="225" spans="1:11" x14ac:dyDescent="0.2">
      <c r="B225" s="583" t="s">
        <v>263</v>
      </c>
      <c r="C225" s="727"/>
      <c r="D225" s="1330"/>
      <c r="F225" s="583" t="s">
        <v>263</v>
      </c>
      <c r="H225" s="573"/>
      <c r="I225" s="586"/>
      <c r="J225" s="586"/>
      <c r="K225" s="1344"/>
    </row>
    <row r="226" spans="1:11" x14ac:dyDescent="0.2">
      <c r="A226" s="7">
        <v>5241</v>
      </c>
      <c r="B226" s="753" t="str">
        <f>+VLOOKUP(A226,'Sch Parent TB Converter'!$A$16:$B$247,2,0)</f>
        <v>Funds Held in Trust on Behalf of Third Parties - Current</v>
      </c>
      <c r="C226" s="727"/>
      <c r="D226" s="1330"/>
      <c r="F226" s="234" t="s">
        <v>288</v>
      </c>
      <c r="H226" s="573">
        <f>D226</f>
        <v>0</v>
      </c>
      <c r="I226" s="586"/>
      <c r="J226" s="586"/>
      <c r="K226" s="1339"/>
    </row>
    <row r="227" spans="1:11" x14ac:dyDescent="0.2">
      <c r="A227" s="7">
        <v>5890</v>
      </c>
      <c r="B227" s="753" t="str">
        <f>+VLOOKUP(A227,'Sch Parent TB Converter'!$A$16:$B$247,2,0)</f>
        <v>Funds Held in Trust on Behalf of Third Parties - Non-current</v>
      </c>
      <c r="C227" s="727"/>
      <c r="D227" s="1330"/>
      <c r="F227" s="234" t="s">
        <v>289</v>
      </c>
      <c r="H227" s="573">
        <f>D227</f>
        <v>0</v>
      </c>
      <c r="I227" s="586"/>
      <c r="J227" s="586"/>
      <c r="K227" s="1339"/>
    </row>
    <row r="228" spans="1:11" x14ac:dyDescent="0.2">
      <c r="C228" s="727"/>
      <c r="D228" s="1330"/>
      <c r="H228" s="573"/>
      <c r="I228" s="584"/>
      <c r="J228" s="584"/>
      <c r="K228" s="1339"/>
    </row>
    <row r="229" spans="1:11" x14ac:dyDescent="0.2">
      <c r="A229" s="1286"/>
      <c r="B229" s="239" t="s">
        <v>290</v>
      </c>
      <c r="C229" s="237"/>
      <c r="D229" s="1329"/>
      <c r="E229" s="464"/>
      <c r="F229" s="239" t="s">
        <v>399</v>
      </c>
      <c r="G229" s="193"/>
      <c r="H229" s="461"/>
      <c r="I229" s="194"/>
      <c r="J229" s="194"/>
      <c r="K229" s="1339"/>
    </row>
    <row r="230" spans="1:11" ht="12.75" customHeight="1" x14ac:dyDescent="0.2">
      <c r="B230" s="583" t="s">
        <v>263</v>
      </c>
      <c r="C230" s="727"/>
      <c r="D230" s="1330"/>
      <c r="F230" s="583" t="s">
        <v>263</v>
      </c>
      <c r="H230" s="573"/>
      <c r="I230" s="586"/>
      <c r="J230" s="586"/>
      <c r="K230" s="1337"/>
    </row>
    <row r="231" spans="1:11" x14ac:dyDescent="0.2">
      <c r="A231" s="7">
        <v>5260</v>
      </c>
      <c r="B231" s="753" t="str">
        <f>'Sch Parent TB Converter'!B220</f>
        <v>Fencing Stage 2</v>
      </c>
      <c r="C231" s="727"/>
      <c r="D231" s="1330"/>
      <c r="F231" s="1282" t="s">
        <v>400</v>
      </c>
      <c r="G231" s="685"/>
      <c r="H231" s="609">
        <f>D231</f>
        <v>0</v>
      </c>
      <c r="I231" s="586"/>
      <c r="J231" s="586"/>
      <c r="K231" s="1339"/>
    </row>
    <row r="232" spans="1:11" x14ac:dyDescent="0.2">
      <c r="A232" s="7">
        <v>5260</v>
      </c>
      <c r="B232" s="753" t="str">
        <f>'Sch Parent TB Converter'!B221</f>
        <v>Block A</v>
      </c>
      <c r="C232" s="727"/>
      <c r="D232" s="1330"/>
      <c r="F232" s="1282" t="s">
        <v>401</v>
      </c>
      <c r="G232" s="1283"/>
      <c r="H232" s="610">
        <f>D232</f>
        <v>0</v>
      </c>
      <c r="I232" s="586"/>
      <c r="J232" s="586"/>
      <c r="K232" s="1339"/>
    </row>
    <row r="233" spans="1:11" ht="12.75" customHeight="1" x14ac:dyDescent="0.2">
      <c r="A233" s="7">
        <v>5260</v>
      </c>
      <c r="B233" s="753" t="str">
        <f>'Sch Parent TB Converter'!B222</f>
        <v>Block G Roof</v>
      </c>
      <c r="C233" s="727"/>
      <c r="D233" s="1330"/>
      <c r="F233" s="1282" t="s">
        <v>402</v>
      </c>
      <c r="G233" s="1283"/>
      <c r="H233" s="610">
        <f>D233</f>
        <v>0</v>
      </c>
      <c r="I233" s="586"/>
      <c r="J233" s="586"/>
      <c r="K233" s="1339"/>
    </row>
    <row r="234" spans="1:11" ht="12.75" customHeight="1" x14ac:dyDescent="0.2">
      <c r="A234" s="7">
        <v>5260</v>
      </c>
      <c r="B234" s="753" t="str">
        <f>'Sch Parent TB Converter'!B223</f>
        <v>Electrical Switch Board</v>
      </c>
      <c r="C234" s="727"/>
      <c r="D234" s="1330"/>
      <c r="F234" s="1282" t="s">
        <v>403</v>
      </c>
      <c r="G234" s="1283"/>
      <c r="H234" s="610">
        <f>D234</f>
        <v>0</v>
      </c>
      <c r="I234" s="586"/>
      <c r="J234" s="586"/>
      <c r="K234" s="1339"/>
    </row>
    <row r="235" spans="1:11" ht="12.75" customHeight="1" x14ac:dyDescent="0.2">
      <c r="A235" s="7">
        <v>5260</v>
      </c>
      <c r="B235" s="753" t="str">
        <f>'Sch Parent TB Converter'!B224</f>
        <v>New 5YA Plan</v>
      </c>
      <c r="C235" s="727"/>
      <c r="D235" s="1330"/>
      <c r="F235" s="1282"/>
      <c r="G235" s="1283"/>
      <c r="H235" s="610"/>
      <c r="I235" s="586"/>
      <c r="J235" s="586"/>
      <c r="K235" s="1339"/>
    </row>
    <row r="236" spans="1:11" ht="12.75" customHeight="1" x14ac:dyDescent="0.2">
      <c r="A236" s="7">
        <v>5260</v>
      </c>
      <c r="B236" s="753" t="str">
        <f>'Sch Parent TB Converter'!B225</f>
        <v>New 5YA Plan</v>
      </c>
      <c r="C236" s="727"/>
      <c r="D236" s="1330"/>
      <c r="F236" s="1282"/>
      <c r="G236" s="1283"/>
      <c r="H236" s="610"/>
      <c r="I236" s="586"/>
      <c r="J236" s="586"/>
      <c r="K236" s="1339"/>
    </row>
    <row r="237" spans="1:11" ht="12.75" customHeight="1" x14ac:dyDescent="0.2">
      <c r="A237" s="7">
        <v>5260</v>
      </c>
      <c r="B237" s="753" t="str">
        <f>'Sch Parent TB Converter'!B226</f>
        <v>New 5YA Plan</v>
      </c>
      <c r="C237" s="727"/>
      <c r="D237" s="1330"/>
      <c r="F237" s="1282"/>
      <c r="G237" s="1283"/>
      <c r="H237" s="610"/>
      <c r="I237" s="586"/>
      <c r="J237" s="586"/>
      <c r="K237" s="1339"/>
    </row>
    <row r="238" spans="1:11" ht="12.75" customHeight="1" x14ac:dyDescent="0.2">
      <c r="A238" s="7">
        <v>5260</v>
      </c>
      <c r="B238" s="753" t="str">
        <f>'Sch Parent TB Converter'!B227</f>
        <v>New 5YA Plan</v>
      </c>
      <c r="C238" s="727"/>
      <c r="D238" s="1330"/>
      <c r="F238" s="1282"/>
      <c r="G238" s="1283"/>
      <c r="H238" s="610"/>
      <c r="I238" s="586"/>
      <c r="J238" s="586"/>
      <c r="K238" s="1339"/>
    </row>
    <row r="239" spans="1:11" ht="12.75" customHeight="1" x14ac:dyDescent="0.2">
      <c r="A239" s="7">
        <v>5260</v>
      </c>
      <c r="B239" s="753" t="str">
        <f>'Sch Parent TB Converter'!B228</f>
        <v>New 5YA Plan</v>
      </c>
      <c r="C239" s="727"/>
      <c r="D239" s="1330"/>
      <c r="F239" s="1282"/>
      <c r="G239" s="1283"/>
      <c r="H239" s="610"/>
      <c r="I239" s="586"/>
      <c r="J239" s="586"/>
      <c r="K239" s="1339"/>
    </row>
    <row r="240" spans="1:11" ht="12.75" customHeight="1" x14ac:dyDescent="0.2">
      <c r="A240" s="7">
        <v>5260</v>
      </c>
      <c r="B240" s="753" t="str">
        <f>'Sch Parent TB Converter'!B229</f>
        <v>New 5YA Plan</v>
      </c>
      <c r="C240" s="727"/>
      <c r="D240" s="1330"/>
      <c r="F240" s="1282"/>
      <c r="G240" s="1283"/>
      <c r="H240" s="610"/>
      <c r="I240" s="586"/>
      <c r="J240" s="586"/>
      <c r="K240" s="1339"/>
    </row>
    <row r="241" spans="1:11" ht="12.75" customHeight="1" x14ac:dyDescent="0.2">
      <c r="A241" s="7">
        <v>5260</v>
      </c>
      <c r="B241" s="753" t="str">
        <f>'Sch Parent TB Converter'!B230</f>
        <v>New 5YA Plan</v>
      </c>
      <c r="C241" s="727"/>
      <c r="D241" s="1330"/>
      <c r="F241" s="1282"/>
      <c r="G241" s="1283"/>
      <c r="H241" s="610"/>
      <c r="I241" s="586"/>
      <c r="J241" s="586"/>
      <c r="K241" s="1339"/>
    </row>
    <row r="242" spans="1:11" ht="12.75" customHeight="1" x14ac:dyDescent="0.2">
      <c r="A242" s="7">
        <v>5260</v>
      </c>
      <c r="B242" s="753" t="str">
        <f>'Sch Parent TB Converter'!B231</f>
        <v>New 5YA Plan</v>
      </c>
      <c r="C242" s="727"/>
      <c r="D242" s="1330"/>
      <c r="F242" s="1282"/>
      <c r="G242" s="1283"/>
      <c r="H242" s="610"/>
      <c r="I242" s="586"/>
      <c r="J242" s="586"/>
      <c r="K242" s="1339"/>
    </row>
    <row r="243" spans="1:11" ht="12.75" customHeight="1" x14ac:dyDescent="0.2">
      <c r="A243" s="7">
        <v>5260</v>
      </c>
      <c r="B243" s="753" t="str">
        <f>'Sch Parent TB Converter'!B232</f>
        <v>New 5YA Plan</v>
      </c>
      <c r="C243" s="727"/>
      <c r="D243" s="1330"/>
      <c r="F243" s="1282"/>
      <c r="G243" s="1283"/>
      <c r="H243" s="610"/>
      <c r="I243" s="586"/>
      <c r="J243" s="586"/>
      <c r="K243" s="1339"/>
    </row>
    <row r="244" spans="1:11" ht="12.75" customHeight="1" x14ac:dyDescent="0.2">
      <c r="A244" s="7">
        <v>5260</v>
      </c>
      <c r="B244" s="753" t="str">
        <f>'Sch Parent TB Converter'!B233</f>
        <v>New 5YA Plan</v>
      </c>
      <c r="C244" s="727"/>
      <c r="D244" s="1330"/>
      <c r="F244" s="1282"/>
      <c r="G244" s="1283"/>
      <c r="H244" s="610"/>
      <c r="I244" s="586"/>
      <c r="J244" s="586"/>
      <c r="K244" s="1339"/>
    </row>
    <row r="245" spans="1:11" ht="12.75" customHeight="1" x14ac:dyDescent="0.2">
      <c r="A245" s="7">
        <v>5260</v>
      </c>
      <c r="B245" s="753" t="str">
        <f>'Sch Parent TB Converter'!B234</f>
        <v>New 5YA Plan</v>
      </c>
      <c r="C245" s="727"/>
      <c r="D245" s="1330"/>
      <c r="F245" s="1282"/>
      <c r="G245" s="1283"/>
      <c r="H245" s="610"/>
      <c r="I245" s="586"/>
      <c r="J245" s="586"/>
      <c r="K245" s="1339"/>
    </row>
    <row r="246" spans="1:11" ht="12.75" customHeight="1" x14ac:dyDescent="0.2">
      <c r="A246" s="7">
        <v>5260</v>
      </c>
      <c r="B246" s="753" t="str">
        <f>'Sch Parent TB Converter'!B235</f>
        <v>New 5YA Plan</v>
      </c>
      <c r="C246" s="727"/>
      <c r="D246" s="1330"/>
      <c r="F246" s="1282"/>
      <c r="G246" s="1283"/>
      <c r="H246" s="610"/>
      <c r="I246" s="586"/>
      <c r="J246" s="586"/>
      <c r="K246" s="1339"/>
    </row>
    <row r="247" spans="1:11" ht="12.75" customHeight="1" x14ac:dyDescent="0.2">
      <c r="C247" s="727"/>
      <c r="D247" s="1330"/>
      <c r="G247" s="19"/>
      <c r="H247" s="588"/>
      <c r="I247" s="584"/>
      <c r="J247" s="584"/>
      <c r="K247" s="1339"/>
    </row>
    <row r="248" spans="1:11" ht="12.75" customHeight="1" x14ac:dyDescent="0.2">
      <c r="A248" s="1286"/>
      <c r="B248" s="239" t="s">
        <v>296</v>
      </c>
      <c r="C248" s="237"/>
      <c r="D248" s="1329"/>
      <c r="E248" s="464"/>
      <c r="F248" s="239" t="s">
        <v>404</v>
      </c>
      <c r="G248" s="193"/>
      <c r="H248" s="461"/>
      <c r="I248" s="194"/>
      <c r="J248" s="194"/>
      <c r="K248" s="1337"/>
    </row>
    <row r="249" spans="1:11" x14ac:dyDescent="0.2">
      <c r="B249" s="583" t="s">
        <v>263</v>
      </c>
      <c r="C249" s="727"/>
      <c r="D249" s="1330"/>
      <c r="F249" s="583" t="s">
        <v>263</v>
      </c>
      <c r="H249" s="573"/>
      <c r="I249" s="586"/>
      <c r="J249" s="586"/>
      <c r="K249" s="1337"/>
    </row>
    <row r="250" spans="1:11" x14ac:dyDescent="0.2">
      <c r="A250" s="7">
        <v>5261</v>
      </c>
      <c r="B250" s="753" t="str">
        <f>+VLOOKUP(A250,'Sch Parent TB Converter'!$A$16:$B$247,2,0)</f>
        <v>Cluster Funds Held at Year End</v>
      </c>
      <c r="C250" s="727"/>
      <c r="D250" s="1330"/>
      <c r="F250" s="234" t="s">
        <v>297</v>
      </c>
      <c r="G250" s="19"/>
      <c r="H250" s="588">
        <f>D250</f>
        <v>0</v>
      </c>
      <c r="I250" s="584"/>
      <c r="J250" s="584"/>
      <c r="K250" s="1339"/>
    </row>
    <row r="251" spans="1:11" x14ac:dyDescent="0.2">
      <c r="C251" s="727"/>
      <c r="D251" s="1330"/>
      <c r="F251" s="6"/>
      <c r="G251" s="19"/>
      <c r="H251" s="588"/>
      <c r="I251" s="584"/>
      <c r="J251" s="584"/>
      <c r="K251" s="1339"/>
    </row>
    <row r="252" spans="1:11" ht="12.75" customHeight="1" x14ac:dyDescent="0.2">
      <c r="A252" s="1286"/>
      <c r="B252" s="239" t="s">
        <v>298</v>
      </c>
      <c r="C252" s="237"/>
      <c r="D252" s="1329"/>
      <c r="E252" s="464"/>
      <c r="F252" s="239" t="s">
        <v>405</v>
      </c>
      <c r="G252" s="193"/>
      <c r="H252" s="461"/>
      <c r="I252" s="572"/>
      <c r="J252" s="572"/>
      <c r="K252" s="1339"/>
    </row>
    <row r="253" spans="1:11" ht="12.75" customHeight="1" x14ac:dyDescent="0.2">
      <c r="B253" s="583" t="s">
        <v>299</v>
      </c>
      <c r="C253" s="727"/>
      <c r="D253" s="1330"/>
      <c r="F253" s="583" t="s">
        <v>299</v>
      </c>
      <c r="H253" s="573"/>
      <c r="I253" s="390"/>
      <c r="J253" s="390"/>
      <c r="K253" s="1337"/>
    </row>
    <row r="254" spans="1:11" ht="12.75" customHeight="1" x14ac:dyDescent="0.2">
      <c r="A254" s="727">
        <v>3220</v>
      </c>
      <c r="B254" s="753" t="str">
        <f>+VLOOKUP(A254,'Sch Parent TB Converter'!$A$16:$B$247,2,0)</f>
        <v>Contribution - Furniture and Equipment</v>
      </c>
      <c r="C254" s="727"/>
      <c r="D254" s="1330"/>
      <c r="F254" s="234" t="s">
        <v>406</v>
      </c>
      <c r="G254" s="19"/>
      <c r="H254" s="573"/>
      <c r="I254" s="390"/>
      <c r="J254" s="390"/>
      <c r="K254" s="1347"/>
    </row>
    <row r="255" spans="1:11" ht="12.75" customHeight="1" x14ac:dyDescent="0.2">
      <c r="A255" s="742">
        <v>3230</v>
      </c>
      <c r="B255" s="753" t="str">
        <f>+VLOOKUP(A255,'Sch Parent TB Converter'!$A$16:$B$247,2,0)</f>
        <v>Contribution - Other</v>
      </c>
      <c r="C255" s="727"/>
      <c r="D255" s="1330"/>
      <c r="F255" s="234" t="s">
        <v>406</v>
      </c>
      <c r="G255" s="19"/>
      <c r="H255" s="573"/>
      <c r="I255" s="390"/>
      <c r="J255" s="390"/>
      <c r="K255" s="1347"/>
    </row>
    <row r="256" spans="1:11" x14ac:dyDescent="0.2">
      <c r="A256" s="742">
        <v>3240</v>
      </c>
      <c r="B256" s="753" t="str">
        <f>+VLOOKUP(A256,'Sch Parent TB Converter'!$A$16:$B$247,2,0)</f>
        <v>Distribution to MOE</v>
      </c>
      <c r="C256" s="727"/>
      <c r="D256" s="1330"/>
      <c r="F256" s="234" t="s">
        <v>407</v>
      </c>
      <c r="G256" s="19"/>
      <c r="I256" s="390"/>
      <c r="J256" s="390"/>
      <c r="K256" s="1347"/>
    </row>
    <row r="257" spans="1:11" x14ac:dyDescent="0.2">
      <c r="A257" s="727">
        <v>3200</v>
      </c>
      <c r="B257" s="753" t="str">
        <f>+VLOOKUP(A257,'Sch Parent TB Converter'!$A$16:$B$247,2,0)</f>
        <v>Accumulated surplus/(deficit)</v>
      </c>
      <c r="C257" s="727"/>
      <c r="D257" s="1330"/>
      <c r="F257" s="234" t="s">
        <v>166</v>
      </c>
      <c r="G257" s="19"/>
      <c r="I257" s="390"/>
      <c r="J257" s="390"/>
      <c r="K257" s="1347"/>
    </row>
    <row r="258" spans="1:11" x14ac:dyDescent="0.2">
      <c r="A258" s="727">
        <v>3202</v>
      </c>
      <c r="B258" s="753" t="str">
        <f>+VLOOKUP(A258,'Sch Parent TB Converter'!$A$16:$B$247,2,0)</f>
        <v>Other Equity Reserves</v>
      </c>
      <c r="C258" s="727"/>
      <c r="D258" s="1330"/>
      <c r="F258" s="234"/>
      <c r="G258" s="19"/>
      <c r="I258" s="390"/>
      <c r="J258" s="390"/>
      <c r="K258" s="1347"/>
    </row>
    <row r="259" spans="1:11" x14ac:dyDescent="0.2">
      <c r="A259" s="1332"/>
      <c r="B259" s="1332"/>
      <c r="C259" s="1273"/>
      <c r="D259" s="1333"/>
      <c r="E259" s="1334"/>
      <c r="F259" s="234"/>
      <c r="G259" s="19"/>
      <c r="I259" s="390"/>
      <c r="J259" s="390"/>
      <c r="K259" s="1347"/>
    </row>
    <row r="260" spans="1:11" x14ac:dyDescent="0.2">
      <c r="F260" s="234"/>
      <c r="H260" s="611" t="e">
        <f>SUM(H12:H256)</f>
        <v>#REF!</v>
      </c>
      <c r="I260" s="1284">
        <f>SUM(I12:I256)</f>
        <v>0</v>
      </c>
      <c r="J260" s="1284">
        <f>SUM(J12:J256)</f>
        <v>0</v>
      </c>
      <c r="K260" s="1285"/>
    </row>
    <row r="261" spans="1:11" x14ac:dyDescent="0.2">
      <c r="F261" s="581"/>
      <c r="G261" s="581"/>
      <c r="H261" s="390"/>
      <c r="I261" s="390"/>
      <c r="J261" s="390"/>
      <c r="K261" s="390"/>
    </row>
    <row r="262" spans="1:11" x14ac:dyDescent="0.2">
      <c r="H262" s="390"/>
      <c r="I262" s="390"/>
      <c r="J262" s="390"/>
      <c r="K262" s="612"/>
    </row>
    <row r="263" spans="1:11" x14ac:dyDescent="0.2">
      <c r="H263" s="390"/>
      <c r="I263" s="390"/>
      <c r="J263" s="390"/>
      <c r="K263" s="390"/>
    </row>
    <row r="264" spans="1:11" x14ac:dyDescent="0.2">
      <c r="A264" s="5"/>
      <c r="B264" s="5"/>
      <c r="C264" s="5"/>
      <c r="D264" s="5"/>
      <c r="E264" s="5"/>
      <c r="H264" s="390"/>
      <c r="I264" s="390"/>
      <c r="J264" s="390"/>
      <c r="K264" s="390"/>
    </row>
    <row r="265" spans="1:11" x14ac:dyDescent="0.2">
      <c r="A265" s="5"/>
      <c r="B265" s="5"/>
      <c r="C265" s="5"/>
      <c r="D265" s="5"/>
      <c r="E265" s="5"/>
      <c r="H265" s="390"/>
      <c r="I265" s="390"/>
      <c r="J265" s="390"/>
      <c r="K265" s="390"/>
    </row>
    <row r="266" spans="1:11" x14ac:dyDescent="0.2">
      <c r="A266" s="5"/>
      <c r="B266" s="5"/>
      <c r="C266" s="5"/>
      <c r="D266" s="5"/>
      <c r="E266" s="5"/>
      <c r="H266" s="390"/>
      <c r="I266" s="390"/>
      <c r="J266" s="390"/>
      <c r="K266" s="390"/>
    </row>
    <row r="267" spans="1:11" x14ac:dyDescent="0.2">
      <c r="A267" s="5"/>
      <c r="B267" s="5"/>
      <c r="C267" s="5"/>
      <c r="D267" s="5"/>
      <c r="E267" s="5"/>
      <c r="H267" s="390"/>
      <c r="I267" s="390"/>
      <c r="J267" s="390"/>
      <c r="K267" s="390"/>
    </row>
    <row r="268" spans="1:11" x14ac:dyDescent="0.2">
      <c r="A268" s="5"/>
      <c r="B268" s="5"/>
      <c r="C268" s="5"/>
      <c r="D268" s="5"/>
      <c r="E268" s="5"/>
      <c r="H268" s="390"/>
      <c r="I268" s="390"/>
      <c r="J268" s="390"/>
      <c r="K268" s="390"/>
    </row>
    <row r="269" spans="1:11" x14ac:dyDescent="0.2">
      <c r="A269" s="5"/>
      <c r="B269" s="5"/>
      <c r="C269" s="5"/>
      <c r="D269" s="5"/>
      <c r="E269" s="5"/>
      <c r="H269" s="390"/>
      <c r="I269" s="390"/>
      <c r="J269" s="390"/>
      <c r="K269" s="390"/>
    </row>
    <row r="270" spans="1:11" x14ac:dyDescent="0.2">
      <c r="A270" s="5"/>
      <c r="B270" s="5"/>
      <c r="C270" s="5"/>
      <c r="D270" s="5"/>
      <c r="E270" s="5"/>
      <c r="H270" s="390"/>
      <c r="I270" s="390"/>
      <c r="J270" s="390"/>
      <c r="K270" s="390"/>
    </row>
    <row r="271" spans="1:11" x14ac:dyDescent="0.2">
      <c r="A271" s="5"/>
      <c r="B271" s="5"/>
      <c r="C271" s="5"/>
      <c r="D271" s="5"/>
      <c r="E271" s="5"/>
      <c r="H271" s="390"/>
      <c r="I271" s="390"/>
      <c r="J271" s="390"/>
      <c r="K271" s="390"/>
    </row>
    <row r="272" spans="1:11" x14ac:dyDescent="0.2">
      <c r="A272" s="5"/>
      <c r="B272" s="5"/>
      <c r="C272" s="5"/>
      <c r="D272" s="5"/>
      <c r="E272" s="5"/>
      <c r="H272" s="390"/>
      <c r="I272" s="390"/>
      <c r="J272" s="390"/>
      <c r="K272" s="390"/>
    </row>
    <row r="273" spans="1:11" x14ac:dyDescent="0.2">
      <c r="A273" s="5"/>
      <c r="B273" s="5"/>
      <c r="C273" s="5"/>
      <c r="D273" s="5"/>
      <c r="E273" s="5"/>
      <c r="H273" s="390"/>
      <c r="I273" s="390"/>
      <c r="J273" s="390"/>
      <c r="K273" s="390"/>
    </row>
    <row r="274" spans="1:11" x14ac:dyDescent="0.2">
      <c r="A274" s="5"/>
      <c r="B274" s="5"/>
      <c r="C274" s="5"/>
      <c r="D274" s="5"/>
      <c r="E274" s="5"/>
      <c r="H274" s="390"/>
      <c r="I274" s="390"/>
      <c r="J274" s="390"/>
      <c r="K274" s="390"/>
    </row>
    <row r="275" spans="1:11" x14ac:dyDescent="0.2">
      <c r="A275" s="5"/>
      <c r="B275" s="5"/>
      <c r="C275" s="5"/>
      <c r="D275" s="5"/>
      <c r="E275" s="5"/>
      <c r="H275" s="390"/>
      <c r="I275" s="390"/>
      <c r="J275" s="390"/>
      <c r="K275" s="390"/>
    </row>
    <row r="276" spans="1:11" x14ac:dyDescent="0.2">
      <c r="A276" s="5"/>
      <c r="B276" s="5"/>
      <c r="C276" s="5"/>
      <c r="D276" s="5"/>
      <c r="E276" s="5"/>
      <c r="H276" s="390"/>
      <c r="I276" s="390"/>
      <c r="J276" s="390"/>
      <c r="K276" s="390"/>
    </row>
    <row r="277" spans="1:11" x14ac:dyDescent="0.2">
      <c r="A277" s="5"/>
      <c r="B277" s="5"/>
      <c r="C277" s="5"/>
      <c r="D277" s="5"/>
      <c r="E277" s="5"/>
      <c r="H277" s="390"/>
      <c r="I277" s="390"/>
      <c r="J277" s="390"/>
      <c r="K277" s="390"/>
    </row>
    <row r="278" spans="1:11" x14ac:dyDescent="0.2">
      <c r="A278" s="5"/>
      <c r="B278" s="5"/>
      <c r="C278" s="5"/>
      <c r="D278" s="5"/>
      <c r="E278" s="5"/>
      <c r="H278" s="390"/>
      <c r="I278" s="390"/>
      <c r="J278" s="390"/>
      <c r="K278" s="390"/>
    </row>
    <row r="279" spans="1:11" x14ac:dyDescent="0.2">
      <c r="A279" s="5"/>
      <c r="B279" s="5"/>
      <c r="C279" s="5"/>
      <c r="D279" s="5"/>
      <c r="E279" s="5"/>
      <c r="H279" s="390"/>
      <c r="I279" s="390"/>
      <c r="J279" s="390"/>
      <c r="K279" s="390"/>
    </row>
    <row r="280" spans="1:11" x14ac:dyDescent="0.2">
      <c r="A280" s="5"/>
      <c r="B280" s="5"/>
      <c r="C280" s="5"/>
      <c r="D280" s="5"/>
      <c r="E280" s="5"/>
      <c r="H280" s="390"/>
      <c r="I280" s="390"/>
      <c r="J280" s="390"/>
      <c r="K280" s="390"/>
    </row>
    <row r="281" spans="1:11" x14ac:dyDescent="0.2">
      <c r="A281" s="5"/>
      <c r="B281" s="5"/>
      <c r="C281" s="5"/>
      <c r="D281" s="5"/>
      <c r="E281" s="5"/>
      <c r="H281" s="390"/>
      <c r="I281" s="390"/>
      <c r="J281" s="390"/>
      <c r="K281" s="390"/>
    </row>
    <row r="282" spans="1:11" x14ac:dyDescent="0.2">
      <c r="A282" s="5"/>
      <c r="B282" s="5"/>
      <c r="C282" s="5"/>
      <c r="D282" s="5"/>
      <c r="E282" s="5"/>
      <c r="H282" s="390"/>
      <c r="I282" s="390"/>
      <c r="J282" s="390"/>
      <c r="K282" s="390"/>
    </row>
    <row r="283" spans="1:11" x14ac:dyDescent="0.2">
      <c r="A283" s="5"/>
      <c r="B283" s="5"/>
      <c r="C283" s="5"/>
      <c r="D283" s="5"/>
      <c r="E283" s="5"/>
      <c r="H283" s="390"/>
      <c r="I283" s="390"/>
      <c r="J283" s="390"/>
      <c r="K283" s="390"/>
    </row>
    <row r="284" spans="1:11" x14ac:dyDescent="0.2">
      <c r="A284" s="5"/>
      <c r="B284" s="5"/>
      <c r="C284" s="5"/>
      <c r="D284" s="5"/>
      <c r="E284" s="5"/>
      <c r="H284" s="390"/>
      <c r="I284" s="390"/>
      <c r="J284" s="390"/>
      <c r="K284" s="390"/>
    </row>
    <row r="285" spans="1:11" x14ac:dyDescent="0.2">
      <c r="A285" s="5"/>
      <c r="B285" s="5"/>
      <c r="C285" s="5"/>
      <c r="D285" s="5"/>
      <c r="E285" s="5"/>
      <c r="H285" s="390"/>
      <c r="I285" s="390"/>
      <c r="J285" s="390"/>
      <c r="K285" s="390"/>
    </row>
    <row r="286" spans="1:11" x14ac:dyDescent="0.2">
      <c r="A286" s="5"/>
      <c r="B286" s="5"/>
      <c r="C286" s="5"/>
      <c r="D286" s="5"/>
      <c r="E286" s="5"/>
      <c r="K286" s="390"/>
    </row>
    <row r="287" spans="1:11" x14ac:dyDescent="0.2">
      <c r="A287" s="5"/>
      <c r="B287" s="5"/>
      <c r="C287" s="5"/>
      <c r="D287" s="5"/>
      <c r="E287" s="5"/>
      <c r="K287" s="390"/>
    </row>
    <row r="304" spans="4:19" s="7" customFormat="1" ht="12.75" customHeight="1" x14ac:dyDescent="0.2">
      <c r="D304" s="575"/>
      <c r="E304" s="575"/>
      <c r="F304" s="5"/>
      <c r="G304" s="5"/>
      <c r="H304" s="5"/>
      <c r="I304" s="5"/>
      <c r="J304" s="5"/>
      <c r="K304" s="5"/>
      <c r="L304" s="5"/>
      <c r="M304" s="5"/>
      <c r="N304" s="5"/>
      <c r="O304" s="5"/>
      <c r="P304" s="5"/>
      <c r="Q304" s="5"/>
      <c r="R304" s="5"/>
      <c r="S304" s="5"/>
    </row>
  </sheetData>
  <mergeCells count="2">
    <mergeCell ref="A3:C4"/>
    <mergeCell ref="D5:E5"/>
  </mergeCells>
  <conditionalFormatting sqref="H3">
    <cfRule type="containsText" dxfId="22" priority="3" operator="containsText" text="Does Not">
      <formula>NOT(ISERROR(SEARCH("Does Not",H3)))</formula>
    </cfRule>
    <cfRule type="containsText" dxfId="21" priority="4" operator="containsText" text="Balances">
      <formula>NOT(ISERROR(SEARCH("Balances",H3)))</formula>
    </cfRule>
  </conditionalFormatting>
  <hyperlinks>
    <hyperlink ref="A5" r:id="rId1" display="https://web-assets.education.govt.nz/s3fs-public/2025-03/FISH March 2025 Financial-Information-for-Schools-Handbook %28Final%29 24 March 2025.pdf?VersionId=lR42UuUHgtUAXBCZoQZutXyv_kHixRnU" xr:uid="{72E205E6-6406-4D0C-AD28-AD9435DD45B5}"/>
  </hyperlinks>
  <printOptions headings="1"/>
  <pageMargins left="0.70866141732283472" right="0.70866141732283472" top="0.74803149606299213" bottom="0.74803149606299213" header="0.31496062992125984" footer="0.31496062992125984"/>
  <pageSetup paperSize="8" scale="50" fitToHeight="3" orientation="portrait" r:id="rId2"/>
  <headerFooter>
    <oddHeader>&amp;C&amp;"Calibri"&amp;10&amp;K000000 [UNCLASSIFIED]&amp;1#_x000D_</oddHeader>
    <oddFooter>&amp;C_x000D_&amp;1#&amp;"Calibri"&amp;10&amp;K000000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4"/>
    <pageSetUpPr fitToPage="1"/>
  </sheetPr>
  <dimension ref="A1:N319"/>
  <sheetViews>
    <sheetView showGridLines="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15.42578125" style="7" customWidth="1"/>
    <col min="2" max="2" width="53.5703125" style="5" customWidth="1"/>
    <col min="3" max="8" width="20.85546875" style="5" customWidth="1"/>
    <col min="9" max="10" width="10.42578125" style="5" bestFit="1" customWidth="1"/>
    <col min="11" max="11" width="10.85546875" style="5" customWidth="1"/>
    <col min="12" max="12" width="10.28515625" style="5" customWidth="1"/>
    <col min="13" max="16384" width="8.85546875" style="5"/>
  </cols>
  <sheetData>
    <row r="1" spans="1:14" x14ac:dyDescent="0.2">
      <c r="A1" s="201" t="s">
        <v>408</v>
      </c>
    </row>
    <row r="2" spans="1:14" x14ac:dyDescent="0.2">
      <c r="A2" s="415" t="s">
        <v>350</v>
      </c>
      <c r="B2" s="1272" t="s">
        <v>409</v>
      </c>
    </row>
    <row r="3" spans="1:14" s="593" customFormat="1" x14ac:dyDescent="0.2">
      <c r="A3" s="616" t="s">
        <v>308</v>
      </c>
      <c r="B3" s="1251">
        <v>2025</v>
      </c>
      <c r="J3" s="1614" t="s">
        <v>351</v>
      </c>
      <c r="K3" s="1615"/>
      <c r="L3" s="1615"/>
      <c r="M3" s="1615"/>
      <c r="N3" s="1616"/>
    </row>
    <row r="4" spans="1:14" s="593" customFormat="1" x14ac:dyDescent="0.2">
      <c r="A4" s="616"/>
      <c r="B4" s="577" t="s">
        <v>312</v>
      </c>
      <c r="C4" s="862" t="str">
        <f>IF(OR(SUBTOTAL(9,C9:C267)=0,ABS(SUBTOTAL(9,C9:C269))&lt;5),"Balances","Does Not Balance")</f>
        <v>Balances</v>
      </c>
      <c r="D4" s="862" t="str">
        <f>IF(OR(SUBTOTAL(9,D9:D269)=0,ABS(SUBTOTAL(9,D9:D269))&lt;5),"Balances","Does Not Balance")</f>
        <v>Balances</v>
      </c>
      <c r="E4" s="862" t="str">
        <f>IF(OR(SUBTOTAL(9,E9:E269)=0,ABS(SUBTOTAL(9,E9:E269))&lt;5),"Balances","Does Not Balance")</f>
        <v>Balances</v>
      </c>
      <c r="F4" s="862" t="str">
        <f>IF(OR(SUBTOTAL(9,F9:F269)=0,ABS(SUBTOTAL(9,F9:F269))&lt;5),"Balances","Does Not Balance")</f>
        <v>Balances</v>
      </c>
      <c r="G4" s="1629" t="s">
        <v>352</v>
      </c>
      <c r="H4" s="1629"/>
      <c r="J4" s="1630" t="s">
        <v>353</v>
      </c>
      <c r="K4" s="1631"/>
      <c r="L4" s="1631"/>
      <c r="M4" s="1631"/>
      <c r="N4" s="1632"/>
    </row>
    <row r="5" spans="1:14" s="593" customFormat="1" x14ac:dyDescent="0.2">
      <c r="A5" s="616"/>
      <c r="B5" s="578"/>
      <c r="C5" s="580"/>
      <c r="D5" s="580"/>
      <c r="E5" s="580"/>
      <c r="F5" s="580"/>
      <c r="G5" s="167"/>
      <c r="H5" s="167"/>
      <c r="J5" s="1633"/>
      <c r="K5" s="1634"/>
      <c r="L5" s="1634"/>
      <c r="M5" s="1634"/>
      <c r="N5" s="1635"/>
    </row>
    <row r="6" spans="1:14" ht="12.75" customHeight="1" x14ac:dyDescent="0.2">
      <c r="C6" s="167">
        <f>FY</f>
        <v>2025</v>
      </c>
      <c r="D6" s="167">
        <f>FY</f>
        <v>2025</v>
      </c>
      <c r="E6" s="167">
        <f>PY</f>
        <v>2024</v>
      </c>
      <c r="F6" s="167">
        <f>FY</f>
        <v>2025</v>
      </c>
      <c r="G6" s="167">
        <f>FY</f>
        <v>2025</v>
      </c>
      <c r="H6" s="167">
        <f>FY</f>
        <v>2025</v>
      </c>
      <c r="J6" s="1636"/>
      <c r="K6" s="1637"/>
      <c r="L6" s="1637"/>
      <c r="M6" s="1637"/>
      <c r="N6" s="1638"/>
    </row>
    <row r="7" spans="1:14" ht="12.95" customHeight="1" x14ac:dyDescent="0.2">
      <c r="A7" s="167" t="s">
        <v>173</v>
      </c>
      <c r="B7" s="167" t="s">
        <v>144</v>
      </c>
      <c r="C7" s="167" t="s">
        <v>313</v>
      </c>
      <c r="D7" s="167" t="s">
        <v>314</v>
      </c>
      <c r="E7" s="167" t="str">
        <f>C7</f>
        <v>Actual</v>
      </c>
      <c r="F7" s="167" t="s">
        <v>315</v>
      </c>
      <c r="G7" s="167" t="str">
        <f>E7</f>
        <v>Actual</v>
      </c>
      <c r="H7" s="167" t="str">
        <f>D7</f>
        <v>Budget (Unaudited)</v>
      </c>
      <c r="I7" s="1357"/>
      <c r="J7" s="633"/>
      <c r="K7" s="633"/>
      <c r="L7" s="192"/>
    </row>
    <row r="8" spans="1:14" ht="12.75" customHeight="1" x14ac:dyDescent="0.2">
      <c r="C8" s="79" t="s">
        <v>316</v>
      </c>
      <c r="D8" s="79" t="s">
        <v>316</v>
      </c>
      <c r="E8" s="79" t="s">
        <v>316</v>
      </c>
      <c r="F8" s="79" t="s">
        <v>316</v>
      </c>
      <c r="G8" s="79" t="s">
        <v>316</v>
      </c>
      <c r="H8" s="79" t="s">
        <v>316</v>
      </c>
    </row>
    <row r="9" spans="1:14" ht="12.75" customHeight="1" x14ac:dyDescent="0.2">
      <c r="A9" s="195"/>
      <c r="B9" s="249" t="s">
        <v>174</v>
      </c>
      <c r="C9" s="1252"/>
      <c r="D9" s="1252"/>
      <c r="E9" s="1252"/>
      <c r="F9" s="403"/>
      <c r="G9" s="527"/>
      <c r="H9" s="527"/>
    </row>
    <row r="10" spans="1:14" ht="12.75" customHeight="1" x14ac:dyDescent="0.2">
      <c r="A10" s="237"/>
      <c r="B10" s="239" t="s">
        <v>176</v>
      </c>
      <c r="C10" s="404"/>
      <c r="D10" s="404"/>
      <c r="E10" s="404"/>
      <c r="F10" s="405"/>
      <c r="G10" s="528"/>
      <c r="H10" s="528"/>
    </row>
    <row r="11" spans="1:14" ht="12.75" customHeight="1" x14ac:dyDescent="0.2">
      <c r="A11" s="727"/>
      <c r="B11" s="173" t="s">
        <v>177</v>
      </c>
      <c r="C11" s="79"/>
      <c r="D11" s="79"/>
      <c r="E11" s="79"/>
      <c r="F11" s="582"/>
      <c r="G11" s="629"/>
      <c r="H11" s="629"/>
    </row>
    <row r="12" spans="1:14" ht="12.75" customHeight="1" x14ac:dyDescent="0.2">
      <c r="A12" s="727">
        <v>1120</v>
      </c>
      <c r="B12" s="60" t="str">
        <f>IFERROR(VLOOKUP($A12,SubsidiaryTBConverter,2,),"Missing")</f>
        <v>Government Grants - Ministry of Education</v>
      </c>
      <c r="C12" s="584">
        <f>SUM(Eliminations!D12,'Sch Parent Inputs'!C12,'Subsidiary Inputs'!C12)</f>
        <v>0</v>
      </c>
      <c r="D12" s="584">
        <f>SUM(Eliminations!E12,'Sch Parent Inputs'!D12,'Subsidiary Inputs'!D12)</f>
        <v>0</v>
      </c>
      <c r="E12" s="584">
        <f>SUM('Sch Parent Inputs'!E12,'Subsidiary Inputs'!E12)</f>
        <v>0</v>
      </c>
      <c r="F12" s="585">
        <f>SUM('Sch Parent Inputs'!F12,'Subsidiary Inputs'!F12)</f>
        <v>0</v>
      </c>
      <c r="G12" s="618">
        <f>ROUND(ABS(C12),0)</f>
        <v>0</v>
      </c>
      <c r="H12" s="618">
        <f>ROUND(ABS(D12),0)</f>
        <v>0</v>
      </c>
      <c r="K12" s="390"/>
    </row>
    <row r="13" spans="1:14" x14ac:dyDescent="0.2">
      <c r="A13" s="727">
        <v>1160</v>
      </c>
      <c r="B13" s="60" t="str">
        <f>IFERROR(VLOOKUP($A13,SubsidiaryTBConverter,2,),"Missing")</f>
        <v>Teachers' Salaries Grants</v>
      </c>
      <c r="C13" s="584">
        <f>SUM(Eliminations!D13,'Sch Parent Inputs'!C13,'Subsidiary Inputs'!C13)</f>
        <v>0</v>
      </c>
      <c r="D13" s="584">
        <f>SUM(Eliminations!E13,'Sch Parent Inputs'!D13,'Subsidiary Inputs'!D13)</f>
        <v>0</v>
      </c>
      <c r="E13" s="584">
        <f>SUM('Sch Parent Inputs'!E13,'Subsidiary Inputs'!E13)</f>
        <v>0</v>
      </c>
      <c r="F13" s="585">
        <f>SUM('Sch Parent Inputs'!F13,'Subsidiary Inputs'!F13)</f>
        <v>0</v>
      </c>
      <c r="G13" s="618">
        <f t="shared" ref="G13:G14" si="0">ROUND(ABS(C13),0)</f>
        <v>0</v>
      </c>
      <c r="H13" s="618">
        <f t="shared" ref="H13:H14" si="1">ROUND(ABS(D13),0)</f>
        <v>0</v>
      </c>
      <c r="K13" s="390"/>
    </row>
    <row r="14" spans="1:14" x14ac:dyDescent="0.2">
      <c r="A14" s="727">
        <v>1170</v>
      </c>
      <c r="B14" s="60" t="str">
        <f>IFERROR(VLOOKUP($A14,SubsidiaryTBConverter,2,),"Missing")</f>
        <v>Use of Land and Buildings Grants</v>
      </c>
      <c r="C14" s="584">
        <f>SUM(Eliminations!D14,'Sch Parent Inputs'!C14,'Subsidiary Inputs'!C14)</f>
        <v>0</v>
      </c>
      <c r="D14" s="584">
        <f>SUM(Eliminations!E14,'Sch Parent Inputs'!D14,'Subsidiary Inputs'!D14)</f>
        <v>0</v>
      </c>
      <c r="E14" s="584">
        <f>SUM('Sch Parent Inputs'!E14,'Subsidiary Inputs'!E14)</f>
        <v>0</v>
      </c>
      <c r="F14" s="585">
        <f>SUM('Sch Parent Inputs'!F14,'Subsidiary Inputs'!F14)</f>
        <v>0</v>
      </c>
      <c r="G14" s="618">
        <f t="shared" si="0"/>
        <v>0</v>
      </c>
      <c r="H14" s="618">
        <f t="shared" si="1"/>
        <v>0</v>
      </c>
      <c r="K14" s="390"/>
    </row>
    <row r="15" spans="1:14" x14ac:dyDescent="0.2">
      <c r="A15" s="727">
        <v>1181</v>
      </c>
      <c r="B15" s="234" t="str">
        <f>IFERROR(VLOOKUP($A15,SubsidiaryTBConverter,2,),"Missing")</f>
        <v>Ka Ora, Ka Ako - Healthy School Lunches Programme</v>
      </c>
      <c r="C15" s="584">
        <f>SUM(Eliminations!D15,'Sch Parent Inputs'!C15,'Subsidiary Inputs'!C15)</f>
        <v>0</v>
      </c>
      <c r="D15" s="584">
        <f>SUM(Eliminations!E15,'Sch Parent Inputs'!D15,'Subsidiary Inputs'!D15)</f>
        <v>0</v>
      </c>
      <c r="E15" s="584">
        <f>SUM('Sch Parent Inputs'!E15,'Subsidiary Inputs'!E15)</f>
        <v>0</v>
      </c>
      <c r="F15" s="585">
        <f>SUM('Sch Parent Inputs'!F15,'Subsidiary Inputs'!F15)</f>
        <v>0</v>
      </c>
      <c r="G15" s="618">
        <f t="shared" ref="G15" si="2">ROUND(ABS(C15),0)</f>
        <v>0</v>
      </c>
      <c r="H15" s="618">
        <f t="shared" ref="H15" si="3">ROUND(ABS(D15),0)</f>
        <v>0</v>
      </c>
      <c r="K15" s="390"/>
    </row>
    <row r="16" spans="1:14" x14ac:dyDescent="0.2">
      <c r="A16" s="727">
        <v>1130</v>
      </c>
      <c r="B16" s="60" t="str">
        <f>IFERROR(VLOOKUP($A16,SubsidiaryTBConverter,2,),"Missing")</f>
        <v>Other Government Grants</v>
      </c>
      <c r="C16" s="584">
        <f>SUM(Eliminations!D16,'Sch Parent Inputs'!C16,'Subsidiary Inputs'!C16)</f>
        <v>0</v>
      </c>
      <c r="D16" s="584">
        <f>SUM(Eliminations!E16,'Sch Parent Inputs'!D16,'Subsidiary Inputs'!D16)</f>
        <v>0</v>
      </c>
      <c r="E16" s="584">
        <f>SUM('Sch Parent Inputs'!E16,'Subsidiary Inputs'!E16)</f>
        <v>0</v>
      </c>
      <c r="F16" s="585">
        <f>SUM('Sch Parent Inputs'!F16,'Subsidiary Inputs'!F16)</f>
        <v>0</v>
      </c>
      <c r="G16" s="618">
        <f t="shared" ref="G16" si="4">ROUND(ABS(C16),0)</f>
        <v>0</v>
      </c>
      <c r="H16" s="618">
        <f t="shared" ref="H16" si="5">ROUND(ABS(D16),0)</f>
        <v>0</v>
      </c>
      <c r="K16" s="390"/>
    </row>
    <row r="17" spans="1:14" ht="13.5" thickBot="1" x14ac:dyDescent="0.25">
      <c r="A17" s="727"/>
      <c r="B17" s="836" t="s">
        <v>317</v>
      </c>
      <c r="C17" s="837">
        <f>SUBTOTAL(9,C11:C16)</f>
        <v>0</v>
      </c>
      <c r="D17" s="837">
        <f>SUBTOTAL(9,D11:D16)</f>
        <v>0</v>
      </c>
      <c r="E17" s="837">
        <f>SUBTOTAL(9,E11:E16)</f>
        <v>0</v>
      </c>
      <c r="F17" s="837">
        <f>SUBTOTAL(9,F11:F16)</f>
        <v>0</v>
      </c>
      <c r="G17" s="618"/>
      <c r="H17" s="618"/>
      <c r="K17" s="390"/>
    </row>
    <row r="18" spans="1:14" ht="13.5" thickTop="1" x14ac:dyDescent="0.2">
      <c r="A18" s="727"/>
      <c r="B18" s="30"/>
      <c r="C18" s="586"/>
      <c r="D18" s="586"/>
      <c r="E18" s="586"/>
      <c r="F18" s="587"/>
      <c r="G18" s="621"/>
      <c r="H18" s="621"/>
      <c r="K18" s="390"/>
    </row>
    <row r="19" spans="1:14" x14ac:dyDescent="0.2">
      <c r="A19" s="237"/>
      <c r="B19" s="239" t="s">
        <v>182</v>
      </c>
      <c r="C19" s="194"/>
      <c r="D19" s="194"/>
      <c r="E19" s="194"/>
      <c r="F19" s="252"/>
      <c r="G19" s="613"/>
      <c r="H19" s="613"/>
      <c r="K19" s="390"/>
    </row>
    <row r="20" spans="1:14" x14ac:dyDescent="0.2">
      <c r="A20" s="727"/>
      <c r="B20" s="583" t="s">
        <v>177</v>
      </c>
      <c r="C20" s="586"/>
      <c r="D20" s="586"/>
      <c r="E20" s="586"/>
      <c r="F20" s="587"/>
      <c r="G20" s="615"/>
      <c r="H20" s="628"/>
      <c r="K20" s="390"/>
    </row>
    <row r="21" spans="1:14" x14ac:dyDescent="0.2">
      <c r="A21" s="727">
        <v>1510</v>
      </c>
      <c r="B21" s="60" t="str">
        <f t="shared" ref="B21:B26" si="6">IFERROR(VLOOKUP($A21,SubsidiaryTBConverter,2,),"Missing")</f>
        <v>Fees for Extra Curricular Activities</v>
      </c>
      <c r="C21" s="584">
        <f>SUM(Eliminations!D21,'Sch Parent Inputs'!C21,'Subsidiary Inputs'!C21)</f>
        <v>0</v>
      </c>
      <c r="D21" s="584">
        <f>SUM(Eliminations!E21,'Sch Parent Inputs'!D21,'Subsidiary Inputs'!D21)</f>
        <v>0</v>
      </c>
      <c r="E21" s="584">
        <f>SUM(Eliminations!F21,'Sch Parent Inputs'!E21,'Subsidiary Inputs'!E21)</f>
        <v>0</v>
      </c>
      <c r="F21" s="584">
        <f>SUM(Eliminations!G21,'Sch Parent Inputs'!F23,'Subsidiary Inputs'!F24)</f>
        <v>0</v>
      </c>
      <c r="G21" s="618">
        <f t="shared" ref="G21" si="7">ROUND(ABS(C21),0)</f>
        <v>0</v>
      </c>
      <c r="H21" s="618">
        <f t="shared" ref="H21" si="8">ROUND(ABS(D21),0)</f>
        <v>0</v>
      </c>
      <c r="K21" s="390"/>
    </row>
    <row r="22" spans="1:14" x14ac:dyDescent="0.2">
      <c r="A22" s="727">
        <v>1520</v>
      </c>
      <c r="B22" s="60" t="str">
        <f t="shared" si="6"/>
        <v>Donations and Bequests</v>
      </c>
      <c r="C22" s="584">
        <f>SUM(Eliminations!D22,'Sch Parent Inputs'!C22,'Subsidiary Inputs'!C22)</f>
        <v>0</v>
      </c>
      <c r="D22" s="584">
        <f>SUM(Eliminations!E22,'Sch Parent Inputs'!D22,'Subsidiary Inputs'!D22)</f>
        <v>0</v>
      </c>
      <c r="E22" s="584">
        <f>SUM(Eliminations!F22,'Sch Parent Inputs'!E22,'Subsidiary Inputs'!E22)</f>
        <v>0</v>
      </c>
      <c r="F22" s="585">
        <f>SUM('Sch Parent Inputs'!F22,'Subsidiary Inputs'!F22)</f>
        <v>0</v>
      </c>
      <c r="G22" s="618">
        <f t="shared" ref="G22:G25" si="9">ROUND(ABS(C22),0)</f>
        <v>0</v>
      </c>
      <c r="H22" s="618">
        <f t="shared" ref="H22:H25" si="10">ROUND(ABS(D22),0)</f>
        <v>0</v>
      </c>
      <c r="K22" s="390"/>
    </row>
    <row r="23" spans="1:14" x14ac:dyDescent="0.2">
      <c r="A23" s="727">
        <v>1530</v>
      </c>
      <c r="B23" s="242" t="str">
        <f t="shared" si="6"/>
        <v>Fundraising &amp; Community Grants</v>
      </c>
      <c r="C23" s="584">
        <f>SUM(Eliminations!D23,'Sch Parent Inputs'!C23,'Subsidiary Inputs'!C23)</f>
        <v>0</v>
      </c>
      <c r="D23" s="584">
        <f>SUM(Eliminations!E23,'Sch Parent Inputs'!D23,'Subsidiary Inputs'!D23)</f>
        <v>0</v>
      </c>
      <c r="E23" s="584">
        <f>SUM(Eliminations!F23,'Sch Parent Inputs'!E23,'Subsidiary Inputs'!E23)</f>
        <v>0</v>
      </c>
      <c r="F23" s="585">
        <f>SUM('Sch Parent Inputs'!F24,'Subsidiary Inputs'!F23)</f>
        <v>0</v>
      </c>
      <c r="G23" s="618">
        <f>ROUND(ABS(C23),0)</f>
        <v>0</v>
      </c>
      <c r="H23" s="618">
        <f>ROUND(ABS(D23),0)</f>
        <v>0</v>
      </c>
      <c r="K23" s="390"/>
    </row>
    <row r="24" spans="1:14" x14ac:dyDescent="0.2">
      <c r="A24" s="727">
        <v>1560</v>
      </c>
      <c r="B24" s="60" t="str">
        <f t="shared" si="6"/>
        <v>Trading</v>
      </c>
      <c r="C24" s="584">
        <f>SUM(Eliminations!D24,'Sch Parent Inputs'!C24,'Subsidiary Inputs'!C24)</f>
        <v>0</v>
      </c>
      <c r="D24" s="584">
        <f>SUM(Eliminations!E24,'Sch Parent Inputs'!D24,'Subsidiary Inputs'!D24)</f>
        <v>0</v>
      </c>
      <c r="E24" s="584">
        <f>SUM(Eliminations!F24,'Sch Parent Inputs'!E24,'Subsidiary Inputs'!E24)</f>
        <v>0</v>
      </c>
      <c r="F24" s="585">
        <f>SUM('Sch Parent Inputs'!F25,'Subsidiary Inputs'!F24)</f>
        <v>0</v>
      </c>
      <c r="G24" s="618">
        <f t="shared" si="9"/>
        <v>0</v>
      </c>
      <c r="H24" s="618">
        <f t="shared" si="10"/>
        <v>0</v>
      </c>
      <c r="K24" s="390"/>
    </row>
    <row r="25" spans="1:14" x14ac:dyDescent="0.2">
      <c r="A25" s="727">
        <v>1570</v>
      </c>
      <c r="B25" s="242" t="str">
        <f t="shared" si="6"/>
        <v>Other Revenue</v>
      </c>
      <c r="C25" s="584">
        <f>SUM(Eliminations!D25,'Sch Parent Inputs'!C25,'Subsidiary Inputs'!C25)</f>
        <v>0</v>
      </c>
      <c r="D25" s="584">
        <f>SUM(Eliminations!E25,'Sch Parent Inputs'!D25,'Subsidiary Inputs'!D25)</f>
        <v>0</v>
      </c>
      <c r="E25" s="584">
        <f>SUM(Eliminations!F25,'Sch Parent Inputs'!E25,'Subsidiary Inputs'!E25)</f>
        <v>0</v>
      </c>
      <c r="F25" s="585">
        <f>SUM('Sch Parent Inputs'!F21,'Subsidiary Inputs'!F25)</f>
        <v>0</v>
      </c>
      <c r="G25" s="618">
        <f t="shared" si="9"/>
        <v>0</v>
      </c>
      <c r="H25" s="618">
        <f t="shared" si="10"/>
        <v>0</v>
      </c>
      <c r="K25" s="390"/>
    </row>
    <row r="26" spans="1:14" x14ac:dyDescent="0.2">
      <c r="A26" s="727">
        <v>1473</v>
      </c>
      <c r="B26" s="60" t="str">
        <f t="shared" si="6"/>
        <v>International Student Fees</v>
      </c>
      <c r="C26" s="584">
        <f>SUM(Eliminations!D26,'Sch Parent Inputs'!C26,'Subsidiary Inputs'!C26)</f>
        <v>0</v>
      </c>
      <c r="D26" s="584">
        <f>SUM(Eliminations!E26,'Sch Parent Inputs'!D26,'Subsidiary Inputs'!D26)</f>
        <v>0</v>
      </c>
      <c r="E26" s="584">
        <f>SUM(Eliminations!F26,'Sch Parent Inputs'!E26,'Subsidiary Inputs'!E26)</f>
        <v>0</v>
      </c>
      <c r="F26" s="585">
        <f>SUM('Sch Parent Inputs'!F26,'Subsidiary Inputs'!F26)</f>
        <v>0</v>
      </c>
      <c r="G26" s="618">
        <f t="shared" ref="G26" si="11">ROUND(ABS(C26),0)</f>
        <v>0</v>
      </c>
      <c r="H26" s="618">
        <f t="shared" ref="H26" si="12">ROUND(ABS(D26),0)</f>
        <v>0</v>
      </c>
      <c r="K26" s="390"/>
    </row>
    <row r="27" spans="1:14" ht="13.5" thickBot="1" x14ac:dyDescent="0.25">
      <c r="A27" s="727"/>
      <c r="B27" s="838" t="s">
        <v>318</v>
      </c>
      <c r="C27" s="837">
        <f>SUBTOTAL(9,C21:C26)</f>
        <v>0</v>
      </c>
      <c r="D27" s="837">
        <f t="shared" ref="D27:F27" si="13">SUBTOTAL(9,D21:D26)</f>
        <v>0</v>
      </c>
      <c r="E27" s="837">
        <f>SUBTOTAL(9,E21:E26)</f>
        <v>0</v>
      </c>
      <c r="F27" s="837">
        <f t="shared" si="13"/>
        <v>0</v>
      </c>
      <c r="G27" s="618"/>
      <c r="H27" s="618"/>
      <c r="K27" s="390"/>
    </row>
    <row r="28" spans="1:14" ht="13.5" thickTop="1" x14ac:dyDescent="0.2">
      <c r="A28" s="727"/>
      <c r="B28" s="243"/>
      <c r="C28" s="584"/>
      <c r="D28" s="584"/>
      <c r="E28" s="584"/>
      <c r="F28" s="585"/>
      <c r="G28" s="618"/>
      <c r="H28" s="618"/>
      <c r="K28" s="390"/>
    </row>
    <row r="29" spans="1:14" x14ac:dyDescent="0.2">
      <c r="A29" s="727"/>
      <c r="B29" s="241" t="s">
        <v>189</v>
      </c>
      <c r="C29" s="584">
        <f>SUM(Eliminations!D29,'Sch Parent Inputs'!C29,'Subsidiary Inputs'!C29)</f>
        <v>0</v>
      </c>
      <c r="D29" s="584">
        <f>SUM(Eliminations!E29,'Sch Parent Inputs'!D29,'Subsidiary Inputs'!D29)</f>
        <v>0</v>
      </c>
      <c r="E29" s="584">
        <f>SUM('Sch Parent Inputs'!E29,'Subsidiary Inputs'!E29)</f>
        <v>0</v>
      </c>
      <c r="F29" s="585">
        <f>SUM('Sch Parent Inputs'!F29,'Subsidiary Inputs'!F29)</f>
        <v>0</v>
      </c>
      <c r="G29" s="618"/>
      <c r="H29" s="618"/>
      <c r="K29" s="390"/>
    </row>
    <row r="30" spans="1:14" x14ac:dyDescent="0.2">
      <c r="A30" s="727">
        <v>2410</v>
      </c>
      <c r="B30" s="60" t="str">
        <f t="shared" ref="B30:B35" si="14">IFERROR(VLOOKUP($A30,SubsidiaryTBConverter,2,),"Missing")</f>
        <v>Extra Curricular Activities Costs</v>
      </c>
      <c r="C30" s="154">
        <f>SUM(Eliminations!D30,'Sch Parent Inputs'!C30,'Subsidiary Inputs'!C30)</f>
        <v>0</v>
      </c>
      <c r="D30" s="154">
        <f>SUM(Eliminations!E30,'Sch Parent Inputs'!D30,'Subsidiary Inputs'!D30)</f>
        <v>0</v>
      </c>
      <c r="E30" s="154">
        <f>SUM('Sch Parent Inputs'!E30,'Subsidiary Inputs'!E30)</f>
        <v>0</v>
      </c>
      <c r="F30" s="156">
        <f>SUM('Sch Parent Inputs'!F30,'Subsidiary Inputs'!F30)</f>
        <v>0</v>
      </c>
      <c r="G30" s="684">
        <f t="shared" ref="G30:H33" si="15">ROUND(ABS(C30),0)</f>
        <v>0</v>
      </c>
      <c r="H30" s="684">
        <f t="shared" si="15"/>
        <v>0</v>
      </c>
      <c r="K30" s="390"/>
    </row>
    <row r="31" spans="1:14" s="591" customFormat="1" x14ac:dyDescent="0.2">
      <c r="A31" s="727">
        <v>2440</v>
      </c>
      <c r="B31" s="60" t="str">
        <f t="shared" si="14"/>
        <v>Trading</v>
      </c>
      <c r="C31" s="584">
        <f>SUM(Eliminations!D31,'Sch Parent Inputs'!C31,'Subsidiary Inputs'!C31)</f>
        <v>0</v>
      </c>
      <c r="D31" s="584">
        <f>SUM(Eliminations!E31,'Sch Parent Inputs'!D31,'Subsidiary Inputs'!D31)</f>
        <v>0</v>
      </c>
      <c r="E31" s="584">
        <f>SUM('Sch Parent Inputs'!E31,'Subsidiary Inputs'!E31)</f>
        <v>0</v>
      </c>
      <c r="F31" s="585">
        <f>SUM('Sch Parent Inputs'!F31,'Subsidiary Inputs'!F31)</f>
        <v>0</v>
      </c>
      <c r="G31" s="618">
        <f t="shared" si="15"/>
        <v>0</v>
      </c>
      <c r="H31" s="618">
        <f t="shared" si="15"/>
        <v>0</v>
      </c>
      <c r="I31" s="5"/>
      <c r="J31" s="5"/>
      <c r="K31" s="390"/>
      <c r="L31" s="5"/>
      <c r="M31" s="5"/>
      <c r="N31" s="5"/>
    </row>
    <row r="32" spans="1:14" s="591" customFormat="1" x14ac:dyDescent="0.2">
      <c r="A32" s="727">
        <v>2420</v>
      </c>
      <c r="B32" s="60" t="str">
        <f t="shared" si="14"/>
        <v>Fundraising and Community Grant Costs</v>
      </c>
      <c r="C32" s="584">
        <f>SUM(Eliminations!D32,'Sch Parent Inputs'!C32,'Subsidiary Inputs'!C32)</f>
        <v>0</v>
      </c>
      <c r="D32" s="584">
        <f>SUM(Eliminations!E32,'Sch Parent Inputs'!D32,'Subsidiary Inputs'!D32)</f>
        <v>0</v>
      </c>
      <c r="E32" s="584">
        <f>SUM('Sch Parent Inputs'!E32,'Subsidiary Inputs'!E32)</f>
        <v>0</v>
      </c>
      <c r="F32" s="585">
        <f>SUM('Sch Parent Inputs'!F32,'Subsidiary Inputs'!F32)</f>
        <v>0</v>
      </c>
      <c r="G32" s="618">
        <f t="shared" si="15"/>
        <v>0</v>
      </c>
      <c r="H32" s="618">
        <f t="shared" si="15"/>
        <v>0</v>
      </c>
      <c r="I32" s="5"/>
      <c r="J32" s="5"/>
      <c r="K32" s="390"/>
      <c r="L32" s="5"/>
      <c r="M32" s="5"/>
      <c r="N32" s="5"/>
    </row>
    <row r="33" spans="1:14" s="591" customFormat="1" x14ac:dyDescent="0.2">
      <c r="A33" s="727">
        <v>2430</v>
      </c>
      <c r="B33" s="60" t="str">
        <f t="shared" si="14"/>
        <v>Other Locally Raised Funds Expenditure</v>
      </c>
      <c r="C33" s="584">
        <f>SUM(Eliminations!D33,'Sch Parent Inputs'!C33,'Subsidiary Inputs'!C33)</f>
        <v>0</v>
      </c>
      <c r="D33" s="584">
        <f>SUM(Eliminations!E33,'Sch Parent Inputs'!D33,'Subsidiary Inputs'!D33)</f>
        <v>0</v>
      </c>
      <c r="E33" s="584">
        <f>SUM('Sch Parent Inputs'!E33,'Subsidiary Inputs'!E33)</f>
        <v>0</v>
      </c>
      <c r="F33" s="585">
        <f>SUM('Sch Parent Inputs'!F33,'Subsidiary Inputs'!F33)</f>
        <v>0</v>
      </c>
      <c r="G33" s="618">
        <f t="shared" si="15"/>
        <v>0</v>
      </c>
      <c r="H33" s="618">
        <f t="shared" si="15"/>
        <v>0</v>
      </c>
      <c r="I33" s="5"/>
      <c r="J33" s="5"/>
      <c r="K33" s="390"/>
      <c r="L33" s="5"/>
      <c r="M33" s="5"/>
      <c r="N33" s="5"/>
    </row>
    <row r="34" spans="1:14" x14ac:dyDescent="0.2">
      <c r="A34" s="727">
        <v>2060</v>
      </c>
      <c r="B34" s="60" t="str">
        <f t="shared" si="14"/>
        <v>International Student - Employee Benefits - Salaries</v>
      </c>
      <c r="C34" s="584">
        <f>SUM(Eliminations!D34,'Sch Parent Inputs'!C34,'Subsidiary Inputs'!C34)</f>
        <v>0</v>
      </c>
      <c r="D34" s="584">
        <f>SUM(Eliminations!E34,'Sch Parent Inputs'!D34,'Subsidiary Inputs'!D34)</f>
        <v>0</v>
      </c>
      <c r="E34" s="584">
        <f>SUM('Sch Parent Inputs'!E34,'Subsidiary Inputs'!E34)</f>
        <v>0</v>
      </c>
      <c r="F34" s="585">
        <f>SUM('Sch Parent Inputs'!F34,'Subsidiary Inputs'!F34)</f>
        <v>0</v>
      </c>
      <c r="G34" s="618">
        <f t="shared" ref="G34:G35" si="16">ROUND(ABS(C34),0)</f>
        <v>0</v>
      </c>
      <c r="H34" s="618">
        <f t="shared" ref="H34:H35" si="17">ROUND(ABS(D34),0)</f>
        <v>0</v>
      </c>
      <c r="K34" s="390"/>
    </row>
    <row r="35" spans="1:14" x14ac:dyDescent="0.2">
      <c r="A35" s="727">
        <v>2062</v>
      </c>
      <c r="B35" s="60" t="str">
        <f t="shared" si="14"/>
        <v>International Student - Other Expenses</v>
      </c>
      <c r="C35" s="584">
        <f>SUM(Eliminations!D35,'Sch Parent Inputs'!C35,'Subsidiary Inputs'!C35)</f>
        <v>0</v>
      </c>
      <c r="D35" s="584">
        <f>SUM(Eliminations!E35,'Sch Parent Inputs'!D35,'Subsidiary Inputs'!D35)</f>
        <v>0</v>
      </c>
      <c r="E35" s="584">
        <f>SUM('Sch Parent Inputs'!E35,'Subsidiary Inputs'!E35)</f>
        <v>0</v>
      </c>
      <c r="F35" s="585">
        <f>SUM('Sch Parent Inputs'!F35,'Subsidiary Inputs'!F35)</f>
        <v>0</v>
      </c>
      <c r="G35" s="618">
        <f t="shared" si="16"/>
        <v>0</v>
      </c>
      <c r="H35" s="618">
        <f t="shared" si="17"/>
        <v>0</v>
      </c>
      <c r="K35" s="390"/>
    </row>
    <row r="36" spans="1:14" ht="13.5" thickBot="1" x14ac:dyDescent="0.25">
      <c r="A36" s="727"/>
      <c r="B36" s="836" t="s">
        <v>319</v>
      </c>
      <c r="C36" s="837">
        <f>SUBTOTAL(9,C30:C35)</f>
        <v>0</v>
      </c>
      <c r="D36" s="837">
        <f>SUBTOTAL(9,D30:D35)</f>
        <v>0</v>
      </c>
      <c r="E36" s="837">
        <f>SUBTOTAL(9,E30:E35)</f>
        <v>0</v>
      </c>
      <c r="F36" s="837">
        <f>SUBTOTAL(9,F30:F35)</f>
        <v>0</v>
      </c>
      <c r="G36" s="618"/>
      <c r="H36" s="618"/>
      <c r="K36" s="390"/>
    </row>
    <row r="37" spans="1:14" s="591" customFormat="1" ht="13.5" thickTop="1" x14ac:dyDescent="0.2">
      <c r="A37" s="727"/>
      <c r="B37" s="233"/>
      <c r="C37" s="586"/>
      <c r="D37" s="586"/>
      <c r="E37" s="586"/>
      <c r="F37" s="587"/>
      <c r="G37" s="618"/>
      <c r="H37" s="618"/>
      <c r="I37" s="5"/>
      <c r="J37" s="5"/>
      <c r="K37" s="390"/>
      <c r="L37" s="5"/>
      <c r="M37" s="5"/>
      <c r="N37" s="5"/>
    </row>
    <row r="38" spans="1:14" x14ac:dyDescent="0.2">
      <c r="A38" s="237"/>
      <c r="B38" s="239" t="s">
        <v>195</v>
      </c>
      <c r="C38" s="194"/>
      <c r="D38" s="194"/>
      <c r="E38" s="194"/>
      <c r="F38" s="252"/>
      <c r="G38" s="613"/>
      <c r="H38" s="613"/>
      <c r="K38" s="390"/>
    </row>
    <row r="39" spans="1:14" x14ac:dyDescent="0.2">
      <c r="A39" s="727"/>
      <c r="B39" s="583" t="s">
        <v>177</v>
      </c>
      <c r="C39" s="586"/>
      <c r="D39" s="586"/>
      <c r="E39" s="586"/>
      <c r="F39" s="587"/>
      <c r="G39" s="618"/>
      <c r="H39" s="618"/>
      <c r="K39" s="390"/>
    </row>
    <row r="40" spans="1:14" x14ac:dyDescent="0.2">
      <c r="A40" s="727">
        <v>1410</v>
      </c>
      <c r="B40" s="589" t="str">
        <f>IFERROR(VLOOKUP($A40,SubsidiaryTBConverter,2,),"Missing")</f>
        <v>Hostel Fees</v>
      </c>
      <c r="C40" s="584">
        <f>SUM(Eliminations!D40,'Sch Parent Inputs'!C40,'Subsidiary Inputs'!C40)</f>
        <v>0</v>
      </c>
      <c r="D40" s="584">
        <f>SUM(Eliminations!E40,'Sch Parent Inputs'!D40,'Subsidiary Inputs'!D40)</f>
        <v>0</v>
      </c>
      <c r="E40" s="584">
        <f>SUM('Sch Parent Inputs'!E40,'Subsidiary Inputs'!E40)</f>
        <v>0</v>
      </c>
      <c r="F40" s="585">
        <f>SUM('Sch Parent Inputs'!F40,'Subsidiary Inputs'!F40)</f>
        <v>0</v>
      </c>
      <c r="G40" s="618">
        <f t="shared" ref="G40:H42" si="18">ROUND(ABS(C40),0)</f>
        <v>0</v>
      </c>
      <c r="H40" s="618">
        <f t="shared" si="18"/>
        <v>0</v>
      </c>
      <c r="K40" s="390"/>
    </row>
    <row r="41" spans="1:14" x14ac:dyDescent="0.2">
      <c r="A41" s="727">
        <v>1450</v>
      </c>
      <c r="B41" s="589" t="str">
        <f>IFERROR(VLOOKUP($A41,SubsidiaryTBConverter,2,),"Missing")</f>
        <v>Other Revenue</v>
      </c>
      <c r="C41" s="584">
        <f>SUM(Eliminations!D41,'Sch Parent Inputs'!C41,'Subsidiary Inputs'!C41)</f>
        <v>0</v>
      </c>
      <c r="D41" s="584">
        <f>SUM(Eliminations!E41,'Sch Parent Inputs'!D41,'Subsidiary Inputs'!D41)</f>
        <v>0</v>
      </c>
      <c r="E41" s="584">
        <f>SUM('Sch Parent Inputs'!E41,'Subsidiary Inputs'!E41)</f>
        <v>0</v>
      </c>
      <c r="F41" s="585">
        <f>SUM('Sch Parent Inputs'!F41,'Subsidiary Inputs'!F41)</f>
        <v>0</v>
      </c>
      <c r="G41" s="618">
        <f t="shared" si="18"/>
        <v>0</v>
      </c>
      <c r="H41" s="618">
        <f t="shared" si="18"/>
        <v>0</v>
      </c>
      <c r="K41" s="390"/>
    </row>
    <row r="42" spans="1:14" x14ac:dyDescent="0.2">
      <c r="A42" s="727">
        <v>1430</v>
      </c>
      <c r="B42" s="242" t="str">
        <f>IFERROR(VLOOKUP($A42,SubsidiaryTBConverter,2,),"Missing")</f>
        <v>Student Contributions</v>
      </c>
      <c r="C42" s="584">
        <f>SUM(Eliminations!D42,'Sch Parent Inputs'!C42,'Subsidiary Inputs'!C42)</f>
        <v>0</v>
      </c>
      <c r="D42" s="584">
        <f>SUM(Eliminations!E42,'Sch Parent Inputs'!D42,'Subsidiary Inputs'!D42)</f>
        <v>0</v>
      </c>
      <c r="E42" s="584">
        <f>SUM('Sch Parent Inputs'!E42,'Subsidiary Inputs'!E42)</f>
        <v>0</v>
      </c>
      <c r="F42" s="585">
        <f>SUM('Sch Parent Inputs'!F42,'Subsidiary Inputs'!F42)</f>
        <v>0</v>
      </c>
      <c r="G42" s="618">
        <f t="shared" si="18"/>
        <v>0</v>
      </c>
      <c r="H42" s="618">
        <f t="shared" si="18"/>
        <v>0</v>
      </c>
      <c r="K42" s="390"/>
    </row>
    <row r="43" spans="1:14" ht="13.5" thickBot="1" x14ac:dyDescent="0.25">
      <c r="A43" s="727"/>
      <c r="B43" s="839" t="s">
        <v>320</v>
      </c>
      <c r="C43" s="837">
        <f>SUBTOTAL(9,C40:C42)</f>
        <v>0</v>
      </c>
      <c r="D43" s="837">
        <f>SUBTOTAL(9,D40:D42)</f>
        <v>0</v>
      </c>
      <c r="E43" s="837">
        <f>SUBTOTAL(9,E40:E42)</f>
        <v>0</v>
      </c>
      <c r="F43" s="1277">
        <f>SUBTOTAL(9,F40:F42)</f>
        <v>0</v>
      </c>
      <c r="G43" s="618"/>
      <c r="H43" s="618"/>
      <c r="K43" s="390"/>
    </row>
    <row r="44" spans="1:14" ht="13.5" thickTop="1" x14ac:dyDescent="0.2">
      <c r="A44" s="727"/>
      <c r="B44" s="243"/>
      <c r="C44" s="584"/>
      <c r="D44" s="584"/>
      <c r="E44" s="584"/>
      <c r="F44" s="585"/>
      <c r="G44" s="618"/>
      <c r="H44" s="618"/>
      <c r="K44" s="390"/>
    </row>
    <row r="45" spans="1:14" x14ac:dyDescent="0.2">
      <c r="A45" s="727"/>
      <c r="B45" s="173" t="s">
        <v>198</v>
      </c>
      <c r="C45" s="584">
        <f>SUM(Eliminations!D44,'Sch Parent Inputs'!C45,'Subsidiary Inputs'!C45)</f>
        <v>0</v>
      </c>
      <c r="D45" s="584">
        <f>SUM(Eliminations!E44,'Sch Parent Inputs'!D45,'Subsidiary Inputs'!D45)</f>
        <v>0</v>
      </c>
      <c r="E45" s="584">
        <f>SUM('Sch Parent Inputs'!E45,'Subsidiary Inputs'!E45)</f>
        <v>0</v>
      </c>
      <c r="F45" s="585">
        <f>SUM('Sch Parent Inputs'!F45,'Subsidiary Inputs'!F45)</f>
        <v>0</v>
      </c>
      <c r="G45" s="618"/>
      <c r="H45" s="618"/>
      <c r="K45" s="390"/>
    </row>
    <row r="46" spans="1:14" x14ac:dyDescent="0.2">
      <c r="A46" s="727">
        <v>2024</v>
      </c>
      <c r="B46" s="242" t="str">
        <f>IFERROR(VLOOKUP($A46,SubsidiaryTBConverter,2,),"Missing")</f>
        <v>Other Hostel Expenses</v>
      </c>
      <c r="C46" s="584">
        <f>SUM(Eliminations!D46,'Sch Parent Inputs'!C46,'Subsidiary Inputs'!C46)</f>
        <v>0</v>
      </c>
      <c r="D46" s="584">
        <f>SUM(Eliminations!E46,'Sch Parent Inputs'!D46,'Subsidiary Inputs'!D46)</f>
        <v>0</v>
      </c>
      <c r="E46" s="584">
        <f>SUM('Sch Parent Inputs'!E46,'Subsidiary Inputs'!E46)</f>
        <v>0</v>
      </c>
      <c r="F46" s="585">
        <f>SUM('Sch Parent Inputs'!F46,'Subsidiary Inputs'!F46)</f>
        <v>0</v>
      </c>
      <c r="G46" s="618">
        <f t="shared" ref="G46:G47" si="19">ROUND(ABS(C46),0)</f>
        <v>0</v>
      </c>
      <c r="H46" s="618">
        <f t="shared" ref="H46:H47" si="20">ROUND(ABS(D46),0)</f>
        <v>0</v>
      </c>
      <c r="K46" s="390"/>
    </row>
    <row r="47" spans="1:14" x14ac:dyDescent="0.2">
      <c r="A47" s="727">
        <v>2038</v>
      </c>
      <c r="B47" s="589" t="str">
        <f>IFERROR(VLOOKUP($A47,SubsidiaryTBConverter,2,),"Missing")</f>
        <v>Employee Benefit - Salaries</v>
      </c>
      <c r="C47" s="584">
        <f>SUM(Eliminations!D47,'Sch Parent Inputs'!C47,'Subsidiary Inputs'!C47)</f>
        <v>0</v>
      </c>
      <c r="D47" s="584">
        <f>SUM(Eliminations!E47,'Sch Parent Inputs'!D47,'Subsidiary Inputs'!D47)</f>
        <v>0</v>
      </c>
      <c r="E47" s="584">
        <f>SUM('Sch Parent Inputs'!E47,'Subsidiary Inputs'!E47)</f>
        <v>0</v>
      </c>
      <c r="F47" s="585">
        <f>SUM('Sch Parent Inputs'!F47,'Subsidiary Inputs'!F47)</f>
        <v>0</v>
      </c>
      <c r="G47" s="618">
        <f t="shared" si="19"/>
        <v>0</v>
      </c>
      <c r="H47" s="618">
        <f t="shared" si="20"/>
        <v>0</v>
      </c>
      <c r="K47" s="390"/>
    </row>
    <row r="48" spans="1:14" ht="13.5" thickBot="1" x14ac:dyDescent="0.25">
      <c r="A48" s="727"/>
      <c r="B48" s="839" t="s">
        <v>321</v>
      </c>
      <c r="C48" s="837">
        <f>SUBTOTAL(9,C46:C47)</f>
        <v>0</v>
      </c>
      <c r="D48" s="837">
        <f>SUBTOTAL(9,D46:D47)</f>
        <v>0</v>
      </c>
      <c r="E48" s="837">
        <f>SUBTOTAL(9,E46:E47)</f>
        <v>0</v>
      </c>
      <c r="F48" s="837">
        <f>SUBTOTAL(9,F46:F47)</f>
        <v>0</v>
      </c>
      <c r="G48" s="618"/>
      <c r="H48" s="618"/>
      <c r="K48" s="390"/>
    </row>
    <row r="49" spans="1:14" s="593" customFormat="1" ht="12.75" customHeight="1" thickTop="1" x14ac:dyDescent="0.2">
      <c r="A49" s="727"/>
      <c r="B49" s="590"/>
      <c r="C49" s="586"/>
      <c r="D49" s="586"/>
      <c r="E49" s="586"/>
      <c r="F49" s="587"/>
      <c r="G49" s="618"/>
      <c r="H49" s="618"/>
      <c r="I49" s="5"/>
      <c r="J49" s="5"/>
      <c r="K49" s="390"/>
      <c r="L49" s="5"/>
      <c r="M49" s="5"/>
      <c r="N49" s="5"/>
    </row>
    <row r="50" spans="1:14" x14ac:dyDescent="0.2">
      <c r="A50" s="237"/>
      <c r="B50" s="239" t="s">
        <v>201</v>
      </c>
      <c r="C50" s="194"/>
      <c r="D50" s="194"/>
      <c r="E50" s="194"/>
      <c r="F50" s="252"/>
      <c r="G50" s="613"/>
      <c r="H50" s="613"/>
      <c r="K50" s="390"/>
    </row>
    <row r="51" spans="1:14" x14ac:dyDescent="0.2">
      <c r="A51" s="727"/>
      <c r="B51" s="583" t="s">
        <v>189</v>
      </c>
      <c r="C51" s="586"/>
      <c r="D51" s="586"/>
      <c r="E51" s="586"/>
      <c r="F51" s="587"/>
      <c r="G51" s="618"/>
      <c r="H51" s="618"/>
      <c r="K51" s="390"/>
    </row>
    <row r="52" spans="1:14" x14ac:dyDescent="0.2">
      <c r="A52" s="727">
        <v>2310</v>
      </c>
      <c r="B52" s="234" t="str">
        <f>IFERROR(VLOOKUP($A52,SubsidiaryTBConverter,2,),"Missing")</f>
        <v>Curricular</v>
      </c>
      <c r="C52" s="154">
        <f>SUM(Eliminations!D52,'Sch Parent Inputs'!C52,'Subsidiary Inputs'!C52)</f>
        <v>0</v>
      </c>
      <c r="D52" s="154">
        <f>SUM(Eliminations!E52,'Sch Parent Inputs'!D52,'Subsidiary Inputs'!D52)</f>
        <v>0</v>
      </c>
      <c r="E52" s="584">
        <f>SUM('Sch Parent Inputs'!E52,'Subsidiary Inputs'!E52)</f>
        <v>0</v>
      </c>
      <c r="F52" s="585">
        <f>SUM('Sch Parent Inputs'!F52,'Subsidiary Inputs'!F52)</f>
        <v>0</v>
      </c>
      <c r="G52" s="618">
        <f t="shared" ref="G52:G56" si="21">ROUND(ABS(C52),0)</f>
        <v>0</v>
      </c>
      <c r="H52" s="618">
        <f t="shared" ref="H52:H56" si="22">ROUND(ABS(D52),0)</f>
        <v>0</v>
      </c>
      <c r="K52" s="390"/>
    </row>
    <row r="53" spans="1:14" x14ac:dyDescent="0.2">
      <c r="A53" s="727">
        <v>2325</v>
      </c>
      <c r="B53" s="234" t="str">
        <f>IFERROR(VLOOKUP($A53,SubsidiaryTBConverter,2,),"Missing")</f>
        <v>Information and Communication Technology</v>
      </c>
      <c r="C53" s="154">
        <f>SUM(Eliminations!D53,'Sch Parent Inputs'!C53,'Subsidiary Inputs'!C53)</f>
        <v>0</v>
      </c>
      <c r="D53" s="154">
        <f>SUM(Eliminations!E53,'Sch Parent Inputs'!D53,'Subsidiary Inputs'!D53)</f>
        <v>0</v>
      </c>
      <c r="E53" s="584">
        <f>SUM('Sch Parent Inputs'!E53,'Subsidiary Inputs'!E53)</f>
        <v>0</v>
      </c>
      <c r="F53" s="585">
        <f>SUM('Sch Parent Inputs'!F53,'Subsidiary Inputs'!F53)</f>
        <v>0</v>
      </c>
      <c r="G53" s="618">
        <f t="shared" si="21"/>
        <v>0</v>
      </c>
      <c r="H53" s="618">
        <f t="shared" si="22"/>
        <v>0</v>
      </c>
      <c r="K53" s="390"/>
    </row>
    <row r="54" spans="1:14" x14ac:dyDescent="0.2">
      <c r="A54" s="727">
        <v>2360</v>
      </c>
      <c r="B54" s="234" t="str">
        <f>IFERROR(VLOOKUP($A54,SubsidiaryTBConverter,2,),"Missing")</f>
        <v>Other Learning Resources Expenses</v>
      </c>
      <c r="C54" s="154">
        <f>SUM(Eliminations!D54,'Sch Parent Inputs'!C54,'Subsidiary Inputs'!C54)</f>
        <v>0</v>
      </c>
      <c r="D54" s="154">
        <f>SUM(Eliminations!E54,'Sch Parent Inputs'!D54,'Subsidiary Inputs'!D54)</f>
        <v>0</v>
      </c>
      <c r="E54" s="584">
        <f>SUM('Sch Parent Inputs'!E54,'Subsidiary Inputs'!E54)</f>
        <v>0</v>
      </c>
      <c r="F54" s="585">
        <f>SUM('Sch Parent Inputs'!F54,'Subsidiary Inputs'!F54)</f>
        <v>0</v>
      </c>
      <c r="G54" s="618">
        <f t="shared" ref="G54" si="23">ROUND(ABS(C54),0)</f>
        <v>0</v>
      </c>
      <c r="H54" s="618">
        <f t="shared" ref="H54" si="24">ROUND(ABS(D54),0)</f>
        <v>0</v>
      </c>
      <c r="K54" s="390"/>
    </row>
    <row r="55" spans="1:14" s="593" customFormat="1" x14ac:dyDescent="0.2">
      <c r="A55" s="727">
        <v>2370</v>
      </c>
      <c r="B55" s="234" t="str">
        <f>IFERROR(VLOOKUP($A55,SubsidiaryTBConverter,2,),"Missing")</f>
        <v>Employee Benefits - Salaries</v>
      </c>
      <c r="C55" s="154">
        <f>SUM(Eliminations!D55,'Sch Parent Inputs'!C55,'Subsidiary Inputs'!C55)</f>
        <v>0</v>
      </c>
      <c r="D55" s="154">
        <f>SUM(Eliminations!E55,'Sch Parent Inputs'!D55,'Subsidiary Inputs'!D55)</f>
        <v>0</v>
      </c>
      <c r="E55" s="584">
        <f>SUM('Sch Parent Inputs'!E55,'Subsidiary Inputs'!E55)</f>
        <v>0</v>
      </c>
      <c r="F55" s="585">
        <f>SUM('Sch Parent Inputs'!F55,'Subsidiary Inputs'!F55)</f>
        <v>0</v>
      </c>
      <c r="G55" s="618">
        <f t="shared" si="21"/>
        <v>0</v>
      </c>
      <c r="H55" s="618">
        <f t="shared" si="22"/>
        <v>0</v>
      </c>
      <c r="I55" s="5"/>
      <c r="J55" s="5"/>
      <c r="K55" s="390"/>
      <c r="L55" s="5"/>
      <c r="M55" s="5"/>
      <c r="N55" s="5"/>
    </row>
    <row r="56" spans="1:14" x14ac:dyDescent="0.2">
      <c r="A56" s="727">
        <v>2380</v>
      </c>
      <c r="B56" s="234" t="str">
        <f>IFERROR(VLOOKUP($A56,SubsidiaryTBConverter,2,),"Missing")</f>
        <v>Staff Development</v>
      </c>
      <c r="C56" s="154">
        <f>SUM(Eliminations!D56,'Sch Parent Inputs'!C56,'Subsidiary Inputs'!C56)</f>
        <v>0</v>
      </c>
      <c r="D56" s="154">
        <f>SUM(Eliminations!E56,'Sch Parent Inputs'!D56,'Subsidiary Inputs'!D56)</f>
        <v>0</v>
      </c>
      <c r="E56" s="584">
        <f>SUM('Sch Parent Inputs'!E56,'Subsidiary Inputs'!E56)</f>
        <v>0</v>
      </c>
      <c r="F56" s="585">
        <f>SUM('Sch Parent Inputs'!F56,'Subsidiary Inputs'!F56)</f>
        <v>0</v>
      </c>
      <c r="G56" s="618">
        <f t="shared" si="21"/>
        <v>0</v>
      </c>
      <c r="H56" s="618">
        <f t="shared" si="22"/>
        <v>0</v>
      </c>
      <c r="K56" s="390"/>
    </row>
    <row r="57" spans="1:14" ht="13.5" thickBot="1" x14ac:dyDescent="0.25">
      <c r="A57" s="727"/>
      <c r="B57" s="836" t="s">
        <v>322</v>
      </c>
      <c r="C57" s="837">
        <f>SUBTOTAL(9,C52:C56)</f>
        <v>0</v>
      </c>
      <c r="D57" s="837">
        <f>SUBTOTAL(9,D52:D56)</f>
        <v>0</v>
      </c>
      <c r="E57" s="837">
        <f>SUBTOTAL(9,E52:E56)</f>
        <v>0</v>
      </c>
      <c r="F57" s="1277">
        <f>SUBTOTAL(9,F52:F56)</f>
        <v>0</v>
      </c>
      <c r="G57" s="618"/>
      <c r="H57" s="618"/>
      <c r="K57" s="390"/>
    </row>
    <row r="58" spans="1:14" ht="13.5" thickTop="1" x14ac:dyDescent="0.2">
      <c r="A58" s="727"/>
      <c r="C58" s="584"/>
      <c r="D58" s="584"/>
      <c r="E58" s="584"/>
      <c r="F58" s="585"/>
      <c r="G58" s="618"/>
      <c r="H58" s="618"/>
      <c r="K58" s="390"/>
    </row>
    <row r="59" spans="1:14" x14ac:dyDescent="0.2">
      <c r="A59" s="237"/>
      <c r="B59" s="239" t="s">
        <v>207</v>
      </c>
      <c r="C59" s="194"/>
      <c r="D59" s="194"/>
      <c r="E59" s="194"/>
      <c r="F59" s="252"/>
      <c r="G59" s="613"/>
      <c r="H59" s="613"/>
      <c r="K59" s="390"/>
    </row>
    <row r="60" spans="1:14" x14ac:dyDescent="0.2">
      <c r="A60" s="727"/>
      <c r="B60" s="583" t="s">
        <v>189</v>
      </c>
      <c r="C60" s="586"/>
      <c r="D60" s="586"/>
      <c r="E60" s="586"/>
      <c r="F60" s="587"/>
      <c r="G60" s="618"/>
      <c r="H60" s="618"/>
      <c r="K60" s="390"/>
    </row>
    <row r="61" spans="1:14" x14ac:dyDescent="0.2">
      <c r="A61" s="727">
        <v>2120</v>
      </c>
      <c r="B61" s="234" t="str">
        <f t="shared" ref="B61:B70" si="25">IFERROR(VLOOKUP($A61,SubsidiaryTBConverter,2,),"Missing")</f>
        <v>Audit Fee</v>
      </c>
      <c r="C61" s="154">
        <f>SUM(Eliminations!D61,'Sch Parent Inputs'!C61,'Subsidiary Inputs'!C61)</f>
        <v>0</v>
      </c>
      <c r="D61" s="154">
        <f>SUM(Eliminations!E61,'Sch Parent Inputs'!D61,'Subsidiary Inputs'!D61)</f>
        <v>0</v>
      </c>
      <c r="E61" s="584">
        <f>SUM('Sch Parent Inputs'!E61,'Subsidiary Inputs'!E61)</f>
        <v>0</v>
      </c>
      <c r="F61" s="585">
        <f>SUM('Sch Parent Inputs'!F61,'Subsidiary Inputs'!F61)</f>
        <v>0</v>
      </c>
      <c r="G61" s="618">
        <f t="shared" ref="G61:G69" si="26">ROUND(ABS(C61),0)</f>
        <v>0</v>
      </c>
      <c r="H61" s="618">
        <f t="shared" ref="H61:H69" si="27">ROUND(ABS(D61),0)</f>
        <v>0</v>
      </c>
      <c r="K61" s="390"/>
    </row>
    <row r="62" spans="1:14" x14ac:dyDescent="0.2">
      <c r="A62" s="727">
        <v>2130</v>
      </c>
      <c r="B62" s="234" t="str">
        <f t="shared" si="25"/>
        <v>Board Fees and Expenses</v>
      </c>
      <c r="C62" s="154">
        <f>SUM(Eliminations!D62,'Sch Parent Inputs'!C62,'Subsidiary Inputs'!C62)</f>
        <v>0</v>
      </c>
      <c r="D62" s="154">
        <f>SUM(Eliminations!E62,'Sch Parent Inputs'!D62,'Subsidiary Inputs'!D62)</f>
        <v>0</v>
      </c>
      <c r="E62" s="584">
        <f>SUM('Sch Parent Inputs'!E62,'Subsidiary Inputs'!E62)</f>
        <v>0</v>
      </c>
      <c r="F62" s="585">
        <f>SUM('Sch Parent Inputs'!F62,'Subsidiary Inputs'!F62)</f>
        <v>0</v>
      </c>
      <c r="G62" s="618">
        <f t="shared" si="26"/>
        <v>0</v>
      </c>
      <c r="H62" s="618">
        <f t="shared" si="27"/>
        <v>0</v>
      </c>
      <c r="K62" s="390"/>
    </row>
    <row r="63" spans="1:14" ht="12.75" customHeight="1" x14ac:dyDescent="0.2">
      <c r="A63" s="727">
        <v>2136</v>
      </c>
      <c r="B63" s="60" t="str">
        <f t="shared" si="25"/>
        <v>Intervention Costs</v>
      </c>
      <c r="C63" s="154">
        <f>SUM(Eliminations!D63,'Sch Parent Inputs'!C63,'Subsidiary Inputs'!C63)</f>
        <v>0</v>
      </c>
      <c r="D63" s="154">
        <f>SUM(Eliminations!E63,'Sch Parent Inputs'!D63,'Subsidiary Inputs'!D63)</f>
        <v>0</v>
      </c>
      <c r="E63" s="584">
        <f>SUM('Sch Parent Inputs'!E63,'Subsidiary Inputs'!E63)</f>
        <v>0</v>
      </c>
      <c r="F63" s="585">
        <f>SUM('Sch Parent Inputs'!F63,'Subsidiary Inputs'!F63)</f>
        <v>0</v>
      </c>
      <c r="G63" s="684">
        <f t="shared" si="26"/>
        <v>0</v>
      </c>
      <c r="H63" s="684">
        <f t="shared" si="27"/>
        <v>0</v>
      </c>
      <c r="K63" s="390"/>
    </row>
    <row r="64" spans="1:14" x14ac:dyDescent="0.2">
      <c r="A64" s="727">
        <v>2170</v>
      </c>
      <c r="B64" s="234" t="str">
        <f t="shared" si="25"/>
        <v xml:space="preserve">Operating Lease </v>
      </c>
      <c r="C64" s="154">
        <f>SUM(Eliminations!D64,'Sch Parent Inputs'!C64,'Subsidiary Inputs'!C64)</f>
        <v>0</v>
      </c>
      <c r="D64" s="154">
        <f>SUM(Eliminations!E64,'Sch Parent Inputs'!D64,'Subsidiary Inputs'!D64)</f>
        <v>0</v>
      </c>
      <c r="E64" s="584">
        <f>SUM('Sch Parent Inputs'!E64,'Subsidiary Inputs'!E64)</f>
        <v>0</v>
      </c>
      <c r="F64" s="585">
        <f>SUM('Sch Parent Inputs'!F64,'Subsidiary Inputs'!F64)</f>
        <v>0</v>
      </c>
      <c r="G64" s="618">
        <f t="shared" si="26"/>
        <v>0</v>
      </c>
      <c r="H64" s="618">
        <f t="shared" si="27"/>
        <v>0</v>
      </c>
      <c r="K64" s="390"/>
    </row>
    <row r="65" spans="1:14" x14ac:dyDescent="0.2">
      <c r="A65" s="727">
        <v>2155</v>
      </c>
      <c r="B65" s="234" t="str">
        <f t="shared" si="25"/>
        <v>Legal Fees</v>
      </c>
      <c r="C65" s="154">
        <f>SUM(Eliminations!D65,'Sch Parent Inputs'!C65,'Subsidiary Inputs'!C65)</f>
        <v>0</v>
      </c>
      <c r="D65" s="154">
        <f>SUM(Eliminations!E65,'Sch Parent Inputs'!D65,'Subsidiary Inputs'!D65)</f>
        <v>0</v>
      </c>
      <c r="E65" s="584">
        <f>SUM('Sch Parent Inputs'!E65,'Subsidiary Inputs'!E65)</f>
        <v>0</v>
      </c>
      <c r="F65" s="585">
        <f>SUM('Sch Parent Inputs'!F65,'Subsidiary Inputs'!F65)</f>
        <v>0</v>
      </c>
      <c r="G65" s="618">
        <f t="shared" si="26"/>
        <v>0</v>
      </c>
      <c r="H65" s="618">
        <f t="shared" si="27"/>
        <v>0</v>
      </c>
      <c r="K65" s="390"/>
    </row>
    <row r="66" spans="1:14" x14ac:dyDescent="0.2">
      <c r="A66" s="727">
        <v>2160</v>
      </c>
      <c r="B66" s="234" t="str">
        <f t="shared" si="25"/>
        <v>Other Adminstration Expenses</v>
      </c>
      <c r="C66" s="154">
        <f>SUM(Eliminations!D66,'Sch Parent Inputs'!C66,'Subsidiary Inputs'!C66)</f>
        <v>0</v>
      </c>
      <c r="D66" s="154">
        <f>SUM(Eliminations!E66,'Sch Parent Inputs'!D66,'Subsidiary Inputs'!D66)</f>
        <v>0</v>
      </c>
      <c r="E66" s="584">
        <f>SUM('Sch Parent Inputs'!E66,'Subsidiary Inputs'!E66)</f>
        <v>0</v>
      </c>
      <c r="F66" s="585">
        <f>SUM('Sch Parent Inputs'!F66,'Subsidiary Inputs'!F66)</f>
        <v>0</v>
      </c>
      <c r="G66" s="618">
        <f t="shared" si="26"/>
        <v>0</v>
      </c>
      <c r="H66" s="618">
        <f t="shared" si="27"/>
        <v>0</v>
      </c>
      <c r="K66" s="390"/>
    </row>
    <row r="67" spans="1:14" s="593" customFormat="1" x14ac:dyDescent="0.2">
      <c r="A67" s="727">
        <v>2180</v>
      </c>
      <c r="B67" s="234" t="str">
        <f t="shared" si="25"/>
        <v>Employee Benefits - Salaries</v>
      </c>
      <c r="C67" s="154">
        <f>SUM(Eliminations!D67,'Sch Parent Inputs'!C67,'Subsidiary Inputs'!C67)</f>
        <v>0</v>
      </c>
      <c r="D67" s="154">
        <f>SUM(Eliminations!E67,'Sch Parent Inputs'!D67,'Subsidiary Inputs'!D67)</f>
        <v>0</v>
      </c>
      <c r="E67" s="584">
        <f>SUM('Sch Parent Inputs'!E67,'Subsidiary Inputs'!E67)</f>
        <v>0</v>
      </c>
      <c r="F67" s="585">
        <f>SUM('Sch Parent Inputs'!F67,'Subsidiary Inputs'!F67)</f>
        <v>0</v>
      </c>
      <c r="G67" s="618">
        <f t="shared" si="26"/>
        <v>0</v>
      </c>
      <c r="H67" s="618">
        <f t="shared" si="27"/>
        <v>0</v>
      </c>
      <c r="I67" s="5"/>
      <c r="J67" s="5"/>
      <c r="K67" s="390"/>
      <c r="L67" s="5"/>
      <c r="M67" s="5"/>
      <c r="N67" s="5"/>
    </row>
    <row r="68" spans="1:14" s="593" customFormat="1" x14ac:dyDescent="0.2">
      <c r="A68" s="727">
        <v>2195</v>
      </c>
      <c r="B68" s="234" t="str">
        <f t="shared" si="25"/>
        <v>Insurance</v>
      </c>
      <c r="C68" s="154">
        <f>SUM(Eliminations!D68,'Sch Parent Inputs'!C68,'Subsidiary Inputs'!C68)</f>
        <v>0</v>
      </c>
      <c r="D68" s="154">
        <f>SUM(Eliminations!E68,'Sch Parent Inputs'!D68,'Subsidiary Inputs'!D68)</f>
        <v>0</v>
      </c>
      <c r="E68" s="584">
        <f>SUM('Sch Parent Inputs'!E68,'Subsidiary Inputs'!E68)</f>
        <v>0</v>
      </c>
      <c r="F68" s="585">
        <f>SUM('Sch Parent Inputs'!F68,'Subsidiary Inputs'!F68)</f>
        <v>0</v>
      </c>
      <c r="G68" s="618">
        <f t="shared" si="26"/>
        <v>0</v>
      </c>
      <c r="H68" s="618">
        <f t="shared" si="27"/>
        <v>0</v>
      </c>
      <c r="I68" s="5"/>
      <c r="J68" s="5"/>
      <c r="K68" s="390"/>
      <c r="L68" s="5"/>
      <c r="M68" s="5"/>
      <c r="N68" s="5"/>
    </row>
    <row r="69" spans="1:14" s="593" customFormat="1" x14ac:dyDescent="0.2">
      <c r="A69" s="727">
        <v>2110</v>
      </c>
      <c r="B69" s="234" t="str">
        <f t="shared" si="25"/>
        <v>Service Providers, Contractors and Consultancy</v>
      </c>
      <c r="C69" s="154">
        <f>SUM(Eliminations!D69,'Sch Parent Inputs'!C69,'Subsidiary Inputs'!C69)</f>
        <v>0</v>
      </c>
      <c r="D69" s="154">
        <f>SUM(Eliminations!E69,'Sch Parent Inputs'!D69,'Subsidiary Inputs'!D69)</f>
        <v>0</v>
      </c>
      <c r="E69" s="584">
        <f>SUM('Sch Parent Inputs'!E69,'Subsidiary Inputs'!E69)</f>
        <v>0</v>
      </c>
      <c r="F69" s="585">
        <f>SUM('Sch Parent Inputs'!F69,'Subsidiary Inputs'!F69)</f>
        <v>0</v>
      </c>
      <c r="G69" s="618">
        <f t="shared" si="26"/>
        <v>0</v>
      </c>
      <c r="H69" s="618">
        <f t="shared" si="27"/>
        <v>0</v>
      </c>
      <c r="I69" s="5"/>
      <c r="J69" s="5"/>
      <c r="K69" s="390"/>
      <c r="L69" s="5"/>
      <c r="M69" s="5"/>
      <c r="N69" s="5"/>
    </row>
    <row r="70" spans="1:14" s="593" customFormat="1" x14ac:dyDescent="0.2">
      <c r="A70" s="727">
        <v>2196</v>
      </c>
      <c r="B70" s="234" t="str">
        <f t="shared" si="25"/>
        <v>Ka Ora, Ka Ako - Healthy School Lunches Programme</v>
      </c>
      <c r="C70" s="154">
        <f>SUM(Eliminations!D70,'Sch Parent Inputs'!C70,'Subsidiary Inputs'!C70)</f>
        <v>0</v>
      </c>
      <c r="D70" s="154">
        <f>SUM(Eliminations!E70,'Sch Parent Inputs'!D70,'Subsidiary Inputs'!D70)</f>
        <v>0</v>
      </c>
      <c r="E70" s="584">
        <f>SUM('Sch Parent Inputs'!E70,'Subsidiary Inputs'!E70)</f>
        <v>0</v>
      </c>
      <c r="F70" s="585">
        <f>SUM('Sch Parent Inputs'!F70,'Subsidiary Inputs'!F70)</f>
        <v>0</v>
      </c>
      <c r="G70" s="618">
        <f t="shared" ref="G70" si="28">ROUND(ABS(C70),0)</f>
        <v>0</v>
      </c>
      <c r="H70" s="618">
        <f t="shared" ref="H70" si="29">ROUND(ABS(D70),0)</f>
        <v>0</v>
      </c>
      <c r="I70" s="5"/>
      <c r="J70" s="5"/>
      <c r="K70" s="390"/>
      <c r="L70" s="5"/>
      <c r="M70" s="5"/>
      <c r="N70" s="5"/>
    </row>
    <row r="71" spans="1:14" s="593" customFormat="1" ht="13.5" thickBot="1" x14ac:dyDescent="0.25">
      <c r="A71" s="727"/>
      <c r="B71" s="836" t="s">
        <v>323</v>
      </c>
      <c r="C71" s="837">
        <f>SUBTOTAL(9,C61:C70)</f>
        <v>0</v>
      </c>
      <c r="D71" s="837">
        <f>SUBTOTAL(9,D61:D70)</f>
        <v>0</v>
      </c>
      <c r="E71" s="837">
        <f>SUBTOTAL(9,E61:E70)</f>
        <v>0</v>
      </c>
      <c r="F71" s="837">
        <f>SUBTOTAL(9,F61:F70)</f>
        <v>0</v>
      </c>
      <c r="G71" s="618"/>
      <c r="H71" s="618"/>
      <c r="I71" s="5"/>
      <c r="J71" s="5"/>
      <c r="K71" s="390"/>
      <c r="L71" s="5"/>
      <c r="M71" s="5"/>
      <c r="N71" s="5"/>
    </row>
    <row r="72" spans="1:14" ht="13.5" thickTop="1" x14ac:dyDescent="0.2">
      <c r="A72" s="727"/>
      <c r="C72" s="584"/>
      <c r="D72" s="584"/>
      <c r="E72" s="584"/>
      <c r="F72" s="585"/>
      <c r="G72" s="618"/>
      <c r="H72" s="618"/>
      <c r="K72" s="390"/>
    </row>
    <row r="73" spans="1:14" x14ac:dyDescent="0.2">
      <c r="A73" s="237"/>
      <c r="B73" s="239" t="s">
        <v>214</v>
      </c>
      <c r="C73" s="194"/>
      <c r="D73" s="194"/>
      <c r="E73" s="194"/>
      <c r="F73" s="252"/>
      <c r="G73" s="613"/>
      <c r="H73" s="613"/>
      <c r="K73" s="390"/>
    </row>
    <row r="74" spans="1:14" x14ac:dyDescent="0.2">
      <c r="A74" s="727"/>
      <c r="B74" s="583" t="s">
        <v>177</v>
      </c>
      <c r="C74" s="586"/>
      <c r="D74" s="586"/>
      <c r="E74" s="586"/>
      <c r="F74" s="587"/>
      <c r="G74" s="618"/>
      <c r="H74" s="618"/>
      <c r="K74" s="390"/>
    </row>
    <row r="75" spans="1:14" x14ac:dyDescent="0.2">
      <c r="A75" s="727">
        <v>1710</v>
      </c>
      <c r="B75" s="234" t="str">
        <f>IFERROR(VLOOKUP($A75,SubsidiaryTBConverter,2,),"Missing")</f>
        <v>Gain/Loss on Sale of Assets</v>
      </c>
      <c r="C75" s="154">
        <f>SUM(Eliminations!D75,'Sch Parent Inputs'!C75,'Subsidiary Inputs'!C75)</f>
        <v>0</v>
      </c>
      <c r="D75" s="154">
        <f>SUM(Eliminations!E75,'Sch Parent Inputs'!D75,'Subsidiary Inputs'!D75)</f>
        <v>0</v>
      </c>
      <c r="E75" s="584">
        <f>SUM('Sch Parent Inputs'!E75,'Subsidiary Inputs'!E75)</f>
        <v>0</v>
      </c>
      <c r="F75" s="585">
        <f>SUM('Sch Parent Inputs'!F75,'Subsidiary Inputs'!F75)</f>
        <v>0</v>
      </c>
      <c r="G75" s="618">
        <f t="shared" ref="G75:H79" si="30">ROUND(ABS(C75),0)</f>
        <v>0</v>
      </c>
      <c r="H75" s="618">
        <f t="shared" si="30"/>
        <v>0</v>
      </c>
      <c r="K75" s="390"/>
    </row>
    <row r="76" spans="1:14" x14ac:dyDescent="0.2">
      <c r="A76" s="727">
        <v>1320</v>
      </c>
      <c r="B76" s="234" t="str">
        <f>IFERROR(VLOOKUP($A76,SubsidiaryTBConverter,2,),"Missing")</f>
        <v>Interest Received</v>
      </c>
      <c r="C76" s="154">
        <f>SUM(Eliminations!D76,'Sch Parent Inputs'!C76,'Subsidiary Inputs'!C76)</f>
        <v>0</v>
      </c>
      <c r="D76" s="154">
        <f>SUM(Eliminations!E76,'Sch Parent Inputs'!D76,'Subsidiary Inputs'!D76)</f>
        <v>0</v>
      </c>
      <c r="E76" s="584">
        <f>SUM('Sch Parent Inputs'!E76,'Subsidiary Inputs'!E76)</f>
        <v>0</v>
      </c>
      <c r="F76" s="585">
        <f>SUM('Sch Parent Inputs'!F76,'Subsidiary Inputs'!F76)</f>
        <v>0</v>
      </c>
      <c r="G76" s="618">
        <f t="shared" si="30"/>
        <v>0</v>
      </c>
      <c r="H76" s="618">
        <f t="shared" si="30"/>
        <v>0</v>
      </c>
      <c r="K76" s="390"/>
    </row>
    <row r="77" spans="1:14" x14ac:dyDescent="0.2">
      <c r="A77" s="727">
        <v>1330</v>
      </c>
      <c r="B77" s="234" t="str">
        <f>IFERROR(VLOOKUP($A77,SubsidiaryTBConverter,2,),"Missing")</f>
        <v>Other Investment Income</v>
      </c>
      <c r="C77" s="154">
        <f>SUM(Eliminations!D77,'Sch Parent Inputs'!C77,'Subsidiary Inputs'!C77)</f>
        <v>0</v>
      </c>
      <c r="D77" s="154">
        <f>SUM(Eliminations!E77,'Sch Parent Inputs'!D77,'Subsidiary Inputs'!D77)</f>
        <v>0</v>
      </c>
      <c r="E77" s="584">
        <f>SUM('Sch Parent Inputs'!E77,'Subsidiary Inputs'!E77)</f>
        <v>0</v>
      </c>
      <c r="F77" s="585">
        <f>SUM('Sch Parent Inputs'!F77,'Subsidiary Inputs'!F77)</f>
        <v>0</v>
      </c>
      <c r="G77" s="618">
        <f t="shared" si="30"/>
        <v>0</v>
      </c>
      <c r="H77" s="618">
        <f t="shared" si="30"/>
        <v>0</v>
      </c>
      <c r="K77" s="390"/>
    </row>
    <row r="78" spans="1:14" x14ac:dyDescent="0.2">
      <c r="A78" s="727">
        <v>1720</v>
      </c>
      <c r="B78" s="234" t="str">
        <f>IFERROR(VLOOKUP($A78,SubsidiaryTBConverter,2,),"Missing")</f>
        <v>Other Revenue</v>
      </c>
      <c r="C78" s="154">
        <f>SUM(Eliminations!D78,'Sch Parent Inputs'!C78,'Subsidiary Inputs'!C78)</f>
        <v>0</v>
      </c>
      <c r="D78" s="154">
        <f>SUM(Eliminations!E78,'Sch Parent Inputs'!D78,'Subsidiary Inputs'!D78)</f>
        <v>0</v>
      </c>
      <c r="E78" s="584">
        <f>SUM('Sch Parent Inputs'!E78,'Subsidiary Inputs'!E78)</f>
        <v>0</v>
      </c>
      <c r="F78" s="585">
        <f>SUM('Sch Parent Inputs'!F78,'Subsidiary Inputs'!F78)</f>
        <v>0</v>
      </c>
      <c r="G78" s="618">
        <f t="shared" si="30"/>
        <v>0</v>
      </c>
      <c r="H78" s="618">
        <f t="shared" si="30"/>
        <v>0</v>
      </c>
      <c r="K78" s="390"/>
    </row>
    <row r="79" spans="1:14" x14ac:dyDescent="0.2">
      <c r="A79" s="727">
        <v>1703</v>
      </c>
      <c r="B79" s="234" t="str">
        <f>IFERROR(VLOOKUP($A79,SubsidiaryTBConverter,2,),"Missing")</f>
        <v>Use of Land and Buildings Integrated</v>
      </c>
      <c r="C79" s="154">
        <f>SUM(Eliminations!D79,'Sch Parent Inputs'!C79,'Subsidiary Inputs'!C79)</f>
        <v>0</v>
      </c>
      <c r="D79" s="154">
        <f>SUM(Eliminations!E79,'Sch Parent Inputs'!D79,'Subsidiary Inputs'!D79)</f>
        <v>0</v>
      </c>
      <c r="E79" s="584">
        <f>SUM('Sch Parent Inputs'!E79,'Subsidiary Inputs'!E79)</f>
        <v>0</v>
      </c>
      <c r="F79" s="585">
        <f>SUM('Sch Parent Inputs'!F79,'Subsidiary Inputs'!F79)</f>
        <v>0</v>
      </c>
      <c r="G79" s="618">
        <f t="shared" si="30"/>
        <v>0</v>
      </c>
      <c r="H79" s="618">
        <f t="shared" si="30"/>
        <v>0</v>
      </c>
      <c r="K79" s="390"/>
    </row>
    <row r="80" spans="1:14" ht="13.5" thickBot="1" x14ac:dyDescent="0.25">
      <c r="A80" s="727"/>
      <c r="B80" s="836" t="s">
        <v>324</v>
      </c>
      <c r="C80" s="837">
        <f>SUBTOTAL(9,C75:C79)</f>
        <v>0</v>
      </c>
      <c r="D80" s="837">
        <f>SUBTOTAL(9,D75:D79)</f>
        <v>0</v>
      </c>
      <c r="E80" s="837">
        <f>SUBTOTAL(9,E75:E79)</f>
        <v>0</v>
      </c>
      <c r="F80" s="837">
        <f>SUBTOTAL(9,F75:F79)</f>
        <v>0</v>
      </c>
      <c r="G80" s="618"/>
      <c r="H80" s="618"/>
      <c r="K80" s="390"/>
    </row>
    <row r="81" spans="1:14" ht="13.5" thickTop="1" x14ac:dyDescent="0.2">
      <c r="A81" s="727"/>
      <c r="B81" s="234"/>
      <c r="C81" s="584"/>
      <c r="D81" s="584"/>
      <c r="E81" s="584"/>
      <c r="F81" s="585"/>
      <c r="G81" s="618"/>
      <c r="H81" s="618"/>
      <c r="K81" s="390"/>
    </row>
    <row r="82" spans="1:14" s="593" customFormat="1" x14ac:dyDescent="0.2">
      <c r="A82" s="727"/>
      <c r="B82" s="583" t="s">
        <v>189</v>
      </c>
      <c r="C82" s="586"/>
      <c r="D82" s="586"/>
      <c r="E82" s="586"/>
      <c r="F82" s="587"/>
      <c r="G82" s="618"/>
      <c r="H82" s="618"/>
      <c r="I82" s="5"/>
      <c r="J82" s="5"/>
      <c r="K82" s="390"/>
      <c r="L82" s="5"/>
      <c r="M82" s="5"/>
      <c r="N82" s="5"/>
    </row>
    <row r="83" spans="1:14" x14ac:dyDescent="0.2">
      <c r="A83" s="727">
        <v>2090</v>
      </c>
      <c r="B83" s="234" t="str">
        <f t="shared" ref="B83:B89" si="31">IFERROR(VLOOKUP($A83,SubsidiaryTBConverter,2,),"Missing")</f>
        <v>Finance Costs</v>
      </c>
      <c r="C83" s="154">
        <f>SUM(Eliminations!D82,'Sch Parent Inputs'!C83,'Subsidiary Inputs'!C83)</f>
        <v>0</v>
      </c>
      <c r="D83" s="154">
        <f>SUM(Eliminations!E82,'Sch Parent Inputs'!D83,'Subsidiary Inputs'!D83)</f>
        <v>0</v>
      </c>
      <c r="E83" s="584">
        <f>SUM('Sch Parent Inputs'!E83,'Subsidiary Inputs'!E83)</f>
        <v>0</v>
      </c>
      <c r="F83" s="585">
        <f>SUM('Sch Parent Inputs'!F83,'Subsidiary Inputs'!F83)</f>
        <v>0</v>
      </c>
      <c r="G83" s="618">
        <f t="shared" ref="G83:G87" si="32">ROUND(ABS(C83),0)</f>
        <v>0</v>
      </c>
      <c r="H83" s="618">
        <f t="shared" ref="H83:H88" si="33">ROUND(ABS(D83),0)</f>
        <v>0</v>
      </c>
      <c r="K83" s="390"/>
    </row>
    <row r="84" spans="1:14" x14ac:dyDescent="0.2">
      <c r="A84" s="727">
        <v>2084</v>
      </c>
      <c r="B84" s="234" t="str">
        <f t="shared" si="31"/>
        <v>Impairment of PPE</v>
      </c>
      <c r="C84" s="154">
        <f>SUM(Eliminations!D83,'Sch Parent Inputs'!C84,'Subsidiary Inputs'!C84)</f>
        <v>0</v>
      </c>
      <c r="D84" s="154">
        <f>SUM(Eliminations!E83,'Sch Parent Inputs'!D84,'Subsidiary Inputs'!D84)</f>
        <v>0</v>
      </c>
      <c r="E84" s="584">
        <f>SUM('Sch Parent Inputs'!E84,'Subsidiary Inputs'!E84)</f>
        <v>0</v>
      </c>
      <c r="F84" s="585">
        <f>SUM('Sch Parent Inputs'!F84,'Subsidiary Inputs'!F84)</f>
        <v>0</v>
      </c>
      <c r="G84" s="618">
        <f t="shared" si="32"/>
        <v>0</v>
      </c>
      <c r="H84" s="618">
        <f t="shared" si="33"/>
        <v>0</v>
      </c>
      <c r="K84" s="390"/>
    </row>
    <row r="85" spans="1:14" s="591" customFormat="1" x14ac:dyDescent="0.2">
      <c r="A85" s="727">
        <v>2070</v>
      </c>
      <c r="B85" s="234" t="str">
        <f t="shared" si="31"/>
        <v>Loss on Disposal of Assets</v>
      </c>
      <c r="C85" s="154">
        <f>SUM(Eliminations!D84,'Sch Parent Inputs'!C85,'Subsidiary Inputs'!C85)</f>
        <v>0</v>
      </c>
      <c r="D85" s="154">
        <f>SUM(Eliminations!E84,'Sch Parent Inputs'!D85,'Subsidiary Inputs'!D85)</f>
        <v>0</v>
      </c>
      <c r="E85" s="584">
        <f>SUM('Sch Parent Inputs'!E85,'Subsidiary Inputs'!E85)</f>
        <v>0</v>
      </c>
      <c r="F85" s="585">
        <f>SUM('Sch Parent Inputs'!F85,'Subsidiary Inputs'!F85)</f>
        <v>0</v>
      </c>
      <c r="G85" s="618">
        <f t="shared" si="32"/>
        <v>0</v>
      </c>
      <c r="H85" s="618">
        <f t="shared" si="33"/>
        <v>0</v>
      </c>
      <c r="I85" s="5"/>
      <c r="J85" s="5"/>
      <c r="K85" s="390"/>
      <c r="L85" s="5"/>
      <c r="M85" s="5"/>
      <c r="N85" s="5"/>
    </row>
    <row r="86" spans="1:14" s="591" customFormat="1" x14ac:dyDescent="0.2">
      <c r="A86" s="727">
        <v>2082</v>
      </c>
      <c r="B86" s="234" t="str">
        <f t="shared" si="31"/>
        <v>Loss on Uncollectable Accounts Receivable</v>
      </c>
      <c r="C86" s="154">
        <f>SUM(Eliminations!D85,'Sch Parent Inputs'!C86,'Subsidiary Inputs'!C86)</f>
        <v>0</v>
      </c>
      <c r="D86" s="154">
        <f>SUM(Eliminations!E85,'Sch Parent Inputs'!D86,'Subsidiary Inputs'!D86)</f>
        <v>0</v>
      </c>
      <c r="E86" s="584">
        <f>SUM('Sch Parent Inputs'!E86,'Subsidiary Inputs'!E86)</f>
        <v>0</v>
      </c>
      <c r="F86" s="585">
        <f>SUM('Sch Parent Inputs'!F86,'Subsidiary Inputs'!F86)</f>
        <v>0</v>
      </c>
      <c r="G86" s="618">
        <f t="shared" si="32"/>
        <v>0</v>
      </c>
      <c r="H86" s="618">
        <f t="shared" si="33"/>
        <v>0</v>
      </c>
      <c r="I86" s="5"/>
      <c r="J86" s="5"/>
      <c r="K86" s="390"/>
      <c r="L86" s="5"/>
      <c r="M86" s="5"/>
      <c r="N86" s="5"/>
    </row>
    <row r="87" spans="1:14" s="591" customFormat="1" x14ac:dyDescent="0.2">
      <c r="A87" s="727">
        <v>2086</v>
      </c>
      <c r="B87" s="234" t="str">
        <f t="shared" si="31"/>
        <v>Impairment Loss - Other</v>
      </c>
      <c r="C87" s="154">
        <f>SUM(Eliminations!D86,'Sch Parent Inputs'!C87,'Subsidiary Inputs'!C87)</f>
        <v>0</v>
      </c>
      <c r="D87" s="154">
        <f>SUM(Eliminations!E86,'Sch Parent Inputs'!D87,'Subsidiary Inputs'!D87)</f>
        <v>0</v>
      </c>
      <c r="E87" s="584">
        <f>SUM('Sch Parent Inputs'!E87,'Subsidiary Inputs'!E87)</f>
        <v>0</v>
      </c>
      <c r="F87" s="585">
        <f>SUM('Sch Parent Inputs'!F87,'Subsidiary Inputs'!F87)</f>
        <v>0</v>
      </c>
      <c r="G87" s="618">
        <f t="shared" si="32"/>
        <v>0</v>
      </c>
      <c r="H87" s="618">
        <f t="shared" si="33"/>
        <v>0</v>
      </c>
      <c r="I87" s="5"/>
      <c r="J87" s="5"/>
      <c r="K87" s="390"/>
      <c r="L87" s="5"/>
      <c r="M87" s="5"/>
      <c r="N87" s="5"/>
    </row>
    <row r="88" spans="1:14" s="593" customFormat="1" x14ac:dyDescent="0.2">
      <c r="A88" s="727">
        <v>2185</v>
      </c>
      <c r="B88" s="234" t="str">
        <f t="shared" si="31"/>
        <v>Transport Expenditure</v>
      </c>
      <c r="C88" s="154">
        <f>SUM(Eliminations!D87,'Sch Parent Inputs'!C88,'Subsidiary Inputs'!C88)</f>
        <v>0</v>
      </c>
      <c r="D88" s="154">
        <f>SUM(Eliminations!E87,'Sch Parent Inputs'!D88,'Subsidiary Inputs'!D88)</f>
        <v>0</v>
      </c>
      <c r="E88" s="584">
        <f>SUM('Sch Parent Inputs'!E88,'Subsidiary Inputs'!E88)</f>
        <v>0</v>
      </c>
      <c r="F88" s="585">
        <f>SUM('Sch Parent Inputs'!F88,'Subsidiary Inputs'!F88)</f>
        <v>0</v>
      </c>
      <c r="G88" s="618">
        <f>ROUND(ABS(C88),0)</f>
        <v>0</v>
      </c>
      <c r="H88" s="618">
        <f t="shared" si="33"/>
        <v>0</v>
      </c>
      <c r="I88" s="5"/>
      <c r="J88" s="5"/>
      <c r="K88" s="390"/>
      <c r="L88" s="5"/>
      <c r="M88" s="5"/>
      <c r="N88" s="5"/>
    </row>
    <row r="89" spans="1:14" s="593" customFormat="1" x14ac:dyDescent="0.2">
      <c r="A89" s="727">
        <v>2840</v>
      </c>
      <c r="B89" s="234" t="str">
        <f t="shared" si="31"/>
        <v>Revaluation of equity investments</v>
      </c>
      <c r="C89" s="154">
        <f>SUM(Eliminations!D88,'Sch Parent Inputs'!C89,'Subsidiary Inputs'!C89)</f>
        <v>0</v>
      </c>
      <c r="D89" s="154">
        <f>SUM(Eliminations!E88,'Sch Parent Inputs'!D89,'Subsidiary Inputs'!D89)</f>
        <v>0</v>
      </c>
      <c r="E89" s="584">
        <f>SUM('Sch Parent Inputs'!E89,'Subsidiary Inputs'!E89)</f>
        <v>0</v>
      </c>
      <c r="F89" s="585">
        <f>SUM('Sch Parent Inputs'!F89,'Subsidiary Inputs'!F89)</f>
        <v>0</v>
      </c>
      <c r="G89" s="618">
        <f>ROUND(ABS(C89),0)</f>
        <v>0</v>
      </c>
      <c r="H89" s="618">
        <f t="shared" ref="H89" si="34">ROUND(ABS(D89),0)</f>
        <v>0</v>
      </c>
      <c r="I89" s="5"/>
      <c r="J89" s="5"/>
      <c r="K89" s="390"/>
      <c r="L89" s="5"/>
      <c r="M89" s="5"/>
      <c r="N89" s="5"/>
    </row>
    <row r="90" spans="1:14" s="593" customFormat="1" ht="13.5" thickBot="1" x14ac:dyDescent="0.25">
      <c r="A90" s="727"/>
      <c r="B90" s="836" t="s">
        <v>325</v>
      </c>
      <c r="C90" s="837">
        <f>SUBTOTAL(9,C83:C89)</f>
        <v>0</v>
      </c>
      <c r="D90" s="837">
        <f t="shared" ref="D90:F90" si="35">SUBTOTAL(9,D83:D89)</f>
        <v>0</v>
      </c>
      <c r="E90" s="837">
        <f t="shared" si="35"/>
        <v>0</v>
      </c>
      <c r="F90" s="837">
        <f t="shared" si="35"/>
        <v>0</v>
      </c>
      <c r="G90" s="618"/>
      <c r="H90" s="618"/>
      <c r="I90" s="5"/>
      <c r="J90" s="5"/>
      <c r="K90" s="390"/>
      <c r="L90" s="5"/>
      <c r="M90" s="5"/>
      <c r="N90" s="5"/>
    </row>
    <row r="91" spans="1:14" ht="13.5" thickTop="1" x14ac:dyDescent="0.2">
      <c r="A91" s="727"/>
      <c r="C91" s="584"/>
      <c r="D91" s="584"/>
      <c r="E91" s="584"/>
      <c r="F91" s="585"/>
      <c r="G91" s="618"/>
      <c r="H91" s="618"/>
      <c r="K91" s="390"/>
    </row>
    <row r="92" spans="1:14" x14ac:dyDescent="0.2">
      <c r="A92" s="237"/>
      <c r="B92" s="239" t="s">
        <v>224</v>
      </c>
      <c r="C92" s="194"/>
      <c r="D92" s="194"/>
      <c r="E92" s="194"/>
      <c r="F92" s="252"/>
      <c r="G92" s="613"/>
      <c r="H92" s="613"/>
      <c r="K92" s="390"/>
    </row>
    <row r="93" spans="1:14" s="593" customFormat="1" x14ac:dyDescent="0.2">
      <c r="A93" s="727"/>
      <c r="B93" s="583" t="s">
        <v>189</v>
      </c>
      <c r="C93" s="586"/>
      <c r="D93" s="586"/>
      <c r="E93" s="586"/>
      <c r="F93" s="587"/>
      <c r="G93" s="618"/>
      <c r="H93" s="618"/>
      <c r="I93" s="5"/>
      <c r="J93" s="5"/>
      <c r="K93" s="390"/>
      <c r="L93" s="5"/>
      <c r="M93" s="5"/>
      <c r="N93" s="5"/>
    </row>
    <row r="94" spans="1:14" ht="12.75" customHeight="1" x14ac:dyDescent="0.2">
      <c r="A94" s="727">
        <v>2520</v>
      </c>
      <c r="B94" s="234" t="str">
        <f t="shared" ref="B94:B101" si="36">IFERROR(VLOOKUP($A94,SubsidiaryTBConverter,2,),"Missing")</f>
        <v>Consultancy and Contract Services</v>
      </c>
      <c r="C94" s="154">
        <f>SUM(Eliminations!D92,'Sch Parent Inputs'!C94,'Subsidiary Inputs'!C93)</f>
        <v>0</v>
      </c>
      <c r="D94" s="154">
        <f>SUM(Eliminations!E92,'Sch Parent Inputs'!D94,'Subsidiary Inputs'!D93)</f>
        <v>0</v>
      </c>
      <c r="E94" s="584">
        <f>SUM('Sch Parent Inputs'!E94,'Subsidiary Inputs'!E93)</f>
        <v>0</v>
      </c>
      <c r="F94" s="585">
        <f>SUM('Sch Parent Inputs'!F94,'Subsidiary Inputs'!F93)</f>
        <v>0</v>
      </c>
      <c r="G94" s="618">
        <f t="shared" ref="G94:G100" si="37">ROUND(ABS(C94),0)</f>
        <v>0</v>
      </c>
      <c r="H94" s="618">
        <f t="shared" ref="H94:H100" si="38">ROUND(ABS(D94),0)</f>
        <v>0</v>
      </c>
      <c r="K94" s="390"/>
    </row>
    <row r="95" spans="1:14" x14ac:dyDescent="0.2">
      <c r="A95" s="727">
        <v>2530</v>
      </c>
      <c r="B95" s="234" t="str">
        <f t="shared" si="36"/>
        <v>Cyclical Maintenance Provision</v>
      </c>
      <c r="C95" s="154">
        <f>SUM(Eliminations!D93,'Sch Parent Inputs'!C95,'Subsidiary Inputs'!C94)</f>
        <v>0</v>
      </c>
      <c r="D95" s="154">
        <f>SUM(Eliminations!E93,'Sch Parent Inputs'!D95,'Subsidiary Inputs'!D94)</f>
        <v>0</v>
      </c>
      <c r="E95" s="584">
        <f>SUM('Sch Parent Inputs'!E95,'Subsidiary Inputs'!E94)</f>
        <v>0</v>
      </c>
      <c r="F95" s="585">
        <f>SUM('Sch Parent Inputs'!F95,'Subsidiary Inputs'!F94)</f>
        <v>0</v>
      </c>
      <c r="G95" s="618">
        <f t="shared" si="37"/>
        <v>0</v>
      </c>
      <c r="H95" s="618">
        <f t="shared" si="38"/>
        <v>0</v>
      </c>
      <c r="K95" s="390"/>
    </row>
    <row r="96" spans="1:14" x14ac:dyDescent="0.2">
      <c r="A96" s="727">
        <v>2550</v>
      </c>
      <c r="B96" s="234" t="str">
        <f t="shared" si="36"/>
        <v>Heat, Light and Water</v>
      </c>
      <c r="C96" s="154">
        <f>SUM(Eliminations!D94,'Sch Parent Inputs'!C96,'Subsidiary Inputs'!C95)</f>
        <v>0</v>
      </c>
      <c r="D96" s="154">
        <f>SUM(Eliminations!E94,'Sch Parent Inputs'!D96,'Subsidiary Inputs'!D95)</f>
        <v>0</v>
      </c>
      <c r="E96" s="584">
        <f>SUM('Sch Parent Inputs'!E96,'Subsidiary Inputs'!E95)</f>
        <v>0</v>
      </c>
      <c r="F96" s="585">
        <f>SUM('Sch Parent Inputs'!F96,'Subsidiary Inputs'!F95)</f>
        <v>0</v>
      </c>
      <c r="G96" s="618">
        <f t="shared" si="37"/>
        <v>0</v>
      </c>
      <c r="H96" s="618">
        <f t="shared" si="38"/>
        <v>0</v>
      </c>
      <c r="K96" s="390"/>
    </row>
    <row r="97" spans="1:11" x14ac:dyDescent="0.2">
      <c r="A97" s="727">
        <v>2575</v>
      </c>
      <c r="B97" s="234" t="str">
        <f t="shared" si="36"/>
        <v>Rates</v>
      </c>
      <c r="C97" s="154">
        <f>SUM(Eliminations!D95,'Sch Parent Inputs'!C97,'Subsidiary Inputs'!C96)</f>
        <v>0</v>
      </c>
      <c r="D97" s="154">
        <f>SUM(Eliminations!E95,'Sch Parent Inputs'!D97,'Subsidiary Inputs'!D96)</f>
        <v>0</v>
      </c>
      <c r="E97" s="584">
        <f>SUM('Sch Parent Inputs'!E97,'Subsidiary Inputs'!E96)</f>
        <v>0</v>
      </c>
      <c r="F97" s="585">
        <f>SUM('Sch Parent Inputs'!F97,'Subsidiary Inputs'!F96)</f>
        <v>0</v>
      </c>
      <c r="G97" s="618">
        <f t="shared" si="37"/>
        <v>0</v>
      </c>
      <c r="H97" s="618">
        <f t="shared" si="38"/>
        <v>0</v>
      </c>
      <c r="K97" s="390"/>
    </row>
    <row r="98" spans="1:11" x14ac:dyDescent="0.2">
      <c r="A98" s="727">
        <v>2580</v>
      </c>
      <c r="B98" s="234" t="str">
        <f t="shared" si="36"/>
        <v>Repairs and Maintenance</v>
      </c>
      <c r="C98" s="154">
        <f>SUM(Eliminations!D96,'Sch Parent Inputs'!C98,'Subsidiary Inputs'!C97)</f>
        <v>0</v>
      </c>
      <c r="D98" s="154">
        <f>SUM(Eliminations!E96,'Sch Parent Inputs'!D98,'Subsidiary Inputs'!D97)</f>
        <v>0</v>
      </c>
      <c r="E98" s="584">
        <f>SUM('Sch Parent Inputs'!E98,'Subsidiary Inputs'!E97)</f>
        <v>0</v>
      </c>
      <c r="F98" s="585">
        <f>SUM('Sch Parent Inputs'!F98,'Subsidiary Inputs'!F97)</f>
        <v>0</v>
      </c>
      <c r="G98" s="618">
        <f t="shared" si="37"/>
        <v>0</v>
      </c>
      <c r="H98" s="618">
        <f t="shared" si="38"/>
        <v>0</v>
      </c>
      <c r="K98" s="390"/>
    </row>
    <row r="99" spans="1:11" x14ac:dyDescent="0.2">
      <c r="A99" s="727">
        <v>2585</v>
      </c>
      <c r="B99" s="234" t="str">
        <f t="shared" si="36"/>
        <v>Use of Land and Buildings</v>
      </c>
      <c r="C99" s="154">
        <f>SUM(Eliminations!D97,'Sch Parent Inputs'!C99,'Subsidiary Inputs'!C98)</f>
        <v>0</v>
      </c>
      <c r="D99" s="154">
        <f>SUM(Eliminations!E97,'Sch Parent Inputs'!D99,'Subsidiary Inputs'!D98)</f>
        <v>0</v>
      </c>
      <c r="E99" s="584">
        <f>SUM('Sch Parent Inputs'!E99,'Subsidiary Inputs'!E98)</f>
        <v>0</v>
      </c>
      <c r="F99" s="585">
        <f>SUM('Sch Parent Inputs'!F99,'Subsidiary Inputs'!F98)</f>
        <v>0</v>
      </c>
      <c r="G99" s="618">
        <f t="shared" si="37"/>
        <v>0</v>
      </c>
      <c r="H99" s="618">
        <f t="shared" si="38"/>
        <v>0</v>
      </c>
      <c r="K99" s="390"/>
    </row>
    <row r="100" spans="1:11" x14ac:dyDescent="0.2">
      <c r="A100" s="727">
        <v>2570</v>
      </c>
      <c r="B100" s="234" t="str">
        <f t="shared" si="36"/>
        <v>Employee Benefits - Salaries</v>
      </c>
      <c r="C100" s="154">
        <f>SUM(Eliminations!D98,'Sch Parent Inputs'!C101,'Subsidiary Inputs'!C99)</f>
        <v>0</v>
      </c>
      <c r="D100" s="154">
        <f>SUM(Eliminations!E98,'Sch Parent Inputs'!D101,'Subsidiary Inputs'!D99)</f>
        <v>0</v>
      </c>
      <c r="E100" s="584">
        <f>SUM('Sch Parent Inputs'!E101,'Subsidiary Inputs'!E99)</f>
        <v>0</v>
      </c>
      <c r="F100" s="585">
        <f>SUM('Sch Parent Inputs'!F101,'Subsidiary Inputs'!F99)</f>
        <v>0</v>
      </c>
      <c r="G100" s="618">
        <f t="shared" si="37"/>
        <v>0</v>
      </c>
      <c r="H100" s="618">
        <f t="shared" si="38"/>
        <v>0</v>
      </c>
      <c r="K100" s="390"/>
    </row>
    <row r="101" spans="1:11" x14ac:dyDescent="0.2">
      <c r="A101" s="727">
        <v>2560</v>
      </c>
      <c r="B101" s="234" t="str">
        <f t="shared" si="36"/>
        <v>Other Property Expenses</v>
      </c>
      <c r="C101" s="154">
        <f>SUM(Eliminations!D99,'Sch Parent Inputs'!C100,'Subsidiary Inputs'!C100)</f>
        <v>0</v>
      </c>
      <c r="D101" s="154">
        <f>SUM(Eliminations!E99,'Sch Parent Inputs'!D100,'Subsidiary Inputs'!D100)</f>
        <v>0</v>
      </c>
      <c r="E101" s="154">
        <f>SUM(Eliminations!F99,'Sch Parent Inputs'!E100,'Subsidiary Inputs'!E100)</f>
        <v>0</v>
      </c>
      <c r="F101" s="585">
        <f>SUM('Sch Parent Inputs'!F102,'Subsidiary Inputs'!F100)</f>
        <v>0</v>
      </c>
      <c r="G101" s="618">
        <f t="shared" ref="G101" si="39">ROUND(ABS(C101),0)</f>
        <v>0</v>
      </c>
      <c r="H101" s="618">
        <f t="shared" ref="H101" si="40">ROUND(ABS(D101),0)</f>
        <v>0</v>
      </c>
      <c r="K101" s="390"/>
    </row>
    <row r="102" spans="1:11" ht="13.5" thickBot="1" x14ac:dyDescent="0.25">
      <c r="A102" s="727"/>
      <c r="B102" s="836" t="s">
        <v>326</v>
      </c>
      <c r="C102" s="837">
        <f>SUBTOTAL(9,C94:C101)</f>
        <v>0</v>
      </c>
      <c r="D102" s="837">
        <f t="shared" ref="D102:F102" si="41">SUBTOTAL(9,D94:D101)</f>
        <v>0</v>
      </c>
      <c r="E102" s="837">
        <f t="shared" si="41"/>
        <v>0</v>
      </c>
      <c r="F102" s="837">
        <f t="shared" si="41"/>
        <v>0</v>
      </c>
      <c r="G102" s="618"/>
      <c r="H102" s="618"/>
      <c r="K102" s="390"/>
    </row>
    <row r="103" spans="1:11" ht="13.5" thickTop="1" x14ac:dyDescent="0.2">
      <c r="A103" s="727"/>
      <c r="C103" s="584"/>
      <c r="D103" s="584"/>
      <c r="E103" s="584"/>
      <c r="F103" s="585"/>
      <c r="G103" s="618"/>
      <c r="H103" s="618"/>
      <c r="K103" s="390"/>
    </row>
    <row r="104" spans="1:11" x14ac:dyDescent="0.2">
      <c r="A104" s="237"/>
      <c r="B104" s="239" t="s">
        <v>229</v>
      </c>
      <c r="C104" s="194"/>
      <c r="D104" s="194"/>
      <c r="E104" s="194"/>
      <c r="F104" s="252"/>
      <c r="G104" s="613"/>
      <c r="H104" s="613"/>
      <c r="K104" s="390"/>
    </row>
    <row r="105" spans="1:11" x14ac:dyDescent="0.2">
      <c r="A105" s="727"/>
      <c r="B105" s="583" t="s">
        <v>189</v>
      </c>
      <c r="C105" s="584"/>
      <c r="D105" s="584"/>
      <c r="E105" s="584"/>
      <c r="F105" s="585"/>
      <c r="G105" s="618"/>
      <c r="H105" s="618"/>
      <c r="K105" s="390"/>
    </row>
    <row r="106" spans="1:11" x14ac:dyDescent="0.2">
      <c r="A106" s="727">
        <v>2210</v>
      </c>
      <c r="B106" s="234" t="str">
        <f t="shared" ref="B106:B115" si="42">IFERROR(VLOOKUP($A106,SubsidiaryTBConverter,2,),"Missing")</f>
        <v xml:space="preserve">Buildings - School </v>
      </c>
      <c r="C106" s="154">
        <f>SUM(Eliminations!D103,'Sch Parent Inputs'!C106,'Subsidiary Inputs'!C104)</f>
        <v>0</v>
      </c>
      <c r="D106" s="154">
        <f>SUM(Eliminations!E103,'Sch Parent Inputs'!D106,'Subsidiary Inputs'!D104)</f>
        <v>0</v>
      </c>
      <c r="E106" s="584">
        <f>SUM('Sch Parent Inputs'!E106,'Subsidiary Inputs'!E104)</f>
        <v>0</v>
      </c>
      <c r="F106" s="585">
        <f>SUM('Sch Parent Inputs'!F106,'Subsidiary Inputs'!F104)</f>
        <v>0</v>
      </c>
      <c r="G106" s="618">
        <f t="shared" ref="G106:G115" si="43">ROUND(ABS(C106),0)</f>
        <v>0</v>
      </c>
      <c r="H106" s="618">
        <f t="shared" ref="H106:H115" si="44">ROUND(ABS(D106),0)</f>
        <v>0</v>
      </c>
      <c r="K106" s="390"/>
    </row>
    <row r="107" spans="1:11" x14ac:dyDescent="0.2">
      <c r="A107" s="727">
        <v>2215</v>
      </c>
      <c r="B107" s="234" t="str">
        <f t="shared" si="42"/>
        <v>Building Improvements - Crown</v>
      </c>
      <c r="C107" s="154">
        <f>SUM(Eliminations!D104,'Sch Parent Inputs'!C107,'Subsidiary Inputs'!C105)</f>
        <v>0</v>
      </c>
      <c r="D107" s="154">
        <f>SUM(Eliminations!E104,'Sch Parent Inputs'!D107,'Subsidiary Inputs'!D105)</f>
        <v>0</v>
      </c>
      <c r="E107" s="584">
        <f>SUM('Sch Parent Inputs'!E107,'Subsidiary Inputs'!E105)</f>
        <v>0</v>
      </c>
      <c r="F107" s="585">
        <f>SUM('Sch Parent Inputs'!F107,'Subsidiary Inputs'!F105)</f>
        <v>0</v>
      </c>
      <c r="G107" s="618">
        <f t="shared" si="43"/>
        <v>0</v>
      </c>
      <c r="H107" s="618">
        <f t="shared" si="44"/>
        <v>0</v>
      </c>
      <c r="K107" s="390"/>
    </row>
    <row r="108" spans="1:11" s="30" customFormat="1" x14ac:dyDescent="0.2">
      <c r="A108" s="727">
        <v>2216</v>
      </c>
      <c r="B108" s="60" t="str">
        <f t="shared" si="42"/>
        <v>Hostel</v>
      </c>
      <c r="C108" s="154">
        <f>SUM(Eliminations!D105,'Sch Parent Inputs'!C108,'Subsidiary Inputs'!C106)</f>
        <v>0</v>
      </c>
      <c r="D108" s="154">
        <f>SUM(Eliminations!E105,'Sch Parent Inputs'!D108,'Subsidiary Inputs'!D106)</f>
        <v>0</v>
      </c>
      <c r="E108" s="154">
        <f>SUM('Sch Parent Inputs'!E108,'Subsidiary Inputs'!E106)</f>
        <v>0</v>
      </c>
      <c r="F108" s="156">
        <f>SUM('Sch Parent Inputs'!F108,'Subsidiary Inputs'!F106)</f>
        <v>0</v>
      </c>
      <c r="G108" s="684">
        <f t="shared" ref="G108" si="45">ROUND(ABS(C108),0)</f>
        <v>0</v>
      </c>
      <c r="H108" s="684">
        <f t="shared" ref="H108" si="46">ROUND(ABS(D108),0)</f>
        <v>0</v>
      </c>
      <c r="J108" s="5"/>
      <c r="K108" s="390"/>
    </row>
    <row r="109" spans="1:11" x14ac:dyDescent="0.2">
      <c r="A109" s="727">
        <v>2230</v>
      </c>
      <c r="B109" s="234" t="str">
        <f t="shared" si="42"/>
        <v>Furniture and Equipment</v>
      </c>
      <c r="C109" s="154">
        <f>SUM(Eliminations!D106,'Sch Parent Inputs'!C109,'Subsidiary Inputs'!C107)</f>
        <v>0</v>
      </c>
      <c r="D109" s="154">
        <f>SUM(Eliminations!E106,'Sch Parent Inputs'!D109,'Subsidiary Inputs'!D107)</f>
        <v>0</v>
      </c>
      <c r="E109" s="584">
        <f>SUM('Sch Parent Inputs'!E109,'Subsidiary Inputs'!E107)</f>
        <v>0</v>
      </c>
      <c r="F109" s="585">
        <f>SUM('Sch Parent Inputs'!F109,'Subsidiary Inputs'!F107)</f>
        <v>0</v>
      </c>
      <c r="G109" s="618">
        <f t="shared" si="43"/>
        <v>0</v>
      </c>
      <c r="H109" s="618">
        <f t="shared" si="44"/>
        <v>0</v>
      </c>
      <c r="K109" s="390"/>
    </row>
    <row r="110" spans="1:11" x14ac:dyDescent="0.2">
      <c r="A110" s="727">
        <v>2220</v>
      </c>
      <c r="B110" s="234" t="str">
        <f t="shared" si="42"/>
        <v>Information and Communication Technology</v>
      </c>
      <c r="C110" s="154">
        <f>SUM(Eliminations!D107,'Sch Parent Inputs'!C110,'Subsidiary Inputs'!C108)</f>
        <v>0</v>
      </c>
      <c r="D110" s="154">
        <f>SUM(Eliminations!E107,'Sch Parent Inputs'!D110,'Subsidiary Inputs'!D108)</f>
        <v>0</v>
      </c>
      <c r="E110" s="584">
        <f>SUM('Sch Parent Inputs'!E110,'Subsidiary Inputs'!E108)</f>
        <v>0</v>
      </c>
      <c r="F110" s="585">
        <f>SUM('Sch Parent Inputs'!F110,'Subsidiary Inputs'!F108)</f>
        <v>0</v>
      </c>
      <c r="G110" s="618">
        <f t="shared" si="43"/>
        <v>0</v>
      </c>
      <c r="H110" s="618">
        <f t="shared" si="44"/>
        <v>0</v>
      </c>
      <c r="K110" s="390"/>
    </row>
    <row r="111" spans="1:11" x14ac:dyDescent="0.2">
      <c r="A111" s="727">
        <v>2280</v>
      </c>
      <c r="B111" s="234" t="str">
        <f t="shared" si="42"/>
        <v>Intangible Assets</v>
      </c>
      <c r="C111" s="154">
        <f>SUM(Eliminations!D109,'Sch Parent Inputs'!C111,'Subsidiary Inputs'!C109)</f>
        <v>0</v>
      </c>
      <c r="D111" s="154">
        <f>SUM(Eliminations!E109,'Sch Parent Inputs'!D111,'Subsidiary Inputs'!D109)</f>
        <v>0</v>
      </c>
      <c r="E111" s="584">
        <f>SUM('Sch Parent Inputs'!E111,'Subsidiary Inputs'!E109)</f>
        <v>0</v>
      </c>
      <c r="F111" s="585">
        <f>SUM('Sch Parent Inputs'!F111,'Subsidiary Inputs'!F109)</f>
        <v>0</v>
      </c>
      <c r="G111" s="618">
        <f t="shared" ref="G111" si="47">ROUND(ABS(C111),0)</f>
        <v>0</v>
      </c>
      <c r="H111" s="618">
        <f t="shared" ref="H111" si="48">ROUND(ABS(D111),0)</f>
        <v>0</v>
      </c>
      <c r="K111" s="390"/>
    </row>
    <row r="112" spans="1:11" x14ac:dyDescent="0.2">
      <c r="A112" s="727">
        <v>2255</v>
      </c>
      <c r="B112" s="234" t="str">
        <f t="shared" si="42"/>
        <v>Motor Vehicles</v>
      </c>
      <c r="C112" s="154">
        <f>SUM(Eliminations!D109,'Sch Parent Inputs'!C112,'Subsidiary Inputs'!C110)</f>
        <v>0</v>
      </c>
      <c r="D112" s="154">
        <f>SUM(Eliminations!E109,'Sch Parent Inputs'!D112,'Subsidiary Inputs'!D110)</f>
        <v>0</v>
      </c>
      <c r="E112" s="584">
        <f>SUM('Sch Parent Inputs'!E112,'Subsidiary Inputs'!E110)</f>
        <v>0</v>
      </c>
      <c r="F112" s="585">
        <f>SUM('Sch Parent Inputs'!F112,'Subsidiary Inputs'!F110)</f>
        <v>0</v>
      </c>
      <c r="G112" s="618">
        <f t="shared" si="43"/>
        <v>0</v>
      </c>
      <c r="H112" s="618">
        <f t="shared" si="44"/>
        <v>0</v>
      </c>
      <c r="K112" s="390"/>
    </row>
    <row r="113" spans="1:14" x14ac:dyDescent="0.2">
      <c r="A113" s="727">
        <v>2253</v>
      </c>
      <c r="B113" s="234" t="str">
        <f t="shared" si="42"/>
        <v>Textbooks</v>
      </c>
      <c r="C113" s="154">
        <f>SUM(Eliminations!D110,'Sch Parent Inputs'!C113,'Subsidiary Inputs'!C111)</f>
        <v>0</v>
      </c>
      <c r="D113" s="154">
        <f>SUM(Eliminations!E110,'Sch Parent Inputs'!D113,'Subsidiary Inputs'!D111)</f>
        <v>0</v>
      </c>
      <c r="E113" s="584">
        <f>SUM('Sch Parent Inputs'!E113,'Subsidiary Inputs'!E111)</f>
        <v>0</v>
      </c>
      <c r="F113" s="585">
        <f>SUM('Sch Parent Inputs'!F113,'Subsidiary Inputs'!F111)</f>
        <v>0</v>
      </c>
      <c r="G113" s="618">
        <f t="shared" si="43"/>
        <v>0</v>
      </c>
      <c r="H113" s="618">
        <f t="shared" si="44"/>
        <v>0</v>
      </c>
      <c r="K113" s="390"/>
    </row>
    <row r="114" spans="1:14" x14ac:dyDescent="0.2">
      <c r="A114" s="727">
        <v>2256</v>
      </c>
      <c r="B114" s="234" t="str">
        <f t="shared" si="42"/>
        <v>Leased Assets</v>
      </c>
      <c r="C114" s="154">
        <f>SUM(Eliminations!D111,'Sch Parent Inputs'!C114,'Subsidiary Inputs'!C112)</f>
        <v>0</v>
      </c>
      <c r="D114" s="154">
        <f>SUM(Eliminations!E111,'Sch Parent Inputs'!D114,'Subsidiary Inputs'!D112)</f>
        <v>0</v>
      </c>
      <c r="E114" s="584">
        <f>SUM('Sch Parent Inputs'!E114,'Subsidiary Inputs'!E112)</f>
        <v>0</v>
      </c>
      <c r="F114" s="585">
        <f>SUM('Sch Parent Inputs'!F114,'Subsidiary Inputs'!F112)</f>
        <v>0</v>
      </c>
      <c r="G114" s="618">
        <f t="shared" si="43"/>
        <v>0</v>
      </c>
      <c r="H114" s="618">
        <f t="shared" si="44"/>
        <v>0</v>
      </c>
      <c r="K114" s="390"/>
    </row>
    <row r="115" spans="1:14" s="593" customFormat="1" ht="12.75" customHeight="1" x14ac:dyDescent="0.2">
      <c r="A115" s="727">
        <v>2250</v>
      </c>
      <c r="B115" s="234" t="str">
        <f t="shared" si="42"/>
        <v>Library Resources</v>
      </c>
      <c r="C115" s="154">
        <f>SUM(Eliminations!D112,'Sch Parent Inputs'!C115,'Subsidiary Inputs'!C113)</f>
        <v>0</v>
      </c>
      <c r="D115" s="154">
        <f>SUM(Eliminations!E112,'Sch Parent Inputs'!D115,'Subsidiary Inputs'!D113)</f>
        <v>0</v>
      </c>
      <c r="E115" s="584">
        <f>SUM('Sch Parent Inputs'!E115,'Subsidiary Inputs'!E113)</f>
        <v>0</v>
      </c>
      <c r="F115" s="585">
        <f>SUM('Sch Parent Inputs'!F115,'Subsidiary Inputs'!F113)</f>
        <v>0</v>
      </c>
      <c r="G115" s="618">
        <f t="shared" si="43"/>
        <v>0</v>
      </c>
      <c r="H115" s="618">
        <f t="shared" si="44"/>
        <v>0</v>
      </c>
      <c r="I115" s="5"/>
      <c r="J115" s="188" t="s">
        <v>410</v>
      </c>
      <c r="K115" s="188"/>
      <c r="L115" s="188"/>
      <c r="M115" s="188"/>
      <c r="N115" s="188"/>
    </row>
    <row r="116" spans="1:14" s="593" customFormat="1" ht="12.75" customHeight="1" thickBot="1" x14ac:dyDescent="0.25">
      <c r="A116" s="727"/>
      <c r="B116" s="840" t="s">
        <v>327</v>
      </c>
      <c r="C116" s="837">
        <f>SUBTOTAL(9,C105:C115)</f>
        <v>0</v>
      </c>
      <c r="D116" s="837">
        <f>SUBTOTAL(9,D105:D115)</f>
        <v>0</v>
      </c>
      <c r="E116" s="837">
        <f>SUBTOTAL(9,E105:E115)</f>
        <v>0</v>
      </c>
      <c r="F116" s="837">
        <f>SUBTOTAL(9,F105:F115)</f>
        <v>0</v>
      </c>
      <c r="G116" s="618"/>
      <c r="H116" s="618"/>
      <c r="I116" s="5"/>
      <c r="J116" s="188"/>
      <c r="K116" s="188"/>
      <c r="L116" s="188"/>
      <c r="M116" s="188"/>
      <c r="N116" s="188"/>
    </row>
    <row r="117" spans="1:14" ht="13.5" thickTop="1" x14ac:dyDescent="0.2">
      <c r="A117" s="727"/>
      <c r="B117" s="595"/>
      <c r="C117" s="1274"/>
      <c r="D117" s="1274"/>
      <c r="E117" s="1274"/>
      <c r="F117" s="597"/>
      <c r="G117" s="618"/>
      <c r="H117" s="618"/>
      <c r="J117" s="762">
        <f>SUBTOTAL(9,C12:C116)+'St of Comprehensive Rev. &amp; Exp.'!H41</f>
        <v>0</v>
      </c>
      <c r="K117" s="762">
        <f>SUBTOTAL(9,D12:D116)+'St of Comprehensive Rev. &amp; Exp.'!I41</f>
        <v>0</v>
      </c>
      <c r="L117" s="762">
        <f>SUBTOTAL(9,E12:E116)+'St of Comprehensive Rev. &amp; Exp.'!J41</f>
        <v>0</v>
      </c>
    </row>
    <row r="118" spans="1:14" x14ac:dyDescent="0.2">
      <c r="A118" s="238"/>
      <c r="B118" s="244" t="s">
        <v>13</v>
      </c>
      <c r="C118" s="197"/>
      <c r="D118" s="197"/>
      <c r="E118" s="197"/>
      <c r="F118" s="253"/>
      <c r="G118" s="614"/>
      <c r="H118" s="614"/>
      <c r="K118" s="390"/>
    </row>
    <row r="119" spans="1:14" x14ac:dyDescent="0.2">
      <c r="A119" s="237"/>
      <c r="B119" s="239" t="s">
        <v>235</v>
      </c>
      <c r="C119" s="194"/>
      <c r="D119" s="194"/>
      <c r="E119" s="194"/>
      <c r="F119" s="252"/>
      <c r="G119" s="613"/>
      <c r="H119" s="613"/>
      <c r="K119" s="390"/>
    </row>
    <row r="120" spans="1:14" x14ac:dyDescent="0.2">
      <c r="A120" s="727"/>
      <c r="B120" s="173" t="s">
        <v>236</v>
      </c>
      <c r="C120" s="586"/>
      <c r="D120" s="586"/>
      <c r="E120" s="586"/>
      <c r="F120" s="587"/>
      <c r="G120" s="618"/>
      <c r="H120" s="618"/>
      <c r="K120" s="390"/>
    </row>
    <row r="121" spans="1:14" x14ac:dyDescent="0.2">
      <c r="A121" s="727">
        <v>5109</v>
      </c>
      <c r="B121" s="60" t="str">
        <f>IFERROR(VLOOKUP($A121,SubsidiaryTBConverter,2,),"Missing")</f>
        <v>Bank Accounts</v>
      </c>
      <c r="C121" s="154">
        <f>SUM(Eliminations!D118,'Sch Parent Inputs'!C121,'Subsidiary Inputs'!C119)</f>
        <v>0</v>
      </c>
      <c r="D121" s="154">
        <f>SUM(Eliminations!E118,'Sch Parent Inputs'!D121,'Subsidiary Inputs'!D119)</f>
        <v>0</v>
      </c>
      <c r="E121" s="584">
        <f>SUM('Sch Parent Inputs'!E121,'Subsidiary Inputs'!E119)</f>
        <v>0</v>
      </c>
      <c r="F121" s="585">
        <f>SUM('Sch Parent Inputs'!F121,'Subsidiary Inputs'!F119)</f>
        <v>0</v>
      </c>
      <c r="G121" s="618">
        <f t="shared" ref="G121:H122" si="49">ROUND(ABS(C121),0)</f>
        <v>0</v>
      </c>
      <c r="H121" s="618">
        <f t="shared" si="49"/>
        <v>0</v>
      </c>
      <c r="K121" s="390"/>
    </row>
    <row r="122" spans="1:14" ht="12.75" customHeight="1" x14ac:dyDescent="0.2">
      <c r="A122" s="727">
        <v>5120</v>
      </c>
      <c r="B122" s="60" t="str">
        <f>IFERROR(VLOOKUP($A122,SubsidiaryTBConverter,2,),"Missing")</f>
        <v>Short-term Bank Deposits with a Maturity of Three Months or Less</v>
      </c>
      <c r="C122" s="154">
        <f>SUM(Eliminations!D119,'Sch Parent Inputs'!C122,'Subsidiary Inputs'!C120)</f>
        <v>0</v>
      </c>
      <c r="D122" s="154">
        <f>SUM(Eliminations!E119,'Sch Parent Inputs'!D122,'Subsidiary Inputs'!D120)</f>
        <v>0</v>
      </c>
      <c r="E122" s="584">
        <f>SUM('Sch Parent Inputs'!E122,'Subsidiary Inputs'!E120)</f>
        <v>0</v>
      </c>
      <c r="F122" s="585">
        <f>SUM('Sch Parent Inputs'!F122,'Subsidiary Inputs'!F120)</f>
        <v>0</v>
      </c>
      <c r="G122" s="618">
        <f t="shared" si="49"/>
        <v>0</v>
      </c>
      <c r="H122" s="618">
        <f t="shared" si="49"/>
        <v>0</v>
      </c>
      <c r="K122" s="390"/>
    </row>
    <row r="123" spans="1:14" ht="12.75" customHeight="1" x14ac:dyDescent="0.2">
      <c r="A123" s="727">
        <v>5210</v>
      </c>
      <c r="B123" s="60" t="str">
        <f>IFERROR(VLOOKUP($A123,SubsidiaryTBConverter,2,),"Missing")</f>
        <v>Bank Overdraft</v>
      </c>
      <c r="C123" s="154">
        <f>SUM(Eliminations!D120,'Sch Parent Inputs'!C123,'Subsidiary Inputs'!C121)</f>
        <v>0</v>
      </c>
      <c r="D123" s="154">
        <f>SUM(Eliminations!E120,'Sch Parent Inputs'!D123,'Subsidiary Inputs'!D121)</f>
        <v>0</v>
      </c>
      <c r="E123" s="584">
        <f>SUM('Sch Parent Inputs'!E123,'Subsidiary Inputs'!E121)</f>
        <v>0</v>
      </c>
      <c r="F123" s="585">
        <f>SUM('Sch Parent Inputs'!F123,'Subsidiary Inputs'!F121)</f>
        <v>0</v>
      </c>
      <c r="G123" s="618">
        <f>ROUND(C123,0)</f>
        <v>0</v>
      </c>
      <c r="H123" s="618">
        <f>ROUND(D123,0)</f>
        <v>0</v>
      </c>
      <c r="K123" s="390"/>
    </row>
    <row r="124" spans="1:14" ht="12.75" customHeight="1" thickBot="1" x14ac:dyDescent="0.25">
      <c r="A124" s="727"/>
      <c r="B124" s="836" t="s">
        <v>328</v>
      </c>
      <c r="C124" s="837">
        <f>SUBTOTAL(9,C121:C123)</f>
        <v>0</v>
      </c>
      <c r="D124" s="837">
        <f>SUBTOTAL(9,D121:D123)</f>
        <v>0</v>
      </c>
      <c r="E124" s="837">
        <f>SUBTOTAL(9,E121:E123)</f>
        <v>0</v>
      </c>
      <c r="F124" s="837">
        <f>SUBTOTAL(9,F121:F123)</f>
        <v>0</v>
      </c>
      <c r="G124" s="618"/>
      <c r="H124" s="618"/>
      <c r="K124" s="390"/>
    </row>
    <row r="125" spans="1:14" ht="13.5" thickTop="1" x14ac:dyDescent="0.2">
      <c r="A125" s="727"/>
      <c r="C125" s="586"/>
      <c r="D125" s="586"/>
      <c r="E125" s="586"/>
      <c r="F125" s="587"/>
      <c r="G125" s="618"/>
      <c r="H125" s="618"/>
      <c r="K125" s="390"/>
    </row>
    <row r="126" spans="1:14" ht="12.75" customHeight="1" x14ac:dyDescent="0.2">
      <c r="A126" s="237"/>
      <c r="B126" s="239" t="s">
        <v>240</v>
      </c>
      <c r="C126" s="194"/>
      <c r="D126" s="194"/>
      <c r="E126" s="194"/>
      <c r="F126" s="252"/>
      <c r="G126" s="613"/>
      <c r="H126" s="613"/>
      <c r="K126" s="390"/>
    </row>
    <row r="127" spans="1:14" ht="14.25" customHeight="1" x14ac:dyDescent="0.2">
      <c r="A127" s="727"/>
      <c r="B127" s="583" t="s">
        <v>236</v>
      </c>
      <c r="C127" s="586"/>
      <c r="D127" s="586"/>
      <c r="E127" s="586"/>
      <c r="F127" s="587"/>
      <c r="G127" s="618"/>
      <c r="H127" s="618"/>
      <c r="K127" s="390"/>
    </row>
    <row r="128" spans="1:14" ht="14.25" customHeight="1" x14ac:dyDescent="0.2">
      <c r="A128" s="727">
        <v>5129</v>
      </c>
      <c r="B128" s="60" t="str">
        <f t="shared" ref="B128:B133" si="50">IFERROR(VLOOKUP($A128,SubsidiaryTBConverter,2,),"Missing")</f>
        <v>Receivables</v>
      </c>
      <c r="C128" s="154">
        <f>SUM(Eliminations!D125,'Sch Parent Inputs'!C128,'Subsidiary Inputs'!C126)</f>
        <v>0</v>
      </c>
      <c r="D128" s="154">
        <f>SUM(Eliminations!E125,'Sch Parent Inputs'!D128,'Subsidiary Inputs'!D126)</f>
        <v>0</v>
      </c>
      <c r="E128" s="584">
        <f>SUM('Sch Parent Inputs'!E128,'Subsidiary Inputs'!E126)</f>
        <v>0</v>
      </c>
      <c r="F128" s="585">
        <f>SUM('Sch Parent Inputs'!F128,'Subsidiary Inputs'!F126)</f>
        <v>0</v>
      </c>
      <c r="G128" s="618">
        <f>ROUND(ABS(C128),0)</f>
        <v>0</v>
      </c>
      <c r="H128" s="618">
        <f>ROUND(ABS(D128),0)</f>
        <v>0</v>
      </c>
      <c r="K128" s="390"/>
    </row>
    <row r="129" spans="1:14" x14ac:dyDescent="0.2">
      <c r="A129" s="727">
        <v>5130</v>
      </c>
      <c r="B129" s="60" t="str">
        <f t="shared" si="50"/>
        <v>Receivables from the Ministry of Education</v>
      </c>
      <c r="C129" s="154">
        <f>SUM(Eliminations!D126,'Sch Parent Inputs'!C129,'Subsidiary Inputs'!C127)</f>
        <v>0</v>
      </c>
      <c r="D129" s="154">
        <f>SUM(Eliminations!E126,'Sch Parent Inputs'!D129,'Subsidiary Inputs'!D127)</f>
        <v>0</v>
      </c>
      <c r="E129" s="584">
        <f>SUM('Sch Parent Inputs'!E129,'Subsidiary Inputs'!E127)</f>
        <v>0</v>
      </c>
      <c r="F129" s="585">
        <f>SUM('Sch Parent Inputs'!F129,'Subsidiary Inputs'!F127)</f>
        <v>0</v>
      </c>
      <c r="G129" s="618">
        <f>ROUND(ABS(C129),0)</f>
        <v>0</v>
      </c>
      <c r="H129" s="618">
        <f>ROUND(ABS(D129),0)</f>
        <v>0</v>
      </c>
      <c r="K129" s="390"/>
    </row>
    <row r="130" spans="1:14" x14ac:dyDescent="0.2">
      <c r="A130" s="727">
        <v>5138</v>
      </c>
      <c r="B130" s="60" t="str">
        <f t="shared" si="50"/>
        <v>Loss on Uncollectable Accounts Receivable</v>
      </c>
      <c r="C130" s="154">
        <f>SUM(Eliminations!D127,'Sch Parent Inputs'!C130,'Subsidiary Inputs'!C128)</f>
        <v>0</v>
      </c>
      <c r="D130" s="154">
        <f>SUM(Eliminations!E127,'Sch Parent Inputs'!D130,'Subsidiary Inputs'!D128)</f>
        <v>0</v>
      </c>
      <c r="E130" s="584">
        <f>SUM('Sch Parent Inputs'!E130,'Subsidiary Inputs'!E128)</f>
        <v>0</v>
      </c>
      <c r="F130" s="585">
        <f>SUM('Sch Parent Inputs'!F130,'Subsidiary Inputs'!F128)</f>
        <v>0</v>
      </c>
      <c r="G130" s="618">
        <f>ROUND(C130,0)</f>
        <v>0</v>
      </c>
      <c r="H130" s="618">
        <f>ROUND(D130,0)</f>
        <v>0</v>
      </c>
      <c r="K130" s="390"/>
    </row>
    <row r="131" spans="1:14" x14ac:dyDescent="0.2">
      <c r="A131" s="727">
        <v>5132</v>
      </c>
      <c r="B131" s="60" t="str">
        <f t="shared" si="50"/>
        <v>Interest Receivable</v>
      </c>
      <c r="C131" s="154">
        <f>SUM(Eliminations!D128,'Sch Parent Inputs'!C131,'Subsidiary Inputs'!C129)</f>
        <v>0</v>
      </c>
      <c r="D131" s="154">
        <f>SUM(Eliminations!E128,'Sch Parent Inputs'!D131,'Subsidiary Inputs'!D129)</f>
        <v>0</v>
      </c>
      <c r="E131" s="584">
        <f>SUM('Sch Parent Inputs'!E131,'Subsidiary Inputs'!E129)</f>
        <v>0</v>
      </c>
      <c r="F131" s="585">
        <f>SUM('Sch Parent Inputs'!F131,'Subsidiary Inputs'!F129)</f>
        <v>0</v>
      </c>
      <c r="G131" s="618">
        <f t="shared" ref="G131:H133" si="51">ROUND(ABS(C131),0)</f>
        <v>0</v>
      </c>
      <c r="H131" s="618">
        <f t="shared" si="51"/>
        <v>0</v>
      </c>
      <c r="K131" s="390"/>
    </row>
    <row r="132" spans="1:14" x14ac:dyDescent="0.2">
      <c r="A132" s="727">
        <v>5133</v>
      </c>
      <c r="B132" s="234" t="str">
        <f t="shared" si="50"/>
        <v>Banking Staffing Underuse</v>
      </c>
      <c r="C132" s="154">
        <f>SUM(Eliminations!D129,'Sch Parent Inputs'!C132,'Subsidiary Inputs'!C130)</f>
        <v>0</v>
      </c>
      <c r="D132" s="154">
        <f>SUM(Eliminations!E129,'Sch Parent Inputs'!D132,'Subsidiary Inputs'!D130)</f>
        <v>0</v>
      </c>
      <c r="E132" s="584">
        <f>SUM('Sch Parent Inputs'!E132,'Subsidiary Inputs'!E130)</f>
        <v>0</v>
      </c>
      <c r="F132" s="585">
        <f>SUM('Sch Parent Inputs'!F132,'Subsidiary Inputs'!F130)</f>
        <v>0</v>
      </c>
      <c r="G132" s="618">
        <f t="shared" si="51"/>
        <v>0</v>
      </c>
      <c r="H132" s="618">
        <f t="shared" si="51"/>
        <v>0</v>
      </c>
      <c r="K132" s="390"/>
    </row>
    <row r="133" spans="1:14" x14ac:dyDescent="0.2">
      <c r="A133" s="727">
        <v>5134</v>
      </c>
      <c r="B133" s="234" t="str">
        <f t="shared" si="50"/>
        <v>Teacher Salaries Grant Receivable</v>
      </c>
      <c r="C133" s="154">
        <f>SUM(Eliminations!D130,'Sch Parent Inputs'!C133,'Subsidiary Inputs'!C131)</f>
        <v>0</v>
      </c>
      <c r="D133" s="154">
        <f>SUM(Eliminations!E130,'Sch Parent Inputs'!D133,'Subsidiary Inputs'!D131)</f>
        <v>0</v>
      </c>
      <c r="E133" s="584">
        <f>SUM('Sch Parent Inputs'!E133,'Subsidiary Inputs'!E131)</f>
        <v>0</v>
      </c>
      <c r="F133" s="585">
        <f>SUM('Sch Parent Inputs'!F133,'Subsidiary Inputs'!F131)</f>
        <v>0</v>
      </c>
      <c r="G133" s="618">
        <f t="shared" si="51"/>
        <v>0</v>
      </c>
      <c r="H133" s="618">
        <f t="shared" si="51"/>
        <v>0</v>
      </c>
      <c r="K133" s="390"/>
    </row>
    <row r="134" spans="1:14" ht="13.5" thickBot="1" x14ac:dyDescent="0.25">
      <c r="A134" s="727"/>
      <c r="B134" s="836" t="s">
        <v>329</v>
      </c>
      <c r="C134" s="837">
        <f>SUBTOTAL(9,C128:C133)</f>
        <v>0</v>
      </c>
      <c r="D134" s="837">
        <f>SUBTOTAL(9,D128:D133)</f>
        <v>0</v>
      </c>
      <c r="E134" s="837">
        <f>SUBTOTAL(9,E128:E133)</f>
        <v>0</v>
      </c>
      <c r="F134" s="837">
        <f>SUBTOTAL(9,F128:F133)</f>
        <v>0</v>
      </c>
      <c r="G134" s="618"/>
      <c r="H134" s="618"/>
      <c r="K134" s="390"/>
    </row>
    <row r="135" spans="1:14" ht="13.5" thickTop="1" x14ac:dyDescent="0.2">
      <c r="A135" s="727"/>
      <c r="C135" s="598"/>
      <c r="D135" s="598"/>
      <c r="E135" s="598"/>
      <c r="F135" s="599"/>
      <c r="G135" s="618"/>
      <c r="H135" s="618"/>
      <c r="K135" s="390"/>
    </row>
    <row r="136" spans="1:14" ht="12.75" customHeight="1" x14ac:dyDescent="0.2">
      <c r="A136" s="237"/>
      <c r="B136" s="239" t="s">
        <v>246</v>
      </c>
      <c r="C136" s="194"/>
      <c r="D136" s="194"/>
      <c r="E136" s="194"/>
      <c r="F136" s="252"/>
      <c r="G136" s="613"/>
      <c r="H136" s="613"/>
      <c r="K136" s="390"/>
    </row>
    <row r="137" spans="1:14" x14ac:dyDescent="0.2">
      <c r="A137" s="727"/>
      <c r="B137" s="583" t="s">
        <v>236</v>
      </c>
      <c r="C137" s="586"/>
      <c r="D137" s="586"/>
      <c r="E137" s="586"/>
      <c r="F137" s="587"/>
      <c r="G137" s="618"/>
      <c r="H137" s="618"/>
      <c r="K137" s="390"/>
    </row>
    <row r="138" spans="1:14" ht="12" customHeight="1" x14ac:dyDescent="0.2">
      <c r="A138" s="727">
        <v>5137</v>
      </c>
      <c r="B138" s="234" t="str">
        <f>IFERROR(VLOOKUP($A138,SubsidiaryTBConverter,2,),"Missing")</f>
        <v>Prepayments</v>
      </c>
      <c r="C138" s="154">
        <f>SUM(Eliminations!D135,'Sch Parent Inputs'!C138,'Subsidiary Inputs'!C136)</f>
        <v>0</v>
      </c>
      <c r="D138" s="154">
        <f>SUM(Eliminations!E135,'Sch Parent Inputs'!D138,'Subsidiary Inputs'!D136)</f>
        <v>0</v>
      </c>
      <c r="E138" s="584">
        <f>SUM('Sch Parent Inputs'!E138,'Subsidiary Inputs'!E136)</f>
        <v>0</v>
      </c>
      <c r="F138" s="585">
        <f>SUM('Sch Parent Inputs'!F138,'Subsidiary Inputs'!F136)</f>
        <v>0</v>
      </c>
      <c r="G138" s="618">
        <f>ROUND(ABS(C138),0)</f>
        <v>0</v>
      </c>
      <c r="H138" s="618">
        <f>ROUND(ABS(D138),0)</f>
        <v>0</v>
      </c>
      <c r="K138" s="390"/>
    </row>
    <row r="139" spans="1:14" ht="12" customHeight="1" x14ac:dyDescent="0.2">
      <c r="A139" s="727">
        <v>5135</v>
      </c>
      <c r="B139" s="234" t="str">
        <f>IFERROR(VLOOKUP($A139,SubsidiaryTBConverter,2,),"Missing")</f>
        <v>GST Receivable</v>
      </c>
      <c r="C139" s="154">
        <f>SUM(Eliminations!D136,'Sch Parent Inputs'!C139,'Subsidiary Inputs'!C137)</f>
        <v>0</v>
      </c>
      <c r="D139" s="154">
        <f>SUM(Eliminations!E136,'Sch Parent Inputs'!D139,'Subsidiary Inputs'!D137)</f>
        <v>0</v>
      </c>
      <c r="E139" s="584">
        <f>SUM('Sch Parent Inputs'!E139,'Subsidiary Inputs'!E137)</f>
        <v>0</v>
      </c>
      <c r="F139" s="585">
        <f>SUM('Sch Parent Inputs'!F139,'Subsidiary Inputs'!F137)</f>
        <v>0</v>
      </c>
      <c r="G139" s="618">
        <f>ROUND(ABS(C139),0)</f>
        <v>0</v>
      </c>
      <c r="H139" s="618">
        <f>ROUND(ABS(D139),0)</f>
        <v>0</v>
      </c>
      <c r="K139" s="390"/>
    </row>
    <row r="140" spans="1:14" ht="12" customHeight="1" thickBot="1" x14ac:dyDescent="0.25">
      <c r="A140" s="727"/>
      <c r="B140" s="836" t="s">
        <v>330</v>
      </c>
      <c r="C140" s="841">
        <f>SUBTOTAL(9,C138:C139)</f>
        <v>0</v>
      </c>
      <c r="D140" s="841">
        <f>SUBTOTAL(9,D138:D139)</f>
        <v>0</v>
      </c>
      <c r="E140" s="841">
        <f>SUBTOTAL(9,E138:E139)</f>
        <v>0</v>
      </c>
      <c r="F140" s="841">
        <f>SUBTOTAL(9,F138:F139)</f>
        <v>0</v>
      </c>
      <c r="G140" s="618"/>
      <c r="H140" s="618"/>
      <c r="K140" s="390"/>
    </row>
    <row r="141" spans="1:14" ht="13.5" thickTop="1" x14ac:dyDescent="0.2">
      <c r="A141" s="727"/>
      <c r="C141" s="598"/>
      <c r="D141" s="598"/>
      <c r="E141" s="598"/>
      <c r="F141" s="599"/>
      <c r="G141" s="618"/>
      <c r="H141" s="618"/>
      <c r="K141" s="390"/>
    </row>
    <row r="142" spans="1:14" ht="12" customHeight="1" x14ac:dyDescent="0.2">
      <c r="A142" s="237"/>
      <c r="B142" s="239" t="s">
        <v>249</v>
      </c>
      <c r="C142" s="194"/>
      <c r="D142" s="194"/>
      <c r="E142" s="194"/>
      <c r="F142" s="252"/>
      <c r="G142" s="613"/>
      <c r="H142" s="613"/>
      <c r="K142" s="390"/>
    </row>
    <row r="143" spans="1:14" s="593" customFormat="1" ht="14.25" customHeight="1" x14ac:dyDescent="0.2">
      <c r="A143" s="727"/>
      <c r="B143" s="583" t="s">
        <v>236</v>
      </c>
      <c r="C143" s="598"/>
      <c r="D143" s="598"/>
      <c r="E143" s="598"/>
      <c r="F143" s="599"/>
      <c r="G143" s="618"/>
      <c r="H143" s="618"/>
      <c r="I143" s="5"/>
      <c r="J143" s="5"/>
      <c r="K143" s="390"/>
      <c r="L143" s="5"/>
      <c r="M143" s="5"/>
      <c r="N143" s="5"/>
    </row>
    <row r="144" spans="1:14" s="593" customFormat="1" ht="14.25" customHeight="1" x14ac:dyDescent="0.2">
      <c r="A144" s="727">
        <v>5142</v>
      </c>
      <c r="B144" s="234" t="str">
        <f>IFERROR(VLOOKUP($A144,SubsidiaryTBConverter,2,),"Missing")</f>
        <v xml:space="preserve">Stationery </v>
      </c>
      <c r="C144" s="154">
        <f>SUM(Eliminations!D141,'Sch Parent Inputs'!C144,'Subsidiary Inputs'!C142)</f>
        <v>0</v>
      </c>
      <c r="D144" s="154">
        <f>SUM(Eliminations!E141,'Sch Parent Inputs'!D144,'Subsidiary Inputs'!D142)</f>
        <v>0</v>
      </c>
      <c r="E144" s="584">
        <f>SUM('Sch Parent Inputs'!E144,'Subsidiary Inputs'!E142)</f>
        <v>0</v>
      </c>
      <c r="F144" s="585">
        <f>SUM('Sch Parent Inputs'!F144,'Subsidiary Inputs'!F142)</f>
        <v>0</v>
      </c>
      <c r="G144" s="618">
        <f t="shared" ref="G144:H146" si="52">ROUND(ABS(C144),0)</f>
        <v>0</v>
      </c>
      <c r="H144" s="618">
        <f t="shared" si="52"/>
        <v>0</v>
      </c>
      <c r="I144" s="5"/>
      <c r="J144" s="5"/>
      <c r="K144" s="390"/>
      <c r="L144" s="5"/>
      <c r="M144" s="5"/>
      <c r="N144" s="5"/>
    </row>
    <row r="145" spans="1:11" ht="12.75" customHeight="1" x14ac:dyDescent="0.2">
      <c r="A145" s="727">
        <v>5144</v>
      </c>
      <c r="B145" s="234" t="str">
        <f>IFERROR(VLOOKUP($A145,SubsidiaryTBConverter,2,),"Missing")</f>
        <v>School Uniforms</v>
      </c>
      <c r="C145" s="154">
        <f>SUM(Eliminations!D142,'Sch Parent Inputs'!C145,'Subsidiary Inputs'!C143)</f>
        <v>0</v>
      </c>
      <c r="D145" s="154">
        <f>SUM(Eliminations!E142,'Sch Parent Inputs'!D145,'Subsidiary Inputs'!D143)</f>
        <v>0</v>
      </c>
      <c r="E145" s="584">
        <f>SUM('Sch Parent Inputs'!E145,'Subsidiary Inputs'!E143)</f>
        <v>0</v>
      </c>
      <c r="F145" s="585">
        <f>SUM('Sch Parent Inputs'!F145,'Subsidiary Inputs'!F143)</f>
        <v>0</v>
      </c>
      <c r="G145" s="618">
        <f t="shared" si="52"/>
        <v>0</v>
      </c>
      <c r="H145" s="618">
        <f t="shared" si="52"/>
        <v>0</v>
      </c>
      <c r="K145" s="390"/>
    </row>
    <row r="146" spans="1:11" ht="12.75" customHeight="1" x14ac:dyDescent="0.2">
      <c r="A146" s="727">
        <v>5141</v>
      </c>
      <c r="B146" s="234" t="str">
        <f>IFERROR(VLOOKUP($A146,SubsidiaryTBConverter,2,),"Missing")</f>
        <v>Canteen</v>
      </c>
      <c r="C146" s="154">
        <f>SUM(Eliminations!D143,'Sch Parent Inputs'!C146,'Subsidiary Inputs'!C144)</f>
        <v>0</v>
      </c>
      <c r="D146" s="154">
        <f>SUM(Eliminations!E143,'Sch Parent Inputs'!D146,'Subsidiary Inputs'!D144)</f>
        <v>0</v>
      </c>
      <c r="E146" s="584">
        <f>SUM('Sch Parent Inputs'!E146,'Subsidiary Inputs'!E144)</f>
        <v>0</v>
      </c>
      <c r="F146" s="585">
        <f>SUM('Sch Parent Inputs'!F146,'Subsidiary Inputs'!F144)</f>
        <v>0</v>
      </c>
      <c r="G146" s="618">
        <f t="shared" si="52"/>
        <v>0</v>
      </c>
      <c r="H146" s="618">
        <f t="shared" si="52"/>
        <v>0</v>
      </c>
      <c r="K146" s="390"/>
    </row>
    <row r="147" spans="1:11" ht="12.75" customHeight="1" thickBot="1" x14ac:dyDescent="0.25">
      <c r="A147" s="727"/>
      <c r="B147" s="836" t="s">
        <v>331</v>
      </c>
      <c r="C147" s="841">
        <f>SUBTOTAL(9,C144:C146)</f>
        <v>0</v>
      </c>
      <c r="D147" s="841">
        <f>SUBTOTAL(9,D144:D146)</f>
        <v>0</v>
      </c>
      <c r="E147" s="841">
        <f>SUBTOTAL(9,E144:E146)</f>
        <v>0</v>
      </c>
      <c r="F147" s="1271">
        <f>SUBTOTAL(9,F144:F146)</f>
        <v>0</v>
      </c>
      <c r="G147" s="618"/>
      <c r="H147" s="618"/>
      <c r="K147" s="390"/>
    </row>
    <row r="148" spans="1:11" ht="13.5" thickTop="1" x14ac:dyDescent="0.2">
      <c r="A148" s="727"/>
      <c r="C148" s="586"/>
      <c r="D148" s="586"/>
      <c r="E148" s="586"/>
      <c r="F148" s="587"/>
      <c r="G148" s="618"/>
      <c r="H148" s="618"/>
      <c r="K148" s="390"/>
    </row>
    <row r="149" spans="1:11" ht="12" customHeight="1" x14ac:dyDescent="0.2">
      <c r="A149" s="237"/>
      <c r="B149" s="239" t="s">
        <v>253</v>
      </c>
      <c r="C149" s="194"/>
      <c r="D149" s="194"/>
      <c r="E149" s="194"/>
      <c r="F149" s="252"/>
      <c r="G149" s="613"/>
      <c r="H149" s="613"/>
      <c r="K149" s="390"/>
    </row>
    <row r="150" spans="1:11" ht="12.75" customHeight="1" x14ac:dyDescent="0.2">
      <c r="A150" s="727"/>
      <c r="B150" s="583" t="s">
        <v>236</v>
      </c>
      <c r="C150" s="598"/>
      <c r="D150" s="598"/>
      <c r="E150" s="598"/>
      <c r="F150" s="599"/>
      <c r="G150" s="618"/>
      <c r="H150" s="618"/>
      <c r="K150" s="390"/>
    </row>
    <row r="151" spans="1:11" ht="12.75" customHeight="1" x14ac:dyDescent="0.2">
      <c r="A151" s="727">
        <v>5150</v>
      </c>
      <c r="B151" s="234" t="str">
        <f>IFERROR(VLOOKUP($A151,SubsidiaryTBConverter,2,),"Missing")</f>
        <v>Short-term Deposits with Maturities Between Three Months and One Year</v>
      </c>
      <c r="C151" s="154">
        <f>SUM(Eliminations!D148,'Sch Parent Inputs'!C151,'Subsidiary Inputs'!C149)</f>
        <v>0</v>
      </c>
      <c r="D151" s="154">
        <f>SUM(Eliminations!E148,'Sch Parent Inputs'!D151,'Subsidiary Inputs'!D149)</f>
        <v>0</v>
      </c>
      <c r="E151" s="584">
        <f>SUM('Sch Parent Inputs'!E151,'Subsidiary Inputs'!E149)</f>
        <v>0</v>
      </c>
      <c r="F151" s="585">
        <f>SUM('Sch Parent Inputs'!F151,'Subsidiary Inputs'!F149)</f>
        <v>0</v>
      </c>
      <c r="G151" s="618">
        <f>ROUND(ABS(C151),0)</f>
        <v>0</v>
      </c>
      <c r="H151" s="618">
        <f>ROUND(ABS(D151),0)</f>
        <v>0</v>
      </c>
      <c r="K151" s="390"/>
    </row>
    <row r="152" spans="1:11" ht="12.75" customHeight="1" thickBot="1" x14ac:dyDescent="0.25">
      <c r="A152" s="727"/>
      <c r="B152" s="836" t="s">
        <v>332</v>
      </c>
      <c r="C152" s="841">
        <f>SUBTOTAL(9,C150:C151)</f>
        <v>0</v>
      </c>
      <c r="D152" s="841">
        <f>SUBTOTAL(9,D150:D151)</f>
        <v>0</v>
      </c>
      <c r="E152" s="841">
        <f>SUBTOTAL(9,E150:E151)</f>
        <v>0</v>
      </c>
      <c r="F152" s="841">
        <f>SUBTOTAL(9,F150:F151)</f>
        <v>0</v>
      </c>
      <c r="G152" s="618"/>
      <c r="H152" s="618"/>
      <c r="K152" s="390"/>
    </row>
    <row r="153" spans="1:11" ht="13.5" thickTop="1" x14ac:dyDescent="0.2">
      <c r="A153" s="727"/>
      <c r="C153" s="586"/>
      <c r="D153" s="586"/>
      <c r="E153" s="586"/>
      <c r="F153" s="587"/>
      <c r="G153" s="618"/>
      <c r="H153" s="618"/>
      <c r="K153" s="390"/>
    </row>
    <row r="154" spans="1:11" ht="12.75" customHeight="1" x14ac:dyDescent="0.2">
      <c r="A154" s="237"/>
      <c r="B154" s="239" t="s">
        <v>255</v>
      </c>
      <c r="C154" s="194"/>
      <c r="D154" s="194"/>
      <c r="E154" s="194"/>
      <c r="F154" s="252"/>
      <c r="G154" s="613"/>
      <c r="H154" s="613"/>
      <c r="K154" s="390"/>
    </row>
    <row r="155" spans="1:11" x14ac:dyDescent="0.2">
      <c r="A155" s="727"/>
      <c r="B155" s="583" t="s">
        <v>236</v>
      </c>
      <c r="C155" s="586"/>
      <c r="D155" s="586"/>
      <c r="E155" s="586"/>
      <c r="F155" s="587"/>
      <c r="G155" s="618"/>
      <c r="H155" s="618"/>
      <c r="K155" s="390"/>
    </row>
    <row r="156" spans="1:11" x14ac:dyDescent="0.2">
      <c r="A156" s="727">
        <v>5770</v>
      </c>
      <c r="B156" s="234" t="str">
        <f t="shared" ref="B156:B166" si="53">IFERROR(VLOOKUP($A156,SubsidiaryTBConverter,2,),"Missing")</f>
        <v>Land - School</v>
      </c>
      <c r="C156" s="154">
        <f>SUM(Eliminations!D153,'Sch Parent Inputs'!C156,'Subsidiary Inputs'!C154)</f>
        <v>0</v>
      </c>
      <c r="D156" s="154">
        <f>SUM(Eliminations!E153,'Sch Parent Inputs'!D156,'Subsidiary Inputs'!D154)</f>
        <v>0</v>
      </c>
      <c r="E156" s="584">
        <f>SUM('Sch Parent Inputs'!E156,'Subsidiary Inputs'!E154)</f>
        <v>0</v>
      </c>
      <c r="F156" s="585">
        <f>SUM('Sch Parent Inputs'!F156,'Subsidiary Inputs'!F154)</f>
        <v>0</v>
      </c>
      <c r="G156" s="618">
        <f t="shared" ref="G156:G166" si="54">ROUND(ABS(C156),0)</f>
        <v>0</v>
      </c>
      <c r="H156" s="618">
        <f t="shared" ref="H156:H166" si="55">ROUND(ABS(D156),0)</f>
        <v>0</v>
      </c>
      <c r="K156" s="390"/>
    </row>
    <row r="157" spans="1:11" ht="12.75" customHeight="1" x14ac:dyDescent="0.2">
      <c r="A157" s="727">
        <v>5762</v>
      </c>
      <c r="B157" s="601" t="str">
        <f t="shared" si="53"/>
        <v xml:space="preserve">Buildings - School </v>
      </c>
      <c r="C157" s="154">
        <f>SUM(Eliminations!D154,'Sch Parent Inputs'!C157,'Subsidiary Inputs'!C155)</f>
        <v>0</v>
      </c>
      <c r="D157" s="154">
        <f>SUM(Eliminations!E154,'Sch Parent Inputs'!D157,'Subsidiary Inputs'!D155)</f>
        <v>0</v>
      </c>
      <c r="E157" s="584">
        <f>SUM('Sch Parent Inputs'!E157,'Subsidiary Inputs'!E155)</f>
        <v>0</v>
      </c>
      <c r="F157" s="585">
        <f>SUM('Sch Parent Inputs'!F157,'Subsidiary Inputs'!F155)</f>
        <v>0</v>
      </c>
      <c r="G157" s="618">
        <f t="shared" si="54"/>
        <v>0</v>
      </c>
      <c r="H157" s="618">
        <f t="shared" si="55"/>
        <v>0</v>
      </c>
      <c r="K157" s="390"/>
    </row>
    <row r="158" spans="1:11" ht="12.75" customHeight="1" x14ac:dyDescent="0.2">
      <c r="A158" s="727">
        <v>5602</v>
      </c>
      <c r="B158" s="601" t="str">
        <f t="shared" si="53"/>
        <v>Building improvements - Crown</v>
      </c>
      <c r="C158" s="154">
        <f>SUM(Eliminations!D155,'Sch Parent Inputs'!C158,'Subsidiary Inputs'!C156)</f>
        <v>0</v>
      </c>
      <c r="D158" s="154">
        <f>SUM(Eliminations!E155,'Sch Parent Inputs'!D158,'Subsidiary Inputs'!D156)</f>
        <v>0</v>
      </c>
      <c r="E158" s="584">
        <f>SUM('Sch Parent Inputs'!E158,'Subsidiary Inputs'!E156)</f>
        <v>0</v>
      </c>
      <c r="F158" s="585">
        <f>SUM('Sch Parent Inputs'!F158,'Subsidiary Inputs'!F156)</f>
        <v>0</v>
      </c>
      <c r="G158" s="618">
        <f t="shared" si="54"/>
        <v>0</v>
      </c>
      <c r="H158" s="618">
        <f t="shared" si="55"/>
        <v>0</v>
      </c>
      <c r="K158" s="390"/>
    </row>
    <row r="159" spans="1:11" s="30" customFormat="1" ht="12.75" customHeight="1" x14ac:dyDescent="0.2">
      <c r="A159" s="727">
        <v>5606</v>
      </c>
      <c r="B159" s="245" t="str">
        <f t="shared" si="53"/>
        <v>Hostel</v>
      </c>
      <c r="C159" s="154">
        <f>SUM(Eliminations!D156,'Sch Parent Inputs'!C159,'Subsidiary Inputs'!C157)</f>
        <v>0</v>
      </c>
      <c r="D159" s="154">
        <f>SUM(Eliminations!E156,'Sch Parent Inputs'!D159,'Subsidiary Inputs'!D157)</f>
        <v>0</v>
      </c>
      <c r="E159" s="154">
        <f>SUM('Sch Parent Inputs'!E159,'Subsidiary Inputs'!E157)</f>
        <v>0</v>
      </c>
      <c r="F159" s="156">
        <f>SUM('Sch Parent Inputs'!F159,'Subsidiary Inputs'!F157)</f>
        <v>0</v>
      </c>
      <c r="G159" s="684">
        <f t="shared" ref="G159" si="56">ROUND(ABS(C159),0)</f>
        <v>0</v>
      </c>
      <c r="H159" s="684">
        <f t="shared" ref="H159" si="57">ROUND(ABS(D159),0)</f>
        <v>0</v>
      </c>
      <c r="J159" s="5"/>
      <c r="K159" s="390"/>
    </row>
    <row r="160" spans="1:11" ht="12.75" customHeight="1" x14ac:dyDescent="0.2">
      <c r="A160" s="727">
        <v>5722</v>
      </c>
      <c r="B160" s="601" t="str">
        <f t="shared" si="53"/>
        <v>Furniture and Equipment</v>
      </c>
      <c r="C160" s="154">
        <f>SUM(Eliminations!D157,'Sch Parent Inputs'!C160,'Subsidiary Inputs'!C158)</f>
        <v>0</v>
      </c>
      <c r="D160" s="154">
        <f>SUM(Eliminations!E157,'Sch Parent Inputs'!D160,'Subsidiary Inputs'!D158)</f>
        <v>0</v>
      </c>
      <c r="E160" s="584">
        <f>SUM('Sch Parent Inputs'!E160,'Subsidiary Inputs'!E158)</f>
        <v>0</v>
      </c>
      <c r="F160" s="585">
        <f>SUM('Sch Parent Inputs'!F160,'Subsidiary Inputs'!F158)</f>
        <v>0</v>
      </c>
      <c r="G160" s="618">
        <f t="shared" si="54"/>
        <v>0</v>
      </c>
      <c r="H160" s="618">
        <f t="shared" si="55"/>
        <v>0</v>
      </c>
      <c r="K160" s="390"/>
    </row>
    <row r="161" spans="1:11" ht="12.75" customHeight="1" x14ac:dyDescent="0.2">
      <c r="A161" s="727">
        <v>5712</v>
      </c>
      <c r="B161" s="234" t="str">
        <f t="shared" si="53"/>
        <v>Information and Communication Technology</v>
      </c>
      <c r="C161" s="154">
        <f>SUM(Eliminations!D158,'Sch Parent Inputs'!C161,'Subsidiary Inputs'!C159)</f>
        <v>0</v>
      </c>
      <c r="D161" s="154">
        <f>SUM(Eliminations!E158,'Sch Parent Inputs'!D161,'Subsidiary Inputs'!D159)</f>
        <v>0</v>
      </c>
      <c r="E161" s="584">
        <f>SUM('Sch Parent Inputs'!E161,'Subsidiary Inputs'!E159)</f>
        <v>0</v>
      </c>
      <c r="F161" s="585">
        <f>SUM('Sch Parent Inputs'!F161,'Subsidiary Inputs'!F159)</f>
        <v>0</v>
      </c>
      <c r="G161" s="618">
        <f t="shared" si="54"/>
        <v>0</v>
      </c>
      <c r="H161" s="618">
        <f t="shared" si="55"/>
        <v>0</v>
      </c>
      <c r="K161" s="390"/>
    </row>
    <row r="162" spans="1:11" ht="12.75" customHeight="1" x14ac:dyDescent="0.2">
      <c r="A162" s="727">
        <v>5812</v>
      </c>
      <c r="B162" s="234" t="str">
        <f t="shared" si="53"/>
        <v>Intangible Assets</v>
      </c>
      <c r="C162" s="154">
        <f>SUM(Eliminations!D160,'Sch Parent Inputs'!C162,'Subsidiary Inputs'!C160)</f>
        <v>0</v>
      </c>
      <c r="D162" s="154">
        <f>SUM(Eliminations!E160,'Sch Parent Inputs'!D162,'Subsidiary Inputs'!D160)</f>
        <v>0</v>
      </c>
      <c r="E162" s="584">
        <f>SUM('Sch Parent Inputs'!E162,'Subsidiary Inputs'!E160)</f>
        <v>0</v>
      </c>
      <c r="F162" s="585">
        <f>SUM('Sch Parent Inputs'!F162,'Subsidiary Inputs'!F160)</f>
        <v>0</v>
      </c>
      <c r="G162" s="618">
        <f t="shared" ref="G162" si="58">ROUND(ABS(C162),0)</f>
        <v>0</v>
      </c>
      <c r="H162" s="618">
        <f t="shared" ref="H162" si="59">ROUND(ABS(D162),0)</f>
        <v>0</v>
      </c>
      <c r="K162" s="390"/>
    </row>
    <row r="163" spans="1:11" ht="12.75" customHeight="1" x14ac:dyDescent="0.2">
      <c r="A163" s="727">
        <v>5752</v>
      </c>
      <c r="B163" s="234" t="str">
        <f t="shared" si="53"/>
        <v>Motor Vehicles</v>
      </c>
      <c r="C163" s="154">
        <f>SUM(Eliminations!D160,'Sch Parent Inputs'!C163,'Subsidiary Inputs'!C161)</f>
        <v>0</v>
      </c>
      <c r="D163" s="154">
        <f>SUM(Eliminations!E160,'Sch Parent Inputs'!D163,'Subsidiary Inputs'!D161)</f>
        <v>0</v>
      </c>
      <c r="E163" s="584">
        <f>SUM('Sch Parent Inputs'!E163,'Subsidiary Inputs'!E161)</f>
        <v>0</v>
      </c>
      <c r="F163" s="585">
        <f>SUM('Sch Parent Inputs'!F163,'Subsidiary Inputs'!F161)</f>
        <v>0</v>
      </c>
      <c r="G163" s="618">
        <f t="shared" si="54"/>
        <v>0</v>
      </c>
      <c r="H163" s="618">
        <f t="shared" si="55"/>
        <v>0</v>
      </c>
      <c r="K163" s="390"/>
    </row>
    <row r="164" spans="1:11" ht="12.75" customHeight="1" x14ac:dyDescent="0.2">
      <c r="A164" s="727">
        <v>5612</v>
      </c>
      <c r="B164" s="234" t="str">
        <f t="shared" si="53"/>
        <v>Textbooks</v>
      </c>
      <c r="C164" s="154">
        <f>SUM(Eliminations!D161,'Sch Parent Inputs'!C164,'Subsidiary Inputs'!C162)</f>
        <v>0</v>
      </c>
      <c r="D164" s="154">
        <f>SUM(Eliminations!E161,'Sch Parent Inputs'!D164,'Subsidiary Inputs'!D162)</f>
        <v>0</v>
      </c>
      <c r="E164" s="584">
        <f>SUM('Sch Parent Inputs'!E164,'Subsidiary Inputs'!E162)</f>
        <v>0</v>
      </c>
      <c r="F164" s="585">
        <f>SUM('Sch Parent Inputs'!F164,'Subsidiary Inputs'!F162)</f>
        <v>0</v>
      </c>
      <c r="G164" s="618">
        <f t="shared" si="54"/>
        <v>0</v>
      </c>
      <c r="H164" s="618">
        <f t="shared" si="55"/>
        <v>0</v>
      </c>
      <c r="K164" s="390"/>
    </row>
    <row r="165" spans="1:11" ht="12.75" customHeight="1" x14ac:dyDescent="0.2">
      <c r="A165" s="727">
        <v>5622</v>
      </c>
      <c r="B165" s="234" t="str">
        <f t="shared" si="53"/>
        <v>Leased Assets</v>
      </c>
      <c r="C165" s="154">
        <f>SUM(Eliminations!D162,'Sch Parent Inputs'!C165,'Subsidiary Inputs'!C163)</f>
        <v>0</v>
      </c>
      <c r="D165" s="154">
        <f>SUM(Eliminations!E162,'Sch Parent Inputs'!D165,'Subsidiary Inputs'!D163)</f>
        <v>0</v>
      </c>
      <c r="E165" s="584">
        <f>SUM('Sch Parent Inputs'!E165,'Subsidiary Inputs'!E163)</f>
        <v>0</v>
      </c>
      <c r="F165" s="585">
        <f>SUM('Sch Parent Inputs'!F165,'Subsidiary Inputs'!F163)</f>
        <v>0</v>
      </c>
      <c r="G165" s="618">
        <f t="shared" si="54"/>
        <v>0</v>
      </c>
      <c r="H165" s="618">
        <f t="shared" si="55"/>
        <v>0</v>
      </c>
      <c r="K165" s="390"/>
    </row>
    <row r="166" spans="1:11" ht="12.75" customHeight="1" x14ac:dyDescent="0.2">
      <c r="A166" s="727">
        <v>5732</v>
      </c>
      <c r="B166" s="234" t="str">
        <f t="shared" si="53"/>
        <v>Library Resources</v>
      </c>
      <c r="C166" s="154">
        <f>SUM(Eliminations!D163,'Sch Parent Inputs'!C166,'Subsidiary Inputs'!C164)</f>
        <v>0</v>
      </c>
      <c r="D166" s="154">
        <f>SUM(Eliminations!E163,'Sch Parent Inputs'!D166,'Subsidiary Inputs'!D164)</f>
        <v>0</v>
      </c>
      <c r="E166" s="584">
        <f>SUM('Sch Parent Inputs'!E166,'Subsidiary Inputs'!E164)</f>
        <v>0</v>
      </c>
      <c r="F166" s="585">
        <f>SUM('Sch Parent Inputs'!F166,'Subsidiary Inputs'!F164)</f>
        <v>0</v>
      </c>
      <c r="G166" s="618">
        <f t="shared" si="54"/>
        <v>0</v>
      </c>
      <c r="H166" s="618">
        <f t="shared" si="55"/>
        <v>0</v>
      </c>
      <c r="K166" s="390"/>
    </row>
    <row r="167" spans="1:11" ht="12.75" customHeight="1" x14ac:dyDescent="0.2">
      <c r="A167" s="1517">
        <v>5782</v>
      </c>
      <c r="B167" s="1518" t="s">
        <v>333</v>
      </c>
      <c r="C167" s="1519">
        <f>SUM(Eliminations!D164,'Sch Parent Inputs'!C167,'Subsidiary Inputs'!C165)</f>
        <v>0</v>
      </c>
      <c r="D167" s="1519">
        <f>SUM(Eliminations!E164,'Sch Parent Inputs'!D167,'Subsidiary Inputs'!D165)</f>
        <v>0</v>
      </c>
      <c r="E167" s="1519">
        <f>SUM('Sch Parent Inputs'!E167,'Subsidiary Inputs'!E165)</f>
        <v>0</v>
      </c>
      <c r="F167" s="1526">
        <f>SUM('Sch Parent Inputs'!F167,'Subsidiary Inputs'!F165)</f>
        <v>0</v>
      </c>
      <c r="G167" s="1521">
        <f t="shared" ref="G167" si="60">ROUND(ABS(C167),0)</f>
        <v>0</v>
      </c>
      <c r="H167" s="1521">
        <f t="shared" ref="H167" si="61">ROUND(ABS(D167),0)</f>
        <v>0</v>
      </c>
      <c r="K167" s="390"/>
    </row>
    <row r="168" spans="1:11" ht="12.75" customHeight="1" thickBot="1" x14ac:dyDescent="0.25">
      <c r="A168" s="727"/>
      <c r="B168" s="836" t="s">
        <v>334</v>
      </c>
      <c r="C168" s="837">
        <f>SUBTOTAL(9,C155:C166)</f>
        <v>0</v>
      </c>
      <c r="D168" s="837">
        <f>SUBTOTAL(9,D155:D166)</f>
        <v>0</v>
      </c>
      <c r="E168" s="837">
        <f>SUBTOTAL(9,E155:E166)</f>
        <v>0</v>
      </c>
      <c r="F168" s="837">
        <f>SUBTOTAL(9,F155:F166)</f>
        <v>0</v>
      </c>
      <c r="G168" s="618"/>
      <c r="H168" s="618"/>
      <c r="K168" s="390"/>
    </row>
    <row r="169" spans="1:11" ht="13.5" thickTop="1" x14ac:dyDescent="0.2">
      <c r="A169" s="727"/>
      <c r="C169" s="586"/>
      <c r="D169" s="586"/>
      <c r="E169" s="586"/>
      <c r="F169" s="587"/>
      <c r="G169" s="618"/>
      <c r="H169" s="618"/>
      <c r="K169" s="390"/>
    </row>
    <row r="170" spans="1:11" ht="12.75" customHeight="1" x14ac:dyDescent="0.2">
      <c r="A170" s="237"/>
      <c r="B170" s="239" t="s">
        <v>258</v>
      </c>
      <c r="C170" s="194"/>
      <c r="D170" s="194"/>
      <c r="E170" s="194"/>
      <c r="F170" s="252"/>
      <c r="G170" s="613"/>
      <c r="H170" s="613"/>
      <c r="K170" s="390"/>
    </row>
    <row r="171" spans="1:11" ht="12.75" customHeight="1" x14ac:dyDescent="0.2">
      <c r="A171" s="727"/>
      <c r="B171" s="583" t="s">
        <v>236</v>
      </c>
      <c r="C171" s="586"/>
      <c r="D171" s="586"/>
      <c r="E171" s="586"/>
      <c r="F171" s="587"/>
      <c r="G171" s="618"/>
      <c r="H171" s="618"/>
      <c r="K171" s="390"/>
    </row>
    <row r="172" spans="1:11" ht="12.75" customHeight="1" x14ac:dyDescent="0.2">
      <c r="A172" s="727">
        <v>5764</v>
      </c>
      <c r="B172" s="601" t="str">
        <f t="shared" ref="B172:B181" si="62">IFERROR(VLOOKUP($A172,SubsidiaryTBConverter,2,),"Missing")</f>
        <v xml:space="preserve">Buildings - School </v>
      </c>
      <c r="C172" s="154">
        <f>SUM(Eliminations!D168,'Sch Parent Inputs'!C172,'Subsidiary Inputs'!C169)</f>
        <v>0</v>
      </c>
      <c r="D172" s="154">
        <f>SUM(Eliminations!E168,'Sch Parent Inputs'!D172,'Subsidiary Inputs'!D169)</f>
        <v>0</v>
      </c>
      <c r="E172" s="584">
        <f>SUM('Sch Parent Inputs'!E172,'Subsidiary Inputs'!E169)</f>
        <v>0</v>
      </c>
      <c r="F172" s="585">
        <f>SUM('Sch Parent Inputs'!F172,'Subsidiary Inputs'!F169)</f>
        <v>0</v>
      </c>
      <c r="G172" s="618">
        <f t="shared" ref="G172:G181" si="63">ROUND(ABS(C172),0)</f>
        <v>0</v>
      </c>
      <c r="H172" s="618">
        <f t="shared" ref="H172:H181" si="64">ROUND(ABS(D172),0)</f>
        <v>0</v>
      </c>
      <c r="K172" s="390"/>
    </row>
    <row r="173" spans="1:11" ht="12.75" customHeight="1" x14ac:dyDescent="0.2">
      <c r="A173" s="727">
        <v>5603</v>
      </c>
      <c r="B173" s="234" t="str">
        <f t="shared" si="62"/>
        <v>Building Improvements - Crown</v>
      </c>
      <c r="C173" s="584">
        <f>SUM(Eliminations!D169,'Sch Parent Inputs'!C173,'Subsidiary Inputs'!C170)</f>
        <v>0</v>
      </c>
      <c r="D173" s="584">
        <f>SUM(Eliminations!E169,'Sch Parent Inputs'!D173,'Subsidiary Inputs'!D170)</f>
        <v>0</v>
      </c>
      <c r="E173" s="584">
        <f>SUM('Sch Parent Inputs'!E173,'Subsidiary Inputs'!E170)</f>
        <v>0</v>
      </c>
      <c r="F173" s="585">
        <f>SUM('Sch Parent Inputs'!F173,'Subsidiary Inputs'!F170)</f>
        <v>0</v>
      </c>
      <c r="G173" s="618">
        <f t="shared" si="63"/>
        <v>0</v>
      </c>
      <c r="H173" s="618">
        <f t="shared" si="64"/>
        <v>0</v>
      </c>
      <c r="K173" s="390"/>
    </row>
    <row r="174" spans="1:11" s="30" customFormat="1" ht="12.75" customHeight="1" x14ac:dyDescent="0.2">
      <c r="A174" s="727">
        <v>5607</v>
      </c>
      <c r="B174" s="60" t="str">
        <f t="shared" si="62"/>
        <v>Hostel</v>
      </c>
      <c r="C174" s="154">
        <f>SUM(Eliminations!D170,'Sch Parent Inputs'!C174,'Subsidiary Inputs'!C171)</f>
        <v>0</v>
      </c>
      <c r="D174" s="154">
        <f>SUM(Eliminations!E170,'Sch Parent Inputs'!D174,'Subsidiary Inputs'!D171)</f>
        <v>0</v>
      </c>
      <c r="E174" s="154">
        <f>SUM('Sch Parent Inputs'!E174,'Subsidiary Inputs'!E171)</f>
        <v>0</v>
      </c>
      <c r="F174" s="156">
        <f>SUM('Sch Parent Inputs'!F174,'Subsidiary Inputs'!F171)</f>
        <v>0</v>
      </c>
      <c r="G174" s="684">
        <f t="shared" ref="G174" si="65">ROUND(ABS(C174),0)</f>
        <v>0</v>
      </c>
      <c r="H174" s="684">
        <f t="shared" ref="H174" si="66">ROUND(ABS(D174),0)</f>
        <v>0</v>
      </c>
      <c r="J174" s="5"/>
      <c r="K174" s="390"/>
    </row>
    <row r="175" spans="1:11" ht="12.75" customHeight="1" x14ac:dyDescent="0.2">
      <c r="A175" s="727">
        <v>5724</v>
      </c>
      <c r="B175" s="234" t="str">
        <f t="shared" si="62"/>
        <v>Furniture and Equipment</v>
      </c>
      <c r="C175" s="584">
        <f>SUM(Eliminations!D171,'Sch Parent Inputs'!C175,'Subsidiary Inputs'!C172)</f>
        <v>0</v>
      </c>
      <c r="D175" s="584">
        <f>SUM(Eliminations!E171,'Sch Parent Inputs'!D175,'Subsidiary Inputs'!D172)</f>
        <v>0</v>
      </c>
      <c r="E175" s="584">
        <f>SUM('Sch Parent Inputs'!E175,'Subsidiary Inputs'!E172)</f>
        <v>0</v>
      </c>
      <c r="F175" s="585">
        <f>SUM('Sch Parent Inputs'!F175,'Subsidiary Inputs'!F172)</f>
        <v>0</v>
      </c>
      <c r="G175" s="618">
        <f t="shared" si="63"/>
        <v>0</v>
      </c>
      <c r="H175" s="618">
        <f t="shared" si="64"/>
        <v>0</v>
      </c>
      <c r="K175" s="390"/>
    </row>
    <row r="176" spans="1:11" ht="12.75" customHeight="1" x14ac:dyDescent="0.2">
      <c r="A176" s="727">
        <v>5714</v>
      </c>
      <c r="B176" s="601" t="str">
        <f t="shared" si="62"/>
        <v>Information and Communication Technology</v>
      </c>
      <c r="C176" s="584">
        <f>SUM(Eliminations!D172,'Sch Parent Inputs'!C176,'Subsidiary Inputs'!C173)</f>
        <v>0</v>
      </c>
      <c r="D176" s="584">
        <f>SUM(Eliminations!E172,'Sch Parent Inputs'!D176,'Subsidiary Inputs'!D173)</f>
        <v>0</v>
      </c>
      <c r="E176" s="584">
        <f>SUM('Sch Parent Inputs'!E176,'Subsidiary Inputs'!E173)</f>
        <v>0</v>
      </c>
      <c r="F176" s="585">
        <f>SUM('Sch Parent Inputs'!F176,'Subsidiary Inputs'!F173)</f>
        <v>0</v>
      </c>
      <c r="G176" s="618">
        <f t="shared" si="63"/>
        <v>0</v>
      </c>
      <c r="H176" s="618">
        <f t="shared" si="64"/>
        <v>0</v>
      </c>
      <c r="K176" s="390"/>
    </row>
    <row r="177" spans="1:11" ht="12.75" customHeight="1" x14ac:dyDescent="0.2">
      <c r="A177" s="727">
        <v>5814</v>
      </c>
      <c r="B177" s="601" t="str">
        <f t="shared" si="62"/>
        <v>Intangible Assets</v>
      </c>
      <c r="C177" s="584">
        <f>SUM(Eliminations!D174,'Sch Parent Inputs'!C177,'Subsidiary Inputs'!C174)</f>
        <v>0</v>
      </c>
      <c r="D177" s="584">
        <f>SUM(Eliminations!E174,'Sch Parent Inputs'!D177,'Subsidiary Inputs'!D174)</f>
        <v>0</v>
      </c>
      <c r="E177" s="584">
        <f>SUM('Sch Parent Inputs'!E177,'Subsidiary Inputs'!E174)</f>
        <v>0</v>
      </c>
      <c r="F177" s="585">
        <f>SUM('Sch Parent Inputs'!F177,'Subsidiary Inputs'!F174)</f>
        <v>0</v>
      </c>
      <c r="G177" s="618">
        <f t="shared" ref="G177" si="67">ROUND(ABS(C177),0)</f>
        <v>0</v>
      </c>
      <c r="H177" s="618">
        <f t="shared" ref="H177" si="68">ROUND(ABS(D177),0)</f>
        <v>0</v>
      </c>
      <c r="K177" s="390"/>
    </row>
    <row r="178" spans="1:11" ht="12.75" customHeight="1" x14ac:dyDescent="0.2">
      <c r="A178" s="727">
        <v>5754</v>
      </c>
      <c r="B178" s="234" t="str">
        <f t="shared" si="62"/>
        <v>Motor Vehicles</v>
      </c>
      <c r="C178" s="584">
        <f>SUM(Eliminations!D174,'Sch Parent Inputs'!C178,'Subsidiary Inputs'!C175)</f>
        <v>0</v>
      </c>
      <c r="D178" s="584">
        <f>SUM(Eliminations!E174,'Sch Parent Inputs'!D178,'Subsidiary Inputs'!D175)</f>
        <v>0</v>
      </c>
      <c r="E178" s="584">
        <f>SUM('Sch Parent Inputs'!E178,'Subsidiary Inputs'!E175)</f>
        <v>0</v>
      </c>
      <c r="F178" s="585">
        <f>SUM('Sch Parent Inputs'!F178,'Subsidiary Inputs'!F175)</f>
        <v>0</v>
      </c>
      <c r="G178" s="618">
        <f t="shared" si="63"/>
        <v>0</v>
      </c>
      <c r="H178" s="618">
        <f t="shared" si="64"/>
        <v>0</v>
      </c>
      <c r="K178" s="390"/>
    </row>
    <row r="179" spans="1:11" ht="12.75" customHeight="1" x14ac:dyDescent="0.2">
      <c r="A179" s="727">
        <v>5614</v>
      </c>
      <c r="B179" s="234" t="str">
        <f t="shared" si="62"/>
        <v>Textbooks</v>
      </c>
      <c r="C179" s="584">
        <f>SUM(Eliminations!D175,'Sch Parent Inputs'!C179,'Subsidiary Inputs'!C176)</f>
        <v>0</v>
      </c>
      <c r="D179" s="584">
        <f>SUM(Eliminations!E175,'Sch Parent Inputs'!D179,'Subsidiary Inputs'!D176)</f>
        <v>0</v>
      </c>
      <c r="E179" s="584">
        <f>SUM('Sch Parent Inputs'!E179,'Subsidiary Inputs'!E176)</f>
        <v>0</v>
      </c>
      <c r="F179" s="585">
        <f>SUM('Sch Parent Inputs'!F179,'Subsidiary Inputs'!F176)</f>
        <v>0</v>
      </c>
      <c r="G179" s="618">
        <f t="shared" si="63"/>
        <v>0</v>
      </c>
      <c r="H179" s="618">
        <f t="shared" si="64"/>
        <v>0</v>
      </c>
      <c r="K179" s="390"/>
    </row>
    <row r="180" spans="1:11" ht="12.75" customHeight="1" x14ac:dyDescent="0.2">
      <c r="A180" s="727">
        <v>5624</v>
      </c>
      <c r="B180" s="234" t="str">
        <f t="shared" si="62"/>
        <v>Leased Assets</v>
      </c>
      <c r="C180" s="584">
        <f>SUM(Eliminations!D176,'Sch Parent Inputs'!C180,'Subsidiary Inputs'!C177)</f>
        <v>0</v>
      </c>
      <c r="D180" s="584">
        <f>SUM(Eliminations!E176,'Sch Parent Inputs'!D180,'Subsidiary Inputs'!D177)</f>
        <v>0</v>
      </c>
      <c r="E180" s="584">
        <f>SUM('Sch Parent Inputs'!E180,'Subsidiary Inputs'!E177)</f>
        <v>0</v>
      </c>
      <c r="F180" s="585">
        <f>SUM('Sch Parent Inputs'!F180,'Subsidiary Inputs'!F177)</f>
        <v>0</v>
      </c>
      <c r="G180" s="618">
        <f t="shared" si="63"/>
        <v>0</v>
      </c>
      <c r="H180" s="618">
        <f t="shared" si="64"/>
        <v>0</v>
      </c>
      <c r="K180" s="390"/>
    </row>
    <row r="181" spans="1:11" x14ac:dyDescent="0.2">
      <c r="A181" s="727">
        <v>5734</v>
      </c>
      <c r="B181" s="234" t="str">
        <f t="shared" si="62"/>
        <v>Library Resources</v>
      </c>
      <c r="C181" s="584">
        <f>SUM(Eliminations!D177,'Sch Parent Inputs'!C181,'Subsidiary Inputs'!C178)</f>
        <v>0</v>
      </c>
      <c r="D181" s="584">
        <f>SUM(Eliminations!E177,'Sch Parent Inputs'!D181,'Subsidiary Inputs'!D178)</f>
        <v>0</v>
      </c>
      <c r="E181" s="584">
        <f>SUM('Sch Parent Inputs'!E181,'Subsidiary Inputs'!E178)</f>
        <v>0</v>
      </c>
      <c r="F181" s="585">
        <f>SUM('Sch Parent Inputs'!F181,'Subsidiary Inputs'!F178)</f>
        <v>0</v>
      </c>
      <c r="G181" s="618">
        <f t="shared" si="63"/>
        <v>0</v>
      </c>
      <c r="H181" s="618">
        <f t="shared" si="64"/>
        <v>0</v>
      </c>
      <c r="K181" s="390"/>
    </row>
    <row r="182" spans="1:11" ht="13.5" thickBot="1" x14ac:dyDescent="0.25">
      <c r="A182" s="727"/>
      <c r="B182" s="838" t="s">
        <v>335</v>
      </c>
      <c r="C182" s="841">
        <f>SUBTOTAL(9,C172:C181)</f>
        <v>0</v>
      </c>
      <c r="D182" s="841">
        <f>SUBTOTAL(9,D172:D181)</f>
        <v>0</v>
      </c>
      <c r="E182" s="841">
        <f>SUBTOTAL(9,E172:E181)</f>
        <v>0</v>
      </c>
      <c r="F182" s="841">
        <f>SUBTOTAL(9,F172:F181)</f>
        <v>0</v>
      </c>
      <c r="G182" s="618"/>
      <c r="H182" s="618"/>
      <c r="K182" s="390"/>
    </row>
    <row r="183" spans="1:11" ht="13.5" thickTop="1" x14ac:dyDescent="0.2">
      <c r="A183" s="727"/>
      <c r="B183" s="603"/>
      <c r="C183" s="586"/>
      <c r="D183" s="586"/>
      <c r="E183" s="586"/>
      <c r="F183" s="587"/>
      <c r="G183" s="618"/>
      <c r="H183" s="618"/>
      <c r="K183" s="390"/>
    </row>
    <row r="184" spans="1:11" x14ac:dyDescent="0.2">
      <c r="A184" s="237"/>
      <c r="B184" s="239" t="s">
        <v>336</v>
      </c>
      <c r="C184" s="194"/>
      <c r="D184" s="194"/>
      <c r="E184" s="194"/>
      <c r="F184" s="252"/>
      <c r="G184" s="613"/>
      <c r="H184" s="613"/>
      <c r="K184" s="390"/>
    </row>
    <row r="185" spans="1:11" x14ac:dyDescent="0.2">
      <c r="A185" s="727"/>
      <c r="B185" s="583" t="s">
        <v>236</v>
      </c>
      <c r="C185" s="586"/>
      <c r="D185" s="586"/>
      <c r="E185" s="586"/>
      <c r="F185" s="587"/>
      <c r="G185" s="618"/>
      <c r="H185" s="618"/>
      <c r="K185" s="390"/>
    </row>
    <row r="186" spans="1:11" x14ac:dyDescent="0.2">
      <c r="A186" s="727">
        <v>5562</v>
      </c>
      <c r="B186" s="234" t="str">
        <f>IFERROR(VLOOKUP($A186,SubsidiaryTBConverter,2,),"Missing")</f>
        <v>Long-term Deposits with Maturities Greater Than One Year</v>
      </c>
      <c r="C186" s="154">
        <f>SUM(Eliminations!D182,'Sch Parent Inputs'!C186,'Subsidiary Inputs'!C183)</f>
        <v>0</v>
      </c>
      <c r="D186" s="154">
        <f>SUM(Eliminations!E182,'Sch Parent Inputs'!D186,'Subsidiary Inputs'!D183)</f>
        <v>0</v>
      </c>
      <c r="E186" s="584">
        <f>SUM('Sch Parent Inputs'!E186,'Subsidiary Inputs'!E183)</f>
        <v>0</v>
      </c>
      <c r="F186" s="585">
        <f>SUM('Sch Parent Inputs'!F186,'Subsidiary Inputs'!F183)</f>
        <v>0</v>
      </c>
      <c r="G186" s="618">
        <f t="shared" ref="G186:H186" si="69">ROUND(ABS(C186),0)</f>
        <v>0</v>
      </c>
      <c r="H186" s="618">
        <f t="shared" si="69"/>
        <v>0</v>
      </c>
      <c r="K186" s="390"/>
    </row>
    <row r="187" spans="1:11" x14ac:dyDescent="0.2">
      <c r="A187" s="727">
        <v>5564</v>
      </c>
      <c r="B187" s="234" t="str">
        <f>IFERROR(VLOOKUP($A187,SubsidiaryTBConverter,2,),"Missing")</f>
        <v>Equity Investments</v>
      </c>
      <c r="C187" s="154">
        <f>SUM(Eliminations!D183,'Sch Parent Inputs'!C187,'Subsidiary Inputs'!C184)</f>
        <v>0</v>
      </c>
      <c r="D187" s="154">
        <f>SUM(Eliminations!E183,'Sch Parent Inputs'!D187,'Subsidiary Inputs'!D184)</f>
        <v>0</v>
      </c>
      <c r="E187" s="584">
        <f>SUM('Sch Parent Inputs'!E187,'Subsidiary Inputs'!E184)</f>
        <v>0</v>
      </c>
      <c r="F187" s="585">
        <f>SUM('Sch Parent Inputs'!F187,'Subsidiary Inputs'!F184)</f>
        <v>0</v>
      </c>
      <c r="G187" s="618">
        <f t="shared" ref="G187:G188" si="70">ROUND(ABS(C187),0)</f>
        <v>0</v>
      </c>
      <c r="H187" s="618">
        <f t="shared" ref="H187:H188" si="71">ROUND(ABS(D187),0)</f>
        <v>0</v>
      </c>
      <c r="K187" s="390"/>
    </row>
    <row r="188" spans="1:11" x14ac:dyDescent="0.2">
      <c r="A188" s="727">
        <v>5567</v>
      </c>
      <c r="B188" s="234" t="str">
        <f>IFERROR(VLOOKUP($A188,SubsidiaryTBConverter,2,),"Missing")</f>
        <v>Other Non-Cash Investments</v>
      </c>
      <c r="C188" s="154">
        <f>SUM(Eliminations!D184,'Sch Parent Inputs'!C188,'Subsidiary Inputs'!C185)</f>
        <v>0</v>
      </c>
      <c r="D188" s="154">
        <f>SUM(Eliminations!E184,'Sch Parent Inputs'!D188,'Subsidiary Inputs'!D185)</f>
        <v>0</v>
      </c>
      <c r="E188" s="584">
        <f>SUM('Sch Parent Inputs'!E188,'Subsidiary Inputs'!E185)</f>
        <v>0</v>
      </c>
      <c r="F188" s="585">
        <f>SUM('Sch Parent Inputs'!F188,'Subsidiary Inputs'!F185)</f>
        <v>0</v>
      </c>
      <c r="G188" s="618">
        <f t="shared" si="70"/>
        <v>0</v>
      </c>
      <c r="H188" s="618">
        <f t="shared" si="71"/>
        <v>0</v>
      </c>
      <c r="K188" s="390"/>
    </row>
    <row r="189" spans="1:11" ht="13.5" thickBot="1" x14ac:dyDescent="0.25">
      <c r="A189" s="727"/>
      <c r="B189" s="836" t="s">
        <v>337</v>
      </c>
      <c r="C189" s="841">
        <f>SUBTOTAL(9,C185:C188)</f>
        <v>0</v>
      </c>
      <c r="D189" s="841">
        <f>SUBTOTAL(9,D185:D188)</f>
        <v>0</v>
      </c>
      <c r="E189" s="841">
        <f>SUBTOTAL(9,E185:E188)</f>
        <v>0</v>
      </c>
      <c r="F189" s="841">
        <f>SUBTOTAL(9,F185:F188)</f>
        <v>0</v>
      </c>
      <c r="G189" s="618"/>
      <c r="H189" s="618"/>
      <c r="K189" s="390"/>
    </row>
    <row r="190" spans="1:11" ht="13.5" thickTop="1" x14ac:dyDescent="0.2">
      <c r="A190" s="727"/>
      <c r="C190" s="1275"/>
      <c r="D190" s="1275"/>
      <c r="E190" s="1275"/>
      <c r="F190" s="604"/>
      <c r="G190" s="618"/>
      <c r="H190" s="618"/>
      <c r="K190" s="390"/>
    </row>
    <row r="191" spans="1:11" x14ac:dyDescent="0.2">
      <c r="A191" s="237"/>
      <c r="B191" s="239" t="s">
        <v>262</v>
      </c>
      <c r="C191" s="194"/>
      <c r="D191" s="194"/>
      <c r="E191" s="194"/>
      <c r="F191" s="252"/>
      <c r="G191" s="613"/>
      <c r="H191" s="613"/>
      <c r="K191" s="390"/>
    </row>
    <row r="192" spans="1:11" x14ac:dyDescent="0.2">
      <c r="A192" s="727"/>
      <c r="B192" s="583" t="s">
        <v>263</v>
      </c>
      <c r="C192" s="586"/>
      <c r="D192" s="586"/>
      <c r="E192" s="586"/>
      <c r="F192" s="587"/>
      <c r="G192" s="618"/>
      <c r="H192" s="618"/>
      <c r="K192" s="390"/>
    </row>
    <row r="193" spans="1:11" x14ac:dyDescent="0.2">
      <c r="A193" s="727">
        <v>5217</v>
      </c>
      <c r="B193" s="60" t="str">
        <f>IFERROR(VLOOKUP($A193,SubsidiaryTBConverter,2,),"Missing")</f>
        <v>Creditors</v>
      </c>
      <c r="C193" s="154">
        <f>SUM(Eliminations!D189,'Sch Parent Inputs'!C193,'Subsidiary Inputs'!C190)</f>
        <v>0</v>
      </c>
      <c r="D193" s="154">
        <f>SUM(Eliminations!E189,'Sch Parent Inputs'!D193,'Subsidiary Inputs'!D190)</f>
        <v>0</v>
      </c>
      <c r="E193" s="584">
        <f>SUM('Sch Parent Inputs'!E193,'Subsidiary Inputs'!E190)</f>
        <v>0</v>
      </c>
      <c r="F193" s="585">
        <f>SUM('Sch Parent Inputs'!F193,'Subsidiary Inputs'!F190)</f>
        <v>0</v>
      </c>
      <c r="G193" s="618">
        <f t="shared" ref="G193:G197" si="72">ROUND(ABS(C193),0)</f>
        <v>0</v>
      </c>
      <c r="H193" s="618">
        <f t="shared" ref="H193:H197" si="73">ROUND(ABS(D193),0)</f>
        <v>0</v>
      </c>
      <c r="K193" s="390"/>
    </row>
    <row r="194" spans="1:11" x14ac:dyDescent="0.2">
      <c r="A194" s="727">
        <v>5218</v>
      </c>
      <c r="B194" s="234" t="str">
        <f>IFERROR(VLOOKUP($A194,SubsidiaryTBConverter,2,),"Missing")</f>
        <v>Accruals</v>
      </c>
      <c r="C194" s="584">
        <f>SUM(Eliminations!D190,'Sch Parent Inputs'!C194,'Subsidiary Inputs'!C191)</f>
        <v>0</v>
      </c>
      <c r="D194" s="584">
        <f>SUM(Eliminations!E190,'Sch Parent Inputs'!D194,'Subsidiary Inputs'!D191)</f>
        <v>0</v>
      </c>
      <c r="E194" s="584">
        <f>SUM('Sch Parent Inputs'!E194,'Subsidiary Inputs'!E191)</f>
        <v>0</v>
      </c>
      <c r="F194" s="585">
        <f>SUM('Sch Parent Inputs'!F194,'Subsidiary Inputs'!F191)</f>
        <v>0</v>
      </c>
      <c r="G194" s="618">
        <f t="shared" si="72"/>
        <v>0</v>
      </c>
      <c r="H194" s="618">
        <f t="shared" si="73"/>
        <v>0</v>
      </c>
      <c r="K194" s="390"/>
    </row>
    <row r="195" spans="1:11" x14ac:dyDescent="0.2">
      <c r="A195" s="727">
        <v>5224</v>
      </c>
      <c r="B195" s="94" t="str">
        <f>IFERROR(VLOOKUP($A195,SubsidiaryTBConverter,2,),"Missing")</f>
        <v>Banking Staffing Overuse</v>
      </c>
      <c r="C195" s="584">
        <f>SUM(Eliminations!D191,'Sch Parent Inputs'!C195,'Subsidiary Inputs'!C192)</f>
        <v>0</v>
      </c>
      <c r="D195" s="584">
        <f>SUM(Eliminations!E191,'Sch Parent Inputs'!D195,'Subsidiary Inputs'!D192)</f>
        <v>0</v>
      </c>
      <c r="E195" s="584">
        <f>SUM('Sch Parent Inputs'!E195,'Subsidiary Inputs'!E192)</f>
        <v>0</v>
      </c>
      <c r="F195" s="585">
        <f>SUM('Sch Parent Inputs'!F195,'Subsidiary Inputs'!F192)</f>
        <v>0</v>
      </c>
      <c r="G195" s="618">
        <f t="shared" si="72"/>
        <v>0</v>
      </c>
      <c r="H195" s="618">
        <f t="shared" si="73"/>
        <v>0</v>
      </c>
      <c r="K195" s="390"/>
    </row>
    <row r="196" spans="1:11" x14ac:dyDescent="0.2">
      <c r="A196" s="727">
        <v>5222</v>
      </c>
      <c r="B196" s="234" t="str">
        <f>IFERROR(VLOOKUP($A196,SubsidiaryTBConverter,2,),"Missing")</f>
        <v xml:space="preserve">Employee Entitlements - Salaries </v>
      </c>
      <c r="C196" s="584">
        <f>SUM(Eliminations!D192,'Sch Parent Inputs'!C196,'Subsidiary Inputs'!C193)</f>
        <v>0</v>
      </c>
      <c r="D196" s="584">
        <f>SUM(Eliminations!E192,'Sch Parent Inputs'!D196,'Subsidiary Inputs'!D193)</f>
        <v>0</v>
      </c>
      <c r="E196" s="584">
        <f>SUM('Sch Parent Inputs'!E196,'Subsidiary Inputs'!E193)</f>
        <v>0</v>
      </c>
      <c r="F196" s="585">
        <f>SUM('Sch Parent Inputs'!F196,'Subsidiary Inputs'!F193)</f>
        <v>0</v>
      </c>
      <c r="G196" s="618">
        <f t="shared" si="72"/>
        <v>0</v>
      </c>
      <c r="H196" s="618">
        <f t="shared" si="73"/>
        <v>0</v>
      </c>
      <c r="K196" s="390"/>
    </row>
    <row r="197" spans="1:11" x14ac:dyDescent="0.2">
      <c r="A197" s="727">
        <v>5277</v>
      </c>
      <c r="B197" s="234" t="str">
        <f>IFERROR(VLOOKUP($A197,SubsidiaryTBConverter,2,),"Missing")</f>
        <v>Employee Entitlements - Leave Accrual</v>
      </c>
      <c r="C197" s="584">
        <f>SUM(Eliminations!D193,'Sch Parent Inputs'!C197,'Subsidiary Inputs'!C194)</f>
        <v>0</v>
      </c>
      <c r="D197" s="584">
        <f>SUM(Eliminations!E193,'Sch Parent Inputs'!D197,'Subsidiary Inputs'!D194)</f>
        <v>0</v>
      </c>
      <c r="E197" s="584">
        <f>SUM('Sch Parent Inputs'!E197,'Subsidiary Inputs'!E194)</f>
        <v>0</v>
      </c>
      <c r="F197" s="585">
        <f>SUM('Sch Parent Inputs'!F197,'Subsidiary Inputs'!F194)</f>
        <v>0</v>
      </c>
      <c r="G197" s="618">
        <f t="shared" si="72"/>
        <v>0</v>
      </c>
      <c r="H197" s="618">
        <f t="shared" si="73"/>
        <v>0</v>
      </c>
      <c r="K197" s="390"/>
    </row>
    <row r="198" spans="1:11" ht="13.5" thickBot="1" x14ac:dyDescent="0.25">
      <c r="A198" s="727"/>
      <c r="B198" s="836" t="s">
        <v>338</v>
      </c>
      <c r="C198" s="841">
        <f>SUBTOTAL(9,C192:C197)</f>
        <v>0</v>
      </c>
      <c r="D198" s="841">
        <f>SUBTOTAL(9,D192:D197)</f>
        <v>0</v>
      </c>
      <c r="E198" s="841">
        <f>SUBTOTAL(9,E192:E197)</f>
        <v>0</v>
      </c>
      <c r="F198" s="841">
        <f>SUBTOTAL(9,F192:F197)</f>
        <v>0</v>
      </c>
      <c r="G198" s="618"/>
      <c r="H198" s="618"/>
      <c r="K198" s="390"/>
    </row>
    <row r="199" spans="1:11" ht="13.5" thickTop="1" x14ac:dyDescent="0.2">
      <c r="A199" s="727"/>
      <c r="B199" s="591"/>
      <c r="C199" s="586"/>
      <c r="D199" s="586"/>
      <c r="E199" s="586"/>
      <c r="F199" s="587"/>
      <c r="G199" s="618"/>
      <c r="H199" s="618"/>
      <c r="K199" s="390"/>
    </row>
    <row r="200" spans="1:11" x14ac:dyDescent="0.2">
      <c r="A200" s="237"/>
      <c r="B200" s="239" t="s">
        <v>269</v>
      </c>
      <c r="C200" s="194"/>
      <c r="D200" s="194"/>
      <c r="E200" s="194"/>
      <c r="F200" s="252"/>
      <c r="G200" s="613"/>
      <c r="H200" s="613"/>
      <c r="K200" s="390"/>
    </row>
    <row r="201" spans="1:11" x14ac:dyDescent="0.2">
      <c r="A201" s="727"/>
      <c r="B201" s="583" t="s">
        <v>263</v>
      </c>
      <c r="C201" s="586"/>
      <c r="D201" s="586"/>
      <c r="E201" s="586"/>
      <c r="F201" s="587"/>
      <c r="G201" s="618"/>
      <c r="H201" s="618"/>
      <c r="K201" s="390"/>
    </row>
    <row r="202" spans="1:11" ht="12.75" customHeight="1" x14ac:dyDescent="0.2">
      <c r="A202" s="727">
        <v>5247</v>
      </c>
      <c r="B202" s="234" t="str">
        <f>IFERROR(VLOOKUP($A202,SubsidiaryTBConverter,2,),"Missing")</f>
        <v>Borrowing (Due in One Year)</v>
      </c>
      <c r="C202" s="154">
        <f>SUM(Eliminations!D198,'Sch Parent Inputs'!C202,'Subsidiary Inputs'!C199)</f>
        <v>0</v>
      </c>
      <c r="D202" s="154">
        <f>SUM(Eliminations!E198,'Sch Parent Inputs'!D202,'Subsidiary Inputs'!D199)</f>
        <v>0</v>
      </c>
      <c r="E202" s="584">
        <f>SUM('Sch Parent Inputs'!E202,'Subsidiary Inputs'!E199)</f>
        <v>0</v>
      </c>
      <c r="F202" s="585">
        <f>SUM('Sch Parent Inputs'!F202,'Subsidiary Inputs'!F199)</f>
        <v>0</v>
      </c>
      <c r="G202" s="618">
        <f>ROUND(ABS(C202),0)</f>
        <v>0</v>
      </c>
      <c r="H202" s="618">
        <f>ROUND(ABS(D202),0)</f>
        <v>0</v>
      </c>
      <c r="K202" s="390"/>
    </row>
    <row r="203" spans="1:11" ht="14.25" customHeight="1" x14ac:dyDescent="0.2">
      <c r="A203" s="727">
        <v>5930</v>
      </c>
      <c r="B203" s="234" t="str">
        <f>IFERROR(VLOOKUP($A203,SubsidiaryTBConverter,2,),"Missing")</f>
        <v>Borrowing (Due Beyond One Year)</v>
      </c>
      <c r="C203" s="584">
        <f>SUM(Eliminations!D199,'Sch Parent Inputs'!C203,'Subsidiary Inputs'!C200)</f>
        <v>0</v>
      </c>
      <c r="D203" s="584">
        <f>SUM(Eliminations!E199,'Sch Parent Inputs'!D203,'Subsidiary Inputs'!D200)</f>
        <v>0</v>
      </c>
      <c r="E203" s="584">
        <f>SUM('Sch Parent Inputs'!E203,'Subsidiary Inputs'!E200)</f>
        <v>0</v>
      </c>
      <c r="F203" s="585">
        <f>SUM('Sch Parent Inputs'!F203,'Subsidiary Inputs'!F200)</f>
        <v>0</v>
      </c>
      <c r="G203" s="618">
        <f>ROUND(ABS(C203),0)</f>
        <v>0</v>
      </c>
      <c r="H203" s="618">
        <f>ROUND(ABS(D203),0)</f>
        <v>0</v>
      </c>
      <c r="K203" s="390"/>
    </row>
    <row r="204" spans="1:11" x14ac:dyDescent="0.2">
      <c r="A204" s="727"/>
      <c r="B204" s="591"/>
      <c r="C204" s="586"/>
      <c r="D204" s="586"/>
      <c r="E204" s="586"/>
      <c r="F204" s="587"/>
      <c r="G204" s="618"/>
      <c r="H204" s="618"/>
      <c r="K204" s="390"/>
    </row>
    <row r="205" spans="1:11" x14ac:dyDescent="0.2">
      <c r="A205" s="237"/>
      <c r="B205" s="239" t="s">
        <v>274</v>
      </c>
      <c r="C205" s="194"/>
      <c r="D205" s="194"/>
      <c r="E205" s="194"/>
      <c r="F205" s="252"/>
      <c r="G205" s="613"/>
      <c r="H205" s="613"/>
      <c r="K205" s="390"/>
    </row>
    <row r="206" spans="1:11" x14ac:dyDescent="0.2">
      <c r="A206" s="727"/>
      <c r="B206" s="583" t="s">
        <v>263</v>
      </c>
      <c r="C206" s="586"/>
      <c r="D206" s="586"/>
      <c r="E206" s="586"/>
      <c r="F206" s="587"/>
      <c r="G206" s="618"/>
      <c r="H206" s="618"/>
      <c r="K206" s="390"/>
    </row>
    <row r="207" spans="1:11" x14ac:dyDescent="0.2">
      <c r="A207" s="727">
        <v>5240</v>
      </c>
      <c r="B207" s="234" t="str">
        <f>IFERROR(VLOOKUP($A207,SubsidiaryTBConverter,2,),"Missing")</f>
        <v>Grants in Advance - Ministry</v>
      </c>
      <c r="C207" s="154">
        <f>SUM(Eliminations!D205,'Sch Parent Inputs'!C209,'Subsidiary Inputs'!C206)</f>
        <v>0</v>
      </c>
      <c r="D207" s="154">
        <f>SUM(Eliminations!E205,'Sch Parent Inputs'!D209,'Subsidiary Inputs'!D206)</f>
        <v>0</v>
      </c>
      <c r="E207" s="584">
        <f>SUM('Sch Parent Inputs'!E209,'Subsidiary Inputs'!E206)</f>
        <v>0</v>
      </c>
      <c r="F207" s="585">
        <f>SUM('Sch Parent Inputs'!F209,'Subsidiary Inputs'!F206)</f>
        <v>0</v>
      </c>
      <c r="G207" s="618">
        <f t="shared" ref="G207:H210" si="74">ROUND(ABS(C207),0)</f>
        <v>0</v>
      </c>
      <c r="H207" s="618">
        <f t="shared" si="74"/>
        <v>0</v>
      </c>
      <c r="K207" s="390"/>
    </row>
    <row r="208" spans="1:11" x14ac:dyDescent="0.2">
      <c r="A208" s="727">
        <v>5227</v>
      </c>
      <c r="B208" s="234" t="str">
        <f>IFERROR(VLOOKUP($A208,SubsidiaryTBConverter,2,),"Missing")</f>
        <v xml:space="preserve">International Student Fees </v>
      </c>
      <c r="C208" s="584">
        <f>SUM(Eliminations!D206,'Sch Parent Inputs'!C210,'Subsidiary Inputs'!C207)</f>
        <v>0</v>
      </c>
      <c r="D208" s="584">
        <f>SUM(Eliminations!E206,'Sch Parent Inputs'!D210,'Subsidiary Inputs'!D207)</f>
        <v>0</v>
      </c>
      <c r="E208" s="584">
        <f>SUM('Sch Parent Inputs'!E210,'Subsidiary Inputs'!E207)</f>
        <v>0</v>
      </c>
      <c r="F208" s="585">
        <f>SUM('Sch Parent Inputs'!F210,'Subsidiary Inputs'!F207)</f>
        <v>0</v>
      </c>
      <c r="G208" s="618">
        <f t="shared" si="74"/>
        <v>0</v>
      </c>
      <c r="H208" s="618">
        <f t="shared" si="74"/>
        <v>0</v>
      </c>
      <c r="K208" s="390"/>
    </row>
    <row r="209" spans="1:14" x14ac:dyDescent="0.2">
      <c r="A209" s="727">
        <v>5228</v>
      </c>
      <c r="B209" s="234" t="str">
        <f>IFERROR(VLOOKUP($A209,SubsidiaryTBConverter,2,),"Missing")</f>
        <v xml:space="preserve">Hostel Fees </v>
      </c>
      <c r="C209" s="584">
        <f>SUM(Eliminations!D207,'Sch Parent Inputs'!C211,'Subsidiary Inputs'!C208)</f>
        <v>0</v>
      </c>
      <c r="D209" s="584">
        <f>SUM(Eliminations!E207,'Sch Parent Inputs'!D211,'Subsidiary Inputs'!D208)</f>
        <v>0</v>
      </c>
      <c r="E209" s="584">
        <f>SUM('Sch Parent Inputs'!E211,'Subsidiary Inputs'!E208)</f>
        <v>0</v>
      </c>
      <c r="F209" s="585">
        <f>SUM('Sch Parent Inputs'!F211,'Subsidiary Inputs'!F208)</f>
        <v>0</v>
      </c>
      <c r="G209" s="618">
        <f t="shared" si="74"/>
        <v>0</v>
      </c>
      <c r="H209" s="618">
        <f t="shared" si="74"/>
        <v>0</v>
      </c>
      <c r="K209" s="390"/>
    </row>
    <row r="210" spans="1:14" x14ac:dyDescent="0.2">
      <c r="A210" s="727">
        <v>5230</v>
      </c>
      <c r="B210" s="234" t="str">
        <f>IFERROR(VLOOKUP($A210,SubsidiaryTBConverter,2,),"Missing")</f>
        <v>Other</v>
      </c>
      <c r="C210" s="584">
        <f>SUM(Eliminations!D208,'Sch Parent Inputs'!C212,'Subsidiary Inputs'!C209)</f>
        <v>0</v>
      </c>
      <c r="D210" s="584">
        <f>SUM(Eliminations!E208,'Sch Parent Inputs'!D212,'Subsidiary Inputs'!D209)</f>
        <v>0</v>
      </c>
      <c r="E210" s="584">
        <f>SUM('Sch Parent Inputs'!E212,'Subsidiary Inputs'!E209)</f>
        <v>0</v>
      </c>
      <c r="F210" s="585">
        <f>SUM('Sch Parent Inputs'!F212,'Subsidiary Inputs'!F209)</f>
        <v>0</v>
      </c>
      <c r="G210" s="618">
        <f t="shared" si="74"/>
        <v>0</v>
      </c>
      <c r="H210" s="618">
        <f t="shared" si="74"/>
        <v>0</v>
      </c>
      <c r="K210" s="390"/>
    </row>
    <row r="211" spans="1:14" x14ac:dyDescent="0.2">
      <c r="A211" s="727"/>
      <c r="B211" s="591"/>
      <c r="C211" s="586"/>
      <c r="D211" s="586"/>
      <c r="E211" s="586"/>
      <c r="F211" s="587"/>
      <c r="G211" s="618"/>
      <c r="H211" s="618"/>
      <c r="K211" s="390"/>
    </row>
    <row r="212" spans="1:14" x14ac:dyDescent="0.2">
      <c r="A212" s="237"/>
      <c r="B212" s="239" t="s">
        <v>279</v>
      </c>
      <c r="C212" s="194"/>
      <c r="D212" s="194"/>
      <c r="E212" s="194"/>
      <c r="F212" s="252"/>
      <c r="G212" s="613"/>
      <c r="H212" s="613"/>
      <c r="K212" s="390"/>
    </row>
    <row r="213" spans="1:14" x14ac:dyDescent="0.2">
      <c r="A213" s="727"/>
      <c r="B213" s="583" t="s">
        <v>263</v>
      </c>
      <c r="C213" s="586"/>
      <c r="D213" s="586"/>
      <c r="E213" s="586"/>
      <c r="F213" s="587"/>
      <c r="G213" s="618"/>
      <c r="H213" s="618"/>
      <c r="K213" s="390"/>
    </row>
    <row r="214" spans="1:14" ht="13.5" customHeight="1" x14ac:dyDescent="0.2">
      <c r="A214" s="727">
        <v>5223</v>
      </c>
      <c r="B214" s="234" t="str">
        <f>IFERROR(VLOOKUP($A214,SubsidiaryTBConverter,2,),"Missing")</f>
        <v>GST Payable</v>
      </c>
      <c r="C214" s="154">
        <f>SUM(Eliminations!D212,'Sch Parent Inputs'!C216,'Subsidiary Inputs'!C213)</f>
        <v>0</v>
      </c>
      <c r="D214" s="154">
        <f>SUM(Eliminations!E212,'Sch Parent Inputs'!D216,'Subsidiary Inputs'!D213)</f>
        <v>0</v>
      </c>
      <c r="E214" s="584">
        <f>SUM('Sch Parent Inputs'!E216,'Subsidiary Inputs'!E213)</f>
        <v>0</v>
      </c>
      <c r="F214" s="585">
        <f>SUM('Sch Parent Inputs'!F216,'Subsidiary Inputs'!F213)</f>
        <v>0</v>
      </c>
      <c r="G214" s="618">
        <f>ROUND(ABS(C214),0)</f>
        <v>0</v>
      </c>
      <c r="H214" s="618">
        <f>ROUND(ABS(D214),0)</f>
        <v>0</v>
      </c>
      <c r="K214" s="390"/>
    </row>
    <row r="215" spans="1:14" ht="12.75" customHeight="1" x14ac:dyDescent="0.2">
      <c r="A215" s="727"/>
      <c r="C215" s="390"/>
      <c r="D215" s="390"/>
      <c r="E215" s="390"/>
      <c r="F215" s="574"/>
      <c r="G215" s="618"/>
      <c r="H215" s="618"/>
      <c r="K215" s="390"/>
    </row>
    <row r="216" spans="1:14" x14ac:dyDescent="0.2">
      <c r="A216" s="237"/>
      <c r="B216" s="239" t="s">
        <v>281</v>
      </c>
      <c r="C216" s="194"/>
      <c r="D216" s="194"/>
      <c r="E216" s="194"/>
      <c r="F216" s="252"/>
      <c r="G216" s="613"/>
      <c r="H216" s="613"/>
      <c r="K216" s="390"/>
    </row>
    <row r="217" spans="1:14" x14ac:dyDescent="0.2">
      <c r="A217" s="727"/>
      <c r="B217" s="583" t="s">
        <v>263</v>
      </c>
      <c r="C217" s="586"/>
      <c r="D217" s="586"/>
      <c r="E217" s="586"/>
      <c r="F217" s="587"/>
      <c r="G217" s="618"/>
      <c r="H217" s="618"/>
      <c r="K217" s="390"/>
    </row>
    <row r="218" spans="1:14" s="593" customFormat="1" x14ac:dyDescent="0.2">
      <c r="A218" s="727">
        <v>5270</v>
      </c>
      <c r="B218" s="234" t="str">
        <f>IFERROR(VLOOKUP($A218,SubsidiaryTBConverter,2,),"Missing")</f>
        <v>Cyclical Maintenance - Current</v>
      </c>
      <c r="C218" s="154">
        <f>SUM(Eliminations!D216,'Sch Parent Inputs'!C220,'Subsidiary Inputs'!C217)</f>
        <v>0</v>
      </c>
      <c r="D218" s="154">
        <f>SUM(Eliminations!E216,'Sch Parent Inputs'!D220,'Subsidiary Inputs'!D217)</f>
        <v>0</v>
      </c>
      <c r="E218" s="584">
        <f>SUM('Sch Parent Inputs'!E220,'Subsidiary Inputs'!E217)</f>
        <v>0</v>
      </c>
      <c r="F218" s="585">
        <f>SUM('Sch Parent Inputs'!F220,'Subsidiary Inputs'!F217)</f>
        <v>0</v>
      </c>
      <c r="G218" s="618">
        <f>ROUND(ABS(C218),0)</f>
        <v>0</v>
      </c>
      <c r="H218" s="618">
        <f>ROUND(ABS(D218),0)</f>
        <v>0</v>
      </c>
      <c r="I218" s="5"/>
      <c r="J218" s="5"/>
      <c r="K218" s="390"/>
      <c r="L218" s="5"/>
      <c r="M218" s="5"/>
      <c r="N218" s="5"/>
    </row>
    <row r="219" spans="1:14" ht="12.75" customHeight="1" x14ac:dyDescent="0.2">
      <c r="A219" s="727">
        <v>5920</v>
      </c>
      <c r="B219" s="234" t="str">
        <f>IFERROR(VLOOKUP($A219,SubsidiaryTBConverter,2,),"Missing")</f>
        <v>Cyclical Maintenance - Term</v>
      </c>
      <c r="C219" s="584">
        <f>SUM(Eliminations!D217,'Sch Parent Inputs'!C221,'Subsidiary Inputs'!C218)</f>
        <v>0</v>
      </c>
      <c r="D219" s="584">
        <f>SUM(Eliminations!E217,'Sch Parent Inputs'!D221,'Subsidiary Inputs'!D218)</f>
        <v>0</v>
      </c>
      <c r="E219" s="584">
        <f>SUM('Sch Parent Inputs'!E221,'Subsidiary Inputs'!E218)</f>
        <v>0</v>
      </c>
      <c r="F219" s="585">
        <f>SUM('Sch Parent Inputs'!F221,'Subsidiary Inputs'!F218)</f>
        <v>0</v>
      </c>
      <c r="G219" s="618">
        <f>ROUND(ABS(C219),0)</f>
        <v>0</v>
      </c>
      <c r="H219" s="618">
        <f>ROUND(ABS(D219),0)</f>
        <v>0</v>
      </c>
      <c r="K219" s="390"/>
    </row>
    <row r="220" spans="1:14" s="593" customFormat="1" x14ac:dyDescent="0.2">
      <c r="A220" s="727"/>
      <c r="B220" s="1"/>
      <c r="C220" s="607"/>
      <c r="D220" s="607"/>
      <c r="E220" s="607"/>
      <c r="F220" s="608"/>
      <c r="G220" s="618"/>
      <c r="H220" s="618"/>
      <c r="I220" s="5"/>
      <c r="J220" s="5"/>
      <c r="K220" s="390"/>
      <c r="L220" s="5"/>
      <c r="M220" s="5"/>
      <c r="N220" s="5"/>
    </row>
    <row r="221" spans="1:14" x14ac:dyDescent="0.2">
      <c r="A221" s="237"/>
      <c r="B221" s="239" t="s">
        <v>411</v>
      </c>
      <c r="C221" s="194"/>
      <c r="D221" s="194"/>
      <c r="E221" s="194"/>
      <c r="F221" s="252"/>
      <c r="G221" s="613"/>
      <c r="H221" s="613"/>
      <c r="K221" s="390"/>
    </row>
    <row r="222" spans="1:14" x14ac:dyDescent="0.2">
      <c r="A222" s="727"/>
      <c r="B222" s="583" t="s">
        <v>263</v>
      </c>
      <c r="C222" s="586"/>
      <c r="D222" s="586"/>
      <c r="E222" s="586"/>
      <c r="F222" s="587"/>
      <c r="G222" s="618"/>
      <c r="H222" s="618"/>
      <c r="K222" s="390"/>
    </row>
    <row r="223" spans="1:14" s="593" customFormat="1" x14ac:dyDescent="0.2">
      <c r="A223" s="727">
        <v>5245</v>
      </c>
      <c r="B223" s="234" t="str">
        <f>IFERROR(VLOOKUP($A223,SubsidiaryTBConverter,2,),"Missing")</f>
        <v>PMS Current Liability</v>
      </c>
      <c r="C223" s="154">
        <f>SUM(Eliminations!D200,'Sch Parent Inputs'!C204,'Subsidiary Inputs'!C201)</f>
        <v>0</v>
      </c>
      <c r="D223" s="154">
        <f>SUM(Eliminations!E200,'Sch Parent Inputs'!D204,'Subsidiary Inputs'!D201)</f>
        <v>0</v>
      </c>
      <c r="E223" s="584">
        <f>SUM('Sch Parent Inputs'!E204,'Subsidiary Inputs'!E201)</f>
        <v>0</v>
      </c>
      <c r="F223" s="585">
        <f>SUM('Sch Parent Inputs'!F204,'Subsidiary Inputs'!F201)</f>
        <v>0</v>
      </c>
      <c r="G223" s="618">
        <f>ROUND(ABS(C223),0)</f>
        <v>0</v>
      </c>
      <c r="H223" s="618">
        <f>ROUND(ABS(D223),0)</f>
        <v>0</v>
      </c>
      <c r="I223" s="5"/>
      <c r="J223" s="5"/>
      <c r="K223" s="390"/>
      <c r="L223" s="5"/>
      <c r="M223" s="5"/>
      <c r="N223" s="5"/>
    </row>
    <row r="224" spans="1:14" ht="12.75" customHeight="1" x14ac:dyDescent="0.2">
      <c r="A224" s="727">
        <v>5925</v>
      </c>
      <c r="B224" s="234" t="str">
        <f>IFERROR(VLOOKUP($A224,SubsidiaryTBConverter,2,),"Missing")</f>
        <v>PMS Non Current Liability</v>
      </c>
      <c r="C224" s="584">
        <f>SUM(Eliminations!D201,'Sch Parent Inputs'!C205,'Subsidiary Inputs'!C202)</f>
        <v>0</v>
      </c>
      <c r="D224" s="584">
        <f>SUM(Eliminations!E201,'Sch Parent Inputs'!D205,'Subsidiary Inputs'!D202)</f>
        <v>0</v>
      </c>
      <c r="E224" s="584">
        <f>SUM('Sch Parent Inputs'!E205,'Subsidiary Inputs'!E202)</f>
        <v>0</v>
      </c>
      <c r="F224" s="585">
        <f>SUM('Sch Parent Inputs'!F205,'Subsidiary Inputs'!F202)</f>
        <v>0</v>
      </c>
      <c r="G224" s="618">
        <f>ROUND(ABS(C224),0)</f>
        <v>0</v>
      </c>
      <c r="H224" s="618">
        <f>ROUND(ABS(D224),0)</f>
        <v>0</v>
      </c>
      <c r="K224" s="390"/>
    </row>
    <row r="225" spans="1:14" s="593" customFormat="1" x14ac:dyDescent="0.2">
      <c r="A225" s="727"/>
      <c r="B225" s="1"/>
      <c r="C225" s="607"/>
      <c r="D225" s="607"/>
      <c r="E225" s="607"/>
      <c r="F225" s="608"/>
      <c r="G225" s="618"/>
      <c r="H225" s="618"/>
      <c r="I225" s="5"/>
      <c r="J225" s="5"/>
      <c r="K225" s="390"/>
      <c r="L225" s="5"/>
      <c r="M225" s="5"/>
      <c r="N225" s="5"/>
    </row>
    <row r="226" spans="1:14" x14ac:dyDescent="0.2">
      <c r="A226" s="237"/>
      <c r="B226" s="239" t="s">
        <v>412</v>
      </c>
      <c r="C226" s="194"/>
      <c r="D226" s="194"/>
      <c r="E226" s="194"/>
      <c r="F226" s="252"/>
      <c r="G226" s="613"/>
      <c r="H226" s="613"/>
      <c r="K226" s="390"/>
    </row>
    <row r="227" spans="1:14" x14ac:dyDescent="0.2">
      <c r="A227" s="727"/>
      <c r="B227" s="583" t="s">
        <v>263</v>
      </c>
      <c r="C227" s="586"/>
      <c r="D227" s="586"/>
      <c r="E227" s="586"/>
      <c r="F227" s="587"/>
      <c r="G227" s="618"/>
      <c r="H227" s="618"/>
      <c r="K227" s="390"/>
    </row>
    <row r="228" spans="1:14" s="593" customFormat="1" x14ac:dyDescent="0.2">
      <c r="A228" s="727">
        <v>5272</v>
      </c>
      <c r="B228" s="234" t="str">
        <f>IFERROR(VLOOKUP($A228,SubsidiaryTBConverter,2,),"Missing")</f>
        <v>No Later than One Year</v>
      </c>
      <c r="C228" s="154">
        <f>SUM(Eliminations!D221,'Sch Parent Inputs'!C225,'Subsidiary Inputs'!C222)</f>
        <v>0</v>
      </c>
      <c r="D228" s="154">
        <f>SUM(Eliminations!E221,'Sch Parent Inputs'!D225,'Subsidiary Inputs'!D222)</f>
        <v>0</v>
      </c>
      <c r="E228" s="584">
        <f>SUM('Sch Parent Inputs'!E225,'Subsidiary Inputs'!E222)</f>
        <v>0</v>
      </c>
      <c r="F228" s="585">
        <f>SUM('Sch Parent Inputs'!F225,'Subsidiary Inputs'!F222)</f>
        <v>0</v>
      </c>
      <c r="G228" s="618">
        <f t="shared" ref="G228:H229" si="75">ROUND(ABS(C228),0)</f>
        <v>0</v>
      </c>
      <c r="H228" s="618">
        <f t="shared" si="75"/>
        <v>0</v>
      </c>
      <c r="I228" s="5"/>
      <c r="J228" s="5"/>
      <c r="K228" s="390"/>
      <c r="L228" s="5"/>
      <c r="M228" s="5"/>
      <c r="N228" s="5"/>
    </row>
    <row r="229" spans="1:14" s="593" customFormat="1" x14ac:dyDescent="0.2">
      <c r="A229" s="727">
        <v>5960</v>
      </c>
      <c r="B229" s="234" t="str">
        <f>IFERROR(VLOOKUP($A229,SubsidiaryTBConverter,2,),"Missing")</f>
        <v>Later than One Year</v>
      </c>
      <c r="C229" s="154">
        <f>SUM(Eliminations!D222,'Sch Parent Inputs'!C226,'Subsidiary Inputs'!C223)</f>
        <v>0</v>
      </c>
      <c r="D229" s="154">
        <f>SUM(Eliminations!E222,'Sch Parent Inputs'!D226,'Subsidiary Inputs'!D223)</f>
        <v>0</v>
      </c>
      <c r="E229" s="584">
        <f>SUM('Sch Parent Inputs'!E226,'Subsidiary Inputs'!E223)</f>
        <v>0</v>
      </c>
      <c r="F229" s="585">
        <f>SUM('Sch Parent Inputs'!F226,'Subsidiary Inputs'!F223)</f>
        <v>0</v>
      </c>
      <c r="G229" s="618">
        <f t="shared" si="75"/>
        <v>0</v>
      </c>
      <c r="H229" s="618">
        <f t="shared" si="75"/>
        <v>0</v>
      </c>
      <c r="I229" s="5"/>
      <c r="J229" s="5"/>
      <c r="K229" s="390"/>
      <c r="L229" s="5"/>
      <c r="M229" s="5"/>
      <c r="N229" s="5"/>
    </row>
    <row r="230" spans="1:14" x14ac:dyDescent="0.2">
      <c r="A230" s="727"/>
      <c r="B230" s="234"/>
      <c r="C230" s="600"/>
      <c r="D230" s="600"/>
      <c r="E230" s="600"/>
      <c r="F230" s="606"/>
      <c r="G230" s="618"/>
      <c r="H230" s="618"/>
      <c r="K230" s="390"/>
    </row>
    <row r="231" spans="1:14" x14ac:dyDescent="0.2">
      <c r="A231" s="237"/>
      <c r="B231" s="239" t="s">
        <v>413</v>
      </c>
      <c r="C231" s="194"/>
      <c r="D231" s="194"/>
      <c r="E231" s="194"/>
      <c r="F231" s="252"/>
      <c r="G231" s="613"/>
      <c r="H231" s="613"/>
      <c r="K231" s="390"/>
    </row>
    <row r="232" spans="1:14" x14ac:dyDescent="0.2">
      <c r="A232" s="727"/>
      <c r="B232" s="583" t="s">
        <v>263</v>
      </c>
      <c r="C232" s="586"/>
      <c r="D232" s="586"/>
      <c r="E232" s="586"/>
      <c r="F232" s="587"/>
      <c r="G232" s="618"/>
      <c r="H232" s="618"/>
      <c r="K232" s="390"/>
    </row>
    <row r="233" spans="1:14" x14ac:dyDescent="0.2">
      <c r="A233" s="727">
        <v>5241</v>
      </c>
      <c r="B233" s="234" t="str">
        <f>IFERROR(VLOOKUP($A233,SubsidiaryTBConverter,2,),"Missing")</f>
        <v>Funds Held in Trust on Behalf of Third Parties - Current</v>
      </c>
      <c r="C233" s="154">
        <f>SUM(Eliminations!D226,'Sch Parent Inputs'!C230,'Subsidiary Inputs'!C227)</f>
        <v>0</v>
      </c>
      <c r="D233" s="154">
        <f>SUM(Eliminations!E226,'Sch Parent Inputs'!D230,'Subsidiary Inputs'!D227)</f>
        <v>0</v>
      </c>
      <c r="E233" s="584">
        <f>SUM('Sch Parent Inputs'!E230,'Subsidiary Inputs'!E227)</f>
        <v>0</v>
      </c>
      <c r="F233" s="585">
        <f>SUM('Sch Parent Inputs'!F230,'Subsidiary Inputs'!F227)</f>
        <v>0</v>
      </c>
      <c r="G233" s="618">
        <f>ROUND(ABS(C233),0)</f>
        <v>0</v>
      </c>
      <c r="H233" s="618">
        <f>ROUND(ABS(D233),0)</f>
        <v>0</v>
      </c>
      <c r="K233" s="390"/>
    </row>
    <row r="234" spans="1:14" x14ac:dyDescent="0.2">
      <c r="A234" s="727">
        <v>5890</v>
      </c>
      <c r="B234" s="234" t="str">
        <f>IFERROR(VLOOKUP($A234,SubsidiaryTBConverter,2,),"Missing")</f>
        <v>Funds Held in Trust on Behalf of Third Parties - Non-current</v>
      </c>
      <c r="C234" s="154">
        <f>SUM(Eliminations!D227,'Sch Parent Inputs'!C231,'Subsidiary Inputs'!C228)</f>
        <v>0</v>
      </c>
      <c r="D234" s="154">
        <f>SUM(Eliminations!E227,'Sch Parent Inputs'!D231,'Subsidiary Inputs'!D228)</f>
        <v>0</v>
      </c>
      <c r="E234" s="584">
        <f>SUM('Sch Parent Inputs'!E231,'Subsidiary Inputs'!E228)</f>
        <v>0</v>
      </c>
      <c r="F234" s="585">
        <f>SUM('Sch Parent Inputs'!F231,'Subsidiary Inputs'!F228)</f>
        <v>0</v>
      </c>
      <c r="G234" s="618">
        <f>ROUND(ABS(C234),0)</f>
        <v>0</v>
      </c>
      <c r="H234" s="618">
        <f>ROUND(ABS(D234),0)</f>
        <v>0</v>
      </c>
      <c r="K234" s="390"/>
    </row>
    <row r="235" spans="1:14" ht="12.75" customHeight="1" x14ac:dyDescent="0.2">
      <c r="A235" s="727"/>
      <c r="C235" s="584"/>
      <c r="D235" s="584"/>
      <c r="E235" s="584"/>
      <c r="F235" s="585"/>
      <c r="G235" s="618"/>
      <c r="H235" s="618"/>
      <c r="K235" s="390"/>
    </row>
    <row r="236" spans="1:14" x14ac:dyDescent="0.2">
      <c r="A236" s="237"/>
      <c r="B236" s="239" t="s">
        <v>414</v>
      </c>
      <c r="C236" s="194"/>
      <c r="D236" s="194"/>
      <c r="E236" s="194"/>
      <c r="F236" s="252"/>
      <c r="G236" s="613"/>
      <c r="H236" s="613"/>
      <c r="K236" s="390"/>
    </row>
    <row r="237" spans="1:14" x14ac:dyDescent="0.2">
      <c r="A237" s="727"/>
      <c r="B237" s="583" t="s">
        <v>263</v>
      </c>
      <c r="C237" s="586"/>
      <c r="D237" s="586"/>
      <c r="E237" s="586"/>
      <c r="F237" s="587"/>
      <c r="G237" s="618"/>
      <c r="H237" s="618"/>
      <c r="K237" s="390"/>
    </row>
    <row r="238" spans="1:14" ht="12.75" customHeight="1" x14ac:dyDescent="0.2">
      <c r="A238" s="727">
        <v>5260</v>
      </c>
      <c r="B238" s="234" t="str">
        <f>IFERROR(VLOOKUP($A238,SubsidiaryTBConverter,2,),"Missing")</f>
        <v>Fencing Stage 2</v>
      </c>
      <c r="C238" s="154">
        <f>SUM(Eliminations!D231,'Sch Parent Inputs'!C235,'Subsidiary Inputs'!C232)</f>
        <v>0</v>
      </c>
      <c r="D238" s="154">
        <f>SUM(Eliminations!E231,'Sch Parent Inputs'!D235,'Subsidiary Inputs'!D232)</f>
        <v>0</v>
      </c>
      <c r="E238" s="584">
        <f>SUM('Sch Parent Inputs'!E235,'Subsidiary Inputs'!E232)</f>
        <v>0</v>
      </c>
      <c r="F238" s="585">
        <f>SUM('Sch Parent Inputs'!F235,'Subsidiary Inputs'!F232)</f>
        <v>0</v>
      </c>
      <c r="G238" s="684">
        <f t="shared" ref="G238:H238" si="76">ROUND(-C238,0)</f>
        <v>0</v>
      </c>
      <c r="H238" s="684">
        <f t="shared" si="76"/>
        <v>0</v>
      </c>
      <c r="K238" s="390"/>
    </row>
    <row r="239" spans="1:14" ht="12.75" customHeight="1" x14ac:dyDescent="0.2">
      <c r="A239" s="727">
        <v>5260</v>
      </c>
      <c r="B239" s="234" t="s">
        <v>292</v>
      </c>
      <c r="C239" s="154">
        <f>SUM(Eliminations!D232,'Sch Parent Inputs'!C236,'Subsidiary Inputs'!C233)</f>
        <v>0</v>
      </c>
      <c r="D239" s="154">
        <f>SUM(Eliminations!E232,'Sch Parent Inputs'!D236,'Subsidiary Inputs'!D233)</f>
        <v>0</v>
      </c>
      <c r="E239" s="584">
        <f>SUM('Sch Parent Inputs'!E236,'Subsidiary Inputs'!E233)</f>
        <v>0</v>
      </c>
      <c r="F239" s="585">
        <f>SUM('Sch Parent Inputs'!F236,'Subsidiary Inputs'!F233)</f>
        <v>0</v>
      </c>
      <c r="G239" s="684">
        <f t="shared" ref="G239:G253" si="77">ROUND(-C239,0)</f>
        <v>0</v>
      </c>
      <c r="H239" s="684">
        <f t="shared" ref="H239:H253" si="78">ROUND(-D239,0)</f>
        <v>0</v>
      </c>
      <c r="K239" s="390"/>
    </row>
    <row r="240" spans="1:14" ht="12.75" customHeight="1" x14ac:dyDescent="0.2">
      <c r="A240" s="727">
        <v>5260</v>
      </c>
      <c r="B240" s="234" t="s">
        <v>293</v>
      </c>
      <c r="C240" s="154">
        <f>SUM(Eliminations!D233,'Sch Parent Inputs'!C237,'Subsidiary Inputs'!C234)</f>
        <v>0</v>
      </c>
      <c r="D240" s="154">
        <f>SUM(Eliminations!E233,'Sch Parent Inputs'!D237,'Subsidiary Inputs'!D234)</f>
        <v>0</v>
      </c>
      <c r="E240" s="584">
        <f>SUM('Sch Parent Inputs'!E237,'Subsidiary Inputs'!E234)</f>
        <v>0</v>
      </c>
      <c r="F240" s="585">
        <f>SUM('Sch Parent Inputs'!F237,'Subsidiary Inputs'!F234)</f>
        <v>0</v>
      </c>
      <c r="G240" s="684">
        <f t="shared" si="77"/>
        <v>0</v>
      </c>
      <c r="H240" s="684">
        <f t="shared" si="78"/>
        <v>0</v>
      </c>
      <c r="K240" s="390"/>
    </row>
    <row r="241" spans="1:11" x14ac:dyDescent="0.2">
      <c r="A241" s="727">
        <v>5260</v>
      </c>
      <c r="B241" s="234" t="s">
        <v>294</v>
      </c>
      <c r="C241" s="154">
        <f>SUM(Eliminations!D234,'Sch Parent Inputs'!C238,'Subsidiary Inputs'!C235)</f>
        <v>0</v>
      </c>
      <c r="D241" s="154">
        <f>SUM(Eliminations!E234,'Sch Parent Inputs'!D238,'Subsidiary Inputs'!D235)</f>
        <v>0</v>
      </c>
      <c r="E241" s="584">
        <f>SUM('Sch Parent Inputs'!E238,'Subsidiary Inputs'!E235)</f>
        <v>0</v>
      </c>
      <c r="F241" s="585">
        <f>SUM('Sch Parent Inputs'!F238,'Subsidiary Inputs'!F235)</f>
        <v>0</v>
      </c>
      <c r="G241" s="684">
        <f t="shared" si="77"/>
        <v>0</v>
      </c>
      <c r="H241" s="684">
        <f t="shared" si="78"/>
        <v>0</v>
      </c>
      <c r="K241" s="390"/>
    </row>
    <row r="242" spans="1:11" x14ac:dyDescent="0.2">
      <c r="A242" s="727">
        <v>5260</v>
      </c>
      <c r="B242" s="1282" t="s">
        <v>295</v>
      </c>
      <c r="C242" s="154">
        <f>SUM(Eliminations!D235,'Sch Parent Inputs'!C239,'Subsidiary Inputs'!C236)</f>
        <v>0</v>
      </c>
      <c r="D242" s="154">
        <f>SUM(Eliminations!E235,'Sch Parent Inputs'!D239,'Subsidiary Inputs'!D236)</f>
        <v>0</v>
      </c>
      <c r="E242" s="584">
        <f>SUM('Sch Parent Inputs'!E239,'Subsidiary Inputs'!E236)</f>
        <v>0</v>
      </c>
      <c r="F242" s="585">
        <f>SUM('Sch Parent Inputs'!F239,'Subsidiary Inputs'!F236)</f>
        <v>0</v>
      </c>
      <c r="G242" s="684">
        <f t="shared" si="77"/>
        <v>0</v>
      </c>
      <c r="H242" s="684">
        <f t="shared" si="78"/>
        <v>0</v>
      </c>
      <c r="K242" s="390"/>
    </row>
    <row r="243" spans="1:11" x14ac:dyDescent="0.2">
      <c r="A243" s="727">
        <v>5260</v>
      </c>
      <c r="B243" s="1282" t="s">
        <v>295</v>
      </c>
      <c r="C243" s="154">
        <f>SUM(Eliminations!D236,'Sch Parent Inputs'!C240,'Subsidiary Inputs'!C237)</f>
        <v>0</v>
      </c>
      <c r="D243" s="154">
        <f>SUM(Eliminations!E236,'Sch Parent Inputs'!D240,'Subsidiary Inputs'!D237)</f>
        <v>0</v>
      </c>
      <c r="E243" s="584">
        <f>SUM('Sch Parent Inputs'!E240,'Subsidiary Inputs'!E237)</f>
        <v>0</v>
      </c>
      <c r="F243" s="585">
        <f>SUM('Sch Parent Inputs'!F240,'Subsidiary Inputs'!F237)</f>
        <v>0</v>
      </c>
      <c r="G243" s="684">
        <f t="shared" si="77"/>
        <v>0</v>
      </c>
      <c r="H243" s="684">
        <f t="shared" si="78"/>
        <v>0</v>
      </c>
      <c r="K243" s="390"/>
    </row>
    <row r="244" spans="1:11" x14ac:dyDescent="0.2">
      <c r="A244" s="727">
        <v>5260</v>
      </c>
      <c r="B244" s="1282" t="s">
        <v>295</v>
      </c>
      <c r="C244" s="154">
        <f>SUM(Eliminations!D237,'Sch Parent Inputs'!C241,'Subsidiary Inputs'!C238)</f>
        <v>0</v>
      </c>
      <c r="D244" s="154">
        <f>SUM(Eliminations!E237,'Sch Parent Inputs'!D241,'Subsidiary Inputs'!D238)</f>
        <v>0</v>
      </c>
      <c r="E244" s="584">
        <f>SUM('Sch Parent Inputs'!E241,'Subsidiary Inputs'!E238)</f>
        <v>0</v>
      </c>
      <c r="F244" s="585">
        <f>SUM('Sch Parent Inputs'!F241,'Subsidiary Inputs'!F238)</f>
        <v>0</v>
      </c>
      <c r="G244" s="684">
        <f t="shared" si="77"/>
        <v>0</v>
      </c>
      <c r="H244" s="684">
        <f t="shared" si="78"/>
        <v>0</v>
      </c>
      <c r="K244" s="390"/>
    </row>
    <row r="245" spans="1:11" x14ac:dyDescent="0.2">
      <c r="A245" s="727">
        <v>5260</v>
      </c>
      <c r="B245" s="1282" t="s">
        <v>295</v>
      </c>
      <c r="C245" s="154">
        <f>SUM(Eliminations!D238,'Sch Parent Inputs'!C242,'Subsidiary Inputs'!C239)</f>
        <v>0</v>
      </c>
      <c r="D245" s="154">
        <f>SUM(Eliminations!E238,'Sch Parent Inputs'!D242,'Subsidiary Inputs'!D239)</f>
        <v>0</v>
      </c>
      <c r="E245" s="584">
        <f>SUM('Sch Parent Inputs'!E242,'Subsidiary Inputs'!E239)</f>
        <v>0</v>
      </c>
      <c r="F245" s="585">
        <f>SUM('Sch Parent Inputs'!F242,'Subsidiary Inputs'!F239)</f>
        <v>0</v>
      </c>
      <c r="G245" s="684">
        <f t="shared" si="77"/>
        <v>0</v>
      </c>
      <c r="H245" s="684">
        <f t="shared" si="78"/>
        <v>0</v>
      </c>
      <c r="K245" s="390"/>
    </row>
    <row r="246" spans="1:11" x14ac:dyDescent="0.2">
      <c r="A246" s="727">
        <v>5260</v>
      </c>
      <c r="B246" s="1282" t="s">
        <v>295</v>
      </c>
      <c r="C246" s="154">
        <f>SUM(Eliminations!D239,'Sch Parent Inputs'!C243,'Subsidiary Inputs'!C240)</f>
        <v>0</v>
      </c>
      <c r="D246" s="154">
        <f>SUM(Eliminations!E239,'Sch Parent Inputs'!D243,'Subsidiary Inputs'!D240)</f>
        <v>0</v>
      </c>
      <c r="E246" s="584">
        <f>SUM('Sch Parent Inputs'!E243,'Subsidiary Inputs'!E240)</f>
        <v>0</v>
      </c>
      <c r="F246" s="585">
        <f>SUM('Sch Parent Inputs'!F243,'Subsidiary Inputs'!F240)</f>
        <v>0</v>
      </c>
      <c r="G246" s="684">
        <f t="shared" si="77"/>
        <v>0</v>
      </c>
      <c r="H246" s="684">
        <f t="shared" si="78"/>
        <v>0</v>
      </c>
      <c r="K246" s="390"/>
    </row>
    <row r="247" spans="1:11" x14ac:dyDescent="0.2">
      <c r="A247" s="727">
        <v>5260</v>
      </c>
      <c r="B247" s="1282" t="s">
        <v>295</v>
      </c>
      <c r="C247" s="154">
        <f>SUM(Eliminations!D240,'Sch Parent Inputs'!C244,'Subsidiary Inputs'!C241)</f>
        <v>0</v>
      </c>
      <c r="D247" s="154">
        <f>SUM(Eliminations!E240,'Sch Parent Inputs'!D244,'Subsidiary Inputs'!D241)</f>
        <v>0</v>
      </c>
      <c r="E247" s="584">
        <f>SUM('Sch Parent Inputs'!E244,'Subsidiary Inputs'!E241)</f>
        <v>0</v>
      </c>
      <c r="F247" s="585">
        <f>SUM('Sch Parent Inputs'!F244,'Subsidiary Inputs'!F241)</f>
        <v>0</v>
      </c>
      <c r="G247" s="684">
        <f t="shared" si="77"/>
        <v>0</v>
      </c>
      <c r="H247" s="684">
        <f t="shared" si="78"/>
        <v>0</v>
      </c>
      <c r="K247" s="390"/>
    </row>
    <row r="248" spans="1:11" x14ac:dyDescent="0.2">
      <c r="A248" s="727">
        <v>5260</v>
      </c>
      <c r="B248" s="1282" t="s">
        <v>295</v>
      </c>
      <c r="C248" s="154">
        <f>SUM(Eliminations!D241,'Sch Parent Inputs'!C245,'Subsidiary Inputs'!C242)</f>
        <v>0</v>
      </c>
      <c r="D248" s="154">
        <f>SUM(Eliminations!E241,'Sch Parent Inputs'!D245,'Subsidiary Inputs'!D242)</f>
        <v>0</v>
      </c>
      <c r="E248" s="584">
        <f>SUM('Sch Parent Inputs'!E245,'Subsidiary Inputs'!E242)</f>
        <v>0</v>
      </c>
      <c r="F248" s="585">
        <f>SUM('Sch Parent Inputs'!F245,'Subsidiary Inputs'!F242)</f>
        <v>0</v>
      </c>
      <c r="G248" s="684">
        <f t="shared" si="77"/>
        <v>0</v>
      </c>
      <c r="H248" s="684">
        <f t="shared" si="78"/>
        <v>0</v>
      </c>
      <c r="K248" s="390"/>
    </row>
    <row r="249" spans="1:11" x14ac:dyDescent="0.2">
      <c r="A249" s="727">
        <v>5260</v>
      </c>
      <c r="B249" s="1282" t="s">
        <v>295</v>
      </c>
      <c r="C249" s="154">
        <f>SUM(Eliminations!D242,'Sch Parent Inputs'!C246,'Subsidiary Inputs'!C243)</f>
        <v>0</v>
      </c>
      <c r="D249" s="154">
        <f>SUM(Eliminations!E242,'Sch Parent Inputs'!D246,'Subsidiary Inputs'!D243)</f>
        <v>0</v>
      </c>
      <c r="E249" s="584">
        <f>SUM('Sch Parent Inputs'!E246,'Subsidiary Inputs'!E243)</f>
        <v>0</v>
      </c>
      <c r="F249" s="585">
        <f>SUM('Sch Parent Inputs'!F246,'Subsidiary Inputs'!F243)</f>
        <v>0</v>
      </c>
      <c r="G249" s="684">
        <f t="shared" si="77"/>
        <v>0</v>
      </c>
      <c r="H249" s="684">
        <f t="shared" si="78"/>
        <v>0</v>
      </c>
      <c r="K249" s="390"/>
    </row>
    <row r="250" spans="1:11" x14ac:dyDescent="0.2">
      <c r="A250" s="727">
        <v>5260</v>
      </c>
      <c r="B250" s="1282" t="s">
        <v>295</v>
      </c>
      <c r="C250" s="154">
        <f>SUM(Eliminations!D243,'Sch Parent Inputs'!C247,'Subsidiary Inputs'!C244)</f>
        <v>0</v>
      </c>
      <c r="D250" s="154">
        <f>SUM(Eliminations!E243,'Sch Parent Inputs'!D247,'Subsidiary Inputs'!D244)</f>
        <v>0</v>
      </c>
      <c r="E250" s="584">
        <f>SUM('Sch Parent Inputs'!E247,'Subsidiary Inputs'!E244)</f>
        <v>0</v>
      </c>
      <c r="F250" s="585">
        <f>SUM('Sch Parent Inputs'!F247,'Subsidiary Inputs'!F244)</f>
        <v>0</v>
      </c>
      <c r="G250" s="684">
        <f t="shared" si="77"/>
        <v>0</v>
      </c>
      <c r="H250" s="684">
        <f t="shared" si="78"/>
        <v>0</v>
      </c>
      <c r="K250" s="390"/>
    </row>
    <row r="251" spans="1:11" x14ac:dyDescent="0.2">
      <c r="A251" s="727">
        <v>5260</v>
      </c>
      <c r="B251" s="1282" t="s">
        <v>295</v>
      </c>
      <c r="C251" s="154">
        <f>SUM(Eliminations!D244,'Sch Parent Inputs'!C248,'Subsidiary Inputs'!C245)</f>
        <v>0</v>
      </c>
      <c r="D251" s="154">
        <f>SUM(Eliminations!E244,'Sch Parent Inputs'!D248,'Subsidiary Inputs'!D245)</f>
        <v>0</v>
      </c>
      <c r="E251" s="584">
        <f>SUM('Sch Parent Inputs'!E248,'Subsidiary Inputs'!E245)</f>
        <v>0</v>
      </c>
      <c r="F251" s="585">
        <f>SUM('Sch Parent Inputs'!F248,'Subsidiary Inputs'!F245)</f>
        <v>0</v>
      </c>
      <c r="G251" s="684">
        <f t="shared" si="77"/>
        <v>0</v>
      </c>
      <c r="H251" s="684">
        <f t="shared" si="78"/>
        <v>0</v>
      </c>
      <c r="K251" s="390"/>
    </row>
    <row r="252" spans="1:11" x14ac:dyDescent="0.2">
      <c r="A252" s="727">
        <v>5260</v>
      </c>
      <c r="B252" s="1282" t="s">
        <v>295</v>
      </c>
      <c r="C252" s="154">
        <f>SUM(Eliminations!D245,'Sch Parent Inputs'!C249,'Subsidiary Inputs'!C246)</f>
        <v>0</v>
      </c>
      <c r="D252" s="154">
        <f>SUM(Eliminations!E245,'Sch Parent Inputs'!D249,'Subsidiary Inputs'!D246)</f>
        <v>0</v>
      </c>
      <c r="E252" s="584">
        <f>SUM('Sch Parent Inputs'!E249,'Subsidiary Inputs'!E246)</f>
        <v>0</v>
      </c>
      <c r="F252" s="585">
        <f>SUM('Sch Parent Inputs'!F249,'Subsidiary Inputs'!F246)</f>
        <v>0</v>
      </c>
      <c r="G252" s="684">
        <f t="shared" si="77"/>
        <v>0</v>
      </c>
      <c r="H252" s="684">
        <f t="shared" si="78"/>
        <v>0</v>
      </c>
      <c r="K252" s="390"/>
    </row>
    <row r="253" spans="1:11" x14ac:dyDescent="0.2">
      <c r="A253" s="727">
        <v>5260</v>
      </c>
      <c r="B253" s="1282" t="s">
        <v>295</v>
      </c>
      <c r="C253" s="154">
        <f>SUM(Eliminations!D246,'Sch Parent Inputs'!C250,'Subsidiary Inputs'!C247)</f>
        <v>0</v>
      </c>
      <c r="D253" s="154">
        <f>SUM(Eliminations!E246,'Sch Parent Inputs'!D250,'Subsidiary Inputs'!D247)</f>
        <v>0</v>
      </c>
      <c r="E253" s="584">
        <f>SUM('Sch Parent Inputs'!E250,'Subsidiary Inputs'!E247)</f>
        <v>0</v>
      </c>
      <c r="F253" s="585">
        <f>SUM('Sch Parent Inputs'!F250,'Subsidiary Inputs'!F247)</f>
        <v>0</v>
      </c>
      <c r="G253" s="684">
        <f t="shared" si="77"/>
        <v>0</v>
      </c>
      <c r="H253" s="684">
        <f t="shared" si="78"/>
        <v>0</v>
      </c>
      <c r="K253" s="390"/>
    </row>
    <row r="254" spans="1:11" x14ac:dyDescent="0.2">
      <c r="A254" s="727"/>
      <c r="C254" s="584"/>
      <c r="D254" s="584"/>
      <c r="E254" s="584"/>
      <c r="F254" s="585"/>
      <c r="G254" s="618"/>
      <c r="H254" s="618"/>
      <c r="K254" s="390"/>
    </row>
    <row r="255" spans="1:11" x14ac:dyDescent="0.2">
      <c r="A255" s="237"/>
      <c r="B255" s="239" t="s">
        <v>415</v>
      </c>
      <c r="C255" s="194"/>
      <c r="D255" s="194"/>
      <c r="E255" s="194"/>
      <c r="F255" s="252"/>
      <c r="G255" s="613"/>
      <c r="H255" s="613"/>
      <c r="K255" s="390"/>
    </row>
    <row r="256" spans="1:11" x14ac:dyDescent="0.2">
      <c r="A256" s="727"/>
      <c r="B256" s="583" t="s">
        <v>263</v>
      </c>
      <c r="C256" s="586"/>
      <c r="D256" s="586"/>
      <c r="E256" s="586"/>
      <c r="F256" s="587"/>
      <c r="G256" s="618"/>
      <c r="H256" s="618"/>
      <c r="K256" s="390"/>
    </row>
    <row r="257" spans="1:14" ht="12.75" customHeight="1" x14ac:dyDescent="0.2">
      <c r="A257" s="727">
        <v>5261</v>
      </c>
      <c r="B257" s="234" t="str">
        <f>IFERROR(VLOOKUP($A257,SubsidiaryTBConverter,2,),"Missing")</f>
        <v>Cluster Funds Held at Year End</v>
      </c>
      <c r="C257" s="154">
        <f>SUM(Eliminations!D250,'Sch Parent Inputs'!C254,'Subsidiary Inputs'!C253)</f>
        <v>0</v>
      </c>
      <c r="D257" s="154">
        <f>SUM(Eliminations!E250,'Sch Parent Inputs'!D254,'Subsidiary Inputs'!D253)</f>
        <v>0</v>
      </c>
      <c r="E257" s="584">
        <f>SUM('Sch Parent Inputs'!E254,'Subsidiary Inputs'!E253)</f>
        <v>0</v>
      </c>
      <c r="F257" s="585">
        <f>SUM('Sch Parent Inputs'!F254,'Subsidiary Inputs'!F253)</f>
        <v>0</v>
      </c>
      <c r="G257" s="618">
        <f>ROUND(ABS(C257),0)</f>
        <v>0</v>
      </c>
      <c r="H257" s="618">
        <f>ROUND(ABS(D257),0)</f>
        <v>0</v>
      </c>
      <c r="K257" s="390"/>
    </row>
    <row r="258" spans="1:14" s="591" customFormat="1" x14ac:dyDescent="0.2">
      <c r="A258" s="727"/>
      <c r="B258" s="234"/>
      <c r="C258" s="584"/>
      <c r="D258" s="584"/>
      <c r="E258" s="584"/>
      <c r="F258" s="585"/>
      <c r="G258" s="618"/>
      <c r="H258" s="618"/>
      <c r="I258" s="5"/>
      <c r="J258" s="5"/>
      <c r="K258" s="390"/>
      <c r="L258" s="5"/>
      <c r="M258" s="5"/>
      <c r="N258" s="5"/>
    </row>
    <row r="259" spans="1:14" ht="12.75" customHeight="1" x14ac:dyDescent="0.2">
      <c r="A259" s="237"/>
      <c r="B259" s="239" t="s">
        <v>416</v>
      </c>
      <c r="C259" s="194"/>
      <c r="D259" s="194"/>
      <c r="E259" s="194"/>
      <c r="F259" s="252"/>
      <c r="G259" s="613"/>
      <c r="H259" s="613"/>
      <c r="K259" s="390"/>
    </row>
    <row r="260" spans="1:14" ht="12.75" customHeight="1" x14ac:dyDescent="0.2">
      <c r="A260" s="727"/>
      <c r="B260" s="583" t="s">
        <v>299</v>
      </c>
      <c r="C260" s="586"/>
      <c r="D260" s="586"/>
      <c r="E260" s="586"/>
      <c r="F260" s="587"/>
      <c r="G260" s="618"/>
      <c r="H260" s="618"/>
      <c r="K260" s="390"/>
    </row>
    <row r="261" spans="1:14" ht="12.75" customHeight="1" x14ac:dyDescent="0.2">
      <c r="A261" s="727">
        <v>3220</v>
      </c>
      <c r="B261" s="234" t="str">
        <f>IFERROR(VLOOKUP($A261,SubsidiaryTBConverter,2,),"Missing")</f>
        <v>Contribution - F&amp;E</v>
      </c>
      <c r="C261" s="154">
        <f>SUM(Eliminations!D254,'Sch Parent Inputs'!C258,'Subsidiary Inputs'!C257)</f>
        <v>0</v>
      </c>
      <c r="D261" s="154">
        <f>SUM(Eliminations!E254,'Sch Parent Inputs'!D258,'Subsidiary Inputs'!D257)</f>
        <v>0</v>
      </c>
      <c r="E261" s="584">
        <f>SUM('Sch Parent Inputs'!E258,'Subsidiary Inputs'!E257)</f>
        <v>0</v>
      </c>
      <c r="F261" s="585">
        <f>SUM('Sch Parent Inputs'!F258,'Subsidiary Inputs'!F257)</f>
        <v>0</v>
      </c>
      <c r="G261" s="618">
        <f t="shared" ref="G261:H265" si="79">ROUND(ABS(C261),0)</f>
        <v>0</v>
      </c>
      <c r="H261" s="618">
        <f t="shared" si="79"/>
        <v>0</v>
      </c>
      <c r="K261" s="390"/>
    </row>
    <row r="262" spans="1:14" ht="12.75" customHeight="1" x14ac:dyDescent="0.2">
      <c r="A262" s="727">
        <v>3230</v>
      </c>
      <c r="B262" s="234" t="str">
        <f>IFERROR(VLOOKUP($A262,SubsidiaryTBConverter,2,),"Missing")</f>
        <v>Contribution - Other</v>
      </c>
      <c r="C262" s="154">
        <f>SUM(Eliminations!D255,'Sch Parent Inputs'!C259,'Subsidiary Inputs'!C258)</f>
        <v>0</v>
      </c>
      <c r="D262" s="154">
        <f>SUM(Eliminations!E255,'Sch Parent Inputs'!D259,'Subsidiary Inputs'!D258)</f>
        <v>0</v>
      </c>
      <c r="E262" s="584">
        <f>SUM('Sch Parent Inputs'!E259,'Subsidiary Inputs'!E258)</f>
        <v>0</v>
      </c>
      <c r="F262" s="585">
        <f>SUM('Sch Parent Inputs'!F259,'Subsidiary Inputs'!F258)</f>
        <v>0</v>
      </c>
      <c r="G262" s="618">
        <f t="shared" ref="G262" si="80">ROUND(ABS(C262),0)</f>
        <v>0</v>
      </c>
      <c r="H262" s="618">
        <f t="shared" ref="H262" si="81">ROUND(ABS(D262),0)</f>
        <v>0</v>
      </c>
      <c r="K262" s="390"/>
    </row>
    <row r="263" spans="1:14" ht="12.75" customHeight="1" x14ac:dyDescent="0.2">
      <c r="A263" s="727">
        <v>3240</v>
      </c>
      <c r="B263" s="60" t="str">
        <f>IFERROR(VLOOKUP($A263,SubsidiaryTBConverter,2,),"Missing")</f>
        <v>Distribution to MOE</v>
      </c>
      <c r="C263" s="154">
        <f>SUM(Eliminations!D255,'Sch Parent Inputs'!C260,'Subsidiary Inputs'!C259)</f>
        <v>0</v>
      </c>
      <c r="D263" s="154">
        <f>SUM(Eliminations!E256,'Sch Parent Inputs'!D260,'Subsidiary Inputs'!D259)</f>
        <v>0</v>
      </c>
      <c r="E263" s="154">
        <f>SUM('Sch Parent Inputs'!E260,'Subsidiary Inputs'!E259)</f>
        <v>0</v>
      </c>
      <c r="F263" s="156">
        <f>SUM('Sch Parent Inputs'!F260,'Subsidiary Inputs'!F259)</f>
        <v>0</v>
      </c>
      <c r="G263" s="684">
        <f t="shared" ref="G263" si="82">ROUND(ABS(C263),0)</f>
        <v>0</v>
      </c>
      <c r="H263" s="684">
        <f t="shared" ref="H263" si="83">ROUND(ABS(D263),0)</f>
        <v>0</v>
      </c>
      <c r="K263" s="390"/>
    </row>
    <row r="264" spans="1:14" ht="12.75" customHeight="1" x14ac:dyDescent="0.2">
      <c r="A264" s="727">
        <v>3200</v>
      </c>
      <c r="B264" s="234" t="str">
        <f>IFERROR(VLOOKUP($A264,SubsidiaryTBConverter,2,),"Missing")</f>
        <v>Accumulated surplus/(deficit)</v>
      </c>
      <c r="C264" s="154">
        <f>SUM(Eliminations!D256,'Sch Parent Inputs'!C261,'Subsidiary Inputs'!C260)</f>
        <v>0</v>
      </c>
      <c r="D264" s="154">
        <f>SUM(Eliminations!E256,'Sch Parent Inputs'!D261,'Subsidiary Inputs'!D260)</f>
        <v>0</v>
      </c>
      <c r="E264" s="584">
        <f>SUM('Sch Parent Inputs'!E261,'Subsidiary Inputs'!E260)</f>
        <v>0</v>
      </c>
      <c r="F264" s="585">
        <f>SUM('Sch Parent Inputs'!F261,'Subsidiary Inputs'!F260)</f>
        <v>0</v>
      </c>
      <c r="G264" s="618">
        <f t="shared" si="79"/>
        <v>0</v>
      </c>
      <c r="H264" s="618">
        <f t="shared" si="79"/>
        <v>0</v>
      </c>
      <c r="K264" s="390"/>
    </row>
    <row r="265" spans="1:14" ht="12.75" customHeight="1" x14ac:dyDescent="0.2">
      <c r="A265" s="727">
        <v>3230</v>
      </c>
      <c r="B265" s="234" t="str">
        <f>IFERROR(VLOOKUP($A265,SubsidiaryTBConverter,2,),"Missing")</f>
        <v>Contribution - Other</v>
      </c>
      <c r="C265" s="154">
        <f>SUM(Eliminations!D257,'Sch Parent Inputs'!C262,'Subsidiary Inputs'!C261)</f>
        <v>0</v>
      </c>
      <c r="D265" s="154">
        <f>SUM(Eliminations!E257,'Sch Parent Inputs'!D262,'Subsidiary Inputs'!D261)</f>
        <v>0</v>
      </c>
      <c r="E265" s="584">
        <f>SUM('Sch Parent Inputs'!E262,'Subsidiary Inputs'!E261)</f>
        <v>0</v>
      </c>
      <c r="F265" s="585">
        <f>SUM('Sch Parent Inputs'!F262,'Subsidiary Inputs'!F261)</f>
        <v>0</v>
      </c>
      <c r="G265" s="618">
        <f t="shared" si="79"/>
        <v>0</v>
      </c>
      <c r="H265" s="618">
        <f t="shared" si="79"/>
        <v>0</v>
      </c>
      <c r="K265" s="390"/>
    </row>
    <row r="266" spans="1:14" ht="12.75" customHeight="1" x14ac:dyDescent="0.2">
      <c r="A266" s="727"/>
      <c r="B266" s="234"/>
      <c r="C266" s="584"/>
      <c r="D266" s="584"/>
      <c r="E266" s="584"/>
      <c r="F266" s="585"/>
      <c r="G266" s="618"/>
      <c r="H266" s="618"/>
      <c r="K266" s="390"/>
    </row>
    <row r="267" spans="1:14" x14ac:dyDescent="0.2">
      <c r="A267" s="1273"/>
      <c r="B267" s="234"/>
      <c r="C267" s="584">
        <f>SUM(Eliminations!D260,'Sch Parent Inputs'!C264,'Subsidiary Inputs'!C263)</f>
        <v>0</v>
      </c>
      <c r="D267" s="584">
        <f>SUM(Eliminations!E260,'Sch Parent Inputs'!D264,'Subsidiary Inputs'!D263)</f>
        <v>0</v>
      </c>
      <c r="E267" s="584">
        <f>SUM(Eliminations!F260,'Sch Parent Inputs'!E264,'Subsidiary Inputs'!E263)</f>
        <v>0</v>
      </c>
      <c r="F267" s="584">
        <f>SUM(Eliminations!G260,'Sch Parent Inputs'!F264,'Subsidiary Inputs'!F263)</f>
        <v>0</v>
      </c>
      <c r="G267" s="618">
        <f>ROUND(ABS(C267),0)</f>
        <v>0</v>
      </c>
      <c r="H267" s="618">
        <f>ROUND(ABS(D267),0)</f>
        <v>0</v>
      </c>
      <c r="K267" s="390"/>
    </row>
    <row r="268" spans="1:14" x14ac:dyDescent="0.2">
      <c r="B268" s="239"/>
      <c r="C268" s="194"/>
      <c r="D268" s="194"/>
      <c r="E268" s="194"/>
      <c r="F268" s="252"/>
      <c r="G268" s="613"/>
      <c r="H268" s="613"/>
      <c r="K268" s="390"/>
    </row>
    <row r="269" spans="1:14" x14ac:dyDescent="0.2">
      <c r="C269" s="390"/>
      <c r="D269" s="390"/>
      <c r="E269" s="390"/>
      <c r="F269" s="574"/>
      <c r="G269" s="618"/>
      <c r="H269" s="618"/>
      <c r="K269" s="390"/>
    </row>
    <row r="270" spans="1:14" x14ac:dyDescent="0.2">
      <c r="B270" s="250" t="s">
        <v>339</v>
      </c>
      <c r="C270" s="1276">
        <f>SUBTOTAL(9,C12:C269)</f>
        <v>0</v>
      </c>
      <c r="D270" s="1276">
        <f>SUBTOTAL(9,D12:D269)</f>
        <v>0</v>
      </c>
      <c r="E270" s="1276">
        <f>SUBTOTAL(9,E12:E269)</f>
        <v>0</v>
      </c>
      <c r="F270" s="1276">
        <f>SUBTOTAL(9,F12:F269)</f>
        <v>0</v>
      </c>
      <c r="G270" s="620"/>
      <c r="H270" s="620"/>
      <c r="K270" s="390"/>
    </row>
    <row r="271" spans="1:14" x14ac:dyDescent="0.2">
      <c r="C271" s="390"/>
      <c r="D271" s="390"/>
      <c r="E271" s="390"/>
      <c r="F271" s="390"/>
      <c r="G271" s="390"/>
      <c r="K271" s="390"/>
    </row>
    <row r="272" spans="1:14" x14ac:dyDescent="0.2">
      <c r="C272" s="390"/>
      <c r="D272" s="390"/>
      <c r="E272" s="390"/>
      <c r="F272" s="390"/>
      <c r="G272" s="390"/>
      <c r="K272" s="390"/>
    </row>
    <row r="273" spans="1:11" x14ac:dyDescent="0.2">
      <c r="C273" s="390"/>
      <c r="D273" s="390"/>
      <c r="E273" s="390"/>
      <c r="F273" s="390"/>
      <c r="G273" s="390"/>
      <c r="K273" s="390"/>
    </row>
    <row r="274" spans="1:11" x14ac:dyDescent="0.2">
      <c r="C274" s="390"/>
      <c r="D274" s="390"/>
      <c r="E274" s="390"/>
      <c r="F274" s="390"/>
      <c r="G274" s="390"/>
      <c r="K274" s="390"/>
    </row>
    <row r="275" spans="1:11" x14ac:dyDescent="0.2">
      <c r="C275" s="390"/>
      <c r="D275" s="390"/>
      <c r="E275" s="390"/>
      <c r="F275" s="390"/>
      <c r="G275" s="390"/>
      <c r="K275" s="390"/>
    </row>
    <row r="276" spans="1:11" x14ac:dyDescent="0.2">
      <c r="C276" s="390"/>
      <c r="D276" s="390"/>
      <c r="E276" s="390"/>
      <c r="F276" s="390"/>
      <c r="G276" s="390"/>
      <c r="K276" s="390"/>
    </row>
    <row r="277" spans="1:11" x14ac:dyDescent="0.2">
      <c r="C277" s="390"/>
      <c r="D277" s="390"/>
      <c r="E277" s="390"/>
      <c r="F277" s="390"/>
      <c r="G277" s="390"/>
      <c r="K277" s="390"/>
    </row>
    <row r="278" spans="1:11" x14ac:dyDescent="0.2">
      <c r="C278" s="390"/>
      <c r="D278" s="390"/>
      <c r="E278" s="390"/>
      <c r="F278" s="390"/>
      <c r="G278" s="390"/>
      <c r="K278" s="390"/>
    </row>
    <row r="279" spans="1:11" x14ac:dyDescent="0.2">
      <c r="C279" s="390"/>
      <c r="D279" s="390"/>
      <c r="E279" s="390"/>
      <c r="F279" s="390"/>
      <c r="G279" s="390"/>
      <c r="K279" s="390"/>
    </row>
    <row r="280" spans="1:11" x14ac:dyDescent="0.2">
      <c r="A280" s="5"/>
      <c r="C280" s="390"/>
      <c r="D280" s="390"/>
      <c r="E280" s="390"/>
      <c r="F280" s="390"/>
      <c r="G280" s="390"/>
      <c r="K280" s="390"/>
    </row>
    <row r="281" spans="1:11" x14ac:dyDescent="0.2">
      <c r="A281" s="5"/>
      <c r="C281" s="390"/>
      <c r="D281" s="390"/>
      <c r="E281" s="390"/>
      <c r="F281" s="390"/>
      <c r="G281" s="390"/>
      <c r="K281" s="390"/>
    </row>
    <row r="282" spans="1:11" x14ac:dyDescent="0.2">
      <c r="A282" s="5"/>
      <c r="C282" s="390"/>
      <c r="D282" s="390"/>
      <c r="E282" s="390"/>
      <c r="F282" s="390"/>
      <c r="G282" s="390"/>
      <c r="K282" s="390"/>
    </row>
    <row r="283" spans="1:11" x14ac:dyDescent="0.2">
      <c r="A283" s="5"/>
      <c r="C283" s="390"/>
      <c r="D283" s="390"/>
      <c r="E283" s="390"/>
      <c r="F283" s="390"/>
      <c r="G283" s="390"/>
      <c r="K283" s="390"/>
    </row>
    <row r="284" spans="1:11" x14ac:dyDescent="0.2">
      <c r="A284" s="5"/>
      <c r="C284" s="390"/>
      <c r="D284" s="390"/>
      <c r="E284" s="390"/>
      <c r="F284" s="390"/>
      <c r="G284" s="390"/>
      <c r="K284" s="390"/>
    </row>
    <row r="285" spans="1:11" x14ac:dyDescent="0.2">
      <c r="A285" s="5"/>
      <c r="C285" s="390"/>
      <c r="D285" s="390"/>
      <c r="E285" s="390"/>
      <c r="F285" s="390"/>
      <c r="G285" s="390"/>
      <c r="K285" s="390"/>
    </row>
    <row r="286" spans="1:11" x14ac:dyDescent="0.2">
      <c r="A286" s="5"/>
      <c r="C286" s="390"/>
      <c r="D286" s="390"/>
      <c r="E286" s="390"/>
      <c r="F286" s="390"/>
      <c r="G286" s="390"/>
      <c r="K286" s="390"/>
    </row>
    <row r="287" spans="1:11" x14ac:dyDescent="0.2">
      <c r="A287" s="5"/>
      <c r="C287" s="390"/>
      <c r="D287" s="390"/>
      <c r="E287" s="390"/>
      <c r="F287" s="390"/>
      <c r="G287" s="390"/>
      <c r="K287" s="390"/>
    </row>
    <row r="288" spans="1:11" x14ac:dyDescent="0.2">
      <c r="A288" s="5"/>
      <c r="C288" s="390"/>
      <c r="D288" s="390"/>
      <c r="E288" s="390"/>
      <c r="F288" s="390"/>
      <c r="G288" s="390"/>
      <c r="K288" s="390"/>
    </row>
    <row r="289" spans="1:11" x14ac:dyDescent="0.2">
      <c r="A289" s="5"/>
      <c r="C289" s="390"/>
      <c r="D289" s="390"/>
      <c r="E289" s="390"/>
      <c r="F289" s="390"/>
      <c r="G289" s="390"/>
      <c r="K289" s="390"/>
    </row>
    <row r="290" spans="1:11" x14ac:dyDescent="0.2">
      <c r="A290" s="5"/>
      <c r="C290" s="390"/>
      <c r="D290" s="390"/>
      <c r="E290" s="390"/>
      <c r="F290" s="390"/>
      <c r="G290" s="390"/>
      <c r="K290" s="390"/>
    </row>
    <row r="291" spans="1:11" x14ac:dyDescent="0.2">
      <c r="A291" s="5"/>
      <c r="C291" s="390"/>
      <c r="D291" s="390"/>
      <c r="E291" s="390"/>
      <c r="F291" s="390"/>
      <c r="G291" s="390"/>
      <c r="K291" s="390"/>
    </row>
    <row r="292" spans="1:11" x14ac:dyDescent="0.2">
      <c r="A292" s="5"/>
      <c r="C292" s="390"/>
      <c r="D292" s="390"/>
      <c r="E292" s="390"/>
      <c r="F292" s="390"/>
      <c r="G292" s="390"/>
      <c r="K292" s="390"/>
    </row>
    <row r="293" spans="1:11" x14ac:dyDescent="0.2">
      <c r="A293" s="5"/>
      <c r="C293" s="390"/>
      <c r="D293" s="390"/>
      <c r="E293" s="390"/>
      <c r="F293" s="390"/>
      <c r="G293" s="390"/>
      <c r="K293" s="390"/>
    </row>
    <row r="294" spans="1:11" x14ac:dyDescent="0.2">
      <c r="A294" s="5"/>
      <c r="C294" s="390"/>
      <c r="D294" s="390"/>
      <c r="E294" s="390"/>
      <c r="F294" s="390"/>
      <c r="G294" s="390"/>
      <c r="K294" s="390"/>
    </row>
    <row r="295" spans="1:11" x14ac:dyDescent="0.2">
      <c r="A295" s="5"/>
      <c r="C295" s="390"/>
      <c r="D295" s="390"/>
      <c r="E295" s="390"/>
      <c r="F295" s="390"/>
      <c r="G295" s="390"/>
      <c r="K295" s="390"/>
    </row>
    <row r="296" spans="1:11" x14ac:dyDescent="0.2">
      <c r="K296" s="390"/>
    </row>
    <row r="297" spans="1:11" x14ac:dyDescent="0.2">
      <c r="K297" s="390"/>
    </row>
    <row r="298" spans="1:11" x14ac:dyDescent="0.2">
      <c r="K298" s="390"/>
    </row>
    <row r="299" spans="1:11" x14ac:dyDescent="0.2">
      <c r="K299" s="390"/>
    </row>
    <row r="300" spans="1:11" x14ac:dyDescent="0.2">
      <c r="K300" s="390"/>
    </row>
    <row r="301" spans="1:11" x14ac:dyDescent="0.2">
      <c r="K301" s="390"/>
    </row>
    <row r="302" spans="1:11" x14ac:dyDescent="0.2">
      <c r="K302" s="390"/>
    </row>
    <row r="303" spans="1:11" x14ac:dyDescent="0.2">
      <c r="K303" s="390"/>
    </row>
    <row r="304" spans="1:11" x14ac:dyDescent="0.2">
      <c r="K304" s="390"/>
    </row>
    <row r="305" spans="1:11" x14ac:dyDescent="0.2">
      <c r="K305" s="390"/>
    </row>
    <row r="306" spans="1:11" x14ac:dyDescent="0.2">
      <c r="K306" s="390"/>
    </row>
    <row r="307" spans="1:11" x14ac:dyDescent="0.2">
      <c r="K307" s="390"/>
    </row>
    <row r="308" spans="1:11" x14ac:dyDescent="0.2">
      <c r="K308" s="390"/>
    </row>
    <row r="309" spans="1:11" x14ac:dyDescent="0.2">
      <c r="K309" s="390"/>
    </row>
    <row r="310" spans="1:11" ht="12.75" customHeight="1" x14ac:dyDescent="0.2">
      <c r="A310" s="5"/>
      <c r="K310" s="390"/>
    </row>
    <row r="311" spans="1:11" x14ac:dyDescent="0.2">
      <c r="K311" s="390"/>
    </row>
    <row r="312" spans="1:11" x14ac:dyDescent="0.2">
      <c r="K312" s="390"/>
    </row>
    <row r="313" spans="1:11" x14ac:dyDescent="0.2">
      <c r="K313" s="390"/>
    </row>
    <row r="314" spans="1:11" x14ac:dyDescent="0.2">
      <c r="K314" s="390"/>
    </row>
    <row r="315" spans="1:11" x14ac:dyDescent="0.2">
      <c r="K315" s="390"/>
    </row>
    <row r="316" spans="1:11" x14ac:dyDescent="0.2">
      <c r="K316" s="390"/>
    </row>
    <row r="317" spans="1:11" x14ac:dyDescent="0.2">
      <c r="K317" s="390"/>
    </row>
    <row r="318" spans="1:11" x14ac:dyDescent="0.2">
      <c r="K318" s="390"/>
    </row>
    <row r="319" spans="1:11" x14ac:dyDescent="0.2">
      <c r="K319" s="390"/>
    </row>
  </sheetData>
  <autoFilter ref="A1:N319" xr:uid="{00000000-0001-0000-0900-000000000000}"/>
  <mergeCells count="3">
    <mergeCell ref="G4:H4"/>
    <mergeCell ref="J3:N3"/>
    <mergeCell ref="J4:N6"/>
  </mergeCells>
  <phoneticPr fontId="16" type="noConversion"/>
  <conditionalFormatting sqref="C4:G4">
    <cfRule type="containsText" dxfId="20" priority="2" operator="containsText" text="Does Not">
      <formula>NOT(ISERROR(SEARCH("Does Not",C4)))</formula>
    </cfRule>
    <cfRule type="containsText" dxfId="19" priority="3" operator="containsText" text="Balances">
      <formula>NOT(ISERROR(SEARCH("Balances",C4)))</formula>
    </cfRule>
  </conditionalFormatting>
  <conditionalFormatting sqref="I7:L7">
    <cfRule type="duplicateValues" dxfId="18" priority="1"/>
  </conditionalFormatting>
  <printOptions headings="1"/>
  <pageMargins left="0.70866141732283472" right="0.70866141732283472" top="0.74803149606299213" bottom="0.74803149606299213" header="0.31496062992125984" footer="0.31496062992125984"/>
  <pageSetup paperSize="8" scale="94" fitToHeight="3" orientation="portrait" r:id="rId1"/>
  <headerFooter>
    <oddHeader>&amp;C&amp;"Calibri"&amp;10&amp;K000000 [UNCLASSIFIED]&amp;1#_x000D_</oddHeader>
    <oddFooter>&amp;C_x000D_&amp;1#&amp;"Calibri"&amp;10&amp;K000000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03A15-A350-4FFD-932C-69DFA6FFD218}">
  <sheetPr>
    <tabColor rgb="FFFF0000"/>
    <pageSetUpPr fitToPage="1"/>
  </sheetPr>
  <dimension ref="A1:Z257"/>
  <sheetViews>
    <sheetView zoomScale="90" zoomScaleNormal="90" workbookViewId="0"/>
  </sheetViews>
  <sheetFormatPr defaultColWidth="9.140625" defaultRowHeight="12.75" x14ac:dyDescent="0.2"/>
  <cols>
    <col min="1" max="1" width="9.140625" style="311"/>
    <col min="2" max="2" width="11.5703125" style="311" bestFit="1" customWidth="1"/>
    <col min="3" max="3" width="10" style="311" bestFit="1" customWidth="1"/>
    <col min="4" max="11" width="9.140625" style="311"/>
    <col min="12" max="12" width="26.85546875" style="311" bestFit="1" customWidth="1"/>
    <col min="13" max="15" width="9.140625" style="311"/>
    <col min="16" max="16" width="16" style="311" customWidth="1"/>
    <col min="17" max="16384" width="9.140625" style="311"/>
  </cols>
  <sheetData>
    <row r="1" spans="1:13" x14ac:dyDescent="0.2">
      <c r="A1" s="30"/>
      <c r="B1" s="30"/>
      <c r="C1" s="30"/>
      <c r="D1" s="30"/>
      <c r="E1" s="30"/>
      <c r="F1" s="30"/>
      <c r="G1" s="30"/>
      <c r="H1" s="30"/>
      <c r="I1" s="30"/>
      <c r="J1" s="30"/>
      <c r="K1" s="30"/>
      <c r="L1" s="30"/>
      <c r="M1" s="30"/>
    </row>
    <row r="2" spans="1:13" x14ac:dyDescent="0.2">
      <c r="A2" s="30"/>
      <c r="B2" s="30"/>
      <c r="C2" s="30"/>
      <c r="D2" s="30"/>
      <c r="E2" s="30"/>
      <c r="F2" s="30"/>
      <c r="G2" s="30"/>
      <c r="H2" s="30"/>
      <c r="I2" s="30"/>
      <c r="J2" s="30"/>
      <c r="K2" s="30"/>
      <c r="L2" s="30"/>
      <c r="M2" s="30"/>
    </row>
    <row r="3" spans="1:13" x14ac:dyDescent="0.2">
      <c r="A3" s="30"/>
      <c r="B3" s="30"/>
      <c r="C3" s="30"/>
      <c r="D3" s="30"/>
      <c r="E3" s="30"/>
      <c r="F3" s="30"/>
      <c r="G3" s="30"/>
      <c r="H3" s="30"/>
      <c r="I3" s="30"/>
      <c r="J3" s="30"/>
      <c r="K3" s="30"/>
      <c r="L3" s="30"/>
      <c r="M3" s="30"/>
    </row>
    <row r="4" spans="1:13" x14ac:dyDescent="0.2">
      <c r="A4" s="30"/>
      <c r="B4" s="1646" t="str">
        <f>UPPER(SchoolNm)</f>
        <v>KIWI PARK SCHOOL</v>
      </c>
      <c r="C4" s="1646"/>
      <c r="D4" s="1646"/>
      <c r="E4" s="1646"/>
      <c r="F4" s="1646"/>
      <c r="G4" s="1646"/>
      <c r="H4" s="1646"/>
      <c r="I4" s="1646"/>
      <c r="J4" s="1646"/>
      <c r="K4" s="1646"/>
      <c r="L4" s="30"/>
      <c r="M4" s="30"/>
    </row>
    <row r="5" spans="1:13" x14ac:dyDescent="0.2">
      <c r="A5" s="30"/>
      <c r="B5" s="1646"/>
      <c r="C5" s="1646"/>
      <c r="D5" s="1646"/>
      <c r="E5" s="1646"/>
      <c r="F5" s="1646"/>
      <c r="G5" s="1646"/>
      <c r="H5" s="1646"/>
      <c r="I5" s="1646"/>
      <c r="J5" s="1646"/>
      <c r="K5" s="1646"/>
      <c r="L5" s="30"/>
      <c r="M5" s="30"/>
    </row>
    <row r="6" spans="1:13" x14ac:dyDescent="0.2">
      <c r="A6" s="30"/>
      <c r="B6" s="1646"/>
      <c r="C6" s="1646"/>
      <c r="D6" s="1646"/>
      <c r="E6" s="1646"/>
      <c r="F6" s="1646"/>
      <c r="G6" s="1646"/>
      <c r="H6" s="1646"/>
      <c r="I6" s="1646"/>
      <c r="J6" s="1646"/>
      <c r="K6" s="1646"/>
      <c r="L6" s="30"/>
      <c r="M6" s="30"/>
    </row>
    <row r="7" spans="1:13" x14ac:dyDescent="0.2">
      <c r="A7" s="30"/>
      <c r="B7" s="30"/>
      <c r="C7" s="30"/>
      <c r="D7" s="30"/>
      <c r="E7" s="30"/>
      <c r="F7" s="30"/>
      <c r="G7" s="30"/>
      <c r="H7" s="30"/>
      <c r="I7" s="30"/>
      <c r="J7" s="30"/>
      <c r="K7" s="30"/>
      <c r="L7" s="30"/>
      <c r="M7" s="30"/>
    </row>
    <row r="8" spans="1:13" x14ac:dyDescent="0.2">
      <c r="A8" s="30"/>
      <c r="B8" s="30"/>
      <c r="C8" s="30"/>
      <c r="D8" s="30"/>
      <c r="E8" s="30"/>
      <c r="F8" s="30"/>
      <c r="G8" s="30"/>
      <c r="H8" s="30"/>
      <c r="I8" s="30"/>
      <c r="J8" s="30"/>
      <c r="K8" s="30"/>
      <c r="L8" s="30"/>
      <c r="M8" s="30"/>
    </row>
    <row r="9" spans="1:13" ht="33.75" x14ac:dyDescent="0.2">
      <c r="A9" s="30"/>
      <c r="B9" s="1646" t="str">
        <f>"Annual Report "&amp;FY</f>
        <v>Annual Report 2025</v>
      </c>
      <c r="C9" s="1646"/>
      <c r="D9" s="1646"/>
      <c r="E9" s="1646"/>
      <c r="F9" s="1646"/>
      <c r="G9" s="1646"/>
      <c r="H9" s="1646"/>
      <c r="I9" s="1646"/>
      <c r="J9" s="1646"/>
      <c r="K9" s="1646"/>
      <c r="L9" s="30"/>
      <c r="M9" s="30"/>
    </row>
    <row r="10" spans="1:13" x14ac:dyDescent="0.2">
      <c r="A10" s="30"/>
      <c r="B10" s="30"/>
      <c r="C10" s="30"/>
      <c r="D10" s="30"/>
      <c r="E10" s="30"/>
      <c r="F10" s="30"/>
      <c r="G10" s="30"/>
      <c r="H10" s="30"/>
      <c r="I10" s="30"/>
      <c r="J10" s="30"/>
      <c r="K10" s="30"/>
      <c r="L10" s="30"/>
      <c r="M10" s="30"/>
    </row>
    <row r="11" spans="1:13" x14ac:dyDescent="0.2">
      <c r="A11" s="30"/>
      <c r="B11" s="30"/>
      <c r="C11" s="30"/>
      <c r="D11" s="30"/>
      <c r="E11" s="30"/>
      <c r="F11" s="30"/>
      <c r="G11" s="30"/>
      <c r="H11" s="30"/>
      <c r="I11" s="30"/>
      <c r="J11" s="30"/>
      <c r="K11" s="30"/>
      <c r="L11" s="30"/>
      <c r="M11" s="30"/>
    </row>
    <row r="12" spans="1:13" x14ac:dyDescent="0.2">
      <c r="A12" s="30"/>
      <c r="B12" s="30"/>
      <c r="C12" s="30"/>
      <c r="D12" s="30"/>
      <c r="E12" s="30"/>
      <c r="F12" s="30"/>
      <c r="G12" s="30"/>
      <c r="H12" s="30"/>
      <c r="I12" s="30"/>
      <c r="J12" s="30"/>
      <c r="K12" s="30"/>
      <c r="L12" s="30"/>
      <c r="M12" s="30"/>
    </row>
    <row r="13" spans="1:13" x14ac:dyDescent="0.2">
      <c r="A13" s="30"/>
      <c r="B13" s="30"/>
      <c r="C13" s="30"/>
      <c r="E13" s="30"/>
      <c r="F13" s="30"/>
      <c r="G13" s="30"/>
      <c r="H13" s="30"/>
      <c r="I13" s="30"/>
      <c r="J13" s="30"/>
      <c r="K13" s="30"/>
      <c r="L13" s="30"/>
      <c r="M13" s="30"/>
    </row>
    <row r="14" spans="1:13" ht="12.75" customHeight="1" x14ac:dyDescent="0.2">
      <c r="A14" s="30"/>
      <c r="D14" s="760"/>
      <c r="E14" s="760"/>
      <c r="F14" s="760"/>
      <c r="G14" s="760"/>
      <c r="H14" s="760"/>
      <c r="I14" s="760"/>
      <c r="J14" s="760"/>
      <c r="K14" s="760"/>
      <c r="L14" s="30"/>
      <c r="M14" s="30"/>
    </row>
    <row r="15" spans="1:13" ht="12.75" customHeight="1" x14ac:dyDescent="0.2">
      <c r="A15" s="30"/>
      <c r="B15" s="760"/>
      <c r="C15" s="760"/>
      <c r="D15" s="760"/>
      <c r="E15" s="760"/>
      <c r="F15" s="760"/>
      <c r="G15" s="760"/>
      <c r="H15" s="760"/>
      <c r="I15" s="760"/>
      <c r="J15" s="760"/>
      <c r="K15" s="760"/>
      <c r="L15" s="30"/>
      <c r="M15" s="30"/>
    </row>
    <row r="16" spans="1:13" ht="12.75" customHeight="1" x14ac:dyDescent="0.2">
      <c r="A16" s="30"/>
      <c r="B16" s="760"/>
      <c r="C16" s="760"/>
      <c r="D16" s="760"/>
      <c r="E16" s="760"/>
      <c r="F16" s="760"/>
      <c r="G16" s="760"/>
      <c r="H16" s="760"/>
      <c r="I16" s="760"/>
      <c r="J16" s="760"/>
      <c r="K16" s="760"/>
      <c r="L16" s="30"/>
      <c r="M16" s="30"/>
    </row>
    <row r="17" spans="1:26" ht="12.75" customHeight="1" x14ac:dyDescent="0.2">
      <c r="A17" s="30"/>
      <c r="B17" s="377"/>
      <c r="C17" s="377"/>
      <c r="D17" s="377"/>
      <c r="E17" s="377"/>
      <c r="F17" s="377"/>
      <c r="G17" s="377"/>
      <c r="H17" s="377"/>
      <c r="I17" s="377"/>
      <c r="J17" s="377"/>
      <c r="K17" s="377"/>
      <c r="L17" s="30"/>
      <c r="M17" s="30"/>
    </row>
    <row r="18" spans="1:26" ht="12.75" customHeight="1" x14ac:dyDescent="0.2">
      <c r="A18" s="30"/>
      <c r="B18" s="377"/>
      <c r="C18" s="377"/>
      <c r="D18" s="377"/>
      <c r="E18" s="377"/>
      <c r="F18" s="377"/>
      <c r="G18" s="377"/>
      <c r="H18" s="377"/>
      <c r="I18" s="377"/>
      <c r="J18" s="377"/>
      <c r="K18" s="377"/>
      <c r="L18" s="30"/>
      <c r="M18" s="30"/>
    </row>
    <row r="19" spans="1:26" ht="12.75" customHeight="1" x14ac:dyDescent="0.2">
      <c r="B19" s="313"/>
      <c r="C19" s="313"/>
      <c r="D19" s="313"/>
      <c r="E19" s="313"/>
      <c r="F19" s="313"/>
      <c r="G19" s="313"/>
      <c r="H19" s="313"/>
      <c r="I19" s="313"/>
      <c r="J19" s="313"/>
      <c r="K19" s="313"/>
      <c r="U19" s="1647"/>
      <c r="V19" s="1647"/>
      <c r="W19" s="1647"/>
      <c r="X19" s="1647"/>
      <c r="Y19" s="1647"/>
      <c r="Z19" s="1647"/>
    </row>
    <row r="20" spans="1:26" ht="20.25" customHeight="1" x14ac:dyDescent="0.2">
      <c r="B20" s="314"/>
      <c r="C20" s="315" t="s">
        <v>417</v>
      </c>
      <c r="D20" s="1648" t="s">
        <v>418</v>
      </c>
      <c r="E20" s="1648"/>
      <c r="F20" s="1648"/>
      <c r="G20" s="1648"/>
      <c r="H20" s="1648"/>
      <c r="I20" s="1648"/>
      <c r="J20" s="1648"/>
      <c r="K20" s="1648"/>
      <c r="N20" s="1479" t="s">
        <v>419</v>
      </c>
      <c r="O20" s="1480"/>
      <c r="P20" s="1480"/>
      <c r="Q20" s="1480"/>
      <c r="R20" s="1480"/>
      <c r="S20" s="1480"/>
      <c r="T20" s="1481"/>
      <c r="U20" s="1647"/>
      <c r="V20" s="1647"/>
      <c r="W20" s="1647"/>
      <c r="X20" s="1647"/>
      <c r="Y20" s="1647"/>
      <c r="Z20" s="1647"/>
    </row>
    <row r="21" spans="1:26" ht="12.75" customHeight="1" x14ac:dyDescent="0.25">
      <c r="B21" s="1510"/>
      <c r="C21" s="313"/>
      <c r="D21" s="316"/>
      <c r="E21" s="316"/>
      <c r="F21" s="316"/>
      <c r="G21" s="316"/>
      <c r="H21" s="316"/>
      <c r="I21" s="316"/>
      <c r="J21" s="316"/>
      <c r="K21" s="316"/>
      <c r="N21" s="1484" t="s">
        <v>420</v>
      </c>
      <c r="O21" s="1482"/>
      <c r="P21" s="1482"/>
      <c r="Q21" s="1482"/>
      <c r="R21" s="1482"/>
      <c r="S21" s="1482"/>
      <c r="T21" s="1483"/>
      <c r="U21" s="1647"/>
      <c r="V21" s="1647"/>
      <c r="W21" s="1647"/>
      <c r="X21" s="1647"/>
      <c r="Y21" s="1647"/>
      <c r="Z21" s="1647"/>
    </row>
    <row r="22" spans="1:26" ht="15.6" customHeight="1" x14ac:dyDescent="0.2">
      <c r="C22" s="1490">
        <v>1</v>
      </c>
      <c r="D22" s="1639" t="s">
        <v>421</v>
      </c>
      <c r="E22" s="1639"/>
      <c r="F22" s="1639"/>
      <c r="G22" s="1639"/>
      <c r="H22" s="1639"/>
      <c r="I22" s="1639"/>
      <c r="J22" s="1639"/>
      <c r="K22" s="1639"/>
      <c r="L22" s="311" t="s">
        <v>422</v>
      </c>
      <c r="U22" s="1647"/>
      <c r="V22" s="1647"/>
      <c r="W22" s="1647"/>
      <c r="X22" s="1647"/>
      <c r="Y22" s="1647"/>
      <c r="Z22" s="1647"/>
    </row>
    <row r="23" spans="1:26" ht="12.75" customHeight="1" x14ac:dyDescent="0.2">
      <c r="C23" s="1490"/>
      <c r="D23" s="1639"/>
      <c r="E23" s="1639"/>
      <c r="F23" s="1639"/>
      <c r="G23" s="1639"/>
      <c r="H23" s="1639"/>
      <c r="I23" s="1639"/>
      <c r="J23" s="1639"/>
      <c r="K23" s="1639"/>
      <c r="N23" s="1640" t="s">
        <v>423</v>
      </c>
      <c r="O23" s="1641"/>
      <c r="P23" s="1641"/>
      <c r="Q23" s="1641"/>
      <c r="R23" s="1641"/>
      <c r="S23" s="1641"/>
      <c r="T23" s="1642"/>
      <c r="U23" s="1647"/>
      <c r="V23" s="1647"/>
      <c r="W23" s="1647"/>
      <c r="X23" s="1647"/>
      <c r="Y23" s="1647"/>
      <c r="Z23" s="1647"/>
    </row>
    <row r="24" spans="1:26" ht="15" x14ac:dyDescent="0.2">
      <c r="C24" s="1490"/>
      <c r="D24" s="1639" t="s">
        <v>424</v>
      </c>
      <c r="E24" s="1639"/>
      <c r="F24" s="1639"/>
      <c r="G24" s="1639"/>
      <c r="H24" s="1639"/>
      <c r="I24" s="1639"/>
      <c r="J24" s="1639"/>
      <c r="K24" s="1639"/>
      <c r="L24" s="311" t="s">
        <v>422</v>
      </c>
      <c r="N24" s="1649"/>
      <c r="O24" s="1650"/>
      <c r="P24" s="1650"/>
      <c r="Q24" s="1650"/>
      <c r="R24" s="1650"/>
      <c r="S24" s="1650"/>
      <c r="T24" s="1651"/>
    </row>
    <row r="25" spans="1:26" ht="15" x14ac:dyDescent="0.2">
      <c r="C25" s="1490"/>
      <c r="D25" s="1639"/>
      <c r="E25" s="1639"/>
      <c r="F25" s="1639"/>
      <c r="G25" s="1639"/>
      <c r="H25" s="1639"/>
      <c r="I25" s="1639"/>
      <c r="J25" s="1639"/>
      <c r="K25" s="1639"/>
      <c r="N25" s="1649"/>
      <c r="O25" s="1650"/>
      <c r="P25" s="1650"/>
      <c r="Q25" s="1650"/>
      <c r="R25" s="1650"/>
      <c r="S25" s="1650"/>
      <c r="T25" s="1651"/>
    </row>
    <row r="26" spans="1:26" ht="15" x14ac:dyDescent="0.2">
      <c r="C26" s="1490"/>
      <c r="D26" s="1639" t="s">
        <v>425</v>
      </c>
      <c r="E26" s="1639"/>
      <c r="F26" s="1639"/>
      <c r="G26" s="1639"/>
      <c r="H26" s="1639"/>
      <c r="I26" s="1639"/>
      <c r="J26" s="1639"/>
      <c r="K26" s="1639"/>
      <c r="N26" s="1643"/>
      <c r="O26" s="1644"/>
      <c r="P26" s="1644"/>
      <c r="Q26" s="1644"/>
      <c r="R26" s="1644"/>
      <c r="S26" s="1644"/>
      <c r="T26" s="1645"/>
    </row>
    <row r="27" spans="1:26" ht="15" x14ac:dyDescent="0.2">
      <c r="C27" s="1490"/>
      <c r="D27" s="1639"/>
      <c r="E27" s="1639"/>
      <c r="F27" s="1639"/>
      <c r="G27" s="1639"/>
      <c r="H27" s="1639"/>
      <c r="I27" s="1639"/>
      <c r="J27" s="1639"/>
      <c r="K27" s="1639"/>
    </row>
    <row r="28" spans="1:26" ht="15" x14ac:dyDescent="0.2">
      <c r="C28" s="1490"/>
      <c r="D28" s="1639" t="s">
        <v>426</v>
      </c>
      <c r="E28" s="1639"/>
      <c r="F28" s="1639"/>
      <c r="G28" s="1639"/>
      <c r="H28" s="1639"/>
      <c r="I28" s="1639"/>
      <c r="J28" s="1639"/>
      <c r="K28" s="1639"/>
    </row>
    <row r="29" spans="1:26" ht="15" x14ac:dyDescent="0.2">
      <c r="C29" s="1490"/>
      <c r="D29" s="1639"/>
      <c r="E29" s="1639"/>
      <c r="F29" s="1639"/>
      <c r="G29" s="1639"/>
      <c r="H29" s="1639"/>
      <c r="I29" s="1639"/>
      <c r="J29" s="1639"/>
      <c r="K29" s="1639"/>
    </row>
    <row r="30" spans="1:26" ht="15" x14ac:dyDescent="0.2">
      <c r="C30" s="1490"/>
      <c r="D30" s="1639" t="s">
        <v>427</v>
      </c>
      <c r="E30" s="1639"/>
      <c r="F30" s="1639"/>
      <c r="G30" s="1639"/>
      <c r="H30" s="1639"/>
      <c r="I30" s="1639"/>
      <c r="J30" s="1639"/>
      <c r="K30" s="1639"/>
    </row>
    <row r="31" spans="1:26" ht="15" x14ac:dyDescent="0.2">
      <c r="C31" s="1490"/>
      <c r="D31" s="1639"/>
      <c r="E31" s="1639"/>
      <c r="F31" s="1639"/>
      <c r="G31" s="1639"/>
      <c r="H31" s="1639"/>
      <c r="I31" s="1639"/>
      <c r="J31" s="1639"/>
      <c r="K31" s="1639"/>
    </row>
    <row r="32" spans="1:26" ht="15" x14ac:dyDescent="0.2">
      <c r="C32" s="1490"/>
      <c r="D32" s="1639" t="s">
        <v>428</v>
      </c>
      <c r="E32" s="1639"/>
      <c r="F32" s="1639"/>
      <c r="G32" s="1639"/>
      <c r="H32" s="1639"/>
      <c r="I32" s="1639"/>
      <c r="J32" s="1639"/>
      <c r="K32" s="1639"/>
    </row>
    <row r="33" spans="3:20" ht="15" x14ac:dyDescent="0.2">
      <c r="C33" s="1490"/>
      <c r="D33" s="754"/>
      <c r="E33" s="754"/>
      <c r="F33" s="754"/>
      <c r="G33" s="754"/>
      <c r="H33" s="754"/>
      <c r="I33" s="754"/>
      <c r="J33" s="754"/>
      <c r="K33" s="754"/>
    </row>
    <row r="34" spans="3:20" ht="15.6" customHeight="1" x14ac:dyDescent="0.2">
      <c r="C34" s="1490"/>
      <c r="D34" s="754" t="s">
        <v>429</v>
      </c>
      <c r="E34" s="754"/>
      <c r="F34" s="754"/>
      <c r="G34" s="754"/>
      <c r="H34" s="754"/>
      <c r="I34" s="754"/>
      <c r="J34" s="754"/>
      <c r="K34" s="754"/>
      <c r="L34" s="311" t="s">
        <v>430</v>
      </c>
      <c r="N34" s="1640" t="s">
        <v>431</v>
      </c>
      <c r="O34" s="1641"/>
      <c r="P34" s="1641"/>
      <c r="Q34" s="1641"/>
      <c r="R34" s="1641"/>
      <c r="S34" s="1641"/>
      <c r="T34" s="1642"/>
    </row>
    <row r="35" spans="3:20" ht="15" x14ac:dyDescent="0.2">
      <c r="C35" s="1490"/>
      <c r="D35" s="1639"/>
      <c r="E35" s="1639"/>
      <c r="F35" s="1639"/>
      <c r="G35" s="1639"/>
      <c r="H35" s="1639"/>
      <c r="I35" s="1639"/>
      <c r="J35" s="1639"/>
      <c r="K35" s="1639"/>
      <c r="N35" s="1643"/>
      <c r="O35" s="1644"/>
      <c r="P35" s="1644"/>
      <c r="Q35" s="1644"/>
      <c r="R35" s="1644"/>
      <c r="S35" s="1644"/>
      <c r="T35" s="1645"/>
    </row>
    <row r="36" spans="3:20" ht="15" x14ac:dyDescent="0.2">
      <c r="C36" s="1490"/>
      <c r="D36" s="1639" t="s">
        <v>432</v>
      </c>
      <c r="E36" s="1639"/>
      <c r="F36" s="1639"/>
      <c r="G36" s="1639"/>
      <c r="H36" s="1639"/>
      <c r="I36" s="1639"/>
      <c r="J36" s="1639"/>
      <c r="K36" s="1639"/>
    </row>
    <row r="37" spans="3:20" ht="15" x14ac:dyDescent="0.2">
      <c r="C37" s="1490"/>
      <c r="D37" s="1639"/>
      <c r="E37" s="1639"/>
      <c r="F37" s="1639"/>
      <c r="G37" s="1639"/>
      <c r="H37" s="1639"/>
      <c r="I37" s="1639"/>
      <c r="J37" s="1639"/>
      <c r="K37" s="1639"/>
    </row>
    <row r="38" spans="3:20" ht="15" x14ac:dyDescent="0.2">
      <c r="C38" s="1490"/>
      <c r="D38" s="1639" t="s">
        <v>433</v>
      </c>
      <c r="E38" s="1639"/>
      <c r="F38" s="1639"/>
      <c r="G38" s="1639"/>
      <c r="H38" s="1639"/>
      <c r="I38" s="1639"/>
      <c r="J38" s="1639"/>
      <c r="K38" s="1639"/>
    </row>
    <row r="39" spans="3:20" ht="15" x14ac:dyDescent="0.2">
      <c r="C39" s="1490"/>
      <c r="D39" s="1639"/>
      <c r="E39" s="1639"/>
      <c r="F39" s="1639"/>
      <c r="G39" s="1639"/>
      <c r="H39" s="1639"/>
      <c r="I39" s="1639"/>
      <c r="J39" s="1639"/>
      <c r="K39" s="1639"/>
    </row>
    <row r="40" spans="3:20" ht="15" x14ac:dyDescent="0.2">
      <c r="C40" s="1490"/>
      <c r="D40" s="1639"/>
      <c r="E40" s="1639"/>
      <c r="F40" s="1639"/>
      <c r="G40" s="1639"/>
      <c r="H40" s="1639"/>
      <c r="I40" s="1639"/>
      <c r="J40" s="1639"/>
      <c r="K40" s="1639"/>
    </row>
    <row r="41" spans="3:20" ht="15" x14ac:dyDescent="0.2">
      <c r="C41" s="1490"/>
      <c r="D41" s="1639"/>
      <c r="E41" s="1639"/>
      <c r="F41" s="1639"/>
      <c r="G41" s="1639"/>
      <c r="H41" s="1639"/>
      <c r="I41" s="1639"/>
      <c r="J41" s="1639"/>
      <c r="K41" s="1639"/>
    </row>
    <row r="42" spans="3:20" ht="15" x14ac:dyDescent="0.2">
      <c r="C42" s="1490"/>
      <c r="D42" s="1639"/>
      <c r="E42" s="1639"/>
      <c r="F42" s="1639"/>
      <c r="G42" s="1639"/>
      <c r="H42" s="1639"/>
      <c r="I42" s="1639"/>
      <c r="J42" s="1639"/>
      <c r="K42" s="1639"/>
    </row>
    <row r="43" spans="3:20" ht="15" x14ac:dyDescent="0.2">
      <c r="C43" s="1490"/>
      <c r="D43" s="1639"/>
      <c r="E43" s="1639"/>
      <c r="F43" s="1639"/>
      <c r="G43" s="1639"/>
      <c r="H43" s="1639"/>
      <c r="I43" s="1639"/>
      <c r="J43" s="1639"/>
      <c r="K43" s="1639"/>
    </row>
    <row r="44" spans="3:20" ht="15" x14ac:dyDescent="0.2">
      <c r="C44" s="1490"/>
      <c r="D44" s="1639"/>
      <c r="E44" s="1639"/>
      <c r="F44" s="1639"/>
      <c r="G44" s="1639"/>
      <c r="H44" s="1639"/>
      <c r="I44" s="1639"/>
      <c r="J44" s="1639"/>
      <c r="K44" s="1639"/>
    </row>
    <row r="45" spans="3:20" ht="15" x14ac:dyDescent="0.2">
      <c r="C45" s="1490"/>
      <c r="D45" s="1639"/>
      <c r="E45" s="1639"/>
      <c r="F45" s="1639"/>
      <c r="G45" s="1639"/>
      <c r="H45" s="1639"/>
      <c r="I45" s="1639"/>
      <c r="J45" s="1639"/>
      <c r="K45" s="1639"/>
    </row>
    <row r="46" spans="3:20" ht="15" x14ac:dyDescent="0.2">
      <c r="C46" s="1490"/>
      <c r="D46" s="1639"/>
      <c r="E46" s="1639"/>
      <c r="F46" s="1639"/>
      <c r="G46" s="1639"/>
      <c r="H46" s="1639"/>
      <c r="I46" s="1639"/>
      <c r="J46" s="1639"/>
      <c r="K46" s="1639"/>
    </row>
    <row r="47" spans="3:20" ht="15" x14ac:dyDescent="0.2">
      <c r="C47" s="1490"/>
      <c r="D47" s="1639"/>
      <c r="E47" s="1639"/>
      <c r="F47" s="1639"/>
      <c r="G47" s="1639"/>
      <c r="H47" s="1639"/>
      <c r="I47" s="1639"/>
      <c r="J47" s="1639"/>
      <c r="K47" s="1639"/>
    </row>
    <row r="48" spans="3:20" ht="15" x14ac:dyDescent="0.2">
      <c r="C48" s="1490"/>
      <c r="D48" s="1639"/>
      <c r="E48" s="1639"/>
      <c r="F48" s="1639"/>
      <c r="G48" s="1639"/>
      <c r="H48" s="1639"/>
      <c r="I48" s="1639"/>
      <c r="J48" s="1639"/>
      <c r="K48" s="1639"/>
    </row>
    <row r="49" spans="3:11" ht="15" x14ac:dyDescent="0.2">
      <c r="C49" s="1490"/>
      <c r="D49" s="1639"/>
      <c r="E49" s="1639"/>
      <c r="F49" s="1639"/>
      <c r="G49" s="1639"/>
      <c r="H49" s="1639"/>
      <c r="I49" s="1639"/>
      <c r="J49" s="1639"/>
      <c r="K49" s="1639"/>
    </row>
    <row r="50" spans="3:11" ht="15" x14ac:dyDescent="0.2">
      <c r="C50" s="1490"/>
      <c r="D50" s="1639"/>
      <c r="E50" s="1639"/>
      <c r="F50" s="1639"/>
      <c r="G50" s="1639"/>
      <c r="H50" s="1639"/>
      <c r="I50" s="1639"/>
      <c r="J50" s="1639"/>
      <c r="K50" s="1639"/>
    </row>
    <row r="51" spans="3:11" ht="15" x14ac:dyDescent="0.2">
      <c r="C51" s="1490"/>
      <c r="D51" s="754"/>
      <c r="E51" s="754"/>
      <c r="F51" s="754"/>
      <c r="G51" s="754"/>
      <c r="H51" s="754"/>
      <c r="I51" s="754"/>
      <c r="J51" s="754"/>
      <c r="K51" s="754"/>
    </row>
    <row r="52" spans="3:11" ht="15" x14ac:dyDescent="0.2">
      <c r="C52" s="1490"/>
      <c r="D52" s="754"/>
      <c r="E52" s="754"/>
      <c r="F52" s="754"/>
      <c r="G52" s="754"/>
      <c r="H52" s="754"/>
      <c r="I52" s="754"/>
      <c r="J52" s="754"/>
      <c r="K52" s="754"/>
    </row>
    <row r="53" spans="3:11" ht="15" x14ac:dyDescent="0.2">
      <c r="C53" s="1490"/>
      <c r="D53" s="1639"/>
      <c r="E53" s="1639"/>
      <c r="F53" s="1639"/>
      <c r="G53" s="1639"/>
      <c r="H53" s="1639"/>
      <c r="I53" s="1639"/>
      <c r="J53" s="1639"/>
      <c r="K53" s="1639"/>
    </row>
    <row r="54" spans="3:11" ht="15" x14ac:dyDescent="0.2">
      <c r="C54" s="1490"/>
      <c r="D54" s="1639"/>
      <c r="E54" s="1639"/>
      <c r="F54" s="1639"/>
      <c r="G54" s="1639"/>
      <c r="H54" s="1639"/>
      <c r="I54" s="1639"/>
      <c r="J54" s="1639"/>
      <c r="K54" s="1639"/>
    </row>
    <row r="55" spans="3:11" ht="15" x14ac:dyDescent="0.2">
      <c r="C55" s="1490"/>
      <c r="D55" s="1639"/>
      <c r="E55" s="1639"/>
      <c r="F55" s="1639"/>
      <c r="G55" s="1639"/>
      <c r="H55" s="1639"/>
      <c r="I55" s="1639"/>
      <c r="J55" s="1639"/>
      <c r="K55" s="1639"/>
    </row>
    <row r="56" spans="3:11" ht="15" x14ac:dyDescent="0.2">
      <c r="C56" s="1490"/>
      <c r="D56" s="1639"/>
      <c r="E56" s="1639"/>
      <c r="F56" s="1639"/>
      <c r="G56" s="1639"/>
      <c r="H56" s="1639"/>
      <c r="I56" s="1639"/>
      <c r="J56" s="1639"/>
      <c r="K56" s="1639"/>
    </row>
    <row r="257" spans="3:3" x14ac:dyDescent="0.2">
      <c r="C257" s="311" t="s">
        <v>382</v>
      </c>
    </row>
  </sheetData>
  <mergeCells count="37">
    <mergeCell ref="D32:K32"/>
    <mergeCell ref="B4:K6"/>
    <mergeCell ref="B9:K9"/>
    <mergeCell ref="U19:Z23"/>
    <mergeCell ref="D20:K20"/>
    <mergeCell ref="D22:K22"/>
    <mergeCell ref="D23:K23"/>
    <mergeCell ref="N23:T26"/>
    <mergeCell ref="D24:K24"/>
    <mergeCell ref="D25:K25"/>
    <mergeCell ref="D26:K26"/>
    <mergeCell ref="D27:K27"/>
    <mergeCell ref="D28:K28"/>
    <mergeCell ref="D29:K29"/>
    <mergeCell ref="D30:K30"/>
    <mergeCell ref="D31:K31"/>
    <mergeCell ref="D45:K45"/>
    <mergeCell ref="N34:T35"/>
    <mergeCell ref="D35:K35"/>
    <mergeCell ref="D36:K36"/>
    <mergeCell ref="D37:K37"/>
    <mergeCell ref="D38:K38"/>
    <mergeCell ref="D39:K39"/>
    <mergeCell ref="D40:K40"/>
    <mergeCell ref="D41:K41"/>
    <mergeCell ref="D42:K42"/>
    <mergeCell ref="D43:K43"/>
    <mergeCell ref="D44:K44"/>
    <mergeCell ref="D54:K54"/>
    <mergeCell ref="D55:K55"/>
    <mergeCell ref="D56:K56"/>
    <mergeCell ref="D46:K46"/>
    <mergeCell ref="D47:K47"/>
    <mergeCell ref="D48:K48"/>
    <mergeCell ref="D49:K49"/>
    <mergeCell ref="D50:K50"/>
    <mergeCell ref="D53:K53"/>
  </mergeCells>
  <hyperlinks>
    <hyperlink ref="N21" r:id="rId1" display="https://www.education.govt.nz/education-professionals/schools-year-0-13/administration-and-management/school-planning-and-reporting-framework" xr:uid="{19AA45BD-FCD6-476E-BFD0-10F749F913C8}"/>
  </hyperlinks>
  <pageMargins left="0.19685039370078741" right="0" top="0.74803149606299213" bottom="0.74803149606299213" header="0.31496062992125984" footer="0.31496062992125984"/>
  <pageSetup paperSize="9" scale="98" orientation="portrait" r:id="rId2"/>
  <headerFooter>
    <oddHeader>&amp;C&amp;"Calibri"&amp;10&amp;K000000 [UNCLASSIFIED]&amp;1#_x000D_</oddHeader>
    <oddFooter>&amp;C_x000D_&amp;1#&amp;"Calibri"&amp;10&amp;K000000 [UNCLASSIFIED]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FF0000"/>
  </sheetPr>
  <dimension ref="A1:T49"/>
  <sheetViews>
    <sheetView zoomScale="90" zoomScaleNormal="90" zoomScaleSheetLayoutView="100" workbookViewId="0"/>
  </sheetViews>
  <sheetFormatPr defaultColWidth="9.140625" defaultRowHeight="12.75" x14ac:dyDescent="0.2"/>
  <cols>
    <col min="1" max="1" width="3.5703125" style="310" customWidth="1"/>
    <col min="2" max="3" width="9.140625" style="310"/>
    <col min="4" max="4" width="9.140625" style="310" customWidth="1"/>
    <col min="5" max="5" width="11.5703125" style="310" customWidth="1"/>
    <col min="6" max="8" width="9.140625" style="310"/>
    <col min="9" max="9" width="12.5703125" style="310" bestFit="1" customWidth="1"/>
    <col min="10" max="16384" width="9.140625" style="310"/>
  </cols>
  <sheetData>
    <row r="1" spans="1:19" x14ac:dyDescent="0.2">
      <c r="A1" s="98"/>
      <c r="B1" s="98"/>
      <c r="C1" s="98"/>
      <c r="D1" s="98"/>
      <c r="E1" s="98"/>
      <c r="F1" s="98"/>
      <c r="G1" s="98"/>
      <c r="H1" s="98"/>
      <c r="I1" s="98"/>
      <c r="J1" s="98"/>
      <c r="K1" s="98"/>
      <c r="L1" s="98"/>
      <c r="M1" s="98"/>
    </row>
    <row r="2" spans="1:19" x14ac:dyDescent="0.2">
      <c r="A2" s="98"/>
      <c r="B2" s="98"/>
      <c r="C2" s="98"/>
      <c r="D2" s="98"/>
      <c r="E2" s="98"/>
      <c r="F2" s="98"/>
      <c r="G2" s="98"/>
      <c r="H2" s="98"/>
      <c r="I2" s="98"/>
      <c r="J2" s="98"/>
      <c r="K2" s="98"/>
      <c r="L2" s="98"/>
      <c r="M2" s="98"/>
    </row>
    <row r="3" spans="1:19" x14ac:dyDescent="0.2">
      <c r="A3" s="98"/>
      <c r="B3" s="98"/>
      <c r="C3" s="98"/>
      <c r="D3" s="98"/>
      <c r="E3" s="98"/>
      <c r="F3" s="98"/>
      <c r="G3" s="98"/>
      <c r="H3" s="98"/>
      <c r="I3" s="98"/>
      <c r="J3" s="98"/>
      <c r="K3" s="98"/>
      <c r="L3" s="98"/>
      <c r="M3" s="98"/>
    </row>
    <row r="4" spans="1:19" ht="12.75" customHeight="1" x14ac:dyDescent="0.2">
      <c r="A4" s="98"/>
      <c r="B4" s="1646" t="str">
        <f>UPPER(SchoolName)</f>
        <v>KIWI PARK SCHOOL</v>
      </c>
      <c r="C4" s="1646"/>
      <c r="D4" s="1646"/>
      <c r="E4" s="1646"/>
      <c r="F4" s="1646"/>
      <c r="G4" s="1646"/>
      <c r="H4" s="1646"/>
      <c r="I4" s="1646"/>
      <c r="J4" s="1646"/>
      <c r="K4" s="1646"/>
      <c r="L4" s="1646"/>
      <c r="M4" s="1646"/>
    </row>
    <row r="5" spans="1:19" ht="12.75" customHeight="1" x14ac:dyDescent="0.2">
      <c r="A5" s="98"/>
      <c r="B5" s="1646"/>
      <c r="C5" s="1646"/>
      <c r="D5" s="1646"/>
      <c r="E5" s="1646"/>
      <c r="F5" s="1646"/>
      <c r="G5" s="1646"/>
      <c r="H5" s="1646"/>
      <c r="I5" s="1646"/>
      <c r="J5" s="1646"/>
      <c r="K5" s="1646"/>
      <c r="L5" s="1646"/>
      <c r="M5" s="1646"/>
    </row>
    <row r="6" spans="1:19" ht="12.75" customHeight="1" x14ac:dyDescent="0.2">
      <c r="A6" s="98"/>
      <c r="B6" s="1646"/>
      <c r="C6" s="1646"/>
      <c r="D6" s="1646"/>
      <c r="E6" s="1646"/>
      <c r="F6" s="1646"/>
      <c r="G6" s="1646"/>
      <c r="H6" s="1646"/>
      <c r="I6" s="1646"/>
      <c r="J6" s="1646"/>
      <c r="K6" s="1646"/>
      <c r="L6" s="1646"/>
      <c r="M6" s="1646"/>
    </row>
    <row r="7" spans="1:19" ht="33.75" x14ac:dyDescent="0.2">
      <c r="A7" s="98"/>
      <c r="B7" s="881"/>
      <c r="C7" s="881"/>
      <c r="D7" s="881"/>
      <c r="E7" s="881"/>
      <c r="F7" s="881"/>
      <c r="G7" s="881"/>
      <c r="H7" s="881"/>
      <c r="I7" s="881"/>
      <c r="J7" s="881"/>
      <c r="K7" s="881"/>
      <c r="L7" s="98"/>
      <c r="M7" s="98"/>
    </row>
    <row r="8" spans="1:19" x14ac:dyDescent="0.2">
      <c r="A8" s="98"/>
      <c r="B8" s="98"/>
      <c r="C8" s="98"/>
      <c r="D8" s="98"/>
      <c r="E8" s="98"/>
      <c r="F8" s="98"/>
      <c r="G8" s="98"/>
      <c r="H8" s="98"/>
      <c r="I8" s="98"/>
      <c r="J8" s="98"/>
      <c r="K8" s="98"/>
      <c r="L8" s="98"/>
      <c r="M8" s="98"/>
      <c r="N8" s="1662" t="s">
        <v>434</v>
      </c>
      <c r="O8" s="1663"/>
      <c r="P8" s="1663"/>
      <c r="Q8" s="1663"/>
      <c r="R8" s="1663"/>
      <c r="S8" s="1664"/>
    </row>
    <row r="9" spans="1:19" x14ac:dyDescent="0.2">
      <c r="A9" s="98"/>
      <c r="B9" s="98"/>
      <c r="C9" s="98"/>
      <c r="D9" s="98"/>
      <c r="E9" s="98"/>
      <c r="F9" s="98"/>
      <c r="G9" s="98"/>
      <c r="H9" s="98"/>
      <c r="I9" s="98"/>
      <c r="J9" s="98"/>
      <c r="K9" s="98"/>
      <c r="L9" s="98"/>
      <c r="M9" s="98"/>
      <c r="N9" s="1665"/>
      <c r="O9" s="1666"/>
      <c r="P9" s="1666"/>
      <c r="Q9" s="1666"/>
      <c r="R9" s="1666"/>
      <c r="S9" s="1667"/>
    </row>
    <row r="10" spans="1:19" x14ac:dyDescent="0.2">
      <c r="A10" s="98"/>
      <c r="B10" s="98"/>
      <c r="C10" s="98"/>
      <c r="D10" s="98"/>
      <c r="E10" s="98"/>
      <c r="F10" s="98"/>
      <c r="G10" s="98"/>
      <c r="H10" s="98"/>
      <c r="I10" s="98"/>
      <c r="J10" s="98"/>
      <c r="K10" s="98"/>
      <c r="L10" s="98"/>
      <c r="M10" s="98"/>
    </row>
    <row r="11" spans="1:19" ht="12.75" customHeight="1" x14ac:dyDescent="0.2">
      <c r="A11" s="98"/>
      <c r="B11" s="1652" t="s">
        <v>435</v>
      </c>
      <c r="C11" s="1652"/>
      <c r="D11" s="1652"/>
      <c r="E11" s="1652"/>
      <c r="F11" s="1652"/>
      <c r="G11" s="1652"/>
      <c r="H11" s="1652"/>
      <c r="I11" s="1652"/>
      <c r="J11" s="1652"/>
      <c r="K11" s="1652"/>
      <c r="L11" s="1652"/>
      <c r="M11" s="1652"/>
    </row>
    <row r="12" spans="1:19" ht="12.75" customHeight="1" x14ac:dyDescent="0.2">
      <c r="A12" s="98"/>
      <c r="B12" s="1652"/>
      <c r="C12" s="1652"/>
      <c r="D12" s="1652"/>
      <c r="E12" s="1652"/>
      <c r="F12" s="1652"/>
      <c r="G12" s="1652"/>
      <c r="H12" s="1652"/>
      <c r="I12" s="1652"/>
      <c r="J12" s="1652"/>
      <c r="K12" s="1652"/>
      <c r="L12" s="1652"/>
      <c r="M12" s="1652"/>
    </row>
    <row r="13" spans="1:19" ht="12.75" customHeight="1" x14ac:dyDescent="0.2">
      <c r="A13" s="98"/>
      <c r="B13" s="1660" t="str">
        <f>"FOR THE YEAR ENDED 31 DECEMBER "&amp;FY</f>
        <v>FOR THE YEAR ENDED 31 DECEMBER 2025</v>
      </c>
      <c r="C13" s="1660"/>
      <c r="D13" s="1660"/>
      <c r="E13" s="1660"/>
      <c r="F13" s="1660"/>
      <c r="G13" s="1660"/>
      <c r="H13" s="1660"/>
      <c r="I13" s="1660"/>
      <c r="J13" s="1660"/>
      <c r="K13" s="1660"/>
      <c r="L13" s="1661"/>
      <c r="M13" s="1661"/>
    </row>
    <row r="14" spans="1:19" ht="12.75" customHeight="1" x14ac:dyDescent="0.2">
      <c r="A14" s="98"/>
      <c r="B14" s="1660"/>
      <c r="C14" s="1660"/>
      <c r="D14" s="1660"/>
      <c r="E14" s="1660"/>
      <c r="F14" s="1660"/>
      <c r="G14" s="1660"/>
      <c r="H14" s="1660"/>
      <c r="I14" s="1660"/>
      <c r="J14" s="1660"/>
      <c r="K14" s="1660"/>
      <c r="L14" s="1661"/>
      <c r="M14" s="1661"/>
    </row>
    <row r="15" spans="1:19" ht="12.95" customHeight="1" x14ac:dyDescent="0.2">
      <c r="A15" s="98"/>
      <c r="B15" s="1660"/>
      <c r="C15" s="1660"/>
      <c r="D15" s="1660"/>
      <c r="E15" s="1660"/>
      <c r="F15" s="1660"/>
      <c r="G15" s="1660"/>
      <c r="H15" s="1660"/>
      <c r="I15" s="1660"/>
      <c r="J15" s="1660"/>
      <c r="K15" s="1660"/>
      <c r="L15" s="1661"/>
      <c r="M15" s="1661"/>
    </row>
    <row r="16" spans="1:19" ht="12.95" customHeight="1" x14ac:dyDescent="0.2">
      <c r="A16" s="98"/>
      <c r="B16" s="1660"/>
      <c r="C16" s="1660"/>
      <c r="D16" s="1660"/>
      <c r="E16" s="1660"/>
      <c r="F16" s="1660"/>
      <c r="G16" s="1660"/>
      <c r="H16" s="1660"/>
      <c r="I16" s="1660"/>
      <c r="J16" s="1660"/>
      <c r="K16" s="1660"/>
      <c r="L16" s="1661"/>
      <c r="M16" s="1661"/>
    </row>
    <row r="17" spans="1:16" x14ac:dyDescent="0.2">
      <c r="A17" s="98"/>
      <c r="B17" s="98"/>
      <c r="C17" s="553" t="s">
        <v>436</v>
      </c>
      <c r="D17" s="98"/>
      <c r="F17" s="98"/>
      <c r="G17" s="98"/>
      <c r="H17" s="98"/>
      <c r="I17" s="98"/>
      <c r="J17" s="98"/>
      <c r="K17" s="98"/>
      <c r="L17" s="98"/>
      <c r="M17" s="98"/>
    </row>
    <row r="18" spans="1:16" x14ac:dyDescent="0.2">
      <c r="A18" s="98"/>
      <c r="B18" s="98"/>
      <c r="C18" s="553"/>
      <c r="D18" s="98"/>
      <c r="F18" s="98"/>
      <c r="G18" s="98"/>
      <c r="H18" s="98"/>
      <c r="I18" s="98"/>
      <c r="J18" s="98"/>
      <c r="K18" s="98"/>
      <c r="L18" s="98"/>
      <c r="M18" s="98"/>
    </row>
    <row r="19" spans="1:16" x14ac:dyDescent="0.2">
      <c r="A19" s="98"/>
      <c r="B19" s="98"/>
      <c r="C19" s="30"/>
      <c r="D19" s="30"/>
      <c r="E19" s="30"/>
      <c r="F19" s="30"/>
      <c r="G19" s="30"/>
      <c r="H19" s="98"/>
      <c r="I19" s="98"/>
      <c r="J19" s="98"/>
      <c r="K19" s="98"/>
      <c r="L19" s="98"/>
      <c r="M19" s="98"/>
    </row>
    <row r="20" spans="1:16" ht="15" x14ac:dyDescent="0.25">
      <c r="A20" s="98"/>
      <c r="B20" s="98"/>
      <c r="C20" s="549" t="s">
        <v>437</v>
      </c>
      <c r="D20" s="103"/>
      <c r="E20" s="1258"/>
      <c r="F20" s="30"/>
      <c r="G20" s="30"/>
      <c r="H20" s="98"/>
      <c r="I20" s="98"/>
      <c r="J20" s="98"/>
      <c r="K20" s="98"/>
      <c r="L20" s="98"/>
      <c r="M20" s="98"/>
      <c r="N20" s="1491" t="s">
        <v>438</v>
      </c>
      <c r="O20" s="1103"/>
      <c r="P20" s="1103"/>
    </row>
    <row r="21" spans="1:16" ht="15" x14ac:dyDescent="0.25">
      <c r="A21" s="98"/>
      <c r="B21" s="98"/>
      <c r="C21" s="550"/>
      <c r="D21" s="103"/>
      <c r="E21" s="103"/>
      <c r="F21" s="30"/>
      <c r="G21" s="30"/>
      <c r="H21" s="98"/>
      <c r="I21" s="98"/>
      <c r="J21" s="98"/>
      <c r="K21" s="98"/>
      <c r="L21" s="98"/>
      <c r="M21" s="98"/>
    </row>
    <row r="22" spans="1:16" ht="15" x14ac:dyDescent="0.25">
      <c r="A22" s="98"/>
      <c r="B22" s="98"/>
      <c r="C22" s="550" t="s">
        <v>439</v>
      </c>
      <c r="D22" s="103"/>
      <c r="E22" s="103"/>
      <c r="F22" s="30"/>
      <c r="G22" s="30"/>
      <c r="H22" s="98"/>
      <c r="I22" s="98"/>
      <c r="J22" s="98"/>
      <c r="K22" s="98"/>
      <c r="L22" s="98"/>
      <c r="M22" s="98"/>
    </row>
    <row r="23" spans="1:16" ht="15" x14ac:dyDescent="0.25">
      <c r="A23" s="98"/>
      <c r="B23" s="98"/>
      <c r="C23" s="550"/>
      <c r="D23" s="103"/>
      <c r="E23" s="103"/>
      <c r="F23" s="30"/>
      <c r="G23" s="30"/>
      <c r="H23" s="98"/>
      <c r="I23" s="98"/>
      <c r="J23" s="98"/>
      <c r="K23" s="98"/>
      <c r="L23" s="98"/>
      <c r="M23" s="98"/>
    </row>
    <row r="24" spans="1:16" ht="15" x14ac:dyDescent="0.25">
      <c r="A24" s="98"/>
      <c r="B24" s="98"/>
      <c r="C24" s="549" t="s">
        <v>440</v>
      </c>
      <c r="D24" s="103"/>
      <c r="E24" s="103"/>
      <c r="F24" s="30"/>
      <c r="G24" s="30"/>
      <c r="H24" s="98"/>
      <c r="I24" s="98"/>
      <c r="J24" s="98"/>
      <c r="K24" s="98"/>
      <c r="L24" s="98"/>
      <c r="M24" s="98"/>
    </row>
    <row r="25" spans="1:16" x14ac:dyDescent="0.2">
      <c r="A25" s="98"/>
      <c r="B25" s="98"/>
      <c r="C25" s="551"/>
      <c r="D25" s="103"/>
      <c r="E25" s="103"/>
      <c r="F25" s="30"/>
      <c r="G25" s="30"/>
      <c r="H25" s="98"/>
      <c r="I25" s="98"/>
      <c r="J25" s="98"/>
      <c r="K25" s="98"/>
      <c r="L25" s="98"/>
      <c r="M25" s="98"/>
    </row>
    <row r="26" spans="1:16" ht="15" x14ac:dyDescent="0.25">
      <c r="A26" s="98"/>
      <c r="B26" s="98"/>
      <c r="C26" s="550" t="s">
        <v>441</v>
      </c>
      <c r="D26" s="103"/>
      <c r="E26" s="103"/>
      <c r="F26" s="30"/>
      <c r="G26" s="30"/>
      <c r="H26" s="98"/>
      <c r="I26" s="98"/>
      <c r="J26" s="98"/>
      <c r="K26" s="98"/>
      <c r="L26" s="98"/>
      <c r="M26" s="98"/>
    </row>
    <row r="27" spans="1:16" x14ac:dyDescent="0.2">
      <c r="A27" s="98"/>
      <c r="B27" s="98"/>
      <c r="C27" s="551"/>
      <c r="D27" s="103"/>
      <c r="E27" s="103"/>
      <c r="F27" s="30"/>
      <c r="G27" s="30"/>
      <c r="H27" s="98"/>
      <c r="I27" s="98"/>
      <c r="J27" s="98"/>
      <c r="K27" s="98"/>
      <c r="L27" s="98"/>
      <c r="M27" s="98"/>
    </row>
    <row r="28" spans="1:16" ht="15" x14ac:dyDescent="0.25">
      <c r="A28" s="98"/>
      <c r="B28" s="98"/>
      <c r="C28" s="549" t="s">
        <v>442</v>
      </c>
      <c r="D28" s="103"/>
      <c r="E28" s="103"/>
      <c r="F28" s="311"/>
      <c r="G28" s="311"/>
      <c r="H28" s="98"/>
      <c r="I28" s="98"/>
      <c r="J28" s="98"/>
      <c r="K28" s="98"/>
      <c r="L28" s="98"/>
      <c r="M28" s="98"/>
    </row>
    <row r="29" spans="1:16" x14ac:dyDescent="0.2">
      <c r="A29" s="98"/>
      <c r="B29" s="98"/>
      <c r="C29" s="551"/>
      <c r="D29" s="103"/>
      <c r="E29" s="103"/>
      <c r="F29" s="311"/>
      <c r="G29" s="311"/>
      <c r="H29" s="98"/>
      <c r="I29" s="98"/>
      <c r="J29" s="98"/>
      <c r="K29" s="98"/>
      <c r="L29" s="98"/>
      <c r="M29" s="98"/>
    </row>
    <row r="30" spans="1:16" ht="15" x14ac:dyDescent="0.25">
      <c r="A30" s="98"/>
      <c r="B30" s="98"/>
      <c r="C30" s="549" t="s">
        <v>443</v>
      </c>
      <c r="D30" s="103"/>
      <c r="E30" s="103"/>
      <c r="F30" s="311"/>
      <c r="G30" s="311"/>
      <c r="H30" s="98"/>
      <c r="I30" s="98"/>
      <c r="J30" s="98"/>
      <c r="K30" s="98"/>
      <c r="L30" s="98"/>
      <c r="M30" s="98"/>
    </row>
    <row r="31" spans="1:16" x14ac:dyDescent="0.2">
      <c r="A31" s="98"/>
      <c r="B31" s="98"/>
      <c r="C31" s="103"/>
      <c r="D31" s="103"/>
      <c r="E31" s="103"/>
      <c r="F31" s="311"/>
      <c r="G31" s="311"/>
      <c r="H31" s="98"/>
      <c r="I31" s="98"/>
      <c r="J31" s="98"/>
      <c r="K31" s="98"/>
      <c r="L31" s="98"/>
      <c r="M31" s="98"/>
    </row>
    <row r="32" spans="1:16" ht="15" x14ac:dyDescent="0.25">
      <c r="A32" s="98"/>
      <c r="B32" s="98"/>
      <c r="C32" s="550" t="s">
        <v>444</v>
      </c>
      <c r="D32" s="103"/>
      <c r="E32" s="103"/>
      <c r="F32" s="311"/>
      <c r="G32" s="311"/>
      <c r="H32" s="98"/>
      <c r="I32" s="98"/>
      <c r="J32" s="98"/>
      <c r="K32" s="98"/>
      <c r="L32" s="98"/>
      <c r="M32" s="98"/>
    </row>
    <row r="33" spans="1:20" x14ac:dyDescent="0.2">
      <c r="A33" s="98"/>
      <c r="B33" s="98"/>
      <c r="C33" s="103"/>
      <c r="D33" s="103"/>
      <c r="E33" s="103"/>
      <c r="F33" s="311"/>
      <c r="G33" s="311"/>
      <c r="H33" s="98"/>
      <c r="I33" s="98"/>
      <c r="J33" s="98"/>
      <c r="K33" s="98"/>
      <c r="L33" s="98"/>
      <c r="M33" s="98"/>
    </row>
    <row r="34" spans="1:20" ht="15" x14ac:dyDescent="0.25">
      <c r="A34" s="98"/>
      <c r="B34" s="98"/>
      <c r="C34" s="550" t="s">
        <v>445</v>
      </c>
      <c r="D34" s="552"/>
      <c r="E34" s="552"/>
      <c r="F34" s="311"/>
      <c r="G34" s="311"/>
      <c r="H34" s="98"/>
      <c r="I34" s="98"/>
      <c r="J34" s="98"/>
      <c r="K34" s="98"/>
      <c r="L34" s="98"/>
      <c r="M34" s="98"/>
      <c r="N34" s="312" t="s">
        <v>446</v>
      </c>
      <c r="O34" s="1104"/>
      <c r="P34" s="1104"/>
      <c r="Q34" s="1104"/>
      <c r="R34" s="1104"/>
      <c r="S34" s="1105"/>
    </row>
    <row r="35" spans="1:20" ht="15" x14ac:dyDescent="0.25">
      <c r="C35" s="550"/>
      <c r="D35" s="552"/>
      <c r="E35" s="552"/>
      <c r="F35" s="311"/>
      <c r="G35" s="311"/>
    </row>
    <row r="36" spans="1:20" ht="15" customHeight="1" x14ac:dyDescent="0.25">
      <c r="B36" s="309"/>
      <c r="C36" s="550" t="s">
        <v>447</v>
      </c>
      <c r="D36" s="550"/>
      <c r="E36" s="550" t="s">
        <v>448</v>
      </c>
      <c r="F36" s="550"/>
      <c r="G36" s="311"/>
      <c r="H36" s="550" t="s">
        <v>449</v>
      </c>
      <c r="I36" s="756"/>
      <c r="J36" s="756" t="s">
        <v>450</v>
      </c>
      <c r="K36" s="757"/>
      <c r="M36" s="309"/>
      <c r="N36" s="1653" t="s">
        <v>451</v>
      </c>
      <c r="O36" s="1654"/>
      <c r="P36" s="1654"/>
      <c r="Q36" s="1654"/>
      <c r="R36" s="1654"/>
      <c r="S36" s="1654"/>
      <c r="T36" s="1655"/>
    </row>
    <row r="37" spans="1:20" ht="14.25" x14ac:dyDescent="0.2">
      <c r="C37" s="552"/>
      <c r="D37" s="552"/>
      <c r="E37" s="552" t="s">
        <v>452</v>
      </c>
      <c r="F37" s="311"/>
      <c r="G37" s="311"/>
      <c r="N37" s="1656"/>
      <c r="O37" s="1612"/>
      <c r="P37" s="1612"/>
      <c r="Q37" s="1612"/>
      <c r="R37" s="1612"/>
      <c r="S37" s="1612"/>
      <c r="T37" s="1613"/>
    </row>
    <row r="38" spans="1:20" ht="14.25" x14ac:dyDescent="0.2">
      <c r="C38" s="552"/>
      <c r="D38" s="552"/>
      <c r="E38" s="552" t="s">
        <v>453</v>
      </c>
      <c r="F38" s="311"/>
      <c r="G38" s="311"/>
      <c r="N38" s="1656"/>
      <c r="O38" s="1612"/>
      <c r="P38" s="1612"/>
      <c r="Q38" s="1612"/>
      <c r="R38" s="1612"/>
      <c r="S38" s="1612"/>
      <c r="T38" s="1613"/>
    </row>
    <row r="39" spans="1:20" ht="14.25" x14ac:dyDescent="0.2">
      <c r="C39" s="552"/>
      <c r="D39" s="552"/>
      <c r="E39" s="552" t="s">
        <v>454</v>
      </c>
      <c r="F39" s="311"/>
      <c r="G39" s="311"/>
      <c r="N39" s="1656"/>
      <c r="O39" s="1612"/>
      <c r="P39" s="1612"/>
      <c r="Q39" s="1612"/>
      <c r="R39" s="1612"/>
      <c r="S39" s="1612"/>
      <c r="T39" s="1613"/>
    </row>
    <row r="40" spans="1:20" ht="14.25" x14ac:dyDescent="0.2">
      <c r="C40" s="552"/>
      <c r="D40" s="552"/>
      <c r="E40" s="552" t="s">
        <v>454</v>
      </c>
      <c r="F40" s="311"/>
      <c r="G40" s="311"/>
      <c r="N40" s="1657"/>
      <c r="O40" s="1658"/>
      <c r="P40" s="1658"/>
      <c r="Q40" s="1658"/>
      <c r="R40" s="1658"/>
      <c r="S40" s="1658"/>
      <c r="T40" s="1659"/>
    </row>
    <row r="41" spans="1:20" ht="14.25" x14ac:dyDescent="0.2">
      <c r="C41" s="552"/>
      <c r="D41" s="552"/>
      <c r="E41" s="552" t="s">
        <v>454</v>
      </c>
      <c r="F41" s="311"/>
      <c r="G41" s="311"/>
    </row>
    <row r="42" spans="1:20" ht="14.25" x14ac:dyDescent="0.2">
      <c r="C42" s="552"/>
      <c r="D42" s="552"/>
      <c r="E42" s="552" t="s">
        <v>454</v>
      </c>
      <c r="F42" s="311"/>
      <c r="G42" s="311"/>
    </row>
    <row r="43" spans="1:20" ht="14.25" x14ac:dyDescent="0.2">
      <c r="C43" s="552"/>
      <c r="D43" s="552"/>
      <c r="E43" s="552" t="s">
        <v>454</v>
      </c>
      <c r="F43" s="311"/>
      <c r="G43" s="311"/>
    </row>
    <row r="44" spans="1:20" ht="14.25" x14ac:dyDescent="0.2">
      <c r="C44" s="552"/>
      <c r="D44" s="552"/>
      <c r="E44" s="552" t="s">
        <v>454</v>
      </c>
      <c r="F44" s="311"/>
      <c r="G44" s="311"/>
    </row>
    <row r="45" spans="1:20" ht="14.25" x14ac:dyDescent="0.2">
      <c r="C45" s="552"/>
      <c r="D45" s="552"/>
      <c r="E45" s="552" t="s">
        <v>455</v>
      </c>
      <c r="F45" s="311"/>
      <c r="G45" s="311"/>
    </row>
    <row r="46" spans="1:20" ht="14.25" x14ac:dyDescent="0.2">
      <c r="C46" s="552"/>
      <c r="D46" s="552"/>
      <c r="E46" s="552"/>
      <c r="F46" s="311"/>
      <c r="G46" s="311"/>
    </row>
    <row r="47" spans="1:20" ht="14.25" x14ac:dyDescent="0.2">
      <c r="D47" s="552"/>
      <c r="E47" s="552"/>
      <c r="F47" s="311"/>
      <c r="G47" s="311"/>
    </row>
    <row r="48" spans="1:20" ht="14.25" x14ac:dyDescent="0.2">
      <c r="C48" s="552"/>
      <c r="D48" s="552"/>
      <c r="E48" s="552"/>
      <c r="F48" s="311"/>
      <c r="G48" s="311"/>
    </row>
    <row r="49" spans="3:7" ht="15" x14ac:dyDescent="0.25">
      <c r="C49" s="550"/>
      <c r="D49" s="552"/>
      <c r="E49" s="552"/>
      <c r="F49" s="311"/>
      <c r="G49" s="311"/>
    </row>
  </sheetData>
  <mergeCells count="6">
    <mergeCell ref="B4:M6"/>
    <mergeCell ref="B11:M12"/>
    <mergeCell ref="N36:T40"/>
    <mergeCell ref="B13:K16"/>
    <mergeCell ref="L13:M16"/>
    <mergeCell ref="N8:S9"/>
  </mergeCells>
  <pageMargins left="0.39370078740157483" right="0.39370078740157483" top="0.74803149606299213" bottom="0.74803149606299213" header="0.31496062992125984" footer="0.31496062992125984"/>
  <pageSetup paperSize="9" scale="78" orientation="portrait" r:id="rId1"/>
  <headerFooter>
    <oddHeader>&amp;C&amp;"Calibri"&amp;10&amp;K000000 [UNCLASSIFIED]&amp;1#_x000D_</oddHeader>
    <oddFooter>&amp;C_x000D_&amp;1#&amp;"Calibri"&amp;10&amp;K000000 [UNCLASSIFIED]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0000"/>
  </sheetPr>
  <dimension ref="A1:X35"/>
  <sheetViews>
    <sheetView zoomScale="90" zoomScaleNormal="90" workbookViewId="0"/>
  </sheetViews>
  <sheetFormatPr defaultColWidth="9.140625" defaultRowHeight="12.75" x14ac:dyDescent="0.2"/>
  <cols>
    <col min="1" max="1" width="2.42578125" style="311" customWidth="1"/>
    <col min="2" max="2" width="15.42578125" style="311" customWidth="1"/>
    <col min="3" max="3" width="68.5703125" style="311" customWidth="1"/>
    <col min="4" max="16384" width="9.140625" style="311"/>
  </cols>
  <sheetData>
    <row r="1" spans="1:11" x14ac:dyDescent="0.2">
      <c r="A1" s="30"/>
      <c r="B1" s="30"/>
      <c r="C1" s="30"/>
      <c r="D1" s="30"/>
      <c r="E1" s="30"/>
      <c r="F1" s="30"/>
      <c r="G1" s="30"/>
      <c r="H1" s="30"/>
      <c r="I1" s="30"/>
      <c r="J1" s="30"/>
      <c r="K1" s="30"/>
    </row>
    <row r="2" spans="1:11" x14ac:dyDescent="0.2">
      <c r="A2" s="30"/>
      <c r="B2" s="30"/>
      <c r="C2" s="30"/>
      <c r="D2" s="30"/>
      <c r="E2" s="30"/>
      <c r="F2" s="30"/>
      <c r="G2" s="30"/>
      <c r="H2" s="30"/>
      <c r="I2" s="30"/>
      <c r="J2" s="30"/>
      <c r="K2" s="30"/>
    </row>
    <row r="3" spans="1:11" x14ac:dyDescent="0.2">
      <c r="A3" s="30"/>
      <c r="B3" s="30"/>
      <c r="C3" s="30"/>
      <c r="D3" s="30"/>
      <c r="E3" s="30"/>
      <c r="F3" s="30"/>
      <c r="G3" s="30"/>
      <c r="H3" s="30"/>
      <c r="I3" s="30"/>
      <c r="J3" s="30"/>
      <c r="K3" s="30"/>
    </row>
    <row r="4" spans="1:11" ht="30" customHeight="1" x14ac:dyDescent="0.2">
      <c r="A4" s="30"/>
      <c r="B4" s="758"/>
      <c r="C4" s="881" t="str">
        <f>UPPER(SchoolName)</f>
        <v>KIWI PARK SCHOOL</v>
      </c>
      <c r="D4" s="758"/>
      <c r="E4" s="758"/>
      <c r="F4" s="758"/>
      <c r="G4" s="758"/>
      <c r="H4" s="758"/>
      <c r="I4" s="758"/>
      <c r="J4" s="30"/>
      <c r="K4" s="30"/>
    </row>
    <row r="5" spans="1:11" ht="12.75" customHeight="1" x14ac:dyDescent="0.2">
      <c r="A5" s="30"/>
      <c r="B5" s="758"/>
      <c r="C5" s="758"/>
      <c r="D5" s="758"/>
      <c r="E5" s="758"/>
      <c r="F5" s="758"/>
      <c r="G5" s="758"/>
      <c r="H5" s="758"/>
      <c r="I5" s="758"/>
      <c r="J5" s="30"/>
      <c r="K5" s="30"/>
    </row>
    <row r="6" spans="1:11" ht="12.75" customHeight="1" x14ac:dyDescent="0.2">
      <c r="A6" s="30"/>
      <c r="B6" s="758"/>
      <c r="C6" s="758"/>
      <c r="D6" s="758"/>
      <c r="E6" s="758"/>
      <c r="F6" s="758"/>
      <c r="G6" s="758"/>
      <c r="H6" s="758"/>
      <c r="I6" s="758"/>
      <c r="J6" s="30"/>
      <c r="K6" s="30"/>
    </row>
    <row r="7" spans="1:11" x14ac:dyDescent="0.2">
      <c r="A7" s="30"/>
      <c r="B7" s="30"/>
      <c r="C7" s="30"/>
      <c r="D7" s="30"/>
      <c r="E7" s="30"/>
      <c r="F7" s="30"/>
      <c r="G7" s="30"/>
      <c r="H7" s="30"/>
      <c r="I7" s="30"/>
      <c r="J7" s="30"/>
      <c r="K7" s="30"/>
    </row>
    <row r="8" spans="1:11" x14ac:dyDescent="0.2">
      <c r="A8" s="30"/>
      <c r="B8" s="30"/>
      <c r="C8" s="30"/>
      <c r="D8" s="30"/>
      <c r="E8" s="30"/>
      <c r="F8" s="30"/>
      <c r="G8" s="30"/>
      <c r="H8" s="30"/>
      <c r="I8" s="30"/>
      <c r="J8" s="30"/>
      <c r="K8" s="30"/>
    </row>
    <row r="9" spans="1:11" ht="18" x14ac:dyDescent="0.2">
      <c r="A9" s="30"/>
      <c r="B9" s="759"/>
      <c r="C9" s="1235" t="str">
        <f>"Consolidated Annual Financial Statements - For the year ended 31 December "&amp;FY</f>
        <v>Consolidated Annual Financial Statements - For the year ended 31 December 2025</v>
      </c>
      <c r="D9" s="759"/>
      <c r="E9" s="759"/>
      <c r="F9" s="759"/>
      <c r="G9" s="759"/>
      <c r="H9" s="759"/>
      <c r="I9" s="759"/>
      <c r="J9" s="30"/>
      <c r="K9" s="30"/>
    </row>
    <row r="10" spans="1:11" x14ac:dyDescent="0.2">
      <c r="A10" s="30"/>
      <c r="B10" s="30"/>
      <c r="C10" s="30"/>
      <c r="D10" s="30"/>
      <c r="E10" s="30"/>
      <c r="F10" s="30"/>
      <c r="G10" s="30"/>
      <c r="H10" s="30"/>
      <c r="I10" s="30"/>
      <c r="J10" s="30"/>
      <c r="K10" s="30"/>
    </row>
    <row r="11" spans="1:11" x14ac:dyDescent="0.2">
      <c r="A11" s="30"/>
      <c r="B11" s="30"/>
      <c r="C11" s="30"/>
      <c r="D11" s="30"/>
      <c r="E11" s="30"/>
      <c r="F11" s="30"/>
      <c r="G11" s="30"/>
      <c r="H11" s="30"/>
      <c r="I11" s="30"/>
      <c r="J11" s="30"/>
      <c r="K11" s="30"/>
    </row>
    <row r="12" spans="1:11" x14ac:dyDescent="0.2">
      <c r="A12" s="30"/>
      <c r="B12" s="30"/>
      <c r="C12" s="30"/>
      <c r="D12" s="30"/>
      <c r="E12" s="30"/>
      <c r="F12" s="30"/>
      <c r="G12" s="30"/>
      <c r="H12" s="30"/>
      <c r="I12" s="30"/>
      <c r="J12" s="30"/>
      <c r="K12" s="30"/>
    </row>
    <row r="13" spans="1:11" x14ac:dyDescent="0.2">
      <c r="A13" s="30"/>
      <c r="B13" s="30"/>
      <c r="C13" s="30"/>
      <c r="D13" s="30"/>
      <c r="E13" s="30"/>
      <c r="F13" s="30"/>
      <c r="G13" s="30"/>
      <c r="H13" s="30"/>
      <c r="I13" s="30"/>
      <c r="J13" s="30"/>
      <c r="K13" s="30"/>
    </row>
    <row r="14" spans="1:11" ht="12.75" customHeight="1" x14ac:dyDescent="0.2">
      <c r="A14" s="30"/>
      <c r="B14" s="760"/>
      <c r="C14" s="760" t="s">
        <v>456</v>
      </c>
      <c r="D14" s="760"/>
      <c r="E14" s="760"/>
      <c r="F14" s="760"/>
      <c r="G14" s="760"/>
      <c r="H14" s="760"/>
      <c r="I14" s="760"/>
      <c r="J14" s="30"/>
      <c r="K14" s="30"/>
    </row>
    <row r="15" spans="1:11" ht="12.75" customHeight="1" x14ac:dyDescent="0.2">
      <c r="A15" s="30"/>
      <c r="B15" s="760"/>
      <c r="C15" s="760"/>
      <c r="D15" s="760"/>
      <c r="E15" s="760"/>
      <c r="F15" s="760"/>
      <c r="G15" s="760"/>
      <c r="H15" s="760"/>
      <c r="I15" s="760"/>
      <c r="J15" s="30"/>
      <c r="K15" s="30"/>
    </row>
    <row r="16" spans="1:11" ht="12.75" customHeight="1" x14ac:dyDescent="0.2">
      <c r="A16" s="30"/>
      <c r="B16" s="760"/>
      <c r="C16" s="760"/>
      <c r="D16" s="760"/>
      <c r="E16" s="760"/>
      <c r="F16" s="760"/>
      <c r="G16" s="760"/>
      <c r="H16" s="760"/>
      <c r="I16" s="760"/>
      <c r="J16" s="30"/>
      <c r="K16" s="30"/>
    </row>
    <row r="17" spans="1:24" ht="12.75" customHeight="1" x14ac:dyDescent="0.2">
      <c r="A17" s="30"/>
      <c r="B17" s="377"/>
      <c r="C17" s="377"/>
      <c r="D17" s="377"/>
      <c r="E17" s="377"/>
      <c r="F17" s="377"/>
      <c r="G17" s="377"/>
      <c r="H17" s="377"/>
      <c r="I17" s="377"/>
      <c r="J17" s="30"/>
      <c r="K17" s="30"/>
    </row>
    <row r="18" spans="1:24" ht="12.75" customHeight="1" x14ac:dyDescent="0.2">
      <c r="A18" s="30"/>
      <c r="B18" s="377"/>
      <c r="C18" s="377"/>
      <c r="D18" s="377"/>
      <c r="E18" s="377"/>
      <c r="F18" s="377"/>
      <c r="G18" s="377"/>
      <c r="H18" s="377"/>
      <c r="I18" s="377"/>
      <c r="J18" s="30"/>
      <c r="K18" s="30"/>
    </row>
    <row r="19" spans="1:24" ht="12.75" customHeight="1" x14ac:dyDescent="0.2">
      <c r="B19" s="313"/>
      <c r="C19" s="313"/>
      <c r="D19" s="313"/>
      <c r="E19" s="313"/>
      <c r="F19" s="313"/>
      <c r="G19" s="313"/>
      <c r="H19" s="313"/>
      <c r="I19" s="313"/>
      <c r="S19" s="1647"/>
      <c r="T19" s="1647"/>
      <c r="U19" s="1647"/>
      <c r="V19" s="1647"/>
      <c r="W19" s="1647"/>
      <c r="X19" s="1647"/>
    </row>
    <row r="20" spans="1:24" ht="20.25" customHeight="1" x14ac:dyDescent="0.2">
      <c r="B20" s="315" t="s">
        <v>417</v>
      </c>
      <c r="C20" s="1236" t="s">
        <v>457</v>
      </c>
      <c r="D20" s="314"/>
      <c r="E20" s="314"/>
      <c r="F20" s="314"/>
      <c r="G20" s="314"/>
      <c r="H20" s="314"/>
      <c r="I20" s="314"/>
      <c r="L20" s="1479" t="s">
        <v>419</v>
      </c>
      <c r="M20" s="1480"/>
      <c r="N20" s="1480"/>
      <c r="O20" s="1480"/>
      <c r="P20" s="1480"/>
      <c r="Q20" s="1480"/>
      <c r="R20" s="1481"/>
      <c r="S20" s="1647"/>
      <c r="T20" s="1647"/>
      <c r="U20" s="1647"/>
      <c r="V20" s="1647"/>
      <c r="W20" s="1647"/>
      <c r="X20" s="1647"/>
    </row>
    <row r="21" spans="1:24" ht="12.75" customHeight="1" x14ac:dyDescent="0.25">
      <c r="B21" s="316"/>
      <c r="C21" s="761"/>
      <c r="D21" s="316"/>
      <c r="E21" s="316"/>
      <c r="F21" s="316"/>
      <c r="G21" s="316"/>
      <c r="H21" s="316"/>
      <c r="I21" s="316"/>
      <c r="L21" s="1484" t="s">
        <v>420</v>
      </c>
      <c r="M21" s="1482"/>
      <c r="N21" s="1482"/>
      <c r="O21" s="1482"/>
      <c r="P21" s="1482"/>
      <c r="Q21" s="1482"/>
      <c r="R21" s="1483"/>
      <c r="S21" s="1647"/>
      <c r="T21" s="1647"/>
      <c r="U21" s="1647"/>
      <c r="V21" s="1647"/>
      <c r="W21" s="1647"/>
      <c r="X21" s="1647"/>
    </row>
    <row r="22" spans="1:24" ht="15" x14ac:dyDescent="0.2">
      <c r="B22" s="409">
        <v>1</v>
      </c>
      <c r="C22" s="754" t="s">
        <v>9</v>
      </c>
      <c r="D22" s="755"/>
      <c r="E22" s="755"/>
      <c r="F22" s="755"/>
      <c r="G22" s="755"/>
      <c r="H22" s="755"/>
      <c r="I22" s="755"/>
      <c r="S22" s="1647"/>
      <c r="T22" s="1647"/>
      <c r="U22" s="1647"/>
      <c r="V22" s="1647"/>
      <c r="W22" s="1647"/>
      <c r="X22" s="1647"/>
    </row>
    <row r="23" spans="1:24" ht="15.6" customHeight="1" x14ac:dyDescent="0.2">
      <c r="B23" s="410"/>
      <c r="C23" s="754"/>
      <c r="D23" s="755"/>
      <c r="E23" s="755"/>
      <c r="F23" s="755"/>
      <c r="G23" s="755"/>
      <c r="H23" s="755"/>
      <c r="I23" s="755"/>
      <c r="L23" s="1669" t="s">
        <v>458</v>
      </c>
      <c r="M23" s="1670"/>
      <c r="N23" s="1670"/>
      <c r="O23" s="1670"/>
      <c r="P23" s="1670"/>
      <c r="Q23" s="1670"/>
      <c r="R23" s="1671"/>
      <c r="S23" s="1647"/>
      <c r="T23" s="1647"/>
      <c r="U23" s="1647"/>
      <c r="V23" s="1647"/>
      <c r="W23" s="1647"/>
      <c r="X23" s="1647"/>
    </row>
    <row r="24" spans="1:24" ht="15" x14ac:dyDescent="0.2">
      <c r="B24" s="409">
        <v>2</v>
      </c>
      <c r="C24" s="754" t="s">
        <v>10</v>
      </c>
      <c r="D24" s="755"/>
      <c r="E24" s="755"/>
      <c r="F24" s="755"/>
      <c r="G24" s="755"/>
      <c r="H24" s="755"/>
      <c r="I24" s="755"/>
      <c r="L24" s="1672"/>
      <c r="M24" s="1673"/>
      <c r="N24" s="1673"/>
      <c r="O24" s="1673"/>
      <c r="P24" s="1673"/>
      <c r="Q24" s="1673"/>
      <c r="R24" s="1674"/>
      <c r="S24" s="1647"/>
      <c r="T24" s="1647"/>
      <c r="U24" s="1647"/>
      <c r="V24" s="1647"/>
      <c r="W24" s="1647"/>
      <c r="X24" s="1647"/>
    </row>
    <row r="25" spans="1:24" ht="15" x14ac:dyDescent="0.2">
      <c r="B25" s="410"/>
      <c r="C25" s="754"/>
      <c r="D25" s="755"/>
      <c r="E25" s="755"/>
      <c r="F25" s="755"/>
      <c r="G25" s="755"/>
      <c r="H25" s="755"/>
      <c r="I25" s="755"/>
      <c r="L25" s="1439"/>
      <c r="M25" s="1440"/>
      <c r="N25" s="1440"/>
      <c r="O25" s="1440"/>
      <c r="P25" s="1440"/>
      <c r="Q25" s="1440"/>
      <c r="R25" s="1441"/>
      <c r="S25" s="1647"/>
      <c r="T25" s="1647"/>
      <c r="U25" s="1647"/>
      <c r="V25" s="1647"/>
      <c r="W25" s="1647"/>
      <c r="X25" s="1647"/>
    </row>
    <row r="26" spans="1:24" ht="15.6" customHeight="1" x14ac:dyDescent="0.2">
      <c r="B26" s="409">
        <v>3</v>
      </c>
      <c r="C26" s="754" t="s">
        <v>11</v>
      </c>
      <c r="D26" s="755"/>
      <c r="E26" s="755"/>
      <c r="F26" s="755"/>
      <c r="G26" s="755"/>
      <c r="H26" s="755"/>
      <c r="I26" s="755"/>
      <c r="L26" s="1675" t="s">
        <v>459</v>
      </c>
      <c r="M26" s="1650"/>
      <c r="N26" s="1650"/>
      <c r="O26" s="1650"/>
      <c r="P26" s="1650"/>
      <c r="Q26" s="1650"/>
      <c r="R26" s="1676"/>
      <c r="S26" s="1647"/>
      <c r="T26" s="1647"/>
      <c r="U26" s="1647"/>
      <c r="V26" s="1647"/>
      <c r="W26" s="1647"/>
      <c r="X26" s="1647"/>
    </row>
    <row r="27" spans="1:24" ht="15" x14ac:dyDescent="0.2">
      <c r="B27" s="410"/>
      <c r="C27" s="754"/>
      <c r="D27" s="755"/>
      <c r="E27" s="755"/>
      <c r="F27" s="755"/>
      <c r="G27" s="755"/>
      <c r="H27" s="755"/>
      <c r="I27" s="755"/>
      <c r="L27" s="1675"/>
      <c r="M27" s="1650"/>
      <c r="N27" s="1650"/>
      <c r="O27" s="1650"/>
      <c r="P27" s="1650"/>
      <c r="Q27" s="1650"/>
      <c r="R27" s="1676"/>
    </row>
    <row r="28" spans="1:24" ht="15" x14ac:dyDescent="0.2">
      <c r="B28" s="409">
        <v>4</v>
      </c>
      <c r="C28" s="754" t="s">
        <v>13</v>
      </c>
      <c r="D28" s="755"/>
      <c r="E28" s="755"/>
      <c r="F28" s="755"/>
      <c r="G28" s="755"/>
      <c r="H28" s="755"/>
      <c r="I28" s="755"/>
      <c r="L28" s="1677"/>
      <c r="M28" s="1678"/>
      <c r="N28" s="1678"/>
      <c r="O28" s="1678"/>
      <c r="P28" s="1678"/>
      <c r="Q28" s="1678"/>
      <c r="R28" s="1679"/>
    </row>
    <row r="29" spans="1:24" ht="15" x14ac:dyDescent="0.2">
      <c r="B29" s="410"/>
      <c r="C29" s="754"/>
      <c r="D29" s="755"/>
      <c r="E29" s="755"/>
      <c r="F29" s="755"/>
      <c r="G29" s="755"/>
      <c r="H29" s="755"/>
      <c r="I29" s="755"/>
    </row>
    <row r="30" spans="1:24" ht="15" x14ac:dyDescent="0.2">
      <c r="B30" s="409">
        <v>5</v>
      </c>
      <c r="C30" s="754" t="s">
        <v>14</v>
      </c>
      <c r="D30" s="755"/>
      <c r="E30" s="755"/>
      <c r="F30" s="755"/>
      <c r="G30" s="755"/>
      <c r="H30" s="755"/>
      <c r="I30" s="755"/>
    </row>
    <row r="31" spans="1:24" ht="15" x14ac:dyDescent="0.2">
      <c r="B31" s="410"/>
      <c r="C31" s="754"/>
      <c r="D31" s="755"/>
      <c r="E31" s="755"/>
      <c r="F31" s="755"/>
      <c r="G31" s="755"/>
      <c r="H31" s="755"/>
      <c r="I31" s="755"/>
    </row>
    <row r="32" spans="1:24" ht="15" x14ac:dyDescent="0.2">
      <c r="B32" s="409" t="s">
        <v>460</v>
      </c>
      <c r="C32" s="754" t="s">
        <v>461</v>
      </c>
      <c r="D32" s="754"/>
      <c r="E32" s="754"/>
      <c r="F32" s="754"/>
      <c r="G32" s="754"/>
      <c r="H32" s="754"/>
      <c r="I32" s="754"/>
    </row>
    <row r="33" spans="2:16" ht="15" x14ac:dyDescent="0.2">
      <c r="B33" s="409"/>
      <c r="C33" s="754"/>
      <c r="D33" s="754"/>
      <c r="E33" s="754"/>
      <c r="F33" s="754"/>
      <c r="G33" s="754"/>
      <c r="H33" s="754"/>
      <c r="I33" s="754"/>
    </row>
    <row r="34" spans="2:16" ht="15" x14ac:dyDescent="0.2">
      <c r="B34" s="1492" t="s">
        <v>462</v>
      </c>
      <c r="C34" s="754" t="s">
        <v>463</v>
      </c>
      <c r="D34" s="754"/>
      <c r="E34" s="754"/>
      <c r="F34" s="754"/>
      <c r="G34" s="754"/>
      <c r="H34" s="754"/>
      <c r="I34" s="754"/>
      <c r="L34" s="1668"/>
      <c r="M34" s="1668"/>
      <c r="N34" s="1668"/>
      <c r="O34" s="1668"/>
      <c r="P34" s="1668"/>
    </row>
    <row r="35" spans="2:16" ht="15" x14ac:dyDescent="0.2">
      <c r="B35" s="410"/>
      <c r="C35" s="754"/>
      <c r="D35" s="754"/>
      <c r="E35" s="754"/>
      <c r="F35" s="754"/>
      <c r="G35" s="754"/>
      <c r="H35" s="754"/>
      <c r="I35" s="754"/>
      <c r="J35" s="754"/>
      <c r="L35" s="1668"/>
      <c r="M35" s="1668"/>
      <c r="N35" s="1668"/>
      <c r="O35" s="1668"/>
      <c r="P35" s="1668"/>
    </row>
  </sheetData>
  <mergeCells count="4">
    <mergeCell ref="L34:P35"/>
    <mergeCell ref="L23:R24"/>
    <mergeCell ref="L26:R28"/>
    <mergeCell ref="S19:X26"/>
  </mergeCells>
  <hyperlinks>
    <hyperlink ref="B22" location="'Statement of Responsibility'!A1" display="'Statement of Responsibility'!A1" xr:uid="{00000000-0004-0000-0C00-000000000000}"/>
    <hyperlink ref="B24" location="'St of Comprehensive Rev. &amp; Exp.'!A1" display="'St of Comprehensive Rev. &amp; Exp.'!A1" xr:uid="{00000000-0004-0000-0C00-000001000000}"/>
    <hyperlink ref="B26" location="'St of Ch in net Assets &amp; Equity'!A1" display="'St of Ch in net Assets &amp; Equity'!A1" xr:uid="{00000000-0004-0000-0C00-000002000000}"/>
    <hyperlink ref="B28" location="'Statement of Financial Position'!A1" display="'Statement of Financial Position'!A1" xr:uid="{00000000-0004-0000-0C00-000003000000}"/>
    <hyperlink ref="B30" location="'Statement of Cash Flows'!A1" display="'Statement of Cash Flows'!A1" xr:uid="{00000000-0004-0000-0C00-000004000000}"/>
    <hyperlink ref="B32" location="'St of Accounting Policies'!A1" display=" 6 - 24" xr:uid="{00000000-0004-0000-0C00-000005000000}"/>
    <hyperlink ref="L21" r:id="rId1" display="https://www.education.govt.nz/education-professionals/schools-year-0-13/administration-and-management/school-planning-and-reporting-framework" xr:uid="{F10F3611-1B62-4F71-86FD-1804D61B03FE}"/>
  </hyperlinks>
  <pageMargins left="0.39370078740157483" right="0.39370078740157483" top="0.47244094488188981" bottom="0.74803149606299213" header="0.31496062992125984" footer="0.31496062992125984"/>
  <pageSetup paperSize="9" scale="93" orientation="portrait" r:id="rId2"/>
  <headerFooter>
    <oddHeader>&amp;C&amp;"Calibri"&amp;10&amp;K000000 [UNCLASSIFIED]&amp;1#_x000D_</oddHeader>
    <oddFooter>&amp;C_x000D_&amp;1#&amp;"Calibri"&amp;10&amp;K000000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FF0000"/>
  </sheetPr>
  <dimension ref="A1:M622"/>
  <sheetViews>
    <sheetView zoomScale="90" zoomScaleNormal="90" workbookViewId="0"/>
  </sheetViews>
  <sheetFormatPr defaultColWidth="9.140625" defaultRowHeight="12.75" x14ac:dyDescent="0.2"/>
  <cols>
    <col min="1" max="1" width="17.140625" style="311" bestFit="1" customWidth="1"/>
    <col min="2" max="2" width="2.85546875" style="311" customWidth="1"/>
    <col min="3" max="13" width="10" style="311" customWidth="1"/>
    <col min="14" max="16384" width="9.140625" style="311"/>
  </cols>
  <sheetData>
    <row r="1" spans="1:13" x14ac:dyDescent="0.2">
      <c r="B1" s="30"/>
      <c r="C1" s="30"/>
      <c r="D1" s="30"/>
      <c r="E1" s="30"/>
      <c r="F1" s="30"/>
      <c r="G1" s="30"/>
      <c r="H1" s="30"/>
      <c r="I1" s="30"/>
      <c r="J1" s="30"/>
      <c r="K1" s="30"/>
    </row>
    <row r="2" spans="1:13" ht="23.25" x14ac:dyDescent="0.35">
      <c r="B2" s="318"/>
      <c r="C2" s="319" t="str">
        <f>SchoolName</f>
        <v>Kiwi Park School</v>
      </c>
      <c r="D2" s="320"/>
      <c r="E2" s="320"/>
      <c r="F2" s="320"/>
      <c r="G2" s="30"/>
      <c r="H2" s="30"/>
      <c r="I2" s="30"/>
      <c r="J2" s="30"/>
      <c r="K2" s="30"/>
    </row>
    <row r="3" spans="1:13" x14ac:dyDescent="0.2">
      <c r="B3" s="30"/>
      <c r="C3" s="30"/>
      <c r="D3" s="30"/>
      <c r="E3" s="30"/>
      <c r="F3" s="30"/>
      <c r="G3" s="30"/>
      <c r="H3" s="30"/>
      <c r="I3" s="30"/>
      <c r="J3" s="30"/>
      <c r="K3" s="30"/>
    </row>
    <row r="4" spans="1:13" ht="23.25" x14ac:dyDescent="0.35">
      <c r="A4" s="311" t="s">
        <v>464</v>
      </c>
      <c r="B4" s="30"/>
      <c r="C4" s="26" t="s">
        <v>9</v>
      </c>
      <c r="D4" s="30"/>
      <c r="E4" s="30"/>
      <c r="F4" s="30"/>
      <c r="G4" s="30"/>
      <c r="H4" s="30"/>
      <c r="I4" s="30"/>
      <c r="J4" s="30"/>
      <c r="K4" s="30"/>
      <c r="M4" s="81" t="s">
        <v>465</v>
      </c>
    </row>
    <row r="5" spans="1:13" x14ac:dyDescent="0.2">
      <c r="B5" s="30"/>
      <c r="C5" s="30"/>
      <c r="D5" s="30"/>
      <c r="E5" s="30"/>
      <c r="F5" s="30"/>
      <c r="G5" s="30"/>
      <c r="H5" s="30"/>
      <c r="I5" s="30"/>
      <c r="J5" s="30"/>
      <c r="K5" s="30"/>
    </row>
    <row r="6" spans="1:13" ht="18" x14ac:dyDescent="0.25">
      <c r="B6" s="30"/>
      <c r="C6" s="28" t="str">
        <f>"For the year ended 31 December "&amp;FY</f>
        <v>For the year ended 31 December 2025</v>
      </c>
      <c r="D6" s="30"/>
      <c r="E6" s="30"/>
      <c r="F6" s="30"/>
      <c r="G6" s="30"/>
      <c r="H6" s="30"/>
      <c r="I6" s="30"/>
      <c r="J6" s="30"/>
      <c r="K6" s="30"/>
    </row>
    <row r="7" spans="1:13" x14ac:dyDescent="0.2">
      <c r="B7" s="30"/>
      <c r="C7" s="30"/>
      <c r="D7" s="30"/>
      <c r="E7" s="30"/>
      <c r="F7" s="30"/>
      <c r="G7" s="30"/>
      <c r="H7" s="30"/>
      <c r="I7" s="30"/>
      <c r="J7" s="30"/>
      <c r="K7" s="30"/>
    </row>
    <row r="8" spans="1:13" x14ac:dyDescent="0.2">
      <c r="B8" s="30"/>
      <c r="C8" s="30"/>
      <c r="D8" s="30"/>
      <c r="E8" s="30"/>
      <c r="F8" s="30"/>
      <c r="G8" s="30"/>
      <c r="H8" s="30"/>
      <c r="I8" s="30"/>
      <c r="J8" s="30"/>
      <c r="K8" s="30"/>
    </row>
    <row r="9" spans="1:13" x14ac:dyDescent="0.2">
      <c r="C9" s="1680" t="s">
        <v>466</v>
      </c>
      <c r="D9" s="1680"/>
      <c r="E9" s="1680"/>
      <c r="F9" s="1680"/>
      <c r="G9" s="1680"/>
      <c r="H9" s="1680"/>
      <c r="I9" s="1680"/>
      <c r="J9" s="1680"/>
      <c r="K9" s="1680"/>
    </row>
    <row r="10" spans="1:13" x14ac:dyDescent="0.2">
      <c r="C10" s="1680"/>
      <c r="D10" s="1680"/>
      <c r="E10" s="1680"/>
      <c r="F10" s="1680"/>
      <c r="G10" s="1680"/>
      <c r="H10" s="1680"/>
      <c r="I10" s="1680"/>
      <c r="J10" s="1680"/>
      <c r="K10" s="1680"/>
    </row>
    <row r="12" spans="1:13" x14ac:dyDescent="0.2">
      <c r="C12" s="1680" t="s">
        <v>467</v>
      </c>
      <c r="D12" s="1680"/>
      <c r="E12" s="1680"/>
      <c r="F12" s="1680"/>
      <c r="G12" s="1680"/>
      <c r="H12" s="1680"/>
      <c r="I12" s="1680"/>
      <c r="J12" s="1680"/>
      <c r="K12" s="1680"/>
    </row>
    <row r="13" spans="1:13" x14ac:dyDescent="0.2">
      <c r="C13" s="1680"/>
      <c r="D13" s="1680"/>
      <c r="E13" s="1680"/>
      <c r="F13" s="1680"/>
      <c r="G13" s="1680"/>
      <c r="H13" s="1680"/>
      <c r="I13" s="1680"/>
      <c r="J13" s="1680"/>
      <c r="K13" s="1680"/>
    </row>
    <row r="14" spans="1:13" x14ac:dyDescent="0.2">
      <c r="C14" s="1680"/>
      <c r="D14" s="1680"/>
      <c r="E14" s="1680"/>
      <c r="F14" s="1680"/>
      <c r="G14" s="1680"/>
      <c r="H14" s="1680"/>
      <c r="I14" s="1680"/>
      <c r="J14" s="1680"/>
      <c r="K14" s="1680"/>
    </row>
    <row r="16" spans="1:13" ht="12.75" customHeight="1" x14ac:dyDescent="0.2">
      <c r="C16" s="1680" t="str">
        <f>"It is the opinion of the Board and management that the consolidated annual financial statements for the financial year ended 31 December "&amp;FY&amp;" fairly reflects the financial position and operations of the group."</f>
        <v>It is the opinion of the Board and management that the consolidated annual financial statements for the financial year ended 31 December 2025 fairly reflects the financial position and operations of the group.</v>
      </c>
      <c r="D16" s="1680"/>
      <c r="E16" s="1680"/>
      <c r="F16" s="1680"/>
      <c r="G16" s="1680"/>
      <c r="H16" s="1680"/>
      <c r="I16" s="1680"/>
      <c r="J16" s="1680"/>
      <c r="K16" s="1680"/>
    </row>
    <row r="17" spans="3:11" x14ac:dyDescent="0.2">
      <c r="C17" s="1680"/>
      <c r="D17" s="1680"/>
      <c r="E17" s="1680"/>
      <c r="F17" s="1680"/>
      <c r="G17" s="1680"/>
      <c r="H17" s="1680"/>
      <c r="I17" s="1680"/>
      <c r="J17" s="1680"/>
      <c r="K17" s="1680"/>
    </row>
    <row r="18" spans="3:11" x14ac:dyDescent="0.2">
      <c r="C18" s="1680"/>
      <c r="D18" s="1680"/>
      <c r="E18" s="1680"/>
      <c r="F18" s="1680"/>
      <c r="G18" s="1680"/>
      <c r="H18" s="1680"/>
      <c r="I18" s="1680"/>
      <c r="J18" s="1680"/>
      <c r="K18" s="1680"/>
    </row>
    <row r="20" spans="3:11" x14ac:dyDescent="0.2">
      <c r="C20" s="311" t="s">
        <v>468</v>
      </c>
    </row>
    <row r="26" spans="3:11" x14ac:dyDescent="0.2">
      <c r="C26" s="317"/>
      <c r="D26" s="317"/>
      <c r="E26" s="317"/>
      <c r="F26" s="317"/>
      <c r="H26" s="317"/>
      <c r="I26" s="317"/>
      <c r="J26" s="317"/>
      <c r="K26" s="317"/>
    </row>
    <row r="27" spans="3:11" x14ac:dyDescent="0.2">
      <c r="C27" s="311" t="s">
        <v>469</v>
      </c>
      <c r="H27" s="311" t="s">
        <v>470</v>
      </c>
    </row>
    <row r="31" spans="3:11" x14ac:dyDescent="0.2">
      <c r="C31" s="317"/>
      <c r="D31" s="317"/>
      <c r="E31" s="317"/>
      <c r="F31" s="317"/>
      <c r="H31" s="317"/>
      <c r="I31" s="317"/>
      <c r="J31" s="317"/>
      <c r="K31" s="317"/>
    </row>
    <row r="32" spans="3:11" x14ac:dyDescent="0.2">
      <c r="C32" s="311" t="s">
        <v>471</v>
      </c>
      <c r="H32" s="311" t="s">
        <v>472</v>
      </c>
    </row>
    <row r="35" spans="3:11" x14ac:dyDescent="0.2">
      <c r="C35" s="317"/>
      <c r="D35" s="317"/>
      <c r="E35" s="317"/>
      <c r="F35" s="317"/>
      <c r="H35" s="317"/>
      <c r="I35" s="317"/>
      <c r="J35" s="317"/>
      <c r="K35" s="317"/>
    </row>
    <row r="36" spans="3:11" x14ac:dyDescent="0.2">
      <c r="C36" s="311" t="s">
        <v>473</v>
      </c>
      <c r="H36" s="311" t="s">
        <v>473</v>
      </c>
    </row>
    <row r="622" spans="9:10" x14ac:dyDescent="0.2">
      <c r="I622" s="411"/>
      <c r="J622" s="411"/>
    </row>
  </sheetData>
  <mergeCells count="3">
    <mergeCell ref="C9:K10"/>
    <mergeCell ref="C12:K14"/>
    <mergeCell ref="C16:K18"/>
  </mergeCells>
  <pageMargins left="0.39370078740157483" right="0.39370078740157483" top="0.74803149606299213" bottom="0.74803149606299213" header="0.31496062992125984" footer="0.31496062992125984"/>
  <pageSetup paperSize="9" scale="88" orientation="portrait" useFirstPageNumber="1" r:id="rId1"/>
  <headerFooter>
    <oddHeader>&amp;C&amp;"Calibri"&amp;10&amp;K000000 [UNCLASSIFIED]&amp;1#_x000D_</oddHeader>
    <oddFooter>&amp;C_x000D_&amp;1#&amp;"Calibri"&amp;10&amp;K000000 [UNCLASSIFIED]&amp;R&amp;P</oddFooter>
  </headerFooter>
  <ignoredErrors>
    <ignoredError sqref="C1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FF0000"/>
    <pageSetUpPr fitToPage="1"/>
  </sheetPr>
  <dimension ref="A1:EA2429"/>
  <sheetViews>
    <sheetView showGridLines="0" zoomScale="90" zoomScaleNormal="90" workbookViewId="0"/>
  </sheetViews>
  <sheetFormatPr defaultColWidth="9.140625" defaultRowHeight="12.75" x14ac:dyDescent="0.2"/>
  <cols>
    <col min="1" max="1" width="19.42578125" style="30" bestFit="1" customWidth="1"/>
    <col min="2" max="2" width="11.5703125" style="30" bestFit="1" customWidth="1"/>
    <col min="3" max="3" width="47.140625" style="5" customWidth="1"/>
    <col min="4" max="4" width="8.5703125" style="5" customWidth="1"/>
    <col min="5" max="7" width="12.5703125" style="5" customWidth="1"/>
    <col min="8" max="8" width="18.42578125" style="5" customWidth="1"/>
    <col min="9" max="9" width="12.5703125" style="5" customWidth="1"/>
    <col min="10" max="10" width="16.42578125" style="5" customWidth="1"/>
    <col min="11" max="11" width="12.5703125" style="5" customWidth="1"/>
    <col min="12" max="16" width="22.5703125" style="5" customWidth="1"/>
    <col min="17" max="17" width="22.5703125" style="30" customWidth="1"/>
    <col min="18" max="131" width="9.140625" style="30" customWidth="1"/>
    <col min="132" max="16384" width="9.140625" style="5"/>
  </cols>
  <sheetData>
    <row r="1" spans="1:16" ht="23.25" x14ac:dyDescent="0.25">
      <c r="B1" s="769" t="s">
        <v>474</v>
      </c>
      <c r="C1" s="985" t="str">
        <f>SchoolName</f>
        <v>Kiwi Park School</v>
      </c>
      <c r="D1" s="24"/>
      <c r="E1" s="24"/>
      <c r="F1" s="25"/>
      <c r="G1" s="30"/>
      <c r="H1" s="30"/>
      <c r="I1" s="30"/>
      <c r="J1" s="30"/>
      <c r="K1" s="81" t="s">
        <v>465</v>
      </c>
      <c r="L1" s="810"/>
      <c r="M1" s="74"/>
      <c r="N1" s="43"/>
      <c r="O1" s="43"/>
      <c r="P1" s="30"/>
    </row>
    <row r="2" spans="1:16" ht="23.25" x14ac:dyDescent="0.35">
      <c r="A2" s="30" t="s">
        <v>475</v>
      </c>
      <c r="B2" s="851" t="s">
        <v>310</v>
      </c>
      <c r="C2" s="26" t="s">
        <v>10</v>
      </c>
      <c r="D2" s="27"/>
      <c r="E2" s="27"/>
      <c r="F2" s="27"/>
      <c r="G2" s="43"/>
      <c r="H2" s="30"/>
      <c r="I2" s="30"/>
      <c r="J2" s="30"/>
      <c r="K2" s="30"/>
      <c r="L2" s="810"/>
      <c r="M2" s="30"/>
      <c r="N2" s="30"/>
      <c r="O2" s="43"/>
      <c r="P2" s="30"/>
    </row>
    <row r="3" spans="1:16" ht="18" x14ac:dyDescent="0.25">
      <c r="B3" s="851" t="s">
        <v>310</v>
      </c>
      <c r="C3" s="28" t="str">
        <f>"For the year ended 31 December "&amp;FY</f>
        <v>For the year ended 31 December 2025</v>
      </c>
      <c r="D3" s="74"/>
      <c r="E3" s="74"/>
      <c r="F3" s="74"/>
      <c r="G3" s="43"/>
      <c r="H3" s="30"/>
      <c r="I3" s="30"/>
      <c r="J3" s="30"/>
      <c r="K3" s="30"/>
      <c r="L3" s="30"/>
      <c r="M3" s="30"/>
      <c r="N3" s="30"/>
      <c r="O3" s="30"/>
      <c r="P3" s="30"/>
    </row>
    <row r="4" spans="1:16" ht="18" x14ac:dyDescent="0.25">
      <c r="B4" s="851" t="s">
        <v>310</v>
      </c>
      <c r="C4" s="28"/>
      <c r="D4" s="74"/>
      <c r="E4" s="74"/>
      <c r="F4" s="74"/>
      <c r="G4" s="43"/>
      <c r="H4" s="30"/>
      <c r="I4" s="30"/>
      <c r="J4" s="30"/>
      <c r="K4" s="30"/>
      <c r="L4" s="30"/>
      <c r="M4" s="30"/>
      <c r="N4" s="30"/>
      <c r="O4" s="30"/>
      <c r="P4" s="30"/>
    </row>
    <row r="5" spans="1:16" x14ac:dyDescent="0.2">
      <c r="B5" s="851" t="s">
        <v>310</v>
      </c>
      <c r="C5" s="484"/>
      <c r="D5" s="856"/>
      <c r="E5" s="1690" t="s">
        <v>476</v>
      </c>
      <c r="F5" s="1690"/>
      <c r="G5" s="1690"/>
      <c r="H5" s="1690" t="s">
        <v>477</v>
      </c>
      <c r="I5" s="1690"/>
      <c r="J5" s="1690"/>
      <c r="K5" s="120"/>
      <c r="L5" s="120"/>
      <c r="M5" s="120"/>
      <c r="N5" s="30"/>
      <c r="O5" s="30"/>
      <c r="P5" s="30"/>
    </row>
    <row r="6" spans="1:16" x14ac:dyDescent="0.2">
      <c r="B6" s="851" t="s">
        <v>310</v>
      </c>
      <c r="C6" s="30"/>
      <c r="D6" s="468"/>
      <c r="E6" s="130">
        <f>FY</f>
        <v>2025</v>
      </c>
      <c r="F6" s="130">
        <f>FY</f>
        <v>2025</v>
      </c>
      <c r="G6" s="130">
        <f>FY-1</f>
        <v>2024</v>
      </c>
      <c r="H6" s="130">
        <f>FY</f>
        <v>2025</v>
      </c>
      <c r="I6" s="130">
        <f>FY</f>
        <v>2025</v>
      </c>
      <c r="J6" s="130">
        <f>FY-1</f>
        <v>2024</v>
      </c>
      <c r="K6" s="120"/>
      <c r="L6" s="120"/>
      <c r="M6" s="120"/>
      <c r="N6" s="30"/>
      <c r="O6" s="30"/>
      <c r="P6" s="30"/>
    </row>
    <row r="7" spans="1:16" ht="25.5" x14ac:dyDescent="0.2">
      <c r="A7" s="30" t="s">
        <v>478</v>
      </c>
      <c r="B7" s="851" t="s">
        <v>310</v>
      </c>
      <c r="C7" s="30"/>
      <c r="D7" s="56" t="s">
        <v>479</v>
      </c>
      <c r="E7" s="171" t="s">
        <v>313</v>
      </c>
      <c r="F7" s="171" t="s">
        <v>314</v>
      </c>
      <c r="G7" s="171" t="s">
        <v>313</v>
      </c>
      <c r="H7" s="171" t="s">
        <v>313</v>
      </c>
      <c r="I7" s="171" t="s">
        <v>314</v>
      </c>
      <c r="J7" s="171" t="s">
        <v>313</v>
      </c>
      <c r="K7" s="120"/>
      <c r="L7" s="120"/>
      <c r="M7" s="120"/>
      <c r="N7" s="30"/>
      <c r="O7" s="30"/>
      <c r="P7" s="30"/>
    </row>
    <row r="8" spans="1:16" ht="13.5" thickBot="1" x14ac:dyDescent="0.25">
      <c r="B8" s="851" t="s">
        <v>310</v>
      </c>
      <c r="C8" s="485"/>
      <c r="D8" s="857"/>
      <c r="E8" s="486" t="s">
        <v>316</v>
      </c>
      <c r="F8" s="486" t="s">
        <v>316</v>
      </c>
      <c r="G8" s="486" t="s">
        <v>316</v>
      </c>
      <c r="H8" s="486" t="s">
        <v>316</v>
      </c>
      <c r="I8" s="486" t="s">
        <v>316</v>
      </c>
      <c r="J8" s="486" t="s">
        <v>316</v>
      </c>
      <c r="K8" s="120"/>
      <c r="L8" s="120"/>
      <c r="M8" s="120"/>
      <c r="N8" s="30"/>
      <c r="O8" s="30"/>
      <c r="P8" s="30"/>
    </row>
    <row r="9" spans="1:16" x14ac:dyDescent="0.2">
      <c r="B9" s="753" t="str">
        <f t="shared" ref="B9:B15" si="0">IF(AND(ROUND($E9,0)=0,ROUND($F9,0)=0,ROUND($G9,0)=0),"No","Yes")</f>
        <v>No</v>
      </c>
      <c r="C9" s="29" t="s">
        <v>177</v>
      </c>
      <c r="D9" s="74"/>
      <c r="E9" s="43"/>
      <c r="F9" s="43"/>
      <c r="G9" s="43"/>
      <c r="H9" s="30"/>
      <c r="I9" s="120"/>
      <c r="J9" s="120"/>
      <c r="K9" s="120"/>
      <c r="L9" s="554" t="str">
        <f>'Guidance - General'!B37</f>
        <v>Netting of revenue and expenditure</v>
      </c>
      <c r="M9" s="120"/>
      <c r="N9" s="30"/>
      <c r="O9" s="30"/>
      <c r="P9" s="30"/>
    </row>
    <row r="10" spans="1:16" x14ac:dyDescent="0.2">
      <c r="B10" s="753" t="str">
        <f t="shared" si="0"/>
        <v>No</v>
      </c>
      <c r="C10" s="30" t="s">
        <v>480</v>
      </c>
      <c r="D10" s="74" t="str">
        <f>IF($B10="Yes",'Notes &amp; Disclosures'!$N$2,"")</f>
        <v/>
      </c>
      <c r="E10" s="32">
        <f>SUM('Notes &amp; Disclosures'!H15)</f>
        <v>0</v>
      </c>
      <c r="F10" s="32">
        <f>SUM('Notes &amp; Disclosures'!I15)</f>
        <v>0</v>
      </c>
      <c r="G10" s="32">
        <f>SUM('Notes &amp; Disclosures'!J15)</f>
        <v>0</v>
      </c>
      <c r="H10" s="32">
        <f>SUM('Notes &amp; Disclosures'!K15)</f>
        <v>0</v>
      </c>
      <c r="I10" s="32">
        <f>SUM('Notes &amp; Disclosures'!L15)</f>
        <v>0</v>
      </c>
      <c r="J10" s="32">
        <f>SUM('Notes &amp; Disclosures'!M15)</f>
        <v>0</v>
      </c>
      <c r="K10" s="508"/>
      <c r="L10" s="508"/>
      <c r="M10" s="120"/>
      <c r="N10" s="30"/>
      <c r="O10" s="30"/>
      <c r="P10" s="30"/>
    </row>
    <row r="11" spans="1:16" x14ac:dyDescent="0.2">
      <c r="B11" s="753" t="str">
        <f t="shared" si="0"/>
        <v>No</v>
      </c>
      <c r="C11" s="30" t="s">
        <v>481</v>
      </c>
      <c r="D11" s="74" t="str">
        <f>IF($B11="Yes",'Notes &amp; Disclosures'!$N$20,"")</f>
        <v/>
      </c>
      <c r="E11" s="32">
        <f>SUM('Notes &amp; Disclosures'!H35)</f>
        <v>0</v>
      </c>
      <c r="F11" s="32">
        <f>SUM('Notes &amp; Disclosures'!I35)</f>
        <v>0</v>
      </c>
      <c r="G11" s="32">
        <f>SUM('Notes &amp; Disclosures'!J35)</f>
        <v>0</v>
      </c>
      <c r="H11" s="32">
        <f>SUM('Notes &amp; Disclosures'!K35)</f>
        <v>0</v>
      </c>
      <c r="I11" s="32">
        <f>SUM('Notes &amp; Disclosures'!L35)</f>
        <v>0</v>
      </c>
      <c r="J11" s="32">
        <f>SUM('Notes &amp; Disclosures'!M35)</f>
        <v>0</v>
      </c>
      <c r="K11" s="508"/>
      <c r="L11" s="508"/>
      <c r="M11" s="120"/>
      <c r="N11" s="30"/>
      <c r="O11" s="30"/>
      <c r="P11" s="30"/>
    </row>
    <row r="12" spans="1:16" x14ac:dyDescent="0.2">
      <c r="B12" s="753" t="str">
        <f t="shared" si="0"/>
        <v>No</v>
      </c>
      <c r="C12" s="30" t="s">
        <v>482</v>
      </c>
      <c r="D12" s="74"/>
      <c r="E12" s="32">
        <f>-'Sch Parent Inputs'!C79</f>
        <v>0</v>
      </c>
      <c r="F12" s="32">
        <f>-'Sch Parent Inputs'!D79</f>
        <v>0</v>
      </c>
      <c r="G12" s="32">
        <f>-'Sch Parent Inputs'!E79</f>
        <v>0</v>
      </c>
      <c r="H12" s="32">
        <f>-'Group Inputs'!C79</f>
        <v>0</v>
      </c>
      <c r="I12" s="32">
        <f>-'Group Inputs'!D79</f>
        <v>0</v>
      </c>
      <c r="J12" s="32">
        <f>-'Group Inputs'!E79</f>
        <v>0</v>
      </c>
      <c r="K12" s="508"/>
      <c r="P12" s="30"/>
    </row>
    <row r="13" spans="1:16" x14ac:dyDescent="0.2">
      <c r="A13" s="30" t="s">
        <v>483</v>
      </c>
      <c r="B13" s="753" t="str">
        <f t="shared" si="0"/>
        <v>No</v>
      </c>
      <c r="C13" s="30" t="s">
        <v>148</v>
      </c>
      <c r="D13" s="74"/>
      <c r="E13" s="32">
        <f>-'Sch Parent Inputs'!C76</f>
        <v>0</v>
      </c>
      <c r="F13" s="32">
        <f>-'Sch Parent Inputs'!D76</f>
        <v>0</v>
      </c>
      <c r="G13" s="32">
        <f>-'Sch Parent Inputs'!E76</f>
        <v>0</v>
      </c>
      <c r="H13" s="32">
        <f>-'Group Inputs'!C76</f>
        <v>0</v>
      </c>
      <c r="I13" s="32">
        <f>-'Group Inputs'!D76</f>
        <v>0</v>
      </c>
      <c r="J13" s="32">
        <f>-'Group Inputs'!E76</f>
        <v>0</v>
      </c>
      <c r="K13" s="508"/>
      <c r="P13" s="30"/>
    </row>
    <row r="14" spans="1:16" x14ac:dyDescent="0.2">
      <c r="B14" s="753" t="str">
        <f t="shared" si="0"/>
        <v>No</v>
      </c>
      <c r="C14" s="30" t="s">
        <v>484</v>
      </c>
      <c r="D14" s="74"/>
      <c r="E14" s="32">
        <f>-'Sch Parent Inputs'!C75</f>
        <v>0</v>
      </c>
      <c r="F14" s="32">
        <f>-'Sch Parent Inputs'!D75</f>
        <v>0</v>
      </c>
      <c r="G14" s="32">
        <f>-'Sch Parent Inputs'!E75</f>
        <v>0</v>
      </c>
      <c r="H14" s="32">
        <f>-'Group Inputs'!C75</f>
        <v>0</v>
      </c>
      <c r="I14" s="32">
        <f>-'Group Inputs'!D75</f>
        <v>0</v>
      </c>
      <c r="J14" s="32">
        <f>-'Group Inputs'!E75</f>
        <v>0</v>
      </c>
      <c r="K14" s="508"/>
      <c r="P14" s="30"/>
    </row>
    <row r="15" spans="1:16" x14ac:dyDescent="0.2">
      <c r="B15" s="753" t="str">
        <f t="shared" si="0"/>
        <v>No</v>
      </c>
      <c r="C15" s="30" t="s">
        <v>485</v>
      </c>
      <c r="D15" s="74" t="str">
        <f>IF($B15="Yes",'Notes &amp; Disclosures'!$N$59,"")</f>
        <v/>
      </c>
      <c r="E15" s="32">
        <f>SUM('Notes &amp; Disclosures'!H70)</f>
        <v>0</v>
      </c>
      <c r="F15" s="32">
        <f>SUM('Notes &amp; Disclosures'!I70)</f>
        <v>0</v>
      </c>
      <c r="G15" s="32">
        <f>SUM('Notes &amp; Disclosures'!J70)</f>
        <v>0</v>
      </c>
      <c r="H15" s="32">
        <f>SUM('Notes &amp; Disclosures'!K70)</f>
        <v>0</v>
      </c>
      <c r="I15" s="32">
        <f>SUM('Notes &amp; Disclosures'!L70)</f>
        <v>0</v>
      </c>
      <c r="J15" s="32">
        <f>SUM('Notes &amp; Disclosures'!M70)</f>
        <v>0</v>
      </c>
      <c r="K15" s="508"/>
    </row>
    <row r="16" spans="1:16" x14ac:dyDescent="0.2">
      <c r="A16" s="30" t="s">
        <v>486</v>
      </c>
      <c r="B16" s="851" t="s">
        <v>310</v>
      </c>
      <c r="C16" s="30" t="s">
        <v>185</v>
      </c>
      <c r="D16" s="74"/>
      <c r="E16" s="32">
        <f>-'Sch Parent Inputs'!C78</f>
        <v>0</v>
      </c>
      <c r="F16" s="32">
        <f>-'Sch Parent Inputs'!D78</f>
        <v>0</v>
      </c>
      <c r="G16" s="32">
        <f>-'Sch Parent Inputs'!E78</f>
        <v>0</v>
      </c>
      <c r="H16" s="32">
        <f>-'Group Inputs'!C78</f>
        <v>0</v>
      </c>
      <c r="I16" s="32">
        <f>-'Group Inputs'!D78</f>
        <v>0</v>
      </c>
      <c r="J16" s="32">
        <f>-'Group Inputs'!E78</f>
        <v>0</v>
      </c>
      <c r="K16" s="508"/>
    </row>
    <row r="17" spans="1:16" x14ac:dyDescent="0.2">
      <c r="B17" s="851" t="s">
        <v>310</v>
      </c>
      <c r="C17" s="34"/>
      <c r="D17" s="74"/>
      <c r="E17" s="32"/>
      <c r="F17" s="32"/>
      <c r="G17" s="32"/>
      <c r="H17" s="32"/>
      <c r="I17" s="32"/>
      <c r="J17" s="32"/>
      <c r="K17" s="508"/>
    </row>
    <row r="18" spans="1:16" x14ac:dyDescent="0.2">
      <c r="A18" s="30" t="s">
        <v>483</v>
      </c>
      <c r="B18" s="851" t="s">
        <v>310</v>
      </c>
      <c r="C18" s="29" t="s">
        <v>487</v>
      </c>
      <c r="D18" s="74"/>
      <c r="E18" s="57">
        <f>SUM(E10:E17)</f>
        <v>0</v>
      </c>
      <c r="F18" s="57">
        <f t="shared" ref="F18:J18" si="1">SUM(F10:F17)</f>
        <v>0</v>
      </c>
      <c r="G18" s="57">
        <f t="shared" si="1"/>
        <v>0</v>
      </c>
      <c r="H18" s="57">
        <f t="shared" si="1"/>
        <v>0</v>
      </c>
      <c r="I18" s="57">
        <f t="shared" si="1"/>
        <v>0</v>
      </c>
      <c r="J18" s="57">
        <f t="shared" si="1"/>
        <v>0</v>
      </c>
      <c r="K18" s="508"/>
    </row>
    <row r="19" spans="1:16" x14ac:dyDescent="0.2">
      <c r="B19" s="851" t="s">
        <v>310</v>
      </c>
      <c r="C19" s="30"/>
      <c r="D19" s="74"/>
      <c r="E19" s="32"/>
      <c r="F19" s="32"/>
      <c r="G19" s="32"/>
      <c r="H19" s="32"/>
      <c r="I19" s="32"/>
      <c r="J19" s="32"/>
      <c r="K19" s="508"/>
    </row>
    <row r="20" spans="1:16" x14ac:dyDescent="0.2">
      <c r="A20" s="30" t="s">
        <v>488</v>
      </c>
      <c r="B20" s="753" t="str">
        <f t="shared" ref="B20:B28" si="2">IF(AND(ROUND($E20,0)=0,ROUND($F20,0)=0,ROUND($G20,0)=0),"No","Yes")</f>
        <v>No</v>
      </c>
      <c r="C20" s="29" t="s">
        <v>489</v>
      </c>
      <c r="D20" s="74"/>
      <c r="E20" s="32"/>
      <c r="F20" s="32"/>
      <c r="G20" s="32"/>
      <c r="H20" s="32"/>
      <c r="I20" s="32"/>
      <c r="J20" s="32"/>
      <c r="K20" s="508"/>
    </row>
    <row r="21" spans="1:16" x14ac:dyDescent="0.2">
      <c r="B21" s="753" t="str">
        <f t="shared" si="2"/>
        <v>No</v>
      </c>
      <c r="C21" s="34" t="s">
        <v>490</v>
      </c>
      <c r="D21" s="74" t="str">
        <f>IF($B21="Yes",'Notes &amp; Disclosures'!$N$20,"")</f>
        <v/>
      </c>
      <c r="E21" s="32">
        <f>SUM('Notes &amp; Disclosures'!H45)</f>
        <v>0</v>
      </c>
      <c r="F21" s="32">
        <f>SUM('Notes &amp; Disclosures'!I45)</f>
        <v>0</v>
      </c>
      <c r="G21" s="32">
        <f>SUM('Notes &amp; Disclosures'!J45)</f>
        <v>0</v>
      </c>
      <c r="H21" s="32">
        <f>SUM('Notes &amp; Disclosures'!K45)</f>
        <v>0</v>
      </c>
      <c r="I21" s="32">
        <f>SUM('Notes &amp; Disclosures'!L45)</f>
        <v>0</v>
      </c>
      <c r="J21" s="32">
        <f>SUM('Notes &amp; Disclosures'!M45)</f>
        <v>0</v>
      </c>
      <c r="K21" s="508"/>
    </row>
    <row r="22" spans="1:16" x14ac:dyDescent="0.2">
      <c r="B22" s="753" t="str">
        <f t="shared" si="2"/>
        <v>No</v>
      </c>
      <c r="C22" s="34" t="s">
        <v>232</v>
      </c>
      <c r="D22" s="74" t="str">
        <f>IF($B22="Yes",'Notes &amp; Disclosures'!$N$59,"")</f>
        <v/>
      </c>
      <c r="E22" s="32">
        <f>SUM('Notes &amp; Disclosures'!H76)</f>
        <v>0</v>
      </c>
      <c r="F22" s="32">
        <f>SUM('Notes &amp; Disclosures'!I76)</f>
        <v>0</v>
      </c>
      <c r="G22" s="32">
        <f>SUM('Notes &amp; Disclosures'!J76)</f>
        <v>0</v>
      </c>
      <c r="H22" s="32">
        <f>SUM('Notes &amp; Disclosures'!K76)</f>
        <v>0</v>
      </c>
      <c r="I22" s="32">
        <f>SUM('Notes &amp; Disclosures'!L76)</f>
        <v>0</v>
      </c>
      <c r="J22" s="32">
        <f>SUM('Notes &amp; Disclosures'!M76)</f>
        <v>0</v>
      </c>
      <c r="K22" s="508"/>
      <c r="P22" s="30"/>
    </row>
    <row r="23" spans="1:16" x14ac:dyDescent="0.2">
      <c r="B23" s="753" t="str">
        <f t="shared" si="2"/>
        <v>No</v>
      </c>
      <c r="C23" s="30" t="s">
        <v>491</v>
      </c>
      <c r="D23" s="74" t="str">
        <f>IF($B23="Yes",'Notes &amp; Disclosures'!$N$81,"")</f>
        <v/>
      </c>
      <c r="E23" s="32">
        <f>SUM('Notes &amp; Disclosures'!H95)</f>
        <v>0</v>
      </c>
      <c r="F23" s="32">
        <f>SUM('Notes &amp; Disclosures'!I95)</f>
        <v>0</v>
      </c>
      <c r="G23" s="32">
        <f>SUM('Notes &amp; Disclosures'!J95)</f>
        <v>0</v>
      </c>
      <c r="H23" s="32">
        <f>SUM('Notes &amp; Disclosures'!K95)</f>
        <v>0</v>
      </c>
      <c r="I23" s="32">
        <f>SUM('Notes &amp; Disclosures'!L95)</f>
        <v>0</v>
      </c>
      <c r="J23" s="32">
        <f>SUM('Notes &amp; Disclosures'!M95)</f>
        <v>0</v>
      </c>
      <c r="K23" s="508"/>
      <c r="P23" s="30"/>
    </row>
    <row r="24" spans="1:16" ht="12.75" customHeight="1" x14ac:dyDescent="0.2">
      <c r="B24" s="753" t="str">
        <f t="shared" si="2"/>
        <v>No</v>
      </c>
      <c r="C24" s="30" t="s">
        <v>492</v>
      </c>
      <c r="D24" s="74" t="str">
        <f>IF($B24="Yes",'Notes &amp; Disclosures'!$N$97,"")</f>
        <v/>
      </c>
      <c r="E24" s="32">
        <f>SUM('Notes &amp; Disclosures'!H115)</f>
        <v>0</v>
      </c>
      <c r="F24" s="32">
        <f>SUM('Notes &amp; Disclosures'!I115)</f>
        <v>0</v>
      </c>
      <c r="G24" s="32">
        <f>SUM('Notes &amp; Disclosures'!J115)</f>
        <v>0</v>
      </c>
      <c r="H24" s="32">
        <f>SUM('Notes &amp; Disclosures'!K115)</f>
        <v>0</v>
      </c>
      <c r="I24" s="32">
        <f>SUM('Notes &amp; Disclosures'!L115)</f>
        <v>0</v>
      </c>
      <c r="J24" s="32">
        <f>SUM('Notes &amp; Disclosures'!M115)</f>
        <v>0</v>
      </c>
      <c r="K24" s="508"/>
      <c r="P24" s="30"/>
    </row>
    <row r="25" spans="1:16" x14ac:dyDescent="0.2">
      <c r="A25" s="30" t="s">
        <v>493</v>
      </c>
      <c r="B25" s="753" t="str">
        <f t="shared" si="2"/>
        <v>No</v>
      </c>
      <c r="C25" s="34" t="s">
        <v>148</v>
      </c>
      <c r="D25" s="27"/>
      <c r="E25" s="32">
        <f>'Sch Parent Inputs'!C83</f>
        <v>0</v>
      </c>
      <c r="F25" s="32">
        <f>'Sch Parent Inputs'!D83</f>
        <v>0</v>
      </c>
      <c r="G25" s="32">
        <f>'Sch Parent Inputs'!E83</f>
        <v>0</v>
      </c>
      <c r="H25" s="32">
        <f>'Group Inputs'!C83</f>
        <v>0</v>
      </c>
      <c r="I25" s="32">
        <f>'Group Inputs'!D83</f>
        <v>0</v>
      </c>
      <c r="J25" s="32">
        <f>'Group Inputs'!E83</f>
        <v>0</v>
      </c>
      <c r="K25" s="508"/>
      <c r="P25" s="30"/>
    </row>
    <row r="26" spans="1:16" x14ac:dyDescent="0.2">
      <c r="B26" s="753" t="str">
        <f t="shared" si="2"/>
        <v>No</v>
      </c>
      <c r="C26" s="34" t="s">
        <v>494</v>
      </c>
      <c r="D26" s="74" t="str">
        <f>IF($B26="Yes",'Notes &amp; Disclosures'!$N$116,"")</f>
        <v/>
      </c>
      <c r="E26" s="32">
        <f>SUM('Notes &amp; Disclosures'!H132)</f>
        <v>0</v>
      </c>
      <c r="F26" s="32">
        <f>SUM('Notes &amp; Disclosures'!I132)</f>
        <v>0</v>
      </c>
      <c r="G26" s="32">
        <f>SUM('Notes &amp; Disclosures'!J132)</f>
        <v>0</v>
      </c>
      <c r="H26" s="32">
        <f>SUM('Notes &amp; Disclosures'!K132)</f>
        <v>0</v>
      </c>
      <c r="I26" s="32">
        <f>SUM('Notes &amp; Disclosures'!L132)</f>
        <v>0</v>
      </c>
      <c r="J26" s="32">
        <f>SUM('Notes &amp; Disclosures'!M132)</f>
        <v>0</v>
      </c>
      <c r="K26" s="508"/>
      <c r="P26" s="30"/>
    </row>
    <row r="27" spans="1:16" x14ac:dyDescent="0.2">
      <c r="B27" s="753" t="str">
        <f t="shared" si="2"/>
        <v>No</v>
      </c>
      <c r="C27" s="34" t="s">
        <v>495</v>
      </c>
      <c r="D27" s="74" t="str">
        <f>IF($B27="Yes",'Notes &amp; Disclosures'!$N$139,"")</f>
        <v/>
      </c>
      <c r="E27" s="32">
        <f>'Notes &amp; Disclosures'!H149</f>
        <v>0</v>
      </c>
      <c r="F27" s="32">
        <f>'Notes &amp; Disclosures'!I149</f>
        <v>0</v>
      </c>
      <c r="G27" s="32">
        <f>'Notes &amp; Disclosures'!J149</f>
        <v>0</v>
      </c>
      <c r="H27" s="32">
        <f>'Notes &amp; Disclosures'!K149</f>
        <v>0</v>
      </c>
      <c r="I27" s="32">
        <f>'Notes &amp; Disclosures'!L149</f>
        <v>0</v>
      </c>
      <c r="J27" s="32">
        <f>'Notes &amp; Disclosures'!M149</f>
        <v>0</v>
      </c>
      <c r="K27" s="508"/>
      <c r="L27" s="120"/>
      <c r="M27" s="120"/>
      <c r="N27" s="30"/>
      <c r="O27" s="30"/>
      <c r="P27" s="30"/>
    </row>
    <row r="28" spans="1:16" x14ac:dyDescent="0.2">
      <c r="A28" s="30" t="s">
        <v>496</v>
      </c>
      <c r="B28" s="753" t="str">
        <f t="shared" si="2"/>
        <v>No</v>
      </c>
      <c r="C28" s="34" t="s">
        <v>497</v>
      </c>
      <c r="D28" s="27"/>
      <c r="E28" s="32">
        <f>'Sch Parent Inputs'!C85</f>
        <v>0</v>
      </c>
      <c r="F28" s="32">
        <f>'Sch Parent Inputs'!D85</f>
        <v>0</v>
      </c>
      <c r="G28" s="32">
        <f>'Sch Parent Inputs'!E85</f>
        <v>0</v>
      </c>
      <c r="H28" s="32">
        <f>'Group Inputs'!C85</f>
        <v>0</v>
      </c>
      <c r="I28" s="32">
        <f>'Group Inputs'!D85</f>
        <v>0</v>
      </c>
      <c r="J28" s="32">
        <f>'Group Inputs'!E85</f>
        <v>0</v>
      </c>
      <c r="K28" s="508"/>
      <c r="L28" s="120"/>
      <c r="M28" s="120"/>
      <c r="N28" s="30"/>
      <c r="O28" s="30"/>
      <c r="P28" s="30"/>
    </row>
    <row r="29" spans="1:16" x14ac:dyDescent="0.2">
      <c r="B29" s="851" t="s">
        <v>310</v>
      </c>
      <c r="C29" s="30"/>
      <c r="D29" s="38"/>
      <c r="E29" s="32"/>
      <c r="F29" s="32"/>
      <c r="G29" s="32"/>
      <c r="H29" s="32"/>
      <c r="I29" s="32"/>
      <c r="J29" s="32"/>
      <c r="K29" s="508"/>
      <c r="P29" s="30"/>
    </row>
    <row r="30" spans="1:16" x14ac:dyDescent="0.2">
      <c r="A30" s="30" t="s">
        <v>486</v>
      </c>
      <c r="B30" s="851" t="s">
        <v>310</v>
      </c>
      <c r="C30" s="29" t="s">
        <v>498</v>
      </c>
      <c r="D30" s="27"/>
      <c r="E30" s="57">
        <f t="shared" ref="E30:J30" si="3">SUM(E21:E29)</f>
        <v>0</v>
      </c>
      <c r="F30" s="57">
        <f t="shared" si="3"/>
        <v>0</v>
      </c>
      <c r="G30" s="57">
        <f t="shared" si="3"/>
        <v>0</v>
      </c>
      <c r="H30" s="57">
        <f t="shared" si="3"/>
        <v>0</v>
      </c>
      <c r="I30" s="57">
        <f t="shared" si="3"/>
        <v>0</v>
      </c>
      <c r="J30" s="57">
        <f t="shared" si="3"/>
        <v>0</v>
      </c>
      <c r="K30" s="508"/>
      <c r="L30" s="120"/>
      <c r="M30" s="120"/>
      <c r="N30" s="30"/>
      <c r="O30" s="30"/>
      <c r="P30" s="30"/>
    </row>
    <row r="31" spans="1:16" x14ac:dyDescent="0.2">
      <c r="B31" s="851" t="s">
        <v>310</v>
      </c>
      <c r="C31" s="34"/>
      <c r="D31" s="27"/>
      <c r="E31" s="36"/>
      <c r="F31" s="36"/>
      <c r="G31" s="36"/>
      <c r="H31" s="36"/>
      <c r="I31" s="36"/>
      <c r="J31" s="36"/>
      <c r="K31" s="508"/>
      <c r="L31" s="120"/>
      <c r="M31" s="120"/>
      <c r="N31" s="30"/>
      <c r="O31" s="30"/>
      <c r="P31" s="30"/>
    </row>
    <row r="32" spans="1:16" x14ac:dyDescent="0.2">
      <c r="A32" s="30" t="s">
        <v>499</v>
      </c>
      <c r="B32" s="851" t="s">
        <v>310</v>
      </c>
      <c r="C32" s="39" t="s">
        <v>500</v>
      </c>
      <c r="D32" s="52"/>
      <c r="E32" s="32">
        <f>SUM(E18-E30)</f>
        <v>0</v>
      </c>
      <c r="F32" s="32">
        <f t="shared" ref="F32:J32" si="4">SUM(F18-F30)</f>
        <v>0</v>
      </c>
      <c r="G32" s="32">
        <f t="shared" si="4"/>
        <v>0</v>
      </c>
      <c r="H32" s="32">
        <f t="shared" si="4"/>
        <v>0</v>
      </c>
      <c r="I32" s="32">
        <f t="shared" si="4"/>
        <v>0</v>
      </c>
      <c r="J32" s="32">
        <f t="shared" si="4"/>
        <v>0</v>
      </c>
      <c r="K32" s="508"/>
      <c r="L32" s="1259" t="s">
        <v>501</v>
      </c>
      <c r="M32" s="1260"/>
      <c r="N32" s="1260"/>
      <c r="O32" s="1261"/>
      <c r="P32" s="30"/>
    </row>
    <row r="33" spans="1:131" x14ac:dyDescent="0.2">
      <c r="B33" s="851" t="s">
        <v>310</v>
      </c>
      <c r="C33" s="39"/>
      <c r="D33" s="27"/>
      <c r="E33" s="32"/>
      <c r="F33" s="32"/>
      <c r="G33" s="32"/>
      <c r="H33" s="32"/>
      <c r="I33" s="32"/>
      <c r="J33" s="32"/>
      <c r="K33" s="508"/>
      <c r="L33" s="1262" t="s">
        <v>502</v>
      </c>
      <c r="M33" s="1263"/>
      <c r="N33" s="1263"/>
      <c r="O33" s="1264"/>
      <c r="P33" s="30"/>
    </row>
    <row r="34" spans="1:131" x14ac:dyDescent="0.2">
      <c r="A34" s="30" t="s">
        <v>503</v>
      </c>
      <c r="B34" s="851" t="s">
        <v>310</v>
      </c>
      <c r="C34" s="39" t="s">
        <v>504</v>
      </c>
      <c r="D34" s="27"/>
      <c r="E34" s="32"/>
      <c r="F34" s="32"/>
      <c r="G34" s="32"/>
      <c r="H34" s="32"/>
      <c r="I34" s="32"/>
      <c r="J34" s="32"/>
      <c r="K34" s="508"/>
      <c r="L34" s="135" t="s">
        <v>505</v>
      </c>
      <c r="M34" s="1266"/>
      <c r="N34" s="1266"/>
      <c r="O34" s="412"/>
      <c r="P34" s="30"/>
    </row>
    <row r="35" spans="1:131" x14ac:dyDescent="0.2">
      <c r="B35" s="851" t="s">
        <v>310</v>
      </c>
      <c r="C35" s="1299" t="s">
        <v>506</v>
      </c>
      <c r="D35" s="27"/>
      <c r="E35" s="32"/>
      <c r="F35" s="32"/>
      <c r="G35" s="32"/>
      <c r="H35" s="32"/>
      <c r="I35" s="32"/>
      <c r="J35" s="32"/>
      <c r="K35" s="508"/>
      <c r="L35" s="135" t="s">
        <v>507</v>
      </c>
      <c r="M35" s="1266"/>
      <c r="N35" s="1266"/>
      <c r="O35" s="412"/>
      <c r="P35" s="30"/>
    </row>
    <row r="36" spans="1:131" s="30" customFormat="1" ht="12.75" customHeight="1" x14ac:dyDescent="0.2">
      <c r="B36" s="851" t="s">
        <v>310</v>
      </c>
      <c r="C36" s="34" t="s">
        <v>508</v>
      </c>
      <c r="D36" s="27"/>
      <c r="E36" s="1269">
        <v>0</v>
      </c>
      <c r="F36" s="1269">
        <v>0</v>
      </c>
      <c r="G36" s="1269">
        <v>0</v>
      </c>
      <c r="H36" s="1269">
        <v>0</v>
      </c>
      <c r="I36" s="1269">
        <v>0</v>
      </c>
      <c r="J36" s="1269">
        <v>0</v>
      </c>
      <c r="K36" s="508"/>
      <c r="L36" s="135" t="s">
        <v>509</v>
      </c>
      <c r="M36" s="1266"/>
      <c r="N36" s="1266"/>
      <c r="O36" s="412"/>
    </row>
    <row r="37" spans="1:131" s="30" customFormat="1" ht="12.75" customHeight="1" x14ac:dyDescent="0.2">
      <c r="B37" s="851" t="s">
        <v>310</v>
      </c>
      <c r="C37" s="34"/>
      <c r="D37" s="27"/>
      <c r="E37" s="1297"/>
      <c r="F37" s="1297"/>
      <c r="G37" s="1297"/>
      <c r="H37" s="1297"/>
      <c r="I37" s="1297"/>
      <c r="J37" s="1297"/>
      <c r="K37" s="508"/>
      <c r="L37" s="135" t="s">
        <v>510</v>
      </c>
      <c r="M37" s="1266"/>
      <c r="N37" s="1266"/>
      <c r="O37" s="412"/>
    </row>
    <row r="38" spans="1:131" s="30" customFormat="1" ht="15" x14ac:dyDescent="0.35">
      <c r="B38" s="851" t="s">
        <v>310</v>
      </c>
      <c r="C38" s="1298" t="s">
        <v>511</v>
      </c>
      <c r="D38" s="27"/>
      <c r="E38" s="1296">
        <f>SUM(E34:E37)</f>
        <v>0</v>
      </c>
      <c r="F38" s="1296">
        <f t="shared" ref="F38:J38" si="5">SUM(F34:F37)</f>
        <v>0</v>
      </c>
      <c r="G38" s="1296">
        <f t="shared" si="5"/>
        <v>0</v>
      </c>
      <c r="H38" s="1296">
        <f t="shared" si="5"/>
        <v>0</v>
      </c>
      <c r="I38" s="1296">
        <f t="shared" si="5"/>
        <v>0</v>
      </c>
      <c r="J38" s="1296">
        <f t="shared" si="5"/>
        <v>0</v>
      </c>
      <c r="K38" s="508"/>
      <c r="L38" s="813" t="s">
        <v>512</v>
      </c>
      <c r="M38" s="1266"/>
      <c r="N38" s="1266"/>
      <c r="O38" s="412"/>
    </row>
    <row r="39" spans="1:131" s="30" customFormat="1" ht="12.75" customHeight="1" x14ac:dyDescent="0.35">
      <c r="B39" s="851" t="s">
        <v>310</v>
      </c>
      <c r="C39" s="34"/>
      <c r="D39" s="27"/>
      <c r="E39" s="1297"/>
      <c r="F39" s="1297"/>
      <c r="G39" s="1297"/>
      <c r="H39" s="1297"/>
      <c r="I39" s="1297"/>
      <c r="J39" s="1297"/>
      <c r="K39" s="508"/>
      <c r="L39" s="134" t="s">
        <v>513</v>
      </c>
      <c r="M39" s="1266"/>
      <c r="N39" s="1266"/>
      <c r="O39" s="412"/>
    </row>
    <row r="40" spans="1:131" s="30" customFormat="1" x14ac:dyDescent="0.2">
      <c r="B40" s="851" t="s">
        <v>310</v>
      </c>
      <c r="C40" s="39"/>
      <c r="D40" s="27"/>
      <c r="E40" s="32"/>
      <c r="F40" s="32"/>
      <c r="G40" s="32"/>
      <c r="H40" s="32"/>
      <c r="I40" s="32"/>
      <c r="J40" s="32"/>
      <c r="K40" s="508"/>
      <c r="L40" s="1265" t="s">
        <v>514</v>
      </c>
      <c r="M40" s="1266"/>
      <c r="N40" s="1266"/>
      <c r="O40" s="412"/>
    </row>
    <row r="41" spans="1:131" ht="13.5" thickBot="1" x14ac:dyDescent="0.25">
      <c r="A41" s="30" t="s">
        <v>515</v>
      </c>
      <c r="B41" s="851" t="s">
        <v>310</v>
      </c>
      <c r="C41" s="39" t="s">
        <v>516</v>
      </c>
      <c r="D41" s="52"/>
      <c r="E41" s="133">
        <f>+E32+E36</f>
        <v>0</v>
      </c>
      <c r="F41" s="133">
        <f t="shared" ref="F41:J41" si="6">+F32+F36</f>
        <v>0</v>
      </c>
      <c r="G41" s="133">
        <f t="shared" si="6"/>
        <v>0</v>
      </c>
      <c r="H41" s="133">
        <f t="shared" si="6"/>
        <v>0</v>
      </c>
      <c r="I41" s="133">
        <f t="shared" si="6"/>
        <v>0</v>
      </c>
      <c r="J41" s="133">
        <f t="shared" si="6"/>
        <v>0</v>
      </c>
      <c r="K41" s="508"/>
      <c r="L41" s="1265" t="s">
        <v>517</v>
      </c>
      <c r="M41" s="1266"/>
      <c r="N41" s="1266"/>
      <c r="O41" s="412"/>
      <c r="P41" s="30"/>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row>
    <row r="42" spans="1:131" ht="13.5" thickTop="1" x14ac:dyDescent="0.2">
      <c r="B42" s="851" t="s">
        <v>310</v>
      </c>
      <c r="C42" s="39"/>
      <c r="D42" s="27"/>
      <c r="E42" s="40"/>
      <c r="F42" s="41"/>
      <c r="G42" s="41"/>
      <c r="H42" s="40"/>
      <c r="I42" s="41"/>
      <c r="J42" s="41"/>
      <c r="K42" s="508"/>
      <c r="L42" s="134" t="s">
        <v>518</v>
      </c>
      <c r="M42" s="1266"/>
      <c r="N42" s="1266"/>
      <c r="O42" s="412"/>
      <c r="P42" s="30"/>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row>
    <row r="43" spans="1:131" x14ac:dyDescent="0.2">
      <c r="B43" s="851" t="s">
        <v>310</v>
      </c>
      <c r="C43" s="42"/>
      <c r="D43" s="42"/>
      <c r="E43" s="42"/>
      <c r="F43" s="42"/>
      <c r="G43" s="42"/>
      <c r="H43" s="143"/>
      <c r="I43" s="30"/>
      <c r="J43" s="143"/>
      <c r="K43" s="30"/>
      <c r="L43" s="135" t="s">
        <v>519</v>
      </c>
      <c r="M43" s="1267"/>
      <c r="N43" s="1266"/>
      <c r="O43" s="412"/>
      <c r="P43" s="30"/>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row>
    <row r="44" spans="1:131" ht="13.5" customHeight="1" x14ac:dyDescent="0.2">
      <c r="B44" s="851" t="s">
        <v>310</v>
      </c>
      <c r="C44" s="1559" t="s">
        <v>520</v>
      </c>
      <c r="D44" s="1559"/>
      <c r="E44" s="1559"/>
      <c r="F44" s="1559"/>
      <c r="G44" s="1559"/>
      <c r="H44" s="1559"/>
      <c r="I44" s="1559"/>
      <c r="J44" s="1559"/>
      <c r="K44" s="30"/>
      <c r="L44" s="135" t="s">
        <v>508</v>
      </c>
      <c r="M44" s="1267"/>
      <c r="N44" s="1266"/>
      <c r="O44" s="412"/>
      <c r="P44" s="30"/>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row>
    <row r="45" spans="1:131" ht="13.5" thickBot="1" x14ac:dyDescent="0.25">
      <c r="B45" s="851" t="s">
        <v>310</v>
      </c>
      <c r="C45" s="1559"/>
      <c r="D45" s="1559"/>
      <c r="E45" s="1559"/>
      <c r="F45" s="1559"/>
      <c r="G45" s="1559"/>
      <c r="H45" s="1559"/>
      <c r="I45" s="1559"/>
      <c r="J45" s="1559"/>
      <c r="K45" s="30"/>
      <c r="L45" s="1268" t="s">
        <v>521</v>
      </c>
      <c r="M45" s="413"/>
      <c r="N45" s="1295"/>
      <c r="O45" s="414"/>
      <c r="P45" s="30"/>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row>
    <row r="46" spans="1:131" ht="12.95" customHeight="1" thickTop="1" x14ac:dyDescent="0.2">
      <c r="C46" s="30"/>
      <c r="D46" s="30"/>
      <c r="E46" s="30"/>
      <c r="F46" s="30"/>
      <c r="G46" s="30"/>
      <c r="H46" s="30"/>
      <c r="I46" s="30"/>
      <c r="J46" s="30"/>
      <c r="K46" s="30"/>
      <c r="L46" s="30"/>
      <c r="M46" s="30"/>
      <c r="N46" s="30"/>
      <c r="O46" s="30"/>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row>
    <row r="47" spans="1:131" s="30" customFormat="1" x14ac:dyDescent="0.2"/>
    <row r="48" spans="1:131" s="30" customFormat="1" ht="12.75" customHeight="1" x14ac:dyDescent="0.2">
      <c r="L48" s="1691" t="s">
        <v>522</v>
      </c>
      <c r="M48" s="1692"/>
      <c r="N48" s="1692"/>
      <c r="O48" s="1691" t="s">
        <v>523</v>
      </c>
      <c r="P48" s="1692"/>
      <c r="Q48" s="1695"/>
    </row>
    <row r="49" spans="12:17" s="30" customFormat="1" ht="12.75" customHeight="1" x14ac:dyDescent="0.2">
      <c r="L49" s="1693"/>
      <c r="M49" s="1694"/>
      <c r="N49" s="1694"/>
      <c r="O49" s="1693"/>
      <c r="P49" s="1694"/>
      <c r="Q49" s="1696"/>
    </row>
    <row r="50" spans="12:17" s="30" customFormat="1" x14ac:dyDescent="0.2">
      <c r="L50" s="1693"/>
      <c r="M50" s="1694"/>
      <c r="N50" s="1694"/>
      <c r="O50" s="1693"/>
      <c r="P50" s="1694"/>
      <c r="Q50" s="1696"/>
    </row>
    <row r="51" spans="12:17" s="30" customFormat="1" x14ac:dyDescent="0.2">
      <c r="L51" s="727">
        <f>FY</f>
        <v>2025</v>
      </c>
      <c r="M51" s="855" t="s">
        <v>524</v>
      </c>
      <c r="N51" s="7">
        <f>FY-1</f>
        <v>2024</v>
      </c>
      <c r="O51" s="727">
        <f>FY</f>
        <v>2025</v>
      </c>
      <c r="P51" s="855" t="s">
        <v>524</v>
      </c>
      <c r="Q51" s="619">
        <f>FY-1</f>
        <v>2024</v>
      </c>
    </row>
    <row r="52" spans="12:17" s="30" customFormat="1" x14ac:dyDescent="0.2">
      <c r="L52" s="1324">
        <f>(SUBTOTAL(9,'Sch Parent Inputs'!C11:C117))+E41</f>
        <v>0</v>
      </c>
      <c r="M52" s="1325">
        <f>(SUBTOTAL(9,'Sch Parent Inputs'!D11:D117))+F41</f>
        <v>0</v>
      </c>
      <c r="N52" s="1325">
        <f>(SUBTOTAL(9,'Sch Parent Inputs'!E11:E117))+G41</f>
        <v>0</v>
      </c>
      <c r="O52" s="1325">
        <f>(SUBTOTAL(9,'Group Inputs'!C11:C117))+H41</f>
        <v>0</v>
      </c>
      <c r="P52" s="1325">
        <f>(SUBTOTAL(9,'Group Inputs'!D11:D117))+I41</f>
        <v>0</v>
      </c>
      <c r="Q52" s="1326">
        <f>(SUBTOTAL(9,'Group Inputs'!E11:E117))+J41</f>
        <v>0</v>
      </c>
    </row>
    <row r="53" spans="12:17" s="30" customFormat="1" ht="12.6" customHeight="1" x14ac:dyDescent="0.2">
      <c r="L53" s="428"/>
      <c r="M53" s="429"/>
      <c r="N53" s="429"/>
      <c r="O53" s="429"/>
      <c r="P53" s="429"/>
      <c r="Q53" s="1270"/>
    </row>
    <row r="54" spans="12:17" s="30" customFormat="1" x14ac:dyDescent="0.2"/>
    <row r="55" spans="12:17" s="30" customFormat="1" x14ac:dyDescent="0.2">
      <c r="L55" s="1681" t="s">
        <v>525</v>
      </c>
      <c r="M55" s="1682"/>
      <c r="N55" s="1682"/>
      <c r="O55" s="1682"/>
      <c r="P55" s="1683"/>
    </row>
    <row r="56" spans="12:17" s="30" customFormat="1" x14ac:dyDescent="0.2">
      <c r="L56" s="1684"/>
      <c r="M56" s="1685"/>
      <c r="N56" s="1685"/>
      <c r="O56" s="1685"/>
      <c r="P56" s="1686"/>
    </row>
    <row r="57" spans="12:17" s="30" customFormat="1" x14ac:dyDescent="0.2">
      <c r="L57" s="1687"/>
      <c r="M57" s="1688"/>
      <c r="N57" s="1688"/>
      <c r="O57" s="1688"/>
      <c r="P57" s="1689"/>
    </row>
    <row r="58" spans="12:17" s="30" customFormat="1" x14ac:dyDescent="0.2"/>
    <row r="59" spans="12:17" s="30" customFormat="1" x14ac:dyDescent="0.2"/>
    <row r="60" spans="12:17" s="30" customFormat="1" x14ac:dyDescent="0.2"/>
    <row r="61" spans="12:17" s="30" customFormat="1" x14ac:dyDescent="0.2"/>
    <row r="62" spans="12:17" s="30" customFormat="1" x14ac:dyDescent="0.2"/>
    <row r="63" spans="12:17" s="30" customFormat="1" x14ac:dyDescent="0.2"/>
    <row r="64" spans="12:17" s="30" customFormat="1" x14ac:dyDescent="0.2"/>
    <row r="65" s="30" customFormat="1" x14ac:dyDescent="0.2"/>
    <row r="66" s="30" customFormat="1" x14ac:dyDescent="0.2"/>
    <row r="67" s="30" customFormat="1" x14ac:dyDescent="0.2"/>
    <row r="68" s="30" customFormat="1" x14ac:dyDescent="0.2"/>
    <row r="69" s="30" customFormat="1" x14ac:dyDescent="0.2"/>
    <row r="70" s="30" customFormat="1" x14ac:dyDescent="0.2"/>
    <row r="71" s="30" customFormat="1" x14ac:dyDescent="0.2"/>
    <row r="72" s="30" customFormat="1" x14ac:dyDescent="0.2"/>
    <row r="73" s="30" customFormat="1" x14ac:dyDescent="0.2"/>
    <row r="74" s="30" customFormat="1" x14ac:dyDescent="0.2"/>
    <row r="75" s="30" customFormat="1" x14ac:dyDescent="0.2"/>
    <row r="76" s="30" customFormat="1" x14ac:dyDescent="0.2"/>
    <row r="77" s="30" customFormat="1" x14ac:dyDescent="0.2"/>
    <row r="78" s="30" customFormat="1" x14ac:dyDescent="0.2"/>
    <row r="79" s="30" customFormat="1" x14ac:dyDescent="0.2"/>
    <row r="80" s="30" customFormat="1" x14ac:dyDescent="0.2"/>
    <row r="81" s="30" customFormat="1" x14ac:dyDescent="0.2"/>
    <row r="82" s="30" customFormat="1" x14ac:dyDescent="0.2"/>
    <row r="83" s="30" customFormat="1" x14ac:dyDescent="0.2"/>
    <row r="84" s="30" customFormat="1" x14ac:dyDescent="0.2"/>
    <row r="85" s="30" customFormat="1" x14ac:dyDescent="0.2"/>
    <row r="86" s="30" customFormat="1" x14ac:dyDescent="0.2"/>
    <row r="87" s="30" customFormat="1" x14ac:dyDescent="0.2"/>
    <row r="88" s="30" customFormat="1" x14ac:dyDescent="0.2"/>
    <row r="89" s="30" customFormat="1" x14ac:dyDescent="0.2"/>
    <row r="90" s="30" customFormat="1" x14ac:dyDescent="0.2"/>
    <row r="91" s="30" customFormat="1" x14ac:dyDescent="0.2"/>
    <row r="92" s="30" customFormat="1" x14ac:dyDescent="0.2"/>
    <row r="93" s="30" customFormat="1" x14ac:dyDescent="0.2"/>
    <row r="94" s="30" customFormat="1" x14ac:dyDescent="0.2"/>
    <row r="95" s="30" customFormat="1" x14ac:dyDescent="0.2"/>
    <row r="96" s="30" customFormat="1" x14ac:dyDescent="0.2"/>
    <row r="97" s="30" customFormat="1" x14ac:dyDescent="0.2"/>
    <row r="98" s="30" customFormat="1" x14ac:dyDescent="0.2"/>
    <row r="99" s="30" customFormat="1" x14ac:dyDescent="0.2"/>
    <row r="100" s="30" customFormat="1" x14ac:dyDescent="0.2"/>
    <row r="101" s="30" customFormat="1" x14ac:dyDescent="0.2"/>
    <row r="102" s="30" customFormat="1" x14ac:dyDescent="0.2"/>
    <row r="103" s="30" customFormat="1" x14ac:dyDescent="0.2"/>
    <row r="104" s="30" customFormat="1" x14ac:dyDescent="0.2"/>
    <row r="105" s="30" customFormat="1" x14ac:dyDescent="0.2"/>
    <row r="106" s="30" customFormat="1" x14ac:dyDescent="0.2"/>
    <row r="107" s="30" customFormat="1" x14ac:dyDescent="0.2"/>
    <row r="108" s="30" customFormat="1" x14ac:dyDescent="0.2"/>
    <row r="109" s="30" customFormat="1" x14ac:dyDescent="0.2"/>
    <row r="110" s="30" customFormat="1" x14ac:dyDescent="0.2"/>
    <row r="111" s="30" customFormat="1" x14ac:dyDescent="0.2"/>
    <row r="112" s="30" customFormat="1" x14ac:dyDescent="0.2"/>
    <row r="113" s="30" customFormat="1" x14ac:dyDescent="0.2"/>
    <row r="114" s="30" customFormat="1" x14ac:dyDescent="0.2"/>
    <row r="115" s="30" customFormat="1" x14ac:dyDescent="0.2"/>
    <row r="116" s="30" customFormat="1" x14ac:dyDescent="0.2"/>
    <row r="117" s="30" customFormat="1" x14ac:dyDescent="0.2"/>
    <row r="118" s="30" customFormat="1" x14ac:dyDescent="0.2"/>
    <row r="119" s="30" customFormat="1" x14ac:dyDescent="0.2"/>
    <row r="120" s="30" customFormat="1" x14ac:dyDescent="0.2"/>
    <row r="121" s="30" customFormat="1" x14ac:dyDescent="0.2"/>
    <row r="122" s="30" customFormat="1" x14ac:dyDescent="0.2"/>
    <row r="123" s="30" customFormat="1" x14ac:dyDescent="0.2"/>
    <row r="124" s="30" customFormat="1" x14ac:dyDescent="0.2"/>
    <row r="125" s="30" customFormat="1" x14ac:dyDescent="0.2"/>
    <row r="126" s="30" customFormat="1" x14ac:dyDescent="0.2"/>
    <row r="127" s="30" customFormat="1" x14ac:dyDescent="0.2"/>
    <row r="128" s="30" customFormat="1" x14ac:dyDescent="0.2"/>
    <row r="129" s="30" customFormat="1" x14ac:dyDescent="0.2"/>
    <row r="130" s="30" customFormat="1" x14ac:dyDescent="0.2"/>
    <row r="131" s="30" customFormat="1" x14ac:dyDescent="0.2"/>
    <row r="132" s="30" customFormat="1" x14ac:dyDescent="0.2"/>
    <row r="133" s="30" customFormat="1" x14ac:dyDescent="0.2"/>
    <row r="134" s="30" customFormat="1" x14ac:dyDescent="0.2"/>
    <row r="135" s="30" customFormat="1" x14ac:dyDescent="0.2"/>
    <row r="136" s="30" customFormat="1" x14ac:dyDescent="0.2"/>
    <row r="137" s="30" customFormat="1" x14ac:dyDescent="0.2"/>
    <row r="138" s="30" customFormat="1" x14ac:dyDescent="0.2"/>
    <row r="139" s="30" customFormat="1" x14ac:dyDescent="0.2"/>
    <row r="140" s="30" customFormat="1" x14ac:dyDescent="0.2"/>
    <row r="141" s="30" customFormat="1" x14ac:dyDescent="0.2"/>
    <row r="142" s="30" customFormat="1" x14ac:dyDescent="0.2"/>
    <row r="143" s="30" customFormat="1" x14ac:dyDescent="0.2"/>
    <row r="144" s="30" customFormat="1" x14ac:dyDescent="0.2"/>
    <row r="145" s="30" customFormat="1" x14ac:dyDescent="0.2"/>
    <row r="146" s="30" customFormat="1" x14ac:dyDescent="0.2"/>
    <row r="147" s="30" customFormat="1" x14ac:dyDescent="0.2"/>
    <row r="148" s="30" customFormat="1" x14ac:dyDescent="0.2"/>
    <row r="149" s="30" customFormat="1" x14ac:dyDescent="0.2"/>
    <row r="150" s="30" customFormat="1" x14ac:dyDescent="0.2"/>
    <row r="151" s="30" customFormat="1" x14ac:dyDescent="0.2"/>
    <row r="152" s="30" customFormat="1" x14ac:dyDescent="0.2"/>
    <row r="153" s="30" customFormat="1" x14ac:dyDescent="0.2"/>
    <row r="154" s="30" customFormat="1" x14ac:dyDescent="0.2"/>
    <row r="155" s="30" customFormat="1" x14ac:dyDescent="0.2"/>
    <row r="156" s="30" customFormat="1" x14ac:dyDescent="0.2"/>
    <row r="157" s="30" customFormat="1" x14ac:dyDescent="0.2"/>
    <row r="158" s="30" customFormat="1" x14ac:dyDescent="0.2"/>
    <row r="159" s="30" customFormat="1" x14ac:dyDescent="0.2"/>
    <row r="160" s="30" customFormat="1" x14ac:dyDescent="0.2"/>
    <row r="161" s="30" customFormat="1" x14ac:dyDescent="0.2"/>
    <row r="162" s="30" customFormat="1" x14ac:dyDescent="0.2"/>
    <row r="163" s="30" customFormat="1" x14ac:dyDescent="0.2"/>
    <row r="164" s="30" customFormat="1" x14ac:dyDescent="0.2"/>
    <row r="165" s="30" customFormat="1" x14ac:dyDescent="0.2"/>
    <row r="166" s="30" customFormat="1" x14ac:dyDescent="0.2"/>
    <row r="167" s="30" customFormat="1" x14ac:dyDescent="0.2"/>
    <row r="168" s="30" customFormat="1" x14ac:dyDescent="0.2"/>
    <row r="169" s="30" customFormat="1" x14ac:dyDescent="0.2"/>
    <row r="170" s="30" customFormat="1" x14ac:dyDescent="0.2"/>
    <row r="171" s="30" customFormat="1" x14ac:dyDescent="0.2"/>
    <row r="172" s="30" customFormat="1" x14ac:dyDescent="0.2"/>
    <row r="173" s="30" customFormat="1" x14ac:dyDescent="0.2"/>
    <row r="174" s="30" customFormat="1" x14ac:dyDescent="0.2"/>
    <row r="175" s="30" customFormat="1" x14ac:dyDescent="0.2"/>
    <row r="176" s="30" customFormat="1" x14ac:dyDescent="0.2"/>
    <row r="177" s="30" customFormat="1" x14ac:dyDescent="0.2"/>
    <row r="178" s="30" customFormat="1" x14ac:dyDescent="0.2"/>
    <row r="179" s="30" customFormat="1" x14ac:dyDescent="0.2"/>
    <row r="180" s="30" customFormat="1" x14ac:dyDescent="0.2"/>
    <row r="181" s="30" customFormat="1" x14ac:dyDescent="0.2"/>
    <row r="182" s="30" customFormat="1" x14ac:dyDescent="0.2"/>
    <row r="183" s="30" customFormat="1" x14ac:dyDescent="0.2"/>
    <row r="184" s="30" customFormat="1" x14ac:dyDescent="0.2"/>
    <row r="185" s="30" customFormat="1" x14ac:dyDescent="0.2"/>
    <row r="186" s="30" customFormat="1" x14ac:dyDescent="0.2"/>
    <row r="187" s="30" customFormat="1" x14ac:dyDescent="0.2"/>
    <row r="188" s="30" customFormat="1" x14ac:dyDescent="0.2"/>
    <row r="189" s="30" customFormat="1" x14ac:dyDescent="0.2"/>
    <row r="190" s="30" customFormat="1" x14ac:dyDescent="0.2"/>
    <row r="191" s="30" customFormat="1" x14ac:dyDescent="0.2"/>
    <row r="192" s="30" customFormat="1" x14ac:dyDescent="0.2"/>
    <row r="193" s="30" customFormat="1" x14ac:dyDescent="0.2"/>
    <row r="194" s="30" customFormat="1" x14ac:dyDescent="0.2"/>
    <row r="195" s="30" customFormat="1" x14ac:dyDescent="0.2"/>
    <row r="196" s="30" customFormat="1" x14ac:dyDescent="0.2"/>
    <row r="197" s="30" customFormat="1" x14ac:dyDescent="0.2"/>
    <row r="198" s="30" customFormat="1" x14ac:dyDescent="0.2"/>
    <row r="199" s="30" customFormat="1" x14ac:dyDescent="0.2"/>
    <row r="200" s="30" customFormat="1" x14ac:dyDescent="0.2"/>
    <row r="201" s="30" customFormat="1" x14ac:dyDescent="0.2"/>
    <row r="202" s="30" customFormat="1" x14ac:dyDescent="0.2"/>
    <row r="203" s="30" customFormat="1" x14ac:dyDescent="0.2"/>
    <row r="204" s="30" customFormat="1" x14ac:dyDescent="0.2"/>
    <row r="205" s="30" customFormat="1" x14ac:dyDescent="0.2"/>
    <row r="206" s="30" customFormat="1" x14ac:dyDescent="0.2"/>
    <row r="207" s="30" customFormat="1" x14ac:dyDescent="0.2"/>
    <row r="208" s="30" customFormat="1" x14ac:dyDescent="0.2"/>
    <row r="209" s="30" customFormat="1" x14ac:dyDescent="0.2"/>
    <row r="210" s="30" customFormat="1" x14ac:dyDescent="0.2"/>
    <row r="211" s="30" customFormat="1" x14ac:dyDescent="0.2"/>
    <row r="212" s="30" customFormat="1" x14ac:dyDescent="0.2"/>
    <row r="213" s="30" customFormat="1" x14ac:dyDescent="0.2"/>
    <row r="214" s="30" customFormat="1" x14ac:dyDescent="0.2"/>
    <row r="215" s="30" customFormat="1" x14ac:dyDescent="0.2"/>
    <row r="216" s="30" customFormat="1" x14ac:dyDescent="0.2"/>
    <row r="217" s="30" customFormat="1" x14ac:dyDescent="0.2"/>
    <row r="218" s="30" customFormat="1" x14ac:dyDescent="0.2"/>
    <row r="219" s="30" customFormat="1" x14ac:dyDescent="0.2"/>
    <row r="220" s="30" customFormat="1" x14ac:dyDescent="0.2"/>
    <row r="221" s="30" customFormat="1" x14ac:dyDescent="0.2"/>
    <row r="222" s="30" customFormat="1" x14ac:dyDescent="0.2"/>
    <row r="223" s="30" customFormat="1" x14ac:dyDescent="0.2"/>
    <row r="224" s="30" customFormat="1" x14ac:dyDescent="0.2"/>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pans="9:10" s="30" customFormat="1" x14ac:dyDescent="0.2"/>
    <row r="626" spans="9:10" s="30" customFormat="1" x14ac:dyDescent="0.2"/>
    <row r="627" spans="9:10" s="30" customFormat="1" x14ac:dyDescent="0.2">
      <c r="I627" s="188"/>
      <c r="J627" s="188"/>
    </row>
    <row r="628" spans="9:10" s="30" customFormat="1" x14ac:dyDescent="0.2"/>
    <row r="629" spans="9:10" s="30" customFormat="1" x14ac:dyDescent="0.2"/>
    <row r="630" spans="9:10" s="30" customFormat="1" x14ac:dyDescent="0.2"/>
    <row r="631" spans="9:10" s="30" customFormat="1" x14ac:dyDescent="0.2"/>
    <row r="632" spans="9:10" s="30" customFormat="1" x14ac:dyDescent="0.2"/>
    <row r="633" spans="9:10" s="30" customFormat="1" x14ac:dyDescent="0.2"/>
    <row r="634" spans="9:10" s="30" customFormat="1" x14ac:dyDescent="0.2"/>
    <row r="635" spans="9:10" s="30" customFormat="1" x14ac:dyDescent="0.2"/>
    <row r="636" spans="9:10" s="30" customFormat="1" x14ac:dyDescent="0.2"/>
    <row r="637" spans="9:10" s="30" customFormat="1" x14ac:dyDescent="0.2"/>
    <row r="638" spans="9:10" s="30" customFormat="1" x14ac:dyDescent="0.2"/>
    <row r="639" spans="9:10" s="30" customFormat="1" x14ac:dyDescent="0.2"/>
    <row r="640" spans="9:1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12" s="30" customFormat="1" x14ac:dyDescent="0.2"/>
    <row r="813" s="30" customFormat="1" x14ac:dyDescent="0.2"/>
    <row r="814" s="30" customFormat="1" x14ac:dyDescent="0.2"/>
    <row r="815" s="30" customFormat="1" x14ac:dyDescent="0.2"/>
    <row r="816" s="30" customFormat="1" x14ac:dyDescent="0.2"/>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30" customFormat="1" x14ac:dyDescent="0.2"/>
    <row r="866" s="30" customFormat="1" x14ac:dyDescent="0.2"/>
    <row r="867" s="30" customFormat="1" x14ac:dyDescent="0.2"/>
    <row r="868" s="30" customFormat="1" x14ac:dyDescent="0.2"/>
    <row r="869" s="30" customFormat="1" x14ac:dyDescent="0.2"/>
    <row r="870" s="30" customFormat="1" x14ac:dyDescent="0.2"/>
    <row r="871" s="30" customFormat="1" x14ac:dyDescent="0.2"/>
    <row r="872" s="30" customFormat="1" x14ac:dyDescent="0.2"/>
    <row r="873" s="30" customFormat="1" x14ac:dyDescent="0.2"/>
    <row r="874" s="30" customFormat="1" x14ac:dyDescent="0.2"/>
    <row r="875" s="30" customFormat="1" x14ac:dyDescent="0.2"/>
    <row r="876" s="30" customFormat="1" x14ac:dyDescent="0.2"/>
    <row r="877" s="30" customFormat="1" x14ac:dyDescent="0.2"/>
    <row r="878" s="30" customFormat="1" x14ac:dyDescent="0.2"/>
    <row r="879" s="30" customFormat="1" x14ac:dyDescent="0.2"/>
    <row r="880" s="30" customFormat="1" x14ac:dyDescent="0.2"/>
    <row r="881" s="30" customFormat="1" x14ac:dyDescent="0.2"/>
    <row r="882" s="30" customFormat="1" x14ac:dyDescent="0.2"/>
    <row r="883" s="30" customFormat="1" x14ac:dyDescent="0.2"/>
    <row r="884" s="30" customFormat="1" x14ac:dyDescent="0.2"/>
    <row r="885" s="30" customFormat="1" x14ac:dyDescent="0.2"/>
    <row r="886" s="30" customFormat="1" x14ac:dyDescent="0.2"/>
    <row r="887" s="30" customFormat="1" x14ac:dyDescent="0.2"/>
    <row r="888" s="30" customFormat="1" x14ac:dyDescent="0.2"/>
    <row r="889" s="30" customFormat="1" x14ac:dyDescent="0.2"/>
    <row r="890" s="30" customFormat="1" x14ac:dyDescent="0.2"/>
    <row r="891" s="30" customFormat="1" x14ac:dyDescent="0.2"/>
    <row r="892" s="30" customFormat="1" x14ac:dyDescent="0.2"/>
    <row r="893" s="30" customFormat="1" x14ac:dyDescent="0.2"/>
    <row r="894" s="30" customFormat="1" x14ac:dyDescent="0.2"/>
    <row r="895" s="30" customFormat="1" x14ac:dyDescent="0.2"/>
    <row r="896" s="30" customFormat="1" x14ac:dyDescent="0.2"/>
    <row r="897" s="30" customFormat="1" x14ac:dyDescent="0.2"/>
    <row r="898" s="30" customFormat="1" x14ac:dyDescent="0.2"/>
    <row r="899" s="30" customFormat="1" x14ac:dyDescent="0.2"/>
    <row r="900" s="30" customFormat="1" x14ac:dyDescent="0.2"/>
    <row r="901" s="30" customFormat="1" x14ac:dyDescent="0.2"/>
    <row r="902" s="30" customFormat="1" x14ac:dyDescent="0.2"/>
    <row r="903" s="30" customFormat="1" x14ac:dyDescent="0.2"/>
    <row r="904" s="30" customFormat="1" x14ac:dyDescent="0.2"/>
    <row r="905" s="30" customFormat="1" x14ac:dyDescent="0.2"/>
    <row r="906" s="30" customFormat="1" x14ac:dyDescent="0.2"/>
    <row r="907" s="30" customFormat="1" x14ac:dyDescent="0.2"/>
    <row r="908" s="30" customFormat="1" x14ac:dyDescent="0.2"/>
    <row r="909" s="30" customFormat="1" x14ac:dyDescent="0.2"/>
    <row r="910" s="30" customFormat="1" x14ac:dyDescent="0.2"/>
    <row r="911" s="30" customFormat="1" x14ac:dyDescent="0.2"/>
    <row r="912" s="30" customFormat="1" x14ac:dyDescent="0.2"/>
    <row r="913" s="30" customFormat="1" x14ac:dyDescent="0.2"/>
    <row r="914" s="30" customFormat="1" x14ac:dyDescent="0.2"/>
    <row r="915" s="30" customFormat="1" x14ac:dyDescent="0.2"/>
    <row r="916" s="30" customFormat="1" x14ac:dyDescent="0.2"/>
    <row r="917" s="30" customFormat="1" x14ac:dyDescent="0.2"/>
    <row r="918" s="30" customFormat="1" x14ac:dyDescent="0.2"/>
    <row r="919" s="30" customFormat="1" x14ac:dyDescent="0.2"/>
    <row r="920" s="30" customFormat="1" x14ac:dyDescent="0.2"/>
    <row r="921" s="30" customFormat="1" x14ac:dyDescent="0.2"/>
    <row r="922" s="30" customFormat="1" x14ac:dyDescent="0.2"/>
    <row r="923" s="30" customFormat="1" x14ac:dyDescent="0.2"/>
    <row r="924" s="30" customFormat="1" x14ac:dyDescent="0.2"/>
    <row r="925" s="30" customFormat="1" x14ac:dyDescent="0.2"/>
    <row r="926" s="30" customFormat="1" x14ac:dyDescent="0.2"/>
    <row r="927" s="30" customFormat="1" x14ac:dyDescent="0.2"/>
    <row r="928" s="30" customFormat="1" x14ac:dyDescent="0.2"/>
    <row r="929" s="30" customFormat="1" x14ac:dyDescent="0.2"/>
    <row r="930" s="30" customFormat="1" x14ac:dyDescent="0.2"/>
    <row r="931" s="30" customFormat="1" x14ac:dyDescent="0.2"/>
    <row r="932" s="30" customFormat="1" x14ac:dyDescent="0.2"/>
    <row r="933" s="30" customFormat="1" x14ac:dyDescent="0.2"/>
    <row r="934" s="30" customFormat="1" x14ac:dyDescent="0.2"/>
    <row r="935" s="30" customFormat="1" x14ac:dyDescent="0.2"/>
    <row r="936" s="30" customFormat="1" x14ac:dyDescent="0.2"/>
    <row r="937" s="30" customFormat="1" x14ac:dyDescent="0.2"/>
    <row r="938" s="30" customFormat="1" x14ac:dyDescent="0.2"/>
    <row r="939" s="30" customFormat="1" x14ac:dyDescent="0.2"/>
    <row r="940" s="30" customFormat="1" x14ac:dyDescent="0.2"/>
    <row r="941" s="30" customFormat="1" x14ac:dyDescent="0.2"/>
    <row r="942" s="30" customFormat="1" x14ac:dyDescent="0.2"/>
    <row r="943" s="30" customFormat="1" x14ac:dyDescent="0.2"/>
    <row r="944" s="30" customFormat="1" x14ac:dyDescent="0.2"/>
    <row r="945" s="30" customFormat="1" x14ac:dyDescent="0.2"/>
    <row r="946" s="30" customFormat="1" x14ac:dyDescent="0.2"/>
    <row r="947" s="30" customFormat="1" x14ac:dyDescent="0.2"/>
    <row r="948" s="30" customFormat="1" x14ac:dyDescent="0.2"/>
    <row r="949" s="30" customFormat="1" x14ac:dyDescent="0.2"/>
    <row r="950" s="30" customFormat="1" x14ac:dyDescent="0.2"/>
    <row r="951" s="30" customFormat="1" x14ac:dyDescent="0.2"/>
    <row r="952" s="30" customFormat="1" x14ac:dyDescent="0.2"/>
    <row r="953" s="30" customFormat="1" x14ac:dyDescent="0.2"/>
    <row r="954" s="30" customFormat="1" x14ac:dyDescent="0.2"/>
    <row r="955" s="30" customFormat="1" x14ac:dyDescent="0.2"/>
    <row r="956" s="30" customFormat="1" x14ac:dyDescent="0.2"/>
    <row r="957" s="30" customFormat="1" x14ac:dyDescent="0.2"/>
    <row r="958" s="30" customFormat="1" x14ac:dyDescent="0.2"/>
    <row r="959" s="30" customFormat="1" x14ac:dyDescent="0.2"/>
    <row r="960" s="30" customFormat="1" x14ac:dyDescent="0.2"/>
    <row r="961" s="30" customFormat="1" x14ac:dyDescent="0.2"/>
    <row r="962" s="30" customFormat="1" x14ac:dyDescent="0.2"/>
    <row r="963" s="30" customFormat="1" x14ac:dyDescent="0.2"/>
    <row r="964" s="30" customFormat="1" x14ac:dyDescent="0.2"/>
    <row r="965" s="30" customFormat="1" x14ac:dyDescent="0.2"/>
    <row r="966" s="30" customFormat="1" x14ac:dyDescent="0.2"/>
    <row r="967" s="30" customFormat="1" x14ac:dyDescent="0.2"/>
    <row r="968" s="30" customFormat="1" x14ac:dyDescent="0.2"/>
    <row r="969" s="30" customFormat="1" x14ac:dyDescent="0.2"/>
    <row r="970" s="30" customFormat="1" x14ac:dyDescent="0.2"/>
    <row r="971" s="30" customFormat="1" x14ac:dyDescent="0.2"/>
    <row r="972" s="30" customFormat="1" x14ac:dyDescent="0.2"/>
    <row r="973" s="30" customFormat="1" x14ac:dyDescent="0.2"/>
    <row r="974" s="30" customFormat="1" x14ac:dyDescent="0.2"/>
    <row r="975" s="30" customFormat="1" x14ac:dyDescent="0.2"/>
    <row r="976" s="30" customFormat="1" x14ac:dyDescent="0.2"/>
    <row r="977" s="30" customFormat="1" x14ac:dyDescent="0.2"/>
    <row r="978" s="30" customFormat="1" x14ac:dyDescent="0.2"/>
    <row r="979" s="30" customFormat="1" x14ac:dyDescent="0.2"/>
    <row r="980" s="30" customFormat="1" x14ac:dyDescent="0.2"/>
    <row r="981" s="30" customFormat="1" x14ac:dyDescent="0.2"/>
    <row r="982" s="30" customFormat="1" x14ac:dyDescent="0.2"/>
    <row r="983" s="30" customFormat="1" x14ac:dyDescent="0.2"/>
    <row r="984" s="30" customFormat="1" x14ac:dyDescent="0.2"/>
    <row r="985" s="30" customFormat="1" x14ac:dyDescent="0.2"/>
    <row r="986" s="30" customFormat="1" x14ac:dyDescent="0.2"/>
    <row r="987" s="30" customFormat="1" x14ac:dyDescent="0.2"/>
    <row r="988" s="30" customFormat="1" x14ac:dyDescent="0.2"/>
    <row r="989" s="30" customFormat="1" x14ac:dyDescent="0.2"/>
    <row r="990" s="30" customFormat="1" x14ac:dyDescent="0.2"/>
    <row r="991" s="30" customFormat="1" x14ac:dyDescent="0.2"/>
    <row r="992" s="30" customFormat="1" x14ac:dyDescent="0.2"/>
    <row r="993" s="30" customFormat="1" x14ac:dyDescent="0.2"/>
    <row r="994" s="30" customFormat="1" x14ac:dyDescent="0.2"/>
    <row r="995" s="30" customFormat="1" x14ac:dyDescent="0.2"/>
    <row r="996" s="30" customFormat="1" x14ac:dyDescent="0.2"/>
    <row r="997" s="30" customFormat="1" x14ac:dyDescent="0.2"/>
    <row r="998" s="30" customFormat="1" x14ac:dyDescent="0.2"/>
    <row r="999" s="30" customFormat="1" x14ac:dyDescent="0.2"/>
    <row r="1000" s="30" customFormat="1" x14ac:dyDescent="0.2"/>
    <row r="1001" s="30" customFormat="1" x14ac:dyDescent="0.2"/>
    <row r="1002" s="30" customFormat="1" x14ac:dyDescent="0.2"/>
    <row r="1003" s="30" customFormat="1" x14ac:dyDescent="0.2"/>
    <row r="1004" s="30" customFormat="1" x14ac:dyDescent="0.2"/>
    <row r="1005" s="30" customFormat="1" x14ac:dyDescent="0.2"/>
    <row r="1006" s="30" customFormat="1" x14ac:dyDescent="0.2"/>
    <row r="1007" s="30" customFormat="1" x14ac:dyDescent="0.2"/>
    <row r="1008" s="30" customFormat="1" x14ac:dyDescent="0.2"/>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row r="1018" s="30" customFormat="1" x14ac:dyDescent="0.2"/>
    <row r="1019" s="30" customFormat="1" x14ac:dyDescent="0.2"/>
    <row r="1020" s="30" customFormat="1" x14ac:dyDescent="0.2"/>
    <row r="1021" s="30" customFormat="1" x14ac:dyDescent="0.2"/>
    <row r="1022" s="30" customFormat="1" x14ac:dyDescent="0.2"/>
    <row r="1023" s="30" customFormat="1" x14ac:dyDescent="0.2"/>
    <row r="1024" s="30" customFormat="1" x14ac:dyDescent="0.2"/>
    <row r="1025" s="30" customFormat="1" x14ac:dyDescent="0.2"/>
    <row r="1026" s="30" customFormat="1" x14ac:dyDescent="0.2"/>
    <row r="1027" s="30" customFormat="1" x14ac:dyDescent="0.2"/>
    <row r="1028" s="30" customFormat="1" x14ac:dyDescent="0.2"/>
    <row r="1029" s="30" customFormat="1" x14ac:dyDescent="0.2"/>
    <row r="1030" s="30" customFormat="1" x14ac:dyDescent="0.2"/>
    <row r="1031" s="30" customFormat="1" x14ac:dyDescent="0.2"/>
    <row r="1032" s="30" customFormat="1" x14ac:dyDescent="0.2"/>
    <row r="1033" s="30" customFormat="1" x14ac:dyDescent="0.2"/>
    <row r="1034" s="30" customFormat="1" x14ac:dyDescent="0.2"/>
    <row r="1035" s="30" customFormat="1" x14ac:dyDescent="0.2"/>
    <row r="1036" s="30" customFormat="1" x14ac:dyDescent="0.2"/>
    <row r="1037" s="30" customFormat="1" x14ac:dyDescent="0.2"/>
    <row r="1038" s="30" customFormat="1" x14ac:dyDescent="0.2"/>
    <row r="1039" s="30" customFormat="1" x14ac:dyDescent="0.2"/>
    <row r="1040" s="30" customFormat="1" x14ac:dyDescent="0.2"/>
    <row r="1041" s="30" customFormat="1" x14ac:dyDescent="0.2"/>
    <row r="1042" s="30" customFormat="1" x14ac:dyDescent="0.2"/>
    <row r="1043" s="30" customFormat="1" x14ac:dyDescent="0.2"/>
    <row r="1044" s="30" customFormat="1" x14ac:dyDescent="0.2"/>
    <row r="1045" s="30" customFormat="1" x14ac:dyDescent="0.2"/>
    <row r="1046" s="30" customFormat="1" x14ac:dyDescent="0.2"/>
    <row r="1047" s="30" customFormat="1" x14ac:dyDescent="0.2"/>
    <row r="1048" s="30" customFormat="1" x14ac:dyDescent="0.2"/>
    <row r="1049" s="30" customFormat="1" x14ac:dyDescent="0.2"/>
    <row r="1050" s="30" customFormat="1" x14ac:dyDescent="0.2"/>
    <row r="1051" s="30" customFormat="1" x14ac:dyDescent="0.2"/>
    <row r="1052" s="30" customFormat="1" x14ac:dyDescent="0.2"/>
    <row r="1053" s="30" customFormat="1" x14ac:dyDescent="0.2"/>
    <row r="1054" s="30" customFormat="1" x14ac:dyDescent="0.2"/>
    <row r="1055" s="30" customFormat="1" x14ac:dyDescent="0.2"/>
    <row r="1056" s="30" customFormat="1" x14ac:dyDescent="0.2"/>
    <row r="1057" s="30" customFormat="1" x14ac:dyDescent="0.2"/>
    <row r="1058" s="30" customFormat="1" x14ac:dyDescent="0.2"/>
    <row r="1059" s="30" customFormat="1" x14ac:dyDescent="0.2"/>
    <row r="1060" s="30" customFormat="1" x14ac:dyDescent="0.2"/>
    <row r="1061" s="30" customFormat="1" x14ac:dyDescent="0.2"/>
    <row r="1062" s="30" customFormat="1" x14ac:dyDescent="0.2"/>
    <row r="1063" s="30" customFormat="1" x14ac:dyDescent="0.2"/>
    <row r="1064" s="30" customFormat="1" x14ac:dyDescent="0.2"/>
    <row r="1065" s="30" customFormat="1" x14ac:dyDescent="0.2"/>
    <row r="1066" s="30" customFormat="1" x14ac:dyDescent="0.2"/>
    <row r="1067" s="30" customFormat="1" x14ac:dyDescent="0.2"/>
    <row r="1068" s="30" customFormat="1" x14ac:dyDescent="0.2"/>
    <row r="1069" s="30" customFormat="1" x14ac:dyDescent="0.2"/>
    <row r="1070" s="30" customFormat="1" x14ac:dyDescent="0.2"/>
    <row r="1071" s="30" customFormat="1" x14ac:dyDescent="0.2"/>
    <row r="1072" s="30" customFormat="1" x14ac:dyDescent="0.2"/>
    <row r="1073" s="30" customFormat="1" x14ac:dyDescent="0.2"/>
    <row r="1074" s="30" customFormat="1" x14ac:dyDescent="0.2"/>
    <row r="1075" s="30" customFormat="1" x14ac:dyDescent="0.2"/>
    <row r="1076" s="30" customFormat="1" x14ac:dyDescent="0.2"/>
    <row r="1077" s="30" customFormat="1" x14ac:dyDescent="0.2"/>
    <row r="1078" s="30" customFormat="1" x14ac:dyDescent="0.2"/>
    <row r="1079" s="30" customFormat="1" x14ac:dyDescent="0.2"/>
    <row r="1080" s="30" customFormat="1" x14ac:dyDescent="0.2"/>
    <row r="1081" s="30" customFormat="1" x14ac:dyDescent="0.2"/>
    <row r="1082" s="30" customFormat="1" x14ac:dyDescent="0.2"/>
    <row r="1083" s="30" customFormat="1" x14ac:dyDescent="0.2"/>
    <row r="1084" s="30" customFormat="1" x14ac:dyDescent="0.2"/>
    <row r="1085" s="30" customFormat="1" x14ac:dyDescent="0.2"/>
    <row r="1086" s="30" customFormat="1" x14ac:dyDescent="0.2"/>
    <row r="1087" s="30" customFormat="1" x14ac:dyDescent="0.2"/>
    <row r="1088" s="30" customFormat="1" x14ac:dyDescent="0.2"/>
    <row r="1089" s="30" customFormat="1" x14ac:dyDescent="0.2"/>
    <row r="1090" s="30" customFormat="1" x14ac:dyDescent="0.2"/>
    <row r="1091" s="30" customFormat="1" x14ac:dyDescent="0.2"/>
    <row r="1092" s="30" customFormat="1" x14ac:dyDescent="0.2"/>
    <row r="1093" s="30" customFormat="1" x14ac:dyDescent="0.2"/>
    <row r="1094" s="30" customFormat="1" x14ac:dyDescent="0.2"/>
    <row r="1095" s="30" customFormat="1" x14ac:dyDescent="0.2"/>
    <row r="1096" s="30" customFormat="1" x14ac:dyDescent="0.2"/>
    <row r="1097" s="30" customFormat="1" x14ac:dyDescent="0.2"/>
    <row r="1098" s="30" customFormat="1" x14ac:dyDescent="0.2"/>
    <row r="1099" s="30" customFormat="1" x14ac:dyDescent="0.2"/>
    <row r="1100" s="30" customFormat="1" x14ac:dyDescent="0.2"/>
    <row r="1101" s="30" customFormat="1" x14ac:dyDescent="0.2"/>
    <row r="1102" s="30" customFormat="1" x14ac:dyDescent="0.2"/>
    <row r="1103" s="30" customFormat="1" x14ac:dyDescent="0.2"/>
    <row r="1104" s="30" customFormat="1" x14ac:dyDescent="0.2"/>
    <row r="1105" s="30" customFormat="1" x14ac:dyDescent="0.2"/>
    <row r="1106" s="30" customFormat="1" x14ac:dyDescent="0.2"/>
    <row r="1107" s="30" customFormat="1" x14ac:dyDescent="0.2"/>
    <row r="1108" s="30" customFormat="1" x14ac:dyDescent="0.2"/>
    <row r="1109" s="30" customFormat="1" x14ac:dyDescent="0.2"/>
    <row r="1110" s="30" customFormat="1" x14ac:dyDescent="0.2"/>
    <row r="1111" s="30" customFormat="1" x14ac:dyDescent="0.2"/>
    <row r="1112" s="30" customFormat="1" x14ac:dyDescent="0.2"/>
    <row r="1113" s="30" customFormat="1" x14ac:dyDescent="0.2"/>
    <row r="1114" s="30" customFormat="1" x14ac:dyDescent="0.2"/>
    <row r="1115" s="30" customFormat="1" x14ac:dyDescent="0.2"/>
    <row r="1116" s="30" customFormat="1" x14ac:dyDescent="0.2"/>
    <row r="1117" s="30" customFormat="1" x14ac:dyDescent="0.2"/>
    <row r="1118" s="30" customFormat="1" x14ac:dyDescent="0.2"/>
    <row r="1119" s="30" customFormat="1" x14ac:dyDescent="0.2"/>
    <row r="1120" s="30" customFormat="1" x14ac:dyDescent="0.2"/>
    <row r="1121" s="30" customFormat="1" x14ac:dyDescent="0.2"/>
    <row r="1122" s="30" customFormat="1" x14ac:dyDescent="0.2"/>
    <row r="1123" s="30" customFormat="1" x14ac:dyDescent="0.2"/>
    <row r="1124" s="30" customFormat="1" x14ac:dyDescent="0.2"/>
    <row r="1125" s="30" customFormat="1" x14ac:dyDescent="0.2"/>
    <row r="1126" s="30" customFormat="1" x14ac:dyDescent="0.2"/>
    <row r="1127" s="30" customFormat="1" x14ac:dyDescent="0.2"/>
    <row r="1128" s="30" customFormat="1" x14ac:dyDescent="0.2"/>
    <row r="1129" s="30" customFormat="1" x14ac:dyDescent="0.2"/>
    <row r="1130" s="30" customFormat="1" x14ac:dyDescent="0.2"/>
    <row r="1131" s="30" customFormat="1" x14ac:dyDescent="0.2"/>
    <row r="1132" s="30" customFormat="1" x14ac:dyDescent="0.2"/>
    <row r="1133" s="30" customFormat="1" x14ac:dyDescent="0.2"/>
    <row r="1134" s="30" customFormat="1" x14ac:dyDescent="0.2"/>
    <row r="1135" s="30" customFormat="1" x14ac:dyDescent="0.2"/>
    <row r="1136" s="30" customFormat="1" x14ac:dyDescent="0.2"/>
    <row r="1137" s="30" customFormat="1" x14ac:dyDescent="0.2"/>
    <row r="1138" s="30" customFormat="1" x14ac:dyDescent="0.2"/>
    <row r="1139" s="30" customFormat="1" x14ac:dyDescent="0.2"/>
    <row r="1140" s="30" customFormat="1" x14ac:dyDescent="0.2"/>
    <row r="1141" s="30" customFormat="1" x14ac:dyDescent="0.2"/>
    <row r="1142" s="30" customFormat="1" x14ac:dyDescent="0.2"/>
    <row r="1143" s="30" customFormat="1" x14ac:dyDescent="0.2"/>
    <row r="1144" s="30" customFormat="1" x14ac:dyDescent="0.2"/>
    <row r="1145" s="30" customFormat="1" x14ac:dyDescent="0.2"/>
    <row r="1146" s="30" customFormat="1" x14ac:dyDescent="0.2"/>
    <row r="1147" s="30" customFormat="1" x14ac:dyDescent="0.2"/>
    <row r="1148" s="30" customFormat="1" x14ac:dyDescent="0.2"/>
    <row r="1149" s="30" customFormat="1" x14ac:dyDescent="0.2"/>
    <row r="1150" s="30" customFormat="1" x14ac:dyDescent="0.2"/>
    <row r="1151" s="30" customFormat="1" x14ac:dyDescent="0.2"/>
    <row r="1152" s="30" customFormat="1" x14ac:dyDescent="0.2"/>
    <row r="1153" s="30" customFormat="1" x14ac:dyDescent="0.2"/>
    <row r="1154" s="30" customFormat="1" x14ac:dyDescent="0.2"/>
    <row r="1155" s="30" customFormat="1" x14ac:dyDescent="0.2"/>
    <row r="1156" s="30" customFormat="1" x14ac:dyDescent="0.2"/>
    <row r="1157" s="30" customFormat="1" x14ac:dyDescent="0.2"/>
    <row r="1158" s="30" customFormat="1" x14ac:dyDescent="0.2"/>
    <row r="1159" s="30" customFormat="1" x14ac:dyDescent="0.2"/>
    <row r="1160" s="30" customFormat="1" x14ac:dyDescent="0.2"/>
    <row r="1161" s="30" customFormat="1" x14ac:dyDescent="0.2"/>
    <row r="1162" s="30" customFormat="1" x14ac:dyDescent="0.2"/>
    <row r="1163" s="30" customFormat="1" x14ac:dyDescent="0.2"/>
    <row r="1164" s="30" customFormat="1" x14ac:dyDescent="0.2"/>
    <row r="1165" s="30" customFormat="1" x14ac:dyDescent="0.2"/>
    <row r="1166" s="30" customFormat="1" x14ac:dyDescent="0.2"/>
    <row r="1167" s="30" customFormat="1" x14ac:dyDescent="0.2"/>
    <row r="1168" s="30" customFormat="1" x14ac:dyDescent="0.2"/>
    <row r="1169" s="30" customFormat="1" x14ac:dyDescent="0.2"/>
    <row r="1170" s="30" customFormat="1" x14ac:dyDescent="0.2"/>
    <row r="1171" s="30" customFormat="1" x14ac:dyDescent="0.2"/>
    <row r="1172" s="30" customFormat="1" x14ac:dyDescent="0.2"/>
    <row r="1173" s="30" customFormat="1" x14ac:dyDescent="0.2"/>
    <row r="1174" s="30" customFormat="1" x14ac:dyDescent="0.2"/>
    <row r="1175" s="30" customFormat="1" x14ac:dyDescent="0.2"/>
    <row r="1176" s="30" customFormat="1" x14ac:dyDescent="0.2"/>
    <row r="1177" s="30" customFormat="1" x14ac:dyDescent="0.2"/>
    <row r="1178" s="30" customFormat="1" x14ac:dyDescent="0.2"/>
    <row r="1179" s="30" customFormat="1" x14ac:dyDescent="0.2"/>
    <row r="1180" s="30" customFormat="1" x14ac:dyDescent="0.2"/>
    <row r="1181" s="30" customFormat="1" x14ac:dyDescent="0.2"/>
    <row r="1182" s="30" customFormat="1" x14ac:dyDescent="0.2"/>
    <row r="1183" s="30" customFormat="1" x14ac:dyDescent="0.2"/>
    <row r="1184" s="30" customFormat="1" x14ac:dyDescent="0.2"/>
    <row r="1185" s="30" customFormat="1" x14ac:dyDescent="0.2"/>
    <row r="1186" s="30" customFormat="1" x14ac:dyDescent="0.2"/>
    <row r="1187" s="30" customFormat="1" x14ac:dyDescent="0.2"/>
    <row r="1188" s="30" customFormat="1" x14ac:dyDescent="0.2"/>
    <row r="1189" s="30" customFormat="1" x14ac:dyDescent="0.2"/>
    <row r="1190" s="30" customFormat="1" x14ac:dyDescent="0.2"/>
    <row r="1191" s="30" customFormat="1" x14ac:dyDescent="0.2"/>
    <row r="1192" s="30" customFormat="1" x14ac:dyDescent="0.2"/>
    <row r="1193" s="30" customFormat="1" x14ac:dyDescent="0.2"/>
    <row r="1194" s="30" customFormat="1" x14ac:dyDescent="0.2"/>
    <row r="1195" s="30" customFormat="1" x14ac:dyDescent="0.2"/>
    <row r="1196" s="30" customFormat="1" x14ac:dyDescent="0.2"/>
    <row r="1197" s="30" customFormat="1" x14ac:dyDescent="0.2"/>
    <row r="1198" s="30" customFormat="1" x14ac:dyDescent="0.2"/>
    <row r="1199" s="30" customFormat="1" x14ac:dyDescent="0.2"/>
    <row r="1200" s="30" customFormat="1" x14ac:dyDescent="0.2"/>
    <row r="1201" s="30" customFormat="1" x14ac:dyDescent="0.2"/>
    <row r="1202" s="30" customFormat="1" x14ac:dyDescent="0.2"/>
    <row r="1203" s="30" customFormat="1" x14ac:dyDescent="0.2"/>
    <row r="1204" s="30" customFormat="1" x14ac:dyDescent="0.2"/>
    <row r="1205" s="30" customFormat="1" x14ac:dyDescent="0.2"/>
    <row r="1206" s="30" customFormat="1" x14ac:dyDescent="0.2"/>
    <row r="1207" s="30" customFormat="1" x14ac:dyDescent="0.2"/>
    <row r="1208" s="30" customFormat="1" x14ac:dyDescent="0.2"/>
    <row r="1209" s="30" customFormat="1" x14ac:dyDescent="0.2"/>
    <row r="1210" s="30" customFormat="1" x14ac:dyDescent="0.2"/>
    <row r="1211" s="30" customFormat="1" x14ac:dyDescent="0.2"/>
    <row r="1212" s="30" customFormat="1" x14ac:dyDescent="0.2"/>
    <row r="1213" s="30" customFormat="1" x14ac:dyDescent="0.2"/>
    <row r="1214" s="30" customFormat="1" x14ac:dyDescent="0.2"/>
    <row r="1215" s="30" customFormat="1" x14ac:dyDescent="0.2"/>
    <row r="1216" s="30" customFormat="1" x14ac:dyDescent="0.2"/>
    <row r="1217" s="30" customFormat="1" x14ac:dyDescent="0.2"/>
    <row r="1218" s="30" customFormat="1" x14ac:dyDescent="0.2"/>
    <row r="1219" s="30" customFormat="1" x14ac:dyDescent="0.2"/>
    <row r="1220" s="30" customFormat="1" x14ac:dyDescent="0.2"/>
    <row r="1221" s="30" customFormat="1" x14ac:dyDescent="0.2"/>
    <row r="1222" s="30" customFormat="1" x14ac:dyDescent="0.2"/>
    <row r="1223" s="30" customFormat="1" x14ac:dyDescent="0.2"/>
    <row r="1224" s="30" customFormat="1" x14ac:dyDescent="0.2"/>
    <row r="1225" s="30" customFormat="1" x14ac:dyDescent="0.2"/>
    <row r="1226" s="30" customFormat="1" x14ac:dyDescent="0.2"/>
    <row r="1227" s="30" customFormat="1" x14ac:dyDescent="0.2"/>
    <row r="1228" s="30" customFormat="1" x14ac:dyDescent="0.2"/>
    <row r="1229" s="30" customFormat="1" x14ac:dyDescent="0.2"/>
    <row r="1230" s="30" customFormat="1" x14ac:dyDescent="0.2"/>
    <row r="1231" s="30" customFormat="1" x14ac:dyDescent="0.2"/>
    <row r="1232" s="30" customFormat="1" x14ac:dyDescent="0.2"/>
    <row r="1233" s="30" customFormat="1" x14ac:dyDescent="0.2"/>
    <row r="1234" s="30" customFormat="1" x14ac:dyDescent="0.2"/>
    <row r="1235" s="30" customFormat="1" x14ac:dyDescent="0.2"/>
    <row r="1236" s="30" customFormat="1" x14ac:dyDescent="0.2"/>
    <row r="1237" s="30" customFormat="1" x14ac:dyDescent="0.2"/>
    <row r="1238" s="30" customFormat="1" x14ac:dyDescent="0.2"/>
    <row r="1239" s="30" customFormat="1" x14ac:dyDescent="0.2"/>
    <row r="1240" s="30" customFormat="1" x14ac:dyDescent="0.2"/>
    <row r="1241" s="30" customFormat="1" x14ac:dyDescent="0.2"/>
    <row r="1242" s="30" customFormat="1" x14ac:dyDescent="0.2"/>
    <row r="1243" s="30" customFormat="1" x14ac:dyDescent="0.2"/>
    <row r="1244" s="30" customFormat="1" x14ac:dyDescent="0.2"/>
    <row r="1245" s="30" customFormat="1" x14ac:dyDescent="0.2"/>
    <row r="1246" s="30" customFormat="1" x14ac:dyDescent="0.2"/>
    <row r="1247" s="30" customFormat="1" x14ac:dyDescent="0.2"/>
    <row r="1248" s="30" customFormat="1" x14ac:dyDescent="0.2"/>
    <row r="1249" s="30" customFormat="1" x14ac:dyDescent="0.2"/>
    <row r="1250" s="30" customFormat="1" x14ac:dyDescent="0.2"/>
    <row r="1251" s="30" customFormat="1" x14ac:dyDescent="0.2"/>
    <row r="1252" s="30" customFormat="1" x14ac:dyDescent="0.2"/>
    <row r="1253" s="30" customFormat="1" x14ac:dyDescent="0.2"/>
    <row r="1254" s="30" customFormat="1" x14ac:dyDescent="0.2"/>
    <row r="1255" s="30" customFormat="1" x14ac:dyDescent="0.2"/>
    <row r="1256" s="30" customFormat="1" x14ac:dyDescent="0.2"/>
    <row r="1257" s="30" customFormat="1" x14ac:dyDescent="0.2"/>
    <row r="1258" s="30" customFormat="1" x14ac:dyDescent="0.2"/>
    <row r="1259" s="30" customFormat="1" x14ac:dyDescent="0.2"/>
    <row r="1260" s="30" customFormat="1" x14ac:dyDescent="0.2"/>
    <row r="1261" s="30" customFormat="1" x14ac:dyDescent="0.2"/>
    <row r="1262" s="30" customFormat="1" x14ac:dyDescent="0.2"/>
    <row r="1263" s="30" customFormat="1" x14ac:dyDescent="0.2"/>
    <row r="1264" s="30" customFormat="1" x14ac:dyDescent="0.2"/>
    <row r="1265" s="30" customFormat="1" x14ac:dyDescent="0.2"/>
    <row r="1266" s="30" customFormat="1" x14ac:dyDescent="0.2"/>
    <row r="1267" s="30" customFormat="1" x14ac:dyDescent="0.2"/>
    <row r="1268" s="30" customFormat="1" x14ac:dyDescent="0.2"/>
    <row r="1269" s="30" customFormat="1" x14ac:dyDescent="0.2"/>
    <row r="1270" s="30" customFormat="1" x14ac:dyDescent="0.2"/>
    <row r="1271" s="30" customFormat="1" x14ac:dyDescent="0.2"/>
    <row r="1272" s="30" customFormat="1" x14ac:dyDescent="0.2"/>
    <row r="1273" s="30" customFormat="1" x14ac:dyDescent="0.2"/>
    <row r="1274" s="30" customFormat="1" x14ac:dyDescent="0.2"/>
    <row r="1275" s="30" customFormat="1" x14ac:dyDescent="0.2"/>
    <row r="1276" s="30" customFormat="1" x14ac:dyDescent="0.2"/>
    <row r="1277" s="30" customFormat="1" x14ac:dyDescent="0.2"/>
    <row r="1278" s="30" customFormat="1" x14ac:dyDescent="0.2"/>
    <row r="1279" s="30" customFormat="1" x14ac:dyDescent="0.2"/>
    <row r="1280" s="30" customFormat="1" x14ac:dyDescent="0.2"/>
    <row r="1281" s="30" customFormat="1" x14ac:dyDescent="0.2"/>
    <row r="1282" s="30" customFormat="1" x14ac:dyDescent="0.2"/>
    <row r="1283" s="30" customFormat="1" x14ac:dyDescent="0.2"/>
    <row r="1284" s="30" customFormat="1" x14ac:dyDescent="0.2"/>
    <row r="1285" s="30" customFormat="1" x14ac:dyDescent="0.2"/>
    <row r="1286" s="30" customFormat="1" x14ac:dyDescent="0.2"/>
    <row r="1287" s="30" customFormat="1" x14ac:dyDescent="0.2"/>
    <row r="1288" s="30" customFormat="1" x14ac:dyDescent="0.2"/>
    <row r="1289" s="30" customFormat="1" x14ac:dyDescent="0.2"/>
    <row r="1290" s="30" customFormat="1" x14ac:dyDescent="0.2"/>
    <row r="1291" s="30" customFormat="1" x14ac:dyDescent="0.2"/>
    <row r="1292" s="30" customFormat="1" x14ac:dyDescent="0.2"/>
    <row r="1293" s="30" customFormat="1" x14ac:dyDescent="0.2"/>
    <row r="1294" s="30" customFormat="1" x14ac:dyDescent="0.2"/>
    <row r="1295" s="30" customFormat="1" x14ac:dyDescent="0.2"/>
    <row r="1296" s="30" customFormat="1" x14ac:dyDescent="0.2"/>
    <row r="1297" s="30" customFormat="1" x14ac:dyDescent="0.2"/>
    <row r="1298" s="30" customFormat="1" x14ac:dyDescent="0.2"/>
    <row r="1299" s="30" customFormat="1" x14ac:dyDescent="0.2"/>
    <row r="1300" s="30" customFormat="1" x14ac:dyDescent="0.2"/>
    <row r="1301" s="30" customFormat="1" x14ac:dyDescent="0.2"/>
    <row r="1302" s="30" customFormat="1" x14ac:dyDescent="0.2"/>
    <row r="1303" s="30" customFormat="1" x14ac:dyDescent="0.2"/>
    <row r="1304" s="30" customFormat="1" x14ac:dyDescent="0.2"/>
    <row r="1305" s="30" customFormat="1" x14ac:dyDescent="0.2"/>
    <row r="1306" s="30" customFormat="1" x14ac:dyDescent="0.2"/>
    <row r="1307" s="30" customFormat="1" x14ac:dyDescent="0.2"/>
    <row r="1308" s="30" customFormat="1" x14ac:dyDescent="0.2"/>
    <row r="1309" s="30" customFormat="1" x14ac:dyDescent="0.2"/>
    <row r="1310" s="30" customFormat="1" x14ac:dyDescent="0.2"/>
    <row r="1311" s="30" customFormat="1" x14ac:dyDescent="0.2"/>
    <row r="1312" s="30" customFormat="1" x14ac:dyDescent="0.2"/>
    <row r="1313" s="30" customFormat="1" x14ac:dyDescent="0.2"/>
    <row r="1314" s="30" customFormat="1" x14ac:dyDescent="0.2"/>
    <row r="1315" s="30" customFormat="1" x14ac:dyDescent="0.2"/>
    <row r="1316" s="30" customFormat="1" x14ac:dyDescent="0.2"/>
    <row r="1317" s="30" customFormat="1" x14ac:dyDescent="0.2"/>
    <row r="1318" s="30" customFormat="1" x14ac:dyDescent="0.2"/>
    <row r="1319" s="30" customFormat="1" x14ac:dyDescent="0.2"/>
    <row r="1320" s="30" customFormat="1" x14ac:dyDescent="0.2"/>
    <row r="1321" s="30" customFormat="1" x14ac:dyDescent="0.2"/>
    <row r="1322" s="30" customFormat="1" x14ac:dyDescent="0.2"/>
    <row r="1323" s="30" customFormat="1" x14ac:dyDescent="0.2"/>
    <row r="1324" s="30" customFormat="1" x14ac:dyDescent="0.2"/>
    <row r="1325" s="30" customFormat="1" x14ac:dyDescent="0.2"/>
    <row r="1326" s="30" customFormat="1" x14ac:dyDescent="0.2"/>
    <row r="1327" s="30" customFormat="1" x14ac:dyDescent="0.2"/>
    <row r="1328" s="30" customFormat="1" x14ac:dyDescent="0.2"/>
    <row r="1329" s="30" customFormat="1" x14ac:dyDescent="0.2"/>
    <row r="1330" s="30" customFormat="1" x14ac:dyDescent="0.2"/>
    <row r="1331" s="30" customFormat="1" x14ac:dyDescent="0.2"/>
    <row r="1332" s="30" customFormat="1" x14ac:dyDescent="0.2"/>
    <row r="1333" s="30" customFormat="1" x14ac:dyDescent="0.2"/>
    <row r="1334" s="30" customFormat="1" x14ac:dyDescent="0.2"/>
    <row r="1335" s="30" customFormat="1" x14ac:dyDescent="0.2"/>
    <row r="1336" s="30" customFormat="1" x14ac:dyDescent="0.2"/>
    <row r="1337" s="30" customFormat="1" x14ac:dyDescent="0.2"/>
    <row r="1338" s="30" customFormat="1" x14ac:dyDescent="0.2"/>
    <row r="1339" s="30" customFormat="1" x14ac:dyDescent="0.2"/>
    <row r="1340" s="30" customFormat="1" x14ac:dyDescent="0.2"/>
    <row r="1341" s="30" customFormat="1" x14ac:dyDescent="0.2"/>
    <row r="1342" s="30" customFormat="1" x14ac:dyDescent="0.2"/>
    <row r="1343" s="30" customFormat="1" x14ac:dyDescent="0.2"/>
    <row r="1344" s="30" customFormat="1" x14ac:dyDescent="0.2"/>
    <row r="1345" s="30" customFormat="1" x14ac:dyDescent="0.2"/>
    <row r="1346" s="30" customFormat="1" x14ac:dyDescent="0.2"/>
    <row r="1347" s="30" customFormat="1" x14ac:dyDescent="0.2"/>
    <row r="1348" s="30" customFormat="1" x14ac:dyDescent="0.2"/>
    <row r="1349" s="30" customFormat="1" x14ac:dyDescent="0.2"/>
    <row r="1350" s="30" customFormat="1" x14ac:dyDescent="0.2"/>
    <row r="1351" s="30" customFormat="1" x14ac:dyDescent="0.2"/>
    <row r="1352" s="30" customFormat="1" x14ac:dyDescent="0.2"/>
    <row r="1353" s="30" customFormat="1" x14ac:dyDescent="0.2"/>
    <row r="1354" s="30" customFormat="1" x14ac:dyDescent="0.2"/>
    <row r="1355" s="30" customFormat="1" x14ac:dyDescent="0.2"/>
    <row r="1356" s="30" customFormat="1" x14ac:dyDescent="0.2"/>
    <row r="1357" s="30" customFormat="1" x14ac:dyDescent="0.2"/>
    <row r="1358" s="30" customFormat="1" x14ac:dyDescent="0.2"/>
    <row r="1359" s="30" customFormat="1" x14ac:dyDescent="0.2"/>
    <row r="1360" s="30" customFormat="1" x14ac:dyDescent="0.2"/>
    <row r="1361" s="30" customFormat="1" x14ac:dyDescent="0.2"/>
    <row r="1362" s="30" customFormat="1" x14ac:dyDescent="0.2"/>
    <row r="1363" s="30" customFormat="1" x14ac:dyDescent="0.2"/>
    <row r="1364" s="30" customFormat="1" x14ac:dyDescent="0.2"/>
    <row r="1365" s="30" customFormat="1" x14ac:dyDescent="0.2"/>
    <row r="1366" s="30" customFormat="1" x14ac:dyDescent="0.2"/>
    <row r="1367" s="30" customFormat="1" x14ac:dyDescent="0.2"/>
    <row r="1368" s="30" customFormat="1" x14ac:dyDescent="0.2"/>
    <row r="1369" s="30" customFormat="1" x14ac:dyDescent="0.2"/>
    <row r="1370" s="30" customFormat="1" x14ac:dyDescent="0.2"/>
    <row r="1371" s="30" customFormat="1" x14ac:dyDescent="0.2"/>
    <row r="1372" s="30" customFormat="1" x14ac:dyDescent="0.2"/>
    <row r="1373" s="30" customFormat="1" x14ac:dyDescent="0.2"/>
    <row r="1374" s="30" customFormat="1" x14ac:dyDescent="0.2"/>
    <row r="1375" s="30" customFormat="1" x14ac:dyDescent="0.2"/>
    <row r="1376" s="30" customFormat="1" x14ac:dyDescent="0.2"/>
    <row r="1377" s="30" customFormat="1" x14ac:dyDescent="0.2"/>
    <row r="1378" s="30" customFormat="1" x14ac:dyDescent="0.2"/>
    <row r="1379" s="30" customFormat="1" x14ac:dyDescent="0.2"/>
    <row r="1380" s="30" customFormat="1" x14ac:dyDescent="0.2"/>
    <row r="1381" s="30" customFormat="1" x14ac:dyDescent="0.2"/>
    <row r="1382" s="30" customFormat="1" x14ac:dyDescent="0.2"/>
    <row r="1383" s="30" customFormat="1" x14ac:dyDescent="0.2"/>
    <row r="1384" s="30" customFormat="1" x14ac:dyDescent="0.2"/>
    <row r="1385" s="30" customFormat="1" x14ac:dyDescent="0.2"/>
    <row r="1386" s="30" customFormat="1" x14ac:dyDescent="0.2"/>
    <row r="1387" s="30" customFormat="1" x14ac:dyDescent="0.2"/>
    <row r="1388" s="30" customFormat="1" x14ac:dyDescent="0.2"/>
    <row r="1389" s="30" customFormat="1" x14ac:dyDescent="0.2"/>
    <row r="1390" s="30" customFormat="1" x14ac:dyDescent="0.2"/>
    <row r="1391" s="30" customFormat="1" x14ac:dyDescent="0.2"/>
    <row r="1392" s="30" customFormat="1" x14ac:dyDescent="0.2"/>
    <row r="1393" s="30" customFormat="1" x14ac:dyDescent="0.2"/>
    <row r="1394" s="30" customFormat="1" x14ac:dyDescent="0.2"/>
    <row r="1395" s="30" customFormat="1" x14ac:dyDescent="0.2"/>
    <row r="1396" s="30" customFormat="1" x14ac:dyDescent="0.2"/>
    <row r="1397" s="30" customFormat="1" x14ac:dyDescent="0.2"/>
    <row r="1398" s="30" customFormat="1" x14ac:dyDescent="0.2"/>
    <row r="1399" s="30" customFormat="1" x14ac:dyDescent="0.2"/>
    <row r="1400" s="30" customFormat="1" x14ac:dyDescent="0.2"/>
    <row r="1401" s="30" customFormat="1" x14ac:dyDescent="0.2"/>
    <row r="1402" s="30" customFormat="1" x14ac:dyDescent="0.2"/>
    <row r="1403" s="30" customFormat="1" x14ac:dyDescent="0.2"/>
    <row r="1404" s="30" customFormat="1" x14ac:dyDescent="0.2"/>
    <row r="1405" s="30" customFormat="1" x14ac:dyDescent="0.2"/>
    <row r="1406" s="30" customFormat="1" x14ac:dyDescent="0.2"/>
    <row r="1407" s="30" customFormat="1" x14ac:dyDescent="0.2"/>
    <row r="1408" s="30" customFormat="1" x14ac:dyDescent="0.2"/>
    <row r="1409" s="30" customFormat="1" x14ac:dyDescent="0.2"/>
    <row r="1410" s="30" customFormat="1" x14ac:dyDescent="0.2"/>
    <row r="1411" s="30" customFormat="1" x14ac:dyDescent="0.2"/>
    <row r="1412" s="30" customFormat="1" x14ac:dyDescent="0.2"/>
    <row r="1413" s="30" customFormat="1" x14ac:dyDescent="0.2"/>
    <row r="1414" s="30" customFormat="1" x14ac:dyDescent="0.2"/>
    <row r="1415" s="30" customFormat="1" x14ac:dyDescent="0.2"/>
    <row r="1416" s="30" customFormat="1" x14ac:dyDescent="0.2"/>
    <row r="1417" s="30" customFormat="1" x14ac:dyDescent="0.2"/>
    <row r="1418" s="30" customFormat="1" x14ac:dyDescent="0.2"/>
    <row r="1419" s="30" customFormat="1" x14ac:dyDescent="0.2"/>
    <row r="1420" s="30" customFormat="1" x14ac:dyDescent="0.2"/>
    <row r="1421" s="30" customFormat="1" x14ac:dyDescent="0.2"/>
    <row r="1422" s="30" customFormat="1" x14ac:dyDescent="0.2"/>
    <row r="1423" s="30" customFormat="1" x14ac:dyDescent="0.2"/>
    <row r="1424" s="30" customFormat="1" x14ac:dyDescent="0.2"/>
    <row r="1425" s="30" customFormat="1" x14ac:dyDescent="0.2"/>
    <row r="1426" s="30" customFormat="1" x14ac:dyDescent="0.2"/>
    <row r="1427" s="30" customFormat="1" x14ac:dyDescent="0.2"/>
    <row r="1428" s="30" customFormat="1" x14ac:dyDescent="0.2"/>
    <row r="1429" s="30" customFormat="1" x14ac:dyDescent="0.2"/>
    <row r="1430" s="30" customFormat="1" x14ac:dyDescent="0.2"/>
    <row r="1431" s="30" customFormat="1" x14ac:dyDescent="0.2"/>
    <row r="1432" s="30" customFormat="1" x14ac:dyDescent="0.2"/>
    <row r="1433" s="30" customFormat="1" x14ac:dyDescent="0.2"/>
    <row r="1434" s="30" customFormat="1" x14ac:dyDescent="0.2"/>
    <row r="1435" s="30" customFormat="1" x14ac:dyDescent="0.2"/>
    <row r="1436" s="30" customFormat="1" x14ac:dyDescent="0.2"/>
    <row r="1437" s="30" customFormat="1" x14ac:dyDescent="0.2"/>
    <row r="1438" s="30" customFormat="1" x14ac:dyDescent="0.2"/>
    <row r="1439" s="30" customFormat="1" x14ac:dyDescent="0.2"/>
    <row r="1440" s="30" customFormat="1" x14ac:dyDescent="0.2"/>
    <row r="1441" s="30" customFormat="1" x14ac:dyDescent="0.2"/>
    <row r="1442" s="30" customFormat="1" x14ac:dyDescent="0.2"/>
    <row r="1443" s="30" customFormat="1" x14ac:dyDescent="0.2"/>
    <row r="1444" s="30" customFormat="1" x14ac:dyDescent="0.2"/>
    <row r="1445" s="30" customFormat="1" x14ac:dyDescent="0.2"/>
    <row r="1446" s="30" customFormat="1" x14ac:dyDescent="0.2"/>
    <row r="1447" s="30" customFormat="1" x14ac:dyDescent="0.2"/>
    <row r="1448" s="30" customFormat="1" x14ac:dyDescent="0.2"/>
    <row r="1449" s="30" customFormat="1" x14ac:dyDescent="0.2"/>
    <row r="1450" s="30" customFormat="1" x14ac:dyDescent="0.2"/>
    <row r="1451" s="30" customFormat="1" x14ac:dyDescent="0.2"/>
    <row r="1452" s="30" customFormat="1" x14ac:dyDescent="0.2"/>
    <row r="1453" s="30" customFormat="1" x14ac:dyDescent="0.2"/>
    <row r="1454" s="30" customFormat="1" x14ac:dyDescent="0.2"/>
    <row r="1455" s="30" customFormat="1" x14ac:dyDescent="0.2"/>
    <row r="1456" s="30" customFormat="1" x14ac:dyDescent="0.2"/>
    <row r="1457" s="30" customFormat="1" x14ac:dyDescent="0.2"/>
    <row r="1458" s="30" customFormat="1" x14ac:dyDescent="0.2"/>
    <row r="1459" s="30" customFormat="1" x14ac:dyDescent="0.2"/>
    <row r="1460" s="30" customFormat="1" x14ac:dyDescent="0.2"/>
    <row r="1461" s="30" customFormat="1" x14ac:dyDescent="0.2"/>
    <row r="1462" s="30" customFormat="1" x14ac:dyDescent="0.2"/>
    <row r="1463" s="30" customFormat="1" x14ac:dyDescent="0.2"/>
    <row r="1464" s="30" customFormat="1" x14ac:dyDescent="0.2"/>
    <row r="1465" s="30" customFormat="1" x14ac:dyDescent="0.2"/>
    <row r="1466" s="30" customFormat="1" x14ac:dyDescent="0.2"/>
    <row r="1467" s="30" customFormat="1" x14ac:dyDescent="0.2"/>
    <row r="1468" s="30" customFormat="1" x14ac:dyDescent="0.2"/>
    <row r="1469" s="30" customFormat="1" x14ac:dyDescent="0.2"/>
    <row r="1470" s="30" customFormat="1" x14ac:dyDescent="0.2"/>
    <row r="1471" s="30" customFormat="1" x14ac:dyDescent="0.2"/>
    <row r="1472" s="30" customFormat="1" x14ac:dyDescent="0.2"/>
    <row r="1473" s="30" customFormat="1" x14ac:dyDescent="0.2"/>
    <row r="1474" s="30" customFormat="1" x14ac:dyDescent="0.2"/>
    <row r="1475" s="30" customFormat="1" x14ac:dyDescent="0.2"/>
    <row r="1476" s="30" customFormat="1" x14ac:dyDescent="0.2"/>
    <row r="1477" s="30" customFormat="1" x14ac:dyDescent="0.2"/>
    <row r="1478" s="30" customFormat="1" x14ac:dyDescent="0.2"/>
    <row r="1479" s="30" customFormat="1" x14ac:dyDescent="0.2"/>
    <row r="1480" s="30" customFormat="1" x14ac:dyDescent="0.2"/>
    <row r="1481" s="30" customFormat="1" x14ac:dyDescent="0.2"/>
    <row r="1482" s="30" customFormat="1" x14ac:dyDescent="0.2"/>
    <row r="1483" s="30" customFormat="1" x14ac:dyDescent="0.2"/>
    <row r="1484" s="30" customFormat="1" x14ac:dyDescent="0.2"/>
    <row r="1485" s="30" customFormat="1" x14ac:dyDescent="0.2"/>
    <row r="1486" s="30" customFormat="1" x14ac:dyDescent="0.2"/>
    <row r="1487" s="30" customFormat="1" x14ac:dyDescent="0.2"/>
    <row r="1488" s="30" customFormat="1" x14ac:dyDescent="0.2"/>
    <row r="1489" s="30" customFormat="1" x14ac:dyDescent="0.2"/>
    <row r="1490" s="30" customFormat="1" x14ac:dyDescent="0.2"/>
    <row r="1491" s="30" customFormat="1" x14ac:dyDescent="0.2"/>
    <row r="1492" s="30" customFormat="1" x14ac:dyDescent="0.2"/>
    <row r="1493" s="30" customFormat="1" x14ac:dyDescent="0.2"/>
    <row r="1494" s="30" customFormat="1" x14ac:dyDescent="0.2"/>
    <row r="1495" s="30" customFormat="1" x14ac:dyDescent="0.2"/>
    <row r="1496" s="30" customFormat="1" x14ac:dyDescent="0.2"/>
    <row r="1497" s="30" customFormat="1" x14ac:dyDescent="0.2"/>
    <row r="1498" s="30" customFormat="1" x14ac:dyDescent="0.2"/>
    <row r="1499" s="30" customFormat="1" x14ac:dyDescent="0.2"/>
    <row r="1500" s="30" customFormat="1" x14ac:dyDescent="0.2"/>
    <row r="1501" s="30" customFormat="1" x14ac:dyDescent="0.2"/>
    <row r="1502" s="30" customFormat="1" x14ac:dyDescent="0.2"/>
    <row r="1503" s="30" customFormat="1" x14ac:dyDescent="0.2"/>
    <row r="1504" s="30" customFormat="1" x14ac:dyDescent="0.2"/>
    <row r="1505" s="30" customFormat="1" x14ac:dyDescent="0.2"/>
    <row r="1506" s="30" customFormat="1" x14ac:dyDescent="0.2"/>
    <row r="1507" s="30" customFormat="1" x14ac:dyDescent="0.2"/>
    <row r="1508" s="30" customFormat="1" x14ac:dyDescent="0.2"/>
    <row r="1509" s="30" customFormat="1" x14ac:dyDescent="0.2"/>
    <row r="1510" s="30" customFormat="1" x14ac:dyDescent="0.2"/>
    <row r="1511" s="30" customFormat="1" x14ac:dyDescent="0.2"/>
    <row r="1512" s="30" customFormat="1" x14ac:dyDescent="0.2"/>
    <row r="1513" s="30" customFormat="1" x14ac:dyDescent="0.2"/>
    <row r="1514" s="30" customFormat="1" x14ac:dyDescent="0.2"/>
    <row r="1515" s="30" customFormat="1" x14ac:dyDescent="0.2"/>
    <row r="1516" s="30" customFormat="1" x14ac:dyDescent="0.2"/>
    <row r="1517" s="30" customFormat="1" x14ac:dyDescent="0.2"/>
    <row r="1518" s="30" customFormat="1" x14ac:dyDescent="0.2"/>
    <row r="1519" s="30" customFormat="1" x14ac:dyDescent="0.2"/>
    <row r="1520" s="30" customFormat="1" x14ac:dyDescent="0.2"/>
    <row r="1521" s="30" customFormat="1" x14ac:dyDescent="0.2"/>
    <row r="1522" s="30" customFormat="1" x14ac:dyDescent="0.2"/>
    <row r="1523" s="30" customFormat="1" x14ac:dyDescent="0.2"/>
    <row r="1524" s="30" customFormat="1" x14ac:dyDescent="0.2"/>
    <row r="1525" s="30" customFormat="1" x14ac:dyDescent="0.2"/>
    <row r="1526" s="30" customFormat="1" x14ac:dyDescent="0.2"/>
    <row r="1527" s="30" customFormat="1" x14ac:dyDescent="0.2"/>
    <row r="1528" s="30" customFormat="1" x14ac:dyDescent="0.2"/>
    <row r="1529" s="30" customFormat="1" x14ac:dyDescent="0.2"/>
    <row r="1530" s="30" customFormat="1" x14ac:dyDescent="0.2"/>
    <row r="1531" s="30" customFormat="1" x14ac:dyDescent="0.2"/>
    <row r="1532" s="30" customFormat="1" x14ac:dyDescent="0.2"/>
    <row r="1533" s="30" customFormat="1" x14ac:dyDescent="0.2"/>
    <row r="1534" s="30" customFormat="1" x14ac:dyDescent="0.2"/>
    <row r="1535" s="30" customFormat="1" x14ac:dyDescent="0.2"/>
    <row r="1536" s="30" customFormat="1" x14ac:dyDescent="0.2"/>
    <row r="1537" s="30" customFormat="1" x14ac:dyDescent="0.2"/>
    <row r="1538" s="30" customFormat="1" x14ac:dyDescent="0.2"/>
    <row r="1539" s="30" customFormat="1" x14ac:dyDescent="0.2"/>
    <row r="1540" s="30" customFormat="1" x14ac:dyDescent="0.2"/>
    <row r="1541" s="30" customFormat="1" x14ac:dyDescent="0.2"/>
    <row r="1542" s="30" customFormat="1" x14ac:dyDescent="0.2"/>
    <row r="1543" s="30" customFormat="1" x14ac:dyDescent="0.2"/>
    <row r="1544" s="30" customFormat="1" x14ac:dyDescent="0.2"/>
    <row r="1545" s="30" customFormat="1" x14ac:dyDescent="0.2"/>
    <row r="1546" s="30" customFormat="1" x14ac:dyDescent="0.2"/>
    <row r="1547" s="30" customFormat="1" x14ac:dyDescent="0.2"/>
    <row r="1548" s="30" customFormat="1" x14ac:dyDescent="0.2"/>
    <row r="1549" s="30" customFormat="1" x14ac:dyDescent="0.2"/>
    <row r="1550" s="30" customFormat="1" x14ac:dyDescent="0.2"/>
    <row r="1551" s="30" customFormat="1" x14ac:dyDescent="0.2"/>
    <row r="1552" s="30" customFormat="1" x14ac:dyDescent="0.2"/>
    <row r="1553" s="30" customFormat="1" x14ac:dyDescent="0.2"/>
    <row r="1554" s="30" customFormat="1" x14ac:dyDescent="0.2"/>
    <row r="1555" s="30" customFormat="1" x14ac:dyDescent="0.2"/>
    <row r="1556" s="30" customFormat="1" x14ac:dyDescent="0.2"/>
    <row r="1557" s="30" customFormat="1" x14ac:dyDescent="0.2"/>
    <row r="1558" s="30" customFormat="1" x14ac:dyDescent="0.2"/>
    <row r="1559" s="30" customFormat="1" x14ac:dyDescent="0.2"/>
    <row r="1560" s="30" customFormat="1" x14ac:dyDescent="0.2"/>
    <row r="1561" s="30" customFormat="1" x14ac:dyDescent="0.2"/>
    <row r="1562" s="30" customFormat="1" x14ac:dyDescent="0.2"/>
    <row r="1563" s="30" customFormat="1" x14ac:dyDescent="0.2"/>
    <row r="1564" s="30" customFormat="1" x14ac:dyDescent="0.2"/>
    <row r="1565" s="30" customFormat="1" x14ac:dyDescent="0.2"/>
    <row r="1566" s="30" customFormat="1" x14ac:dyDescent="0.2"/>
    <row r="1567" s="30" customFormat="1" x14ac:dyDescent="0.2"/>
    <row r="1568" s="30" customFormat="1" x14ac:dyDescent="0.2"/>
    <row r="1569" s="30" customFormat="1" x14ac:dyDescent="0.2"/>
    <row r="1570" s="30" customFormat="1" x14ac:dyDescent="0.2"/>
    <row r="1571" s="30" customFormat="1" x14ac:dyDescent="0.2"/>
    <row r="1572" s="30" customFormat="1" x14ac:dyDescent="0.2"/>
    <row r="1573" s="30" customFormat="1" x14ac:dyDescent="0.2"/>
    <row r="1574" s="30" customFormat="1" x14ac:dyDescent="0.2"/>
    <row r="1575" s="30" customFormat="1" x14ac:dyDescent="0.2"/>
    <row r="1576" s="30" customFormat="1" x14ac:dyDescent="0.2"/>
    <row r="1577" s="30" customFormat="1" x14ac:dyDescent="0.2"/>
    <row r="1578" s="30" customFormat="1" x14ac:dyDescent="0.2"/>
    <row r="1579" s="30" customFormat="1" x14ac:dyDescent="0.2"/>
    <row r="1580" s="30" customFormat="1" x14ac:dyDescent="0.2"/>
    <row r="1581" s="30" customFormat="1" x14ac:dyDescent="0.2"/>
    <row r="1582" s="30" customFormat="1" x14ac:dyDescent="0.2"/>
    <row r="1583" s="30" customFormat="1" x14ac:dyDescent="0.2"/>
    <row r="1584" s="30" customFormat="1" x14ac:dyDescent="0.2"/>
    <row r="1585" s="30" customFormat="1" x14ac:dyDescent="0.2"/>
    <row r="1586" s="30" customFormat="1" x14ac:dyDescent="0.2"/>
    <row r="1587" s="30" customFormat="1" x14ac:dyDescent="0.2"/>
    <row r="1588" s="30" customFormat="1" x14ac:dyDescent="0.2"/>
    <row r="1589" s="30" customFormat="1" x14ac:dyDescent="0.2"/>
    <row r="1590" s="30" customFormat="1" x14ac:dyDescent="0.2"/>
    <row r="1591" s="30" customFormat="1" x14ac:dyDescent="0.2"/>
    <row r="1592" s="30" customFormat="1" x14ac:dyDescent="0.2"/>
    <row r="1593" s="30" customFormat="1" x14ac:dyDescent="0.2"/>
    <row r="1594" s="30" customFormat="1" x14ac:dyDescent="0.2"/>
    <row r="1595" s="30" customFormat="1" x14ac:dyDescent="0.2"/>
    <row r="1596" s="30" customFormat="1" x14ac:dyDescent="0.2"/>
    <row r="1597" s="30" customFormat="1" x14ac:dyDescent="0.2"/>
    <row r="1598" s="30" customFormat="1" x14ac:dyDescent="0.2"/>
    <row r="1599" s="30" customFormat="1" x14ac:dyDescent="0.2"/>
    <row r="1600" s="30" customFormat="1" x14ac:dyDescent="0.2"/>
    <row r="1601" s="30" customFormat="1" x14ac:dyDescent="0.2"/>
    <row r="1602" s="30" customFormat="1" x14ac:dyDescent="0.2"/>
    <row r="1603" s="30" customFormat="1" x14ac:dyDescent="0.2"/>
    <row r="1604" s="30" customFormat="1" x14ac:dyDescent="0.2"/>
    <row r="1605" s="30" customFormat="1" x14ac:dyDescent="0.2"/>
    <row r="1606" s="30" customFormat="1" x14ac:dyDescent="0.2"/>
    <row r="1607" s="30" customFormat="1" x14ac:dyDescent="0.2"/>
    <row r="1608" s="30" customFormat="1" x14ac:dyDescent="0.2"/>
    <row r="1609" s="30" customFormat="1" x14ac:dyDescent="0.2"/>
    <row r="1610" s="30" customFormat="1" x14ac:dyDescent="0.2"/>
    <row r="1611" s="30" customFormat="1" x14ac:dyDescent="0.2"/>
    <row r="1612" s="30" customFormat="1" x14ac:dyDescent="0.2"/>
    <row r="1613" s="30" customFormat="1" x14ac:dyDescent="0.2"/>
    <row r="1614" s="30" customFormat="1" x14ac:dyDescent="0.2"/>
    <row r="1615" s="30" customFormat="1" x14ac:dyDescent="0.2"/>
    <row r="1616" s="30" customFormat="1" x14ac:dyDescent="0.2"/>
    <row r="1617" s="30" customFormat="1" x14ac:dyDescent="0.2"/>
    <row r="1618" s="30" customFormat="1" x14ac:dyDescent="0.2"/>
    <row r="1619" s="30" customFormat="1" x14ac:dyDescent="0.2"/>
    <row r="1620" s="30" customFormat="1" x14ac:dyDescent="0.2"/>
    <row r="1621" s="30" customFormat="1" x14ac:dyDescent="0.2"/>
    <row r="1622" s="30" customFormat="1" x14ac:dyDescent="0.2"/>
    <row r="1623" s="30" customFormat="1" x14ac:dyDescent="0.2"/>
    <row r="1624" s="30" customFormat="1" x14ac:dyDescent="0.2"/>
    <row r="1625" s="30" customFormat="1" x14ac:dyDescent="0.2"/>
    <row r="1626" s="30" customFormat="1" x14ac:dyDescent="0.2"/>
    <row r="1627" s="30" customFormat="1" x14ac:dyDescent="0.2"/>
    <row r="1628" s="30" customFormat="1" x14ac:dyDescent="0.2"/>
    <row r="1629" s="30" customFormat="1" x14ac:dyDescent="0.2"/>
    <row r="1630" s="30" customFormat="1" x14ac:dyDescent="0.2"/>
    <row r="1631" s="30" customFormat="1" x14ac:dyDescent="0.2"/>
    <row r="1632" s="30" customFormat="1" x14ac:dyDescent="0.2"/>
    <row r="1633" s="30" customFormat="1" x14ac:dyDescent="0.2"/>
    <row r="1634" s="30" customFormat="1" x14ac:dyDescent="0.2"/>
    <row r="1635" s="30" customFormat="1" x14ac:dyDescent="0.2"/>
    <row r="1636" s="30" customFormat="1" x14ac:dyDescent="0.2"/>
    <row r="1637" s="30" customFormat="1" x14ac:dyDescent="0.2"/>
    <row r="1638" s="30" customFormat="1" x14ac:dyDescent="0.2"/>
    <row r="1639" s="30" customFormat="1" x14ac:dyDescent="0.2"/>
    <row r="1640" s="30" customFormat="1" x14ac:dyDescent="0.2"/>
    <row r="1641" s="30" customFormat="1" x14ac:dyDescent="0.2"/>
    <row r="1642" s="30" customFormat="1" x14ac:dyDescent="0.2"/>
    <row r="1643" s="30" customFormat="1" x14ac:dyDescent="0.2"/>
    <row r="1644" s="30" customFormat="1" x14ac:dyDescent="0.2"/>
    <row r="1645" s="30" customFormat="1" x14ac:dyDescent="0.2"/>
    <row r="1646" s="30" customFormat="1" x14ac:dyDescent="0.2"/>
    <row r="1647" s="30" customFormat="1" x14ac:dyDescent="0.2"/>
    <row r="1648" s="30" customFormat="1" x14ac:dyDescent="0.2"/>
    <row r="1649" s="30" customFormat="1" x14ac:dyDescent="0.2"/>
    <row r="1650" s="30" customFormat="1" x14ac:dyDescent="0.2"/>
    <row r="1651" s="30" customFormat="1" x14ac:dyDescent="0.2"/>
    <row r="1652" s="30" customFormat="1" x14ac:dyDescent="0.2"/>
    <row r="1653" s="30" customFormat="1" x14ac:dyDescent="0.2"/>
    <row r="1654" s="30" customFormat="1" x14ac:dyDescent="0.2"/>
    <row r="1655" s="30" customFormat="1" x14ac:dyDescent="0.2"/>
    <row r="1656" s="30" customFormat="1" x14ac:dyDescent="0.2"/>
    <row r="1657" s="30" customFormat="1" x14ac:dyDescent="0.2"/>
    <row r="1658" s="30" customFormat="1" x14ac:dyDescent="0.2"/>
    <row r="1659" s="30" customFormat="1" x14ac:dyDescent="0.2"/>
    <row r="1660" s="30" customFormat="1" x14ac:dyDescent="0.2"/>
    <row r="1661" s="30" customFormat="1" x14ac:dyDescent="0.2"/>
    <row r="1662" s="30" customFormat="1" x14ac:dyDescent="0.2"/>
    <row r="1663" s="30" customFormat="1" x14ac:dyDescent="0.2"/>
    <row r="1664" s="30" customFormat="1" x14ac:dyDescent="0.2"/>
    <row r="1665" s="30" customFormat="1" x14ac:dyDescent="0.2"/>
    <row r="1666" s="30" customFormat="1" x14ac:dyDescent="0.2"/>
    <row r="1667" s="30" customFormat="1" x14ac:dyDescent="0.2"/>
    <row r="1668" s="30" customFormat="1" x14ac:dyDescent="0.2"/>
    <row r="1669" s="30" customFormat="1" x14ac:dyDescent="0.2"/>
    <row r="1670" s="30" customFormat="1" x14ac:dyDescent="0.2"/>
    <row r="1671" s="30" customFormat="1" x14ac:dyDescent="0.2"/>
    <row r="1672" s="30" customFormat="1" x14ac:dyDescent="0.2"/>
    <row r="1673" s="30" customFormat="1" x14ac:dyDescent="0.2"/>
    <row r="1674" s="30" customFormat="1" x14ac:dyDescent="0.2"/>
    <row r="1675" s="30" customFormat="1" x14ac:dyDescent="0.2"/>
    <row r="1676" s="30" customFormat="1" x14ac:dyDescent="0.2"/>
    <row r="1677" s="30" customFormat="1" x14ac:dyDescent="0.2"/>
    <row r="1678" s="30" customFormat="1" x14ac:dyDescent="0.2"/>
    <row r="1679" s="30" customFormat="1" x14ac:dyDescent="0.2"/>
    <row r="1680" s="30" customFormat="1" x14ac:dyDescent="0.2"/>
    <row r="1681" s="30" customFormat="1" x14ac:dyDescent="0.2"/>
    <row r="1682" s="30" customFormat="1" x14ac:dyDescent="0.2"/>
    <row r="1683" s="30" customFormat="1" x14ac:dyDescent="0.2"/>
    <row r="1684" s="30" customFormat="1" x14ac:dyDescent="0.2"/>
    <row r="1685" s="30" customFormat="1" x14ac:dyDescent="0.2"/>
    <row r="1686" s="30" customFormat="1" x14ac:dyDescent="0.2"/>
    <row r="1687" s="30" customFormat="1" x14ac:dyDescent="0.2"/>
    <row r="1688" s="30" customFormat="1" x14ac:dyDescent="0.2"/>
    <row r="1689" s="30" customFormat="1" x14ac:dyDescent="0.2"/>
    <row r="1690" s="30" customFormat="1" x14ac:dyDescent="0.2"/>
    <row r="1691" s="30" customFormat="1" x14ac:dyDescent="0.2"/>
    <row r="1692" s="30" customFormat="1" x14ac:dyDescent="0.2"/>
    <row r="1693" s="30" customFormat="1" x14ac:dyDescent="0.2"/>
    <row r="1694" s="30" customFormat="1" x14ac:dyDescent="0.2"/>
    <row r="1695" s="30" customFormat="1" x14ac:dyDescent="0.2"/>
    <row r="1696" s="30" customFormat="1" x14ac:dyDescent="0.2"/>
    <row r="1697" s="30" customFormat="1" x14ac:dyDescent="0.2"/>
    <row r="1698" s="30" customFormat="1" x14ac:dyDescent="0.2"/>
    <row r="1699" s="30" customFormat="1" x14ac:dyDescent="0.2"/>
    <row r="1700" s="30" customFormat="1" x14ac:dyDescent="0.2"/>
    <row r="1701" s="30" customFormat="1" x14ac:dyDescent="0.2"/>
    <row r="1702" s="30" customFormat="1" x14ac:dyDescent="0.2"/>
    <row r="1703" s="30" customFormat="1" x14ac:dyDescent="0.2"/>
    <row r="1704" s="30" customFormat="1" x14ac:dyDescent="0.2"/>
    <row r="1705" s="30" customFormat="1" x14ac:dyDescent="0.2"/>
    <row r="1706" s="30" customFormat="1" x14ac:dyDescent="0.2"/>
    <row r="1707" s="30" customFormat="1" x14ac:dyDescent="0.2"/>
    <row r="1708" s="30" customFormat="1" x14ac:dyDescent="0.2"/>
    <row r="1709" s="30" customFormat="1" x14ac:dyDescent="0.2"/>
    <row r="1710" s="30" customFormat="1" x14ac:dyDescent="0.2"/>
    <row r="1711" s="30" customFormat="1" x14ac:dyDescent="0.2"/>
    <row r="1712" s="30" customFormat="1" x14ac:dyDescent="0.2"/>
    <row r="1713" s="30" customFormat="1" x14ac:dyDescent="0.2"/>
    <row r="1714" s="30" customFormat="1" x14ac:dyDescent="0.2"/>
    <row r="1715" s="30" customFormat="1" x14ac:dyDescent="0.2"/>
    <row r="1716" s="30" customFormat="1" x14ac:dyDescent="0.2"/>
    <row r="1717" s="30" customFormat="1" x14ac:dyDescent="0.2"/>
    <row r="1718" s="30" customFormat="1" x14ac:dyDescent="0.2"/>
    <row r="1719" s="30" customFormat="1" x14ac:dyDescent="0.2"/>
    <row r="1720" s="30" customFormat="1" x14ac:dyDescent="0.2"/>
    <row r="1721" s="30" customFormat="1" x14ac:dyDescent="0.2"/>
    <row r="1722" s="30" customFormat="1" x14ac:dyDescent="0.2"/>
    <row r="1723" s="30" customFormat="1" x14ac:dyDescent="0.2"/>
    <row r="1724" s="30" customFormat="1" x14ac:dyDescent="0.2"/>
    <row r="1725" s="30" customFormat="1" x14ac:dyDescent="0.2"/>
    <row r="1726" s="30" customFormat="1" x14ac:dyDescent="0.2"/>
    <row r="1727" s="30" customFormat="1" x14ac:dyDescent="0.2"/>
    <row r="1728" s="30" customFormat="1" x14ac:dyDescent="0.2"/>
    <row r="1729" s="30" customFormat="1" x14ac:dyDescent="0.2"/>
    <row r="1730" s="30" customFormat="1" x14ac:dyDescent="0.2"/>
    <row r="1731" s="30" customFormat="1" x14ac:dyDescent="0.2"/>
    <row r="1732" s="30" customFormat="1" x14ac:dyDescent="0.2"/>
    <row r="1733" s="30" customFormat="1" x14ac:dyDescent="0.2"/>
    <row r="1734" s="30" customFormat="1" x14ac:dyDescent="0.2"/>
    <row r="1735" s="30" customFormat="1" x14ac:dyDescent="0.2"/>
    <row r="1736" s="30" customFormat="1" x14ac:dyDescent="0.2"/>
    <row r="1737" s="30" customFormat="1" x14ac:dyDescent="0.2"/>
    <row r="1738" s="30" customFormat="1" x14ac:dyDescent="0.2"/>
    <row r="1739" s="30" customFormat="1" x14ac:dyDescent="0.2"/>
    <row r="1740" s="30" customFormat="1" x14ac:dyDescent="0.2"/>
    <row r="1741" s="30" customFormat="1" x14ac:dyDescent="0.2"/>
    <row r="1742" s="30" customFormat="1" x14ac:dyDescent="0.2"/>
    <row r="1743" s="30" customFormat="1" x14ac:dyDescent="0.2"/>
    <row r="1744" s="30" customFormat="1" x14ac:dyDescent="0.2"/>
    <row r="1745" s="30" customFormat="1" x14ac:dyDescent="0.2"/>
    <row r="1746" s="30" customFormat="1" x14ac:dyDescent="0.2"/>
    <row r="1747" s="30" customFormat="1" x14ac:dyDescent="0.2"/>
    <row r="1748" s="30" customFormat="1" x14ac:dyDescent="0.2"/>
    <row r="1749" s="30" customFormat="1" x14ac:dyDescent="0.2"/>
    <row r="1750" s="30" customFormat="1" x14ac:dyDescent="0.2"/>
    <row r="1751" s="30" customFormat="1" x14ac:dyDescent="0.2"/>
    <row r="1752" s="30" customFormat="1" x14ac:dyDescent="0.2"/>
    <row r="1753" s="30" customFormat="1" x14ac:dyDescent="0.2"/>
    <row r="1754" s="30" customFormat="1" x14ac:dyDescent="0.2"/>
    <row r="1755" s="30" customFormat="1" x14ac:dyDescent="0.2"/>
    <row r="1756" s="30" customFormat="1" x14ac:dyDescent="0.2"/>
    <row r="1757" s="30" customFormat="1" x14ac:dyDescent="0.2"/>
    <row r="1758" s="30" customFormat="1" x14ac:dyDescent="0.2"/>
    <row r="1759" s="30" customFormat="1" x14ac:dyDescent="0.2"/>
    <row r="1760" s="30" customFormat="1" x14ac:dyDescent="0.2"/>
    <row r="1761" s="30" customFormat="1" x14ac:dyDescent="0.2"/>
    <row r="1762" s="30" customFormat="1" x14ac:dyDescent="0.2"/>
    <row r="1763" s="30" customFormat="1" x14ac:dyDescent="0.2"/>
    <row r="1764" s="30" customFormat="1" x14ac:dyDescent="0.2"/>
    <row r="1765" s="30" customFormat="1" x14ac:dyDescent="0.2"/>
    <row r="1766" s="30" customFormat="1" x14ac:dyDescent="0.2"/>
    <row r="1767" s="30" customFormat="1" x14ac:dyDescent="0.2"/>
    <row r="1768" s="30" customFormat="1" x14ac:dyDescent="0.2"/>
    <row r="1769" s="30" customFormat="1" x14ac:dyDescent="0.2"/>
    <row r="1770" s="30" customFormat="1" x14ac:dyDescent="0.2"/>
    <row r="1771" s="30" customFormat="1" x14ac:dyDescent="0.2"/>
    <row r="1772" s="30" customFormat="1" x14ac:dyDescent="0.2"/>
    <row r="1773" s="30" customFormat="1" x14ac:dyDescent="0.2"/>
    <row r="1774" s="30" customFormat="1" x14ac:dyDescent="0.2"/>
    <row r="1775" s="30" customFormat="1" x14ac:dyDescent="0.2"/>
    <row r="1776" s="30" customFormat="1" x14ac:dyDescent="0.2"/>
    <row r="1777" s="30" customFormat="1" x14ac:dyDescent="0.2"/>
    <row r="1778" s="30" customFormat="1" x14ac:dyDescent="0.2"/>
    <row r="1779" s="30" customFormat="1" x14ac:dyDescent="0.2"/>
    <row r="1780" s="30" customFormat="1" x14ac:dyDescent="0.2"/>
    <row r="1781" s="30" customFormat="1" x14ac:dyDescent="0.2"/>
    <row r="1782" s="30" customFormat="1" x14ac:dyDescent="0.2"/>
    <row r="1783" s="30" customFormat="1" x14ac:dyDescent="0.2"/>
    <row r="1784" s="30" customFormat="1" x14ac:dyDescent="0.2"/>
    <row r="1785" s="30" customFormat="1" x14ac:dyDescent="0.2"/>
    <row r="1786" s="30" customFormat="1" x14ac:dyDescent="0.2"/>
    <row r="1787" s="30" customFormat="1" x14ac:dyDescent="0.2"/>
    <row r="1788" s="30" customFormat="1" x14ac:dyDescent="0.2"/>
    <row r="1789" s="30" customFormat="1" x14ac:dyDescent="0.2"/>
    <row r="1790" s="30" customFormat="1" x14ac:dyDescent="0.2"/>
    <row r="1791" s="30" customFormat="1" x14ac:dyDescent="0.2"/>
    <row r="1792" s="30" customFormat="1" x14ac:dyDescent="0.2"/>
    <row r="1793" s="30" customFormat="1" x14ac:dyDescent="0.2"/>
    <row r="1794" s="30" customFormat="1" x14ac:dyDescent="0.2"/>
    <row r="1795" s="30" customFormat="1" x14ac:dyDescent="0.2"/>
    <row r="1796" s="30" customFormat="1" x14ac:dyDescent="0.2"/>
    <row r="1797" s="30" customFormat="1" x14ac:dyDescent="0.2"/>
    <row r="1798" s="30" customFormat="1" x14ac:dyDescent="0.2"/>
    <row r="1799" s="30" customFormat="1" x14ac:dyDescent="0.2"/>
    <row r="1800" s="30" customFormat="1" x14ac:dyDescent="0.2"/>
    <row r="1801" s="30" customFormat="1" x14ac:dyDescent="0.2"/>
    <row r="1802" s="30" customFormat="1" x14ac:dyDescent="0.2"/>
    <row r="1803" s="30" customFormat="1" x14ac:dyDescent="0.2"/>
    <row r="1804" s="30" customFormat="1" x14ac:dyDescent="0.2"/>
    <row r="1805" s="30" customFormat="1" x14ac:dyDescent="0.2"/>
    <row r="1806" s="30" customFormat="1" x14ac:dyDescent="0.2"/>
    <row r="1807" s="30" customFormat="1" x14ac:dyDescent="0.2"/>
    <row r="1808" s="30" customFormat="1" x14ac:dyDescent="0.2"/>
    <row r="1809" s="30" customFormat="1" x14ac:dyDescent="0.2"/>
    <row r="1810" s="30" customFormat="1" x14ac:dyDescent="0.2"/>
    <row r="1811" s="30" customFormat="1" x14ac:dyDescent="0.2"/>
    <row r="1812" s="30" customFormat="1" x14ac:dyDescent="0.2"/>
    <row r="1813" s="30" customFormat="1" x14ac:dyDescent="0.2"/>
    <row r="1814" s="30" customFormat="1" x14ac:dyDescent="0.2"/>
    <row r="1815" s="30" customFormat="1" x14ac:dyDescent="0.2"/>
    <row r="1816" s="30" customFormat="1" x14ac:dyDescent="0.2"/>
    <row r="1817" s="30" customFormat="1" x14ac:dyDescent="0.2"/>
    <row r="1818" s="30" customFormat="1" x14ac:dyDescent="0.2"/>
    <row r="1819" s="30" customFormat="1" x14ac:dyDescent="0.2"/>
    <row r="1820" s="30" customFormat="1" x14ac:dyDescent="0.2"/>
    <row r="1821" s="30" customFormat="1" x14ac:dyDescent="0.2"/>
    <row r="1822" s="30" customFormat="1" x14ac:dyDescent="0.2"/>
    <row r="1823" s="30" customFormat="1" x14ac:dyDescent="0.2"/>
    <row r="1824" s="30" customFormat="1" x14ac:dyDescent="0.2"/>
    <row r="1825" s="30" customFormat="1" x14ac:dyDescent="0.2"/>
    <row r="1826" s="30" customFormat="1" x14ac:dyDescent="0.2"/>
    <row r="1827" s="30" customFormat="1" x14ac:dyDescent="0.2"/>
    <row r="1828" s="30" customFormat="1" x14ac:dyDescent="0.2"/>
    <row r="1829" s="30" customFormat="1" x14ac:dyDescent="0.2"/>
    <row r="1830" s="30" customFormat="1" x14ac:dyDescent="0.2"/>
    <row r="1831" s="30" customFormat="1" x14ac:dyDescent="0.2"/>
    <row r="1832" s="30" customFormat="1" x14ac:dyDescent="0.2"/>
    <row r="1833" s="30" customFormat="1" x14ac:dyDescent="0.2"/>
    <row r="1834" s="30" customFormat="1" x14ac:dyDescent="0.2"/>
    <row r="1835" s="30" customFormat="1" x14ac:dyDescent="0.2"/>
    <row r="1836" s="30" customFormat="1" x14ac:dyDescent="0.2"/>
    <row r="1837" s="30" customFormat="1" x14ac:dyDescent="0.2"/>
    <row r="1838" s="30" customFormat="1" x14ac:dyDescent="0.2"/>
    <row r="1839" s="30" customFormat="1" x14ac:dyDescent="0.2"/>
    <row r="1840" s="30" customFormat="1" x14ac:dyDescent="0.2"/>
    <row r="1841" s="30" customFormat="1" x14ac:dyDescent="0.2"/>
    <row r="1842" s="30" customFormat="1" x14ac:dyDescent="0.2"/>
    <row r="1843" s="30" customFormat="1" x14ac:dyDescent="0.2"/>
    <row r="1844" s="30" customFormat="1" x14ac:dyDescent="0.2"/>
    <row r="1845" s="30" customFormat="1" x14ac:dyDescent="0.2"/>
    <row r="1846" s="30" customFormat="1" x14ac:dyDescent="0.2"/>
    <row r="1847" s="30" customFormat="1" x14ac:dyDescent="0.2"/>
    <row r="1848" s="30" customFormat="1" x14ac:dyDescent="0.2"/>
    <row r="1849" s="30" customFormat="1" x14ac:dyDescent="0.2"/>
    <row r="1850" s="30" customFormat="1" x14ac:dyDescent="0.2"/>
    <row r="1851" s="30" customFormat="1" x14ac:dyDescent="0.2"/>
    <row r="1852" s="30" customFormat="1" x14ac:dyDescent="0.2"/>
    <row r="1853" s="30" customFormat="1" x14ac:dyDescent="0.2"/>
    <row r="1854" s="30" customFormat="1" x14ac:dyDescent="0.2"/>
    <row r="1855" s="30" customFormat="1" x14ac:dyDescent="0.2"/>
    <row r="1856" s="30" customFormat="1" x14ac:dyDescent="0.2"/>
    <row r="1857" s="30" customFormat="1" x14ac:dyDescent="0.2"/>
    <row r="1858" s="30" customFormat="1" x14ac:dyDescent="0.2"/>
    <row r="1859" s="30" customFormat="1" x14ac:dyDescent="0.2"/>
    <row r="1860" s="30" customFormat="1" x14ac:dyDescent="0.2"/>
    <row r="1861" s="30" customFormat="1" x14ac:dyDescent="0.2"/>
    <row r="1862" s="30" customFormat="1" x14ac:dyDescent="0.2"/>
    <row r="1863" s="30" customFormat="1" x14ac:dyDescent="0.2"/>
    <row r="1864" s="30" customFormat="1" x14ac:dyDescent="0.2"/>
    <row r="1865" s="30" customFormat="1" x14ac:dyDescent="0.2"/>
    <row r="1866" s="30" customFormat="1" x14ac:dyDescent="0.2"/>
    <row r="1867" s="30" customFormat="1" x14ac:dyDescent="0.2"/>
    <row r="1868" s="30" customFormat="1" x14ac:dyDescent="0.2"/>
    <row r="1869" s="30" customFormat="1" x14ac:dyDescent="0.2"/>
    <row r="1870" s="30" customFormat="1" x14ac:dyDescent="0.2"/>
    <row r="1871" s="30" customFormat="1" x14ac:dyDescent="0.2"/>
    <row r="1872" s="30" customFormat="1" x14ac:dyDescent="0.2"/>
    <row r="1873" s="30" customFormat="1" x14ac:dyDescent="0.2"/>
    <row r="1874" s="30" customFormat="1" x14ac:dyDescent="0.2"/>
    <row r="1875" s="30" customFormat="1" x14ac:dyDescent="0.2"/>
    <row r="1876" s="30" customFormat="1" x14ac:dyDescent="0.2"/>
    <row r="1877" s="30" customFormat="1" x14ac:dyDescent="0.2"/>
    <row r="1878" s="30" customFormat="1" x14ac:dyDescent="0.2"/>
    <row r="1879" s="30" customFormat="1" x14ac:dyDescent="0.2"/>
    <row r="1880" s="30" customFormat="1" x14ac:dyDescent="0.2"/>
    <row r="1881" s="30" customFormat="1" x14ac:dyDescent="0.2"/>
    <row r="1882" s="30" customFormat="1" x14ac:dyDescent="0.2"/>
    <row r="1883" s="30" customFormat="1" x14ac:dyDescent="0.2"/>
    <row r="1884" s="30" customFormat="1" x14ac:dyDescent="0.2"/>
    <row r="1885" s="30" customFormat="1" x14ac:dyDescent="0.2"/>
    <row r="1886" s="30" customFormat="1" x14ac:dyDescent="0.2"/>
    <row r="1887" s="30" customFormat="1" x14ac:dyDescent="0.2"/>
    <row r="1888" s="30" customFormat="1" x14ac:dyDescent="0.2"/>
    <row r="1889" s="30" customFormat="1" x14ac:dyDescent="0.2"/>
    <row r="1890" s="30" customFormat="1" x14ac:dyDescent="0.2"/>
    <row r="1891" s="30" customFormat="1" x14ac:dyDescent="0.2"/>
    <row r="1892" s="30" customFormat="1" x14ac:dyDescent="0.2"/>
    <row r="1893" s="30" customFormat="1" x14ac:dyDescent="0.2"/>
    <row r="1894" s="30" customFormat="1" x14ac:dyDescent="0.2"/>
    <row r="1895" s="30" customFormat="1" x14ac:dyDescent="0.2"/>
    <row r="1896" s="30" customFormat="1" x14ac:dyDescent="0.2"/>
    <row r="1897" s="30" customFormat="1" x14ac:dyDescent="0.2"/>
    <row r="1898" s="30" customFormat="1" x14ac:dyDescent="0.2"/>
    <row r="1899" s="30" customFormat="1" x14ac:dyDescent="0.2"/>
    <row r="1900" s="30" customFormat="1" x14ac:dyDescent="0.2"/>
    <row r="1901" s="30" customFormat="1" x14ac:dyDescent="0.2"/>
    <row r="1902" s="30" customFormat="1" x14ac:dyDescent="0.2"/>
    <row r="1903" s="30" customFormat="1" x14ac:dyDescent="0.2"/>
    <row r="1904" s="30" customFormat="1" x14ac:dyDescent="0.2"/>
    <row r="1905" s="30" customFormat="1" x14ac:dyDescent="0.2"/>
    <row r="1906" s="30" customFormat="1" x14ac:dyDescent="0.2"/>
    <row r="1907" s="30" customFormat="1" x14ac:dyDescent="0.2"/>
    <row r="1908" s="30" customFormat="1" x14ac:dyDescent="0.2"/>
    <row r="1909" s="30" customFormat="1" x14ac:dyDescent="0.2"/>
    <row r="1910" s="30" customFormat="1" x14ac:dyDescent="0.2"/>
    <row r="1911" s="30" customFormat="1" x14ac:dyDescent="0.2"/>
    <row r="1912" s="30" customFormat="1" x14ac:dyDescent="0.2"/>
    <row r="1913" s="30" customFormat="1" x14ac:dyDescent="0.2"/>
    <row r="1914" s="30" customFormat="1" x14ac:dyDescent="0.2"/>
    <row r="1915" s="30" customFormat="1" x14ac:dyDescent="0.2"/>
    <row r="1916" s="30" customFormat="1" x14ac:dyDescent="0.2"/>
    <row r="1917" s="30" customFormat="1" x14ac:dyDescent="0.2"/>
    <row r="1918" s="30" customFormat="1" x14ac:dyDescent="0.2"/>
    <row r="1919" s="30" customFormat="1" x14ac:dyDescent="0.2"/>
    <row r="1920" s="30" customFormat="1" x14ac:dyDescent="0.2"/>
    <row r="1921" s="30" customFormat="1" x14ac:dyDescent="0.2"/>
    <row r="1922" s="30" customFormat="1" x14ac:dyDescent="0.2"/>
    <row r="1923" s="30" customFormat="1" x14ac:dyDescent="0.2"/>
    <row r="1924" s="30" customFormat="1" x14ac:dyDescent="0.2"/>
    <row r="1925" s="30" customFormat="1" x14ac:dyDescent="0.2"/>
    <row r="1926" s="30" customFormat="1" x14ac:dyDescent="0.2"/>
    <row r="1927" s="30" customFormat="1" x14ac:dyDescent="0.2"/>
    <row r="1928" s="30" customFormat="1" x14ac:dyDescent="0.2"/>
    <row r="1929" s="30" customFormat="1" x14ac:dyDescent="0.2"/>
    <row r="1930" s="30" customFormat="1" x14ac:dyDescent="0.2"/>
    <row r="1931" s="30" customFormat="1" x14ac:dyDescent="0.2"/>
    <row r="1932" s="30" customFormat="1" x14ac:dyDescent="0.2"/>
    <row r="1933" s="30" customFormat="1" x14ac:dyDescent="0.2"/>
    <row r="1934" s="30" customFormat="1" x14ac:dyDescent="0.2"/>
    <row r="1935" s="30" customFormat="1" x14ac:dyDescent="0.2"/>
    <row r="1936" s="30" customFormat="1" x14ac:dyDescent="0.2"/>
    <row r="1937" s="30" customFormat="1" x14ac:dyDescent="0.2"/>
    <row r="1938" s="30" customFormat="1" x14ac:dyDescent="0.2"/>
    <row r="1939" s="30" customFormat="1" x14ac:dyDescent="0.2"/>
    <row r="1940" s="30" customFormat="1" x14ac:dyDescent="0.2"/>
    <row r="1941" s="30" customFormat="1" x14ac:dyDescent="0.2"/>
    <row r="1942" s="30" customFormat="1" x14ac:dyDescent="0.2"/>
    <row r="1943" s="30" customFormat="1" x14ac:dyDescent="0.2"/>
    <row r="1944" s="30" customFormat="1" x14ac:dyDescent="0.2"/>
    <row r="1945" s="30" customFormat="1" x14ac:dyDescent="0.2"/>
    <row r="1946" s="30" customFormat="1" x14ac:dyDescent="0.2"/>
    <row r="1947" s="30" customFormat="1" x14ac:dyDescent="0.2"/>
    <row r="1948" s="30" customFormat="1" x14ac:dyDescent="0.2"/>
    <row r="1949" s="30" customFormat="1" x14ac:dyDescent="0.2"/>
    <row r="1950" s="30" customFormat="1" x14ac:dyDescent="0.2"/>
    <row r="1951" s="30" customFormat="1" x14ac:dyDescent="0.2"/>
    <row r="1952" s="30" customFormat="1" x14ac:dyDescent="0.2"/>
    <row r="1953" s="30" customFormat="1" x14ac:dyDescent="0.2"/>
    <row r="1954" s="30" customFormat="1" x14ac:dyDescent="0.2"/>
    <row r="1955" s="30" customFormat="1" x14ac:dyDescent="0.2"/>
    <row r="1956" s="30" customFormat="1" x14ac:dyDescent="0.2"/>
    <row r="1957" s="30" customFormat="1" x14ac:dyDescent="0.2"/>
    <row r="1958" s="30" customFormat="1" x14ac:dyDescent="0.2"/>
    <row r="1959" s="30" customFormat="1" x14ac:dyDescent="0.2"/>
    <row r="1960" s="30" customFormat="1" x14ac:dyDescent="0.2"/>
    <row r="1961" s="30" customFormat="1" x14ac:dyDescent="0.2"/>
    <row r="1962" s="30" customFormat="1" x14ac:dyDescent="0.2"/>
    <row r="1963" s="30" customFormat="1" x14ac:dyDescent="0.2"/>
    <row r="1964" s="30" customFormat="1" x14ac:dyDescent="0.2"/>
    <row r="1965" s="30" customFormat="1" x14ac:dyDescent="0.2"/>
    <row r="1966" s="30" customFormat="1" x14ac:dyDescent="0.2"/>
    <row r="1967" s="30" customFormat="1" x14ac:dyDescent="0.2"/>
    <row r="1968" s="30" customFormat="1" x14ac:dyDescent="0.2"/>
    <row r="1969" s="30" customFormat="1" x14ac:dyDescent="0.2"/>
    <row r="1970" s="30" customFormat="1" x14ac:dyDescent="0.2"/>
    <row r="1971" s="30" customFormat="1" x14ac:dyDescent="0.2"/>
    <row r="1972" s="30" customFormat="1" x14ac:dyDescent="0.2"/>
    <row r="1973" s="30" customFormat="1" x14ac:dyDescent="0.2"/>
    <row r="1974" s="30" customFormat="1" x14ac:dyDescent="0.2"/>
    <row r="1975" s="30" customFormat="1" x14ac:dyDescent="0.2"/>
    <row r="1976" s="30" customFormat="1" x14ac:dyDescent="0.2"/>
    <row r="1977" s="30" customFormat="1" x14ac:dyDescent="0.2"/>
    <row r="1978" s="30" customFormat="1" x14ac:dyDescent="0.2"/>
    <row r="1979" s="30" customFormat="1" x14ac:dyDescent="0.2"/>
    <row r="1980" s="30" customFormat="1" x14ac:dyDescent="0.2"/>
    <row r="1981" s="30" customFormat="1" x14ac:dyDescent="0.2"/>
    <row r="1982" s="30" customFormat="1" x14ac:dyDescent="0.2"/>
    <row r="1983" s="30" customFormat="1" x14ac:dyDescent="0.2"/>
    <row r="1984" s="30" customFormat="1" x14ac:dyDescent="0.2"/>
    <row r="1985" s="30" customFormat="1" x14ac:dyDescent="0.2"/>
    <row r="1986" s="30" customFormat="1" x14ac:dyDescent="0.2"/>
    <row r="1987" s="30" customFormat="1" x14ac:dyDescent="0.2"/>
    <row r="1988" s="30" customFormat="1" x14ac:dyDescent="0.2"/>
    <row r="1989" s="30" customFormat="1" x14ac:dyDescent="0.2"/>
    <row r="1990" s="30" customFormat="1" x14ac:dyDescent="0.2"/>
    <row r="1991" s="30" customFormat="1" x14ac:dyDescent="0.2"/>
    <row r="1992" s="30" customFormat="1" x14ac:dyDescent="0.2"/>
    <row r="1993" s="30" customFormat="1" x14ac:dyDescent="0.2"/>
    <row r="1994" s="30" customFormat="1" x14ac:dyDescent="0.2"/>
    <row r="1995" s="30" customFormat="1" x14ac:dyDescent="0.2"/>
    <row r="1996" s="30" customFormat="1" x14ac:dyDescent="0.2"/>
    <row r="1997" s="30" customFormat="1" x14ac:dyDescent="0.2"/>
    <row r="1998" s="30" customFormat="1" x14ac:dyDescent="0.2"/>
    <row r="1999" s="30" customFormat="1" x14ac:dyDescent="0.2"/>
    <row r="2000" s="30" customFormat="1" x14ac:dyDescent="0.2"/>
    <row r="2001" s="30" customFormat="1" x14ac:dyDescent="0.2"/>
    <row r="2002" s="30" customFormat="1" x14ac:dyDescent="0.2"/>
    <row r="2003" s="30" customFormat="1" x14ac:dyDescent="0.2"/>
    <row r="2004" s="30" customFormat="1" x14ac:dyDescent="0.2"/>
    <row r="2005" s="30" customFormat="1" x14ac:dyDescent="0.2"/>
    <row r="2006" s="30" customFormat="1" x14ac:dyDescent="0.2"/>
    <row r="2007" s="30" customFormat="1" x14ac:dyDescent="0.2"/>
    <row r="2008" s="30" customFormat="1" x14ac:dyDescent="0.2"/>
    <row r="2009" s="30" customFormat="1" x14ac:dyDescent="0.2"/>
    <row r="2010" s="30" customFormat="1" x14ac:dyDescent="0.2"/>
    <row r="2011" s="30" customFormat="1" x14ac:dyDescent="0.2"/>
    <row r="2012" s="30" customFormat="1" x14ac:dyDescent="0.2"/>
    <row r="2013" s="30" customFormat="1" x14ac:dyDescent="0.2"/>
    <row r="2014" s="30" customFormat="1" x14ac:dyDescent="0.2"/>
    <row r="2015" s="30" customFormat="1" x14ac:dyDescent="0.2"/>
    <row r="2016" s="30" customFormat="1" x14ac:dyDescent="0.2"/>
    <row r="2017" s="30" customFormat="1" x14ac:dyDescent="0.2"/>
    <row r="2018" s="30" customFormat="1" x14ac:dyDescent="0.2"/>
    <row r="2019" s="30" customFormat="1" x14ac:dyDescent="0.2"/>
    <row r="2020" s="30" customFormat="1" x14ac:dyDescent="0.2"/>
    <row r="2021" s="30" customFormat="1" x14ac:dyDescent="0.2"/>
    <row r="2022" s="30" customFormat="1" x14ac:dyDescent="0.2"/>
    <row r="2023" s="30" customFormat="1" x14ac:dyDescent="0.2"/>
    <row r="2024" s="30" customFormat="1" x14ac:dyDescent="0.2"/>
    <row r="2025" s="30" customFormat="1" x14ac:dyDescent="0.2"/>
    <row r="2026" s="30" customFormat="1" x14ac:dyDescent="0.2"/>
    <row r="2027" s="30" customFormat="1" x14ac:dyDescent="0.2"/>
    <row r="2028" s="30" customFormat="1" x14ac:dyDescent="0.2"/>
    <row r="2029" s="30" customFormat="1" x14ac:dyDescent="0.2"/>
    <row r="2030" s="30" customFormat="1" x14ac:dyDescent="0.2"/>
    <row r="2031" s="30" customFormat="1" x14ac:dyDescent="0.2"/>
    <row r="2032" s="30" customFormat="1" x14ac:dyDescent="0.2"/>
    <row r="2033" s="30" customFormat="1" x14ac:dyDescent="0.2"/>
    <row r="2034" s="30" customFormat="1" x14ac:dyDescent="0.2"/>
    <row r="2035" s="30" customFormat="1" x14ac:dyDescent="0.2"/>
    <row r="2036" s="30" customFormat="1" x14ac:dyDescent="0.2"/>
    <row r="2037" s="30" customFormat="1" x14ac:dyDescent="0.2"/>
    <row r="2038" s="30" customFormat="1" x14ac:dyDescent="0.2"/>
    <row r="2039" s="30" customFormat="1" x14ac:dyDescent="0.2"/>
    <row r="2040" s="30" customFormat="1" x14ac:dyDescent="0.2"/>
    <row r="2041" s="30" customFormat="1" x14ac:dyDescent="0.2"/>
    <row r="2042" s="30" customFormat="1" x14ac:dyDescent="0.2"/>
    <row r="2043" s="30" customFormat="1" x14ac:dyDescent="0.2"/>
    <row r="2044" s="30" customFormat="1" x14ac:dyDescent="0.2"/>
    <row r="2045" s="30" customFormat="1" x14ac:dyDescent="0.2"/>
    <row r="2046" s="30" customFormat="1" x14ac:dyDescent="0.2"/>
    <row r="2047" s="30" customFormat="1" x14ac:dyDescent="0.2"/>
    <row r="2048" s="30" customFormat="1" x14ac:dyDescent="0.2"/>
    <row r="2049" s="30" customFormat="1" x14ac:dyDescent="0.2"/>
    <row r="2050" s="30" customFormat="1" x14ac:dyDescent="0.2"/>
    <row r="2051" s="30" customFormat="1" x14ac:dyDescent="0.2"/>
    <row r="2052" s="30" customFormat="1" x14ac:dyDescent="0.2"/>
    <row r="2053" s="30" customFormat="1" x14ac:dyDescent="0.2"/>
    <row r="2054" s="30" customFormat="1" x14ac:dyDescent="0.2"/>
    <row r="2055" s="30" customFormat="1" x14ac:dyDescent="0.2"/>
    <row r="2056" s="30" customFormat="1" x14ac:dyDescent="0.2"/>
    <row r="2057" s="30" customFormat="1" x14ac:dyDescent="0.2"/>
    <row r="2058" s="30" customFormat="1" x14ac:dyDescent="0.2"/>
    <row r="2059" s="30" customFormat="1" x14ac:dyDescent="0.2"/>
    <row r="2060" s="30" customFormat="1" x14ac:dyDescent="0.2"/>
    <row r="2061" s="30" customFormat="1" x14ac:dyDescent="0.2"/>
    <row r="2062" s="30" customFormat="1" x14ac:dyDescent="0.2"/>
    <row r="2063" s="30" customFormat="1" x14ac:dyDescent="0.2"/>
    <row r="2064" s="30" customFormat="1" x14ac:dyDescent="0.2"/>
    <row r="2065" s="30" customFormat="1" x14ac:dyDescent="0.2"/>
    <row r="2066" s="30" customFormat="1" x14ac:dyDescent="0.2"/>
    <row r="2067" s="30" customFormat="1" x14ac:dyDescent="0.2"/>
    <row r="2068" s="30" customFormat="1" x14ac:dyDescent="0.2"/>
    <row r="2069" s="30" customFormat="1" x14ac:dyDescent="0.2"/>
    <row r="2070" s="30" customFormat="1" x14ac:dyDescent="0.2"/>
    <row r="2071" s="30" customFormat="1" x14ac:dyDescent="0.2"/>
    <row r="2072" s="30" customFormat="1" x14ac:dyDescent="0.2"/>
    <row r="2073" s="30" customFormat="1" x14ac:dyDescent="0.2"/>
    <row r="2074" s="30" customFormat="1" x14ac:dyDescent="0.2"/>
    <row r="2075" s="30" customFormat="1" x14ac:dyDescent="0.2"/>
    <row r="2076" s="30" customFormat="1" x14ac:dyDescent="0.2"/>
    <row r="2077" s="30" customFormat="1" x14ac:dyDescent="0.2"/>
    <row r="2078" s="30" customFormat="1" x14ac:dyDescent="0.2"/>
    <row r="2079" s="30" customFormat="1" x14ac:dyDescent="0.2"/>
    <row r="2080" s="30" customFormat="1" x14ac:dyDescent="0.2"/>
    <row r="2081" s="30" customFormat="1" x14ac:dyDescent="0.2"/>
    <row r="2082" s="30" customFormat="1" x14ac:dyDescent="0.2"/>
    <row r="2083" s="30" customFormat="1" x14ac:dyDescent="0.2"/>
    <row r="2084" s="30" customFormat="1" x14ac:dyDescent="0.2"/>
    <row r="2085" s="30" customFormat="1" x14ac:dyDescent="0.2"/>
    <row r="2086" s="30" customFormat="1" x14ac:dyDescent="0.2"/>
    <row r="2087" s="30" customFormat="1" x14ac:dyDescent="0.2"/>
    <row r="2088" s="30" customFormat="1" x14ac:dyDescent="0.2"/>
    <row r="2089" s="30" customFormat="1" x14ac:dyDescent="0.2"/>
    <row r="2090" s="30" customFormat="1" x14ac:dyDescent="0.2"/>
    <row r="2091" s="30" customFormat="1" x14ac:dyDescent="0.2"/>
    <row r="2092" s="30" customFormat="1" x14ac:dyDescent="0.2"/>
    <row r="2093" s="30" customFormat="1" x14ac:dyDescent="0.2"/>
    <row r="2094" s="30" customFormat="1" x14ac:dyDescent="0.2"/>
    <row r="2095" s="30" customFormat="1" x14ac:dyDescent="0.2"/>
    <row r="2096" s="30" customFormat="1" x14ac:dyDescent="0.2"/>
    <row r="2097" s="30" customFormat="1" x14ac:dyDescent="0.2"/>
    <row r="2098" s="30" customFormat="1" x14ac:dyDescent="0.2"/>
    <row r="2099" s="30" customFormat="1" x14ac:dyDescent="0.2"/>
    <row r="2100" s="30" customFormat="1" x14ac:dyDescent="0.2"/>
    <row r="2101" s="30" customFormat="1" x14ac:dyDescent="0.2"/>
    <row r="2102" s="30" customFormat="1" x14ac:dyDescent="0.2"/>
    <row r="2103" s="30" customFormat="1" x14ac:dyDescent="0.2"/>
    <row r="2104" s="30" customFormat="1" x14ac:dyDescent="0.2"/>
    <row r="2105" s="30" customFormat="1" x14ac:dyDescent="0.2"/>
    <row r="2106" s="30" customFormat="1" x14ac:dyDescent="0.2"/>
    <row r="2107" s="30" customFormat="1" x14ac:dyDescent="0.2"/>
    <row r="2108" s="30" customFormat="1" x14ac:dyDescent="0.2"/>
    <row r="2109" s="30" customFormat="1" x14ac:dyDescent="0.2"/>
    <row r="2110" s="30" customFormat="1" x14ac:dyDescent="0.2"/>
    <row r="2111" s="30" customFormat="1" x14ac:dyDescent="0.2"/>
    <row r="2112" s="30" customFormat="1" x14ac:dyDescent="0.2"/>
    <row r="2113" s="30" customFormat="1" x14ac:dyDescent="0.2"/>
    <row r="2114" s="30" customFormat="1" x14ac:dyDescent="0.2"/>
    <row r="2115" s="30" customFormat="1" x14ac:dyDescent="0.2"/>
    <row r="2116" s="30" customFormat="1" x14ac:dyDescent="0.2"/>
    <row r="2117" s="30" customFormat="1" x14ac:dyDescent="0.2"/>
    <row r="2118" s="30" customFormat="1" x14ac:dyDescent="0.2"/>
    <row r="2119" s="30" customFormat="1" x14ac:dyDescent="0.2"/>
    <row r="2120" s="30" customFormat="1" x14ac:dyDescent="0.2"/>
    <row r="2121" s="30" customFormat="1" x14ac:dyDescent="0.2"/>
    <row r="2122" s="30" customFormat="1" x14ac:dyDescent="0.2"/>
    <row r="2123" s="30" customFormat="1" x14ac:dyDescent="0.2"/>
    <row r="2124" s="30" customFormat="1" x14ac:dyDescent="0.2"/>
    <row r="2125" s="30" customFormat="1" x14ac:dyDescent="0.2"/>
    <row r="2126" s="30" customFormat="1" x14ac:dyDescent="0.2"/>
    <row r="2127" s="30" customFormat="1" x14ac:dyDescent="0.2"/>
    <row r="2128" s="30" customFormat="1" x14ac:dyDescent="0.2"/>
    <row r="2129" s="30" customFormat="1" x14ac:dyDescent="0.2"/>
    <row r="2130" s="30" customFormat="1" x14ac:dyDescent="0.2"/>
    <row r="2131" s="30" customFormat="1" x14ac:dyDescent="0.2"/>
    <row r="2132" s="30" customFormat="1" x14ac:dyDescent="0.2"/>
    <row r="2133" s="30" customFormat="1" x14ac:dyDescent="0.2"/>
    <row r="2134" s="30" customFormat="1" x14ac:dyDescent="0.2"/>
    <row r="2135" s="30" customFormat="1" x14ac:dyDescent="0.2"/>
    <row r="2136" s="30" customFormat="1" x14ac:dyDescent="0.2"/>
    <row r="2137" s="30" customFormat="1" x14ac:dyDescent="0.2"/>
    <row r="2138" s="30" customFormat="1" x14ac:dyDescent="0.2"/>
    <row r="2139" s="30" customFormat="1" x14ac:dyDescent="0.2"/>
    <row r="2140" s="30" customFormat="1" x14ac:dyDescent="0.2"/>
    <row r="2141" s="30" customFormat="1" x14ac:dyDescent="0.2"/>
    <row r="2142" s="30" customFormat="1" x14ac:dyDescent="0.2"/>
    <row r="2143" s="30" customFormat="1" x14ac:dyDescent="0.2"/>
    <row r="2144" s="30" customFormat="1" x14ac:dyDescent="0.2"/>
    <row r="2145" s="30" customFormat="1" x14ac:dyDescent="0.2"/>
    <row r="2146" s="30" customFormat="1" x14ac:dyDescent="0.2"/>
    <row r="2147" s="30" customFormat="1" x14ac:dyDescent="0.2"/>
    <row r="2148" s="30" customFormat="1" x14ac:dyDescent="0.2"/>
    <row r="2149" s="30" customFormat="1" x14ac:dyDescent="0.2"/>
    <row r="2150" s="30" customFormat="1" x14ac:dyDescent="0.2"/>
    <row r="2151" s="30" customFormat="1" x14ac:dyDescent="0.2"/>
    <row r="2152" s="30" customFormat="1" x14ac:dyDescent="0.2"/>
    <row r="2153" s="30" customFormat="1" x14ac:dyDescent="0.2"/>
    <row r="2154" s="30" customFormat="1" x14ac:dyDescent="0.2"/>
    <row r="2155" s="30" customFormat="1" x14ac:dyDescent="0.2"/>
    <row r="2156" s="30" customFormat="1" x14ac:dyDescent="0.2"/>
    <row r="2157" s="30" customFormat="1" x14ac:dyDescent="0.2"/>
    <row r="2158" s="30" customFormat="1" x14ac:dyDescent="0.2"/>
    <row r="2159" s="30" customFormat="1" x14ac:dyDescent="0.2"/>
    <row r="2160" s="30" customFormat="1" x14ac:dyDescent="0.2"/>
    <row r="2161" s="30" customFormat="1" x14ac:dyDescent="0.2"/>
    <row r="2162" s="30" customFormat="1" x14ac:dyDescent="0.2"/>
    <row r="2163" s="30" customFormat="1" x14ac:dyDescent="0.2"/>
    <row r="2164" s="30" customFormat="1" x14ac:dyDescent="0.2"/>
    <row r="2165" s="30" customFormat="1" x14ac:dyDescent="0.2"/>
    <row r="2166" s="30" customFormat="1" x14ac:dyDescent="0.2"/>
    <row r="2167" s="30" customFormat="1" x14ac:dyDescent="0.2"/>
    <row r="2168" s="30" customFormat="1" x14ac:dyDescent="0.2"/>
    <row r="2169" s="30" customFormat="1" x14ac:dyDescent="0.2"/>
    <row r="2170" s="30" customFormat="1" x14ac:dyDescent="0.2"/>
    <row r="2171" s="30" customFormat="1" x14ac:dyDescent="0.2"/>
    <row r="2172" s="30" customFormat="1" x14ac:dyDescent="0.2"/>
    <row r="2173" s="30" customFormat="1" x14ac:dyDescent="0.2"/>
    <row r="2174" s="30" customFormat="1" x14ac:dyDescent="0.2"/>
    <row r="2175" s="30" customFormat="1" x14ac:dyDescent="0.2"/>
    <row r="2176" s="30" customFormat="1" x14ac:dyDescent="0.2"/>
    <row r="2177" s="30" customFormat="1" x14ac:dyDescent="0.2"/>
    <row r="2178" s="30" customFormat="1" x14ac:dyDescent="0.2"/>
    <row r="2179" s="30" customFormat="1" x14ac:dyDescent="0.2"/>
    <row r="2180" s="30" customFormat="1" x14ac:dyDescent="0.2"/>
    <row r="2181" s="30" customFormat="1" x14ac:dyDescent="0.2"/>
    <row r="2182" s="30" customFormat="1" x14ac:dyDescent="0.2"/>
    <row r="2183" s="30" customFormat="1" x14ac:dyDescent="0.2"/>
    <row r="2184" s="30" customFormat="1" x14ac:dyDescent="0.2"/>
    <row r="2185" s="30" customFormat="1" x14ac:dyDescent="0.2"/>
    <row r="2186" s="30" customFormat="1" x14ac:dyDescent="0.2"/>
    <row r="2187" s="30" customFormat="1" x14ac:dyDescent="0.2"/>
    <row r="2188" s="30" customFormat="1" x14ac:dyDescent="0.2"/>
    <row r="2189" s="30" customFormat="1" x14ac:dyDescent="0.2"/>
    <row r="2190" s="30" customFormat="1" x14ac:dyDescent="0.2"/>
    <row r="2191" s="30" customFormat="1" x14ac:dyDescent="0.2"/>
    <row r="2192" s="30" customFormat="1" x14ac:dyDescent="0.2"/>
    <row r="2193" s="30" customFormat="1" x14ac:dyDescent="0.2"/>
    <row r="2194" s="30" customFormat="1" x14ac:dyDescent="0.2"/>
    <row r="2195" s="30" customFormat="1" x14ac:dyDescent="0.2"/>
    <row r="2196" s="30" customFormat="1" x14ac:dyDescent="0.2"/>
    <row r="2197" s="30" customFormat="1" x14ac:dyDescent="0.2"/>
    <row r="2198" s="30" customFormat="1" x14ac:dyDescent="0.2"/>
    <row r="2199" s="30" customFormat="1" x14ac:dyDescent="0.2"/>
    <row r="2200" s="30" customFormat="1" x14ac:dyDescent="0.2"/>
    <row r="2201" s="30" customFormat="1" x14ac:dyDescent="0.2"/>
    <row r="2202" s="30" customFormat="1" x14ac:dyDescent="0.2"/>
    <row r="2203" s="30" customFormat="1" x14ac:dyDescent="0.2"/>
    <row r="2204" s="30" customFormat="1" x14ac:dyDescent="0.2"/>
    <row r="2205" s="30" customFormat="1" x14ac:dyDescent="0.2"/>
    <row r="2206" s="30" customFormat="1" x14ac:dyDescent="0.2"/>
    <row r="2207" s="30" customFormat="1" x14ac:dyDescent="0.2"/>
    <row r="2208" s="30" customFormat="1" x14ac:dyDescent="0.2"/>
    <row r="2209" s="30" customFormat="1" x14ac:dyDescent="0.2"/>
    <row r="2210" s="30" customFormat="1" x14ac:dyDescent="0.2"/>
    <row r="2211" s="30" customFormat="1" x14ac:dyDescent="0.2"/>
    <row r="2212" s="30" customFormat="1" x14ac:dyDescent="0.2"/>
    <row r="2213" s="30" customFormat="1" x14ac:dyDescent="0.2"/>
    <row r="2214" s="30" customFormat="1" x14ac:dyDescent="0.2"/>
    <row r="2215" s="30" customFormat="1" x14ac:dyDescent="0.2"/>
    <row r="2216" s="30" customFormat="1" x14ac:dyDescent="0.2"/>
    <row r="2217" s="30" customFormat="1" x14ac:dyDescent="0.2"/>
    <row r="2218" s="30" customFormat="1" x14ac:dyDescent="0.2"/>
    <row r="2219" s="30" customFormat="1" x14ac:dyDescent="0.2"/>
    <row r="2220" s="30" customFormat="1" x14ac:dyDescent="0.2"/>
    <row r="2221" s="30" customFormat="1" x14ac:dyDescent="0.2"/>
    <row r="2222" s="30" customFormat="1" x14ac:dyDescent="0.2"/>
    <row r="2223" s="30" customFormat="1" x14ac:dyDescent="0.2"/>
    <row r="2224" s="30" customFormat="1" x14ac:dyDescent="0.2"/>
    <row r="2225" s="30" customFormat="1" x14ac:dyDescent="0.2"/>
    <row r="2226" s="30" customFormat="1" x14ac:dyDescent="0.2"/>
    <row r="2227" s="30" customFormat="1" x14ac:dyDescent="0.2"/>
    <row r="2228" s="30" customFormat="1" x14ac:dyDescent="0.2"/>
    <row r="2229" s="30" customFormat="1" x14ac:dyDescent="0.2"/>
    <row r="2230" s="30" customFormat="1" x14ac:dyDescent="0.2"/>
    <row r="2231" s="30" customFormat="1" x14ac:dyDescent="0.2"/>
    <row r="2232" s="30" customFormat="1" x14ac:dyDescent="0.2"/>
    <row r="2233" s="30" customFormat="1" x14ac:dyDescent="0.2"/>
    <row r="2234" s="30" customFormat="1" x14ac:dyDescent="0.2"/>
    <row r="2235" s="30" customFormat="1" x14ac:dyDescent="0.2"/>
    <row r="2236" s="30" customFormat="1" x14ac:dyDescent="0.2"/>
    <row r="2237" s="30" customFormat="1" x14ac:dyDescent="0.2"/>
    <row r="2238" s="30" customFormat="1" x14ac:dyDescent="0.2"/>
    <row r="2239" s="30" customFormat="1" x14ac:dyDescent="0.2"/>
    <row r="2240" s="30" customFormat="1" x14ac:dyDescent="0.2"/>
    <row r="2241" s="30" customFormat="1" x14ac:dyDescent="0.2"/>
    <row r="2242" s="30" customFormat="1" x14ac:dyDescent="0.2"/>
    <row r="2243" s="30" customFormat="1" x14ac:dyDescent="0.2"/>
    <row r="2244" s="30" customFormat="1" x14ac:dyDescent="0.2"/>
    <row r="2245" s="30" customFormat="1" x14ac:dyDescent="0.2"/>
    <row r="2246" s="30" customFormat="1" x14ac:dyDescent="0.2"/>
    <row r="2247" s="30" customFormat="1" x14ac:dyDescent="0.2"/>
    <row r="2248" s="30" customFormat="1" x14ac:dyDescent="0.2"/>
    <row r="2249" s="30" customFormat="1" x14ac:dyDescent="0.2"/>
    <row r="2250" s="30" customFormat="1" x14ac:dyDescent="0.2"/>
    <row r="2251" s="30" customFormat="1" x14ac:dyDescent="0.2"/>
    <row r="2252" s="30" customFormat="1" x14ac:dyDescent="0.2"/>
    <row r="2253" s="30" customFormat="1" x14ac:dyDescent="0.2"/>
    <row r="2254" s="30" customFormat="1" x14ac:dyDescent="0.2"/>
    <row r="2255" s="30" customFormat="1" x14ac:dyDescent="0.2"/>
    <row r="2256" s="30" customFormat="1" x14ac:dyDescent="0.2"/>
    <row r="2257" s="30" customFormat="1" x14ac:dyDescent="0.2"/>
    <row r="2258" s="30" customFormat="1" x14ac:dyDescent="0.2"/>
    <row r="2259" s="30" customFormat="1" x14ac:dyDescent="0.2"/>
    <row r="2260" s="30" customFormat="1" x14ac:dyDescent="0.2"/>
    <row r="2261" s="30" customFormat="1" x14ac:dyDescent="0.2"/>
    <row r="2262" s="30" customFormat="1" x14ac:dyDescent="0.2"/>
    <row r="2263" s="30" customFormat="1" x14ac:dyDescent="0.2"/>
    <row r="2264" s="30" customFormat="1" x14ac:dyDescent="0.2"/>
    <row r="2265" s="30" customFormat="1" x14ac:dyDescent="0.2"/>
    <row r="2266" s="30" customFormat="1" x14ac:dyDescent="0.2"/>
    <row r="2267" s="30" customFormat="1" x14ac:dyDescent="0.2"/>
    <row r="2268" s="30" customFormat="1" x14ac:dyDescent="0.2"/>
    <row r="2269" s="30" customFormat="1" x14ac:dyDescent="0.2"/>
    <row r="2270" s="30" customFormat="1" x14ac:dyDescent="0.2"/>
    <row r="2271" s="30" customFormat="1" x14ac:dyDescent="0.2"/>
    <row r="2272" s="30" customFormat="1" x14ac:dyDescent="0.2"/>
    <row r="2273" s="30" customFormat="1" x14ac:dyDescent="0.2"/>
    <row r="2274" s="30" customFormat="1" x14ac:dyDescent="0.2"/>
    <row r="2275" s="30" customFormat="1" x14ac:dyDescent="0.2"/>
    <row r="2276" s="30" customFormat="1" x14ac:dyDescent="0.2"/>
    <row r="2277" s="30" customFormat="1" x14ac:dyDescent="0.2"/>
    <row r="2278" s="30" customFormat="1" x14ac:dyDescent="0.2"/>
    <row r="2279" s="30" customFormat="1" x14ac:dyDescent="0.2"/>
    <row r="2280" s="30" customFormat="1" x14ac:dyDescent="0.2"/>
    <row r="2281" s="30" customFormat="1" x14ac:dyDescent="0.2"/>
    <row r="2282" s="30" customFormat="1" x14ac:dyDescent="0.2"/>
    <row r="2283" s="30" customFormat="1" x14ac:dyDescent="0.2"/>
    <row r="2284" s="30" customFormat="1" x14ac:dyDescent="0.2"/>
    <row r="2285" s="30" customFormat="1" x14ac:dyDescent="0.2"/>
    <row r="2286" s="30" customFormat="1" x14ac:dyDescent="0.2"/>
    <row r="2287" s="30" customFormat="1" x14ac:dyDescent="0.2"/>
    <row r="2288" s="30" customFormat="1" x14ac:dyDescent="0.2"/>
    <row r="2289" s="30" customFormat="1" x14ac:dyDescent="0.2"/>
    <row r="2290" s="30" customFormat="1" x14ac:dyDescent="0.2"/>
    <row r="2291" s="30" customFormat="1" x14ac:dyDescent="0.2"/>
    <row r="2292" s="30" customFormat="1" x14ac:dyDescent="0.2"/>
    <row r="2293" s="30" customFormat="1" x14ac:dyDescent="0.2"/>
    <row r="2294" s="30" customFormat="1" x14ac:dyDescent="0.2"/>
    <row r="2295" s="30" customFormat="1" x14ac:dyDescent="0.2"/>
    <row r="2296" s="30" customFormat="1" x14ac:dyDescent="0.2"/>
    <row r="2297" s="30" customFormat="1" x14ac:dyDescent="0.2"/>
    <row r="2298" s="30" customFormat="1" x14ac:dyDescent="0.2"/>
    <row r="2299" s="30" customFormat="1" x14ac:dyDescent="0.2"/>
    <row r="2300" s="30" customFormat="1" x14ac:dyDescent="0.2"/>
    <row r="2301" s="30" customFormat="1" x14ac:dyDescent="0.2"/>
    <row r="2302" s="30" customFormat="1" x14ac:dyDescent="0.2"/>
    <row r="2303" s="30" customFormat="1" x14ac:dyDescent="0.2"/>
    <row r="2304" s="30" customFormat="1" x14ac:dyDescent="0.2"/>
    <row r="2305" s="30" customFormat="1" x14ac:dyDescent="0.2"/>
    <row r="2306" s="30" customFormat="1" x14ac:dyDescent="0.2"/>
    <row r="2307" s="30" customFormat="1" x14ac:dyDescent="0.2"/>
    <row r="2308" s="30" customFormat="1" x14ac:dyDescent="0.2"/>
    <row r="2309" s="30" customFormat="1" x14ac:dyDescent="0.2"/>
    <row r="2310" s="30" customFormat="1" x14ac:dyDescent="0.2"/>
    <row r="2311" s="30" customFormat="1" x14ac:dyDescent="0.2"/>
    <row r="2312" s="30" customFormat="1" x14ac:dyDescent="0.2"/>
    <row r="2313" s="30" customFormat="1" x14ac:dyDescent="0.2"/>
    <row r="2314" s="30" customFormat="1" x14ac:dyDescent="0.2"/>
    <row r="2315" s="30" customFormat="1" x14ac:dyDescent="0.2"/>
    <row r="2316" s="30" customFormat="1" x14ac:dyDescent="0.2"/>
    <row r="2317" s="30" customFormat="1" x14ac:dyDescent="0.2"/>
    <row r="2318" s="30" customFormat="1" x14ac:dyDescent="0.2"/>
    <row r="2319" s="30" customFormat="1" x14ac:dyDescent="0.2"/>
    <row r="2320" s="30" customFormat="1" x14ac:dyDescent="0.2"/>
    <row r="2321" s="30" customFormat="1" x14ac:dyDescent="0.2"/>
    <row r="2322" s="30" customFormat="1" x14ac:dyDescent="0.2"/>
    <row r="2323" s="30" customFormat="1" x14ac:dyDescent="0.2"/>
    <row r="2324" s="30" customFormat="1" x14ac:dyDescent="0.2"/>
    <row r="2325" s="30" customFormat="1" x14ac:dyDescent="0.2"/>
    <row r="2326" s="30" customFormat="1" x14ac:dyDescent="0.2"/>
    <row r="2327" s="30" customFormat="1" x14ac:dyDescent="0.2"/>
    <row r="2328" s="30" customFormat="1" x14ac:dyDescent="0.2"/>
    <row r="2329" s="30" customFormat="1" x14ac:dyDescent="0.2"/>
    <row r="2330" s="30" customFormat="1" x14ac:dyDescent="0.2"/>
    <row r="2331" s="30" customFormat="1" x14ac:dyDescent="0.2"/>
    <row r="2332" s="30" customFormat="1" x14ac:dyDescent="0.2"/>
    <row r="2333" s="30" customFormat="1" x14ac:dyDescent="0.2"/>
    <row r="2334" s="30" customFormat="1" x14ac:dyDescent="0.2"/>
    <row r="2335" s="30" customFormat="1" x14ac:dyDescent="0.2"/>
    <row r="2336" s="30" customFormat="1" x14ac:dyDescent="0.2"/>
    <row r="2337" s="30" customFormat="1" x14ac:dyDescent="0.2"/>
    <row r="2338" s="30" customFormat="1" x14ac:dyDescent="0.2"/>
    <row r="2339" s="30" customFormat="1" x14ac:dyDescent="0.2"/>
    <row r="2340" s="30" customFormat="1" x14ac:dyDescent="0.2"/>
    <row r="2341" s="30" customFormat="1" x14ac:dyDescent="0.2"/>
    <row r="2342" s="30" customFormat="1" x14ac:dyDescent="0.2"/>
    <row r="2343" s="30" customFormat="1" x14ac:dyDescent="0.2"/>
    <row r="2344" s="30" customFormat="1" x14ac:dyDescent="0.2"/>
    <row r="2345" s="30" customFormat="1" x14ac:dyDescent="0.2"/>
    <row r="2346" s="30" customFormat="1" x14ac:dyDescent="0.2"/>
    <row r="2347" s="30" customFormat="1" x14ac:dyDescent="0.2"/>
    <row r="2348" s="30" customFormat="1" x14ac:dyDescent="0.2"/>
    <row r="2349" s="30" customFormat="1" x14ac:dyDescent="0.2"/>
    <row r="2350" s="30" customFormat="1" x14ac:dyDescent="0.2"/>
    <row r="2351" s="30" customFormat="1" x14ac:dyDescent="0.2"/>
    <row r="2352" s="30" customFormat="1" x14ac:dyDescent="0.2"/>
    <row r="2353" s="30" customFormat="1" x14ac:dyDescent="0.2"/>
    <row r="2354" s="30" customFormat="1" x14ac:dyDescent="0.2"/>
    <row r="2355" s="30" customFormat="1" x14ac:dyDescent="0.2"/>
    <row r="2356" s="30" customFormat="1" x14ac:dyDescent="0.2"/>
    <row r="2357" s="30" customFormat="1" x14ac:dyDescent="0.2"/>
    <row r="2358" s="30" customFormat="1" x14ac:dyDescent="0.2"/>
    <row r="2359" s="30" customFormat="1" x14ac:dyDescent="0.2"/>
    <row r="2360" s="30" customFormat="1" x14ac:dyDescent="0.2"/>
    <row r="2361" s="30" customFormat="1" x14ac:dyDescent="0.2"/>
    <row r="2362" s="30" customFormat="1" x14ac:dyDescent="0.2"/>
    <row r="2363" s="30" customFormat="1" x14ac:dyDescent="0.2"/>
    <row r="2364" s="30" customFormat="1" x14ac:dyDescent="0.2"/>
    <row r="2365" s="30" customFormat="1" x14ac:dyDescent="0.2"/>
    <row r="2366" s="30" customFormat="1" x14ac:dyDescent="0.2"/>
    <row r="2367" s="30" customFormat="1" x14ac:dyDescent="0.2"/>
    <row r="2368" s="30" customFormat="1" x14ac:dyDescent="0.2"/>
    <row r="2369" s="30" customFormat="1" x14ac:dyDescent="0.2"/>
    <row r="2370" s="30" customFormat="1" x14ac:dyDescent="0.2"/>
    <row r="2371" s="30" customFormat="1" x14ac:dyDescent="0.2"/>
    <row r="2372" s="30" customFormat="1" x14ac:dyDescent="0.2"/>
    <row r="2373" s="30" customFormat="1" x14ac:dyDescent="0.2"/>
    <row r="2374" s="30" customFormat="1" x14ac:dyDescent="0.2"/>
    <row r="2375" s="30" customFormat="1" x14ac:dyDescent="0.2"/>
    <row r="2376" s="30" customFormat="1" x14ac:dyDescent="0.2"/>
    <row r="2377" s="30" customFormat="1" x14ac:dyDescent="0.2"/>
    <row r="2378" s="30" customFormat="1" x14ac:dyDescent="0.2"/>
    <row r="2379" s="30" customFormat="1" x14ac:dyDescent="0.2"/>
    <row r="2380" s="30" customFormat="1" x14ac:dyDescent="0.2"/>
    <row r="2381" s="30" customFormat="1" x14ac:dyDescent="0.2"/>
    <row r="2382" s="30" customFormat="1" x14ac:dyDescent="0.2"/>
    <row r="2383" s="30" customFormat="1" x14ac:dyDescent="0.2"/>
    <row r="2384" s="30" customFormat="1" x14ac:dyDescent="0.2"/>
    <row r="2385" s="30" customFormat="1" x14ac:dyDescent="0.2"/>
    <row r="2386" s="30" customFormat="1" x14ac:dyDescent="0.2"/>
    <row r="2387" s="30" customFormat="1" x14ac:dyDescent="0.2"/>
    <row r="2388" s="30" customFormat="1" x14ac:dyDescent="0.2"/>
    <row r="2389" s="30" customFormat="1" x14ac:dyDescent="0.2"/>
    <row r="2390" s="30" customFormat="1" x14ac:dyDescent="0.2"/>
    <row r="2391" s="30" customFormat="1" x14ac:dyDescent="0.2"/>
    <row r="2392" s="30" customFormat="1" x14ac:dyDescent="0.2"/>
    <row r="2393" s="30" customFormat="1" x14ac:dyDescent="0.2"/>
    <row r="2394" s="30" customFormat="1" x14ac:dyDescent="0.2"/>
    <row r="2395" s="30" customFormat="1" x14ac:dyDescent="0.2"/>
    <row r="2396" s="30" customFormat="1" x14ac:dyDescent="0.2"/>
    <row r="2397" s="30" customFormat="1" x14ac:dyDescent="0.2"/>
    <row r="2398" s="30" customFormat="1" x14ac:dyDescent="0.2"/>
    <row r="2399" s="30" customFormat="1" x14ac:dyDescent="0.2"/>
    <row r="2400" s="30" customFormat="1" x14ac:dyDescent="0.2"/>
    <row r="2401" s="30" customFormat="1" x14ac:dyDescent="0.2"/>
    <row r="2402" s="30" customFormat="1" x14ac:dyDescent="0.2"/>
    <row r="2403" s="30" customFormat="1" x14ac:dyDescent="0.2"/>
    <row r="2404" s="30" customFormat="1" x14ac:dyDescent="0.2"/>
    <row r="2405" s="30" customFormat="1" x14ac:dyDescent="0.2"/>
    <row r="2406" s="30" customFormat="1" x14ac:dyDescent="0.2"/>
    <row r="2407" s="30" customFormat="1" x14ac:dyDescent="0.2"/>
    <row r="2408" s="30" customFormat="1" x14ac:dyDescent="0.2"/>
    <row r="2409" s="30" customFormat="1" x14ac:dyDescent="0.2"/>
    <row r="2410" s="30" customFormat="1" x14ac:dyDescent="0.2"/>
    <row r="2411" s="30" customFormat="1" x14ac:dyDescent="0.2"/>
    <row r="2412" s="30" customFormat="1" x14ac:dyDescent="0.2"/>
    <row r="2413" s="30" customFormat="1" x14ac:dyDescent="0.2"/>
    <row r="2414" s="30" customFormat="1" x14ac:dyDescent="0.2"/>
    <row r="2415" s="30" customFormat="1" x14ac:dyDescent="0.2"/>
    <row r="2416" s="30" customFormat="1" x14ac:dyDescent="0.2"/>
    <row r="2417" spans="3:16" s="30" customFormat="1" x14ac:dyDescent="0.2"/>
    <row r="2418" spans="3:16" s="30" customFormat="1" x14ac:dyDescent="0.2"/>
    <row r="2419" spans="3:16" s="30" customFormat="1" x14ac:dyDescent="0.2"/>
    <row r="2420" spans="3:16" s="30" customFormat="1" x14ac:dyDescent="0.2"/>
    <row r="2421" spans="3:16" s="30" customFormat="1" x14ac:dyDescent="0.2"/>
    <row r="2422" spans="3:16" s="30" customFormat="1" x14ac:dyDescent="0.2"/>
    <row r="2423" spans="3:16" s="30" customFormat="1" x14ac:dyDescent="0.2"/>
    <row r="2424" spans="3:16" s="30" customFormat="1" x14ac:dyDescent="0.2"/>
    <row r="2425" spans="3:16" s="30" customFormat="1" x14ac:dyDescent="0.2"/>
    <row r="2426" spans="3:16" s="30" customFormat="1" x14ac:dyDescent="0.2"/>
    <row r="2427" spans="3:16" s="30" customFormat="1" x14ac:dyDescent="0.2"/>
    <row r="2428" spans="3:16" s="30" customFormat="1" x14ac:dyDescent="0.2">
      <c r="C2428" s="5"/>
      <c r="D2428" s="5"/>
      <c r="E2428" s="5"/>
      <c r="F2428" s="5"/>
      <c r="G2428" s="5"/>
      <c r="H2428" s="5"/>
      <c r="I2428" s="5"/>
      <c r="J2428" s="5"/>
      <c r="K2428" s="5"/>
    </row>
    <row r="2429" spans="3:16" x14ac:dyDescent="0.2">
      <c r="N2429" s="30"/>
      <c r="O2429" s="30"/>
      <c r="P2429" s="30"/>
    </row>
  </sheetData>
  <autoFilter ref="B1:B45" xr:uid="{00000000-0009-0000-0000-00000E000000}"/>
  <mergeCells count="6">
    <mergeCell ref="L55:P57"/>
    <mergeCell ref="E5:G5"/>
    <mergeCell ref="H5:J5"/>
    <mergeCell ref="C44:J45"/>
    <mergeCell ref="L48:N50"/>
    <mergeCell ref="O48:Q50"/>
  </mergeCells>
  <pageMargins left="0.39370078740157483" right="0.39370078740157483" top="0.74803149606299213" bottom="0.74803149606299213" header="0.31496062992125984" footer="0.31496062992125984"/>
  <pageSetup scale="71" firstPageNumber="2" fitToHeight="0" orientation="portrait" cellComments="asDisplayed" useFirstPageNumber="1" r:id="rId1"/>
  <headerFooter>
    <oddHeader>&amp;C&amp;"Calibri"&amp;10&amp;K000000 [UNCLASSIFIED]&amp;1#_x000D_</oddHeader>
    <oddFooter>&amp;C_x000D_&amp;1#&amp;"Calibri"&amp;10&amp;K000000 [UNCLASSIFIED]&amp;R&amp;P</oddFooter>
  </headerFooter>
  <ignoredErrors>
    <ignoredError sqref="G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pageSetUpPr fitToPage="1"/>
  </sheetPr>
  <dimension ref="A1:Q55"/>
  <sheetViews>
    <sheetView showGridLines="0" tabSelected="1" topLeftCell="A4" zoomScale="90" zoomScaleNormal="90" zoomScaleSheetLayoutView="100" workbookViewId="0">
      <selection activeCell="E32" sqref="E32"/>
    </sheetView>
  </sheetViews>
  <sheetFormatPr defaultColWidth="9.140625" defaultRowHeight="12.75" x14ac:dyDescent="0.2"/>
  <cols>
    <col min="1" max="1" width="20.5703125" style="5" bestFit="1" customWidth="1"/>
    <col min="2" max="2" width="4" style="5" customWidth="1"/>
    <col min="3" max="3" width="43" style="5" customWidth="1"/>
    <col min="4" max="4" width="10.42578125" style="5" customWidth="1"/>
    <col min="5" max="5" width="11.140625" style="5" bestFit="1" customWidth="1"/>
    <col min="6" max="6" width="12.5703125" style="415" customWidth="1"/>
    <col min="7" max="8" width="11.140625" style="415" bestFit="1" customWidth="1"/>
    <col min="9" max="9" width="15.42578125" style="415" customWidth="1"/>
    <col min="10" max="10" width="11.140625" style="415" bestFit="1" customWidth="1"/>
    <col min="11" max="11" width="20.140625" style="5" customWidth="1"/>
    <col min="12" max="12" width="11.42578125" style="5" bestFit="1" customWidth="1"/>
    <col min="13" max="13" width="19.5703125" style="5" customWidth="1"/>
    <col min="14" max="14" width="11.42578125" style="5" bestFit="1" customWidth="1"/>
    <col min="15" max="16" width="17.5703125" style="5" customWidth="1"/>
    <col min="17" max="17" width="13.5703125" style="5" customWidth="1"/>
    <col min="18" max="16384" width="9.140625" style="5"/>
  </cols>
  <sheetData>
    <row r="1" spans="1:17" s="12" customFormat="1" ht="23.25" x14ac:dyDescent="0.25">
      <c r="A1" s="5" t="s">
        <v>526</v>
      </c>
      <c r="B1" s="771" t="s">
        <v>527</v>
      </c>
      <c r="C1" s="985" t="str">
        <f>SchoolName</f>
        <v>Kiwi Park School</v>
      </c>
      <c r="D1" s="10"/>
      <c r="E1" s="10"/>
      <c r="F1" s="11"/>
      <c r="G1" s="11"/>
      <c r="H1" s="11"/>
      <c r="I1" s="11"/>
      <c r="J1" s="11"/>
    </row>
    <row r="2" spans="1:17" ht="23.25" x14ac:dyDescent="0.35">
      <c r="B2" s="772" t="s">
        <v>310</v>
      </c>
      <c r="C2" s="3" t="s">
        <v>11</v>
      </c>
      <c r="K2" s="72" t="s">
        <v>465</v>
      </c>
      <c r="L2" s="810"/>
      <c r="M2" s="74"/>
      <c r="N2" s="43"/>
      <c r="O2" s="43"/>
      <c r="P2" s="43"/>
      <c r="Q2" s="30"/>
    </row>
    <row r="3" spans="1:17" s="2" customFormat="1" ht="18" x14ac:dyDescent="0.25">
      <c r="A3" s="6"/>
      <c r="B3" s="772" t="s">
        <v>310</v>
      </c>
      <c r="C3" s="22" t="str">
        <f>"For the year ended 31 December "&amp;FY</f>
        <v>For the year ended 31 December 2025</v>
      </c>
      <c r="L3" s="810"/>
      <c r="M3" s="30"/>
      <c r="N3" s="30"/>
      <c r="O3" s="43"/>
      <c r="P3" s="43"/>
      <c r="Q3" s="488"/>
    </row>
    <row r="4" spans="1:17" s="2" customFormat="1" ht="18" x14ac:dyDescent="0.25">
      <c r="A4" s="6"/>
      <c r="B4" s="772" t="s">
        <v>310</v>
      </c>
      <c r="C4" s="22"/>
      <c r="L4" s="810"/>
      <c r="M4" s="30"/>
      <c r="N4" s="30"/>
      <c r="O4" s="43"/>
      <c r="P4" s="43"/>
      <c r="Q4" s="488"/>
    </row>
    <row r="5" spans="1:17" s="2" customFormat="1" ht="18" x14ac:dyDescent="0.2">
      <c r="A5" s="6"/>
      <c r="B5" s="772" t="s">
        <v>310</v>
      </c>
      <c r="C5" s="482"/>
      <c r="D5" s="669" t="s">
        <v>479</v>
      </c>
      <c r="E5" s="1698" t="s">
        <v>476</v>
      </c>
      <c r="F5" s="1698"/>
      <c r="G5" s="1698"/>
      <c r="H5" s="1698" t="s">
        <v>477</v>
      </c>
      <c r="I5" s="1698"/>
      <c r="J5" s="1698"/>
      <c r="L5" s="1691" t="s">
        <v>528</v>
      </c>
      <c r="M5" s="1692"/>
      <c r="N5" s="1695"/>
      <c r="O5" s="1691" t="s">
        <v>529</v>
      </c>
      <c r="P5" s="1692"/>
      <c r="Q5" s="1695"/>
    </row>
    <row r="6" spans="1:17" x14ac:dyDescent="0.2">
      <c r="B6" s="772" t="s">
        <v>310</v>
      </c>
      <c r="C6" s="65"/>
      <c r="D6" s="79"/>
      <c r="E6" s="130">
        <f>FY</f>
        <v>2025</v>
      </c>
      <c r="F6" s="130">
        <f>FY</f>
        <v>2025</v>
      </c>
      <c r="G6" s="130">
        <f>FY-1</f>
        <v>2024</v>
      </c>
      <c r="H6" s="130">
        <f>FY</f>
        <v>2025</v>
      </c>
      <c r="I6" s="130">
        <f>FY</f>
        <v>2025</v>
      </c>
      <c r="J6" s="130">
        <f>FY-1</f>
        <v>2024</v>
      </c>
      <c r="L6" s="1693"/>
      <c r="M6" s="1694"/>
      <c r="N6" s="1696"/>
      <c r="O6" s="1693"/>
      <c r="P6" s="1694"/>
      <c r="Q6" s="1696"/>
    </row>
    <row r="7" spans="1:17" s="6" customFormat="1" ht="25.5" x14ac:dyDescent="0.2">
      <c r="A7" s="6" t="s">
        <v>478</v>
      </c>
      <c r="B7" s="772" t="s">
        <v>310</v>
      </c>
      <c r="D7" s="171"/>
      <c r="E7" s="138" t="s">
        <v>313</v>
      </c>
      <c r="F7" s="139" t="s">
        <v>314</v>
      </c>
      <c r="G7" s="138" t="s">
        <v>313</v>
      </c>
      <c r="H7" s="138" t="s">
        <v>313</v>
      </c>
      <c r="I7" s="139" t="s">
        <v>314</v>
      </c>
      <c r="J7" s="138" t="s">
        <v>313</v>
      </c>
      <c r="K7" s="5"/>
      <c r="L7" s="1693"/>
      <c r="M7" s="1694"/>
      <c r="N7" s="1696"/>
      <c r="O7" s="1693"/>
      <c r="P7" s="1694"/>
      <c r="Q7" s="1696"/>
    </row>
    <row r="8" spans="1:17" ht="12.75" customHeight="1" thickBot="1" x14ac:dyDescent="0.25">
      <c r="B8" s="772" t="s">
        <v>310</v>
      </c>
      <c r="C8" s="479"/>
      <c r="D8" s="480"/>
      <c r="E8" s="480" t="s">
        <v>316</v>
      </c>
      <c r="F8" s="480" t="s">
        <v>316</v>
      </c>
      <c r="G8" s="480" t="s">
        <v>316</v>
      </c>
      <c r="H8" s="480" t="s">
        <v>316</v>
      </c>
      <c r="I8" s="480" t="s">
        <v>316</v>
      </c>
      <c r="J8" s="480" t="s">
        <v>316</v>
      </c>
      <c r="L8" s="727">
        <f>FY</f>
        <v>2025</v>
      </c>
      <c r="M8" s="855" t="s">
        <v>524</v>
      </c>
      <c r="N8" s="619">
        <f>FY-1</f>
        <v>2024</v>
      </c>
      <c r="O8" s="727">
        <f>FY</f>
        <v>2025</v>
      </c>
      <c r="P8" s="855" t="s">
        <v>524</v>
      </c>
      <c r="Q8" s="619">
        <f>FY-1</f>
        <v>2024</v>
      </c>
    </row>
    <row r="9" spans="1:17" ht="12.75" customHeight="1" x14ac:dyDescent="0.2">
      <c r="B9" s="772" t="s">
        <v>310</v>
      </c>
      <c r="D9" s="79"/>
      <c r="E9" s="79"/>
      <c r="F9" s="79"/>
      <c r="G9" s="79"/>
      <c r="H9" s="79"/>
      <c r="I9" s="79"/>
      <c r="J9" s="79"/>
      <c r="L9" s="764">
        <f>'Statement of Financial Position'!E55-E46</f>
        <v>0</v>
      </c>
      <c r="M9" s="764">
        <f>'Statement of Financial Position'!F55-F46</f>
        <v>0</v>
      </c>
      <c r="N9" s="764">
        <f>'Statement of Financial Position'!G55-G46</f>
        <v>0</v>
      </c>
      <c r="O9" s="764">
        <f>'Statement of Financial Position'!H55-H46</f>
        <v>0</v>
      </c>
      <c r="P9" s="764">
        <f>'Statement of Financial Position'!I55-I46</f>
        <v>0</v>
      </c>
      <c r="Q9" s="765">
        <f>'Statement of Financial Position'!J55-J46</f>
        <v>0</v>
      </c>
    </row>
    <row r="10" spans="1:17" x14ac:dyDescent="0.2">
      <c r="B10" s="772" t="s">
        <v>310</v>
      </c>
      <c r="D10" s="79"/>
      <c r="E10" s="79"/>
      <c r="F10" s="416"/>
      <c r="G10" s="79"/>
      <c r="H10" s="79"/>
      <c r="I10" s="79"/>
      <c r="J10" s="79"/>
      <c r="L10" s="766"/>
      <c r="M10" s="767"/>
      <c r="N10" s="767"/>
      <c r="O10" s="767"/>
      <c r="P10" s="767"/>
      <c r="Q10" s="768"/>
    </row>
    <row r="11" spans="1:17" ht="12.75" customHeight="1" x14ac:dyDescent="0.2">
      <c r="B11" s="772" t="s">
        <v>310</v>
      </c>
      <c r="C11" s="1" t="s">
        <v>530</v>
      </c>
      <c r="D11" s="235"/>
      <c r="E11" s="45">
        <f>-'Sch Parent Inputs'!C261</f>
        <v>0</v>
      </c>
      <c r="F11" s="45">
        <f>-'Sch Parent Inputs'!D261</f>
        <v>0</v>
      </c>
      <c r="G11" s="45">
        <f>-'Sch Parent Inputs'!E261</f>
        <v>0</v>
      </c>
      <c r="H11" s="45">
        <f>-'Group Inputs'!C264</f>
        <v>0</v>
      </c>
      <c r="I11" s="45">
        <f>-'Group Inputs'!D264</f>
        <v>0</v>
      </c>
      <c r="J11" s="45">
        <f>ROUND(-'Group Inputs'!E261-'Group Inputs'!E263-'Group Inputs'!E264-'Group Inputs'!E265,0)</f>
        <v>0</v>
      </c>
    </row>
    <row r="12" spans="1:17" x14ac:dyDescent="0.2">
      <c r="B12" s="772"/>
      <c r="C12" s="30"/>
      <c r="D12" s="48"/>
      <c r="E12" s="45"/>
      <c r="F12" s="45"/>
      <c r="G12" s="45"/>
      <c r="H12" s="45"/>
      <c r="I12" s="45"/>
      <c r="J12" s="45"/>
      <c r="K12" s="30"/>
    </row>
    <row r="13" spans="1:17" x14ac:dyDescent="0.2">
      <c r="A13" s="5" t="s">
        <v>531</v>
      </c>
      <c r="B13" s="772" t="s">
        <v>310</v>
      </c>
      <c r="C13" s="19" t="s">
        <v>532</v>
      </c>
      <c r="D13" s="1467"/>
      <c r="E13" s="41">
        <f>'St of Comprehensive Rev. &amp; Exp.'!E41</f>
        <v>0</v>
      </c>
      <c r="F13" s="41">
        <f>'St of Comprehensive Rev. &amp; Exp.'!F41</f>
        <v>0</v>
      </c>
      <c r="G13" s="41">
        <f>'St of Comprehensive Rev. &amp; Exp.'!G41</f>
        <v>0</v>
      </c>
      <c r="H13" s="41">
        <f>'St of Comprehensive Rev. &amp; Exp.'!H41</f>
        <v>0</v>
      </c>
      <c r="I13" s="41">
        <f>'St of Comprehensive Rev. &amp; Exp.'!I41</f>
        <v>0</v>
      </c>
      <c r="J13" s="41">
        <f>'St of Comprehensive Rev. &amp; Exp.'!J41</f>
        <v>0</v>
      </c>
      <c r="K13" s="30"/>
      <c r="L13" s="1705" t="s">
        <v>533</v>
      </c>
      <c r="M13" s="1706"/>
      <c r="N13" s="1706"/>
      <c r="O13" s="1706"/>
      <c r="P13" s="1707"/>
    </row>
    <row r="14" spans="1:17" x14ac:dyDescent="0.2">
      <c r="B14" s="772"/>
      <c r="C14" s="1493" t="s">
        <v>534</v>
      </c>
      <c r="D14" s="1467"/>
      <c r="E14" s="35">
        <f>-'Sch Parent Inputs'!C258</f>
        <v>0</v>
      </c>
      <c r="F14" s="35">
        <f>-'Sch Parent Inputs'!D258</f>
        <v>0</v>
      </c>
      <c r="G14" s="35">
        <f>-'Sch Parent Inputs'!E258</f>
        <v>0</v>
      </c>
      <c r="H14" s="35">
        <f>-'Group Inputs'!C261</f>
        <v>0</v>
      </c>
      <c r="I14" s="35">
        <f>-'Group Inputs'!D261</f>
        <v>0</v>
      </c>
      <c r="J14" s="35">
        <f>-'Group Inputs'!E261</f>
        <v>0</v>
      </c>
      <c r="K14" s="30"/>
      <c r="L14" s="1708"/>
      <c r="M14" s="1709"/>
      <c r="N14" s="1709"/>
      <c r="O14" s="1709"/>
      <c r="P14" s="1710"/>
    </row>
    <row r="15" spans="1:17" x14ac:dyDescent="0.2">
      <c r="A15" s="5" t="s">
        <v>535</v>
      </c>
      <c r="B15" s="770" t="str">
        <f>IF(AND(ROUND($E15,0)=0,ROUND($F15,0)=0,ROUND($G15,0)=0,ROUND($H15,0)=0,ROUND($I15,0)=0,ROUND($J15,0),0),"No","Yes")</f>
        <v>Yes</v>
      </c>
      <c r="C15" s="94" t="s">
        <v>536</v>
      </c>
      <c r="D15" s="1467"/>
      <c r="E15" s="35">
        <f>-'Sch Parent Inputs'!C259</f>
        <v>0</v>
      </c>
      <c r="F15" s="35">
        <f>-'Sch Parent Inputs'!D259</f>
        <v>0</v>
      </c>
      <c r="G15" s="35">
        <f>-'Sch Parent Inputs'!E259</f>
        <v>0</v>
      </c>
      <c r="H15" s="35">
        <f>-'Group Inputs'!C262</f>
        <v>0</v>
      </c>
      <c r="I15" s="35">
        <f>-'Group Inputs'!D262</f>
        <v>0</v>
      </c>
      <c r="J15" s="35">
        <f>-'Group Inputs'!E262</f>
        <v>0</v>
      </c>
      <c r="K15" s="30"/>
      <c r="L15" s="1708"/>
      <c r="M15" s="1709"/>
      <c r="N15" s="1709"/>
      <c r="O15" s="1709"/>
      <c r="P15" s="1710"/>
    </row>
    <row r="16" spans="1:17" x14ac:dyDescent="0.2">
      <c r="A16" s="5" t="s">
        <v>535</v>
      </c>
      <c r="B16" s="770" t="str">
        <f>IF(AND(ROUND($E16,0)=0,ROUND($F16,0)=0,ROUND($G16,0)=0,ROUND($H16,0)=0,ROUND($I16,0)=0,ROUND($J16,0),0),"No","Yes")</f>
        <v>Yes</v>
      </c>
      <c r="C16" s="94" t="s">
        <v>537</v>
      </c>
      <c r="D16" s="1467"/>
      <c r="E16" s="35">
        <f>-'Sch Parent Inputs'!C260</f>
        <v>0</v>
      </c>
      <c r="F16" s="35">
        <f>-'Sch Parent Inputs'!D260</f>
        <v>0</v>
      </c>
      <c r="G16" s="35">
        <f>-'Sch Parent Inputs'!E260</f>
        <v>0</v>
      </c>
      <c r="H16" s="35">
        <f>-'Group Inputs'!C263</f>
        <v>0</v>
      </c>
      <c r="I16" s="35">
        <f>-'Group Inputs'!D263</f>
        <v>0</v>
      </c>
      <c r="J16" s="35">
        <f>-'Group Inputs'!E263</f>
        <v>0</v>
      </c>
      <c r="K16" s="30"/>
      <c r="L16" s="1711"/>
      <c r="M16" s="1712"/>
      <c r="N16" s="1712"/>
      <c r="O16" s="1712"/>
      <c r="P16" s="1713"/>
    </row>
    <row r="17" spans="1:16" x14ac:dyDescent="0.2">
      <c r="B17" s="772" t="str">
        <f>B$19</f>
        <v>Yes</v>
      </c>
      <c r="C17" s="240"/>
      <c r="D17" s="53"/>
      <c r="E17" s="35"/>
      <c r="F17" s="35"/>
      <c r="G17" s="35"/>
      <c r="H17" s="35"/>
      <c r="I17" s="35"/>
      <c r="J17" s="35"/>
      <c r="K17" s="30"/>
    </row>
    <row r="18" spans="1:16" ht="12.75" customHeight="1" x14ac:dyDescent="0.2">
      <c r="A18" s="5" t="s">
        <v>538</v>
      </c>
      <c r="B18" s="772" t="str">
        <f>B$19</f>
        <v>Yes</v>
      </c>
      <c r="C18" s="20" t="s">
        <v>539</v>
      </c>
      <c r="D18" s="38"/>
      <c r="E18" s="561">
        <f t="shared" ref="E18:J18" si="0">SUM(E11:E16)</f>
        <v>0</v>
      </c>
      <c r="F18" s="561">
        <f t="shared" si="0"/>
        <v>0</v>
      </c>
      <c r="G18" s="561">
        <f t="shared" si="0"/>
        <v>0</v>
      </c>
      <c r="H18" s="561">
        <f t="shared" si="0"/>
        <v>0</v>
      </c>
      <c r="I18" s="561">
        <f t="shared" si="0"/>
        <v>0</v>
      </c>
      <c r="J18" s="561">
        <f t="shared" si="0"/>
        <v>0</v>
      </c>
      <c r="K18" s="48"/>
    </row>
    <row r="19" spans="1:16" ht="12.75" customHeight="1" x14ac:dyDescent="0.2">
      <c r="B19" s="770" t="str">
        <f>IF(AND(ROUND($E19,0)=0,ROUND($F19,0)=0,ROUND($G19,0)=0,ROUND($H19,0)=0,ROUND($I19,0)=0,ROUND($J19,0),0),"No","Yes")</f>
        <v>Yes</v>
      </c>
      <c r="C19" s="20"/>
      <c r="D19" s="38"/>
      <c r="E19" s="45"/>
      <c r="F19" s="45"/>
      <c r="G19" s="45"/>
      <c r="H19" s="45"/>
      <c r="I19" s="45"/>
      <c r="J19" s="45"/>
      <c r="K19" s="48"/>
      <c r="L19" s="1705" t="s">
        <v>540</v>
      </c>
      <c r="M19" s="1706"/>
      <c r="N19" s="1706"/>
      <c r="O19" s="1706"/>
      <c r="P19" s="1707"/>
    </row>
    <row r="20" spans="1:16" ht="12.75" customHeight="1" x14ac:dyDescent="0.2">
      <c r="A20" s="5" t="s">
        <v>541</v>
      </c>
      <c r="B20" s="772" t="str">
        <f>B$19</f>
        <v>Yes</v>
      </c>
      <c r="C20" s="19" t="s">
        <v>542</v>
      </c>
      <c r="D20" s="21"/>
      <c r="E20" s="45">
        <f t="shared" ref="E20:G20" si="1">E18-E21</f>
        <v>0</v>
      </c>
      <c r="F20" s="45">
        <f t="shared" si="1"/>
        <v>0</v>
      </c>
      <c r="G20" s="45">
        <f t="shared" si="1"/>
        <v>0</v>
      </c>
      <c r="H20" s="45">
        <f>H18-H21</f>
        <v>0</v>
      </c>
      <c r="I20" s="45">
        <f t="shared" ref="I20:J20" si="2">I18-I21</f>
        <v>0</v>
      </c>
      <c r="J20" s="45">
        <f t="shared" si="2"/>
        <v>0</v>
      </c>
      <c r="L20" s="1708"/>
      <c r="M20" s="1709"/>
      <c r="N20" s="1709"/>
      <c r="O20" s="1709"/>
      <c r="P20" s="1710"/>
    </row>
    <row r="21" spans="1:16" x14ac:dyDescent="0.2">
      <c r="A21" s="5" t="s">
        <v>543</v>
      </c>
      <c r="B21" s="772" t="s">
        <v>310</v>
      </c>
      <c r="C21" s="19" t="s">
        <v>544</v>
      </c>
      <c r="D21" s="53"/>
      <c r="E21" s="45">
        <f>'St of Comprehensive Rev. &amp; Exp.'!E38</f>
        <v>0</v>
      </c>
      <c r="F21" s="45">
        <f>'St of Comprehensive Rev. &amp; Exp.'!F38</f>
        <v>0</v>
      </c>
      <c r="G21" s="45">
        <f>'St of Comprehensive Rev. &amp; Exp.'!G38</f>
        <v>0</v>
      </c>
      <c r="H21" s="45">
        <f>'St of Comprehensive Rev. &amp; Exp.'!H38</f>
        <v>0</v>
      </c>
      <c r="I21" s="45">
        <f>'St of Comprehensive Rev. &amp; Exp.'!I38</f>
        <v>0</v>
      </c>
      <c r="J21" s="45">
        <f>'St of Comprehensive Rev. &amp; Exp.'!J38</f>
        <v>0</v>
      </c>
      <c r="L21" s="1708"/>
      <c r="M21" s="1709"/>
      <c r="N21" s="1709"/>
      <c r="O21" s="1709"/>
      <c r="P21" s="1710"/>
    </row>
    <row r="22" spans="1:16" x14ac:dyDescent="0.2">
      <c r="B22" s="772" t="s">
        <v>310</v>
      </c>
      <c r="C22" s="19"/>
      <c r="D22" s="21"/>
      <c r="E22" s="679"/>
      <c r="F22" s="679"/>
      <c r="G22" s="679"/>
      <c r="H22" s="679"/>
      <c r="I22" s="679"/>
      <c r="J22" s="679"/>
      <c r="L22" s="1711"/>
      <c r="M22" s="1712"/>
      <c r="N22" s="1712"/>
      <c r="O22" s="1712"/>
      <c r="P22" s="1713"/>
    </row>
    <row r="23" spans="1:16" ht="13.5" thickBot="1" x14ac:dyDescent="0.25">
      <c r="A23" s="5" t="s">
        <v>538</v>
      </c>
      <c r="B23" s="772" t="s">
        <v>310</v>
      </c>
      <c r="C23" s="20" t="s">
        <v>539</v>
      </c>
      <c r="D23" s="53"/>
      <c r="E23" s="680">
        <f t="shared" ref="E23:J23" si="3">SUM(E19:E22)</f>
        <v>0</v>
      </c>
      <c r="F23" s="680">
        <f t="shared" si="3"/>
        <v>0</v>
      </c>
      <c r="G23" s="680">
        <f t="shared" si="3"/>
        <v>0</v>
      </c>
      <c r="H23" s="680">
        <f t="shared" si="3"/>
        <v>0</v>
      </c>
      <c r="I23" s="680">
        <f t="shared" si="3"/>
        <v>0</v>
      </c>
      <c r="J23" s="680">
        <f t="shared" si="3"/>
        <v>0</v>
      </c>
      <c r="K23" s="235"/>
      <c r="L23" s="994" t="str">
        <f>'Guidance - General'!B34</f>
        <v>Board Contributions</v>
      </c>
    </row>
    <row r="24" spans="1:16" ht="18" x14ac:dyDescent="0.2">
      <c r="B24" s="772" t="s">
        <v>310</v>
      </c>
      <c r="C24" s="22"/>
      <c r="D24" s="593"/>
      <c r="E24" s="1698"/>
      <c r="F24" s="1698"/>
      <c r="G24" s="1698"/>
      <c r="H24" s="1698"/>
      <c r="I24" s="1698"/>
      <c r="J24" s="1698"/>
      <c r="L24" s="1699" t="s">
        <v>545</v>
      </c>
      <c r="M24" s="1700"/>
      <c r="N24" s="1700"/>
      <c r="O24" s="1700"/>
      <c r="P24" s="1701"/>
    </row>
    <row r="25" spans="1:16" ht="15.6" customHeight="1" x14ac:dyDescent="0.2">
      <c r="B25" s="772" t="s">
        <v>310</v>
      </c>
      <c r="C25" s="593" t="s">
        <v>546</v>
      </c>
      <c r="D25" s="171"/>
      <c r="E25" s="138"/>
      <c r="F25" s="139"/>
      <c r="G25" s="138"/>
      <c r="H25" s="138"/>
      <c r="I25" s="139"/>
      <c r="J25" s="138"/>
      <c r="K25" s="30"/>
      <c r="L25" s="1702" t="s">
        <v>547</v>
      </c>
      <c r="M25" s="1703"/>
      <c r="N25" s="1703"/>
      <c r="O25" s="1703"/>
      <c r="P25" s="1704"/>
    </row>
    <row r="26" spans="1:16" x14ac:dyDescent="0.2">
      <c r="B26" s="772" t="s">
        <v>310</v>
      </c>
      <c r="C26" s="65"/>
      <c r="D26" s="79"/>
      <c r="E26" s="130"/>
      <c r="F26" s="130"/>
      <c r="G26" s="130"/>
      <c r="H26" s="130"/>
      <c r="I26" s="130"/>
      <c r="J26" s="130"/>
      <c r="K26" s="30"/>
      <c r="L26" s="1702"/>
      <c r="M26" s="1703"/>
      <c r="N26" s="1703"/>
      <c r="O26" s="1703"/>
      <c r="P26" s="1704"/>
    </row>
    <row r="27" spans="1:16" x14ac:dyDescent="0.2">
      <c r="A27" s="5" t="s">
        <v>548</v>
      </c>
      <c r="B27" s="772" t="s">
        <v>310</v>
      </c>
      <c r="C27" s="29" t="s">
        <v>542</v>
      </c>
      <c r="D27" s="56"/>
      <c r="E27" s="56"/>
      <c r="F27" s="92"/>
      <c r="G27" s="56"/>
      <c r="H27" s="56"/>
      <c r="I27" s="56"/>
      <c r="J27" s="56"/>
      <c r="L27" s="1684" t="s">
        <v>549</v>
      </c>
      <c r="M27" s="1685"/>
      <c r="N27" s="1685"/>
      <c r="O27" s="1685"/>
      <c r="P27" s="1686"/>
    </row>
    <row r="28" spans="1:16" x14ac:dyDescent="0.2">
      <c r="B28" s="772" t="s">
        <v>310</v>
      </c>
      <c r="C28" s="30" t="s">
        <v>550</v>
      </c>
      <c r="D28" s="48"/>
      <c r="E28" s="45">
        <f t="shared" ref="E28:J28" si="4">E11</f>
        <v>0</v>
      </c>
      <c r="F28" s="45">
        <f t="shared" si="4"/>
        <v>0</v>
      </c>
      <c r="G28" s="45">
        <f t="shared" si="4"/>
        <v>0</v>
      </c>
      <c r="H28" s="45">
        <f t="shared" si="4"/>
        <v>0</v>
      </c>
      <c r="I28" s="45">
        <f t="shared" si="4"/>
        <v>0</v>
      </c>
      <c r="J28" s="45">
        <f t="shared" si="4"/>
        <v>0</v>
      </c>
      <c r="L28" s="1723" t="s">
        <v>551</v>
      </c>
      <c r="M28" s="1724"/>
      <c r="N28" s="1724"/>
      <c r="O28" s="1724"/>
      <c r="P28" s="1725"/>
    </row>
    <row r="29" spans="1:16" x14ac:dyDescent="0.2">
      <c r="B29" s="773" t="s">
        <v>310</v>
      </c>
      <c r="C29" s="30"/>
      <c r="D29" s="30"/>
      <c r="E29" s="30"/>
      <c r="F29" s="43"/>
      <c r="G29" s="43"/>
      <c r="H29" s="43"/>
      <c r="I29" s="43"/>
      <c r="J29" s="43"/>
      <c r="L29" s="1723"/>
      <c r="M29" s="1724"/>
      <c r="N29" s="1724"/>
      <c r="O29" s="1724"/>
      <c r="P29" s="1725"/>
    </row>
    <row r="30" spans="1:16" ht="12.75" customHeight="1" x14ac:dyDescent="0.2">
      <c r="B30" s="770" t="str">
        <f>IF(AND(ROUND($E30,0)=0,ROUND($F30,0)=0,ROUND($G30,0)=0,ROUND($H30,0)=0,ROUND($I30,0)=0,ROUND($J30,0),0),"No","Yes")</f>
        <v>Yes</v>
      </c>
      <c r="C30" s="34" t="s">
        <v>552</v>
      </c>
      <c r="D30" s="52"/>
      <c r="E30" s="670">
        <v>0</v>
      </c>
      <c r="F30" s="670">
        <v>0</v>
      </c>
      <c r="G30" s="670">
        <v>0</v>
      </c>
      <c r="H30" s="670">
        <v>0</v>
      </c>
      <c r="I30" s="670">
        <v>0</v>
      </c>
      <c r="J30" s="670">
        <v>0</v>
      </c>
      <c r="L30" s="1729" t="s">
        <v>553</v>
      </c>
      <c r="M30" s="1730"/>
      <c r="N30" s="1730"/>
      <c r="O30" s="1730"/>
      <c r="P30" s="1731"/>
    </row>
    <row r="31" spans="1:16" ht="12.75" customHeight="1" x14ac:dyDescent="0.2">
      <c r="B31" s="770"/>
      <c r="C31" s="34" t="s">
        <v>534</v>
      </c>
      <c r="D31" s="52"/>
      <c r="E31" s="41">
        <f>E14</f>
        <v>0</v>
      </c>
      <c r="F31" s="41">
        <f>F14</f>
        <v>0</v>
      </c>
      <c r="G31" s="41">
        <f>G14</f>
        <v>0</v>
      </c>
      <c r="H31" s="41">
        <f>H14</f>
        <v>0</v>
      </c>
      <c r="I31" s="41">
        <f>I14</f>
        <v>0</v>
      </c>
      <c r="J31" s="41">
        <f>J14</f>
        <v>0</v>
      </c>
      <c r="L31" s="1729"/>
      <c r="M31" s="1730"/>
      <c r="N31" s="1730"/>
      <c r="O31" s="1730"/>
      <c r="P31" s="1731"/>
    </row>
    <row r="32" spans="1:16" ht="12.75" customHeight="1" x14ac:dyDescent="0.2">
      <c r="B32" s="770"/>
      <c r="C32" s="34" t="s">
        <v>536</v>
      </c>
      <c r="D32" s="52"/>
      <c r="E32" s="41">
        <f>E15</f>
        <v>0</v>
      </c>
      <c r="F32" s="41">
        <f>F15</f>
        <v>0</v>
      </c>
      <c r="G32" s="41">
        <f>G15</f>
        <v>0</v>
      </c>
      <c r="H32" s="41">
        <f>H15</f>
        <v>0</v>
      </c>
      <c r="I32" s="41">
        <f>I15</f>
        <v>0</v>
      </c>
      <c r="J32" s="41">
        <f>J15</f>
        <v>0</v>
      </c>
      <c r="L32" s="1729"/>
      <c r="M32" s="1730"/>
      <c r="N32" s="1730"/>
      <c r="O32" s="1730"/>
      <c r="P32" s="1731"/>
    </row>
    <row r="33" spans="1:16" x14ac:dyDescent="0.2">
      <c r="B33" s="770" t="str">
        <f>IF(AND(ROUND($E31,0)=0,ROUND($F31,0)=0,ROUND($G31,0)=0,ROUND($H31,0)=0,ROUND($I31,0)=0,ROUND($J31,0),0),"No","Yes")</f>
        <v>Yes</v>
      </c>
      <c r="C33" s="34" t="s">
        <v>537</v>
      </c>
      <c r="D33" s="52"/>
      <c r="E33" s="41">
        <f>E16</f>
        <v>0</v>
      </c>
      <c r="F33" s="41">
        <f>F16</f>
        <v>0</v>
      </c>
      <c r="G33" s="41">
        <f>G16</f>
        <v>0</v>
      </c>
      <c r="H33" s="41">
        <f>H16</f>
        <v>0</v>
      </c>
      <c r="I33" s="41">
        <f>I16</f>
        <v>0</v>
      </c>
      <c r="J33" s="41">
        <f>J16</f>
        <v>0</v>
      </c>
      <c r="L33" s="1732"/>
      <c r="M33" s="1733"/>
      <c r="N33" s="1733"/>
      <c r="O33" s="1733"/>
      <c r="P33" s="1734"/>
    </row>
    <row r="34" spans="1:16" x14ac:dyDescent="0.2">
      <c r="B34" s="773" t="s">
        <v>310</v>
      </c>
      <c r="C34" s="34" t="s">
        <v>554</v>
      </c>
      <c r="D34" s="53"/>
      <c r="E34" s="35">
        <f>E13-E40</f>
        <v>0</v>
      </c>
      <c r="F34" s="35">
        <f>F13-F40</f>
        <v>0</v>
      </c>
      <c r="G34" s="35">
        <f>G13-G40</f>
        <v>0</v>
      </c>
      <c r="H34" s="35">
        <f>H13-H40</f>
        <v>0</v>
      </c>
      <c r="I34" s="35">
        <f>I13-I40</f>
        <v>0</v>
      </c>
      <c r="J34" s="35">
        <f>J13-J40</f>
        <v>0</v>
      </c>
    </row>
    <row r="35" spans="1:16" ht="12.75" customHeight="1" x14ac:dyDescent="0.2">
      <c r="B35" s="773" t="s">
        <v>310</v>
      </c>
      <c r="C35" s="240"/>
      <c r="D35" s="53"/>
      <c r="E35" s="671"/>
      <c r="F35" s="671"/>
      <c r="G35" s="671"/>
      <c r="H35" s="671"/>
      <c r="I35" s="671"/>
      <c r="J35" s="671"/>
      <c r="L35" s="1714" t="s">
        <v>555</v>
      </c>
      <c r="M35" s="1715"/>
      <c r="N35" s="1715"/>
      <c r="O35" s="1715"/>
      <c r="P35" s="1716"/>
    </row>
    <row r="36" spans="1:16" ht="12.75" customHeight="1" thickBot="1" x14ac:dyDescent="0.25">
      <c r="B36" s="773" t="s">
        <v>310</v>
      </c>
      <c r="C36" s="34" t="s">
        <v>556</v>
      </c>
      <c r="D36" s="38"/>
      <c r="E36" s="182">
        <f>SUM(E28:E34)</f>
        <v>0</v>
      </c>
      <c r="F36" s="182">
        <f>SUM(F28:F34)</f>
        <v>0</v>
      </c>
      <c r="G36" s="182">
        <f>SUM(G28:G34)</f>
        <v>0</v>
      </c>
      <c r="H36" s="182">
        <f>SUM(H28:H34)</f>
        <v>0</v>
      </c>
      <c r="I36" s="182">
        <f>SUM(I28:I34)</f>
        <v>0</v>
      </c>
      <c r="J36" s="182">
        <f>SUM(J28:J34)</f>
        <v>0</v>
      </c>
      <c r="L36" s="1702"/>
      <c r="M36" s="1703"/>
      <c r="N36" s="1703"/>
      <c r="O36" s="1703"/>
      <c r="P36" s="1704"/>
    </row>
    <row r="37" spans="1:16" ht="13.5" thickTop="1" x14ac:dyDescent="0.2">
      <c r="B37" s="773" t="s">
        <v>310</v>
      </c>
      <c r="C37" s="65"/>
      <c r="D37" s="79"/>
      <c r="E37" s="130"/>
      <c r="F37" s="130"/>
      <c r="G37" s="130"/>
      <c r="H37" s="130"/>
      <c r="I37" s="130"/>
      <c r="J37" s="130"/>
      <c r="K37" s="167"/>
      <c r="L37" s="1702"/>
      <c r="M37" s="1703"/>
      <c r="N37" s="1703"/>
      <c r="O37" s="1703"/>
      <c r="P37" s="1704"/>
    </row>
    <row r="38" spans="1:16" x14ac:dyDescent="0.2">
      <c r="A38" s="5" t="s">
        <v>548</v>
      </c>
      <c r="B38" s="773" t="s">
        <v>310</v>
      </c>
      <c r="C38" s="29" t="s">
        <v>557</v>
      </c>
      <c r="D38" s="30"/>
      <c r="E38" s="48"/>
      <c r="F38" s="48"/>
      <c r="G38" s="30"/>
      <c r="H38" s="30"/>
      <c r="I38" s="30"/>
      <c r="J38" s="30"/>
      <c r="L38" s="1717"/>
      <c r="M38" s="1718"/>
      <c r="N38" s="1718"/>
      <c r="O38" s="1718"/>
      <c r="P38" s="1719"/>
    </row>
    <row r="39" spans="1:16" x14ac:dyDescent="0.2">
      <c r="B39" s="773" t="s">
        <v>310</v>
      </c>
      <c r="C39" s="5" t="s">
        <v>550</v>
      </c>
      <c r="D39" s="30"/>
      <c r="E39" s="679">
        <f>G43</f>
        <v>0</v>
      </c>
      <c r="F39" s="670">
        <v>0</v>
      </c>
      <c r="G39" s="670">
        <v>0</v>
      </c>
      <c r="H39" s="679">
        <f>J43</f>
        <v>0</v>
      </c>
      <c r="I39" s="670">
        <v>0</v>
      </c>
      <c r="J39" s="670">
        <v>0</v>
      </c>
      <c r="L39" s="1726" t="s">
        <v>558</v>
      </c>
      <c r="M39" s="1727"/>
      <c r="N39" s="1727"/>
      <c r="O39" s="1727"/>
      <c r="P39" s="1728"/>
    </row>
    <row r="40" spans="1:16" x14ac:dyDescent="0.2">
      <c r="A40" s="5" t="s">
        <v>559</v>
      </c>
      <c r="B40" s="770" t="str">
        <f>IF(AND(ROUND($E40,0)=0,ROUND($F40,0)=0,ROUND($G40,0)=0,ROUND($H40,0)=0,ROUND($I40,0)=0,ROUND($J40,0),0),"No","Yes")</f>
        <v>Yes</v>
      </c>
      <c r="C40" s="30" t="s">
        <v>560</v>
      </c>
      <c r="D40" s="30"/>
      <c r="E40" s="41">
        <f>'St of Comprehensive Rev. &amp; Exp.'!E38</f>
        <v>0</v>
      </c>
      <c r="F40" s="41">
        <f>'St of Comprehensive Rev. &amp; Exp.'!F38</f>
        <v>0</v>
      </c>
      <c r="G40" s="41">
        <f>'St of Comprehensive Rev. &amp; Exp.'!G38</f>
        <v>0</v>
      </c>
      <c r="H40" s="41">
        <f>'St of Comprehensive Rev. &amp; Exp.'!H38</f>
        <v>0</v>
      </c>
      <c r="I40" s="41">
        <f>'St of Comprehensive Rev. &amp; Exp.'!I38</f>
        <v>0</v>
      </c>
      <c r="J40" s="41">
        <f>'St of Comprehensive Rev. &amp; Exp.'!J38</f>
        <v>0</v>
      </c>
    </row>
    <row r="41" spans="1:16" ht="12.75" customHeight="1" x14ac:dyDescent="0.2">
      <c r="A41" s="5" t="s">
        <v>561</v>
      </c>
      <c r="B41" s="770" t="str">
        <f>IF(AND(ROUND($E41,0)=0,ROUND($F41,0)=0,ROUND($G41,0)=0,ROUND($H41,0)=0,ROUND($I41,0)=0,ROUND($J41,0),0),"No","Yes")</f>
        <v>Yes</v>
      </c>
      <c r="C41" s="30" t="s">
        <v>562</v>
      </c>
      <c r="D41" s="30"/>
      <c r="E41" s="41">
        <v>0</v>
      </c>
      <c r="F41" s="41">
        <v>0</v>
      </c>
      <c r="G41" s="41">
        <v>0</v>
      </c>
      <c r="H41" s="41">
        <v>0</v>
      </c>
      <c r="I41" s="41">
        <v>0</v>
      </c>
      <c r="J41" s="41">
        <v>0</v>
      </c>
    </row>
    <row r="42" spans="1:16" ht="12.75" customHeight="1" x14ac:dyDescent="0.2">
      <c r="B42" s="773" t="s">
        <v>310</v>
      </c>
      <c r="C42" s="30"/>
      <c r="D42" s="30"/>
      <c r="E42" s="672"/>
      <c r="F42" s="672"/>
      <c r="G42" s="459"/>
      <c r="H42" s="459"/>
      <c r="I42" s="459"/>
      <c r="J42" s="459"/>
    </row>
    <row r="43" spans="1:16" ht="13.5" thickBot="1" x14ac:dyDescent="0.25">
      <c r="B43" s="773" t="s">
        <v>310</v>
      </c>
      <c r="C43" s="30" t="s">
        <v>556</v>
      </c>
      <c r="D43" s="30"/>
      <c r="E43" s="151">
        <f t="shared" ref="E43:J43" si="5">SUM(E39:E42)</f>
        <v>0</v>
      </c>
      <c r="F43" s="151">
        <f t="shared" si="5"/>
        <v>0</v>
      </c>
      <c r="G43" s="151">
        <f t="shared" si="5"/>
        <v>0</v>
      </c>
      <c r="H43" s="151">
        <f t="shared" si="5"/>
        <v>0</v>
      </c>
      <c r="I43" s="151">
        <f t="shared" si="5"/>
        <v>0</v>
      </c>
      <c r="J43" s="151">
        <f t="shared" si="5"/>
        <v>0</v>
      </c>
    </row>
    <row r="44" spans="1:16" ht="13.5" thickTop="1" x14ac:dyDescent="0.2">
      <c r="B44" s="773" t="s">
        <v>310</v>
      </c>
    </row>
    <row r="45" spans="1:16" x14ac:dyDescent="0.2">
      <c r="B45" s="773" t="s">
        <v>310</v>
      </c>
    </row>
    <row r="46" spans="1:16" ht="13.5" thickBot="1" x14ac:dyDescent="0.25">
      <c r="B46" s="773" t="s">
        <v>310</v>
      </c>
      <c r="C46" s="29" t="s">
        <v>563</v>
      </c>
      <c r="D46" s="30"/>
      <c r="E46" s="1356">
        <f t="shared" ref="E46:J46" si="6">E36+E43</f>
        <v>0</v>
      </c>
      <c r="F46" s="1356">
        <f t="shared" si="6"/>
        <v>0</v>
      </c>
      <c r="G46" s="1356">
        <f t="shared" si="6"/>
        <v>0</v>
      </c>
      <c r="H46" s="1356">
        <f t="shared" si="6"/>
        <v>0</v>
      </c>
      <c r="I46" s="1356">
        <f t="shared" si="6"/>
        <v>0</v>
      </c>
      <c r="J46" s="1356">
        <f t="shared" si="6"/>
        <v>0</v>
      </c>
    </row>
    <row r="47" spans="1:16" ht="13.5" thickTop="1" x14ac:dyDescent="0.2">
      <c r="B47" s="773" t="s">
        <v>310</v>
      </c>
      <c r="F47" s="5"/>
      <c r="G47" s="5"/>
      <c r="H47" s="5"/>
      <c r="I47" s="5"/>
      <c r="J47" s="5"/>
    </row>
    <row r="48" spans="1:16" x14ac:dyDescent="0.2">
      <c r="B48" s="773" t="s">
        <v>310</v>
      </c>
    </row>
    <row r="49" spans="2:10" x14ac:dyDescent="0.2">
      <c r="B49" s="773" t="s">
        <v>310</v>
      </c>
    </row>
    <row r="50" spans="2:10" ht="15" customHeight="1" x14ac:dyDescent="0.2">
      <c r="B50" s="773" t="s">
        <v>310</v>
      </c>
      <c r="C50" s="1697" t="s">
        <v>564</v>
      </c>
      <c r="D50" s="1697"/>
      <c r="E50" s="1697"/>
      <c r="F50" s="1697"/>
      <c r="G50" s="1697"/>
      <c r="H50" s="1697"/>
      <c r="I50" s="1697"/>
      <c r="J50" s="1697"/>
    </row>
    <row r="51" spans="2:10" x14ac:dyDescent="0.2">
      <c r="B51" s="773" t="s">
        <v>310</v>
      </c>
      <c r="C51" s="1697"/>
      <c r="D51" s="1697"/>
      <c r="E51" s="1697"/>
      <c r="F51" s="1697"/>
      <c r="G51" s="1697"/>
      <c r="H51" s="1697"/>
      <c r="I51" s="1697"/>
      <c r="J51" s="1697"/>
    </row>
    <row r="54" spans="2:10" x14ac:dyDescent="0.2">
      <c r="C54" s="1720"/>
      <c r="D54" s="1720"/>
      <c r="E54" s="1720"/>
      <c r="F54" s="1720"/>
      <c r="G54" s="1720"/>
      <c r="H54" s="1720"/>
      <c r="I54" s="1720"/>
      <c r="J54" s="1720"/>
    </row>
    <row r="55" spans="2:10" x14ac:dyDescent="0.2">
      <c r="C55" s="1721"/>
      <c r="D55" s="1721"/>
      <c r="E55" s="1721"/>
      <c r="F55" s="1722"/>
      <c r="G55" s="1722"/>
      <c r="H55" s="1722"/>
      <c r="I55" s="1722"/>
      <c r="J55" s="1722"/>
    </row>
  </sheetData>
  <autoFilter ref="B1:B51" xr:uid="{00000000-0009-0000-0000-00000F000000}"/>
  <customSheetViews>
    <customSheetView guid="{16158AC0-BDC0-11D7-BABA-AD30328A5118}" showPageBreaks="1" showGridLines="0" printArea="1" showRuler="0">
      <selection activeCell="D25" sqref="D25"/>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D25" sqref="D25"/>
      <pageMargins left="0" right="0" top="0" bottom="0" header="0" footer="0"/>
      <printOptions horizontalCentered="1"/>
      <pageSetup paperSize="9" orientation="portrait" verticalDpi="0" r:id="rId2"/>
      <headerFooter alignWithMargins="0"/>
    </customSheetView>
  </customSheetViews>
  <mergeCells count="17">
    <mergeCell ref="C54:J55"/>
    <mergeCell ref="L28:P29"/>
    <mergeCell ref="L13:P16"/>
    <mergeCell ref="L39:P39"/>
    <mergeCell ref="L30:P33"/>
    <mergeCell ref="L5:N7"/>
    <mergeCell ref="O5:Q7"/>
    <mergeCell ref="C50:J51"/>
    <mergeCell ref="E5:G5"/>
    <mergeCell ref="H5:J5"/>
    <mergeCell ref="L27:P27"/>
    <mergeCell ref="L24:P24"/>
    <mergeCell ref="L25:P26"/>
    <mergeCell ref="L19:P22"/>
    <mergeCell ref="E24:G24"/>
    <mergeCell ref="H24:J24"/>
    <mergeCell ref="L35:P38"/>
  </mergeCells>
  <phoneticPr fontId="16" type="noConversion"/>
  <pageMargins left="0.39370078740157483" right="0.39370078740157483" top="0.74803149606299213" bottom="0.74803149606299213" header="0.31496062992125984" footer="0.31496062992125984"/>
  <pageSetup paperSize="9" scale="77" firstPageNumber="3" orientation="portrait" cellComments="asDisplayed" useFirstPageNumber="1" r:id="rId3"/>
  <headerFooter alignWithMargins="0">
    <oddHeader>&amp;C&amp;"Calibri"&amp;10&amp;K000000 [UNCLASSIFIED]&amp;1#_x000D_</oddHeader>
    <oddFooter>&amp;C_x000D_&amp;1#&amp;"Calibri"&amp;10&amp;K000000 [UNCLASSIFIED]&amp;R&amp;P</oddFooter>
  </headerFooter>
  <ignoredErrors>
    <ignoredError sqref="B17:B21 G6 B13"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rgb="FFFF0000"/>
    <pageSetUpPr fitToPage="1"/>
  </sheetPr>
  <dimension ref="A1:R714"/>
  <sheetViews>
    <sheetView showGridLines="0" zoomScale="90" zoomScaleNormal="90" zoomScaleSheetLayoutView="100" workbookViewId="0"/>
  </sheetViews>
  <sheetFormatPr defaultColWidth="9.140625" defaultRowHeight="12.75" x14ac:dyDescent="0.2"/>
  <cols>
    <col min="1" max="1" width="20.42578125" style="5" customWidth="1"/>
    <col min="2" max="2" width="11.5703125" style="775" bestFit="1" customWidth="1"/>
    <col min="3" max="3" width="57.5703125" style="5" customWidth="1"/>
    <col min="4" max="4" width="8.5703125" style="7" customWidth="1"/>
    <col min="5" max="5" width="12.5703125" style="415" customWidth="1"/>
    <col min="6" max="7" width="12.5703125" style="417" customWidth="1"/>
    <col min="8" max="9" width="12.42578125" style="5" bestFit="1" customWidth="1"/>
    <col min="10" max="10" width="13.42578125" style="5" customWidth="1"/>
    <col min="11" max="11" width="17.5703125" style="5" customWidth="1"/>
    <col min="12" max="17" width="13.42578125" style="5" customWidth="1"/>
    <col min="18" max="16384" width="9.140625" style="5"/>
  </cols>
  <sheetData>
    <row r="1" spans="1:18" s="12" customFormat="1" ht="23.25" x14ac:dyDescent="0.25">
      <c r="A1" s="5" t="s">
        <v>565</v>
      </c>
      <c r="B1" s="998" t="s">
        <v>527</v>
      </c>
      <c r="C1" s="985" t="str">
        <f>SchoolName</f>
        <v>Kiwi Park School</v>
      </c>
      <c r="D1" s="10"/>
      <c r="E1" s="10"/>
      <c r="F1" s="13"/>
      <c r="G1" s="13"/>
    </row>
    <row r="2" spans="1:18" ht="23.25" x14ac:dyDescent="0.35">
      <c r="B2" s="999" t="s">
        <v>310</v>
      </c>
      <c r="C2" s="18" t="s">
        <v>13</v>
      </c>
      <c r="I2" s="73"/>
      <c r="J2" s="4"/>
      <c r="K2" s="167" t="s">
        <v>465</v>
      </c>
      <c r="L2" s="73"/>
      <c r="M2" s="417"/>
      <c r="N2" s="417"/>
    </row>
    <row r="3" spans="1:18" s="2" customFormat="1" ht="18" x14ac:dyDescent="0.25">
      <c r="A3" s="6"/>
      <c r="B3" s="999" t="s">
        <v>310</v>
      </c>
      <c r="C3" s="22" t="str">
        <f>"As at 31 December "&amp;FY</f>
        <v>As at 31 December 2025</v>
      </c>
      <c r="F3" s="14"/>
      <c r="G3" s="14"/>
      <c r="L3" s="810"/>
      <c r="M3" s="74"/>
      <c r="N3" s="43"/>
      <c r="O3" s="43"/>
      <c r="P3" s="43"/>
      <c r="Q3" s="488"/>
      <c r="R3" s="488"/>
    </row>
    <row r="4" spans="1:18" s="2" customFormat="1" ht="18" x14ac:dyDescent="0.25">
      <c r="A4" s="6"/>
      <c r="B4" s="999" t="s">
        <v>310</v>
      </c>
      <c r="C4" s="22"/>
      <c r="F4" s="14"/>
      <c r="G4" s="14"/>
      <c r="L4" s="810"/>
      <c r="M4" s="30"/>
      <c r="N4" s="30"/>
      <c r="O4" s="43"/>
      <c r="P4" s="43"/>
      <c r="Q4" s="488"/>
      <c r="R4" s="488"/>
    </row>
    <row r="5" spans="1:18" x14ac:dyDescent="0.2">
      <c r="B5" s="999" t="s">
        <v>310</v>
      </c>
      <c r="C5" s="478"/>
      <c r="D5" s="1735" t="s">
        <v>479</v>
      </c>
      <c r="E5" s="1698" t="s">
        <v>476</v>
      </c>
      <c r="F5" s="1698"/>
      <c r="G5" s="1698"/>
      <c r="H5" s="1698" t="s">
        <v>477</v>
      </c>
      <c r="I5" s="1698"/>
      <c r="J5" s="1698"/>
      <c r="L5" s="30"/>
      <c r="M5" s="30"/>
      <c r="N5" s="30"/>
      <c r="O5" s="30"/>
      <c r="P5" s="30"/>
      <c r="Q5" s="30"/>
      <c r="R5" s="30"/>
    </row>
    <row r="6" spans="1:18" s="15" customFormat="1" x14ac:dyDescent="0.2">
      <c r="B6" s="999" t="s">
        <v>310</v>
      </c>
      <c r="D6" s="1736"/>
      <c r="E6" s="130">
        <f>FY</f>
        <v>2025</v>
      </c>
      <c r="F6" s="130">
        <f>FY</f>
        <v>2025</v>
      </c>
      <c r="G6" s="130">
        <f>FY-1</f>
        <v>2024</v>
      </c>
      <c r="H6" s="130">
        <f>FY</f>
        <v>2025</v>
      </c>
      <c r="I6" s="130">
        <f>FY</f>
        <v>2025</v>
      </c>
      <c r="J6" s="130">
        <f>FY-1</f>
        <v>2024</v>
      </c>
    </row>
    <row r="7" spans="1:18" ht="25.5" x14ac:dyDescent="0.2">
      <c r="A7" s="5" t="s">
        <v>566</v>
      </c>
      <c r="B7" s="999" t="s">
        <v>310</v>
      </c>
      <c r="D7" s="1736"/>
      <c r="E7" s="862" t="s">
        <v>313</v>
      </c>
      <c r="F7" s="861" t="s">
        <v>314</v>
      </c>
      <c r="G7" s="861" t="s">
        <v>313</v>
      </c>
      <c r="H7" s="862" t="s">
        <v>313</v>
      </c>
      <c r="I7" s="861" t="s">
        <v>314</v>
      </c>
      <c r="J7" s="861" t="s">
        <v>313</v>
      </c>
    </row>
    <row r="8" spans="1:18" ht="13.5" thickBot="1" x14ac:dyDescent="0.25">
      <c r="B8" s="999" t="s">
        <v>310</v>
      </c>
      <c r="C8" s="479"/>
      <c r="D8" s="480"/>
      <c r="E8" s="480" t="s">
        <v>316</v>
      </c>
      <c r="F8" s="481" t="s">
        <v>316</v>
      </c>
      <c r="G8" s="481" t="s">
        <v>316</v>
      </c>
      <c r="H8" s="480" t="s">
        <v>316</v>
      </c>
      <c r="I8" s="481" t="s">
        <v>316</v>
      </c>
      <c r="J8" s="481" t="s">
        <v>316</v>
      </c>
    </row>
    <row r="9" spans="1:18" x14ac:dyDescent="0.2">
      <c r="B9" s="999" t="s">
        <v>310</v>
      </c>
      <c r="D9" s="79"/>
      <c r="E9" s="79"/>
      <c r="F9" s="78"/>
      <c r="G9" s="78"/>
      <c r="H9" s="79"/>
      <c r="I9" s="78"/>
      <c r="J9" s="78"/>
    </row>
    <row r="10" spans="1:18" x14ac:dyDescent="0.2">
      <c r="A10" s="5" t="s">
        <v>567</v>
      </c>
      <c r="B10" s="999" t="s">
        <v>310</v>
      </c>
      <c r="C10" s="1" t="s">
        <v>568</v>
      </c>
      <c r="E10" s="17"/>
      <c r="F10" s="17"/>
      <c r="G10" s="17"/>
    </row>
    <row r="11" spans="1:18" x14ac:dyDescent="0.2">
      <c r="A11" s="5" t="s">
        <v>569</v>
      </c>
      <c r="B11" s="999" t="s">
        <v>310</v>
      </c>
      <c r="C11" s="30" t="s">
        <v>570</v>
      </c>
      <c r="D11" s="74">
        <f>IF($B11="Yes",'Notes &amp; Disclosures'!$N$152,"")</f>
        <v>3</v>
      </c>
      <c r="E11" s="16">
        <f>'Notes &amp; Disclosures'!H163</f>
        <v>0</v>
      </c>
      <c r="F11" s="16">
        <f>'Notes &amp; Disclosures'!I163</f>
        <v>0</v>
      </c>
      <c r="G11" s="16">
        <f>'Notes &amp; Disclosures'!J163</f>
        <v>0</v>
      </c>
      <c r="H11" s="16">
        <f>'Notes &amp; Disclosures'!K163</f>
        <v>0</v>
      </c>
      <c r="I11" s="16">
        <f>'Notes &amp; Disclosures'!L163</f>
        <v>0</v>
      </c>
      <c r="J11" s="16">
        <f>'Notes &amp; Disclosures'!M163</f>
        <v>0</v>
      </c>
      <c r="K11" s="235"/>
      <c r="L11" s="235"/>
    </row>
    <row r="12" spans="1:18" s="30" customFormat="1" x14ac:dyDescent="0.2">
      <c r="A12" s="30" t="s">
        <v>571</v>
      </c>
      <c r="B12" s="999" t="str">
        <f t="shared" ref="B12:B19" si="0">IF(AND(ROUND($E12,0)=0,ROUND($F12,0)=0,ROUND($G12,0)=0,ROUND($H12,0)=0,ROUND($I12,0)=0,ROUND($J12,0),0),"No","Yes")</f>
        <v>Yes</v>
      </c>
      <c r="C12" s="30" t="s">
        <v>572</v>
      </c>
      <c r="D12" s="74">
        <f>IF($B12="Yes",'Notes &amp; Disclosures'!$N$182,"")</f>
        <v>4</v>
      </c>
      <c r="E12" s="31">
        <f>'Notes &amp; Disclosures'!H196</f>
        <v>0</v>
      </c>
      <c r="F12" s="31">
        <f>'Notes &amp; Disclosures'!I196</f>
        <v>0</v>
      </c>
      <c r="G12" s="31">
        <f>'Notes &amp; Disclosures'!J196</f>
        <v>0</v>
      </c>
      <c r="H12" s="31">
        <f>'Notes &amp; Disclosures'!K196</f>
        <v>0</v>
      </c>
      <c r="I12" s="31">
        <f>'Notes &amp; Disclosures'!L196</f>
        <v>0</v>
      </c>
      <c r="J12" s="31">
        <f>'Notes &amp; Disclosures'!M196</f>
        <v>0</v>
      </c>
      <c r="K12" s="48"/>
      <c r="L12" s="48"/>
    </row>
    <row r="13" spans="1:18" x14ac:dyDescent="0.2">
      <c r="B13" s="1000" t="str">
        <f t="shared" si="0"/>
        <v>Yes</v>
      </c>
      <c r="C13" s="30" t="s">
        <v>248</v>
      </c>
      <c r="E13" s="31">
        <f>'Sch Parent Inputs'!C139</f>
        <v>0</v>
      </c>
      <c r="F13" s="31">
        <f>'Sch Parent Inputs'!D139</f>
        <v>0</v>
      </c>
      <c r="G13" s="31">
        <f>'Sch Parent Inputs'!E139</f>
        <v>0</v>
      </c>
      <c r="H13" s="31">
        <f>'Group Inputs'!C139</f>
        <v>0</v>
      </c>
      <c r="I13" s="31">
        <f>'Group Inputs'!D139</f>
        <v>0</v>
      </c>
      <c r="J13" s="31">
        <f>'Group Inputs'!E139</f>
        <v>0</v>
      </c>
      <c r="K13" s="48"/>
      <c r="L13" s="235"/>
    </row>
    <row r="14" spans="1:18" x14ac:dyDescent="0.2">
      <c r="A14" s="5" t="s">
        <v>573</v>
      </c>
      <c r="B14" s="1000" t="str">
        <f t="shared" si="0"/>
        <v>Yes</v>
      </c>
      <c r="C14" s="30" t="s">
        <v>247</v>
      </c>
      <c r="E14" s="31">
        <f>'Sch Parent Inputs'!C138</f>
        <v>0</v>
      </c>
      <c r="F14" s="31">
        <f>'Sch Parent Inputs'!D138</f>
        <v>0</v>
      </c>
      <c r="G14" s="31">
        <f>'Sch Parent Inputs'!E138</f>
        <v>0</v>
      </c>
      <c r="H14" s="31">
        <f>'Group Inputs'!C138</f>
        <v>0</v>
      </c>
      <c r="I14" s="31">
        <f>'Group Inputs'!D138</f>
        <v>0</v>
      </c>
      <c r="J14" s="31">
        <f>'Group Inputs'!E138</f>
        <v>0</v>
      </c>
      <c r="K14" s="48"/>
      <c r="L14" s="235"/>
    </row>
    <row r="15" spans="1:18" x14ac:dyDescent="0.2">
      <c r="A15" s="5" t="s">
        <v>574</v>
      </c>
      <c r="B15" s="1000" t="str">
        <f t="shared" si="0"/>
        <v>Yes</v>
      </c>
      <c r="C15" s="30" t="s">
        <v>575</v>
      </c>
      <c r="D15" s="74">
        <f>IF($B15="Yes",'Notes &amp; Disclosures'!$N$203,"")</f>
        <v>5</v>
      </c>
      <c r="E15" s="32">
        <f>SUM('Notes &amp; Disclosures'!$H$214)</f>
        <v>0</v>
      </c>
      <c r="F15" s="32">
        <f>SUM('Notes &amp; Disclosures'!$I$214)</f>
        <v>0</v>
      </c>
      <c r="G15" s="32">
        <f>SUM('Notes &amp; Disclosures'!$J$214)</f>
        <v>0</v>
      </c>
      <c r="H15" s="32">
        <f>SUM('Notes &amp; Disclosures'!$K$214)</f>
        <v>0</v>
      </c>
      <c r="I15" s="32">
        <f>SUM('Notes &amp; Disclosures'!$L$214)</f>
        <v>0</v>
      </c>
      <c r="J15" s="32">
        <f>SUM('Notes &amp; Disclosures'!$M$214)</f>
        <v>0</v>
      </c>
      <c r="K15" s="48"/>
      <c r="L15" s="235"/>
    </row>
    <row r="16" spans="1:18" x14ac:dyDescent="0.2">
      <c r="A16" s="5" t="s">
        <v>576</v>
      </c>
      <c r="B16" s="1000" t="str">
        <f t="shared" si="0"/>
        <v>Yes</v>
      </c>
      <c r="C16" s="30" t="s">
        <v>577</v>
      </c>
      <c r="D16" s="74">
        <f>IF($B16="Yes",'Notes &amp; Disclosures'!$N$220,"")</f>
        <v>6</v>
      </c>
      <c r="E16" s="32">
        <f>'Notes &amp; Disclosures'!H228</f>
        <v>0</v>
      </c>
      <c r="F16" s="32">
        <f>SUM('Notes &amp; Disclosures'!$I$228)</f>
        <v>0</v>
      </c>
      <c r="G16" s="32">
        <f>SUM('Notes &amp; Disclosures'!$J$228)</f>
        <v>0</v>
      </c>
      <c r="H16" s="32">
        <f>SUM('Notes &amp; Disclosures'!$K$228)</f>
        <v>0</v>
      </c>
      <c r="I16" s="32">
        <f>SUM('Notes &amp; Disclosures'!$L$228)</f>
        <v>0</v>
      </c>
      <c r="J16" s="32">
        <f>SUM('Notes &amp; Disclosures'!$M$228)</f>
        <v>0</v>
      </c>
      <c r="K16" s="48"/>
      <c r="L16" s="235"/>
    </row>
    <row r="17" spans="1:14" x14ac:dyDescent="0.2">
      <c r="B17" s="1000" t="str">
        <f t="shared" si="0"/>
        <v>Yes</v>
      </c>
      <c r="C17" s="168" t="s">
        <v>578</v>
      </c>
      <c r="D17" s="74">
        <f>IF($B17="Yes",'Notes &amp; Disclosures'!$N$443,"")</f>
        <v>14</v>
      </c>
      <c r="E17" s="32">
        <f>-'Notes &amp; Disclosures'!M474</f>
        <v>0</v>
      </c>
      <c r="F17" s="32">
        <f>-SUMIF('Sch Parent Inputs'!D235:D238,"&gt;0")</f>
        <v>0</v>
      </c>
      <c r="G17" s="32">
        <f>-'Notes &amp; Disclosures'!M503</f>
        <v>0</v>
      </c>
      <c r="H17" s="32">
        <f>-'Notes &amp; Disclosures'!M474</f>
        <v>0</v>
      </c>
      <c r="I17" s="32">
        <f>-SUMIF('Group Inputs'!D238:D241,"&gt;0")</f>
        <v>0</v>
      </c>
      <c r="J17" s="32">
        <f>-'Notes &amp; Disclosures'!M503</f>
        <v>0</v>
      </c>
      <c r="K17" s="48"/>
      <c r="L17" s="235"/>
    </row>
    <row r="18" spans="1:14" x14ac:dyDescent="0.2">
      <c r="B18" s="1000" t="str">
        <f t="shared" si="0"/>
        <v>Yes</v>
      </c>
      <c r="C18" s="30"/>
      <c r="E18" s="32"/>
      <c r="F18" s="32"/>
      <c r="G18" s="32"/>
      <c r="H18" s="32"/>
      <c r="I18" s="32"/>
      <c r="J18" s="32"/>
      <c r="K18" s="48"/>
      <c r="L18" s="235"/>
    </row>
    <row r="19" spans="1:14" x14ac:dyDescent="0.2">
      <c r="A19" s="5" t="s">
        <v>573</v>
      </c>
      <c r="B19" s="1000" t="str">
        <f t="shared" si="0"/>
        <v>Yes</v>
      </c>
      <c r="C19" s="43"/>
      <c r="E19" s="57">
        <f t="shared" ref="E19:J19" si="1">SUM(E11:E18)</f>
        <v>0</v>
      </c>
      <c r="F19" s="57">
        <f t="shared" si="1"/>
        <v>0</v>
      </c>
      <c r="G19" s="57">
        <f t="shared" si="1"/>
        <v>0</v>
      </c>
      <c r="H19" s="57">
        <f t="shared" si="1"/>
        <v>0</v>
      </c>
      <c r="I19" s="57">
        <f t="shared" si="1"/>
        <v>0</v>
      </c>
      <c r="J19" s="57">
        <f t="shared" si="1"/>
        <v>0</v>
      </c>
      <c r="K19" s="48"/>
      <c r="L19" s="235"/>
    </row>
    <row r="20" spans="1:14" x14ac:dyDescent="0.2">
      <c r="B20" s="775" t="s">
        <v>310</v>
      </c>
      <c r="E20" s="32"/>
      <c r="F20" s="32"/>
      <c r="G20" s="32"/>
      <c r="H20" s="32"/>
      <c r="I20" s="32"/>
      <c r="J20" s="32"/>
      <c r="K20" s="48"/>
      <c r="L20" s="235"/>
    </row>
    <row r="21" spans="1:14" x14ac:dyDescent="0.2">
      <c r="A21" s="5" t="s">
        <v>579</v>
      </c>
      <c r="B21" s="775" t="str">
        <f>B$32</f>
        <v>Yes</v>
      </c>
      <c r="C21" s="1" t="s">
        <v>580</v>
      </c>
      <c r="E21" s="31"/>
      <c r="F21" s="32"/>
      <c r="G21" s="31"/>
      <c r="H21" s="31"/>
      <c r="I21" s="32"/>
      <c r="J21" s="31"/>
      <c r="K21" s="48"/>
      <c r="L21" s="235"/>
    </row>
    <row r="22" spans="1:14" x14ac:dyDescent="0.2">
      <c r="B22" s="1000" t="str">
        <f t="shared" ref="B22:B32" si="2">IF(AND(ROUND($E22,0)=0,ROUND($F22,0)=0,ROUND($G22,0)=0,ROUND($H22,0)=0,ROUND($I22,0)=0,ROUND($J22,0),0),"No","Yes")</f>
        <v>Yes</v>
      </c>
      <c r="C22" s="30" t="s">
        <v>280</v>
      </c>
      <c r="E22" s="31">
        <f>-'Sch Parent Inputs'!C216</f>
        <v>0</v>
      </c>
      <c r="F22" s="31">
        <f>-'Sch Parent Inputs'!D216</f>
        <v>0</v>
      </c>
      <c r="G22" s="31">
        <f>-'Sch Parent Inputs'!E216</f>
        <v>0</v>
      </c>
      <c r="H22" s="31">
        <f>-'Group Inputs'!C214</f>
        <v>0</v>
      </c>
      <c r="I22" s="31">
        <f>-'Group Inputs'!D214</f>
        <v>0</v>
      </c>
      <c r="J22" s="31">
        <f>-'Group Inputs'!E214</f>
        <v>0</v>
      </c>
      <c r="K22" s="48"/>
      <c r="L22" s="235"/>
    </row>
    <row r="23" spans="1:14" s="30" customFormat="1" x14ac:dyDescent="0.2">
      <c r="A23" s="30" t="s">
        <v>581</v>
      </c>
      <c r="B23" s="999" t="str">
        <f t="shared" si="2"/>
        <v>Yes</v>
      </c>
      <c r="C23" s="30" t="s">
        <v>582</v>
      </c>
      <c r="D23" s="74">
        <f>IF($B23="Yes",'Notes &amp; Disclosures'!$N$320,"")</f>
        <v>8</v>
      </c>
      <c r="E23" s="31">
        <f>'Notes &amp; Disclosures'!H333</f>
        <v>0</v>
      </c>
      <c r="F23" s="31">
        <f>'Notes &amp; Disclosures'!I333</f>
        <v>0</v>
      </c>
      <c r="G23" s="31">
        <f>'Notes &amp; Disclosures'!J333</f>
        <v>0</v>
      </c>
      <c r="H23" s="31">
        <f>'Notes &amp; Disclosures'!K333</f>
        <v>0</v>
      </c>
      <c r="I23" s="31">
        <f>'Notes &amp; Disclosures'!L333</f>
        <v>0</v>
      </c>
      <c r="J23" s="31">
        <f>'Notes &amp; Disclosures'!M333</f>
        <v>0</v>
      </c>
      <c r="K23" s="48"/>
      <c r="L23" s="48"/>
    </row>
    <row r="24" spans="1:14" ht="12.75" customHeight="1" x14ac:dyDescent="0.2">
      <c r="A24" s="5" t="s">
        <v>583</v>
      </c>
      <c r="B24" s="1000" t="str">
        <f t="shared" si="2"/>
        <v>Yes</v>
      </c>
      <c r="C24" s="168" t="s">
        <v>584</v>
      </c>
      <c r="D24" s="74">
        <f>IF($B24="Yes",'Notes &amp; Disclosures'!$N$344,"")</f>
        <v>9</v>
      </c>
      <c r="E24" s="32">
        <f>'Notes &amp; Disclosures'!H354</f>
        <v>0</v>
      </c>
      <c r="F24" s="32">
        <f>'Notes &amp; Disclosures'!I354</f>
        <v>0</v>
      </c>
      <c r="G24" s="32">
        <f>'Notes &amp; Disclosures'!J354</f>
        <v>0</v>
      </c>
      <c r="H24" s="32">
        <f>'Notes &amp; Disclosures'!K354</f>
        <v>0</v>
      </c>
      <c r="I24" s="32">
        <f>'Notes &amp; Disclosures'!L354</f>
        <v>0</v>
      </c>
      <c r="J24" s="32">
        <f>'Notes &amp; Disclosures'!M354</f>
        <v>0</v>
      </c>
      <c r="K24" s="48"/>
      <c r="L24" s="235"/>
    </row>
    <row r="25" spans="1:14" x14ac:dyDescent="0.2">
      <c r="A25" s="5" t="s">
        <v>581</v>
      </c>
      <c r="B25" s="1000" t="str">
        <f t="shared" si="2"/>
        <v>Yes</v>
      </c>
      <c r="C25" s="30" t="s">
        <v>585</v>
      </c>
      <c r="D25" s="74">
        <f>IF($B25="Yes",'Notes &amp; Disclosures'!$N$369,"")</f>
        <v>10</v>
      </c>
      <c r="E25" s="31">
        <f>SUM('Notes &amp; Disclosures'!H381)</f>
        <v>0</v>
      </c>
      <c r="F25" s="31">
        <f>SUM('Notes &amp; Disclosures'!I381)</f>
        <v>0</v>
      </c>
      <c r="G25" s="31">
        <f>SUM('Notes &amp; Disclosures'!J381)</f>
        <v>0</v>
      </c>
      <c r="H25" s="31">
        <f>SUM('Notes &amp; Disclosures'!K381)</f>
        <v>0</v>
      </c>
      <c r="I25" s="31">
        <f>SUM('Notes &amp; Disclosures'!L381)</f>
        <v>0</v>
      </c>
      <c r="J25" s="31">
        <f>SUM('Notes &amp; Disclosures'!M381)</f>
        <v>0</v>
      </c>
      <c r="K25" s="48"/>
      <c r="L25" s="235"/>
    </row>
    <row r="26" spans="1:14" x14ac:dyDescent="0.2">
      <c r="A26" s="5" t="s">
        <v>586</v>
      </c>
      <c r="B26" s="1000" t="str">
        <f t="shared" si="2"/>
        <v>Yes</v>
      </c>
      <c r="C26" s="30" t="s">
        <v>587</v>
      </c>
      <c r="D26" s="74">
        <f>IF($B26="Yes",'Notes &amp; Disclosures'!$N$383,"")</f>
        <v>11</v>
      </c>
      <c r="E26" s="32">
        <f>SUM('Notes &amp; Disclosures'!K396)</f>
        <v>0</v>
      </c>
      <c r="F26" s="32">
        <f>SUM('Notes &amp; Disclosures'!L396)</f>
        <v>0</v>
      </c>
      <c r="G26" s="32">
        <f>SUM('Notes &amp; Disclosures'!M396)</f>
        <v>0</v>
      </c>
      <c r="H26" s="32">
        <f>SUM('Notes &amp; Disclosures'!K396)</f>
        <v>0</v>
      </c>
      <c r="I26" s="32">
        <f>SUM('Notes &amp; Disclosures'!L396)</f>
        <v>0</v>
      </c>
      <c r="J26" s="32">
        <f>SUM('Notes &amp; Disclosures'!M396)</f>
        <v>0</v>
      </c>
      <c r="K26" s="48"/>
      <c r="L26" s="235"/>
      <c r="N26" s="390"/>
    </row>
    <row r="27" spans="1:14" x14ac:dyDescent="0.2">
      <c r="A27" s="5" t="s">
        <v>583</v>
      </c>
      <c r="B27" s="1000" t="str">
        <f t="shared" si="2"/>
        <v>Yes</v>
      </c>
      <c r="C27" s="30" t="s">
        <v>588</v>
      </c>
      <c r="D27" s="74">
        <f>IF($B27="Yes",'Notes &amp; Disclosures'!$N$406,"")</f>
        <v>12</v>
      </c>
      <c r="E27" s="31">
        <f>'Notes &amp; Disclosures'!H423</f>
        <v>0</v>
      </c>
      <c r="F27" s="31">
        <f>'Notes &amp; Disclosures'!I423</f>
        <v>0</v>
      </c>
      <c r="G27" s="31">
        <f>'Notes &amp; Disclosures'!J423</f>
        <v>0</v>
      </c>
      <c r="H27" s="31">
        <f>'Notes &amp; Disclosures'!K423</f>
        <v>0</v>
      </c>
      <c r="I27" s="31">
        <f>'Notes &amp; Disclosures'!L423</f>
        <v>0</v>
      </c>
      <c r="J27" s="31">
        <f>'Notes &amp; Disclosures'!M423</f>
        <v>0</v>
      </c>
      <c r="K27" s="48"/>
      <c r="L27" s="235"/>
    </row>
    <row r="28" spans="1:14" x14ac:dyDescent="0.2">
      <c r="A28" s="5" t="s">
        <v>583</v>
      </c>
      <c r="B28" s="1000" t="str">
        <f t="shared" si="2"/>
        <v>Yes</v>
      </c>
      <c r="C28" s="30" t="s">
        <v>589</v>
      </c>
      <c r="D28" s="74">
        <f>IF($B28="Yes",'Notes &amp; Disclosures'!$N$427,"")</f>
        <v>13</v>
      </c>
      <c r="E28" s="31">
        <f>'Notes &amp; Disclosures'!H434</f>
        <v>0</v>
      </c>
      <c r="F28" s="31">
        <f>'Notes &amp; Disclosures'!I434</f>
        <v>0</v>
      </c>
      <c r="G28" s="31">
        <f>'Notes &amp; Disclosures'!J434</f>
        <v>0</v>
      </c>
      <c r="H28" s="31">
        <f>'Notes &amp; Disclosures'!K434</f>
        <v>0</v>
      </c>
      <c r="I28" s="31">
        <f>'Notes &amp; Disclosures'!L434</f>
        <v>0</v>
      </c>
      <c r="J28" s="31">
        <f>'Notes &amp; Disclosures'!M434</f>
        <v>0</v>
      </c>
      <c r="K28" s="48"/>
      <c r="L28" s="235"/>
    </row>
    <row r="29" spans="1:14" ht="12.75" customHeight="1" x14ac:dyDescent="0.2">
      <c r="A29" s="5" t="s">
        <v>583</v>
      </c>
      <c r="B29" s="1000" t="str">
        <f t="shared" si="2"/>
        <v>Yes</v>
      </c>
      <c r="C29" s="8" t="s">
        <v>590</v>
      </c>
      <c r="D29" s="74">
        <f>IF($B29="Yes",'Notes &amp; Disclosures'!$N$443,"")</f>
        <v>14</v>
      </c>
      <c r="E29" s="32">
        <f>'Notes &amp; Disclosures'!M473</f>
        <v>0</v>
      </c>
      <c r="F29" s="32">
        <f>-SUMIF('Sch Parent Inputs'!D235:D238,"&lt;0")</f>
        <v>0</v>
      </c>
      <c r="G29" s="32">
        <f>'Notes &amp; Disclosures'!M502</f>
        <v>0</v>
      </c>
      <c r="H29" s="32">
        <f>-SUM('Group Inputs'!C235:C241)</f>
        <v>0</v>
      </c>
      <c r="I29" s="32">
        <f>-SUMIF('Group Inputs'!D238:D241,"&lt;0")</f>
        <v>0</v>
      </c>
      <c r="J29" s="32">
        <f>'Notes &amp; Disclosures'!M502</f>
        <v>0</v>
      </c>
      <c r="K29" s="48"/>
      <c r="L29" s="980"/>
    </row>
    <row r="30" spans="1:14" ht="12.75" customHeight="1" x14ac:dyDescent="0.2">
      <c r="A30" s="5" t="s">
        <v>583</v>
      </c>
      <c r="B30" s="1000" t="str">
        <f t="shared" si="2"/>
        <v>Yes</v>
      </c>
      <c r="C30" s="8" t="s">
        <v>591</v>
      </c>
      <c r="D30" s="74">
        <f>IF($B30="Yes",'Notes &amp; Disclosures'!$N$506,"")</f>
        <v>15</v>
      </c>
      <c r="E30" s="32">
        <f>-'Sch Parent Inputs'!C254</f>
        <v>0</v>
      </c>
      <c r="F30" s="32">
        <f>-'Sch Parent Inputs'!D254</f>
        <v>0</v>
      </c>
      <c r="G30" s="32">
        <f>-'Sch Parent Inputs'!E254</f>
        <v>0</v>
      </c>
      <c r="H30" s="32">
        <f>-'Group Inputs'!C257</f>
        <v>0</v>
      </c>
      <c r="I30" s="32">
        <f>-'Group Inputs'!D257</f>
        <v>0</v>
      </c>
      <c r="J30" s="32">
        <f>-'Group Inputs'!E257</f>
        <v>0</v>
      </c>
      <c r="K30" s="48"/>
      <c r="L30" s="235"/>
    </row>
    <row r="31" spans="1:14" ht="12.75" customHeight="1" x14ac:dyDescent="0.2">
      <c r="B31" s="775" t="str">
        <f>B$32</f>
        <v>Yes</v>
      </c>
      <c r="C31" s="8"/>
      <c r="E31" s="32"/>
      <c r="F31" s="32"/>
      <c r="G31" s="32"/>
      <c r="H31" s="32"/>
      <c r="I31" s="32"/>
      <c r="J31" s="32"/>
      <c r="K31" s="48"/>
      <c r="L31" s="235"/>
    </row>
    <row r="32" spans="1:14" ht="12.75" customHeight="1" x14ac:dyDescent="0.2">
      <c r="A32" s="5" t="s">
        <v>573</v>
      </c>
      <c r="B32" s="1000" t="str">
        <f t="shared" si="2"/>
        <v>Yes</v>
      </c>
      <c r="C32" s="43"/>
      <c r="E32" s="420">
        <f t="shared" ref="E32:J32" si="3">SUM(E22:E31)</f>
        <v>0</v>
      </c>
      <c r="F32" s="420">
        <f t="shared" si="3"/>
        <v>0</v>
      </c>
      <c r="G32" s="420">
        <f t="shared" si="3"/>
        <v>0</v>
      </c>
      <c r="H32" s="420">
        <f t="shared" si="3"/>
        <v>0</v>
      </c>
      <c r="I32" s="420">
        <f t="shared" si="3"/>
        <v>0</v>
      </c>
      <c r="J32" s="420">
        <f t="shared" si="3"/>
        <v>0</v>
      </c>
      <c r="K32" s="235"/>
      <c r="L32" s="235"/>
    </row>
    <row r="33" spans="1:13" x14ac:dyDescent="0.2">
      <c r="B33" s="775" t="str">
        <f>B$32</f>
        <v>Yes</v>
      </c>
      <c r="E33" s="16"/>
      <c r="F33" s="419"/>
      <c r="G33" s="16"/>
      <c r="H33" s="16"/>
      <c r="I33" s="419"/>
      <c r="J33" s="16"/>
      <c r="K33" s="235"/>
      <c r="L33" s="235"/>
    </row>
    <row r="34" spans="1:13" s="30" customFormat="1" x14ac:dyDescent="0.2">
      <c r="B34" s="1001" t="s">
        <v>310</v>
      </c>
      <c r="C34" s="29" t="s">
        <v>592</v>
      </c>
      <c r="D34" s="52"/>
      <c r="E34" s="32">
        <f t="shared" ref="E34:J34" si="4">SUM(E19-E32)</f>
        <v>0</v>
      </c>
      <c r="F34" s="32">
        <f t="shared" si="4"/>
        <v>0</v>
      </c>
      <c r="G34" s="32">
        <f t="shared" si="4"/>
        <v>0</v>
      </c>
      <c r="H34" s="32">
        <f t="shared" si="4"/>
        <v>0</v>
      </c>
      <c r="I34" s="32">
        <f t="shared" si="4"/>
        <v>0</v>
      </c>
      <c r="J34" s="32">
        <f t="shared" si="4"/>
        <v>0</v>
      </c>
      <c r="K34" s="48"/>
      <c r="L34" s="235"/>
      <c r="M34" s="5"/>
    </row>
    <row r="35" spans="1:13" x14ac:dyDescent="0.2">
      <c r="B35" s="1001" t="s">
        <v>310</v>
      </c>
      <c r="D35" s="74"/>
      <c r="E35" s="31"/>
      <c r="F35" s="32"/>
      <c r="G35" s="31"/>
      <c r="H35" s="31"/>
      <c r="I35" s="32"/>
      <c r="J35" s="31"/>
      <c r="K35" s="48"/>
      <c r="L35" s="235"/>
    </row>
    <row r="36" spans="1:13" x14ac:dyDescent="0.2">
      <c r="A36" s="5" t="s">
        <v>567</v>
      </c>
      <c r="B36" s="1000" t="str">
        <f>B$40</f>
        <v>Yes</v>
      </c>
      <c r="C36" s="1" t="s">
        <v>593</v>
      </c>
      <c r="D36" s="74"/>
      <c r="E36" s="31"/>
      <c r="F36" s="45"/>
      <c r="G36" s="45"/>
      <c r="H36" s="31"/>
      <c r="I36" s="45"/>
      <c r="J36" s="45"/>
      <c r="K36" s="48"/>
      <c r="L36" s="235"/>
    </row>
    <row r="37" spans="1:13" x14ac:dyDescent="0.2">
      <c r="A37" s="5" t="s">
        <v>576</v>
      </c>
      <c r="B37" s="1000" t="str">
        <f>IF(AND(ROUND($E37,0)=0,ROUND($F37,0)=0,ROUND($G37,0)=0,ROUND($H37,0)=0,ROUND($I37,0)=0,ROUND($J37,0),0),"No","Yes")</f>
        <v>Yes</v>
      </c>
      <c r="C37" s="5" t="s">
        <v>594</v>
      </c>
      <c r="D37" s="74">
        <f>IF($B37="Yes",'Notes &amp; Disclosures'!$N$220,"")</f>
        <v>6</v>
      </c>
      <c r="E37" s="32">
        <f>SUM('Notes &amp; Disclosures'!H232+'Notes &amp; Disclosures'!H233)</f>
        <v>0</v>
      </c>
      <c r="F37" s="32">
        <f>SUM('Notes &amp; Disclosures'!I232+'Notes &amp; Disclosures'!I233)</f>
        <v>0</v>
      </c>
      <c r="G37" s="32">
        <f>SUM('Notes &amp; Disclosures'!J232+'Notes &amp; Disclosures'!J233)</f>
        <v>0</v>
      </c>
      <c r="H37" s="32">
        <f>SUM('Notes &amp; Disclosures'!K232+'Notes &amp; Disclosures'!K233)</f>
        <v>0</v>
      </c>
      <c r="I37" s="32">
        <f>SUM('Notes &amp; Disclosures'!L232+'Notes &amp; Disclosures'!L233)</f>
        <v>0</v>
      </c>
      <c r="J37" s="32">
        <f>SUM('Notes &amp; Disclosures'!M232+'Notes &amp; Disclosures'!M233)</f>
        <v>0</v>
      </c>
      <c r="K37" s="48"/>
      <c r="L37" s="235"/>
    </row>
    <row r="38" spans="1:13" x14ac:dyDescent="0.2">
      <c r="A38" s="5" t="s">
        <v>595</v>
      </c>
      <c r="B38" s="1000" t="str">
        <f>IF(AND(ROUND($E38,0)=0,ROUND($F38,0)=0,ROUND($G38,0)=0,ROUND($H38,0)=0,ROUND($I38,0)=0,ROUND($J38,0),0),"No","Yes")</f>
        <v>Yes</v>
      </c>
      <c r="C38" s="5" t="s">
        <v>596</v>
      </c>
      <c r="D38" s="74">
        <f>IF($B38="Yes",'Notes &amp; Disclosures'!$N$238,"")</f>
        <v>7</v>
      </c>
      <c r="E38" s="32">
        <f>SUM('Notes &amp; Disclosures'!J315)</f>
        <v>0</v>
      </c>
      <c r="F38" s="32">
        <f>SUBTOTAL(9,'Sch Parent Inputs'!D156:D181)</f>
        <v>0</v>
      </c>
      <c r="G38" s="32">
        <f>SUM('Notes &amp; Disclosures'!M315)</f>
        <v>0</v>
      </c>
      <c r="H38" s="32">
        <f>SUM('Notes &amp; Disclosures'!J277)</f>
        <v>0</v>
      </c>
      <c r="I38" s="32">
        <f>SUBTOTAL(9,'Group Inputs'!D156:D181)</f>
        <v>0</v>
      </c>
      <c r="J38" s="32">
        <f>SUM('Notes &amp; Disclosures'!M277)</f>
        <v>0</v>
      </c>
      <c r="K38" s="48"/>
      <c r="L38" s="235"/>
    </row>
    <row r="39" spans="1:13" x14ac:dyDescent="0.2">
      <c r="B39" s="1000" t="str">
        <f>B$40</f>
        <v>Yes</v>
      </c>
      <c r="D39" s="74"/>
      <c r="E39" s="32"/>
      <c r="F39" s="32"/>
      <c r="G39" s="32"/>
      <c r="H39" s="32"/>
      <c r="I39" s="32"/>
      <c r="J39" s="32"/>
      <c r="K39" s="48"/>
      <c r="L39" s="235"/>
    </row>
    <row r="40" spans="1:13" x14ac:dyDescent="0.2">
      <c r="A40" s="5" t="s">
        <v>573</v>
      </c>
      <c r="B40" s="1000" t="str">
        <f>IF(AND(ROUND($E40,0)=0,ROUND($F40,0)=0,ROUND($G40,0)=0,ROUND($H40,0)=0,ROUND($I40,0)=0,ROUND($J40,0),0),"No","Yes")</f>
        <v>Yes</v>
      </c>
      <c r="C40" s="43"/>
      <c r="D40" s="74"/>
      <c r="E40" s="57">
        <f t="shared" ref="E40:J40" si="5">SUM(E37:E39)</f>
        <v>0</v>
      </c>
      <c r="F40" s="57">
        <f t="shared" si="5"/>
        <v>0</v>
      </c>
      <c r="G40" s="57">
        <f t="shared" si="5"/>
        <v>0</v>
      </c>
      <c r="H40" s="57">
        <f t="shared" si="5"/>
        <v>0</v>
      </c>
      <c r="I40" s="57">
        <f t="shared" si="5"/>
        <v>0</v>
      </c>
      <c r="J40" s="57">
        <f t="shared" si="5"/>
        <v>0</v>
      </c>
      <c r="K40" s="48"/>
      <c r="L40" s="235"/>
    </row>
    <row r="41" spans="1:13" x14ac:dyDescent="0.2">
      <c r="B41" s="1000" t="str">
        <f>B$40</f>
        <v>Yes</v>
      </c>
      <c r="D41" s="74"/>
      <c r="E41" s="45"/>
      <c r="F41" s="45"/>
      <c r="G41" s="45"/>
      <c r="H41" s="45"/>
      <c r="I41" s="45"/>
      <c r="J41" s="45"/>
      <c r="K41" s="48"/>
      <c r="L41" s="235"/>
    </row>
    <row r="42" spans="1:13" x14ac:dyDescent="0.2">
      <c r="A42" s="5" t="s">
        <v>579</v>
      </c>
      <c r="B42" s="1000" t="str">
        <f>B$48</f>
        <v>Yes</v>
      </c>
      <c r="C42" s="1" t="s">
        <v>597</v>
      </c>
      <c r="D42" s="74"/>
      <c r="E42" s="31"/>
      <c r="F42" s="32"/>
      <c r="G42" s="31"/>
      <c r="H42" s="31"/>
      <c r="I42" s="32"/>
      <c r="J42" s="31"/>
      <c r="K42" s="48"/>
      <c r="L42" s="235"/>
    </row>
    <row r="43" spans="1:13" x14ac:dyDescent="0.2">
      <c r="A43" s="5" t="s">
        <v>583</v>
      </c>
      <c r="B43" s="1000" t="str">
        <f t="shared" ref="B43:B48" si="6">IF(AND(ROUND($E43,0)=0,ROUND($F43,0)=0,ROUND($G43,0)=0,ROUND($H43,0)=0,ROUND($I43,0)=0,ROUND($J43,0),0),"No","Yes")</f>
        <v>Yes</v>
      </c>
      <c r="C43" s="5" t="s">
        <v>584</v>
      </c>
      <c r="D43" s="74">
        <f>IF($B43="Yes",'Notes &amp; Disclosures'!$N$344,"")</f>
        <v>9</v>
      </c>
      <c r="E43" s="32">
        <f>'Notes &amp; Disclosures'!H359</f>
        <v>0</v>
      </c>
      <c r="F43" s="32">
        <f>SUM('Notes &amp; Disclosures'!I359)</f>
        <v>0</v>
      </c>
      <c r="G43" s="32">
        <f>SUM('Notes &amp; Disclosures'!J359)</f>
        <v>0</v>
      </c>
      <c r="H43" s="32">
        <f>SUM('Notes &amp; Disclosures'!K359)</f>
        <v>0</v>
      </c>
      <c r="I43" s="32">
        <f>SUM('Notes &amp; Disclosures'!L359)</f>
        <v>0</v>
      </c>
      <c r="J43" s="32">
        <f>SUM('Notes &amp; Disclosures'!M359)</f>
        <v>0</v>
      </c>
      <c r="K43" s="48"/>
      <c r="L43" s="235"/>
    </row>
    <row r="44" spans="1:13" x14ac:dyDescent="0.2">
      <c r="A44" s="5" t="s">
        <v>586</v>
      </c>
      <c r="B44" s="1000" t="str">
        <f t="shared" si="6"/>
        <v>Yes</v>
      </c>
      <c r="C44" s="5" t="s">
        <v>587</v>
      </c>
      <c r="D44" s="74">
        <f>IF($B44="Yes",'Notes &amp; Disclosures'!$N$383,"")</f>
        <v>11</v>
      </c>
      <c r="E44" s="32">
        <f>SUM('Notes &amp; Disclosures'!K397)</f>
        <v>0</v>
      </c>
      <c r="F44" s="32">
        <f>SUM('Notes &amp; Disclosures'!L397)</f>
        <v>0</v>
      </c>
      <c r="G44" s="32">
        <f>SUM('Notes &amp; Disclosures'!M397)</f>
        <v>0</v>
      </c>
      <c r="H44" s="32">
        <f>SUM('Notes &amp; Disclosures'!K397)</f>
        <v>0</v>
      </c>
      <c r="I44" s="32">
        <f>SUM('Notes &amp; Disclosures'!L397)</f>
        <v>0</v>
      </c>
      <c r="J44" s="32">
        <f>SUM('Notes &amp; Disclosures'!M397)</f>
        <v>0</v>
      </c>
      <c r="K44" s="48"/>
      <c r="L44" s="235"/>
    </row>
    <row r="45" spans="1:13" x14ac:dyDescent="0.2">
      <c r="B45" s="1000" t="str">
        <f t="shared" si="6"/>
        <v>Yes</v>
      </c>
      <c r="C45" s="5" t="s">
        <v>598</v>
      </c>
      <c r="D45" s="74">
        <f>IF($B45="Yes",'Notes &amp; Disclosures'!$N$406,"")</f>
        <v>12</v>
      </c>
      <c r="E45" s="32">
        <f>'Notes &amp; Disclosures'!H424</f>
        <v>0</v>
      </c>
      <c r="F45" s="32">
        <f>'Notes &amp; Disclosures'!I424</f>
        <v>0</v>
      </c>
      <c r="G45" s="32">
        <f>'Notes &amp; Disclosures'!J424</f>
        <v>0</v>
      </c>
      <c r="H45" s="32">
        <f>'Notes &amp; Disclosures'!K424</f>
        <v>0</v>
      </c>
      <c r="I45" s="32">
        <f>'Notes &amp; Disclosures'!L424</f>
        <v>0</v>
      </c>
      <c r="J45" s="32">
        <f>'Notes &amp; Disclosures'!M424</f>
        <v>0</v>
      </c>
      <c r="K45" s="48"/>
    </row>
    <row r="46" spans="1:13" x14ac:dyDescent="0.2">
      <c r="B46" s="1000" t="str">
        <f t="shared" si="6"/>
        <v>Yes</v>
      </c>
      <c r="C46" s="5" t="s">
        <v>589</v>
      </c>
      <c r="D46" s="74">
        <f>IF($B46="Yes",'Notes &amp; Disclosures'!$N$427,"")</f>
        <v>13</v>
      </c>
      <c r="E46" s="32">
        <f>SUM('Notes &amp; Disclosures'!H435)</f>
        <v>0</v>
      </c>
      <c r="F46" s="32">
        <f>SUM('Notes &amp; Disclosures'!I435)</f>
        <v>0</v>
      </c>
      <c r="G46" s="32">
        <f>SUM('Notes &amp; Disclosures'!J435)</f>
        <v>0</v>
      </c>
      <c r="H46" s="32">
        <f>SUM('Notes &amp; Disclosures'!K435)</f>
        <v>0</v>
      </c>
      <c r="I46" s="32">
        <f>SUM('Notes &amp; Disclosures'!L435)</f>
        <v>0</v>
      </c>
      <c r="J46" s="32">
        <f>SUM('Notes &amp; Disclosures'!M435)</f>
        <v>0</v>
      </c>
      <c r="K46" s="48"/>
    </row>
    <row r="47" spans="1:13" x14ac:dyDescent="0.2">
      <c r="B47" s="1000" t="str">
        <f>B$48</f>
        <v>Yes</v>
      </c>
      <c r="D47" s="74"/>
      <c r="E47" s="32"/>
      <c r="F47" s="32"/>
      <c r="G47" s="32"/>
      <c r="H47" s="32"/>
      <c r="I47" s="32"/>
      <c r="J47" s="32"/>
      <c r="K47" s="48"/>
    </row>
    <row r="48" spans="1:13" x14ac:dyDescent="0.2">
      <c r="A48" s="5" t="s">
        <v>573</v>
      </c>
      <c r="B48" s="1000" t="str">
        <f t="shared" si="6"/>
        <v>Yes</v>
      </c>
      <c r="D48" s="74"/>
      <c r="E48" s="57">
        <f t="shared" ref="E48:J48" si="7">SUM(E43:E47)</f>
        <v>0</v>
      </c>
      <c r="F48" s="57">
        <f t="shared" si="7"/>
        <v>0</v>
      </c>
      <c r="G48" s="57">
        <f t="shared" si="7"/>
        <v>0</v>
      </c>
      <c r="H48" s="57">
        <f t="shared" si="7"/>
        <v>0</v>
      </c>
      <c r="I48" s="57">
        <f t="shared" si="7"/>
        <v>0</v>
      </c>
      <c r="J48" s="57">
        <f t="shared" si="7"/>
        <v>0</v>
      </c>
      <c r="K48" s="48"/>
    </row>
    <row r="49" spans="1:17" x14ac:dyDescent="0.2">
      <c r="B49" s="1001" t="s">
        <v>310</v>
      </c>
      <c r="D49" s="74"/>
      <c r="E49" s="32"/>
      <c r="F49" s="32"/>
      <c r="G49" s="32"/>
      <c r="H49" s="32"/>
      <c r="I49" s="32"/>
      <c r="J49" s="32"/>
      <c r="K49" s="48"/>
    </row>
    <row r="50" spans="1:17" ht="13.5" thickBot="1" x14ac:dyDescent="0.25">
      <c r="A50" s="5" t="s">
        <v>573</v>
      </c>
      <c r="B50" s="1001" t="s">
        <v>310</v>
      </c>
      <c r="C50" s="67" t="s">
        <v>599</v>
      </c>
      <c r="D50" s="74"/>
      <c r="E50" s="562">
        <f t="shared" ref="E50:J50" si="8">E34+E40-E48</f>
        <v>0</v>
      </c>
      <c r="F50" s="562">
        <f t="shared" si="8"/>
        <v>0</v>
      </c>
      <c r="G50" s="562">
        <f t="shared" si="8"/>
        <v>0</v>
      </c>
      <c r="H50" s="562">
        <f t="shared" si="8"/>
        <v>0</v>
      </c>
      <c r="I50" s="562">
        <f t="shared" si="8"/>
        <v>0</v>
      </c>
      <c r="J50" s="562">
        <f t="shared" si="8"/>
        <v>0</v>
      </c>
      <c r="K50" s="48"/>
      <c r="L50" s="1691" t="s">
        <v>600</v>
      </c>
      <c r="M50" s="1692"/>
      <c r="N50" s="1695"/>
      <c r="O50" s="1691" t="s">
        <v>601</v>
      </c>
      <c r="P50" s="1692"/>
      <c r="Q50" s="1695"/>
    </row>
    <row r="51" spans="1:17" ht="13.5" thickTop="1" x14ac:dyDescent="0.2">
      <c r="B51" s="1001" t="s">
        <v>310</v>
      </c>
      <c r="C51" s="121"/>
      <c r="D51" s="74"/>
      <c r="E51" s="32"/>
      <c r="F51" s="32"/>
      <c r="G51" s="32"/>
      <c r="H51" s="32"/>
      <c r="I51" s="32"/>
      <c r="J51" s="32"/>
      <c r="K51" s="48"/>
      <c r="L51" s="1693"/>
      <c r="M51" s="1694"/>
      <c r="N51" s="1696"/>
      <c r="O51" s="1693"/>
      <c r="P51" s="1694"/>
      <c r="Q51" s="1696"/>
    </row>
    <row r="52" spans="1:17" x14ac:dyDescent="0.2">
      <c r="A52" s="5" t="s">
        <v>541</v>
      </c>
      <c r="B52" s="1001" t="s">
        <v>310</v>
      </c>
      <c r="C52" s="20" t="s">
        <v>602</v>
      </c>
      <c r="E52" s="1423"/>
      <c r="F52" s="1423"/>
      <c r="G52" s="1423"/>
      <c r="H52" s="1423"/>
      <c r="I52" s="1423"/>
      <c r="J52" s="1423"/>
      <c r="K52" s="48"/>
      <c r="L52" s="1693"/>
      <c r="M52" s="1694"/>
      <c r="N52" s="1696"/>
      <c r="O52" s="1693"/>
      <c r="P52" s="1694"/>
      <c r="Q52" s="1696"/>
    </row>
    <row r="53" spans="1:17" x14ac:dyDescent="0.2">
      <c r="A53" s="5" t="s">
        <v>603</v>
      </c>
      <c r="B53" s="1000" t="str">
        <f>IF(AND(ROUND($E53,0)=0,ROUND($F53,0)=0,ROUND($G53,0)=0,ROUND($H53,0)=0,ROUND($I53,0)=0,ROUND($J53,0),0),"No","Yes")</f>
        <v>Yes</v>
      </c>
      <c r="C53" s="19" t="s">
        <v>542</v>
      </c>
      <c r="E53" s="1423">
        <f>SUM(-'Sch Parent Inputs'!C261-'Sch Parent Inputs'!C258-'Sch Parent Inputs'!C259-'Sch Parent Inputs'!C260+'St of Comprehensive Rev. &amp; Exp.'!E32)</f>
        <v>0</v>
      </c>
      <c r="F53" s="1423">
        <f>SUM(-'Sch Parent Inputs'!D261-'Sch Parent Inputs'!D258-'Sch Parent Inputs'!D259-'Sch Parent Inputs'!D260+'St of Comprehensive Rev. &amp; Exp.'!F32)</f>
        <v>0</v>
      </c>
      <c r="G53" s="1423">
        <f>SUM(-'Sch Parent Inputs'!E261-'Sch Parent Inputs'!E258-'Sch Parent Inputs'!E259-'Sch Parent Inputs'!E260+'St of Comprehensive Rev. &amp; Exp.'!G32)</f>
        <v>0</v>
      </c>
      <c r="H53" s="1423">
        <f>SUM(-'Group Inputs'!C264-'Group Inputs'!C261-'Group Inputs'!C262-'Group Inputs'!C263+'St of Comprehensive Rev. &amp; Exp.'!H32)</f>
        <v>0</v>
      </c>
      <c r="I53" s="1423">
        <f>SUM(-'Group Inputs'!D264-'Group Inputs'!D261+'St of Comprehensive Rev. &amp; Exp.'!I32)</f>
        <v>0</v>
      </c>
      <c r="J53" s="1423">
        <f>SUM(-'Group Inputs'!E264-'Group Inputs'!E261+'St of Comprehensive Rev. &amp; Exp.'!J32)</f>
        <v>0</v>
      </c>
      <c r="K53" s="48"/>
      <c r="L53" s="727">
        <f>FY</f>
        <v>2025</v>
      </c>
      <c r="M53" s="855" t="s">
        <v>524</v>
      </c>
      <c r="N53" s="619">
        <f>FY-1</f>
        <v>2024</v>
      </c>
      <c r="O53" s="727">
        <f>FY</f>
        <v>2025</v>
      </c>
      <c r="P53" s="855" t="s">
        <v>524</v>
      </c>
      <c r="Q53" s="619">
        <f>FY-1</f>
        <v>2024</v>
      </c>
    </row>
    <row r="54" spans="1:17" s="30" customFormat="1" x14ac:dyDescent="0.2">
      <c r="A54" s="30" t="s">
        <v>604</v>
      </c>
      <c r="B54" s="1000" t="str">
        <f>IF(AND(ROUND($E54,0)=0,ROUND($F54,0)=0,ROUND($G54,0)=0,ROUND($H54,0)=0,ROUND($I54,0)=0,ROUND($J54,0),0),"No","Yes")</f>
        <v>Yes</v>
      </c>
      <c r="C54" s="19" t="s">
        <v>557</v>
      </c>
      <c r="D54" s="7"/>
      <c r="E54" s="1423">
        <f>'St of Ch in net Assets &amp; Equity'!E43</f>
        <v>0</v>
      </c>
      <c r="F54" s="1423">
        <f>'St of Ch in net Assets &amp; Equity'!F43</f>
        <v>0</v>
      </c>
      <c r="G54" s="1423">
        <f>'St of Ch in net Assets &amp; Equity'!G43</f>
        <v>0</v>
      </c>
      <c r="H54" s="1423">
        <f>'St of Ch in net Assets &amp; Equity'!H43</f>
        <v>0</v>
      </c>
      <c r="I54" s="1423">
        <f>'St of Ch in net Assets &amp; Equity'!I43</f>
        <v>0</v>
      </c>
      <c r="J54" s="1423">
        <f>'St of Ch in net Assets &amp; Equity'!J43</f>
        <v>0</v>
      </c>
      <c r="K54" s="48"/>
      <c r="L54" s="763">
        <f t="shared" ref="L54:Q54" si="9">E50-E55</f>
        <v>0</v>
      </c>
      <c r="M54" s="764">
        <f t="shared" si="9"/>
        <v>0</v>
      </c>
      <c r="N54" s="764">
        <f t="shared" si="9"/>
        <v>0</v>
      </c>
      <c r="O54" s="764">
        <f t="shared" si="9"/>
        <v>0</v>
      </c>
      <c r="P54" s="764">
        <f t="shared" si="9"/>
        <v>0</v>
      </c>
      <c r="Q54" s="765">
        <f t="shared" si="9"/>
        <v>0</v>
      </c>
    </row>
    <row r="55" spans="1:17" s="30" customFormat="1" ht="13.5" thickBot="1" x14ac:dyDescent="0.25">
      <c r="A55" s="30" t="s">
        <v>538</v>
      </c>
      <c r="B55" s="1001" t="s">
        <v>310</v>
      </c>
      <c r="C55" s="1" t="s">
        <v>563</v>
      </c>
      <c r="D55" s="7"/>
      <c r="E55" s="1424">
        <f t="shared" ref="E55:J55" si="10">SUM(E53:E54)</f>
        <v>0</v>
      </c>
      <c r="F55" s="1424">
        <f t="shared" si="10"/>
        <v>0</v>
      </c>
      <c r="G55" s="1424">
        <f t="shared" si="10"/>
        <v>0</v>
      </c>
      <c r="H55" s="1424">
        <f t="shared" si="10"/>
        <v>0</v>
      </c>
      <c r="I55" s="1424">
        <f t="shared" si="10"/>
        <v>0</v>
      </c>
      <c r="J55" s="1424">
        <f t="shared" si="10"/>
        <v>0</v>
      </c>
      <c r="K55" s="48"/>
      <c r="L55" s="766"/>
      <c r="M55" s="767"/>
      <c r="N55" s="767"/>
      <c r="O55" s="767"/>
      <c r="P55" s="767"/>
      <c r="Q55" s="768"/>
    </row>
    <row r="56" spans="1:17" ht="13.5" thickTop="1" x14ac:dyDescent="0.2">
      <c r="B56" s="774" t="s">
        <v>310</v>
      </c>
      <c r="E56" s="17"/>
      <c r="F56" s="17"/>
      <c r="G56" s="17"/>
      <c r="K56" s="48"/>
      <c r="L56" s="235"/>
      <c r="M56" s="30"/>
    </row>
    <row r="57" spans="1:17" ht="12.75" customHeight="1" x14ac:dyDescent="0.2">
      <c r="B57" s="774" t="s">
        <v>310</v>
      </c>
      <c r="C57" s="1"/>
      <c r="D57" s="5"/>
      <c r="E57" s="5"/>
      <c r="F57" s="5"/>
      <c r="G57" s="5"/>
      <c r="K57" s="48"/>
      <c r="L57" s="30"/>
      <c r="M57" s="30"/>
    </row>
    <row r="58" spans="1:17" ht="12.75" customHeight="1" x14ac:dyDescent="0.2">
      <c r="B58" s="774" t="s">
        <v>310</v>
      </c>
      <c r="D58" s="5"/>
      <c r="E58" s="5"/>
      <c r="F58" s="5"/>
      <c r="G58" s="5"/>
      <c r="K58" s="235"/>
      <c r="L58" s="1685" t="s">
        <v>605</v>
      </c>
      <c r="M58" s="1685"/>
      <c r="N58" s="1685"/>
      <c r="O58" s="1685"/>
      <c r="P58" s="1685"/>
      <c r="Q58" s="1685"/>
    </row>
    <row r="59" spans="1:17" x14ac:dyDescent="0.2">
      <c r="B59" s="774" t="s">
        <v>310</v>
      </c>
      <c r="H59" s="390"/>
      <c r="K59" s="235"/>
      <c r="L59" s="1685"/>
      <c r="M59" s="1685"/>
      <c r="N59" s="1685"/>
      <c r="O59" s="1685"/>
      <c r="P59" s="1685"/>
      <c r="Q59" s="1685"/>
    </row>
    <row r="60" spans="1:17" x14ac:dyDescent="0.2">
      <c r="B60" s="774" t="s">
        <v>310</v>
      </c>
      <c r="C60" s="23"/>
      <c r="D60" s="23"/>
      <c r="E60" s="23"/>
      <c r="F60" s="23"/>
      <c r="G60" s="23"/>
      <c r="K60" s="235"/>
      <c r="L60" s="1685"/>
      <c r="M60" s="1685"/>
      <c r="N60" s="1685"/>
      <c r="O60" s="1685"/>
      <c r="P60" s="1685"/>
      <c r="Q60" s="1685"/>
    </row>
    <row r="62" spans="1:17" x14ac:dyDescent="0.2">
      <c r="C62" s="1697" t="s">
        <v>606</v>
      </c>
      <c r="D62" s="1697"/>
      <c r="E62" s="1697"/>
      <c r="F62" s="1697"/>
      <c r="G62" s="1697"/>
      <c r="H62" s="1697"/>
      <c r="I62" s="1697"/>
      <c r="J62" s="1697"/>
    </row>
    <row r="63" spans="1:17" x14ac:dyDescent="0.2">
      <c r="C63" s="1697"/>
      <c r="D63" s="1697"/>
      <c r="E63" s="1697"/>
      <c r="F63" s="1697"/>
      <c r="G63" s="1697"/>
      <c r="H63" s="1697"/>
      <c r="I63" s="1697"/>
      <c r="J63" s="1697"/>
    </row>
    <row r="609" spans="4:10" x14ac:dyDescent="0.2">
      <c r="D609" s="5"/>
      <c r="E609" s="5"/>
      <c r="F609" s="5"/>
      <c r="G609" s="5"/>
      <c r="I609" s="188"/>
      <c r="J609" s="188"/>
    </row>
    <row r="702" spans="4:10" x14ac:dyDescent="0.2">
      <c r="D702" s="5"/>
      <c r="E702" s="5"/>
      <c r="F702" s="5"/>
      <c r="G702" s="5"/>
      <c r="I702" s="30"/>
      <c r="J702" s="30"/>
    </row>
    <row r="703" spans="4:10" x14ac:dyDescent="0.2">
      <c r="D703" s="5"/>
      <c r="E703" s="5"/>
      <c r="F703" s="5"/>
      <c r="G703" s="5"/>
      <c r="I703" s="30"/>
      <c r="J703" s="30"/>
    </row>
    <row r="704" spans="4:10" x14ac:dyDescent="0.2">
      <c r="D704" s="5"/>
      <c r="E704" s="5"/>
      <c r="F704" s="5"/>
      <c r="G704" s="5"/>
      <c r="I704" s="30"/>
      <c r="J704" s="30"/>
    </row>
    <row r="705" spans="4:10" x14ac:dyDescent="0.2">
      <c r="D705" s="5"/>
      <c r="E705" s="5"/>
      <c r="F705" s="5"/>
      <c r="G705" s="5"/>
      <c r="I705" s="30"/>
      <c r="J705" s="30"/>
    </row>
    <row r="706" spans="4:10" x14ac:dyDescent="0.2">
      <c r="D706" s="5"/>
      <c r="E706" s="5"/>
      <c r="F706" s="5"/>
      <c r="G706" s="5"/>
      <c r="I706" s="30"/>
      <c r="J706" s="30"/>
    </row>
    <row r="707" spans="4:10" x14ac:dyDescent="0.2">
      <c r="D707" s="5"/>
      <c r="E707" s="5"/>
      <c r="F707" s="5"/>
      <c r="G707" s="5"/>
      <c r="I707" s="30"/>
      <c r="J707" s="30"/>
    </row>
    <row r="708" spans="4:10" x14ac:dyDescent="0.2">
      <c r="D708" s="5"/>
      <c r="E708" s="5"/>
      <c r="F708" s="5"/>
      <c r="G708" s="5"/>
      <c r="I708" s="30"/>
      <c r="J708" s="30"/>
    </row>
    <row r="709" spans="4:10" x14ac:dyDescent="0.2">
      <c r="D709" s="5"/>
      <c r="E709" s="5"/>
      <c r="F709" s="5"/>
      <c r="G709" s="5"/>
      <c r="I709" s="30"/>
      <c r="J709" s="30"/>
    </row>
    <row r="710" spans="4:10" x14ac:dyDescent="0.2">
      <c r="D710" s="5"/>
      <c r="E710" s="5"/>
      <c r="F710" s="5"/>
      <c r="G710" s="5"/>
      <c r="I710" s="30"/>
      <c r="J710" s="30"/>
    </row>
    <row r="711" spans="4:10" x14ac:dyDescent="0.2">
      <c r="D711" s="5"/>
      <c r="E711" s="5"/>
      <c r="F711" s="5"/>
      <c r="G711" s="5"/>
      <c r="I711" s="30"/>
      <c r="J711" s="30"/>
    </row>
    <row r="712" spans="4:10" x14ac:dyDescent="0.2">
      <c r="D712" s="5"/>
      <c r="E712" s="5"/>
      <c r="F712" s="5"/>
      <c r="G712" s="5"/>
      <c r="I712" s="30"/>
      <c r="J712" s="30"/>
    </row>
    <row r="713" spans="4:10" x14ac:dyDescent="0.2">
      <c r="D713" s="5"/>
      <c r="E713" s="5"/>
      <c r="F713" s="5"/>
      <c r="G713" s="5"/>
      <c r="I713" s="30"/>
      <c r="J713" s="30"/>
    </row>
    <row r="714" spans="4:10" x14ac:dyDescent="0.2">
      <c r="D714" s="5"/>
      <c r="E714" s="5"/>
      <c r="F714" s="5"/>
      <c r="G714" s="5"/>
      <c r="I714" s="30"/>
      <c r="J714" s="30"/>
    </row>
  </sheetData>
  <autoFilter ref="B1:B60" xr:uid="{00000000-0009-0000-0000-000010000000}"/>
  <customSheetViews>
    <customSheetView guid="{16158AC0-BDC0-11D7-BABA-AD30328A5118}" showPageBreaks="1" showGridLines="0" printArea="1" showRuler="0">
      <selection activeCell="F13" sqref="F13"/>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F13" sqref="F13"/>
      <pageMargins left="0" right="0" top="0" bottom="0" header="0" footer="0"/>
      <printOptions horizontalCentered="1"/>
      <pageSetup paperSize="9" orientation="portrait" verticalDpi="0" r:id="rId2"/>
      <headerFooter alignWithMargins="0"/>
    </customSheetView>
  </customSheetViews>
  <mergeCells count="7">
    <mergeCell ref="C62:J63"/>
    <mergeCell ref="L50:N52"/>
    <mergeCell ref="O50:Q52"/>
    <mergeCell ref="L58:Q60"/>
    <mergeCell ref="D5:D7"/>
    <mergeCell ref="E5:G5"/>
    <mergeCell ref="H5:J5"/>
  </mergeCells>
  <phoneticPr fontId="16" type="noConversion"/>
  <pageMargins left="0.39370078740157483" right="0.39370078740157483" top="0.74803149606299213" bottom="0.74803149606299213" header="0.31496062992125984" footer="0.31496062992125984"/>
  <pageSetup paperSize="9" scale="68" firstPageNumber="4" orientation="portrait" cellComments="asDisplayed" useFirstPageNumber="1" r:id="rId3"/>
  <headerFooter alignWithMargins="0">
    <oddHeader>&amp;C&amp;"Calibri"&amp;10&amp;K000000 [UNCLASSIFIED]&amp;1#_x000D_</oddHeader>
    <oddFooter>&amp;C_x000D_&amp;1#&amp;"Calibri"&amp;10&amp;K000000 [UNCLASSIFIED]&amp;R&amp;P</oddFooter>
  </headerFooter>
  <ignoredErrors>
    <ignoredError sqref="B31:B38 G13:G14 G6:G11 B39:B44 B45:B5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2:S137"/>
  <sheetViews>
    <sheetView showGridLines="0" zoomScaleNormal="100" workbookViewId="0"/>
  </sheetViews>
  <sheetFormatPr defaultColWidth="9.140625" defaultRowHeight="12.75" x14ac:dyDescent="0.2"/>
  <cols>
    <col min="1" max="1" width="8.85546875" style="308" customWidth="1"/>
    <col min="2" max="2" width="22.85546875" style="103" customWidth="1"/>
    <col min="3" max="3" width="26.5703125" style="103" customWidth="1"/>
    <col min="4" max="4" width="11.140625" style="103" customWidth="1"/>
    <col min="5" max="5" width="11.5703125" style="103" customWidth="1"/>
    <col min="6" max="6" width="16.42578125" style="103" customWidth="1"/>
    <col min="7" max="7" width="15.42578125" style="103" customWidth="1"/>
    <col min="8" max="14" width="9.140625" style="103"/>
    <col min="15" max="15" width="18.42578125" style="103" bestFit="1" customWidth="1"/>
    <col min="16" max="16" width="10" style="103" customWidth="1"/>
    <col min="17" max="16384" width="9.140625" style="308"/>
  </cols>
  <sheetData>
    <row r="2" spans="1:19" s="1222" customFormat="1" ht="26.25" x14ac:dyDescent="0.35">
      <c r="B2" s="1601" t="s">
        <v>46</v>
      </c>
      <c r="C2" s="1602"/>
      <c r="D2" s="1602"/>
      <c r="E2" s="1602"/>
      <c r="F2" s="1602"/>
      <c r="G2" s="1602"/>
      <c r="H2" s="1602"/>
      <c r="I2" s="1602"/>
      <c r="J2" s="1602"/>
      <c r="K2" s="1602"/>
      <c r="L2" s="1602"/>
      <c r="M2" s="1602"/>
      <c r="N2" s="1602"/>
      <c r="O2" s="1602"/>
      <c r="P2" s="1602"/>
    </row>
    <row r="3" spans="1:19" ht="18" x14ac:dyDescent="0.2">
      <c r="B3" s="118"/>
      <c r="C3" s="118"/>
      <c r="D3" s="118"/>
      <c r="E3" s="118"/>
      <c r="F3" s="118"/>
      <c r="G3" s="118"/>
      <c r="H3" s="118"/>
      <c r="I3" s="118"/>
      <c r="J3" s="118"/>
      <c r="K3" s="118"/>
      <c r="L3" s="118"/>
      <c r="M3" s="118"/>
      <c r="N3" s="118"/>
      <c r="O3" s="118"/>
      <c r="P3" s="118"/>
    </row>
    <row r="4" spans="1:19" ht="18" customHeight="1" x14ac:dyDescent="0.2">
      <c r="B4" s="1603" t="s">
        <v>47</v>
      </c>
      <c r="C4" s="1604"/>
      <c r="D4" s="1604"/>
      <c r="E4" s="1604"/>
      <c r="F4" s="1604"/>
      <c r="G4" s="1604"/>
      <c r="H4" s="1604"/>
      <c r="I4" s="1604"/>
      <c r="J4" s="1604"/>
      <c r="K4" s="1604"/>
      <c r="L4" s="1604"/>
      <c r="M4" s="1604"/>
      <c r="N4" s="1604"/>
      <c r="O4" s="1604"/>
      <c r="P4" s="1605"/>
    </row>
    <row r="5" spans="1:19" ht="18" customHeight="1" x14ac:dyDescent="0.2">
      <c r="B5" s="1591"/>
      <c r="C5" s="1559"/>
      <c r="D5" s="1559"/>
      <c r="E5" s="1559"/>
      <c r="F5" s="1559"/>
      <c r="G5" s="1559"/>
      <c r="H5" s="1559"/>
      <c r="I5" s="1559"/>
      <c r="J5" s="1559"/>
      <c r="K5" s="1559"/>
      <c r="L5" s="1559"/>
      <c r="M5" s="1559"/>
      <c r="N5" s="1559"/>
      <c r="O5" s="1559"/>
      <c r="P5" s="1560"/>
    </row>
    <row r="6" spans="1:19" ht="18" customHeight="1" x14ac:dyDescent="0.2">
      <c r="B6" s="1591"/>
      <c r="C6" s="1559"/>
      <c r="D6" s="1559"/>
      <c r="E6" s="1559"/>
      <c r="F6" s="1559"/>
      <c r="G6" s="1559"/>
      <c r="H6" s="1559"/>
      <c r="I6" s="1559"/>
      <c r="J6" s="1559"/>
      <c r="K6" s="1559"/>
      <c r="L6" s="1559"/>
      <c r="M6" s="1559"/>
      <c r="N6" s="1559"/>
      <c r="O6" s="1559"/>
      <c r="P6" s="1560"/>
    </row>
    <row r="7" spans="1:19" ht="18" customHeight="1" x14ac:dyDescent="0.2">
      <c r="B7" s="1606"/>
      <c r="C7" s="1607"/>
      <c r="D7" s="1607"/>
      <c r="E7" s="1607"/>
      <c r="F7" s="1607"/>
      <c r="G7" s="1607"/>
      <c r="H7" s="1607"/>
      <c r="I7" s="1607"/>
      <c r="J7" s="1607"/>
      <c r="K7" s="1607"/>
      <c r="L7" s="1607"/>
      <c r="M7" s="1607"/>
      <c r="N7" s="1607"/>
      <c r="O7" s="1607"/>
      <c r="P7" s="1608"/>
    </row>
    <row r="9" spans="1:19" ht="23.25" x14ac:dyDescent="0.35">
      <c r="A9" s="817" t="s">
        <v>48</v>
      </c>
      <c r="B9" s="1564" t="s">
        <v>49</v>
      </c>
      <c r="C9" s="1565"/>
      <c r="D9" s="1565"/>
      <c r="E9" s="1565"/>
      <c r="F9" s="1565"/>
      <c r="G9" s="1565"/>
      <c r="H9" s="1565"/>
      <c r="I9" s="1565"/>
      <c r="J9" s="1565"/>
      <c r="K9" s="1565"/>
      <c r="L9" s="1565"/>
      <c r="M9" s="1565"/>
      <c r="N9" s="1565"/>
      <c r="O9" s="1565"/>
      <c r="P9" s="1566"/>
    </row>
    <row r="10" spans="1:19" x14ac:dyDescent="0.2">
      <c r="B10" s="84"/>
      <c r="P10" s="105"/>
    </row>
    <row r="11" spans="1:19" ht="12.75" customHeight="1" x14ac:dyDescent="0.2">
      <c r="B11" s="1570" t="s">
        <v>50</v>
      </c>
      <c r="C11" s="1571"/>
      <c r="D11" s="1571"/>
      <c r="E11" s="1571"/>
      <c r="F11" s="1571"/>
      <c r="G11" s="1571"/>
      <c r="H11" s="1571"/>
      <c r="I11" s="1571"/>
      <c r="J11" s="1571"/>
      <c r="K11" s="1571"/>
      <c r="L11" s="1571"/>
      <c r="M11" s="1571"/>
      <c r="N11" s="1571"/>
      <c r="O11" s="1571"/>
      <c r="P11" s="1572"/>
      <c r="Q11" s="1223"/>
      <c r="R11" s="1223"/>
      <c r="S11" s="1223"/>
    </row>
    <row r="12" spans="1:19" x14ac:dyDescent="0.2">
      <c r="B12" s="1570"/>
      <c r="C12" s="1571"/>
      <c r="D12" s="1571"/>
      <c r="E12" s="1571"/>
      <c r="F12" s="1571"/>
      <c r="G12" s="1571"/>
      <c r="H12" s="1571"/>
      <c r="I12" s="1571"/>
      <c r="J12" s="1571"/>
      <c r="K12" s="1571"/>
      <c r="L12" s="1571"/>
      <c r="M12" s="1571"/>
      <c r="N12" s="1571"/>
      <c r="O12" s="1571"/>
      <c r="P12" s="1572"/>
      <c r="Q12" s="1223"/>
      <c r="R12" s="1223"/>
      <c r="S12" s="1223"/>
    </row>
    <row r="13" spans="1:19" x14ac:dyDescent="0.2">
      <c r="B13" s="1573"/>
      <c r="C13" s="1574"/>
      <c r="D13" s="1574"/>
      <c r="E13" s="1574"/>
      <c r="F13" s="1574"/>
      <c r="G13" s="1574"/>
      <c r="H13" s="1574"/>
      <c r="I13" s="1574"/>
      <c r="J13" s="1574"/>
      <c r="K13" s="1574"/>
      <c r="L13" s="1574"/>
      <c r="M13" s="1574"/>
      <c r="N13" s="1574"/>
      <c r="O13" s="1574"/>
      <c r="P13" s="1575"/>
      <c r="Q13" s="1224"/>
      <c r="R13" s="1224"/>
      <c r="S13" s="1224"/>
    </row>
    <row r="16" spans="1:19" ht="23.25" x14ac:dyDescent="0.35">
      <c r="A16" s="817" t="s">
        <v>51</v>
      </c>
      <c r="B16" s="1564" t="s">
        <v>52</v>
      </c>
      <c r="C16" s="1565"/>
      <c r="D16" s="1565"/>
      <c r="E16" s="1565"/>
      <c r="F16" s="1565"/>
      <c r="G16" s="1565"/>
      <c r="H16" s="1565"/>
      <c r="I16" s="1565"/>
      <c r="J16" s="1565"/>
      <c r="K16" s="1565"/>
      <c r="L16" s="1565"/>
      <c r="M16" s="1565"/>
      <c r="N16" s="1565"/>
      <c r="O16" s="1565"/>
      <c r="P16" s="1566"/>
    </row>
    <row r="17" spans="1:16" x14ac:dyDescent="0.2">
      <c r="B17" s="106"/>
      <c r="P17" s="105"/>
    </row>
    <row r="18" spans="1:16" x14ac:dyDescent="0.2">
      <c r="B18" s="1576"/>
      <c r="C18" s="1577"/>
      <c r="D18" s="1577"/>
      <c r="E18" s="1577"/>
      <c r="F18" s="1577"/>
      <c r="G18" s="1577"/>
      <c r="H18" s="1577"/>
      <c r="I18" s="1577"/>
      <c r="J18" s="1577"/>
      <c r="K18" s="1577"/>
      <c r="L18" s="1577"/>
      <c r="M18" s="1577"/>
      <c r="N18" s="1577"/>
      <c r="O18" s="1577"/>
      <c r="P18" s="1578"/>
    </row>
    <row r="19" spans="1:16" x14ac:dyDescent="0.2">
      <c r="B19" s="132"/>
      <c r="C19" s="1577" t="s">
        <v>53</v>
      </c>
      <c r="D19" s="1577"/>
      <c r="E19" s="1577"/>
      <c r="F19" s="1577"/>
      <c r="G19" s="1577"/>
      <c r="H19" s="1577"/>
      <c r="I19" s="1577"/>
      <c r="J19" s="1577"/>
      <c r="K19" s="1577"/>
      <c r="L19" s="1577"/>
      <c r="M19" s="1577"/>
      <c r="N19" s="1577"/>
      <c r="O19" s="1577"/>
      <c r="P19" s="1578"/>
    </row>
    <row r="20" spans="1:16" x14ac:dyDescent="0.2">
      <c r="B20" s="106"/>
      <c r="P20" s="105"/>
    </row>
    <row r="21" spans="1:16" x14ac:dyDescent="0.2">
      <c r="A21" s="308">
        <v>1</v>
      </c>
      <c r="B21" s="106" t="s">
        <v>54</v>
      </c>
      <c r="C21" s="104"/>
      <c r="D21" s="104"/>
      <c r="E21" s="104"/>
      <c r="F21" s="104"/>
      <c r="G21" s="104"/>
      <c r="P21" s="105"/>
    </row>
    <row r="22" spans="1:16" x14ac:dyDescent="0.2">
      <c r="B22" s="981" t="s">
        <v>55</v>
      </c>
      <c r="C22" s="110" t="s">
        <v>9</v>
      </c>
      <c r="P22" s="105"/>
    </row>
    <row r="23" spans="1:16" x14ac:dyDescent="0.2">
      <c r="B23" s="981" t="s">
        <v>55</v>
      </c>
      <c r="C23" s="110" t="s">
        <v>10</v>
      </c>
      <c r="P23" s="105"/>
    </row>
    <row r="24" spans="1:16" x14ac:dyDescent="0.2">
      <c r="B24" s="981" t="s">
        <v>55</v>
      </c>
      <c r="C24" s="110" t="s">
        <v>56</v>
      </c>
      <c r="P24" s="105"/>
    </row>
    <row r="25" spans="1:16" x14ac:dyDescent="0.2">
      <c r="B25" s="981" t="s">
        <v>55</v>
      </c>
      <c r="C25" s="110" t="s">
        <v>13</v>
      </c>
      <c r="P25" s="105"/>
    </row>
    <row r="26" spans="1:16" x14ac:dyDescent="0.2">
      <c r="B26" s="981" t="s">
        <v>55</v>
      </c>
      <c r="C26" s="110" t="s">
        <v>14</v>
      </c>
      <c r="P26" s="105"/>
    </row>
    <row r="27" spans="1:16" x14ac:dyDescent="0.2">
      <c r="B27" s="981" t="s">
        <v>55</v>
      </c>
      <c r="C27" s="110" t="s">
        <v>16</v>
      </c>
      <c r="P27" s="105"/>
    </row>
    <row r="28" spans="1:16" x14ac:dyDescent="0.2">
      <c r="B28" s="981" t="s">
        <v>55</v>
      </c>
      <c r="C28" s="110" t="s">
        <v>19</v>
      </c>
      <c r="D28" s="178"/>
      <c r="P28" s="105"/>
    </row>
    <row r="29" spans="1:16" x14ac:dyDescent="0.2">
      <c r="B29" s="106"/>
      <c r="P29" s="105"/>
    </row>
    <row r="30" spans="1:16" x14ac:dyDescent="0.2">
      <c r="B30" s="117"/>
      <c r="C30" s="112"/>
      <c r="D30" s="112"/>
      <c r="E30" s="112"/>
      <c r="F30" s="112"/>
      <c r="G30" s="112"/>
      <c r="H30" s="112"/>
      <c r="I30" s="112"/>
      <c r="J30" s="112"/>
      <c r="K30" s="112"/>
      <c r="L30" s="112"/>
      <c r="M30" s="112"/>
      <c r="N30" s="112"/>
      <c r="O30" s="112"/>
      <c r="P30" s="113"/>
    </row>
    <row r="33" spans="1:19" ht="23.25" x14ac:dyDescent="0.35">
      <c r="A33" s="817" t="s">
        <v>57</v>
      </c>
      <c r="B33" s="1564" t="s">
        <v>58</v>
      </c>
      <c r="C33" s="1565"/>
      <c r="D33" s="1565"/>
      <c r="E33" s="1565"/>
      <c r="F33" s="1565"/>
      <c r="G33" s="1565"/>
      <c r="H33" s="1565"/>
      <c r="I33" s="1565"/>
      <c r="J33" s="1565"/>
      <c r="K33" s="1565"/>
      <c r="L33" s="1565"/>
      <c r="M33" s="1565"/>
      <c r="N33" s="1565"/>
      <c r="O33" s="1565"/>
      <c r="P33" s="1566"/>
    </row>
    <row r="34" spans="1:19" x14ac:dyDescent="0.2">
      <c r="B34" s="1570" t="s">
        <v>59</v>
      </c>
      <c r="C34" s="1571"/>
      <c r="D34" s="1571"/>
      <c r="E34" s="1571"/>
      <c r="F34" s="1571"/>
      <c r="G34" s="1571"/>
      <c r="H34" s="1571"/>
      <c r="I34" s="1571"/>
      <c r="J34" s="1571"/>
      <c r="K34" s="1571"/>
      <c r="L34" s="1571"/>
      <c r="M34" s="1571"/>
      <c r="N34" s="1571"/>
      <c r="O34" s="1571"/>
      <c r="P34" s="1572"/>
    </row>
    <row r="35" spans="1:19" x14ac:dyDescent="0.2">
      <c r="B35" s="1570"/>
      <c r="C35" s="1571"/>
      <c r="D35" s="1571"/>
      <c r="E35" s="1571"/>
      <c r="F35" s="1571"/>
      <c r="G35" s="1571"/>
      <c r="H35" s="1571"/>
      <c r="I35" s="1571"/>
      <c r="J35" s="1571"/>
      <c r="K35" s="1571"/>
      <c r="L35" s="1571"/>
      <c r="M35" s="1571"/>
      <c r="N35" s="1571"/>
      <c r="O35" s="1571"/>
      <c r="P35" s="1572"/>
    </row>
    <row r="36" spans="1:19" x14ac:dyDescent="0.2">
      <c r="B36" s="106"/>
      <c r="P36" s="105"/>
    </row>
    <row r="37" spans="1:19" x14ac:dyDescent="0.2">
      <c r="A37" s="308">
        <v>1</v>
      </c>
      <c r="B37" s="1570" t="s">
        <v>60</v>
      </c>
      <c r="C37" s="1571"/>
      <c r="D37" s="1571"/>
      <c r="E37" s="1571"/>
      <c r="F37" s="1571"/>
      <c r="G37" s="1571"/>
      <c r="H37" s="1571"/>
      <c r="I37" s="1571"/>
      <c r="J37" s="1571"/>
      <c r="K37" s="1571"/>
      <c r="L37" s="1571"/>
      <c r="M37" s="1571"/>
      <c r="N37" s="1571"/>
      <c r="O37" s="1571"/>
      <c r="P37" s="1572"/>
      <c r="Q37" s="1225"/>
      <c r="R37" s="1225"/>
      <c r="S37" s="1225"/>
    </row>
    <row r="38" spans="1:19" x14ac:dyDescent="0.2">
      <c r="B38" s="1570"/>
      <c r="C38" s="1571"/>
      <c r="D38" s="1571"/>
      <c r="E38" s="1571"/>
      <c r="F38" s="1571"/>
      <c r="G38" s="1571"/>
      <c r="H38" s="1571"/>
      <c r="I38" s="1571"/>
      <c r="J38" s="1571"/>
      <c r="K38" s="1571"/>
      <c r="L38" s="1571"/>
      <c r="M38" s="1571"/>
      <c r="N38" s="1571"/>
      <c r="O38" s="1571"/>
      <c r="P38" s="1572"/>
      <c r="Q38" s="1225"/>
      <c r="R38" s="1225"/>
      <c r="S38" s="1225"/>
    </row>
    <row r="39" spans="1:19" x14ac:dyDescent="0.2">
      <c r="B39" s="107"/>
      <c r="C39" s="104"/>
      <c r="D39" s="104"/>
      <c r="E39" s="104"/>
      <c r="F39" s="104"/>
      <c r="G39" s="104"/>
      <c r="H39" s="104"/>
      <c r="I39" s="104"/>
      <c r="J39" s="104"/>
      <c r="K39" s="104"/>
      <c r="L39" s="104"/>
      <c r="M39" s="104"/>
      <c r="N39" s="104"/>
      <c r="O39" s="104"/>
      <c r="P39" s="108"/>
      <c r="Q39" s="1225"/>
      <c r="R39" s="1225"/>
      <c r="S39" s="1225"/>
    </row>
    <row r="40" spans="1:19" x14ac:dyDescent="0.2">
      <c r="A40" s="308">
        <v>2</v>
      </c>
      <c r="B40" s="106" t="s">
        <v>61</v>
      </c>
      <c r="C40" s="927"/>
      <c r="D40" s="104"/>
      <c r="E40" s="104"/>
      <c r="F40" s="104"/>
      <c r="G40" s="104"/>
      <c r="H40" s="104"/>
      <c r="I40" s="104"/>
      <c r="J40" s="104"/>
      <c r="K40" s="104"/>
      <c r="L40" s="104"/>
      <c r="M40" s="104"/>
      <c r="N40" s="104"/>
      <c r="O40" s="104"/>
      <c r="P40" s="108"/>
      <c r="Q40" s="1225"/>
      <c r="R40" s="1225"/>
      <c r="S40" s="1225"/>
    </row>
    <row r="41" spans="1:19" x14ac:dyDescent="0.2">
      <c r="B41" s="107"/>
      <c r="C41" s="104"/>
      <c r="D41" s="104"/>
      <c r="E41" s="104"/>
      <c r="F41" s="104"/>
      <c r="G41" s="104"/>
      <c r="H41" s="104"/>
      <c r="I41" s="104"/>
      <c r="J41" s="104"/>
      <c r="K41" s="104"/>
      <c r="L41" s="104"/>
      <c r="M41" s="104"/>
      <c r="N41" s="104"/>
      <c r="O41" s="104"/>
      <c r="P41" s="108"/>
      <c r="Q41" s="1225"/>
      <c r="R41" s="1225"/>
      <c r="S41" s="1225"/>
    </row>
    <row r="42" spans="1:19" x14ac:dyDescent="0.2">
      <c r="B42" s="107"/>
      <c r="C42" s="104"/>
      <c r="D42" s="104"/>
      <c r="E42" s="104"/>
      <c r="F42" s="104"/>
      <c r="G42" s="104"/>
      <c r="H42" s="104"/>
      <c r="I42" s="104"/>
      <c r="J42" s="104"/>
      <c r="K42" s="104"/>
      <c r="L42" s="104"/>
      <c r="M42" s="104"/>
      <c r="N42" s="104"/>
      <c r="O42" s="104"/>
      <c r="P42" s="108"/>
      <c r="Q42" s="1225"/>
      <c r="R42" s="1225"/>
      <c r="S42" s="1225"/>
    </row>
    <row r="43" spans="1:19" x14ac:dyDescent="0.2">
      <c r="A43" s="308">
        <v>3</v>
      </c>
      <c r="B43" s="1576" t="str">
        <f>"The "&amp;FY&amp;" Kiwi Park set of accounts also includes a Statement of Cash Flows for the "&amp;FY-1&amp;" year as comparative figures."</f>
        <v>The 2025 Kiwi Park set of accounts also includes a Statement of Cash Flows for the 2024 year as comparative figures.</v>
      </c>
      <c r="C43" s="1577"/>
      <c r="D43" s="1577"/>
      <c r="E43" s="1577"/>
      <c r="F43" s="1577"/>
      <c r="G43" s="1577"/>
      <c r="H43" s="1577"/>
      <c r="I43" s="1577"/>
      <c r="J43" s="1577"/>
      <c r="K43" s="1577"/>
      <c r="L43" s="1577"/>
      <c r="M43" s="1577"/>
      <c r="N43" s="1577"/>
      <c r="O43" s="1577"/>
      <c r="P43" s="1578"/>
      <c r="Q43" s="1225"/>
      <c r="R43" s="1225"/>
      <c r="S43" s="1225"/>
    </row>
    <row r="44" spans="1:19" x14ac:dyDescent="0.2">
      <c r="B44" s="107"/>
      <c r="C44" s="104"/>
      <c r="D44" s="104"/>
      <c r="E44" s="104"/>
      <c r="F44" s="104"/>
      <c r="G44" s="104"/>
      <c r="H44" s="104"/>
      <c r="I44" s="104"/>
      <c r="J44" s="104"/>
      <c r="K44" s="104"/>
      <c r="L44" s="104"/>
      <c r="M44" s="104"/>
      <c r="N44" s="104"/>
      <c r="O44" s="104"/>
      <c r="P44" s="108"/>
      <c r="Q44" s="1225"/>
      <c r="R44" s="1225"/>
      <c r="S44" s="1225"/>
    </row>
    <row r="45" spans="1:19" ht="12.75" customHeight="1" x14ac:dyDescent="0.2">
      <c r="A45" s="308">
        <v>4</v>
      </c>
      <c r="B45" s="1609" t="s">
        <v>62</v>
      </c>
      <c r="C45" s="1596"/>
      <c r="D45" s="1596"/>
      <c r="E45" s="1596"/>
      <c r="F45" s="1596"/>
      <c r="G45" s="1596"/>
      <c r="H45" s="1596"/>
      <c r="I45" s="1596"/>
      <c r="J45" s="1596"/>
      <c r="K45" s="1596"/>
      <c r="L45" s="1596"/>
      <c r="M45" s="1596"/>
      <c r="N45" s="1596"/>
      <c r="O45" s="1596"/>
      <c r="P45" s="1597"/>
      <c r="Q45" s="1225"/>
      <c r="R45" s="1225"/>
      <c r="S45" s="1225"/>
    </row>
    <row r="46" spans="1:19" x14ac:dyDescent="0.2">
      <c r="B46" s="878"/>
      <c r="C46" s="875"/>
      <c r="D46" s="875"/>
      <c r="E46" s="875"/>
      <c r="F46" s="875"/>
      <c r="G46" s="875"/>
      <c r="H46" s="875"/>
      <c r="I46" s="875"/>
      <c r="J46" s="875"/>
      <c r="K46" s="875"/>
      <c r="L46" s="875"/>
      <c r="M46" s="875"/>
      <c r="N46" s="875"/>
      <c r="O46" s="875"/>
      <c r="P46" s="876"/>
      <c r="Q46" s="1225"/>
      <c r="R46" s="1225"/>
      <c r="S46" s="1225"/>
    </row>
    <row r="47" spans="1:19" x14ac:dyDescent="0.2">
      <c r="A47" s="1226">
        <v>4</v>
      </c>
      <c r="B47" s="106" t="s">
        <v>63</v>
      </c>
      <c r="P47" s="105"/>
    </row>
    <row r="48" spans="1:19" ht="25.5" customHeight="1" x14ac:dyDescent="0.2">
      <c r="A48" s="1226"/>
      <c r="B48" s="928"/>
      <c r="C48" s="1217" t="s">
        <v>64</v>
      </c>
      <c r="D48" s="1218"/>
      <c r="E48" s="1218"/>
      <c r="F48" s="1561" t="s">
        <v>65</v>
      </c>
      <c r="G48" s="1561"/>
      <c r="H48" s="1561"/>
      <c r="I48" s="1561"/>
      <c r="J48" s="1561"/>
      <c r="K48" s="1561"/>
      <c r="L48" s="1561"/>
      <c r="M48" s="1561"/>
      <c r="N48" s="1561"/>
      <c r="O48" s="1561"/>
      <c r="P48" s="1579"/>
    </row>
    <row r="49" spans="1:16" ht="12.75" customHeight="1" x14ac:dyDescent="0.2">
      <c r="A49" s="1226"/>
      <c r="B49" s="928"/>
      <c r="C49" s="1217" t="s">
        <v>66</v>
      </c>
      <c r="D49" s="1218"/>
      <c r="E49" s="1218"/>
      <c r="F49" s="1218" t="s">
        <v>67</v>
      </c>
      <c r="G49" s="1218"/>
      <c r="H49" s="1218"/>
      <c r="I49" s="1218"/>
      <c r="J49" s="1218"/>
      <c r="K49" s="1218"/>
      <c r="L49" s="1218"/>
      <c r="M49" s="1218"/>
      <c r="N49" s="1218"/>
      <c r="O49" s="1218"/>
      <c r="P49" s="1219"/>
    </row>
    <row r="50" spans="1:16" ht="28.5" customHeight="1" x14ac:dyDescent="0.2">
      <c r="A50" s="1226"/>
      <c r="B50" s="928"/>
      <c r="C50" s="1217" t="s">
        <v>68</v>
      </c>
      <c r="D50" s="1218"/>
      <c r="E50" s="1218"/>
      <c r="F50" s="1561" t="s">
        <v>69</v>
      </c>
      <c r="G50" s="1561"/>
      <c r="H50" s="1561"/>
      <c r="I50" s="1561"/>
      <c r="J50" s="1561"/>
      <c r="K50" s="1561"/>
      <c r="L50" s="1561"/>
      <c r="M50" s="1561"/>
      <c r="N50" s="1561"/>
      <c r="O50" s="1561"/>
      <c r="P50" s="1579"/>
    </row>
    <row r="51" spans="1:16" ht="25.5" customHeight="1" x14ac:dyDescent="0.2">
      <c r="A51" s="1226"/>
      <c r="B51" s="928"/>
      <c r="C51" s="1217" t="s">
        <v>70</v>
      </c>
      <c r="D51" s="1218"/>
      <c r="E51" s="1218"/>
      <c r="F51" s="1561" t="s">
        <v>71</v>
      </c>
      <c r="G51" s="1561"/>
      <c r="H51" s="1561"/>
      <c r="I51" s="1561"/>
      <c r="J51" s="1561"/>
      <c r="K51" s="1561"/>
      <c r="L51" s="1561"/>
      <c r="M51" s="1561"/>
      <c r="N51" s="1561"/>
      <c r="O51" s="1561"/>
      <c r="P51" s="1579"/>
    </row>
    <row r="52" spans="1:16" ht="12.75" customHeight="1" x14ac:dyDescent="0.2">
      <c r="A52" s="1226"/>
      <c r="B52" s="928"/>
      <c r="C52" s="1217" t="s">
        <v>72</v>
      </c>
      <c r="D52" s="1218"/>
      <c r="E52" s="1218"/>
      <c r="F52" s="1218" t="s">
        <v>73</v>
      </c>
      <c r="G52" s="1218"/>
      <c r="H52" s="1218"/>
      <c r="I52" s="1218"/>
      <c r="J52" s="1218"/>
      <c r="K52" s="1218"/>
      <c r="L52" s="1218"/>
      <c r="M52" s="1218"/>
      <c r="N52" s="1218"/>
      <c r="O52" s="1218"/>
      <c r="P52" s="1219"/>
    </row>
    <row r="53" spans="1:16" ht="25.5" customHeight="1" x14ac:dyDescent="0.2">
      <c r="A53" s="1226"/>
      <c r="B53" s="928"/>
      <c r="C53" s="1217" t="s">
        <v>74</v>
      </c>
      <c r="D53" s="1218"/>
      <c r="E53" s="1218"/>
      <c r="F53" s="1561" t="s">
        <v>75</v>
      </c>
      <c r="G53" s="1561"/>
      <c r="H53" s="1561"/>
      <c r="I53" s="1561"/>
      <c r="J53" s="1561"/>
      <c r="K53" s="1561"/>
      <c r="L53" s="1561"/>
      <c r="M53" s="1561"/>
      <c r="N53" s="1561"/>
      <c r="O53" s="1561"/>
      <c r="P53" s="1579"/>
    </row>
    <row r="54" spans="1:16" x14ac:dyDescent="0.2">
      <c r="A54" s="1226"/>
      <c r="B54" s="157"/>
      <c r="C54" s="1217" t="s">
        <v>76</v>
      </c>
      <c r="D54" s="1218"/>
      <c r="E54" s="1218"/>
      <c r="F54" s="1218" t="s">
        <v>77</v>
      </c>
      <c r="G54" s="1218"/>
      <c r="H54" s="1218"/>
      <c r="I54" s="1218"/>
      <c r="J54" s="1218"/>
      <c r="K54" s="1218"/>
      <c r="L54" s="1218"/>
      <c r="M54" s="1218"/>
      <c r="N54" s="1218"/>
      <c r="O54" s="1218"/>
      <c r="P54" s="1219"/>
    </row>
    <row r="55" spans="1:16" x14ac:dyDescent="0.2">
      <c r="A55" s="1226"/>
      <c r="B55" s="157"/>
      <c r="C55" s="1217" t="s">
        <v>78</v>
      </c>
      <c r="D55" s="1218"/>
      <c r="E55" s="1218"/>
      <c r="F55" s="1218" t="s">
        <v>79</v>
      </c>
      <c r="G55" s="1218"/>
      <c r="H55" s="1218"/>
      <c r="I55" s="1218"/>
      <c r="J55" s="1218"/>
      <c r="K55" s="1218"/>
      <c r="L55" s="1218"/>
      <c r="M55" s="1218"/>
      <c r="N55" s="1218"/>
      <c r="O55" s="1218"/>
      <c r="P55" s="1219"/>
    </row>
    <row r="56" spans="1:16" x14ac:dyDescent="0.2">
      <c r="A56" s="1226"/>
      <c r="B56" s="157"/>
      <c r="C56" s="1217" t="s">
        <v>74</v>
      </c>
      <c r="D56" s="1218"/>
      <c r="E56" s="1218"/>
      <c r="F56" s="1218" t="s">
        <v>79</v>
      </c>
      <c r="G56" s="1218"/>
      <c r="H56" s="1218"/>
      <c r="I56" s="1218"/>
      <c r="J56" s="1218"/>
      <c r="K56" s="1218"/>
      <c r="L56" s="1218"/>
      <c r="M56" s="1218"/>
      <c r="N56" s="1218"/>
      <c r="O56" s="1218"/>
      <c r="P56" s="1219"/>
    </row>
    <row r="57" spans="1:16" ht="26.25" customHeight="1" x14ac:dyDescent="0.2">
      <c r="A57" s="1226"/>
      <c r="B57" s="157"/>
      <c r="C57" s="1220" t="s">
        <v>80</v>
      </c>
      <c r="D57" s="1218"/>
      <c r="E57" s="1218"/>
      <c r="F57" s="1218" t="s">
        <v>81</v>
      </c>
      <c r="G57" s="1218"/>
      <c r="H57" s="1218"/>
      <c r="I57" s="1218"/>
      <c r="J57" s="1218"/>
      <c r="K57" s="1561" t="s">
        <v>82</v>
      </c>
      <c r="L57" s="1562"/>
      <c r="M57" s="1562"/>
      <c r="N57" s="1562"/>
      <c r="O57" s="1562"/>
      <c r="P57" s="1563"/>
    </row>
    <row r="58" spans="1:16" ht="29.25" customHeight="1" x14ac:dyDescent="0.2">
      <c r="A58" s="1226"/>
      <c r="B58" s="157"/>
      <c r="C58" s="1220" t="s">
        <v>83</v>
      </c>
      <c r="D58" s="1218"/>
      <c r="E58" s="1218"/>
      <c r="F58" s="1218" t="s">
        <v>81</v>
      </c>
      <c r="G58" s="1218"/>
      <c r="H58" s="1218"/>
      <c r="I58" s="1218"/>
      <c r="J58" s="1218"/>
      <c r="K58" s="1561" t="s">
        <v>82</v>
      </c>
      <c r="L58" s="1562"/>
      <c r="M58" s="1562"/>
      <c r="N58" s="1562"/>
      <c r="O58" s="1562"/>
      <c r="P58" s="1563"/>
    </row>
    <row r="59" spans="1:16" ht="28.5" customHeight="1" x14ac:dyDescent="0.2">
      <c r="A59" s="1226"/>
      <c r="B59" s="157"/>
      <c r="C59" s="1220" t="s">
        <v>84</v>
      </c>
      <c r="D59" s="1218"/>
      <c r="E59" s="1218"/>
      <c r="F59" s="1218" t="s">
        <v>81</v>
      </c>
      <c r="G59" s="1218"/>
      <c r="H59" s="1218"/>
      <c r="I59" s="1218"/>
      <c r="J59" s="1218"/>
      <c r="K59" s="1561" t="s">
        <v>82</v>
      </c>
      <c r="L59" s="1562"/>
      <c r="M59" s="1562"/>
      <c r="N59" s="1562"/>
      <c r="O59" s="1562"/>
      <c r="P59" s="1563"/>
    </row>
    <row r="60" spans="1:16" ht="28.5" customHeight="1" x14ac:dyDescent="0.2">
      <c r="A60" s="1226"/>
      <c r="B60" s="157"/>
      <c r="C60" s="1220" t="s">
        <v>85</v>
      </c>
      <c r="D60" s="1218"/>
      <c r="E60" s="1218"/>
      <c r="F60" s="1218" t="s">
        <v>81</v>
      </c>
      <c r="G60" s="1218"/>
      <c r="H60" s="1218"/>
      <c r="I60" s="1218"/>
      <c r="J60" s="1218"/>
      <c r="K60" s="1561" t="s">
        <v>82</v>
      </c>
      <c r="L60" s="1562"/>
      <c r="M60" s="1562"/>
      <c r="N60" s="1562"/>
      <c r="O60" s="1562"/>
      <c r="P60" s="1563"/>
    </row>
    <row r="61" spans="1:16" ht="32.25" customHeight="1" x14ac:dyDescent="0.2">
      <c r="A61" s="1226"/>
      <c r="B61" s="157"/>
      <c r="C61" s="1220" t="s">
        <v>86</v>
      </c>
      <c r="D61" s="1218"/>
      <c r="E61" s="1218"/>
      <c r="F61" s="1218" t="s">
        <v>81</v>
      </c>
      <c r="G61" s="1218"/>
      <c r="H61" s="1218"/>
      <c r="I61" s="1218"/>
      <c r="J61" s="1218"/>
      <c r="K61" s="1561" t="s">
        <v>87</v>
      </c>
      <c r="L61" s="1562"/>
      <c r="M61" s="1562"/>
      <c r="N61" s="1562"/>
      <c r="O61" s="1562"/>
      <c r="P61" s="1563"/>
    </row>
    <row r="62" spans="1:16" x14ac:dyDescent="0.2">
      <c r="A62" s="1226"/>
      <c r="B62" s="157"/>
      <c r="C62" s="1220" t="s">
        <v>9</v>
      </c>
      <c r="D62" s="1218"/>
      <c r="E62" s="1218"/>
      <c r="F62" s="1218" t="s">
        <v>88</v>
      </c>
      <c r="G62" s="1218"/>
      <c r="H62" s="1218"/>
      <c r="I62" s="1218"/>
      <c r="J62" s="1218"/>
      <c r="K62" s="1218"/>
      <c r="L62" s="1218"/>
      <c r="M62" s="1218"/>
      <c r="N62" s="1218"/>
      <c r="O62" s="1218"/>
      <c r="P62" s="1219"/>
    </row>
    <row r="63" spans="1:16" ht="33" customHeight="1" x14ac:dyDescent="0.2">
      <c r="A63" s="1226"/>
      <c r="B63" s="157"/>
      <c r="C63" s="1217" t="s">
        <v>10</v>
      </c>
      <c r="D63" s="1221"/>
      <c r="E63" s="1221"/>
      <c r="F63" s="1561" t="s">
        <v>89</v>
      </c>
      <c r="G63" s="1561"/>
      <c r="H63" s="1561"/>
      <c r="I63" s="1561"/>
      <c r="J63" s="1561"/>
      <c r="K63" s="1561" t="s">
        <v>90</v>
      </c>
      <c r="L63" s="1561"/>
      <c r="M63" s="1561"/>
      <c r="N63" s="1561"/>
      <c r="O63" s="1561"/>
      <c r="P63" s="1579"/>
    </row>
    <row r="64" spans="1:16" ht="12.75" customHeight="1" x14ac:dyDescent="0.2">
      <c r="A64" s="1226"/>
      <c r="B64" s="157"/>
      <c r="C64" s="1220" t="s">
        <v>56</v>
      </c>
      <c r="D64" s="1218"/>
      <c r="E64" s="1218"/>
      <c r="F64" s="1218" t="s">
        <v>91</v>
      </c>
      <c r="G64" s="1218"/>
      <c r="H64" s="1218"/>
      <c r="I64" s="1218"/>
      <c r="J64" s="1218"/>
      <c r="K64" s="1561" t="s">
        <v>87</v>
      </c>
      <c r="L64" s="1562"/>
      <c r="M64" s="1562"/>
      <c r="N64" s="1562"/>
      <c r="O64" s="1562"/>
      <c r="P64" s="1563"/>
    </row>
    <row r="65" spans="1:19" ht="27.75" customHeight="1" x14ac:dyDescent="0.2">
      <c r="A65" s="1226"/>
      <c r="B65" s="157"/>
      <c r="C65" s="1220" t="s">
        <v>13</v>
      </c>
      <c r="D65" s="1218"/>
      <c r="E65" s="1218"/>
      <c r="F65" s="1561" t="s">
        <v>92</v>
      </c>
      <c r="G65" s="1561"/>
      <c r="H65" s="1561"/>
      <c r="I65" s="1561"/>
      <c r="J65" s="1561"/>
      <c r="K65" s="1561" t="s">
        <v>90</v>
      </c>
      <c r="L65" s="1561"/>
      <c r="M65" s="1561"/>
      <c r="N65" s="1561"/>
      <c r="O65" s="1561"/>
      <c r="P65" s="1579"/>
    </row>
    <row r="66" spans="1:19" ht="30.75" customHeight="1" x14ac:dyDescent="0.2">
      <c r="A66" s="1226"/>
      <c r="B66" s="157"/>
      <c r="C66" s="1220" t="s">
        <v>14</v>
      </c>
      <c r="D66" s="1218"/>
      <c r="E66" s="1218"/>
      <c r="F66" s="1218" t="s">
        <v>93</v>
      </c>
      <c r="G66" s="1218"/>
      <c r="H66" s="1218"/>
      <c r="I66" s="1218"/>
      <c r="J66" s="1218"/>
      <c r="K66" s="1561" t="s">
        <v>94</v>
      </c>
      <c r="L66" s="1561"/>
      <c r="M66" s="1561"/>
      <c r="N66" s="1561"/>
      <c r="O66" s="1561"/>
      <c r="P66" s="1579"/>
    </row>
    <row r="67" spans="1:19" x14ac:dyDescent="0.2">
      <c r="B67" s="107"/>
      <c r="C67" s="104"/>
      <c r="D67" s="104"/>
      <c r="E67" s="104"/>
      <c r="F67" s="104"/>
      <c r="G67" s="104"/>
      <c r="H67" s="104"/>
      <c r="I67" s="104"/>
      <c r="J67" s="104"/>
      <c r="K67" s="104"/>
      <c r="L67" s="104"/>
      <c r="M67" s="104"/>
      <c r="N67" s="104"/>
      <c r="O67" s="104"/>
      <c r="P67" s="108"/>
      <c r="Q67" s="1225"/>
      <c r="R67" s="1225"/>
      <c r="S67" s="1225"/>
    </row>
    <row r="68" spans="1:19" x14ac:dyDescent="0.2">
      <c r="A68" s="308">
        <v>5</v>
      </c>
      <c r="B68" s="1576" t="s">
        <v>95</v>
      </c>
      <c r="C68" s="1577"/>
      <c r="D68" s="1577"/>
      <c r="E68" s="1577"/>
      <c r="F68" s="1577"/>
      <c r="G68" s="1577"/>
      <c r="H68" s="1577"/>
      <c r="I68" s="1577"/>
      <c r="J68" s="1577"/>
      <c r="K68" s="1577"/>
      <c r="L68" s="1577"/>
      <c r="M68" s="1577"/>
      <c r="N68" s="1577"/>
      <c r="O68" s="1577"/>
      <c r="P68" s="1578"/>
      <c r="Q68" s="1225"/>
      <c r="R68" s="1225"/>
      <c r="S68" s="1225"/>
    </row>
    <row r="69" spans="1:19" x14ac:dyDescent="0.2">
      <c r="B69" s="981" t="s">
        <v>55</v>
      </c>
      <c r="C69" s="929" t="s">
        <v>64</v>
      </c>
      <c r="D69" s="873"/>
      <c r="E69" s="873"/>
      <c r="F69" s="873"/>
      <c r="G69" s="873"/>
      <c r="H69" s="873"/>
      <c r="I69" s="873"/>
      <c r="J69" s="873"/>
      <c r="K69" s="873"/>
      <c r="L69" s="873"/>
      <c r="M69" s="873"/>
      <c r="N69" s="873"/>
      <c r="O69" s="873"/>
      <c r="P69" s="874"/>
      <c r="Q69" s="1225"/>
      <c r="R69" s="1225"/>
      <c r="S69" s="1225"/>
    </row>
    <row r="70" spans="1:19" x14ac:dyDescent="0.2">
      <c r="B70" s="981" t="s">
        <v>55</v>
      </c>
      <c r="C70" s="110" t="s">
        <v>96</v>
      </c>
      <c r="D70" s="873"/>
      <c r="E70" s="873"/>
      <c r="F70" s="873"/>
      <c r="G70" s="873"/>
      <c r="H70" s="873"/>
      <c r="I70" s="873"/>
      <c r="J70" s="873"/>
      <c r="K70" s="873"/>
      <c r="L70" s="873"/>
      <c r="M70" s="873"/>
      <c r="N70" s="873"/>
      <c r="O70" s="873"/>
      <c r="P70" s="874"/>
      <c r="Q70" s="1225"/>
      <c r="R70" s="1225"/>
      <c r="S70" s="1225"/>
    </row>
    <row r="71" spans="1:19" x14ac:dyDescent="0.2">
      <c r="B71" s="981" t="s">
        <v>55</v>
      </c>
      <c r="C71" s="110" t="s">
        <v>97</v>
      </c>
      <c r="D71" s="873"/>
      <c r="E71" s="873"/>
      <c r="F71" s="873"/>
      <c r="G71" s="873"/>
      <c r="H71" s="873"/>
      <c r="I71" s="873"/>
      <c r="J71" s="873"/>
      <c r="K71" s="873"/>
      <c r="L71" s="873"/>
      <c r="M71" s="873"/>
      <c r="N71" s="873"/>
      <c r="O71" s="873"/>
      <c r="P71" s="874"/>
      <c r="Q71" s="1225"/>
      <c r="R71" s="1225"/>
      <c r="S71" s="1225"/>
    </row>
    <row r="72" spans="1:19" x14ac:dyDescent="0.2">
      <c r="B72" s="981" t="s">
        <v>55</v>
      </c>
      <c r="C72" s="110" t="s">
        <v>98</v>
      </c>
      <c r="O72" s="110"/>
      <c r="P72" s="105"/>
    </row>
    <row r="73" spans="1:19" x14ac:dyDescent="0.2">
      <c r="B73" s="981" t="s">
        <v>55</v>
      </c>
      <c r="C73" s="110" t="s">
        <v>99</v>
      </c>
      <c r="O73" s="110"/>
      <c r="P73" s="105"/>
    </row>
    <row r="74" spans="1:19" x14ac:dyDescent="0.2">
      <c r="B74" s="981" t="s">
        <v>55</v>
      </c>
      <c r="C74" s="110" t="s">
        <v>86</v>
      </c>
      <c r="O74" s="110"/>
      <c r="P74" s="105"/>
    </row>
    <row r="75" spans="1:19" x14ac:dyDescent="0.2">
      <c r="B75" s="981" t="s">
        <v>55</v>
      </c>
      <c r="C75" s="110" t="s">
        <v>32</v>
      </c>
      <c r="O75" s="110"/>
      <c r="P75" s="105"/>
    </row>
    <row r="76" spans="1:19" x14ac:dyDescent="0.2">
      <c r="B76" s="109"/>
      <c r="C76" s="110"/>
      <c r="O76" s="110"/>
      <c r="P76" s="105"/>
    </row>
    <row r="77" spans="1:19" x14ac:dyDescent="0.2">
      <c r="A77" s="308">
        <v>6</v>
      </c>
      <c r="B77" s="1576" t="s">
        <v>100</v>
      </c>
      <c r="C77" s="1577"/>
      <c r="D77" s="1577"/>
      <c r="E77" s="1577"/>
      <c r="F77" s="1577"/>
      <c r="G77" s="1577"/>
      <c r="H77" s="1577"/>
      <c r="I77" s="1577"/>
      <c r="J77" s="1577"/>
      <c r="K77" s="1577"/>
      <c r="L77" s="1577"/>
      <c r="M77" s="1577"/>
      <c r="N77" s="1577"/>
      <c r="O77" s="1577"/>
      <c r="P77" s="1578"/>
    </row>
    <row r="78" spans="1:19" x14ac:dyDescent="0.2">
      <c r="B78" s="982" t="s">
        <v>101</v>
      </c>
      <c r="C78" s="1577" t="s">
        <v>102</v>
      </c>
      <c r="D78" s="1577"/>
      <c r="E78" s="1577"/>
      <c r="F78" s="1577"/>
      <c r="G78" s="1577"/>
      <c r="H78" s="1577"/>
      <c r="I78" s="1577"/>
      <c r="J78" s="1577"/>
      <c r="K78" s="1577"/>
      <c r="L78" s="1577"/>
      <c r="M78" s="1577"/>
      <c r="N78" s="1577"/>
      <c r="O78" s="1577"/>
      <c r="P78" s="1578"/>
    </row>
    <row r="79" spans="1:19" ht="27" customHeight="1" x14ac:dyDescent="0.2">
      <c r="B79" s="982" t="s">
        <v>103</v>
      </c>
      <c r="C79" s="1571" t="s">
        <v>104</v>
      </c>
      <c r="D79" s="1571"/>
      <c r="E79" s="1571"/>
      <c r="F79" s="1571"/>
      <c r="G79" s="1571"/>
      <c r="H79" s="1571"/>
      <c r="I79" s="1571"/>
      <c r="J79" s="1571"/>
      <c r="K79" s="1571"/>
      <c r="L79" s="1571"/>
      <c r="M79" s="1571"/>
      <c r="N79" s="1571"/>
      <c r="O79" s="1571"/>
      <c r="P79" s="1572"/>
    </row>
    <row r="80" spans="1:19" ht="40.5" customHeight="1" x14ac:dyDescent="0.2">
      <c r="B80" s="982" t="s">
        <v>105</v>
      </c>
      <c r="C80" s="1571" t="s">
        <v>106</v>
      </c>
      <c r="D80" s="1571"/>
      <c r="E80" s="1571"/>
      <c r="F80" s="1571"/>
      <c r="G80" s="1571"/>
      <c r="H80" s="1571"/>
      <c r="I80" s="1571"/>
      <c r="J80" s="1571"/>
      <c r="K80" s="1571"/>
      <c r="L80" s="1571"/>
      <c r="M80" s="1571"/>
      <c r="N80" s="1571"/>
      <c r="O80" s="1571"/>
      <c r="P80" s="1572"/>
    </row>
    <row r="81" spans="1:16" x14ac:dyDescent="0.2">
      <c r="B81" s="982" t="s">
        <v>107</v>
      </c>
      <c r="C81" s="1580" t="s">
        <v>108</v>
      </c>
      <c r="D81" s="1599"/>
      <c r="E81" s="1599"/>
      <c r="F81" s="1599"/>
      <c r="G81" s="1599"/>
      <c r="H81" s="1599"/>
      <c r="I81" s="1599"/>
      <c r="J81" s="1599"/>
      <c r="K81" s="1599"/>
      <c r="L81" s="1599"/>
      <c r="M81" s="1599"/>
      <c r="N81" s="1599"/>
      <c r="O81" s="1599"/>
      <c r="P81" s="1600"/>
    </row>
    <row r="82" spans="1:16" ht="45.75" customHeight="1" x14ac:dyDescent="0.2">
      <c r="B82" s="982" t="s">
        <v>109</v>
      </c>
      <c r="C82" s="1571" t="s">
        <v>110</v>
      </c>
      <c r="D82" s="1571"/>
      <c r="E82" s="1571"/>
      <c r="F82" s="1571"/>
      <c r="G82" s="1571"/>
      <c r="H82" s="1571"/>
      <c r="I82" s="1571"/>
      <c r="J82" s="1571"/>
      <c r="K82" s="1571"/>
      <c r="L82" s="1571"/>
      <c r="M82" s="1571"/>
      <c r="N82" s="1571"/>
      <c r="O82" s="1571"/>
      <c r="P82" s="1572"/>
    </row>
    <row r="83" spans="1:16" x14ac:dyDescent="0.2">
      <c r="B83" s="982" t="s">
        <v>111</v>
      </c>
      <c r="C83" s="870" t="s">
        <v>112</v>
      </c>
      <c r="D83" s="873"/>
      <c r="E83" s="873"/>
      <c r="F83" s="873"/>
      <c r="G83" s="873"/>
      <c r="H83" s="873"/>
      <c r="I83" s="873"/>
      <c r="J83" s="873"/>
      <c r="K83" s="873"/>
      <c r="L83" s="873"/>
      <c r="M83" s="873"/>
      <c r="N83" s="873"/>
      <c r="O83" s="1005">
        <f>'St of Accounting Policies'!D13</f>
        <v>0</v>
      </c>
      <c r="P83" s="874"/>
    </row>
    <row r="84" spans="1:16" ht="26.25" customHeight="1" x14ac:dyDescent="0.2">
      <c r="B84" s="982" t="s">
        <v>113</v>
      </c>
      <c r="C84" s="1580" t="s">
        <v>114</v>
      </c>
      <c r="D84" s="1580"/>
      <c r="E84" s="1580"/>
      <c r="F84" s="1580"/>
      <c r="G84" s="1580"/>
      <c r="H84" s="1580"/>
      <c r="I84" s="1580"/>
      <c r="J84" s="1580"/>
      <c r="K84" s="1580"/>
      <c r="L84" s="1580"/>
      <c r="M84" s="1580"/>
      <c r="N84" s="1580"/>
      <c r="O84" s="1580"/>
      <c r="P84" s="1581"/>
    </row>
    <row r="85" spans="1:16" ht="19.350000000000001" customHeight="1" x14ac:dyDescent="0.2">
      <c r="B85" s="982" t="s">
        <v>115</v>
      </c>
      <c r="C85" s="1596" t="s">
        <v>116</v>
      </c>
      <c r="D85" s="1596"/>
      <c r="E85" s="1596"/>
      <c r="F85" s="1596"/>
      <c r="G85" s="1596"/>
      <c r="H85" s="1596"/>
      <c r="I85" s="1596"/>
      <c r="J85" s="1596"/>
      <c r="K85" s="1596"/>
      <c r="L85" s="1596"/>
      <c r="M85" s="1596"/>
      <c r="N85" s="1596"/>
      <c r="O85" s="1596"/>
      <c r="P85" s="1597"/>
    </row>
    <row r="86" spans="1:16" ht="29.25" customHeight="1" x14ac:dyDescent="0.2">
      <c r="B86" s="982" t="s">
        <v>117</v>
      </c>
      <c r="C86" s="1571" t="s">
        <v>118</v>
      </c>
      <c r="D86" s="1571"/>
      <c r="E86" s="1571"/>
      <c r="F86" s="1571"/>
      <c r="G86" s="1571"/>
      <c r="H86" s="1571"/>
      <c r="I86" s="1571"/>
      <c r="J86" s="1571"/>
      <c r="K86" s="1571"/>
      <c r="L86" s="1571"/>
      <c r="M86" s="1571"/>
      <c r="N86" s="1571"/>
      <c r="O86" s="1571"/>
      <c r="P86" s="1572"/>
    </row>
    <row r="87" spans="1:16" x14ac:dyDescent="0.2">
      <c r="B87" s="165"/>
      <c r="C87" s="919"/>
      <c r="D87" s="919"/>
      <c r="E87" s="919"/>
      <c r="F87" s="919"/>
      <c r="G87" s="919"/>
      <c r="H87" s="919"/>
      <c r="I87" s="919"/>
      <c r="J87" s="919"/>
      <c r="K87" s="919"/>
      <c r="L87" s="919"/>
      <c r="M87" s="919"/>
      <c r="N87" s="919"/>
      <c r="O87" s="919"/>
      <c r="P87" s="920"/>
    </row>
    <row r="88" spans="1:16" x14ac:dyDescent="0.2">
      <c r="A88" s="308">
        <v>7</v>
      </c>
      <c r="B88" s="1585" t="s">
        <v>119</v>
      </c>
      <c r="C88" s="1586"/>
      <c r="D88" s="1586"/>
      <c r="E88" s="1586"/>
      <c r="F88" s="1586"/>
      <c r="G88" s="1586"/>
      <c r="H88" s="1586"/>
      <c r="I88" s="1586"/>
      <c r="J88" s="1586"/>
      <c r="K88" s="1586"/>
      <c r="L88" s="1586"/>
      <c r="M88" s="1586"/>
      <c r="N88" s="1586"/>
      <c r="O88" s="1586"/>
      <c r="P88" s="1587"/>
    </row>
    <row r="89" spans="1:16" x14ac:dyDescent="0.2">
      <c r="B89" s="921"/>
      <c r="C89" s="922"/>
      <c r="D89" s="922"/>
      <c r="E89" s="922"/>
      <c r="F89" s="922"/>
      <c r="G89" s="922"/>
      <c r="H89" s="922"/>
      <c r="I89" s="922"/>
      <c r="J89" s="922"/>
      <c r="K89" s="922"/>
      <c r="L89" s="922"/>
      <c r="M89" s="922"/>
      <c r="N89" s="922"/>
      <c r="O89" s="922"/>
      <c r="P89" s="923"/>
    </row>
    <row r="90" spans="1:16" x14ac:dyDescent="0.2">
      <c r="A90" s="308">
        <v>8</v>
      </c>
      <c r="B90" s="1570" t="s">
        <v>120</v>
      </c>
      <c r="C90" s="1571"/>
      <c r="D90" s="1571"/>
      <c r="E90" s="1571"/>
      <c r="F90" s="1571"/>
      <c r="G90" s="1571"/>
      <c r="H90" s="1571"/>
      <c r="I90" s="1571"/>
      <c r="J90" s="1571"/>
      <c r="K90" s="1571"/>
      <c r="L90" s="1571"/>
      <c r="M90" s="1571"/>
      <c r="N90" s="1571"/>
      <c r="O90" s="1571"/>
      <c r="P90" s="1572"/>
    </row>
    <row r="91" spans="1:16" ht="27" customHeight="1" x14ac:dyDescent="0.2">
      <c r="B91" s="1570"/>
      <c r="C91" s="1571"/>
      <c r="D91" s="1571"/>
      <c r="E91" s="1571"/>
      <c r="F91" s="1571"/>
      <c r="G91" s="1571"/>
      <c r="H91" s="1571"/>
      <c r="I91" s="1571"/>
      <c r="J91" s="1571"/>
      <c r="K91" s="1571"/>
      <c r="L91" s="1571"/>
      <c r="M91" s="1571"/>
      <c r="N91" s="1571"/>
      <c r="O91" s="1571"/>
      <c r="P91" s="1572"/>
    </row>
    <row r="92" spans="1:16" x14ac:dyDescent="0.2">
      <c r="B92" s="111"/>
      <c r="C92" s="112"/>
      <c r="D92" s="112"/>
      <c r="E92" s="112"/>
      <c r="F92" s="112"/>
      <c r="G92" s="112"/>
      <c r="H92" s="112"/>
      <c r="I92" s="112"/>
      <c r="J92" s="112"/>
      <c r="K92" s="112"/>
      <c r="L92" s="112"/>
      <c r="M92" s="112"/>
      <c r="N92" s="112"/>
      <c r="O92" s="112"/>
      <c r="P92" s="113"/>
    </row>
    <row r="93" spans="1:16" x14ac:dyDescent="0.2">
      <c r="B93" s="104"/>
    </row>
    <row r="94" spans="1:16" x14ac:dyDescent="0.2">
      <c r="B94" s="104"/>
    </row>
    <row r="95" spans="1:16" ht="23.25" x14ac:dyDescent="0.35">
      <c r="A95" s="817" t="s">
        <v>121</v>
      </c>
      <c r="B95" s="1564" t="s">
        <v>122</v>
      </c>
      <c r="C95" s="1565"/>
      <c r="D95" s="1565"/>
      <c r="E95" s="1565"/>
      <c r="F95" s="1565"/>
      <c r="G95" s="1565"/>
      <c r="H95" s="1565"/>
      <c r="I95" s="1565"/>
      <c r="J95" s="1565"/>
      <c r="K95" s="1565"/>
      <c r="L95" s="1565"/>
      <c r="M95" s="1565"/>
      <c r="N95" s="1565"/>
      <c r="O95" s="1565"/>
      <c r="P95" s="1566"/>
    </row>
    <row r="96" spans="1:16" ht="12.75" customHeight="1" x14ac:dyDescent="0.35">
      <c r="B96" s="114"/>
      <c r="C96" s="115"/>
      <c r="D96" s="115"/>
      <c r="E96" s="115"/>
      <c r="F96" s="115"/>
      <c r="G96" s="115"/>
      <c r="H96" s="115"/>
      <c r="I96" s="115"/>
      <c r="J96" s="115"/>
      <c r="K96" s="115"/>
      <c r="L96" s="115"/>
      <c r="M96" s="115"/>
      <c r="N96" s="115"/>
      <c r="O96" s="115"/>
      <c r="P96" s="116"/>
    </row>
    <row r="97" spans="1:17" ht="12.75" customHeight="1" x14ac:dyDescent="0.2">
      <c r="A97" s="1595">
        <v>1</v>
      </c>
      <c r="B97" s="1598" t="s">
        <v>123</v>
      </c>
      <c r="C97" s="1580"/>
      <c r="D97" s="1580"/>
      <c r="E97" s="1580"/>
      <c r="F97" s="1580"/>
      <c r="G97" s="1580"/>
      <c r="H97" s="1580"/>
      <c r="I97" s="1580"/>
      <c r="J97" s="1580"/>
      <c r="K97" s="1580"/>
      <c r="L97" s="1580"/>
      <c r="M97" s="1580"/>
      <c r="N97" s="1580"/>
      <c r="O97" s="1580"/>
      <c r="P97" s="1581"/>
    </row>
    <row r="98" spans="1:17" ht="12.75" customHeight="1" x14ac:dyDescent="0.2">
      <c r="A98" s="1595"/>
      <c r="B98" s="1598"/>
      <c r="C98" s="1580"/>
      <c r="D98" s="1580"/>
      <c r="E98" s="1580"/>
      <c r="F98" s="1580"/>
      <c r="G98" s="1580"/>
      <c r="H98" s="1580"/>
      <c r="I98" s="1580"/>
      <c r="J98" s="1580"/>
      <c r="K98" s="1580"/>
      <c r="L98" s="1580"/>
      <c r="M98" s="1580"/>
      <c r="N98" s="1580"/>
      <c r="O98" s="1580"/>
      <c r="P98" s="1581"/>
    </row>
    <row r="99" spans="1:17" ht="12.75" customHeight="1" x14ac:dyDescent="0.2">
      <c r="A99" s="1595"/>
      <c r="B99" s="1598"/>
      <c r="C99" s="1580"/>
      <c r="D99" s="1580"/>
      <c r="E99" s="1580"/>
      <c r="F99" s="1580"/>
      <c r="G99" s="1580"/>
      <c r="H99" s="1580"/>
      <c r="I99" s="1580"/>
      <c r="J99" s="1580"/>
      <c r="K99" s="1580"/>
      <c r="L99" s="1580"/>
      <c r="M99" s="1580"/>
      <c r="N99" s="1580"/>
      <c r="O99" s="1580"/>
      <c r="P99" s="1581"/>
    </row>
    <row r="100" spans="1:17" ht="12.75" customHeight="1" x14ac:dyDescent="0.35">
      <c r="B100" s="114"/>
      <c r="C100" s="115"/>
      <c r="D100" s="115"/>
      <c r="E100" s="115"/>
      <c r="F100" s="115"/>
      <c r="G100" s="115"/>
      <c r="H100" s="115"/>
      <c r="I100" s="115"/>
      <c r="J100" s="115"/>
      <c r="K100" s="115"/>
      <c r="L100" s="115"/>
      <c r="M100" s="115"/>
      <c r="N100" s="115"/>
      <c r="O100" s="115"/>
      <c r="P100" s="116"/>
    </row>
    <row r="101" spans="1:17" ht="12.75" customHeight="1" x14ac:dyDescent="0.2">
      <c r="A101" s="308">
        <v>2</v>
      </c>
      <c r="B101" s="1592" t="s">
        <v>124</v>
      </c>
      <c r="C101" s="1593"/>
      <c r="D101" s="1593"/>
      <c r="E101" s="1593"/>
      <c r="F101" s="1593"/>
      <c r="G101" s="1593"/>
      <c r="H101" s="1593"/>
      <c r="I101" s="1593"/>
      <c r="J101" s="1593"/>
      <c r="K101" s="1593"/>
      <c r="L101" s="1593"/>
      <c r="M101" s="1593"/>
      <c r="N101" s="1593"/>
      <c r="O101" s="1593"/>
      <c r="P101" s="1594"/>
    </row>
    <row r="102" spans="1:17" ht="12.75" customHeight="1" x14ac:dyDescent="0.35">
      <c r="B102" s="114"/>
      <c r="C102" s="115"/>
      <c r="D102" s="115"/>
      <c r="E102" s="115"/>
      <c r="F102" s="115"/>
      <c r="G102" s="115"/>
      <c r="H102" s="115"/>
      <c r="I102" s="115"/>
      <c r="J102" s="115"/>
      <c r="K102" s="115"/>
      <c r="L102" s="115"/>
      <c r="M102" s="115"/>
      <c r="N102" s="115"/>
      <c r="O102" s="115"/>
      <c r="P102" s="116"/>
    </row>
    <row r="103" spans="1:17" x14ac:dyDescent="0.2">
      <c r="A103" s="1226">
        <v>3</v>
      </c>
      <c r="B103" s="1576" t="s">
        <v>125</v>
      </c>
      <c r="C103" s="1577"/>
      <c r="D103" s="1577"/>
      <c r="E103" s="1577"/>
      <c r="F103" s="1577"/>
      <c r="G103" s="1577"/>
      <c r="H103" s="1577"/>
      <c r="I103" s="1577"/>
      <c r="J103" s="1577"/>
      <c r="K103" s="1577"/>
      <c r="L103" s="1577"/>
      <c r="M103" s="1577"/>
      <c r="N103" s="1577"/>
      <c r="O103" s="1577"/>
      <c r="P103" s="1578"/>
    </row>
    <row r="104" spans="1:17" x14ac:dyDescent="0.2">
      <c r="A104" s="1226"/>
      <c r="B104" s="877"/>
      <c r="C104" s="873"/>
      <c r="D104" s="873"/>
      <c r="E104" s="873"/>
      <c r="F104" s="873"/>
      <c r="G104" s="873"/>
      <c r="H104" s="873"/>
      <c r="I104" s="873"/>
      <c r="J104" s="873"/>
      <c r="K104" s="873"/>
      <c r="L104" s="873"/>
      <c r="M104" s="873"/>
      <c r="N104" s="873"/>
      <c r="O104" s="873"/>
      <c r="P104" s="874"/>
    </row>
    <row r="105" spans="1:17" x14ac:dyDescent="0.2">
      <c r="A105" s="1226">
        <v>4</v>
      </c>
      <c r="B105" s="1576" t="s">
        <v>126</v>
      </c>
      <c r="C105" s="1577"/>
      <c r="D105" s="1577"/>
      <c r="E105" s="1577"/>
      <c r="F105" s="1577"/>
      <c r="G105" s="1577"/>
      <c r="H105" s="1577"/>
      <c r="I105" s="1577"/>
      <c r="J105" s="1577"/>
      <c r="K105" s="1577"/>
      <c r="L105" s="1577"/>
      <c r="M105" s="1577"/>
      <c r="N105" s="1577"/>
      <c r="O105" s="1577"/>
      <c r="P105" s="1578"/>
    </row>
    <row r="106" spans="1:17" x14ac:dyDescent="0.2">
      <c r="A106" s="1226"/>
      <c r="B106" s="869"/>
      <c r="C106" s="870"/>
      <c r="D106" s="870"/>
      <c r="E106" s="870"/>
      <c r="F106" s="870"/>
      <c r="G106" s="870"/>
      <c r="H106" s="870"/>
      <c r="I106" s="870"/>
      <c r="J106" s="870"/>
      <c r="K106" s="870"/>
      <c r="L106" s="870"/>
      <c r="M106" s="870"/>
      <c r="N106" s="870"/>
      <c r="O106" s="870"/>
      <c r="P106" s="871"/>
    </row>
    <row r="107" spans="1:17" x14ac:dyDescent="0.2">
      <c r="A107" s="1227">
        <v>5</v>
      </c>
      <c r="B107" s="1582" t="s">
        <v>127</v>
      </c>
      <c r="C107" s="1583"/>
      <c r="D107" s="1583"/>
      <c r="E107" s="1583"/>
      <c r="F107" s="1583"/>
      <c r="G107" s="1583"/>
      <c r="H107" s="1583"/>
      <c r="I107" s="1583"/>
      <c r="J107" s="1583"/>
      <c r="K107" s="1583"/>
      <c r="L107" s="1583"/>
      <c r="M107" s="1583"/>
      <c r="N107" s="1583"/>
      <c r="O107" s="1583"/>
      <c r="P107" s="1584"/>
    </row>
    <row r="108" spans="1:17" x14ac:dyDescent="0.2">
      <c r="A108" s="1226"/>
      <c r="B108" s="106"/>
      <c r="P108" s="105"/>
    </row>
    <row r="109" spans="1:17" x14ac:dyDescent="0.2">
      <c r="A109" s="1226">
        <v>6</v>
      </c>
      <c r="B109" s="1576" t="s">
        <v>128</v>
      </c>
      <c r="C109" s="1577"/>
      <c r="D109" s="1577"/>
      <c r="E109" s="1577"/>
      <c r="F109" s="1577"/>
      <c r="G109" s="1577"/>
      <c r="H109" s="1577"/>
      <c r="I109" s="1577"/>
      <c r="J109" s="1577"/>
      <c r="K109" s="1577"/>
      <c r="L109" s="1577"/>
      <c r="M109" s="1577"/>
      <c r="N109" s="1577"/>
      <c r="O109" s="1577"/>
      <c r="P109" s="1578"/>
    </row>
    <row r="110" spans="1:17" x14ac:dyDescent="0.2">
      <c r="A110" s="1226"/>
      <c r="B110" s="106"/>
      <c r="P110" s="105"/>
    </row>
    <row r="111" spans="1:17" x14ac:dyDescent="0.2">
      <c r="A111" s="1226">
        <v>7</v>
      </c>
      <c r="B111" s="1576" t="s">
        <v>129</v>
      </c>
      <c r="C111" s="1577"/>
      <c r="D111" s="1577"/>
      <c r="E111" s="1577"/>
      <c r="F111" s="1577"/>
      <c r="G111" s="1577"/>
      <c r="H111" s="1577"/>
      <c r="I111" s="1577"/>
      <c r="J111" s="1577"/>
      <c r="K111" s="1577"/>
      <c r="L111" s="1577"/>
      <c r="M111" s="1577"/>
      <c r="N111" s="1577"/>
      <c r="O111" s="1577"/>
      <c r="P111" s="1578"/>
      <c r="Q111" s="1425" t="s">
        <v>130</v>
      </c>
    </row>
    <row r="112" spans="1:17" x14ac:dyDescent="0.2">
      <c r="A112" s="1226"/>
      <c r="B112" s="117"/>
      <c r="C112" s="112"/>
      <c r="D112" s="112"/>
      <c r="E112" s="112"/>
      <c r="F112" s="112"/>
      <c r="G112" s="112"/>
      <c r="H112" s="112"/>
      <c r="I112" s="112"/>
      <c r="J112" s="112"/>
      <c r="K112" s="112"/>
      <c r="L112" s="112"/>
      <c r="M112" s="112"/>
      <c r="N112" s="112"/>
      <c r="O112" s="112"/>
      <c r="P112" s="113"/>
    </row>
    <row r="114" spans="1:16" ht="23.25" x14ac:dyDescent="0.35">
      <c r="A114" s="817" t="s">
        <v>131</v>
      </c>
      <c r="B114" s="1564" t="s">
        <v>132</v>
      </c>
      <c r="C114" s="1565"/>
      <c r="D114" s="1565"/>
      <c r="E114" s="1565"/>
      <c r="F114" s="1565"/>
      <c r="G114" s="1565"/>
      <c r="H114" s="1565"/>
      <c r="I114" s="1565"/>
      <c r="J114" s="1565"/>
      <c r="K114" s="1565"/>
      <c r="L114" s="1565"/>
      <c r="M114" s="1565"/>
      <c r="N114" s="1565"/>
      <c r="O114" s="1565"/>
      <c r="P114" s="1566"/>
    </row>
    <row r="115" spans="1:16" x14ac:dyDescent="0.2">
      <c r="B115" s="1567" t="s">
        <v>133</v>
      </c>
      <c r="C115" s="1568"/>
      <c r="D115" s="1568"/>
      <c r="E115" s="1568"/>
      <c r="F115" s="1568"/>
      <c r="G115" s="1568"/>
      <c r="H115" s="1568"/>
      <c r="I115" s="1568"/>
      <c r="J115" s="1568"/>
      <c r="K115" s="1568"/>
      <c r="L115" s="1568"/>
      <c r="M115" s="1568"/>
      <c r="N115" s="1568"/>
      <c r="O115" s="1568"/>
      <c r="P115" s="1569"/>
    </row>
    <row r="116" spans="1:16" x14ac:dyDescent="0.2">
      <c r="B116" s="1570"/>
      <c r="C116" s="1571"/>
      <c r="D116" s="1571"/>
      <c r="E116" s="1571"/>
      <c r="F116" s="1571"/>
      <c r="G116" s="1571"/>
      <c r="H116" s="1571"/>
      <c r="I116" s="1571"/>
      <c r="J116" s="1571"/>
      <c r="K116" s="1571"/>
      <c r="L116" s="1571"/>
      <c r="M116" s="1571"/>
      <c r="N116" s="1571"/>
      <c r="O116" s="1571"/>
      <c r="P116" s="1572"/>
    </row>
    <row r="117" spans="1:16" x14ac:dyDescent="0.2">
      <c r="B117" s="1570"/>
      <c r="C117" s="1571"/>
      <c r="D117" s="1571"/>
      <c r="E117" s="1571"/>
      <c r="F117" s="1571"/>
      <c r="G117" s="1571"/>
      <c r="H117" s="1571"/>
      <c r="I117" s="1571"/>
      <c r="J117" s="1571"/>
      <c r="K117" s="1571"/>
      <c r="L117" s="1571"/>
      <c r="M117" s="1571"/>
      <c r="N117" s="1571"/>
      <c r="O117" s="1571"/>
      <c r="P117" s="1572"/>
    </row>
    <row r="118" spans="1:16" x14ac:dyDescent="0.2">
      <c r="B118" s="1573"/>
      <c r="C118" s="1574"/>
      <c r="D118" s="1574"/>
      <c r="E118" s="1574"/>
      <c r="F118" s="1574"/>
      <c r="G118" s="1574"/>
      <c r="H118" s="1574"/>
      <c r="I118" s="1574"/>
      <c r="J118" s="1574"/>
      <c r="K118" s="1574"/>
      <c r="L118" s="1574"/>
      <c r="M118" s="1574"/>
      <c r="N118" s="1574"/>
      <c r="O118" s="1574"/>
      <c r="P118" s="1575"/>
    </row>
    <row r="121" spans="1:16" ht="23.25" x14ac:dyDescent="0.35">
      <c r="A121" s="817" t="s">
        <v>134</v>
      </c>
      <c r="B121" s="1588" t="s">
        <v>135</v>
      </c>
      <c r="C121" s="1589"/>
      <c r="D121" s="1589"/>
      <c r="E121" s="1589"/>
      <c r="F121" s="1589"/>
      <c r="G121" s="1589"/>
      <c r="H121" s="1589"/>
      <c r="I121" s="1589"/>
      <c r="J121" s="1589"/>
      <c r="K121" s="1589"/>
      <c r="L121" s="1589"/>
      <c r="M121" s="1589"/>
      <c r="N121" s="1589"/>
      <c r="O121" s="1589"/>
      <c r="P121" s="1590"/>
    </row>
    <row r="122" spans="1:16" x14ac:dyDescent="0.2">
      <c r="B122" s="818"/>
      <c r="C122" s="819"/>
      <c r="D122" s="819"/>
      <c r="E122" s="819"/>
      <c r="F122" s="819"/>
      <c r="G122" s="819"/>
      <c r="H122" s="819"/>
      <c r="I122" s="819"/>
      <c r="J122" s="819"/>
      <c r="K122" s="819"/>
      <c r="L122" s="819"/>
      <c r="M122" s="819"/>
      <c r="N122" s="819"/>
      <c r="O122" s="819"/>
      <c r="P122" s="820"/>
    </row>
    <row r="123" spans="1:16" x14ac:dyDescent="0.2">
      <c r="A123" s="308">
        <v>1</v>
      </c>
      <c r="B123" s="1591" t="s">
        <v>136</v>
      </c>
      <c r="C123" s="1559"/>
      <c r="D123" s="1559"/>
      <c r="E123" s="1559"/>
      <c r="F123" s="1559"/>
      <c r="G123" s="1559"/>
      <c r="H123" s="1559"/>
      <c r="I123" s="1559"/>
      <c r="J123" s="1559"/>
      <c r="K123" s="1559"/>
      <c r="L123" s="1559"/>
      <c r="M123" s="1559"/>
      <c r="N123" s="1559"/>
      <c r="O123" s="1559"/>
      <c r="P123" s="1560"/>
    </row>
    <row r="124" spans="1:16" x14ac:dyDescent="0.2">
      <c r="B124" s="1591"/>
      <c r="C124" s="1559"/>
      <c r="D124" s="1559"/>
      <c r="E124" s="1559"/>
      <c r="F124" s="1559"/>
      <c r="G124" s="1559"/>
      <c r="H124" s="1559"/>
      <c r="I124" s="1559"/>
      <c r="J124" s="1559"/>
      <c r="K124" s="1559"/>
      <c r="L124" s="1559"/>
      <c r="M124" s="1559"/>
      <c r="N124" s="1559"/>
      <c r="O124" s="1559"/>
      <c r="P124" s="1560"/>
    </row>
    <row r="125" spans="1:16" x14ac:dyDescent="0.2">
      <c r="B125" s="1591"/>
      <c r="C125" s="1559"/>
      <c r="D125" s="1559"/>
      <c r="E125" s="1559"/>
      <c r="F125" s="1559"/>
      <c r="G125" s="1559"/>
      <c r="H125" s="1559"/>
      <c r="I125" s="1559"/>
      <c r="J125" s="1559"/>
      <c r="K125" s="1559"/>
      <c r="L125" s="1559"/>
      <c r="M125" s="1559"/>
      <c r="N125" s="1559"/>
      <c r="O125" s="1559"/>
      <c r="P125" s="1560"/>
    </row>
    <row r="126" spans="1:16" x14ac:dyDescent="0.2">
      <c r="A126" s="308">
        <v>2</v>
      </c>
      <c r="B126" s="821" t="s">
        <v>137</v>
      </c>
      <c r="P126" s="105"/>
    </row>
    <row r="127" spans="1:16" x14ac:dyDescent="0.2">
      <c r="B127" s="822" t="s">
        <v>101</v>
      </c>
      <c r="C127" s="1558" t="s">
        <v>138</v>
      </c>
      <c r="D127" s="1559"/>
      <c r="E127" s="1559"/>
      <c r="F127" s="1559"/>
      <c r="G127" s="1559"/>
      <c r="H127" s="1559"/>
      <c r="I127" s="1559"/>
      <c r="J127" s="1559"/>
      <c r="K127" s="1559"/>
      <c r="L127" s="1559"/>
      <c r="M127" s="1559"/>
      <c r="N127" s="1559"/>
      <c r="O127" s="1559"/>
      <c r="P127" s="1560"/>
    </row>
    <row r="128" spans="1:16" x14ac:dyDescent="0.2">
      <c r="B128" s="822"/>
      <c r="C128" s="867"/>
      <c r="D128" s="867"/>
      <c r="E128" s="867"/>
      <c r="F128" s="867"/>
      <c r="G128" s="867"/>
      <c r="H128" s="867"/>
      <c r="I128" s="867"/>
      <c r="J128" s="867"/>
      <c r="K128" s="867"/>
      <c r="L128" s="867"/>
      <c r="M128" s="867"/>
      <c r="N128" s="867"/>
      <c r="O128" s="867"/>
      <c r="P128" s="868"/>
    </row>
    <row r="129" spans="2:16" ht="12.75" customHeight="1" x14ac:dyDescent="0.2">
      <c r="B129" s="822" t="s">
        <v>103</v>
      </c>
      <c r="C129" s="1558" t="str" cm="1">
        <f t="array" aca="1" ref="C129" ca="1">" In column B, manually select 'Yes' or 'No' in the yellow highlighted cells if your school needs this disclosure. For example, if the prior year comparatives were restated, change cell "&amp;ADDRESS(CELL("row",'Notes &amp; Disclosures'!$B$758),CELL("col",'Notes &amp; Disclosures'!$B$758),4)&amp;" from 'No' to 'Yes'."</f>
        <v xml:space="preserve"> In column B, manually select 'Yes' or 'No' in the yellow highlighted cells if your school needs this disclosure. For example, if the prior year comparatives were restated, change cell B758 from 'No' to 'Yes'.</v>
      </c>
      <c r="D129" s="1559"/>
      <c r="E129" s="1559"/>
      <c r="F129" s="1559"/>
      <c r="G129" s="1559"/>
      <c r="H129" s="1559"/>
      <c r="I129" s="1559"/>
      <c r="J129" s="1559"/>
      <c r="K129" s="1559"/>
      <c r="L129" s="1559"/>
      <c r="M129" s="1559"/>
      <c r="N129" s="1559"/>
      <c r="O129" s="1559"/>
      <c r="P129" s="1560"/>
    </row>
    <row r="130" spans="2:16" x14ac:dyDescent="0.2">
      <c r="B130" s="106"/>
      <c r="C130" s="1559"/>
      <c r="D130" s="1559"/>
      <c r="E130" s="1559"/>
      <c r="F130" s="1559"/>
      <c r="G130" s="1559"/>
      <c r="H130" s="1559"/>
      <c r="I130" s="1559"/>
      <c r="J130" s="1559"/>
      <c r="K130" s="1559"/>
      <c r="L130" s="1559"/>
      <c r="M130" s="1559"/>
      <c r="N130" s="1559"/>
      <c r="O130" s="1559"/>
      <c r="P130" s="1560"/>
    </row>
    <row r="131" spans="2:16" x14ac:dyDescent="0.2">
      <c r="B131" s="822"/>
      <c r="C131" s="102"/>
      <c r="P131" s="105"/>
    </row>
    <row r="132" spans="2:16" x14ac:dyDescent="0.2">
      <c r="B132" s="822" t="s">
        <v>105</v>
      </c>
      <c r="C132" s="102" t="s">
        <v>139</v>
      </c>
      <c r="P132" s="105"/>
    </row>
    <row r="133" spans="2:16" x14ac:dyDescent="0.2">
      <c r="B133" s="822"/>
      <c r="C133" s="102"/>
      <c r="P133" s="105"/>
    </row>
    <row r="134" spans="2:16" x14ac:dyDescent="0.2">
      <c r="B134" s="822" t="s">
        <v>107</v>
      </c>
      <c r="C134" s="102" t="s">
        <v>140</v>
      </c>
      <c r="P134" s="105"/>
    </row>
    <row r="135" spans="2:16" x14ac:dyDescent="0.2">
      <c r="B135" s="106"/>
      <c r="C135" s="102"/>
      <c r="P135" s="105"/>
    </row>
    <row r="136" spans="2:16" x14ac:dyDescent="0.2">
      <c r="B136" s="822" t="s">
        <v>109</v>
      </c>
      <c r="C136" s="54" t="s">
        <v>141</v>
      </c>
      <c r="P136" s="105"/>
    </row>
    <row r="137" spans="2:16" x14ac:dyDescent="0.2">
      <c r="B137" s="117"/>
      <c r="C137" s="112"/>
      <c r="D137" s="112"/>
      <c r="E137" s="112"/>
      <c r="F137" s="112"/>
      <c r="G137" s="112"/>
      <c r="H137" s="112"/>
      <c r="I137" s="112"/>
      <c r="J137" s="112"/>
      <c r="K137" s="112"/>
      <c r="L137" s="112"/>
      <c r="M137" s="112"/>
      <c r="N137" s="112"/>
      <c r="O137" s="112"/>
      <c r="P137" s="113"/>
    </row>
  </sheetData>
  <mergeCells count="54">
    <mergeCell ref="F51:P51"/>
    <mergeCell ref="F53:P53"/>
    <mergeCell ref="B45:P45"/>
    <mergeCell ref="K59:P59"/>
    <mergeCell ref="F48:P48"/>
    <mergeCell ref="F50:P50"/>
    <mergeCell ref="K57:P57"/>
    <mergeCell ref="K58:P58"/>
    <mergeCell ref="B2:P2"/>
    <mergeCell ref="B43:P43"/>
    <mergeCell ref="B18:P18"/>
    <mergeCell ref="B9:P9"/>
    <mergeCell ref="B33:P33"/>
    <mergeCell ref="C19:P19"/>
    <mergeCell ref="B16:P16"/>
    <mergeCell ref="B34:P35"/>
    <mergeCell ref="B11:P13"/>
    <mergeCell ref="B4:P7"/>
    <mergeCell ref="B37:P38"/>
    <mergeCell ref="A97:A99"/>
    <mergeCell ref="C79:P79"/>
    <mergeCell ref="F63:J63"/>
    <mergeCell ref="F65:J65"/>
    <mergeCell ref="C78:P78"/>
    <mergeCell ref="C85:P85"/>
    <mergeCell ref="K63:P63"/>
    <mergeCell ref="B97:P99"/>
    <mergeCell ref="B90:P91"/>
    <mergeCell ref="C86:P86"/>
    <mergeCell ref="B77:P77"/>
    <mergeCell ref="B68:P68"/>
    <mergeCell ref="C82:P82"/>
    <mergeCell ref="C81:P81"/>
    <mergeCell ref="K60:P60"/>
    <mergeCell ref="K64:P64"/>
    <mergeCell ref="K65:P65"/>
    <mergeCell ref="B121:P121"/>
    <mergeCell ref="B123:P125"/>
    <mergeCell ref="B101:P101"/>
    <mergeCell ref="C127:P127"/>
    <mergeCell ref="C129:P130"/>
    <mergeCell ref="K61:P61"/>
    <mergeCell ref="B114:P114"/>
    <mergeCell ref="B115:P118"/>
    <mergeCell ref="B111:P111"/>
    <mergeCell ref="B109:P109"/>
    <mergeCell ref="K66:P66"/>
    <mergeCell ref="B105:P105"/>
    <mergeCell ref="C84:P84"/>
    <mergeCell ref="B107:P107"/>
    <mergeCell ref="B95:P95"/>
    <mergeCell ref="B103:P103"/>
    <mergeCell ref="B88:P88"/>
    <mergeCell ref="C80:P80"/>
  </mergeCells>
  <hyperlinks>
    <hyperlink ref="C72" location="'GROUP Actual CF Model CY'!A1" display="Actual Cash Flow Model CY" xr:uid="{00000000-0004-0000-0000-000000000000}"/>
    <hyperlink ref="C73" location="'GROUP Budget CF Model CY'!A1" display="Budget Group Cash Flow Model CY" xr:uid="{00000000-0004-0000-0000-000001000000}"/>
    <hyperlink ref="C74" location="'Notes &amp; Disclosures'!A1" display="Notes &amp; Disclosures" xr:uid="{00000000-0004-0000-0000-000002000000}"/>
    <hyperlink ref="C22" location="' Statement of Responsibility'!A1" display="Statement of Responsibility" xr:uid="{00000000-0004-0000-0000-000003000000}"/>
    <hyperlink ref="C23" location="'St of Comprehensive Rev. &amp; Exp.'!Print_Area" display="Statement of Comprehensive Revenue and Expenditure" xr:uid="{00000000-0004-0000-0000-000004000000}"/>
    <hyperlink ref="C24" location="'St of Ch in net Assets &amp; Equity'!Print_Area" display="Statement of Change in net Assets &amp; Equity" xr:uid="{00000000-0004-0000-0000-000005000000}"/>
    <hyperlink ref="C25" location="'Statement of Financial Position'!Print_Area" display="Statement of Financial Position" xr:uid="{00000000-0004-0000-0000-000006000000}"/>
    <hyperlink ref="C26" location="'Statement of Cash Flows'!A1" display="Statement of Cash Flows" xr:uid="{00000000-0004-0000-0000-000007000000}"/>
    <hyperlink ref="C28" location="'Notes &amp; Disclosures'!Print_Area" display="Notes and Disclosures" xr:uid="{00000000-0004-0000-0000-000008000000}"/>
    <hyperlink ref="C59" location="'GROUP Budget CF Model CY'!A1" display="Group Budget Cash Flow Model CY" xr:uid="{00000000-0004-0000-0000-00000A000000}"/>
    <hyperlink ref="C60" location="'GROUP Actual CF Model CY'!A1" display="Group Actual Cash Flow Model CY" xr:uid="{00000000-0004-0000-0000-00000B000000}"/>
    <hyperlink ref="C61" location="'Notes &amp; Disclosures'!A1" display="Notes &amp; Disclosures" xr:uid="{00000000-0004-0000-0000-00000C000000}"/>
    <hyperlink ref="C55" location="'GROUP Inputs'!A1" display="Inputs" xr:uid="{00000000-0004-0000-0000-00000D000000}"/>
    <hyperlink ref="C62" location="' Statement of Responsibility'!A1" display="Statement of Responsibility" xr:uid="{00000000-0004-0000-0000-00000E000000}"/>
    <hyperlink ref="C63" location="'St of Comprehensive Rev. &amp; Exp.'!Print_Area" display="Statement of Comprehensive Revenue and Expenditure" xr:uid="{00000000-0004-0000-0000-00000F000000}"/>
    <hyperlink ref="C64" location="'St of Ch in net Assets &amp; Equity'!Print_Area" display="Statement of Change in net Assets &amp; Equity" xr:uid="{00000000-0004-0000-0000-000010000000}"/>
    <hyperlink ref="C65" location="'Statement of Financial Position'!Print_Area" display="Statement of Financial Position" xr:uid="{00000000-0004-0000-0000-000011000000}"/>
    <hyperlink ref="C66" location="'Statement of Cash Flows'!A1" display="Statement of Cash Flows" xr:uid="{00000000-0004-0000-0000-000012000000}"/>
    <hyperlink ref="C27" location="'St of Accounting Policies'!A1" display="Statement of Accounting Policies" xr:uid="{00000000-0004-0000-0000-000013000000}"/>
    <hyperlink ref="C70" location="'Sch Parent TB Converter'!A1" display="Trial Balance Converter" xr:uid="{00000000-0004-0000-0000-000014000000}"/>
    <hyperlink ref="C54" location="Eliminations!A1" display="Eliminations" xr:uid="{00000000-0004-0000-0000-000015000000}"/>
    <hyperlink ref="C56" location="'Subsidiary Inputs'!A1" display="Subsidiary Inputs" xr:uid="{00000000-0004-0000-0000-000016000000}"/>
    <hyperlink ref="C75" location="'Guidance - Cyclical Main Calc'!A1" display="Guidance - Cyclical Maintenance Calculation" xr:uid="{00000000-0004-0000-0000-000018000000}"/>
    <hyperlink ref="C48" location="'Sch Parent Trial Balance Input'!A1" display="Sch Parent Trial Balance Input" xr:uid="{CD5CFDB2-F351-46E9-A508-8E99CA1A7FD3}"/>
    <hyperlink ref="C49" location="'Sch Parent TB Converter'!A1" display="Sch Parent TB Converter" xr:uid="{0D1A801B-9610-4EA1-8BAF-F4E6E3C910ED}"/>
    <hyperlink ref="C50" location="'Sch PARENT Inputs'!A1" display="Sch PARENT Inputs" xr:uid="{543D76D1-E5BD-457B-9771-61C5F1E5AA8C}"/>
    <hyperlink ref="C51" location="'Subsidiary Trial Balance Input'!A1" display="Subsidiary Trial Balance Input" xr:uid="{56F82BE1-01FD-4A22-B330-78CCEDF2119C}"/>
    <hyperlink ref="C52" location="'Subsidiary TB Converter'!A1" display="Subsidiary TB Converter" xr:uid="{6C048C9A-DA89-47D9-BC8F-67B21D1C91F8}"/>
    <hyperlink ref="C53" location="'Subsidiary Inputs'!A1" display="Subsidiary Inputs" xr:uid="{F5EBE8E3-7532-4CF7-BD82-5D72C34898F5}"/>
    <hyperlink ref="C69" location="'Sch Parent Trial Balance Input'!A1" display="Sch Parent Trial Balance Input" xr:uid="{8229C3D0-D240-406A-87E8-7E10EE887460}"/>
    <hyperlink ref="C57" location="'PARENT Actual CF Model CY'!A1" display="Parent Actual Cash Flow Model CY" xr:uid="{95279EBD-2324-4141-9F40-A3A9F326C3C6}"/>
    <hyperlink ref="C58" location="'PARENT Budget CF Model CY'!A1" display="Parent Budget Cash Flow Model CY" xr:uid="{97CAB532-0BCB-479F-B73F-6EC34FFD0225}"/>
    <hyperlink ref="C71" location="'Sch PARENT Inputs'!A1" display="Sch Parent Inputs" xr:uid="{C6C8AEFC-5EAE-437D-83A3-DD1DF0804714}"/>
    <hyperlink ref="Q111" r:id="rId1" location="contact" display="School Finance Adviser contact details" xr:uid="{C87DA9B7-AA6F-4C83-9F10-9CA58D4A2C36}"/>
  </hyperlinks>
  <pageMargins left="0.74803149606299213" right="0.74803149606299213" top="0.98425196850393704" bottom="0.98425196850393704" header="0.51181102362204722" footer="0.51181102362204722"/>
  <pageSetup paperSize="9" scale="59" fitToHeight="0" orientation="landscape" cellComments="asDisplayed" r:id="rId2"/>
  <headerFooter alignWithMargins="0">
    <oddHeader>&amp;C&amp;"Calibri"&amp;10&amp;K000000 [UNCLASSIFIED]&amp;1#_x000D_</oddHeader>
    <oddFooter>&amp;C_x000D_&amp;1#&amp;"Calibri"&amp;10&amp;K000000 [UNCLASSIFIED]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U616"/>
  <sheetViews>
    <sheetView showGridLines="0" zoomScale="85" zoomScaleNormal="85" zoomScaleSheetLayoutView="100" workbookViewId="0"/>
  </sheetViews>
  <sheetFormatPr defaultColWidth="9.140625" defaultRowHeight="12.75" x14ac:dyDescent="0.2"/>
  <cols>
    <col min="1" max="1" width="16.5703125" style="5" bestFit="1" customWidth="1"/>
    <col min="2" max="2" width="3" style="778" customWidth="1"/>
    <col min="3" max="3" width="58.5703125" style="5" customWidth="1"/>
    <col min="4" max="4" width="8.5703125" style="5" customWidth="1"/>
    <col min="5" max="7" width="12.5703125" style="415" customWidth="1"/>
    <col min="8" max="8" width="13.5703125" style="415" customWidth="1"/>
    <col min="9" max="9" width="12.140625" style="415" customWidth="1"/>
    <col min="10" max="10" width="12.5703125" style="415" customWidth="1"/>
    <col min="11" max="11" width="12.5703125" style="43" customWidth="1"/>
    <col min="12" max="12" width="13.42578125" style="5" customWidth="1"/>
    <col min="13" max="18" width="14.5703125" style="5" customWidth="1"/>
    <col min="19" max="22" width="13.42578125" style="5" customWidth="1"/>
    <col min="23" max="23" width="9.85546875" style="5" bestFit="1" customWidth="1"/>
    <col min="24" max="24" width="13.85546875" style="5" bestFit="1" customWidth="1"/>
    <col min="25" max="27" width="9.140625" style="5"/>
    <col min="28" max="28" width="9.85546875" style="5" bestFit="1" customWidth="1"/>
    <col min="29" max="16384" width="9.140625" style="5"/>
  </cols>
  <sheetData>
    <row r="1" spans="1:18" x14ac:dyDescent="0.2">
      <c r="B1" s="778" t="s">
        <v>527</v>
      </c>
    </row>
    <row r="2" spans="1:18" s="12" customFormat="1" ht="23.25" x14ac:dyDescent="0.25">
      <c r="A2" s="5" t="s">
        <v>607</v>
      </c>
      <c r="B2" s="779" t="s">
        <v>310</v>
      </c>
      <c r="C2" s="985" t="str">
        <f>SchoolName</f>
        <v>Kiwi Park School</v>
      </c>
      <c r="D2" s="9"/>
      <c r="E2" s="10"/>
      <c r="F2" s="11"/>
      <c r="G2" s="11"/>
      <c r="H2" s="11"/>
      <c r="I2" s="11"/>
      <c r="J2" s="11"/>
      <c r="K2" s="25"/>
      <c r="L2" s="811"/>
      <c r="M2" s="810"/>
      <c r="N2" s="74"/>
      <c r="O2" s="43"/>
      <c r="P2" s="43"/>
      <c r="Q2" s="43"/>
      <c r="R2" s="811"/>
    </row>
    <row r="3" spans="1:18" ht="23.25" x14ac:dyDescent="0.35">
      <c r="B3" s="779" t="s">
        <v>310</v>
      </c>
      <c r="C3" s="3" t="s">
        <v>14</v>
      </c>
      <c r="D3" s="3"/>
      <c r="K3" s="167" t="s">
        <v>465</v>
      </c>
      <c r="L3" s="81"/>
      <c r="M3" s="810"/>
      <c r="N3" s="30"/>
      <c r="O3" s="30"/>
      <c r="P3" s="43"/>
      <c r="Q3" s="43"/>
      <c r="R3" s="30"/>
    </row>
    <row r="4" spans="1:18" s="2" customFormat="1" ht="18" customHeight="1" x14ac:dyDescent="0.2">
      <c r="A4" s="6"/>
      <c r="B4" s="779" t="s">
        <v>310</v>
      </c>
      <c r="C4" s="22" t="str">
        <f>"For the year ended 31 December "&amp;FY</f>
        <v>For the year ended 31 December 2025</v>
      </c>
      <c r="D4" s="22"/>
      <c r="K4" s="488"/>
    </row>
    <row r="5" spans="1:18" s="2" customFormat="1" ht="18" x14ac:dyDescent="0.2">
      <c r="A5" s="6"/>
      <c r="B5" s="779" t="s">
        <v>310</v>
      </c>
      <c r="C5" s="22"/>
      <c r="D5" s="22"/>
      <c r="K5" s="488"/>
    </row>
    <row r="6" spans="1:18" s="2" customFormat="1" ht="12.75" customHeight="1" x14ac:dyDescent="0.2">
      <c r="A6" s="6"/>
      <c r="B6" s="779" t="s">
        <v>310</v>
      </c>
      <c r="C6" s="483"/>
      <c r="D6" s="1737" t="s">
        <v>479</v>
      </c>
      <c r="E6" s="1698" t="s">
        <v>476</v>
      </c>
      <c r="F6" s="1698"/>
      <c r="G6" s="1698"/>
      <c r="H6" s="1698" t="s">
        <v>477</v>
      </c>
      <c r="I6" s="1698"/>
      <c r="J6" s="1698"/>
      <c r="K6" s="488"/>
      <c r="M6" s="961" t="str">
        <f>'Guidance - Specific Disclosures'!A16</f>
        <v>[S5]</v>
      </c>
    </row>
    <row r="7" spans="1:18" x14ac:dyDescent="0.2">
      <c r="B7" s="779" t="s">
        <v>310</v>
      </c>
      <c r="D7" s="1738"/>
      <c r="E7" s="130">
        <f>+'Group Inputs'!$C$6</f>
        <v>2025</v>
      </c>
      <c r="F7" s="130">
        <f>+'Group Inputs'!$D$6</f>
        <v>2025</v>
      </c>
      <c r="G7" s="130">
        <f>+'Group Inputs'!$E$6</f>
        <v>2024</v>
      </c>
      <c r="H7" s="130">
        <f>+'Group Inputs'!$C$6</f>
        <v>2025</v>
      </c>
      <c r="I7" s="130">
        <f>+'Group Inputs'!$D$6</f>
        <v>2025</v>
      </c>
      <c r="J7" s="130">
        <f>+'Group Inputs'!$E$6</f>
        <v>2024</v>
      </c>
      <c r="K7" s="130"/>
    </row>
    <row r="8" spans="1:18" ht="25.5" customHeight="1" x14ac:dyDescent="0.2">
      <c r="A8" s="5" t="s">
        <v>478</v>
      </c>
      <c r="B8" s="779" t="s">
        <v>310</v>
      </c>
      <c r="D8" s="1738"/>
      <c r="E8" s="862" t="s">
        <v>313</v>
      </c>
      <c r="F8" s="862" t="s">
        <v>314</v>
      </c>
      <c r="G8" s="862" t="s">
        <v>313</v>
      </c>
      <c r="H8" s="862" t="s">
        <v>313</v>
      </c>
      <c r="I8" s="862" t="s">
        <v>314</v>
      </c>
      <c r="J8" s="862" t="s">
        <v>313</v>
      </c>
      <c r="K8" s="56"/>
      <c r="M8" s="960"/>
    </row>
    <row r="9" spans="1:18" ht="13.5" thickBot="1" x14ac:dyDescent="0.25">
      <c r="B9" s="779" t="s">
        <v>310</v>
      </c>
      <c r="C9" s="479"/>
      <c r="D9" s="1739"/>
      <c r="E9" s="480" t="s">
        <v>316</v>
      </c>
      <c r="F9" s="480" t="s">
        <v>316</v>
      </c>
      <c r="G9" s="480" t="s">
        <v>316</v>
      </c>
      <c r="H9" s="480" t="s">
        <v>316</v>
      </c>
      <c r="I9" s="480" t="s">
        <v>316</v>
      </c>
      <c r="J9" s="480" t="s">
        <v>316</v>
      </c>
      <c r="K9" s="56"/>
    </row>
    <row r="10" spans="1:18" x14ac:dyDescent="0.2">
      <c r="B10" s="779" t="s">
        <v>310</v>
      </c>
      <c r="D10" s="487"/>
      <c r="E10" s="79"/>
      <c r="F10" s="79"/>
      <c r="G10" s="79"/>
      <c r="H10" s="79"/>
      <c r="I10" s="79"/>
      <c r="J10" s="79"/>
      <c r="K10" s="56"/>
    </row>
    <row r="11" spans="1:18" x14ac:dyDescent="0.2">
      <c r="A11" s="5" t="s">
        <v>608</v>
      </c>
      <c r="B11" s="779" t="s">
        <v>310</v>
      </c>
      <c r="C11" s="1" t="s">
        <v>609</v>
      </c>
      <c r="D11" s="167"/>
      <c r="L11" s="30"/>
    </row>
    <row r="12" spans="1:18" x14ac:dyDescent="0.2">
      <c r="B12" s="780" t="str">
        <f>IF(AND(ROUND($E12,0)=0,ROUND($F12,0)=0,ROUND($G12,0)=0,ROUND($H12,0)=0,ROUND($I12,0)=0,ROUND($J12,0),0),"No","Yes")</f>
        <v>Yes</v>
      </c>
      <c r="C12" s="30" t="s">
        <v>480</v>
      </c>
      <c r="D12" s="30"/>
      <c r="E12" s="421">
        <f>-'Parent Actual CF Model CY'!W239</f>
        <v>0</v>
      </c>
      <c r="F12" s="421">
        <f>-'Parent Budget CF Model CY'!W$239</f>
        <v>0</v>
      </c>
      <c r="G12" s="164">
        <v>0</v>
      </c>
      <c r="H12" s="421">
        <f>-'Group Actual CF Model CY'!W$239</f>
        <v>0</v>
      </c>
      <c r="I12" s="421">
        <f>-'Group Budget CF Model CY'!W239</f>
        <v>0</v>
      </c>
      <c r="J12" s="164">
        <v>0</v>
      </c>
      <c r="K12" s="421"/>
      <c r="L12" s="30"/>
      <c r="M12" s="324" t="str">
        <f>'Guidance - Specific Disclosures'!A28</f>
        <v>[S9]</v>
      </c>
    </row>
    <row r="13" spans="1:18" x14ac:dyDescent="0.2">
      <c r="B13" s="780" t="str">
        <f t="shared" ref="B13:B20" si="0">IF(AND(ROUND($E13,0)=0,ROUND($F13,0)=0,ROUND($G13,0)=0,ROUND($H13,0)=0,ROUND($I13,0)=0,ROUND($J13,0),0),"No","Yes")</f>
        <v>Yes</v>
      </c>
      <c r="C13" s="30" t="s">
        <v>490</v>
      </c>
      <c r="D13" s="30"/>
      <c r="E13" s="421">
        <f>-'Parent Actual CF Model CY'!X239</f>
        <v>0</v>
      </c>
      <c r="F13" s="421">
        <f>-'Parent Budget CF Model CY'!X$239</f>
        <v>0</v>
      </c>
      <c r="G13" s="164">
        <v>0</v>
      </c>
      <c r="H13" s="421">
        <f>-'Group Actual CF Model CY'!X$239</f>
        <v>0</v>
      </c>
      <c r="I13" s="421">
        <f>-'Group Budget CF Model CY'!X239</f>
        <v>0</v>
      </c>
      <c r="J13" s="164">
        <v>0</v>
      </c>
      <c r="K13" s="421"/>
      <c r="L13" s="30"/>
      <c r="M13" s="325" t="str">
        <f>'Guidance - Specific Disclosures'!A31</f>
        <v>[S10]</v>
      </c>
    </row>
    <row r="14" spans="1:18" x14ac:dyDescent="0.2">
      <c r="B14" s="780" t="str">
        <f t="shared" si="0"/>
        <v>Yes</v>
      </c>
      <c r="C14" s="30" t="s">
        <v>232</v>
      </c>
      <c r="D14" s="30"/>
      <c r="E14" s="421">
        <f>-'Parent Actual CF Model CY'!Y239</f>
        <v>0</v>
      </c>
      <c r="F14" s="421">
        <f>-'Parent Budget CF Model CY'!Y$239</f>
        <v>0</v>
      </c>
      <c r="G14" s="164">
        <v>0</v>
      </c>
      <c r="H14" s="421">
        <f>-'Group Actual CF Model CY'!Y$239</f>
        <v>0</v>
      </c>
      <c r="I14" s="421">
        <f>-'Group Budget CF Model CY'!Y239</f>
        <v>0</v>
      </c>
      <c r="J14" s="164">
        <v>0</v>
      </c>
      <c r="K14" s="421"/>
      <c r="L14" s="30"/>
    </row>
    <row r="15" spans="1:18" x14ac:dyDescent="0.2">
      <c r="B15" s="780" t="str">
        <f t="shared" si="0"/>
        <v>Yes</v>
      </c>
      <c r="C15" s="30" t="s">
        <v>610</v>
      </c>
      <c r="D15" s="30"/>
      <c r="E15" s="421">
        <f>-'Parent Actual CF Model CY'!Z239</f>
        <v>0</v>
      </c>
      <c r="F15" s="421">
        <f>-'Parent Budget CF Model CY'!Z$239</f>
        <v>0</v>
      </c>
      <c r="G15" s="164">
        <v>0</v>
      </c>
      <c r="H15" s="421">
        <f>-'Group Actual CF Model CY'!Z$239</f>
        <v>0</v>
      </c>
      <c r="I15" s="421">
        <f>-'Group Budget CF Model CY'!Z239</f>
        <v>0</v>
      </c>
      <c r="J15" s="164">
        <v>0</v>
      </c>
      <c r="K15" s="421"/>
      <c r="L15" s="30"/>
      <c r="M15" s="8"/>
      <c r="N15" s="8"/>
      <c r="O15" s="8"/>
      <c r="P15" s="8"/>
      <c r="Q15" s="8"/>
      <c r="R15" s="8"/>
    </row>
    <row r="16" spans="1:18" ht="12.75" customHeight="1" x14ac:dyDescent="0.2">
      <c r="B16" s="780" t="str">
        <f t="shared" si="0"/>
        <v>Yes</v>
      </c>
      <c r="C16" s="34" t="s">
        <v>611</v>
      </c>
      <c r="D16" s="34"/>
      <c r="E16" s="421">
        <f>-'Parent Actual CF Model CY'!AA239</f>
        <v>0</v>
      </c>
      <c r="F16" s="421">
        <f>-'Parent Budget CF Model CY'!AA$239</f>
        <v>0</v>
      </c>
      <c r="G16" s="164">
        <v>0</v>
      </c>
      <c r="H16" s="421">
        <f>-'Group Actual CF Model CY'!AA239</f>
        <v>0</v>
      </c>
      <c r="I16" s="421">
        <f>-'Group Budget CF Model CY'!AA239</f>
        <v>0</v>
      </c>
      <c r="J16" s="164">
        <v>0</v>
      </c>
      <c r="K16" s="421"/>
      <c r="L16" s="30"/>
      <c r="M16" s="326" t="str">
        <f>'Guidance - Specific Disclosures'!A10</f>
        <v>[S3]</v>
      </c>
      <c r="P16" s="422"/>
      <c r="Q16" s="418"/>
    </row>
    <row r="17" spans="1:21" ht="12.75" customHeight="1" x14ac:dyDescent="0.2">
      <c r="B17" s="780" t="str">
        <f t="shared" si="0"/>
        <v>Yes</v>
      </c>
      <c r="C17" s="30" t="s">
        <v>612</v>
      </c>
      <c r="E17" s="421">
        <f>-'Parent Actual CF Model CY'!AB239</f>
        <v>0</v>
      </c>
      <c r="F17" s="421">
        <f>-'Parent Budget CF Model CY'!AB$239</f>
        <v>0</v>
      </c>
      <c r="G17" s="164">
        <v>0</v>
      </c>
      <c r="H17" s="421">
        <f>-'Group Actual CF Model CY'!AB239</f>
        <v>0</v>
      </c>
      <c r="I17" s="421">
        <f>-'Group Budget CF Model CY'!AB239</f>
        <v>0</v>
      </c>
      <c r="J17" s="164">
        <v>0</v>
      </c>
      <c r="K17" s="421"/>
      <c r="L17" s="30"/>
      <c r="P17" s="422"/>
      <c r="Q17" s="418"/>
    </row>
    <row r="18" spans="1:21" ht="12.75" customHeight="1" x14ac:dyDescent="0.2">
      <c r="B18" s="780" t="str">
        <f t="shared" si="0"/>
        <v>Yes</v>
      </c>
      <c r="C18" s="30" t="s">
        <v>613</v>
      </c>
      <c r="E18" s="421">
        <f>-'Parent Actual CF Model CY'!AC239</f>
        <v>0</v>
      </c>
      <c r="F18" s="421">
        <f>-'Parent Budget CF Model CY'!AC$239</f>
        <v>0</v>
      </c>
      <c r="G18" s="164">
        <v>0</v>
      </c>
      <c r="H18" s="421">
        <f>-'Group Actual CF Model CY'!AC239</f>
        <v>0</v>
      </c>
      <c r="I18" s="421">
        <f>-'Group Budget CF Model CY'!AC239</f>
        <v>0</v>
      </c>
      <c r="J18" s="164">
        <v>0</v>
      </c>
      <c r="K18" s="421"/>
      <c r="L18" s="30"/>
      <c r="P18" s="422"/>
      <c r="Q18" s="418"/>
    </row>
    <row r="19" spans="1:21" ht="12.75" customHeight="1" x14ac:dyDescent="0.2">
      <c r="A19" s="5" t="s">
        <v>614</v>
      </c>
      <c r="B19" s="780" t="str">
        <f t="shared" si="0"/>
        <v>Yes</v>
      </c>
      <c r="C19" s="30" t="s">
        <v>615</v>
      </c>
      <c r="E19" s="421">
        <f>-'Parent Actual CF Model CY'!AD239</f>
        <v>0</v>
      </c>
      <c r="F19" s="421">
        <f>-'Parent Budget CF Model CY'!AD$239</f>
        <v>0</v>
      </c>
      <c r="G19" s="164">
        <v>0</v>
      </c>
      <c r="H19" s="421">
        <f>-'Group Actual CF Model CY'!AD239</f>
        <v>0</v>
      </c>
      <c r="I19" s="421">
        <f>-'Group Budget CF Model CY'!AD239</f>
        <v>0</v>
      </c>
      <c r="J19" s="164">
        <v>0</v>
      </c>
      <c r="K19" s="421"/>
      <c r="L19" s="30"/>
      <c r="P19" s="422"/>
      <c r="Q19" s="418"/>
    </row>
    <row r="20" spans="1:21" ht="12.75" customHeight="1" x14ac:dyDescent="0.2">
      <c r="A20" s="5" t="s">
        <v>614</v>
      </c>
      <c r="B20" s="780" t="str">
        <f t="shared" si="0"/>
        <v>Yes</v>
      </c>
      <c r="C20" s="5" t="s">
        <v>215</v>
      </c>
      <c r="E20" s="421">
        <f>-'Parent Actual CF Model CY'!AE239</f>
        <v>0</v>
      </c>
      <c r="F20" s="421">
        <f>-'Parent Budget CF Model CY'!AE$239</f>
        <v>0</v>
      </c>
      <c r="G20" s="164">
        <v>0</v>
      </c>
      <c r="H20" s="421">
        <f>-'Group Actual CF Model CY'!AE239</f>
        <v>0</v>
      </c>
      <c r="I20" s="421">
        <f>-'Group Budget CF Model CY'!AE239</f>
        <v>0</v>
      </c>
      <c r="J20" s="164">
        <v>0</v>
      </c>
      <c r="K20" s="421"/>
      <c r="L20" s="30"/>
      <c r="M20" s="1300" t="s">
        <v>616</v>
      </c>
      <c r="N20" s="158"/>
      <c r="P20" s="422"/>
      <c r="Q20" s="418"/>
    </row>
    <row r="21" spans="1:21" x14ac:dyDescent="0.2">
      <c r="B21" s="779" t="s">
        <v>310</v>
      </c>
      <c r="C21" s="80"/>
      <c r="D21" s="80"/>
      <c r="E21" s="423"/>
      <c r="F21" s="423"/>
      <c r="G21" s="423"/>
      <c r="H21" s="423"/>
      <c r="I21" s="423"/>
      <c r="J21" s="423"/>
      <c r="K21" s="421"/>
      <c r="L21" s="30"/>
    </row>
    <row r="22" spans="1:21" x14ac:dyDescent="0.2">
      <c r="B22" s="779" t="s">
        <v>310</v>
      </c>
      <c r="C22" s="30" t="s">
        <v>617</v>
      </c>
      <c r="D22" s="74"/>
      <c r="E22" s="563">
        <f t="shared" ref="E22:J22" si="1">SUM(E12:E21)</f>
        <v>0</v>
      </c>
      <c r="F22" s="563">
        <f t="shared" si="1"/>
        <v>0</v>
      </c>
      <c r="G22" s="563">
        <f t="shared" si="1"/>
        <v>0</v>
      </c>
      <c r="H22" s="563">
        <f t="shared" si="1"/>
        <v>0</v>
      </c>
      <c r="I22" s="563">
        <f t="shared" si="1"/>
        <v>0</v>
      </c>
      <c r="J22" s="563">
        <f t="shared" si="1"/>
        <v>0</v>
      </c>
      <c r="K22" s="421"/>
      <c r="L22" s="30"/>
    </row>
    <row r="23" spans="1:21" x14ac:dyDescent="0.2">
      <c r="B23" s="779" t="s">
        <v>310</v>
      </c>
      <c r="E23" s="423"/>
      <c r="F23" s="423"/>
      <c r="G23" s="423"/>
      <c r="H23" s="423"/>
      <c r="I23" s="423"/>
      <c r="J23" s="423"/>
      <c r="K23" s="421"/>
      <c r="L23" s="390"/>
    </row>
    <row r="24" spans="1:21" ht="12.75" customHeight="1" x14ac:dyDescent="0.2">
      <c r="A24" s="5" t="s">
        <v>618</v>
      </c>
      <c r="B24" s="779" t="str">
        <f>$B$30</f>
        <v>Yes</v>
      </c>
      <c r="C24" s="29" t="s">
        <v>619</v>
      </c>
      <c r="D24" s="1"/>
      <c r="E24" s="423"/>
      <c r="F24" s="423"/>
      <c r="G24" s="423"/>
      <c r="H24" s="423"/>
      <c r="I24" s="423"/>
      <c r="J24" s="423"/>
      <c r="K24" s="421"/>
      <c r="L24" s="390"/>
    </row>
    <row r="25" spans="1:21" ht="12.75" customHeight="1" x14ac:dyDescent="0.2">
      <c r="B25" s="780" t="str">
        <f t="shared" ref="B25:B30" si="2">IF(AND(ROUND($E25,0)=0,ROUND($F25,0)=0,ROUND($G25,0)=0,ROUND($H25,0)=0,ROUND($I25,0)=0,ROUND($J25,0),0),"No","Yes")</f>
        <v>Yes</v>
      </c>
      <c r="C25" s="30" t="s">
        <v>620</v>
      </c>
      <c r="E25" s="421">
        <f>-'Parent Actual CF Model CY'!AG239</f>
        <v>0</v>
      </c>
      <c r="F25" s="421">
        <f>-'Parent Budget CF Model CY'!AG$239</f>
        <v>0</v>
      </c>
      <c r="G25" s="164">
        <v>0</v>
      </c>
      <c r="H25" s="421">
        <f>-'Group Actual CF Model CY'!AG239</f>
        <v>0</v>
      </c>
      <c r="I25" s="421">
        <f>-'Group Budget CF Model CY'!AG239</f>
        <v>0</v>
      </c>
      <c r="J25" s="164">
        <v>0</v>
      </c>
      <c r="K25" s="421"/>
      <c r="M25" s="1740" t="s">
        <v>621</v>
      </c>
      <c r="N25" s="1741"/>
      <c r="O25" s="1741"/>
      <c r="P25" s="1741"/>
      <c r="Q25" s="1741"/>
      <c r="R25" s="1742"/>
    </row>
    <row r="26" spans="1:21" ht="12.75" customHeight="1" x14ac:dyDescent="0.2">
      <c r="B26" s="780" t="str">
        <f t="shared" si="2"/>
        <v>Yes</v>
      </c>
      <c r="C26" s="30" t="s">
        <v>622</v>
      </c>
      <c r="E26" s="421">
        <f>-'Parent Actual CF Model CY'!AH239</f>
        <v>0</v>
      </c>
      <c r="F26" s="421">
        <f>-'Parent Budget CF Model CY'!AH$239</f>
        <v>0</v>
      </c>
      <c r="G26" s="164">
        <v>0</v>
      </c>
      <c r="H26" s="421">
        <f>-'Group Actual CF Model CY'!AH239</f>
        <v>0</v>
      </c>
      <c r="I26" s="421">
        <f>-'Group Budget CF Model CY'!AH239</f>
        <v>0</v>
      </c>
      <c r="J26" s="164">
        <v>0</v>
      </c>
      <c r="K26" s="421"/>
      <c r="M26" s="1743"/>
      <c r="N26" s="1744"/>
      <c r="O26" s="1744"/>
      <c r="P26" s="1744"/>
      <c r="Q26" s="1744"/>
      <c r="R26" s="1745"/>
    </row>
    <row r="27" spans="1:21" ht="12.75" customHeight="1" x14ac:dyDescent="0.2">
      <c r="B27" s="780" t="str">
        <f t="shared" si="2"/>
        <v>Yes</v>
      </c>
      <c r="C27" s="30" t="s">
        <v>623</v>
      </c>
      <c r="E27" s="421">
        <f>-'Parent Actual CF Model CY'!AJ239</f>
        <v>0</v>
      </c>
      <c r="F27" s="421">
        <f>-'Parent Budget CF Model CY'!AJ$239</f>
        <v>0</v>
      </c>
      <c r="G27" s="164">
        <v>0</v>
      </c>
      <c r="H27" s="421">
        <f>-'Group Actual CF Model CY'!AJ239</f>
        <v>0</v>
      </c>
      <c r="I27" s="421">
        <f>-'Group Budget CF Model CY'!AJ239</f>
        <v>0</v>
      </c>
      <c r="J27" s="164">
        <v>0</v>
      </c>
      <c r="K27" s="421"/>
      <c r="M27" s="1743"/>
      <c r="N27" s="1744"/>
      <c r="O27" s="1744"/>
      <c r="P27" s="1744"/>
      <c r="Q27" s="1744"/>
      <c r="R27" s="1745"/>
    </row>
    <row r="28" spans="1:21" ht="12.75" customHeight="1" x14ac:dyDescent="0.2">
      <c r="B28" s="780" t="str">
        <f t="shared" si="2"/>
        <v>Yes</v>
      </c>
      <c r="C28" s="34" t="s">
        <v>624</v>
      </c>
      <c r="E28" s="421">
        <f>'Parent Actual CF Model CY'!AI239</f>
        <v>0</v>
      </c>
      <c r="F28" s="421">
        <f>-'Parent Budget CF Model CY'!AI$239</f>
        <v>0</v>
      </c>
      <c r="G28" s="164">
        <v>0</v>
      </c>
      <c r="H28" s="421">
        <f>'Group Actual CF Model CY'!AI239</f>
        <v>0</v>
      </c>
      <c r="I28" s="421">
        <f>-'Group Budget CF Model CY'!AI239</f>
        <v>0</v>
      </c>
      <c r="J28" s="164">
        <v>0</v>
      </c>
      <c r="K28" s="421"/>
      <c r="L28" s="30"/>
      <c r="M28" s="1743"/>
      <c r="N28" s="1744"/>
      <c r="O28" s="1744"/>
      <c r="P28" s="1744"/>
      <c r="Q28" s="1744"/>
      <c r="R28" s="1745"/>
    </row>
    <row r="29" spans="1:21" ht="12.75" customHeight="1" x14ac:dyDescent="0.2">
      <c r="B29" s="779" t="str">
        <f>$B$30</f>
        <v>Yes</v>
      </c>
      <c r="C29" s="19"/>
      <c r="D29" s="19"/>
      <c r="E29" s="76"/>
      <c r="F29" s="76"/>
      <c r="G29" s="76"/>
      <c r="H29" s="76"/>
      <c r="I29" s="76"/>
      <c r="J29" s="76"/>
      <c r="K29" s="489"/>
      <c r="M29" s="1743"/>
      <c r="N29" s="1744"/>
      <c r="O29" s="1744"/>
      <c r="P29" s="1744"/>
      <c r="Q29" s="1744"/>
      <c r="R29" s="1745"/>
    </row>
    <row r="30" spans="1:21" ht="12.6" customHeight="1" x14ac:dyDescent="0.2">
      <c r="B30" s="780" t="str">
        <f t="shared" si="2"/>
        <v>Yes</v>
      </c>
      <c r="C30" s="5" t="s">
        <v>625</v>
      </c>
      <c r="E30" s="77">
        <f t="shared" ref="E30:J30" si="3">SUM(E25:E29)</f>
        <v>0</v>
      </c>
      <c r="F30" s="77">
        <f t="shared" si="3"/>
        <v>0</v>
      </c>
      <c r="G30" s="77">
        <f t="shared" si="3"/>
        <v>0</v>
      </c>
      <c r="H30" s="77">
        <f t="shared" si="3"/>
        <v>0</v>
      </c>
      <c r="I30" s="77">
        <f t="shared" si="3"/>
        <v>0</v>
      </c>
      <c r="J30" s="77">
        <f t="shared" si="3"/>
        <v>0</v>
      </c>
      <c r="K30" s="490"/>
      <c r="M30" s="1746"/>
      <c r="N30" s="1747"/>
      <c r="O30" s="1747"/>
      <c r="P30" s="1747"/>
      <c r="Q30" s="1747"/>
      <c r="R30" s="1748"/>
    </row>
    <row r="31" spans="1:21" x14ac:dyDescent="0.2">
      <c r="B31" s="779" t="str">
        <f>$B$30</f>
        <v>Yes</v>
      </c>
      <c r="C31" s="30"/>
      <c r="D31" s="30"/>
      <c r="E31" s="45"/>
      <c r="F31" s="45"/>
      <c r="G31" s="45"/>
      <c r="H31" s="45"/>
      <c r="I31" s="45"/>
      <c r="J31" s="45"/>
      <c r="K31" s="45"/>
      <c r="P31" s="6"/>
      <c r="Q31" s="6"/>
      <c r="R31" s="6"/>
      <c r="S31" s="6"/>
      <c r="T31" s="6"/>
      <c r="U31" s="6"/>
    </row>
    <row r="32" spans="1:21" x14ac:dyDescent="0.2">
      <c r="A32" s="5" t="s">
        <v>626</v>
      </c>
      <c r="B32" s="779" t="str">
        <f>$B$41</f>
        <v>Yes</v>
      </c>
      <c r="C32" s="29" t="s">
        <v>627</v>
      </c>
      <c r="D32" s="29"/>
      <c r="E32" s="421"/>
      <c r="F32" s="421"/>
      <c r="G32" s="421"/>
      <c r="H32" s="421"/>
      <c r="I32" s="421"/>
      <c r="J32" s="421"/>
      <c r="K32" s="421"/>
      <c r="N32" s="101"/>
      <c r="O32" s="101"/>
      <c r="P32" s="6"/>
      <c r="Q32" s="6"/>
      <c r="R32" s="6"/>
      <c r="S32" s="6"/>
      <c r="T32" s="6"/>
      <c r="U32" s="6"/>
    </row>
    <row r="33" spans="2:21" s="30" customFormat="1" x14ac:dyDescent="0.2">
      <c r="B33" s="931" t="str">
        <f t="shared" ref="B33:B34" si="4">IF(AND(ROUND($E33,0)=0,ROUND($F33,0)=0,ROUND($G33,0)=0,ROUND($H33,0)=0,ROUND($I33,0)=0,ROUND($J33,0),0),"No","Yes")</f>
        <v>Yes</v>
      </c>
      <c r="C33" s="867" t="s">
        <v>628</v>
      </c>
      <c r="D33" s="867"/>
      <c r="E33" s="424">
        <f>-'Parent Actual CF Model CY'!AK239</f>
        <v>0</v>
      </c>
      <c r="F33" s="421">
        <f>-'Parent Budget CF Model CY'!AK$239</f>
        <v>0</v>
      </c>
      <c r="G33" s="164">
        <v>0</v>
      </c>
      <c r="H33" s="421">
        <f>-'Group Actual CF Model CY'!AK$239</f>
        <v>0</v>
      </c>
      <c r="I33" s="424">
        <f>-'Group Budget CF Model CY'!AK242</f>
        <v>0</v>
      </c>
      <c r="J33" s="164">
        <v>0</v>
      </c>
      <c r="K33" s="424"/>
      <c r="N33" s="101"/>
      <c r="O33" s="101"/>
      <c r="P33" s="54"/>
      <c r="Q33" s="54"/>
      <c r="R33" s="54"/>
      <c r="S33" s="54"/>
      <c r="T33" s="54"/>
      <c r="U33" s="54"/>
    </row>
    <row r="34" spans="2:21" s="30" customFormat="1" x14ac:dyDescent="0.2">
      <c r="B34" s="931" t="str">
        <f t="shared" si="4"/>
        <v>Yes</v>
      </c>
      <c r="C34" s="882" t="s">
        <v>629</v>
      </c>
      <c r="D34" s="867"/>
      <c r="E34" s="424">
        <f>-'Parent Actual CF Model CY'!AL239</f>
        <v>0</v>
      </c>
      <c r="F34" s="421">
        <f>-'Parent Budget CF Model CY'!AL$239</f>
        <v>0</v>
      </c>
      <c r="G34" s="164">
        <v>0</v>
      </c>
      <c r="H34" s="421">
        <f>-'Group Actual CF Model CY'!AL$239</f>
        <v>0</v>
      </c>
      <c r="I34" s="424">
        <f>-'Group Budget CF Model CY'!AL239</f>
        <v>0</v>
      </c>
      <c r="J34" s="164">
        <v>0</v>
      </c>
      <c r="K34" s="424"/>
      <c r="N34" s="101"/>
      <c r="O34" s="101"/>
      <c r="P34" s="54"/>
      <c r="Q34" s="54"/>
      <c r="R34" s="54"/>
      <c r="S34" s="54"/>
      <c r="T34" s="54"/>
      <c r="U34" s="54"/>
    </row>
    <row r="35" spans="2:21" s="30" customFormat="1" x14ac:dyDescent="0.2">
      <c r="B35" s="931"/>
      <c r="C35" s="882" t="s">
        <v>630</v>
      </c>
      <c r="D35" s="867"/>
      <c r="E35" s="424">
        <f>-'Parent Actual CF Model CY'!AM239</f>
        <v>0</v>
      </c>
      <c r="F35" s="421">
        <f>-'Parent Budget CF Model CY'!AM$239</f>
        <v>0</v>
      </c>
      <c r="G35" s="164">
        <v>0</v>
      </c>
      <c r="H35" s="421">
        <f>-'Group Actual CF Model CY'!AM$239</f>
        <v>0</v>
      </c>
      <c r="I35" s="424">
        <f>-'Group Budget CF Model CY'!AM239</f>
        <v>0</v>
      </c>
      <c r="J35" s="164">
        <v>0</v>
      </c>
      <c r="K35" s="424"/>
      <c r="N35" s="101"/>
      <c r="O35" s="101"/>
      <c r="P35" s="54"/>
      <c r="Q35" s="54"/>
      <c r="R35" s="54"/>
      <c r="S35" s="54"/>
      <c r="T35" s="54"/>
      <c r="U35" s="54"/>
    </row>
    <row r="36" spans="2:21" x14ac:dyDescent="0.2">
      <c r="B36" s="780" t="str">
        <f t="shared" ref="B36:B41" si="5">IF(AND(ROUND($E36,0)=0,ROUND($F36,0)=0,ROUND($G36,0)=0,ROUND($H36,0)=0,ROUND($I36,0)=0,ROUND($J36,0),0),"No","Yes")</f>
        <v>Yes</v>
      </c>
      <c r="C36" s="5" t="s">
        <v>631</v>
      </c>
      <c r="D36" s="30"/>
      <c r="E36" s="421">
        <f>-'Parent Actual CF Model CY'!AP239</f>
        <v>0</v>
      </c>
      <c r="F36" s="421">
        <f>-'Parent Budget CF Model CY'!AP$239</f>
        <v>0</v>
      </c>
      <c r="G36" s="164">
        <v>0</v>
      </c>
      <c r="H36" s="421">
        <f>-'Group Actual CF Model CY'!AP$239</f>
        <v>0</v>
      </c>
      <c r="I36" s="421">
        <f>-'Group Budget CF Model CY'!AP239</f>
        <v>0</v>
      </c>
      <c r="J36" s="164">
        <v>0</v>
      </c>
      <c r="K36" s="421"/>
      <c r="N36" s="101"/>
      <c r="O36" s="101"/>
      <c r="P36" s="6"/>
      <c r="Q36" s="6"/>
      <c r="R36" s="6"/>
      <c r="S36" s="6"/>
      <c r="T36" s="6"/>
      <c r="U36" s="6"/>
    </row>
    <row r="37" spans="2:21" x14ac:dyDescent="0.2">
      <c r="B37" s="780" t="str">
        <f t="shared" si="5"/>
        <v>Yes</v>
      </c>
      <c r="C37" s="30" t="s">
        <v>632</v>
      </c>
      <c r="D37" s="30"/>
      <c r="E37" s="421">
        <f>-'Parent Actual CF Model CY'!AN239</f>
        <v>0</v>
      </c>
      <c r="F37" s="421">
        <f>-'Parent Budget CF Model CY'!AN$239</f>
        <v>0</v>
      </c>
      <c r="G37" s="164">
        <v>0</v>
      </c>
      <c r="H37" s="421">
        <f>-'Group Actual CF Model CY'!AN$239</f>
        <v>0</v>
      </c>
      <c r="I37" s="421">
        <f>-'Group Budget CF Model CY'!AN239</f>
        <v>0</v>
      </c>
      <c r="J37" s="164">
        <v>0</v>
      </c>
      <c r="K37" s="421"/>
      <c r="N37" s="101"/>
      <c r="O37" s="101"/>
      <c r="P37" s="6"/>
      <c r="Q37" s="6"/>
      <c r="R37" s="6"/>
      <c r="S37" s="6"/>
      <c r="T37" s="6"/>
      <c r="U37" s="6"/>
    </row>
    <row r="38" spans="2:21" x14ac:dyDescent="0.2">
      <c r="B38" s="780" t="str">
        <f t="shared" si="5"/>
        <v>Yes</v>
      </c>
      <c r="C38" s="1466" t="s">
        <v>633</v>
      </c>
      <c r="D38" s="30"/>
      <c r="E38" s="421">
        <f>-'Parent Actual CF Model CY'!AO239</f>
        <v>0</v>
      </c>
      <c r="F38" s="421">
        <f>-'Parent Budget CF Model CY'!AO$239</f>
        <v>0</v>
      </c>
      <c r="G38" s="164">
        <v>0</v>
      </c>
      <c r="H38" s="421">
        <f>-'Group Actual CF Model CY'!AO$239</f>
        <v>0</v>
      </c>
      <c r="I38" s="421">
        <f>-'Group Budget CF Model CY'!$AO$239</f>
        <v>0</v>
      </c>
      <c r="J38" s="164">
        <v>0</v>
      </c>
      <c r="K38" s="421"/>
      <c r="N38" s="101"/>
      <c r="O38" s="101"/>
      <c r="P38" s="6"/>
      <c r="Q38" s="6"/>
      <c r="R38" s="6"/>
      <c r="S38" s="6"/>
      <c r="T38" s="6"/>
      <c r="U38" s="6"/>
    </row>
    <row r="39" spans="2:21" ht="12.75" customHeight="1" x14ac:dyDescent="0.2">
      <c r="B39" s="780" t="str">
        <f t="shared" si="5"/>
        <v>Yes</v>
      </c>
      <c r="C39" s="30" t="s">
        <v>634</v>
      </c>
      <c r="D39" s="74"/>
      <c r="E39" s="421">
        <f>-'Parent Actual CF Model CY'!AF239</f>
        <v>0</v>
      </c>
      <c r="F39" s="421">
        <f>-'Parent Budget CF Model CY'!AF$239</f>
        <v>0</v>
      </c>
      <c r="G39" s="164">
        <v>0</v>
      </c>
      <c r="H39" s="421">
        <f>-'Group Actual CF Model CY'!AF$239</f>
        <v>0</v>
      </c>
      <c r="I39" s="421">
        <f>-'Group Budget CF Model CY'!AF239</f>
        <v>0</v>
      </c>
      <c r="J39" s="164">
        <v>0</v>
      </c>
      <c r="K39" s="421"/>
      <c r="L39" s="30"/>
      <c r="P39" s="6"/>
      <c r="Q39" s="6"/>
      <c r="R39" s="6"/>
      <c r="S39" s="6"/>
      <c r="T39" s="6"/>
      <c r="U39" s="6"/>
    </row>
    <row r="40" spans="2:21" x14ac:dyDescent="0.2">
      <c r="B40" s="779" t="str">
        <f>$B$41</f>
        <v>Yes</v>
      </c>
      <c r="C40" s="30"/>
      <c r="D40" s="30"/>
      <c r="E40" s="421"/>
      <c r="F40" s="421"/>
      <c r="G40" s="421"/>
      <c r="H40" s="421"/>
      <c r="I40" s="421"/>
      <c r="J40" s="421"/>
      <c r="K40" s="421"/>
      <c r="M40" s="390"/>
      <c r="N40" s="101"/>
      <c r="O40" s="101"/>
      <c r="P40" s="101"/>
      <c r="Q40" s="101"/>
      <c r="R40" s="101"/>
      <c r="S40" s="101"/>
    </row>
    <row r="41" spans="2:21" x14ac:dyDescent="0.2">
      <c r="B41" s="780" t="str">
        <f t="shared" si="5"/>
        <v>Yes</v>
      </c>
      <c r="C41" s="30" t="s">
        <v>635</v>
      </c>
      <c r="D41" s="30"/>
      <c r="E41" s="563">
        <f t="shared" ref="E41:J41" si="6">SUM(E33:E40)</f>
        <v>0</v>
      </c>
      <c r="F41" s="563">
        <f t="shared" si="6"/>
        <v>0</v>
      </c>
      <c r="G41" s="563">
        <f t="shared" si="6"/>
        <v>0</v>
      </c>
      <c r="H41" s="563">
        <f t="shared" si="6"/>
        <v>0</v>
      </c>
      <c r="I41" s="563">
        <f t="shared" si="6"/>
        <v>0</v>
      </c>
      <c r="J41" s="563">
        <f t="shared" si="6"/>
        <v>0</v>
      </c>
      <c r="K41" s="421"/>
      <c r="M41" s="390"/>
      <c r="N41" s="155"/>
      <c r="O41" s="155"/>
      <c r="P41" s="101"/>
      <c r="Q41" s="101"/>
      <c r="R41" s="101"/>
      <c r="S41" s="101"/>
    </row>
    <row r="42" spans="2:21" x14ac:dyDescent="0.2">
      <c r="B42" s="779" t="str">
        <f>$B$41</f>
        <v>Yes</v>
      </c>
      <c r="C42" s="30"/>
      <c r="D42" s="30"/>
      <c r="E42" s="421"/>
      <c r="F42" s="421"/>
      <c r="G42" s="421"/>
      <c r="H42" s="421"/>
      <c r="I42" s="421"/>
      <c r="J42" s="421"/>
      <c r="K42" s="421"/>
      <c r="N42" s="101"/>
      <c r="O42" s="101"/>
      <c r="P42" s="101"/>
      <c r="Q42" s="101"/>
      <c r="R42" s="101"/>
      <c r="S42" s="101"/>
    </row>
    <row r="43" spans="2:21" ht="13.5" thickBot="1" x14ac:dyDescent="0.25">
      <c r="B43" s="779" t="s">
        <v>310</v>
      </c>
      <c r="C43" s="468" t="s">
        <v>636</v>
      </c>
      <c r="D43" s="139"/>
      <c r="E43" s="564">
        <f t="shared" ref="E43:J43" si="7">E22+E30+E41</f>
        <v>0</v>
      </c>
      <c r="F43" s="564">
        <f t="shared" si="7"/>
        <v>0</v>
      </c>
      <c r="G43" s="564">
        <f t="shared" si="7"/>
        <v>0</v>
      </c>
      <c r="H43" s="564">
        <f t="shared" si="7"/>
        <v>0</v>
      </c>
      <c r="I43" s="564">
        <f t="shared" si="7"/>
        <v>0</v>
      </c>
      <c r="J43" s="564">
        <f t="shared" si="7"/>
        <v>0</v>
      </c>
      <c r="K43" s="491"/>
      <c r="M43" s="390"/>
      <c r="N43" s="155"/>
      <c r="O43" s="101"/>
      <c r="P43" s="101"/>
      <c r="Q43" s="101"/>
      <c r="R43" s="101"/>
      <c r="S43" s="101"/>
    </row>
    <row r="44" spans="2:21" ht="13.5" thickTop="1" x14ac:dyDescent="0.2">
      <c r="B44" s="779" t="s">
        <v>310</v>
      </c>
      <c r="C44" s="168"/>
      <c r="D44" s="29"/>
      <c r="E44" s="421"/>
      <c r="F44" s="421"/>
      <c r="G44" s="421"/>
      <c r="H44" s="421"/>
      <c r="I44" s="421"/>
      <c r="J44" s="421"/>
      <c r="K44" s="421"/>
      <c r="M44" s="1691" t="s">
        <v>528</v>
      </c>
      <c r="N44" s="1692"/>
      <c r="O44" s="1695"/>
      <c r="P44" s="1691" t="s">
        <v>529</v>
      </c>
      <c r="Q44" s="1692"/>
      <c r="R44" s="1695"/>
      <c r="S44" s="101"/>
    </row>
    <row r="45" spans="2:21" x14ac:dyDescent="0.2">
      <c r="B45" s="779" t="s">
        <v>310</v>
      </c>
      <c r="C45" s="168" t="s">
        <v>637</v>
      </c>
      <c r="D45" s="139">
        <f>'Notes &amp; Disclosures'!$N$152</f>
        <v>3</v>
      </c>
      <c r="E45" s="421">
        <f>SUM('Sch Parent Inputs'!E124)</f>
        <v>0</v>
      </c>
      <c r="F45" s="421">
        <f>SUM('Parent Budget CF Model CY'!E104:E106)</f>
        <v>0</v>
      </c>
      <c r="G45" s="164">
        <v>0</v>
      </c>
      <c r="H45" s="421">
        <f>SUM('Group Inputs'!E121:E123)</f>
        <v>0</v>
      </c>
      <c r="I45" s="421">
        <f>SUM('Group Budget CF Model CY'!E104:E106)</f>
        <v>0</v>
      </c>
      <c r="J45" s="164">
        <v>0</v>
      </c>
      <c r="K45" s="421"/>
      <c r="M45" s="1693"/>
      <c r="N45" s="1694"/>
      <c r="O45" s="1696"/>
      <c r="P45" s="1693"/>
      <c r="Q45" s="1694"/>
      <c r="R45" s="1696"/>
      <c r="S45" s="101"/>
    </row>
    <row r="46" spans="2:21" x14ac:dyDescent="0.2">
      <c r="B46" s="779" t="s">
        <v>310</v>
      </c>
      <c r="C46" s="168"/>
      <c r="D46" s="168"/>
      <c r="E46" s="421"/>
      <c r="F46" s="421"/>
      <c r="G46" s="421"/>
      <c r="H46" s="421"/>
      <c r="I46" s="421"/>
      <c r="J46" s="421"/>
      <c r="K46" s="421"/>
      <c r="L46" s="30"/>
      <c r="M46" s="1693"/>
      <c r="N46" s="1694"/>
      <c r="O46" s="1696"/>
      <c r="P46" s="1693"/>
      <c r="Q46" s="1694"/>
      <c r="R46" s="1696"/>
      <c r="S46" s="101"/>
    </row>
    <row r="47" spans="2:21" ht="13.5" thickBot="1" x14ac:dyDescent="0.25">
      <c r="B47" s="779" t="s">
        <v>310</v>
      </c>
      <c r="C47" s="468" t="s">
        <v>638</v>
      </c>
      <c r="D47" s="139">
        <f>'Notes &amp; Disclosures'!$N$152</f>
        <v>3</v>
      </c>
      <c r="E47" s="565">
        <f t="shared" ref="E47:J47" si="8">SUM(E43:E46)</f>
        <v>0</v>
      </c>
      <c r="F47" s="565">
        <f t="shared" si="8"/>
        <v>0</v>
      </c>
      <c r="G47" s="565">
        <f t="shared" si="8"/>
        <v>0</v>
      </c>
      <c r="H47" s="565">
        <f t="shared" si="8"/>
        <v>0</v>
      </c>
      <c r="I47" s="565">
        <f t="shared" si="8"/>
        <v>0</v>
      </c>
      <c r="J47" s="565">
        <f t="shared" si="8"/>
        <v>0</v>
      </c>
      <c r="K47" s="490"/>
      <c r="L47" s="30"/>
      <c r="M47" s="727">
        <f>FY</f>
        <v>2025</v>
      </c>
      <c r="N47" s="855" t="s">
        <v>524</v>
      </c>
      <c r="O47" s="619">
        <f>FY-1</f>
        <v>2024</v>
      </c>
      <c r="P47" s="727">
        <f>FY</f>
        <v>2025</v>
      </c>
      <c r="Q47" s="855" t="s">
        <v>524</v>
      </c>
      <c r="R47" s="619">
        <f>FY-1</f>
        <v>2024</v>
      </c>
      <c r="S47" s="101"/>
    </row>
    <row r="48" spans="2:21" ht="13.5" thickBot="1" x14ac:dyDescent="0.25">
      <c r="B48" s="779" t="s">
        <v>310</v>
      </c>
      <c r="C48" s="29"/>
      <c r="D48" s="29"/>
      <c r="E48" s="46"/>
      <c r="F48" s="46"/>
      <c r="G48" s="46"/>
      <c r="H48" s="46"/>
      <c r="I48" s="46"/>
      <c r="J48" s="46"/>
      <c r="K48" s="46"/>
      <c r="L48" s="30"/>
      <c r="M48" s="425">
        <f>'Statement of Financial Position'!E11-E47</f>
        <v>0</v>
      </c>
      <c r="N48" s="426">
        <f>'Statement of Financial Position'!F11-F47</f>
        <v>0</v>
      </c>
      <c r="O48" s="427">
        <f>'Statement of Financial Position'!G11-G47</f>
        <v>0</v>
      </c>
      <c r="P48" s="425">
        <f>'Statement of Financial Position'!H11-H47</f>
        <v>0</v>
      </c>
      <c r="Q48" s="426">
        <f>'Statement of Financial Position'!I11-I47</f>
        <v>0</v>
      </c>
      <c r="R48" s="427">
        <f>'Statement of Financial Position'!J11-J47</f>
        <v>0</v>
      </c>
      <c r="S48" s="101"/>
    </row>
    <row r="49" spans="2:20" ht="13.5" thickTop="1" x14ac:dyDescent="0.2">
      <c r="B49" s="779" t="s">
        <v>310</v>
      </c>
      <c r="C49" s="29"/>
      <c r="D49" s="29"/>
      <c r="E49" s="43"/>
      <c r="F49" s="43"/>
      <c r="G49" s="43"/>
      <c r="H49" s="43"/>
      <c r="I49" s="43"/>
      <c r="J49" s="43"/>
      <c r="L49" s="30"/>
      <c r="M49" s="428"/>
      <c r="N49" s="429"/>
      <c r="O49" s="429"/>
      <c r="P49" s="428"/>
      <c r="Q49" s="429"/>
      <c r="R49" s="1270"/>
      <c r="S49" s="101"/>
    </row>
    <row r="50" spans="2:20" x14ac:dyDescent="0.2">
      <c r="B50" s="779" t="s">
        <v>310</v>
      </c>
      <c r="C50" s="29"/>
      <c r="D50" s="29"/>
      <c r="E50" s="43"/>
      <c r="F50" s="43"/>
      <c r="G50" s="43"/>
      <c r="H50" s="43"/>
      <c r="I50" s="43"/>
      <c r="J50" s="43"/>
      <c r="Q50" s="101"/>
      <c r="R50" s="101"/>
      <c r="S50" s="101"/>
    </row>
    <row r="51" spans="2:20" ht="12.75" customHeight="1" x14ac:dyDescent="0.2">
      <c r="B51" s="779" t="s">
        <v>310</v>
      </c>
      <c r="C51" s="1697" t="s">
        <v>639</v>
      </c>
      <c r="D51" s="1697"/>
      <c r="E51" s="1697"/>
      <c r="F51" s="1697"/>
      <c r="G51" s="1697"/>
      <c r="H51" s="1697"/>
      <c r="I51" s="1697"/>
      <c r="J51" s="1697"/>
      <c r="K51" s="101"/>
      <c r="M51" s="1494" t="s">
        <v>640</v>
      </c>
      <c r="N51" s="1495"/>
      <c r="O51" s="1495"/>
      <c r="P51" s="1495"/>
      <c r="Q51" s="1495"/>
      <c r="R51" s="1495"/>
      <c r="S51" s="1495"/>
      <c r="T51" s="1496"/>
    </row>
    <row r="52" spans="2:20" ht="12.75" customHeight="1" x14ac:dyDescent="0.2">
      <c r="B52" s="779" t="s">
        <v>310</v>
      </c>
      <c r="C52" s="1697"/>
      <c r="D52" s="1697"/>
      <c r="E52" s="1697"/>
      <c r="F52" s="1697"/>
      <c r="G52" s="1697"/>
      <c r="H52" s="1697"/>
      <c r="I52" s="1697"/>
      <c r="J52" s="1697"/>
      <c r="K52" s="101"/>
    </row>
    <row r="53" spans="2:20" x14ac:dyDescent="0.2">
      <c r="B53" s="779" t="s">
        <v>310</v>
      </c>
      <c r="C53" s="1697"/>
      <c r="D53" s="1697"/>
      <c r="E53" s="1697"/>
      <c r="F53" s="1697"/>
      <c r="G53" s="1697"/>
      <c r="H53" s="1697"/>
      <c r="I53" s="1697"/>
      <c r="J53" s="1697"/>
      <c r="K53" s="101"/>
      <c r="Q53" s="101"/>
      <c r="R53" s="101"/>
      <c r="S53" s="101"/>
    </row>
    <row r="54" spans="2:20" ht="12.75" customHeight="1" x14ac:dyDescent="0.2">
      <c r="B54" s="779" t="s">
        <v>310</v>
      </c>
      <c r="C54" s="1697" t="s">
        <v>641</v>
      </c>
      <c r="D54" s="1697"/>
      <c r="E54" s="1697"/>
      <c r="F54" s="1697"/>
      <c r="G54" s="1697"/>
      <c r="H54" s="1697"/>
      <c r="I54" s="1697"/>
      <c r="J54" s="1697"/>
      <c r="M54" s="390"/>
      <c r="Q54" s="101"/>
      <c r="R54" s="101"/>
      <c r="S54" s="101"/>
    </row>
    <row r="55" spans="2:20" x14ac:dyDescent="0.2">
      <c r="B55" s="779" t="s">
        <v>310</v>
      </c>
      <c r="C55" s="1697"/>
      <c r="D55" s="1697"/>
      <c r="E55" s="1697"/>
      <c r="F55" s="1697"/>
      <c r="G55" s="1697"/>
      <c r="H55" s="1697"/>
      <c r="I55" s="1697"/>
      <c r="J55" s="1697"/>
      <c r="Q55" s="101"/>
      <c r="R55" s="101"/>
      <c r="S55" s="101"/>
    </row>
    <row r="56" spans="2:20" x14ac:dyDescent="0.2">
      <c r="B56" s="779" t="s">
        <v>310</v>
      </c>
      <c r="C56" s="1697"/>
      <c r="D56" s="1697"/>
      <c r="E56" s="1697"/>
      <c r="F56" s="1697"/>
      <c r="G56" s="1697"/>
      <c r="H56" s="1697"/>
      <c r="I56" s="1697"/>
      <c r="J56" s="1697"/>
      <c r="Q56" s="101"/>
      <c r="R56" s="101"/>
      <c r="S56" s="101"/>
    </row>
    <row r="57" spans="2:20" ht="12.75" customHeight="1" x14ac:dyDescent="0.2">
      <c r="C57" s="1"/>
      <c r="D57" s="1"/>
      <c r="F57" s="417"/>
      <c r="G57" s="417"/>
      <c r="H57" s="417"/>
      <c r="I57" s="417"/>
      <c r="J57" s="417"/>
      <c r="K57" s="46"/>
      <c r="Q57" s="101"/>
      <c r="R57" s="101"/>
      <c r="S57" s="101"/>
    </row>
    <row r="58" spans="2:20" x14ac:dyDescent="0.2">
      <c r="Q58" s="101"/>
      <c r="R58" s="101"/>
      <c r="S58" s="101"/>
    </row>
    <row r="59" spans="2:20" ht="12.75" customHeight="1" x14ac:dyDescent="0.2">
      <c r="C59" s="129"/>
      <c r="D59" s="129"/>
      <c r="Q59" s="101"/>
      <c r="R59" s="101"/>
      <c r="S59" s="101"/>
    </row>
    <row r="60" spans="2:20" ht="27.6" customHeight="1" x14ac:dyDescent="0.2">
      <c r="C60" s="23"/>
      <c r="D60" s="23"/>
      <c r="E60" s="23"/>
      <c r="F60" s="23"/>
      <c r="G60" s="23"/>
      <c r="H60" s="23"/>
      <c r="I60" s="23"/>
      <c r="J60" s="23"/>
      <c r="K60" s="477"/>
      <c r="Q60" s="101"/>
      <c r="R60" s="101"/>
      <c r="S60" s="101"/>
    </row>
    <row r="61" spans="2:20" ht="14.25" x14ac:dyDescent="0.2">
      <c r="E61" s="119"/>
      <c r="F61" s="119"/>
      <c r="G61" s="119"/>
      <c r="H61" s="119"/>
      <c r="I61" s="119"/>
      <c r="J61" s="119"/>
      <c r="K61" s="492"/>
      <c r="N61" s="101"/>
      <c r="O61" s="101"/>
      <c r="P61" s="101"/>
      <c r="Q61" s="101"/>
      <c r="R61" s="101"/>
      <c r="S61" s="101"/>
    </row>
    <row r="62" spans="2:20" ht="21" customHeight="1" x14ac:dyDescent="0.2">
      <c r="E62" s="119"/>
      <c r="F62" s="119"/>
      <c r="G62" s="119"/>
      <c r="H62" s="119"/>
      <c r="I62" s="119"/>
      <c r="J62" s="119"/>
      <c r="K62" s="492"/>
      <c r="N62" s="101"/>
      <c r="O62" s="101"/>
      <c r="P62" s="101"/>
      <c r="Q62" s="101"/>
      <c r="R62" s="101"/>
      <c r="S62" s="101"/>
    </row>
    <row r="63" spans="2:20" ht="12.75" customHeight="1" x14ac:dyDescent="0.2">
      <c r="E63" s="119"/>
      <c r="F63" s="119"/>
      <c r="G63" s="119"/>
      <c r="H63" s="119"/>
      <c r="I63" s="119"/>
      <c r="J63" s="119"/>
      <c r="K63" s="492"/>
      <c r="N63" s="101"/>
      <c r="O63" s="101"/>
      <c r="P63" s="101"/>
      <c r="Q63" s="101"/>
      <c r="R63" s="101"/>
      <c r="S63" s="101"/>
    </row>
    <row r="64" spans="2:20" x14ac:dyDescent="0.2">
      <c r="N64" s="101"/>
      <c r="O64" s="101"/>
      <c r="P64" s="101"/>
      <c r="Q64" s="101"/>
      <c r="R64" s="101"/>
      <c r="S64" s="101"/>
    </row>
    <row r="510" spans="5:15" x14ac:dyDescent="0.2">
      <c r="E510" s="5"/>
      <c r="F510" s="5"/>
      <c r="G510" s="5"/>
      <c r="H510" s="5"/>
      <c r="I510" s="5"/>
      <c r="J510" s="5"/>
      <c r="K510" s="30"/>
    </row>
    <row r="511" spans="5:15" x14ac:dyDescent="0.2">
      <c r="N511" s="188"/>
      <c r="O511" s="188"/>
    </row>
    <row r="603" spans="5:15" x14ac:dyDescent="0.2">
      <c r="E603" s="5"/>
      <c r="F603" s="5"/>
      <c r="G603" s="5"/>
      <c r="H603" s="5"/>
      <c r="I603" s="5"/>
      <c r="J603" s="5"/>
      <c r="K603" s="30"/>
    </row>
    <row r="604" spans="5:15" x14ac:dyDescent="0.2">
      <c r="E604" s="5"/>
      <c r="F604" s="5"/>
      <c r="G604" s="5"/>
      <c r="H604" s="5"/>
      <c r="I604" s="5"/>
      <c r="J604" s="5"/>
      <c r="K604" s="30"/>
      <c r="N604" s="30"/>
      <c r="O604" s="30"/>
    </row>
    <row r="605" spans="5:15" x14ac:dyDescent="0.2">
      <c r="E605" s="5"/>
      <c r="F605" s="5"/>
      <c r="G605" s="5"/>
      <c r="H605" s="5"/>
      <c r="I605" s="5"/>
      <c r="J605" s="5"/>
      <c r="K605" s="30"/>
      <c r="N605" s="30"/>
      <c r="O605" s="30"/>
    </row>
    <row r="606" spans="5:15" x14ac:dyDescent="0.2">
      <c r="E606" s="5"/>
      <c r="F606" s="5"/>
      <c r="G606" s="5"/>
      <c r="H606" s="5"/>
      <c r="I606" s="5"/>
      <c r="J606" s="5"/>
      <c r="K606" s="30"/>
      <c r="N606" s="30"/>
      <c r="O606" s="30"/>
    </row>
    <row r="607" spans="5:15" x14ac:dyDescent="0.2">
      <c r="E607" s="5"/>
      <c r="F607" s="5"/>
      <c r="G607" s="5"/>
      <c r="H607" s="5"/>
      <c r="I607" s="5"/>
      <c r="J607" s="5"/>
      <c r="K607" s="30"/>
      <c r="N607" s="30"/>
      <c r="O607" s="30"/>
    </row>
    <row r="608" spans="5:15" x14ac:dyDescent="0.2">
      <c r="E608" s="5"/>
      <c r="F608" s="5"/>
      <c r="G608" s="5"/>
      <c r="H608" s="5"/>
      <c r="I608" s="5"/>
      <c r="J608" s="5"/>
      <c r="K608" s="30"/>
      <c r="N608" s="30"/>
      <c r="O608" s="30"/>
    </row>
    <row r="609" spans="5:15" x14ac:dyDescent="0.2">
      <c r="E609" s="5"/>
      <c r="F609" s="5"/>
      <c r="G609" s="5"/>
      <c r="H609" s="5"/>
      <c r="I609" s="5"/>
      <c r="J609" s="5"/>
      <c r="K609" s="30"/>
      <c r="N609" s="30"/>
      <c r="O609" s="30"/>
    </row>
    <row r="610" spans="5:15" x14ac:dyDescent="0.2">
      <c r="E610" s="5"/>
      <c r="F610" s="5"/>
      <c r="G610" s="5"/>
      <c r="H610" s="5"/>
      <c r="I610" s="5"/>
      <c r="J610" s="5"/>
      <c r="K610" s="30"/>
      <c r="N610" s="30"/>
      <c r="O610" s="30"/>
    </row>
    <row r="611" spans="5:15" x14ac:dyDescent="0.2">
      <c r="E611" s="5"/>
      <c r="F611" s="5"/>
      <c r="G611" s="5"/>
      <c r="H611" s="5"/>
      <c r="I611" s="5"/>
      <c r="J611" s="5"/>
      <c r="K611" s="30"/>
      <c r="N611" s="30"/>
      <c r="O611" s="30"/>
    </row>
    <row r="612" spans="5:15" x14ac:dyDescent="0.2">
      <c r="E612" s="5"/>
      <c r="F612" s="5"/>
      <c r="G612" s="5"/>
      <c r="H612" s="5"/>
      <c r="I612" s="5"/>
      <c r="J612" s="5"/>
      <c r="K612" s="30"/>
      <c r="N612" s="30"/>
      <c r="O612" s="30"/>
    </row>
    <row r="613" spans="5:15" x14ac:dyDescent="0.2">
      <c r="E613" s="5"/>
      <c r="F613" s="5"/>
      <c r="G613" s="5"/>
      <c r="H613" s="5"/>
      <c r="I613" s="5"/>
      <c r="J613" s="5"/>
      <c r="K613" s="30"/>
      <c r="N613" s="30"/>
      <c r="O613" s="30"/>
    </row>
    <row r="614" spans="5:15" x14ac:dyDescent="0.2">
      <c r="E614" s="5"/>
      <c r="F614" s="5"/>
      <c r="G614" s="5"/>
      <c r="H614" s="5"/>
      <c r="I614" s="5"/>
      <c r="J614" s="5"/>
      <c r="K614" s="30"/>
      <c r="N614" s="30"/>
      <c r="O614" s="30"/>
    </row>
    <row r="615" spans="5:15" x14ac:dyDescent="0.2">
      <c r="E615" s="5"/>
      <c r="F615" s="5"/>
      <c r="G615" s="5"/>
      <c r="H615" s="5"/>
      <c r="I615" s="5"/>
      <c r="J615" s="5"/>
      <c r="K615" s="30"/>
      <c r="N615" s="30"/>
      <c r="O615" s="30"/>
    </row>
    <row r="616" spans="5:15" x14ac:dyDescent="0.2">
      <c r="N616" s="30"/>
      <c r="O616" s="30"/>
    </row>
  </sheetData>
  <autoFilter ref="A1:J56" xr:uid="{00000000-0009-0000-0000-000011000000}"/>
  <mergeCells count="8">
    <mergeCell ref="C51:J53"/>
    <mergeCell ref="C54:J56"/>
    <mergeCell ref="P44:R46"/>
    <mergeCell ref="M44:O46"/>
    <mergeCell ref="D6:D9"/>
    <mergeCell ref="E6:G6"/>
    <mergeCell ref="H6:J6"/>
    <mergeCell ref="M25:R30"/>
  </mergeCells>
  <phoneticPr fontId="0" type="noConversion"/>
  <conditionalFormatting sqref="E25">
    <cfRule type="cellIs" dxfId="17" priority="9" operator="lessThan">
      <formula>0</formula>
    </cfRule>
  </conditionalFormatting>
  <conditionalFormatting sqref="E26:E27">
    <cfRule type="cellIs" dxfId="16" priority="7" operator="greaterThan">
      <formula>0</formula>
    </cfRule>
  </conditionalFormatting>
  <conditionalFormatting sqref="E28">
    <cfRule type="cellIs" dxfId="15" priority="6" operator="lessThan">
      <formula>0</formula>
    </cfRule>
  </conditionalFormatting>
  <conditionalFormatting sqref="H25">
    <cfRule type="cellIs" dxfId="14" priority="4" operator="lessThan">
      <formula>0</formula>
    </cfRule>
  </conditionalFormatting>
  <conditionalFormatting sqref="H26:H27">
    <cfRule type="cellIs" dxfId="13" priority="2" operator="greaterThan">
      <formula>0</formula>
    </cfRule>
  </conditionalFormatting>
  <conditionalFormatting sqref="H28">
    <cfRule type="cellIs" dxfId="12" priority="1" operator="lessThan">
      <formula>0</formula>
    </cfRule>
  </conditionalFormatting>
  <pageMargins left="0.39370078740157483" right="0.39370078740157483" top="0.74803149606299213" bottom="0.74803149606299213" header="0.31496062992125984" footer="0.31496062992125984"/>
  <pageSetup paperSize="9" scale="68" firstPageNumber="5" orientation="portrait" cellComments="asDisplayed" useFirstPageNumber="1" r:id="rId1"/>
  <headerFooter alignWithMargins="0">
    <oddHeader>&amp;C&amp;"Calibri"&amp;10&amp;K000000 [UNCLASSIFIED]&amp;1#_x000D_</oddHeader>
    <oddFooter>&amp;C_x000D_&amp;1#&amp;"Calibri"&amp;10&amp;K000000 [UNCLASSIFIED]&amp;R&amp;P</oddFooter>
  </headerFooter>
  <ignoredErrors>
    <ignoredError sqref="B39:B42 B29:B32 B36 B3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0000"/>
  </sheetPr>
  <dimension ref="A1:U854"/>
  <sheetViews>
    <sheetView showGridLines="0" view="pageBreakPreview" zoomScaleNormal="100" zoomScaleSheetLayoutView="100" workbookViewId="0"/>
  </sheetViews>
  <sheetFormatPr defaultColWidth="9.140625" defaultRowHeight="12.75" outlineLevelCol="1" x14ac:dyDescent="0.2"/>
  <cols>
    <col min="1" max="1" width="29.85546875" style="308" customWidth="1"/>
    <col min="2" max="2" width="11.5703125" style="308" bestFit="1" customWidth="1"/>
    <col min="3" max="3" width="61.5703125" style="5" customWidth="1"/>
    <col min="4" max="4" width="41.5703125" style="5" customWidth="1"/>
    <col min="5" max="5" width="39.85546875" style="66" customWidth="1"/>
    <col min="6" max="6" width="11.42578125" style="430" customWidth="1"/>
    <col min="7" max="7" width="12.42578125" style="308" customWidth="1"/>
    <col min="8" max="8" width="18" style="308" customWidth="1"/>
    <col min="9" max="15" width="9.140625" style="308" customWidth="1"/>
    <col min="16" max="16" width="9.140625" style="308" customWidth="1" outlineLevel="1"/>
    <col min="17" max="16384" width="9.140625" style="308"/>
  </cols>
  <sheetData>
    <row r="1" spans="1:16" x14ac:dyDescent="0.2">
      <c r="B1" s="308" t="s">
        <v>527</v>
      </c>
    </row>
    <row r="2" spans="1:16" ht="18" x14ac:dyDescent="0.2">
      <c r="A2" s="308" t="s">
        <v>642</v>
      </c>
      <c r="B2" s="308" t="s">
        <v>310</v>
      </c>
      <c r="C2" s="9" t="str">
        <f>SchoolName</f>
        <v>Kiwi Park School</v>
      </c>
    </row>
    <row r="3" spans="1:16" ht="18" x14ac:dyDescent="0.2">
      <c r="B3" s="308" t="s">
        <v>310</v>
      </c>
      <c r="C3" s="9" t="s">
        <v>461</v>
      </c>
    </row>
    <row r="4" spans="1:16" s="558" customFormat="1" ht="18" x14ac:dyDescent="0.2">
      <c r="B4" s="308" t="s">
        <v>310</v>
      </c>
      <c r="C4" s="559" t="str">
        <f>"For the year ended 31 December "&amp;FY</f>
        <v>For the year ended 31 December 2025</v>
      </c>
      <c r="D4" s="1"/>
      <c r="E4" s="66"/>
      <c r="F4" s="560"/>
    </row>
    <row r="5" spans="1:16" ht="18" x14ac:dyDescent="0.2">
      <c r="B5" s="308" t="s">
        <v>310</v>
      </c>
      <c r="C5" s="9"/>
    </row>
    <row r="6" spans="1:16" x14ac:dyDescent="0.2">
      <c r="B6" s="308" t="s">
        <v>310</v>
      </c>
      <c r="C6" s="1" t="s">
        <v>643</v>
      </c>
      <c r="F6" s="1705" t="s">
        <v>644</v>
      </c>
      <c r="G6" s="1706"/>
      <c r="H6" s="1706"/>
      <c r="I6" s="1706"/>
      <c r="J6" s="1706"/>
      <c r="K6" s="1706"/>
      <c r="L6" s="1706"/>
      <c r="M6" s="1707"/>
    </row>
    <row r="7" spans="1:16" x14ac:dyDescent="0.2">
      <c r="B7" s="308" t="s">
        <v>310</v>
      </c>
      <c r="F7" s="1708"/>
      <c r="G7" s="1709"/>
      <c r="H7" s="1709"/>
      <c r="I7" s="1709"/>
      <c r="J7" s="1709"/>
      <c r="K7" s="1709"/>
      <c r="L7" s="1709"/>
      <c r="M7" s="1710"/>
    </row>
    <row r="8" spans="1:16" ht="12.75" customHeight="1" x14ac:dyDescent="0.2">
      <c r="B8" s="308" t="s">
        <v>310</v>
      </c>
      <c r="F8" s="1708"/>
      <c r="G8" s="1709"/>
      <c r="H8" s="1709"/>
      <c r="I8" s="1709"/>
      <c r="J8" s="1709"/>
      <c r="K8" s="1709"/>
      <c r="L8" s="1709"/>
      <c r="M8" s="1710"/>
    </row>
    <row r="9" spans="1:16" x14ac:dyDescent="0.2">
      <c r="B9" s="308" t="s">
        <v>310</v>
      </c>
      <c r="F9" s="1708"/>
      <c r="G9" s="1709"/>
      <c r="H9" s="1709"/>
      <c r="I9" s="1709"/>
      <c r="J9" s="1709"/>
      <c r="K9" s="1709"/>
      <c r="L9" s="1709"/>
      <c r="M9" s="1710"/>
    </row>
    <row r="10" spans="1:16" x14ac:dyDescent="0.2">
      <c r="B10" s="308" t="s">
        <v>645</v>
      </c>
      <c r="C10" s="1755" t="s">
        <v>646</v>
      </c>
      <c r="D10" s="1756"/>
      <c r="F10" s="1711"/>
      <c r="G10" s="1712"/>
      <c r="H10" s="1712"/>
      <c r="I10" s="1712"/>
      <c r="J10" s="1712"/>
      <c r="K10" s="1712"/>
      <c r="L10" s="1712"/>
      <c r="M10" s="1713"/>
    </row>
    <row r="11" spans="1:16" x14ac:dyDescent="0.2">
      <c r="B11" s="308" t="s">
        <v>645</v>
      </c>
      <c r="C11" s="1755"/>
      <c r="D11" s="1756"/>
      <c r="F11" s="327" t="str">
        <f>'Guidance - General'!A18</f>
        <v>[G3]</v>
      </c>
    </row>
    <row r="12" spans="1:16" x14ac:dyDescent="0.2">
      <c r="B12" s="308" t="s">
        <v>645</v>
      </c>
      <c r="C12" s="1755"/>
      <c r="D12" s="1756"/>
    </row>
    <row r="13" spans="1:16" ht="78" customHeight="1" x14ac:dyDescent="0.2">
      <c r="B13" s="308" t="s">
        <v>645</v>
      </c>
      <c r="C13" s="1756"/>
      <c r="D13" s="1756"/>
      <c r="F13" s="1353" t="s">
        <v>130</v>
      </c>
      <c r="I13" s="1485" t="s">
        <v>647</v>
      </c>
    </row>
    <row r="14" spans="1:16" x14ac:dyDescent="0.2">
      <c r="B14" s="308" t="s">
        <v>645</v>
      </c>
    </row>
    <row r="15" spans="1:16" ht="12.75" customHeight="1" x14ac:dyDescent="0.2">
      <c r="B15" s="308" t="s">
        <v>645</v>
      </c>
      <c r="C15" s="63"/>
      <c r="E15" s="67"/>
    </row>
    <row r="16" spans="1:16" x14ac:dyDescent="0.2">
      <c r="B16" s="308" t="s">
        <v>310</v>
      </c>
      <c r="C16" s="64" t="str">
        <f>P16&amp;") Reporting Entity"</f>
        <v>a) Reporting Entity</v>
      </c>
      <c r="E16" s="68" t="s">
        <v>465</v>
      </c>
      <c r="P16" s="308" t="s">
        <v>648</v>
      </c>
    </row>
    <row r="17" spans="1:16" ht="20.25" customHeight="1" x14ac:dyDescent="0.2">
      <c r="A17" s="308" t="s">
        <v>649</v>
      </c>
      <c r="B17" s="308" t="s">
        <v>310</v>
      </c>
      <c r="C17" s="1559" t="str">
        <f>SchoolName&amp;" is a Crown entity as specified in the Crown Entities Act 2004 and a school as described in the Education and Training Act 2020. The "&amp;SchoolName&amp;" Group (the 'Group') consists of "&amp;SchoolName&amp;" and its subsidiary trust. The subsidiary is a School Trust ('Trust') which supports the school by raising funds and making donations for the school."</f>
        <v>Kiwi Park School is a Crown entity as specified in the Crown Entities Act 2004 and a school as described in the Education and Training Act 2020. The Kiwi Park School Group (the 'Group') consists of Kiwi Park School and its subsidiary trust. The subsidiary is a School Trust ('Trust') which supports the school by raising funds and making donations for the school.</v>
      </c>
      <c r="D17" s="1559"/>
      <c r="E17" s="67"/>
      <c r="F17" s="1705" t="s">
        <v>650</v>
      </c>
      <c r="G17" s="1706"/>
      <c r="H17" s="1706"/>
      <c r="I17" s="1706"/>
      <c r="J17" s="1706"/>
      <c r="K17" s="1706"/>
      <c r="L17" s="1706"/>
      <c r="M17" s="1707"/>
    </row>
    <row r="18" spans="1:16" ht="21" customHeight="1" x14ac:dyDescent="0.2">
      <c r="A18" s="308" t="s">
        <v>651</v>
      </c>
      <c r="B18" s="308" t="s">
        <v>310</v>
      </c>
      <c r="C18" s="1559"/>
      <c r="D18" s="1559"/>
      <c r="E18" s="67"/>
      <c r="F18" s="1711"/>
      <c r="G18" s="1712"/>
      <c r="H18" s="1712"/>
      <c r="I18" s="1712"/>
      <c r="J18" s="1712"/>
      <c r="K18" s="1712"/>
      <c r="L18" s="1712"/>
      <c r="M18" s="1713"/>
    </row>
    <row r="19" spans="1:16" x14ac:dyDescent="0.2">
      <c r="C19" s="867"/>
      <c r="D19" s="867"/>
      <c r="E19" s="67"/>
      <c r="F19" s="882"/>
      <c r="G19" s="882"/>
      <c r="H19" s="882"/>
      <c r="I19" s="882"/>
      <c r="J19" s="882"/>
      <c r="K19" s="882"/>
      <c r="L19" s="882"/>
      <c r="M19" s="882"/>
    </row>
    <row r="20" spans="1:16" x14ac:dyDescent="0.2">
      <c r="A20" s="308" t="s">
        <v>652</v>
      </c>
      <c r="C20" s="1559" t="s">
        <v>653</v>
      </c>
      <c r="D20" s="1559"/>
      <c r="E20" s="67"/>
      <c r="F20" s="882"/>
      <c r="G20" s="882"/>
      <c r="H20" s="882"/>
      <c r="I20" s="882"/>
      <c r="J20" s="882"/>
      <c r="K20" s="882"/>
      <c r="L20" s="882"/>
      <c r="M20" s="882"/>
    </row>
    <row r="21" spans="1:16" ht="12.75" customHeight="1" x14ac:dyDescent="0.2">
      <c r="B21" s="308" t="s">
        <v>310</v>
      </c>
      <c r="C21" s="168"/>
      <c r="D21" s="168"/>
      <c r="E21" s="67"/>
      <c r="F21" s="1767"/>
      <c r="G21" s="1767"/>
      <c r="H21" s="1767"/>
      <c r="I21" s="1767"/>
      <c r="J21" s="1767"/>
      <c r="K21" s="1767"/>
      <c r="L21" s="1767"/>
      <c r="M21" s="1767"/>
    </row>
    <row r="22" spans="1:16" x14ac:dyDescent="0.2">
      <c r="B22" s="308" t="s">
        <v>310</v>
      </c>
      <c r="C22" s="175" t="str">
        <f>P22&amp;") Basis of Preparation"</f>
        <v>b) Basis of Preparation</v>
      </c>
      <c r="D22" s="30"/>
      <c r="E22" s="68" t="s">
        <v>465</v>
      </c>
      <c r="F22" s="1767"/>
      <c r="G22" s="1767"/>
      <c r="H22" s="1767"/>
      <c r="I22" s="1767"/>
      <c r="J22" s="1767"/>
      <c r="K22" s="1767"/>
      <c r="L22" s="1767"/>
      <c r="M22" s="1767"/>
      <c r="P22" s="308" t="str">
        <f>IF(B22="Yes",CHAR(CODE(P16)+1),P16)</f>
        <v>b</v>
      </c>
    </row>
    <row r="23" spans="1:16" x14ac:dyDescent="0.2">
      <c r="B23" s="308" t="s">
        <v>310</v>
      </c>
      <c r="C23" s="947" t="s">
        <v>654</v>
      </c>
      <c r="D23" s="947"/>
      <c r="E23" s="5"/>
      <c r="F23" s="466"/>
      <c r="G23" s="466"/>
      <c r="H23" s="466"/>
      <c r="I23" s="466"/>
      <c r="J23" s="466"/>
      <c r="K23" s="466"/>
      <c r="L23" s="466"/>
      <c r="M23" s="466"/>
    </row>
    <row r="24" spans="1:16" x14ac:dyDescent="0.2">
      <c r="A24" s="5" t="s">
        <v>655</v>
      </c>
      <c r="B24" s="308" t="s">
        <v>310</v>
      </c>
      <c r="C24" s="1757" t="str">
        <f>"The consolidated financial statements have been prepared for the period 1 January "&amp;FY&amp;" to 31 December "&amp;FY&amp;" and in accordance with the requirements of the Education and Training Act 2020."</f>
        <v>The consolidated financial statements have been prepared for the period 1 January 2025 to 31 December 2025 and in accordance with the requirements of the Education and Training Act 2020.</v>
      </c>
      <c r="D24" s="1757"/>
      <c r="E24" s="68" t="s">
        <v>656</v>
      </c>
      <c r="F24" s="5"/>
    </row>
    <row r="25" spans="1:16" x14ac:dyDescent="0.2">
      <c r="A25" s="5" t="s">
        <v>657</v>
      </c>
      <c r="B25" s="308" t="s">
        <v>310</v>
      </c>
      <c r="C25" s="1757"/>
      <c r="D25" s="1757"/>
      <c r="E25" s="5"/>
      <c r="F25" s="5"/>
    </row>
    <row r="26" spans="1:16" s="5" customFormat="1" x14ac:dyDescent="0.2">
      <c r="B26" s="308"/>
      <c r="C26" s="168"/>
      <c r="D26" s="168"/>
      <c r="F26" s="431"/>
      <c r="G26" s="308"/>
      <c r="H26" s="308"/>
      <c r="I26" s="308"/>
      <c r="J26" s="308"/>
      <c r="K26" s="308"/>
    </row>
    <row r="27" spans="1:16" s="5" customFormat="1" ht="12.75" customHeight="1" x14ac:dyDescent="0.2">
      <c r="A27" s="5" t="s">
        <v>658</v>
      </c>
      <c r="B27" s="308" t="s">
        <v>310</v>
      </c>
      <c r="C27" s="948" t="s">
        <v>659</v>
      </c>
      <c r="D27" s="101"/>
      <c r="F27" s="431"/>
      <c r="G27" s="308"/>
      <c r="H27" s="308"/>
      <c r="I27" s="308"/>
      <c r="J27" s="308"/>
      <c r="K27" s="308"/>
    </row>
    <row r="28" spans="1:16" s="5" customFormat="1" ht="12.75" customHeight="1" x14ac:dyDescent="0.2">
      <c r="A28" s="5" t="s">
        <v>660</v>
      </c>
      <c r="B28" s="308" t="s">
        <v>310</v>
      </c>
      <c r="C28" s="1559" t="s">
        <v>661</v>
      </c>
      <c r="D28" s="1559"/>
      <c r="F28" s="431"/>
      <c r="G28" s="308"/>
      <c r="H28" s="308"/>
      <c r="I28" s="308"/>
      <c r="J28" s="308"/>
      <c r="K28" s="308"/>
    </row>
    <row r="29" spans="1:16" s="5" customFormat="1" x14ac:dyDescent="0.2">
      <c r="B29" s="308" t="s">
        <v>310</v>
      </c>
      <c r="C29" s="1559"/>
      <c r="D29" s="1559"/>
      <c r="F29" s="431"/>
      <c r="G29" s="308"/>
      <c r="H29" s="308"/>
      <c r="I29" s="308"/>
      <c r="J29" s="308"/>
      <c r="K29" s="308"/>
    </row>
    <row r="30" spans="1:16" s="5" customFormat="1" x14ac:dyDescent="0.2">
      <c r="B30" s="308" t="s">
        <v>310</v>
      </c>
      <c r="C30" s="1559"/>
      <c r="D30" s="1559"/>
      <c r="F30" s="431"/>
      <c r="G30" s="308"/>
      <c r="H30" s="308"/>
      <c r="I30" s="308"/>
      <c r="J30" s="308"/>
      <c r="K30" s="308"/>
    </row>
    <row r="31" spans="1:16" s="5" customFormat="1" x14ac:dyDescent="0.2">
      <c r="B31" s="308" t="s">
        <v>310</v>
      </c>
      <c r="C31" s="948" t="s">
        <v>662</v>
      </c>
      <c r="D31" s="867"/>
      <c r="F31" s="431"/>
      <c r="G31" s="308"/>
      <c r="H31" s="308"/>
      <c r="I31" s="308"/>
      <c r="J31" s="308"/>
      <c r="K31" s="308"/>
    </row>
    <row r="32" spans="1:16" s="5" customFormat="1" ht="12.75" customHeight="1" x14ac:dyDescent="0.2">
      <c r="A32" s="5" t="s">
        <v>663</v>
      </c>
      <c r="B32" s="308" t="s">
        <v>310</v>
      </c>
      <c r="C32" s="1559" t="s">
        <v>664</v>
      </c>
      <c r="D32" s="1559"/>
      <c r="F32" s="1758" t="s">
        <v>665</v>
      </c>
      <c r="G32" s="1759"/>
      <c r="H32" s="1759"/>
      <c r="I32" s="1759"/>
      <c r="J32" s="1759"/>
      <c r="K32" s="1759"/>
      <c r="L32" s="1759"/>
      <c r="M32" s="1760"/>
    </row>
    <row r="33" spans="1:13" s="5" customFormat="1" x14ac:dyDescent="0.2">
      <c r="B33" s="308" t="s">
        <v>310</v>
      </c>
      <c r="C33" s="1559"/>
      <c r="D33" s="1559"/>
      <c r="F33" s="1761"/>
      <c r="G33" s="1762"/>
      <c r="H33" s="1762"/>
      <c r="I33" s="1762"/>
      <c r="J33" s="1762"/>
      <c r="K33" s="1762"/>
      <c r="L33" s="1762"/>
      <c r="M33" s="1763"/>
    </row>
    <row r="34" spans="1:13" s="5" customFormat="1" x14ac:dyDescent="0.2">
      <c r="B34" s="308" t="s">
        <v>310</v>
      </c>
      <c r="C34" s="1559"/>
      <c r="D34" s="1559"/>
      <c r="F34" s="1761"/>
      <c r="G34" s="1762"/>
      <c r="H34" s="1762"/>
      <c r="I34" s="1762"/>
      <c r="J34" s="1762"/>
      <c r="K34" s="1762"/>
      <c r="L34" s="1762"/>
      <c r="M34" s="1763"/>
    </row>
    <row r="35" spans="1:13" s="5" customFormat="1" ht="12.75" customHeight="1" x14ac:dyDescent="0.2">
      <c r="B35" s="308" t="s">
        <v>310</v>
      </c>
      <c r="C35" s="168"/>
      <c r="D35" s="168"/>
      <c r="F35" s="1761"/>
      <c r="G35" s="1762"/>
      <c r="H35" s="1762"/>
      <c r="I35" s="1762"/>
      <c r="J35" s="1762"/>
      <c r="K35" s="1762"/>
      <c r="L35" s="1762"/>
      <c r="M35" s="1763"/>
    </row>
    <row r="36" spans="1:13" s="5" customFormat="1" x14ac:dyDescent="0.2">
      <c r="B36" s="308" t="s">
        <v>310</v>
      </c>
      <c r="C36" s="948" t="s">
        <v>666</v>
      </c>
      <c r="D36" s="168"/>
      <c r="F36" s="1764"/>
      <c r="G36" s="1765"/>
      <c r="H36" s="1765"/>
      <c r="I36" s="1765"/>
      <c r="J36" s="1765"/>
      <c r="K36" s="1765"/>
      <c r="L36" s="1765"/>
      <c r="M36" s="1766"/>
    </row>
    <row r="37" spans="1:13" s="5" customFormat="1" ht="60" customHeight="1" x14ac:dyDescent="0.2">
      <c r="A37" s="6" t="s">
        <v>667</v>
      </c>
      <c r="B37" s="864" t="s">
        <v>310</v>
      </c>
      <c r="C37" s="1559" t="s">
        <v>668</v>
      </c>
      <c r="D37" s="1559"/>
      <c r="F37" s="827"/>
      <c r="G37" s="827"/>
      <c r="H37" s="827"/>
      <c r="I37" s="827"/>
      <c r="J37" s="827"/>
      <c r="K37" s="827"/>
      <c r="L37" s="827"/>
      <c r="M37" s="827"/>
    </row>
    <row r="38" spans="1:13" s="5" customFormat="1" ht="38.25" customHeight="1" x14ac:dyDescent="0.2">
      <c r="A38" s="236" t="s">
        <v>669</v>
      </c>
      <c r="B38" s="864" t="s">
        <v>310</v>
      </c>
      <c r="C38" s="1559" t="s">
        <v>670</v>
      </c>
      <c r="D38" s="1559"/>
      <c r="F38"/>
      <c r="G38"/>
      <c r="H38"/>
      <c r="I38"/>
      <c r="J38"/>
      <c r="K38"/>
      <c r="L38"/>
      <c r="M38"/>
    </row>
    <row r="39" spans="1:13" s="5" customFormat="1" ht="43.5" customHeight="1" x14ac:dyDescent="0.2">
      <c r="A39" s="8" t="s">
        <v>671</v>
      </c>
      <c r="B39" s="864" t="s">
        <v>310</v>
      </c>
      <c r="C39" s="1559" t="s">
        <v>672</v>
      </c>
      <c r="D39" s="1559"/>
      <c r="F39"/>
      <c r="G39"/>
      <c r="H39"/>
      <c r="I39"/>
      <c r="J39"/>
      <c r="K39"/>
      <c r="L39"/>
      <c r="M39"/>
    </row>
    <row r="40" spans="1:13" s="5" customFormat="1" x14ac:dyDescent="0.2">
      <c r="B40" s="308"/>
      <c r="C40" s="867"/>
      <c r="D40" s="867"/>
      <c r="F40"/>
      <c r="G40"/>
      <c r="H40"/>
      <c r="I40"/>
      <c r="J40"/>
      <c r="K40"/>
      <c r="L40"/>
      <c r="M40"/>
    </row>
    <row r="41" spans="1:13" s="5" customFormat="1" x14ac:dyDescent="0.2">
      <c r="A41" s="308" t="s">
        <v>673</v>
      </c>
      <c r="B41" s="308" t="s">
        <v>310</v>
      </c>
      <c r="C41" s="947" t="s">
        <v>674</v>
      </c>
      <c r="D41" s="30"/>
      <c r="E41" s="67"/>
      <c r="F41"/>
      <c r="G41"/>
      <c r="H41"/>
      <c r="I41"/>
      <c r="J41"/>
      <c r="K41"/>
      <c r="L41"/>
      <c r="M41"/>
    </row>
    <row r="42" spans="1:13" s="5" customFormat="1" x14ac:dyDescent="0.2">
      <c r="A42" s="308" t="s">
        <v>675</v>
      </c>
      <c r="B42" s="308" t="s">
        <v>310</v>
      </c>
      <c r="C42" s="1559" t="s">
        <v>676</v>
      </c>
      <c r="D42" s="1559"/>
      <c r="E42" s="67"/>
      <c r="F42" s="431"/>
      <c r="G42" s="308"/>
      <c r="H42" s="308"/>
      <c r="I42" s="308"/>
      <c r="J42" s="308"/>
      <c r="K42" s="308"/>
    </row>
    <row r="43" spans="1:13" s="5" customFormat="1" x14ac:dyDescent="0.2">
      <c r="A43" s="308" t="s">
        <v>677</v>
      </c>
      <c r="B43" s="308" t="s">
        <v>310</v>
      </c>
      <c r="C43" s="1559"/>
      <c r="D43" s="1559"/>
      <c r="E43" s="67"/>
      <c r="F43" s="431"/>
      <c r="G43" s="308"/>
      <c r="H43" s="308"/>
      <c r="I43" s="308"/>
      <c r="J43" s="308"/>
      <c r="K43" s="308"/>
    </row>
    <row r="44" spans="1:13" x14ac:dyDescent="0.2">
      <c r="B44" s="308" t="s">
        <v>310</v>
      </c>
      <c r="C44" s="1559"/>
      <c r="D44" s="1559"/>
      <c r="E44" s="67"/>
      <c r="F44" s="177"/>
    </row>
    <row r="45" spans="1:13" x14ac:dyDescent="0.2">
      <c r="B45" s="308" t="s">
        <v>310</v>
      </c>
      <c r="C45" s="1559"/>
      <c r="D45" s="1559"/>
      <c r="E45" s="67"/>
      <c r="F45" s="177"/>
    </row>
    <row r="46" spans="1:13" x14ac:dyDescent="0.2">
      <c r="B46" s="308" t="s">
        <v>310</v>
      </c>
      <c r="C46" s="1559"/>
      <c r="D46" s="1559"/>
      <c r="E46" s="67"/>
      <c r="F46" s="177"/>
    </row>
    <row r="47" spans="1:13" x14ac:dyDescent="0.2">
      <c r="B47" s="308" t="s">
        <v>310</v>
      </c>
      <c r="C47" s="1559"/>
      <c r="D47" s="1559"/>
      <c r="E47" s="67"/>
      <c r="F47" s="177"/>
    </row>
    <row r="48" spans="1:13" x14ac:dyDescent="0.2">
      <c r="B48" s="308" t="s">
        <v>310</v>
      </c>
      <c r="C48" s="1559"/>
      <c r="D48" s="1559"/>
      <c r="E48" s="67"/>
      <c r="F48" s="177"/>
    </row>
    <row r="49" spans="1:6" x14ac:dyDescent="0.2">
      <c r="B49" s="308" t="s">
        <v>310</v>
      </c>
      <c r="C49" s="949"/>
      <c r="D49" s="867"/>
      <c r="E49" s="67"/>
      <c r="F49" s="126"/>
    </row>
    <row r="50" spans="1:6" x14ac:dyDescent="0.2">
      <c r="A50" s="308" t="s">
        <v>675</v>
      </c>
      <c r="B50" s="308" t="s">
        <v>310</v>
      </c>
      <c r="C50" s="950" t="s">
        <v>678</v>
      </c>
      <c r="D50" s="30"/>
      <c r="E50" s="67"/>
      <c r="F50" s="177"/>
    </row>
    <row r="51" spans="1:6" x14ac:dyDescent="0.2">
      <c r="A51" s="308" t="s">
        <v>677</v>
      </c>
      <c r="B51" s="308" t="s">
        <v>310</v>
      </c>
      <c r="C51" s="1627" t="s">
        <v>679</v>
      </c>
      <c r="D51" s="1627"/>
      <c r="E51" s="67"/>
      <c r="F51" s="177"/>
    </row>
    <row r="52" spans="1:6" x14ac:dyDescent="0.2">
      <c r="B52" s="308" t="s">
        <v>310</v>
      </c>
      <c r="C52" s="1627"/>
      <c r="D52" s="1627"/>
      <c r="E52" s="67"/>
      <c r="F52" s="177"/>
    </row>
    <row r="53" spans="1:6" ht="12.75" customHeight="1" x14ac:dyDescent="0.2">
      <c r="B53" s="308" t="s">
        <v>310</v>
      </c>
      <c r="C53" s="1627"/>
      <c r="D53" s="1627"/>
      <c r="E53" s="67"/>
      <c r="F53" s="177"/>
    </row>
    <row r="54" spans="1:6" ht="12.75" customHeight="1" x14ac:dyDescent="0.2">
      <c r="B54" s="308" t="s">
        <v>310</v>
      </c>
      <c r="C54" s="947" t="s">
        <v>680</v>
      </c>
      <c r="D54" s="30"/>
      <c r="E54" s="67"/>
      <c r="F54" s="177"/>
    </row>
    <row r="55" spans="1:6" x14ac:dyDescent="0.2">
      <c r="B55" s="308" t="s">
        <v>310</v>
      </c>
      <c r="C55" s="1749" t="s">
        <v>681</v>
      </c>
      <c r="D55" s="1749"/>
      <c r="E55" s="67"/>
      <c r="F55" s="127"/>
    </row>
    <row r="56" spans="1:6" x14ac:dyDescent="0.2">
      <c r="B56" s="308" t="s">
        <v>310</v>
      </c>
      <c r="C56" s="1749"/>
      <c r="D56" s="1749"/>
      <c r="E56" s="67"/>
      <c r="F56" s="127"/>
    </row>
    <row r="57" spans="1:6" ht="12.75" customHeight="1" x14ac:dyDescent="0.2">
      <c r="B57" s="308" t="s">
        <v>310</v>
      </c>
      <c r="C57" s="1749"/>
      <c r="D57" s="1749"/>
      <c r="E57" s="67"/>
      <c r="F57" s="882"/>
    </row>
    <row r="58" spans="1:6" ht="12.75" customHeight="1" x14ac:dyDescent="0.2">
      <c r="B58" s="308" t="s">
        <v>310</v>
      </c>
      <c r="C58" s="947" t="s">
        <v>682</v>
      </c>
      <c r="D58" s="30"/>
      <c r="E58" s="67"/>
      <c r="F58" s="882"/>
    </row>
    <row r="59" spans="1:6" x14ac:dyDescent="0.2">
      <c r="A59" s="308" t="s">
        <v>683</v>
      </c>
      <c r="B59" s="308" t="s">
        <v>310</v>
      </c>
      <c r="C59" s="1754" t="s">
        <v>684</v>
      </c>
      <c r="D59" s="1754"/>
      <c r="E59" s="67"/>
      <c r="F59" s="882"/>
    </row>
    <row r="60" spans="1:6" x14ac:dyDescent="0.2">
      <c r="B60" s="308" t="s">
        <v>310</v>
      </c>
      <c r="C60" s="1754"/>
      <c r="D60" s="1754"/>
      <c r="E60" s="67"/>
      <c r="F60" s="177"/>
    </row>
    <row r="61" spans="1:6" x14ac:dyDescent="0.2">
      <c r="A61" s="308" t="s">
        <v>685</v>
      </c>
      <c r="B61" s="308" t="s">
        <v>310</v>
      </c>
      <c r="C61" s="950" t="s">
        <v>686</v>
      </c>
      <c r="D61" s="30"/>
      <c r="E61" s="67"/>
      <c r="F61" s="328" t="str">
        <f>'Guidance - General'!A21</f>
        <v>[G4]</v>
      </c>
    </row>
    <row r="62" spans="1:6" x14ac:dyDescent="0.2">
      <c r="B62" s="308" t="s">
        <v>310</v>
      </c>
      <c r="C62" s="1559" t="s">
        <v>687</v>
      </c>
      <c r="D62" s="1559"/>
      <c r="E62" s="67"/>
      <c r="F62" s="177"/>
    </row>
    <row r="63" spans="1:6" x14ac:dyDescent="0.2">
      <c r="B63" s="308" t="s">
        <v>310</v>
      </c>
      <c r="C63" s="1559"/>
      <c r="D63" s="1559"/>
      <c r="E63" s="5"/>
    </row>
    <row r="64" spans="1:6" ht="12.75" customHeight="1" x14ac:dyDescent="0.2">
      <c r="A64" s="308" t="s">
        <v>688</v>
      </c>
      <c r="B64" s="308" t="s">
        <v>310</v>
      </c>
      <c r="C64" s="950" t="s">
        <v>689</v>
      </c>
      <c r="D64" s="951"/>
      <c r="E64" s="5"/>
      <c r="F64" s="5"/>
    </row>
    <row r="65" spans="2:15" ht="12.75" customHeight="1" x14ac:dyDescent="0.2">
      <c r="B65" s="308" t="s">
        <v>310</v>
      </c>
      <c r="C65" s="1559" t="s">
        <v>690</v>
      </c>
      <c r="D65" s="1559"/>
      <c r="E65" s="67"/>
      <c r="F65" s="5"/>
      <c r="L65" s="5"/>
      <c r="M65" s="5"/>
      <c r="N65" s="5"/>
      <c r="O65" s="5"/>
    </row>
    <row r="66" spans="2:15" x14ac:dyDescent="0.2">
      <c r="B66" s="308" t="s">
        <v>310</v>
      </c>
      <c r="C66" s="1559"/>
      <c r="D66" s="1559"/>
      <c r="E66" s="67"/>
      <c r="F66" s="342" t="str">
        <f>'Guidance - Specific Disclosures'!A43</f>
        <v>[S14]</v>
      </c>
      <c r="L66" s="5"/>
      <c r="M66" s="5"/>
      <c r="N66" s="5"/>
      <c r="O66" s="5"/>
    </row>
    <row r="67" spans="2:15" x14ac:dyDescent="0.2">
      <c r="B67" s="308" t="s">
        <v>310</v>
      </c>
      <c r="C67" s="1559"/>
      <c r="D67" s="1559"/>
      <c r="E67" s="67"/>
      <c r="F67" s="5"/>
    </row>
    <row r="68" spans="2:15" x14ac:dyDescent="0.2">
      <c r="B68" s="308" t="s">
        <v>310</v>
      </c>
      <c r="C68" s="168"/>
      <c r="D68" s="168"/>
      <c r="E68" s="67"/>
      <c r="F68" s="5"/>
    </row>
    <row r="69" spans="2:15" x14ac:dyDescent="0.2">
      <c r="B69" s="308" t="s">
        <v>310</v>
      </c>
      <c r="C69" s="1559" t="s">
        <v>691</v>
      </c>
      <c r="D69" s="1559"/>
      <c r="E69" s="67"/>
      <c r="F69" s="5"/>
    </row>
    <row r="70" spans="2:15" x14ac:dyDescent="0.2">
      <c r="B70" s="308" t="s">
        <v>310</v>
      </c>
      <c r="C70" s="1559"/>
      <c r="D70" s="1559"/>
      <c r="E70" s="67"/>
      <c r="F70" s="5"/>
    </row>
    <row r="71" spans="2:15" x14ac:dyDescent="0.2">
      <c r="B71" s="308" t="s">
        <v>310</v>
      </c>
      <c r="C71" s="168"/>
      <c r="D71" s="168"/>
      <c r="E71" s="67"/>
      <c r="F71" s="5"/>
    </row>
    <row r="72" spans="2:15" ht="12.75" customHeight="1" x14ac:dyDescent="0.2">
      <c r="B72" s="308" t="s">
        <v>692</v>
      </c>
      <c r="C72" s="1755" t="s">
        <v>693</v>
      </c>
      <c r="D72" s="1755"/>
      <c r="E72" s="67"/>
      <c r="F72" s="5"/>
    </row>
    <row r="73" spans="2:15" x14ac:dyDescent="0.2">
      <c r="B73" s="308" t="s">
        <v>692</v>
      </c>
      <c r="C73" s="1755"/>
      <c r="D73" s="1755"/>
      <c r="E73" s="67"/>
      <c r="F73" s="5"/>
    </row>
    <row r="74" spans="2:15" x14ac:dyDescent="0.2">
      <c r="B74" s="308" t="s">
        <v>692</v>
      </c>
      <c r="C74" s="1755"/>
      <c r="D74" s="1755"/>
      <c r="E74" s="67"/>
      <c r="F74" s="5"/>
    </row>
    <row r="75" spans="2:15" x14ac:dyDescent="0.2">
      <c r="B75" s="308" t="s">
        <v>692</v>
      </c>
      <c r="C75" s="1755"/>
      <c r="D75" s="1755"/>
      <c r="E75" s="67"/>
      <c r="F75" s="5"/>
    </row>
    <row r="76" spans="2:15" x14ac:dyDescent="0.2">
      <c r="B76" s="308" t="s">
        <v>692</v>
      </c>
      <c r="C76" s="1755"/>
      <c r="D76" s="1755"/>
      <c r="E76" s="67"/>
      <c r="F76" s="5"/>
    </row>
    <row r="77" spans="2:15" x14ac:dyDescent="0.2">
      <c r="B77" s="308" t="s">
        <v>692</v>
      </c>
      <c r="C77" s="1755"/>
      <c r="D77" s="1755"/>
      <c r="E77" s="67"/>
      <c r="F77" s="5"/>
    </row>
    <row r="78" spans="2:15" x14ac:dyDescent="0.2">
      <c r="B78" s="308" t="s">
        <v>692</v>
      </c>
      <c r="C78" s="1755"/>
      <c r="D78" s="1755"/>
      <c r="E78" s="67"/>
      <c r="F78" s="5"/>
    </row>
    <row r="79" spans="2:15" x14ac:dyDescent="0.2">
      <c r="B79" s="308" t="s">
        <v>692</v>
      </c>
      <c r="C79" s="1755"/>
      <c r="D79" s="1755"/>
      <c r="E79" s="67"/>
      <c r="F79" s="5"/>
    </row>
    <row r="80" spans="2:15" x14ac:dyDescent="0.2">
      <c r="B80" s="308" t="s">
        <v>692</v>
      </c>
      <c r="C80" s="1755"/>
      <c r="D80" s="1755"/>
      <c r="E80" s="67"/>
      <c r="F80" s="5"/>
    </row>
    <row r="81" spans="2:6" x14ac:dyDescent="0.2">
      <c r="B81" s="308" t="s">
        <v>692</v>
      </c>
      <c r="C81" s="1755"/>
      <c r="D81" s="1755"/>
      <c r="E81" s="67"/>
      <c r="F81" s="5"/>
    </row>
    <row r="82" spans="2:6" x14ac:dyDescent="0.2">
      <c r="B82" s="308" t="s">
        <v>692</v>
      </c>
      <c r="C82" s="1755"/>
      <c r="D82" s="1755"/>
      <c r="E82" s="67"/>
      <c r="F82" s="5"/>
    </row>
    <row r="83" spans="2:6" x14ac:dyDescent="0.2">
      <c r="B83" s="308" t="s">
        <v>692</v>
      </c>
      <c r="C83" s="1755"/>
      <c r="D83" s="1755"/>
      <c r="E83" s="67"/>
      <c r="F83" s="5"/>
    </row>
    <row r="84" spans="2:6" x14ac:dyDescent="0.2">
      <c r="B84" s="308" t="s">
        <v>692</v>
      </c>
      <c r="C84" s="1755"/>
      <c r="D84" s="1755"/>
      <c r="E84" s="67"/>
      <c r="F84" s="5"/>
    </row>
    <row r="85" spans="2:6" x14ac:dyDescent="0.2">
      <c r="B85" s="308" t="s">
        <v>692</v>
      </c>
      <c r="C85" s="1755" t="s">
        <v>694</v>
      </c>
      <c r="D85" s="1612"/>
      <c r="E85" s="67"/>
      <c r="F85" s="5"/>
    </row>
    <row r="86" spans="2:6" x14ac:dyDescent="0.2">
      <c r="B86" s="308" t="s">
        <v>692</v>
      </c>
      <c r="C86" s="984"/>
      <c r="D86" s="983"/>
      <c r="E86" s="67"/>
      <c r="F86" s="5"/>
    </row>
    <row r="87" spans="2:6" x14ac:dyDescent="0.2">
      <c r="B87" s="308" t="s">
        <v>310</v>
      </c>
      <c r="C87" s="825" t="s">
        <v>695</v>
      </c>
      <c r="D87" s="168"/>
      <c r="E87" s="67"/>
      <c r="F87" s="5"/>
    </row>
    <row r="88" spans="2:6" ht="12.75" customHeight="1" x14ac:dyDescent="0.2">
      <c r="B88" s="308" t="s">
        <v>310</v>
      </c>
      <c r="C88" s="1559" t="str">
        <f>"The School recognises its obligation to maintain the Ministry’s buildings in a good state of repair as a provision for cyclical maintenance. "&amp;"This provision relates mainly to the painting of the school buildings. TThe estimate is based on the school’s best estimate of the cost of painting the school and when the school is required to be painted, based on an assessment of the school’s condition "&amp;"During the year, the Board assesses the reasonableness of its painting maintenance plan on which the provision is based. Cyclical maintenance is disclosed at note "&amp;'Notes &amp; Disclosures'!$N$383&amp;"."</f>
        <v>The School recognises its obligation to maintain the Ministry’s buildings in a good state of repair as a provision for cyclical maintenance. This provision relates mainly to the painting of the school buildings. TThe estimate is based on the school’s best estimate of the cost of painting the school and when the school is required to be painted, based on an assessment of the school’s condition During the year, the Board assesses the reasonableness of its painting maintenance plan on which the provision is based. Cyclical maintenance is disclosed at note 11.</v>
      </c>
      <c r="D88" s="1559"/>
      <c r="E88" s="67"/>
      <c r="F88" s="5"/>
    </row>
    <row r="89" spans="2:6" x14ac:dyDescent="0.2">
      <c r="B89" s="308" t="s">
        <v>310</v>
      </c>
      <c r="C89" s="1559"/>
      <c r="D89" s="1559"/>
      <c r="E89" s="67"/>
      <c r="F89" s="5"/>
    </row>
    <row r="90" spans="2:6" x14ac:dyDescent="0.2">
      <c r="B90" s="308" t="s">
        <v>310</v>
      </c>
      <c r="C90" s="1559"/>
      <c r="D90" s="1559"/>
      <c r="E90" s="67"/>
      <c r="F90" s="5"/>
    </row>
    <row r="91" spans="2:6" x14ac:dyDescent="0.2">
      <c r="B91" s="308" t="s">
        <v>310</v>
      </c>
      <c r="C91" s="1559"/>
      <c r="D91" s="1559"/>
      <c r="E91" s="67"/>
      <c r="F91" s="5"/>
    </row>
    <row r="92" spans="2:6" x14ac:dyDescent="0.2">
      <c r="B92" s="308" t="s">
        <v>310</v>
      </c>
      <c r="C92" s="1559"/>
      <c r="D92" s="1559"/>
      <c r="E92" s="67"/>
      <c r="F92" s="5"/>
    </row>
    <row r="93" spans="2:6" x14ac:dyDescent="0.2">
      <c r="B93" s="308" t="s">
        <v>310</v>
      </c>
      <c r="C93" s="168"/>
      <c r="D93" s="168"/>
      <c r="E93" s="67"/>
      <c r="F93" s="5"/>
    </row>
    <row r="94" spans="2:6" x14ac:dyDescent="0.2">
      <c r="B94" s="308" t="s">
        <v>310</v>
      </c>
      <c r="C94" s="910" t="s">
        <v>696</v>
      </c>
      <c r="D94" s="30"/>
      <c r="E94" s="5"/>
      <c r="F94" s="5"/>
    </row>
    <row r="95" spans="2:6" ht="12.95" customHeight="1" x14ac:dyDescent="0.2">
      <c r="B95" s="308" t="s">
        <v>310</v>
      </c>
      <c r="C95" s="1559" t="str">
        <f>"The Group reviews the estimated useful lives of property, plant and equipment at the end of each reporting date. "&amp;"The Group believes that the estimated useful lives of the property, plant and equipment as disclosed in the significant accounting policies are appropriate to the nature of the property, plant and equipment at reporting date. "&amp;"Property, plant and equipment is disclosed at note "&amp;'Notes &amp; Disclosures'!$N$238&amp;"."</f>
        <v>The Group reviews the estimated useful lives of property, plant and equipment at the end of each reporting date. The Group believes that the estimated useful lives of the property, plant and equipment as disclosed in the significant accounting policies are appropriate to the nature of the property, plant and equipment at reporting date. Property, plant and equipment is disclosed at note 7.</v>
      </c>
      <c r="D95" s="1559"/>
      <c r="E95" s="67"/>
      <c r="F95" s="8"/>
    </row>
    <row r="96" spans="2:6" x14ac:dyDescent="0.2">
      <c r="B96" s="308" t="s">
        <v>310</v>
      </c>
      <c r="C96" s="1559"/>
      <c r="D96" s="1559"/>
      <c r="E96" s="67"/>
      <c r="F96" s="5"/>
    </row>
    <row r="97" spans="1:13" x14ac:dyDescent="0.2">
      <c r="B97" s="308" t="s">
        <v>310</v>
      </c>
      <c r="C97" s="1559"/>
      <c r="D97" s="1559"/>
      <c r="E97" s="67"/>
      <c r="F97" s="5"/>
    </row>
    <row r="98" spans="1:13" x14ac:dyDescent="0.2">
      <c r="B98" s="308" t="s">
        <v>310</v>
      </c>
      <c r="C98" s="1559"/>
      <c r="D98" s="1559"/>
      <c r="E98" s="67"/>
      <c r="F98" s="5"/>
    </row>
    <row r="99" spans="1:13" x14ac:dyDescent="0.2">
      <c r="A99" s="308" t="s">
        <v>697</v>
      </c>
      <c r="B99" s="308" t="s">
        <v>310</v>
      </c>
      <c r="C99" s="950" t="s">
        <v>698</v>
      </c>
      <c r="D99" s="867"/>
      <c r="E99" s="67"/>
      <c r="F99" s="5"/>
    </row>
    <row r="100" spans="1:13" x14ac:dyDescent="0.2">
      <c r="B100" s="308" t="s">
        <v>310</v>
      </c>
      <c r="C100" s="102" t="s">
        <v>699</v>
      </c>
      <c r="D100" s="867"/>
      <c r="E100" s="67"/>
      <c r="F100" s="5"/>
    </row>
    <row r="101" spans="1:13" x14ac:dyDescent="0.2">
      <c r="B101" s="308" t="s">
        <v>310</v>
      </c>
      <c r="C101" s="102"/>
      <c r="D101" s="867"/>
      <c r="E101" s="67"/>
      <c r="F101" s="5"/>
    </row>
    <row r="102" spans="1:13" x14ac:dyDescent="0.2">
      <c r="B102" s="308" t="s">
        <v>310</v>
      </c>
      <c r="C102" s="910" t="s">
        <v>700</v>
      </c>
      <c r="D102" s="30"/>
      <c r="F102" s="5"/>
    </row>
    <row r="103" spans="1:13" x14ac:dyDescent="0.2">
      <c r="A103" s="308" t="s">
        <v>701</v>
      </c>
      <c r="B103" s="308" t="s">
        <v>310</v>
      </c>
      <c r="C103" s="1559" t="s">
        <v>702</v>
      </c>
      <c r="D103" s="1612"/>
      <c r="E103" s="67"/>
      <c r="F103" s="829" t="s">
        <v>703</v>
      </c>
      <c r="G103" s="830"/>
      <c r="H103" s="830"/>
      <c r="I103" s="830"/>
      <c r="J103" s="830"/>
      <c r="K103" s="830"/>
      <c r="L103" s="830"/>
      <c r="M103" s="830"/>
    </row>
    <row r="104" spans="1:13" x14ac:dyDescent="0.2">
      <c r="B104" s="308" t="s">
        <v>310</v>
      </c>
      <c r="C104" s="1612"/>
      <c r="D104" s="1612"/>
      <c r="E104" s="67"/>
      <c r="F104" s="5"/>
    </row>
    <row r="105" spans="1:13" x14ac:dyDescent="0.2">
      <c r="B105" s="308" t="s">
        <v>310</v>
      </c>
      <c r="C105" s="1612"/>
      <c r="D105" s="1612"/>
      <c r="E105" s="67"/>
      <c r="F105" s="5"/>
    </row>
    <row r="106" spans="1:13" ht="12.75" customHeight="1" x14ac:dyDescent="0.2">
      <c r="B106" s="308" t="s">
        <v>310</v>
      </c>
      <c r="C106" s="1612"/>
      <c r="D106" s="1612"/>
      <c r="E106" s="67"/>
      <c r="G106"/>
      <c r="H106"/>
      <c r="I106"/>
      <c r="J106"/>
      <c r="K106"/>
      <c r="L106"/>
      <c r="M106"/>
    </row>
    <row r="107" spans="1:13" ht="12.75" customHeight="1" x14ac:dyDescent="0.2">
      <c r="B107" s="308" t="s">
        <v>310</v>
      </c>
      <c r="C107" s="1612"/>
      <c r="D107" s="1612"/>
      <c r="E107" s="67"/>
      <c r="F107" s="5"/>
    </row>
    <row r="108" spans="1:13" ht="12.75" customHeight="1" x14ac:dyDescent="0.2">
      <c r="B108" s="308" t="s">
        <v>310</v>
      </c>
      <c r="C108" s="867"/>
      <c r="D108" s="867"/>
      <c r="E108" s="67"/>
      <c r="F108" s="5"/>
    </row>
    <row r="109" spans="1:13" ht="12.75" customHeight="1" x14ac:dyDescent="0.2">
      <c r="B109" s="308" t="s">
        <v>310</v>
      </c>
      <c r="C109" s="1559" t="str">
        <f>"Judgement is required on various aspects that include, but are not limited to, the fair value of the leased asset, the economic life of the leased asset, whether or not to include renewal options in the lease term, "&amp;"and determining an appropriate discount rate to calculate the present value of the minimum lease payments."&amp;" Classification as a finance lease means the asset is recognised in the statement of financial position as property, plant, and equipment, whereas for an operating lease no such asset is recognised."&amp;" Finance lease liability disclosures are contained in note "&amp;'Notes &amp; Disclosures'!$N$406&amp;". "&amp;"Future operating lease commitments are disclosed in note "&amp;'Notes &amp; Disclosures'!$N$659&amp;"."</f>
        <v>Judgement is required on various aspects that include, but are not limited to, the fair value of the leased asset, the economic life of the leased asset, whether or not to include renewal options in the lease term, and determining an appropriate discount rate to calculate the present value of the minimum lease payments. Classification as a finance lease means the asset is recognised in the statement of financial position as property, plant, and equipment, whereas for an operating lease no such asset is recognised. Finance lease liability disclosures are contained in note 12. Future operating lease commitments are disclosed in note 20.</v>
      </c>
      <c r="D109" s="1612"/>
      <c r="E109" s="67"/>
      <c r="F109" s="5"/>
    </row>
    <row r="110" spans="1:13" ht="12.75" customHeight="1" x14ac:dyDescent="0.2">
      <c r="B110" s="308" t="s">
        <v>310</v>
      </c>
      <c r="C110" s="1612"/>
      <c r="D110" s="1612"/>
      <c r="E110" s="67"/>
      <c r="F110" s="5"/>
    </row>
    <row r="111" spans="1:13" ht="12.75" customHeight="1" x14ac:dyDescent="0.2">
      <c r="B111" s="308" t="s">
        <v>310</v>
      </c>
      <c r="C111" s="1612"/>
      <c r="D111" s="1612"/>
      <c r="E111" s="67"/>
      <c r="F111" s="5"/>
    </row>
    <row r="112" spans="1:13" ht="12.75" customHeight="1" x14ac:dyDescent="0.2">
      <c r="B112" s="308" t="s">
        <v>310</v>
      </c>
      <c r="C112" s="1612"/>
      <c r="D112" s="1612"/>
      <c r="E112" s="67"/>
      <c r="F112" s="5"/>
    </row>
    <row r="113" spans="1:21" ht="12.75" customHeight="1" x14ac:dyDescent="0.2">
      <c r="B113" s="308" t="s">
        <v>310</v>
      </c>
      <c r="C113" s="1612"/>
      <c r="D113" s="1612"/>
      <c r="E113" s="67"/>
      <c r="F113" s="5"/>
    </row>
    <row r="114" spans="1:21" ht="12.75" customHeight="1" x14ac:dyDescent="0.2">
      <c r="B114" s="308" t="s">
        <v>310</v>
      </c>
      <c r="C114" s="1612"/>
      <c r="D114" s="1612"/>
      <c r="E114" s="67"/>
      <c r="F114" s="5"/>
    </row>
    <row r="115" spans="1:21" x14ac:dyDescent="0.2">
      <c r="B115" s="308" t="s">
        <v>310</v>
      </c>
      <c r="C115" s="308"/>
      <c r="D115" s="867"/>
      <c r="E115" s="67"/>
      <c r="F115" s="5"/>
    </row>
    <row r="116" spans="1:21" x14ac:dyDescent="0.2">
      <c r="A116" s="308" t="s">
        <v>704</v>
      </c>
      <c r="B116" s="308" t="s">
        <v>310</v>
      </c>
      <c r="C116" s="910" t="s">
        <v>705</v>
      </c>
      <c r="D116" s="30"/>
      <c r="E116" s="67"/>
      <c r="F116" s="5"/>
    </row>
    <row r="117" spans="1:21" x14ac:dyDescent="0.2">
      <c r="B117" s="308" t="s">
        <v>310</v>
      </c>
      <c r="C117" s="1559" t="str">
        <f>"The School reviews the grants monies received at the end of each reporting period and whether any require a provision to carry forward amounts unspent."&amp;" The School believes all grants received have been appropriately recognised as a liability if required. Government grants are disclosed at note "&amp;'Notes &amp; Disclosures'!$N$2&amp;". "</f>
        <v xml:space="preserve">The School reviews the grants monies received at the end of each reporting period and whether any require a provision to carry forward amounts unspent. The School believes all grants received have been appropriately recognised as a liability if required. Government grants are disclosed at note 2. </v>
      </c>
      <c r="D117" s="1559"/>
      <c r="E117" s="67"/>
      <c r="F117" s="5"/>
    </row>
    <row r="118" spans="1:21" x14ac:dyDescent="0.2">
      <c r="B118" s="308" t="s">
        <v>310</v>
      </c>
      <c r="C118" s="1559"/>
      <c r="D118" s="1559"/>
      <c r="E118" s="67"/>
      <c r="F118" s="5"/>
    </row>
    <row r="119" spans="1:21" x14ac:dyDescent="0.2">
      <c r="B119" s="308" t="s">
        <v>310</v>
      </c>
      <c r="C119" s="1559"/>
      <c r="D119" s="1559"/>
      <c r="E119" s="67"/>
      <c r="F119" s="5"/>
    </row>
    <row r="120" spans="1:21" x14ac:dyDescent="0.2">
      <c r="B120" s="308" t="s">
        <v>310</v>
      </c>
      <c r="C120" s="867"/>
      <c r="D120" s="867"/>
      <c r="E120" s="67"/>
      <c r="F120" s="5"/>
    </row>
    <row r="121" spans="1:21" x14ac:dyDescent="0.2">
      <c r="B121" s="308" t="s">
        <v>310</v>
      </c>
      <c r="C121" s="910" t="s">
        <v>706</v>
      </c>
      <c r="D121" s="30"/>
      <c r="E121" s="67"/>
      <c r="F121" s="5"/>
    </row>
    <row r="122" spans="1:21" x14ac:dyDescent="0.2">
      <c r="B122" s="308" t="s">
        <v>310</v>
      </c>
      <c r="C122" s="1559" t="str">
        <f>"The Group consolidates entities based on whether the School has established control of the subsidiary. The subsidiaries which are controlled are disclosed at Note "&amp;'Notes &amp; Disclosures'!$N$733&amp;"."</f>
        <v>The Group consolidates entities based on whether the School has established control of the subsidiary. The subsidiaries which are controlled are disclosed at Note 23.</v>
      </c>
      <c r="D122" s="1559"/>
      <c r="E122" s="67"/>
      <c r="F122" s="5"/>
    </row>
    <row r="123" spans="1:21" x14ac:dyDescent="0.2">
      <c r="B123" s="308" t="s">
        <v>310</v>
      </c>
      <c r="C123" s="1559"/>
      <c r="D123" s="1559"/>
      <c r="E123" s="67"/>
      <c r="F123" s="5"/>
    </row>
    <row r="124" spans="1:21" x14ac:dyDescent="0.2">
      <c r="B124" s="308" t="s">
        <v>310</v>
      </c>
      <c r="C124" s="1559"/>
      <c r="D124" s="1559"/>
      <c r="E124" s="67"/>
      <c r="F124" s="5"/>
    </row>
    <row r="125" spans="1:21" x14ac:dyDescent="0.2">
      <c r="A125" s="30" t="s">
        <v>707</v>
      </c>
      <c r="B125" s="308" t="s">
        <v>310</v>
      </c>
      <c r="C125" s="175" t="str">
        <f>P125&amp;") Revenue Recognition"</f>
        <v>c) Revenue Recognition</v>
      </c>
      <c r="D125" s="30"/>
      <c r="E125" s="68" t="s">
        <v>465</v>
      </c>
      <c r="F125" s="5"/>
      <c r="P125" s="308" t="str">
        <f>IF(B125="Yes",CHAR(CODE(P22)+1),P22)</f>
        <v>c</v>
      </c>
    </row>
    <row r="126" spans="1:21" x14ac:dyDescent="0.2">
      <c r="B126" s="308" t="s">
        <v>310</v>
      </c>
      <c r="C126" s="175"/>
      <c r="D126" s="30"/>
      <c r="E126" s="67"/>
      <c r="F126" s="5"/>
    </row>
    <row r="127" spans="1:21" x14ac:dyDescent="0.2">
      <c r="A127" s="308" t="s">
        <v>708</v>
      </c>
      <c r="B127" s="308" t="s">
        <v>310</v>
      </c>
      <c r="C127" s="947" t="s">
        <v>480</v>
      </c>
      <c r="D127" s="30"/>
      <c r="E127" s="67"/>
      <c r="F127" s="5"/>
    </row>
    <row r="128" spans="1:21" s="30" customFormat="1" x14ac:dyDescent="0.2">
      <c r="A128" s="308" t="s">
        <v>704</v>
      </c>
      <c r="B128" s="308" t="s">
        <v>310</v>
      </c>
      <c r="C128" s="1749" t="s">
        <v>709</v>
      </c>
      <c r="D128" s="1749"/>
      <c r="E128" s="67"/>
      <c r="F128" s="8"/>
      <c r="G128" s="308"/>
      <c r="H128" s="308"/>
      <c r="I128" s="308"/>
      <c r="J128" s="308"/>
      <c r="K128" s="308"/>
      <c r="L128" s="5"/>
      <c r="M128" s="5"/>
      <c r="N128" s="5"/>
      <c r="O128" s="5"/>
      <c r="P128" s="5"/>
      <c r="Q128" s="5"/>
      <c r="R128" s="5"/>
      <c r="S128" s="5"/>
      <c r="T128" s="5"/>
      <c r="U128" s="5"/>
    </row>
    <row r="129" spans="2:21" s="30" customFormat="1" ht="9.9499999999999993" customHeight="1" x14ac:dyDescent="0.2">
      <c r="B129" s="308" t="s">
        <v>310</v>
      </c>
      <c r="C129" s="1749"/>
      <c r="D129" s="1749"/>
      <c r="E129" s="67"/>
      <c r="F129" s="8"/>
      <c r="G129" s="308"/>
      <c r="H129" s="308"/>
      <c r="I129" s="308"/>
      <c r="J129" s="308"/>
      <c r="K129" s="308"/>
      <c r="L129" s="5"/>
      <c r="M129" s="5"/>
      <c r="N129" s="5"/>
      <c r="O129" s="5"/>
      <c r="P129" s="5"/>
      <c r="Q129" s="5"/>
      <c r="R129" s="5"/>
      <c r="S129" s="5"/>
      <c r="T129" s="5"/>
      <c r="U129" s="5"/>
    </row>
    <row r="130" spans="2:21" ht="12.75" customHeight="1" x14ac:dyDescent="0.2">
      <c r="B130" s="308" t="s">
        <v>310</v>
      </c>
      <c r="C130" s="1749"/>
      <c r="D130" s="1749"/>
      <c r="E130" s="67"/>
      <c r="F130" s="8"/>
      <c r="P130" s="5"/>
      <c r="Q130" s="5"/>
      <c r="R130" s="5"/>
      <c r="S130" s="5"/>
      <c r="T130" s="5"/>
      <c r="U130" s="5"/>
    </row>
    <row r="131" spans="2:21" ht="12.75" customHeight="1" x14ac:dyDescent="0.2">
      <c r="B131" s="308" t="s">
        <v>310</v>
      </c>
      <c r="C131" s="1749"/>
      <c r="D131" s="1749"/>
      <c r="F131" s="8"/>
      <c r="P131" s="5"/>
      <c r="Q131" s="5"/>
      <c r="R131" s="5"/>
      <c r="S131" s="5"/>
      <c r="T131" s="5"/>
      <c r="U131" s="5"/>
    </row>
    <row r="132" spans="2:21" ht="9.9499999999999993" customHeight="1" x14ac:dyDescent="0.2">
      <c r="B132" s="308" t="s">
        <v>310</v>
      </c>
      <c r="C132" s="1749"/>
      <c r="D132" s="1749"/>
      <c r="E132" s="308"/>
      <c r="F132" s="8"/>
    </row>
    <row r="133" spans="2:21" x14ac:dyDescent="0.2">
      <c r="B133" s="308" t="s">
        <v>310</v>
      </c>
      <c r="C133" s="1749"/>
      <c r="D133" s="1749"/>
      <c r="E133" s="308"/>
      <c r="F133" s="8"/>
    </row>
    <row r="134" spans="2:21" ht="12.75" customHeight="1" x14ac:dyDescent="0.2">
      <c r="B134" s="308" t="s">
        <v>310</v>
      </c>
      <c r="C134" s="1749"/>
      <c r="D134" s="1749"/>
      <c r="E134" s="308"/>
      <c r="F134" s="8"/>
    </row>
    <row r="135" spans="2:21" ht="9.9499999999999993" customHeight="1" x14ac:dyDescent="0.2">
      <c r="B135" s="308" t="s">
        <v>310</v>
      </c>
      <c r="C135" s="1749"/>
      <c r="D135" s="1749"/>
      <c r="E135" s="308"/>
      <c r="F135" s="8"/>
    </row>
    <row r="136" spans="2:21" ht="13.5" customHeight="1" x14ac:dyDescent="0.2">
      <c r="B136" s="308" t="s">
        <v>310</v>
      </c>
      <c r="C136" s="1749"/>
      <c r="D136" s="1749"/>
      <c r="E136" s="308"/>
      <c r="F136" s="8"/>
    </row>
    <row r="137" spans="2:21" x14ac:dyDescent="0.2">
      <c r="B137" s="308" t="s">
        <v>310</v>
      </c>
      <c r="C137" s="1749"/>
      <c r="D137" s="1749"/>
      <c r="E137" s="308"/>
      <c r="F137" s="8"/>
    </row>
    <row r="138" spans="2:21" ht="9.9499999999999993" customHeight="1" x14ac:dyDescent="0.2">
      <c r="B138" s="308" t="s">
        <v>310</v>
      </c>
      <c r="C138" s="1749"/>
      <c r="D138" s="1749"/>
      <c r="E138" s="308"/>
      <c r="F138" s="8"/>
    </row>
    <row r="139" spans="2:21" x14ac:dyDescent="0.2">
      <c r="B139" s="308" t="s">
        <v>310</v>
      </c>
      <c r="C139" s="1749"/>
      <c r="D139" s="1749"/>
      <c r="E139" s="308"/>
      <c r="F139" s="8"/>
      <c r="G139" s="5"/>
    </row>
    <row r="140" spans="2:21" x14ac:dyDescent="0.2">
      <c r="B140" s="308" t="s">
        <v>310</v>
      </c>
      <c r="C140" s="1749"/>
      <c r="D140" s="1749"/>
      <c r="E140" s="308"/>
      <c r="F140" s="8"/>
    </row>
    <row r="141" spans="2:21" x14ac:dyDescent="0.2">
      <c r="B141" s="308" t="s">
        <v>310</v>
      </c>
      <c r="C141" s="1749"/>
      <c r="D141" s="1749"/>
      <c r="E141" s="308"/>
      <c r="F141" s="8"/>
    </row>
    <row r="142" spans="2:21" x14ac:dyDescent="0.2">
      <c r="B142" s="308" t="s">
        <v>310</v>
      </c>
      <c r="C142" s="1749"/>
      <c r="D142" s="1749"/>
      <c r="E142" s="308"/>
      <c r="F142" s="8"/>
    </row>
    <row r="143" spans="2:21" x14ac:dyDescent="0.2">
      <c r="B143" s="308" t="s">
        <v>310</v>
      </c>
      <c r="C143" s="1749"/>
      <c r="D143" s="1749"/>
      <c r="E143" s="308"/>
      <c r="F143" s="8"/>
    </row>
    <row r="144" spans="2:21" x14ac:dyDescent="0.2">
      <c r="B144" s="308" t="s">
        <v>310</v>
      </c>
      <c r="C144" s="1749"/>
      <c r="D144" s="1749"/>
      <c r="E144" s="308"/>
      <c r="F144" s="8"/>
    </row>
    <row r="145" spans="1:9" ht="111" customHeight="1" x14ac:dyDescent="0.2">
      <c r="B145" s="308" t="s">
        <v>310</v>
      </c>
      <c r="C145" s="1749"/>
      <c r="D145" s="1749"/>
      <c r="E145" s="71"/>
      <c r="F145" s="1352" t="s">
        <v>710</v>
      </c>
      <c r="G145" s="830"/>
      <c r="H145" s="830"/>
      <c r="I145" s="830"/>
    </row>
    <row r="146" spans="1:9" ht="62.25" customHeight="1" x14ac:dyDescent="0.2">
      <c r="B146" s="308" t="s">
        <v>310</v>
      </c>
      <c r="C146" s="1749"/>
      <c r="D146" s="1749"/>
      <c r="E146" s="308"/>
      <c r="F146" s="308"/>
    </row>
    <row r="147" spans="1:9" x14ac:dyDescent="0.2">
      <c r="A147" s="308" t="s">
        <v>697</v>
      </c>
      <c r="B147" s="308" t="s">
        <v>310</v>
      </c>
      <c r="C147" s="952" t="s">
        <v>711</v>
      </c>
      <c r="D147" s="941"/>
      <c r="E147" s="67"/>
      <c r="F147" s="8"/>
    </row>
    <row r="148" spans="1:9" x14ac:dyDescent="0.2">
      <c r="B148" s="308" t="s">
        <v>310</v>
      </c>
      <c r="C148" s="1751" t="s">
        <v>712</v>
      </c>
      <c r="D148" s="1749"/>
      <c r="E148" s="67"/>
      <c r="F148" s="8"/>
      <c r="G148" s="986"/>
      <c r="H148" s="986"/>
    </row>
    <row r="149" spans="1:9" x14ac:dyDescent="0.2">
      <c r="B149" s="308" t="s">
        <v>310</v>
      </c>
      <c r="C149" s="1751"/>
      <c r="D149" s="1749"/>
      <c r="E149" s="67"/>
      <c r="I149" s="986"/>
    </row>
    <row r="150" spans="1:9" x14ac:dyDescent="0.2">
      <c r="B150" s="308" t="s">
        <v>310</v>
      </c>
      <c r="C150" s="1751"/>
      <c r="D150" s="1749"/>
      <c r="E150" s="67"/>
      <c r="F150" s="8"/>
    </row>
    <row r="151" spans="1:9" x14ac:dyDescent="0.2">
      <c r="B151" s="308" t="s">
        <v>310</v>
      </c>
      <c r="C151" s="1751"/>
      <c r="D151" s="1749"/>
      <c r="E151" s="67"/>
      <c r="F151" s="882"/>
      <c r="H151" s="432"/>
    </row>
    <row r="152" spans="1:9" x14ac:dyDescent="0.2">
      <c r="B152" s="308" t="s">
        <v>310</v>
      </c>
      <c r="C152" s="947" t="s">
        <v>713</v>
      </c>
      <c r="D152" s="30"/>
      <c r="E152" s="67"/>
      <c r="F152" s="329" t="str">
        <f>'Guidance - Specific Disclosures'!A46</f>
        <v>[S15]</v>
      </c>
    </row>
    <row r="153" spans="1:9" ht="12.75" customHeight="1" x14ac:dyDescent="0.2">
      <c r="A153" s="308" t="s">
        <v>714</v>
      </c>
      <c r="B153" s="308" t="s">
        <v>310</v>
      </c>
      <c r="C153" s="1559" t="s">
        <v>715</v>
      </c>
      <c r="D153" s="1559"/>
      <c r="E153" s="67"/>
      <c r="F153" s="882"/>
    </row>
    <row r="154" spans="1:9" x14ac:dyDescent="0.2">
      <c r="B154" s="308" t="s">
        <v>310</v>
      </c>
      <c r="C154" s="1559"/>
      <c r="D154" s="1559"/>
      <c r="E154" s="67"/>
      <c r="F154" s="882"/>
    </row>
    <row r="155" spans="1:9" x14ac:dyDescent="0.2">
      <c r="B155" s="308" t="s">
        <v>310</v>
      </c>
      <c r="C155" s="1559"/>
      <c r="D155" s="1559"/>
      <c r="E155" s="67"/>
      <c r="F155" s="882"/>
    </row>
    <row r="156" spans="1:9" x14ac:dyDescent="0.2">
      <c r="B156" s="308" t="s">
        <v>310</v>
      </c>
      <c r="C156" s="1559"/>
      <c r="D156" s="1559"/>
      <c r="E156" s="67"/>
      <c r="F156" s="882"/>
    </row>
    <row r="157" spans="1:9" x14ac:dyDescent="0.2">
      <c r="B157" s="308" t="s">
        <v>310</v>
      </c>
      <c r="C157" s="947" t="s">
        <v>716</v>
      </c>
      <c r="D157" s="30"/>
      <c r="E157" s="67"/>
      <c r="F157" s="5"/>
    </row>
    <row r="158" spans="1:9" ht="12.75" customHeight="1" x14ac:dyDescent="0.2">
      <c r="B158" s="308" t="s">
        <v>310</v>
      </c>
      <c r="C158" s="1559" t="s">
        <v>717</v>
      </c>
      <c r="D158" s="1559"/>
      <c r="E158" s="67"/>
    </row>
    <row r="159" spans="1:9" ht="12.75" customHeight="1" x14ac:dyDescent="0.2">
      <c r="B159" s="308" t="s">
        <v>310</v>
      </c>
      <c r="C159" s="1559"/>
      <c r="D159" s="1559"/>
      <c r="E159" s="67"/>
      <c r="F159" s="329"/>
    </row>
    <row r="160" spans="1:9" x14ac:dyDescent="0.2">
      <c r="B160" s="308" t="s">
        <v>310</v>
      </c>
      <c r="C160" s="953"/>
      <c r="D160" s="953"/>
      <c r="E160" s="67"/>
      <c r="F160" s="882"/>
    </row>
    <row r="161" spans="1:16" x14ac:dyDescent="0.2">
      <c r="A161" s="308" t="s">
        <v>701</v>
      </c>
      <c r="B161" s="831" t="str">
        <f>'Notes &amp; Disclosures'!$B$107</f>
        <v>No</v>
      </c>
      <c r="C161" s="175" t="str">
        <f>P161&amp;") Operating Lease Payments"</f>
        <v>c) Operating Lease Payments</v>
      </c>
      <c r="D161" s="30"/>
      <c r="E161" s="68" t="s">
        <v>718</v>
      </c>
      <c r="F161" s="330" t="str">
        <f>'Guidance - Specific Disclosures'!A49</f>
        <v>[S16]</v>
      </c>
      <c r="P161" s="308" t="str">
        <f>IF(B161="Yes",CHAR(CODE(P125)+1),P125)</f>
        <v>c</v>
      </c>
    </row>
    <row r="162" spans="1:16" x14ac:dyDescent="0.2">
      <c r="B162" s="308" t="str">
        <f>$B$161</f>
        <v>No</v>
      </c>
      <c r="C162" s="1749" t="s">
        <v>719</v>
      </c>
      <c r="D162" s="1749"/>
      <c r="E162" s="67"/>
      <c r="F162" s="177"/>
    </row>
    <row r="163" spans="1:16" x14ac:dyDescent="0.2">
      <c r="B163" s="308" t="str">
        <f t="shared" ref="B163:B164" si="0">$B$161</f>
        <v>No</v>
      </c>
      <c r="C163" s="1749"/>
      <c r="D163" s="1749"/>
      <c r="E163" s="67"/>
      <c r="F163" s="177"/>
    </row>
    <row r="164" spans="1:16" x14ac:dyDescent="0.2">
      <c r="B164" s="308" t="str">
        <f t="shared" si="0"/>
        <v>No</v>
      </c>
      <c r="C164" s="1749"/>
      <c r="D164" s="1749"/>
      <c r="E164" s="67"/>
    </row>
    <row r="165" spans="1:16" ht="12.75" customHeight="1" x14ac:dyDescent="0.2">
      <c r="A165" s="308" t="s">
        <v>720</v>
      </c>
      <c r="B165" s="832" t="str">
        <f>IF(OR('Statement of Cash Flows'!$B$36="Yes",'Statement of Financial Position'!$B$27="Yes",'Statement of Financial Position'!$B$45="Yes"),"Yes","No")</f>
        <v>Yes</v>
      </c>
      <c r="C165" s="175" t="str">
        <f>P165&amp;") Finance Lease Payments "</f>
        <v xml:space="preserve">d) Finance Lease Payments </v>
      </c>
      <c r="D165" s="30"/>
      <c r="E165" s="68" t="s">
        <v>718</v>
      </c>
      <c r="F165" s="331" t="str">
        <f>'Guidance - Specific Disclosures'!A52</f>
        <v>[S17]</v>
      </c>
      <c r="P165" s="308" t="str">
        <f>IF(B165="Yes",CHAR(CODE(P161)+1),P161)</f>
        <v>d</v>
      </c>
    </row>
    <row r="166" spans="1:16" x14ac:dyDescent="0.2">
      <c r="B166" s="308" t="str">
        <f>$B$165</f>
        <v>Yes</v>
      </c>
      <c r="C166" s="1749" t="s">
        <v>721</v>
      </c>
      <c r="D166" s="1749"/>
      <c r="E166" s="67"/>
      <c r="F166" s="213"/>
    </row>
    <row r="167" spans="1:16" x14ac:dyDescent="0.2">
      <c r="B167" s="308" t="str">
        <f t="shared" ref="B167:B168" si="1">$B$165</f>
        <v>Yes</v>
      </c>
      <c r="C167" s="1749"/>
      <c r="D167" s="1749"/>
      <c r="E167" s="67"/>
      <c r="F167" s="213"/>
    </row>
    <row r="168" spans="1:16" x14ac:dyDescent="0.2">
      <c r="B168" s="308" t="str">
        <f t="shared" si="1"/>
        <v>Yes</v>
      </c>
      <c r="C168" s="1749"/>
      <c r="D168" s="1749"/>
      <c r="E168" s="67"/>
    </row>
    <row r="169" spans="1:16" ht="12.75" customHeight="1" x14ac:dyDescent="0.2">
      <c r="A169" s="308" t="s">
        <v>722</v>
      </c>
      <c r="B169" s="308" t="s">
        <v>310</v>
      </c>
      <c r="C169" s="175" t="str">
        <f>P169&amp;") Cash and Cash Equivalents"</f>
        <v>e) Cash and Cash Equivalents</v>
      </c>
      <c r="D169" s="30"/>
      <c r="E169" s="68" t="s">
        <v>465</v>
      </c>
      <c r="F169" s="332" t="str">
        <f>'Guidance - Specific Disclosures'!A55</f>
        <v>[S18]</v>
      </c>
      <c r="P169" s="308" t="str">
        <f>IF(B169="Yes",CHAR(CODE(P165)+1),P165)</f>
        <v>e</v>
      </c>
    </row>
    <row r="170" spans="1:16" x14ac:dyDescent="0.2">
      <c r="B170" s="308" t="s">
        <v>310</v>
      </c>
      <c r="C170" s="1749" t="s">
        <v>723</v>
      </c>
      <c r="D170" s="1749"/>
      <c r="E170" s="67"/>
      <c r="F170" s="213"/>
    </row>
    <row r="171" spans="1:16" ht="12.75" customHeight="1" x14ac:dyDescent="0.2">
      <c r="B171" s="308" t="s">
        <v>310</v>
      </c>
      <c r="C171" s="1749"/>
      <c r="D171" s="1749"/>
      <c r="E171" s="67"/>
      <c r="F171" s="213"/>
    </row>
    <row r="172" spans="1:16" x14ac:dyDescent="0.2">
      <c r="B172" s="308" t="s">
        <v>310</v>
      </c>
      <c r="C172" s="1749"/>
      <c r="D172" s="1749"/>
      <c r="E172" s="67"/>
    </row>
    <row r="173" spans="1:16" ht="12.75" customHeight="1" x14ac:dyDescent="0.2">
      <c r="B173" s="308" t="s">
        <v>310</v>
      </c>
      <c r="C173" s="1749"/>
      <c r="D173" s="1749"/>
      <c r="E173" s="67"/>
      <c r="F173" s="5"/>
    </row>
    <row r="174" spans="1:16" ht="12.75" customHeight="1" x14ac:dyDescent="0.2">
      <c r="A174" s="308" t="s">
        <v>724</v>
      </c>
      <c r="B174" s="308" t="s">
        <v>310</v>
      </c>
      <c r="C174" s="175" t="str">
        <f>P174&amp;") Accounts Receivable"</f>
        <v>f) Accounts Receivable</v>
      </c>
      <c r="D174" s="30"/>
      <c r="E174" s="68" t="s">
        <v>465</v>
      </c>
      <c r="F174" s="5"/>
      <c r="P174" s="308" t="str">
        <f>IF(B174="Yes",CHAR(CODE(P169)+1),P169)</f>
        <v>f</v>
      </c>
    </row>
    <row r="175" spans="1:16" x14ac:dyDescent="0.2">
      <c r="A175" s="308" t="s">
        <v>725</v>
      </c>
      <c r="B175" s="308" t="s">
        <v>310</v>
      </c>
      <c r="C175" s="1559" t="s">
        <v>726</v>
      </c>
      <c r="D175" s="1559"/>
      <c r="E175" s="67"/>
      <c r="F175" s="5"/>
    </row>
    <row r="176" spans="1:16" x14ac:dyDescent="0.2">
      <c r="A176" s="308" t="s">
        <v>727</v>
      </c>
      <c r="B176" s="308" t="s">
        <v>310</v>
      </c>
      <c r="C176" s="1559"/>
      <c r="D176" s="1559"/>
      <c r="E176" s="67"/>
      <c r="F176" s="177"/>
    </row>
    <row r="177" spans="1:16" x14ac:dyDescent="0.2">
      <c r="A177" s="308" t="s">
        <v>728</v>
      </c>
      <c r="B177" s="308" t="s">
        <v>310</v>
      </c>
      <c r="C177" s="1559"/>
      <c r="D177" s="1559"/>
      <c r="E177" s="67"/>
      <c r="F177" s="177"/>
    </row>
    <row r="178" spans="1:16" ht="12.75" customHeight="1" x14ac:dyDescent="0.2">
      <c r="B178" s="308" t="s">
        <v>310</v>
      </c>
      <c r="C178" s="1559"/>
      <c r="D178" s="1559"/>
      <c r="E178" s="67"/>
      <c r="F178" s="5"/>
    </row>
    <row r="179" spans="1:16" x14ac:dyDescent="0.2">
      <c r="B179" s="308" t="s">
        <v>310</v>
      </c>
      <c r="C179" s="1559"/>
      <c r="D179" s="1559"/>
      <c r="E179" s="67"/>
      <c r="F179" s="5"/>
    </row>
    <row r="180" spans="1:16" ht="12.75" customHeight="1" x14ac:dyDescent="0.2">
      <c r="A180" s="308" t="s">
        <v>729</v>
      </c>
      <c r="B180" s="308" t="str">
        <f>'Statement of Financial Position'!$B$15</f>
        <v>Yes</v>
      </c>
      <c r="C180" s="175" t="str">
        <f>P180&amp;") Inventories"</f>
        <v>g) Inventories</v>
      </c>
      <c r="D180" s="30"/>
      <c r="E180" s="68" t="s">
        <v>730</v>
      </c>
      <c r="F180" s="333" t="str">
        <f>'Guidance - Specific Disclosures'!A58</f>
        <v>[S19]</v>
      </c>
      <c r="P180" s="308" t="str">
        <f>IF(B180="Yes",CHAR(CODE(P174)+1),P174)</f>
        <v>g</v>
      </c>
    </row>
    <row r="181" spans="1:16" ht="12.75" customHeight="1" x14ac:dyDescent="0.2">
      <c r="A181" s="308" t="s">
        <v>731</v>
      </c>
      <c r="B181" s="308" t="str">
        <f>$B$180</f>
        <v>Yes</v>
      </c>
      <c r="C181" s="1749" t="s">
        <v>732</v>
      </c>
      <c r="D181" s="1749"/>
      <c r="E181" s="67"/>
      <c r="F181" s="177"/>
    </row>
    <row r="182" spans="1:16" ht="12.75" customHeight="1" x14ac:dyDescent="0.2">
      <c r="A182" s="308" t="s">
        <v>733</v>
      </c>
      <c r="B182" s="308" t="str">
        <f t="shared" ref="B182:B186" si="2">$B$180</f>
        <v>Yes</v>
      </c>
      <c r="C182" s="1749"/>
      <c r="D182" s="1749"/>
      <c r="E182" s="67"/>
      <c r="F182" s="177"/>
    </row>
    <row r="183" spans="1:16" x14ac:dyDescent="0.2">
      <c r="A183" s="308" t="s">
        <v>734</v>
      </c>
      <c r="B183" s="308" t="str">
        <f t="shared" si="2"/>
        <v>Yes</v>
      </c>
      <c r="C183" s="1749"/>
      <c r="D183" s="1749"/>
      <c r="E183" s="67"/>
    </row>
    <row r="184" spans="1:16" ht="12.75" customHeight="1" x14ac:dyDescent="0.2">
      <c r="A184" s="308" t="s">
        <v>735</v>
      </c>
      <c r="B184" s="308" t="str">
        <f t="shared" si="2"/>
        <v>Yes</v>
      </c>
      <c r="C184" s="1749"/>
      <c r="D184" s="1749"/>
      <c r="E184" s="67"/>
      <c r="F184" s="177"/>
    </row>
    <row r="185" spans="1:16" x14ac:dyDescent="0.2">
      <c r="B185" s="308" t="str">
        <f t="shared" si="2"/>
        <v>Yes</v>
      </c>
      <c r="C185" s="1749"/>
      <c r="D185" s="1749"/>
      <c r="E185" s="67"/>
      <c r="F185" s="177"/>
    </row>
    <row r="186" spans="1:16" x14ac:dyDescent="0.2">
      <c r="B186" s="308" t="str">
        <f t="shared" si="2"/>
        <v>Yes</v>
      </c>
      <c r="C186" s="1749"/>
      <c r="D186" s="1749"/>
      <c r="E186" s="67"/>
      <c r="F186" s="177"/>
    </row>
    <row r="187" spans="1:16" x14ac:dyDescent="0.2">
      <c r="A187" s="308" t="s">
        <v>736</v>
      </c>
      <c r="B187" s="753" t="str">
        <f>IF(OR('Statement of Financial Position'!$B$16="Yes",'Statement of Financial Position'!$B$37="Yes"),"Yes","No")</f>
        <v>Yes</v>
      </c>
      <c r="C187" s="175" t="str">
        <f>P187&amp;") Investments"</f>
        <v>h) Investments</v>
      </c>
      <c r="D187" s="30"/>
      <c r="E187" s="68" t="s">
        <v>737</v>
      </c>
      <c r="F187" s="1426" t="str">
        <f>'Guidance - Specific Disclosures'!A61</f>
        <v>[S20]</v>
      </c>
      <c r="P187" s="308" t="str">
        <f>IF(B187="Yes",CHAR(CODE(P180)+1),P180)</f>
        <v>h</v>
      </c>
    </row>
    <row r="188" spans="1:16" x14ac:dyDescent="0.2">
      <c r="A188" s="308" t="s">
        <v>724</v>
      </c>
      <c r="B188" s="308" t="str">
        <f t="shared" ref="B188:B198" si="3">$B$187</f>
        <v>Yes</v>
      </c>
      <c r="C188" s="1559" t="s">
        <v>738</v>
      </c>
      <c r="D188" s="1559"/>
      <c r="E188" s="68"/>
      <c r="F188" s="177"/>
    </row>
    <row r="189" spans="1:16" x14ac:dyDescent="0.2">
      <c r="A189" s="308" t="s">
        <v>739</v>
      </c>
      <c r="B189" s="308" t="str">
        <f t="shared" si="3"/>
        <v>Yes</v>
      </c>
      <c r="C189" s="1559"/>
      <c r="D189" s="1559"/>
      <c r="E189" s="68"/>
      <c r="F189" s="177"/>
    </row>
    <row r="190" spans="1:16" ht="12.75" customHeight="1" x14ac:dyDescent="0.2">
      <c r="B190" s="308" t="str">
        <f t="shared" si="3"/>
        <v>Yes</v>
      </c>
      <c r="C190" s="1559"/>
      <c r="D190" s="1559"/>
      <c r="E190" s="68"/>
    </row>
    <row r="191" spans="1:16" ht="12.75" customHeight="1" x14ac:dyDescent="0.2">
      <c r="A191" s="308" t="s">
        <v>740</v>
      </c>
      <c r="B191" s="308" t="str">
        <f t="shared" si="3"/>
        <v>Yes</v>
      </c>
      <c r="C191" s="1559" t="s">
        <v>741</v>
      </c>
      <c r="D191" s="1559"/>
      <c r="E191" s="67"/>
      <c r="F191" s="213"/>
    </row>
    <row r="192" spans="1:16" ht="12.75" customHeight="1" x14ac:dyDescent="0.2">
      <c r="A192" s="308" t="s">
        <v>742</v>
      </c>
      <c r="B192" s="308" t="str">
        <f t="shared" si="3"/>
        <v>Yes</v>
      </c>
      <c r="C192" s="1559"/>
      <c r="D192" s="1559"/>
      <c r="E192" s="67"/>
      <c r="F192" s="213"/>
    </row>
    <row r="193" spans="1:16" ht="12.75" customHeight="1" x14ac:dyDescent="0.2">
      <c r="A193" s="308" t="s">
        <v>743</v>
      </c>
      <c r="B193" s="308" t="str">
        <f t="shared" si="3"/>
        <v>Yes</v>
      </c>
      <c r="C193" s="1559"/>
      <c r="D193" s="1559"/>
      <c r="E193" s="67"/>
      <c r="F193" s="213"/>
    </row>
    <row r="194" spans="1:16" ht="12.75" customHeight="1" x14ac:dyDescent="0.2">
      <c r="B194" s="308" t="str">
        <f t="shared" si="3"/>
        <v>Yes</v>
      </c>
      <c r="C194" s="1559"/>
      <c r="D194" s="1559"/>
      <c r="E194" s="67"/>
      <c r="F194" s="213"/>
    </row>
    <row r="195" spans="1:16" ht="28.5" customHeight="1" x14ac:dyDescent="0.2">
      <c r="B195" s="308" t="str">
        <f t="shared" si="3"/>
        <v>Yes</v>
      </c>
      <c r="C195" s="1559"/>
      <c r="D195" s="1559"/>
      <c r="E195" s="67"/>
      <c r="F195" s="213"/>
    </row>
    <row r="196" spans="1:16" x14ac:dyDescent="0.2">
      <c r="B196" s="308" t="str">
        <f t="shared" si="3"/>
        <v>Yes</v>
      </c>
      <c r="C196" s="1749" t="s">
        <v>744</v>
      </c>
      <c r="D196" s="1749"/>
      <c r="E196" s="67"/>
      <c r="F196" s="213"/>
    </row>
    <row r="197" spans="1:16" x14ac:dyDescent="0.2">
      <c r="B197" s="308" t="str">
        <f t="shared" si="3"/>
        <v>Yes</v>
      </c>
      <c r="C197" s="1749"/>
      <c r="D197" s="1749"/>
      <c r="E197" s="67"/>
      <c r="F197" s="213"/>
    </row>
    <row r="198" spans="1:16" x14ac:dyDescent="0.2">
      <c r="B198" s="308" t="str">
        <f t="shared" si="3"/>
        <v>Yes</v>
      </c>
      <c r="C198" s="1749"/>
      <c r="D198" s="1749"/>
      <c r="E198" s="67"/>
      <c r="F198" s="213"/>
    </row>
    <row r="199" spans="1:16" ht="12.75" customHeight="1" x14ac:dyDescent="0.2">
      <c r="A199" s="308" t="s">
        <v>745</v>
      </c>
      <c r="B199" s="308" t="s">
        <v>310</v>
      </c>
      <c r="C199" s="175" t="str">
        <f>P199&amp;") Property, Plant and Equipment"</f>
        <v>i) Property, Plant and Equipment</v>
      </c>
      <c r="D199" s="30"/>
      <c r="E199" s="68" t="s">
        <v>656</v>
      </c>
      <c r="F199" s="334" t="str">
        <f>'Guidance - Specific Disclosures'!A64</f>
        <v>[S21]</v>
      </c>
      <c r="P199" s="308" t="str">
        <f>IF(B199="Yes",CHAR(CODE(P187)+1),P187)</f>
        <v>i</v>
      </c>
    </row>
    <row r="200" spans="1:16" ht="12.75" customHeight="1" x14ac:dyDescent="0.2">
      <c r="B200" s="308" t="s">
        <v>310</v>
      </c>
      <c r="C200" s="1559" t="s">
        <v>746</v>
      </c>
      <c r="D200" s="1559"/>
      <c r="E200" s="67"/>
      <c r="F200" s="213"/>
    </row>
    <row r="201" spans="1:16" ht="12.75" customHeight="1" x14ac:dyDescent="0.2">
      <c r="B201" s="308" t="s">
        <v>310</v>
      </c>
      <c r="C201" s="1559"/>
      <c r="D201" s="1559"/>
      <c r="E201" s="67"/>
      <c r="F201" s="213"/>
    </row>
    <row r="202" spans="1:16" x14ac:dyDescent="0.2">
      <c r="B202" s="308" t="s">
        <v>310</v>
      </c>
      <c r="C202" s="1559"/>
      <c r="D202" s="1559"/>
      <c r="E202" s="67"/>
    </row>
    <row r="203" spans="1:16" x14ac:dyDescent="0.2">
      <c r="B203" s="308" t="s">
        <v>310</v>
      </c>
      <c r="C203" s="1559" t="s">
        <v>747</v>
      </c>
      <c r="D203" s="1559"/>
      <c r="E203" s="67"/>
    </row>
    <row r="204" spans="1:16" x14ac:dyDescent="0.2">
      <c r="B204" s="308" t="s">
        <v>310</v>
      </c>
      <c r="C204" s="1559"/>
      <c r="D204" s="1559"/>
      <c r="E204" s="67"/>
    </row>
    <row r="205" spans="1:16" x14ac:dyDescent="0.2">
      <c r="B205" s="308" t="s">
        <v>310</v>
      </c>
      <c r="C205" s="867"/>
      <c r="D205" s="867"/>
      <c r="E205" s="67"/>
    </row>
    <row r="206" spans="1:16" x14ac:dyDescent="0.2">
      <c r="A206" s="308" t="s">
        <v>748</v>
      </c>
      <c r="B206" s="308" t="s">
        <v>310</v>
      </c>
      <c r="C206" s="1559" t="s">
        <v>749</v>
      </c>
      <c r="D206" s="1559"/>
      <c r="E206" s="67"/>
      <c r="F206" s="8"/>
    </row>
    <row r="207" spans="1:16" ht="12.75" customHeight="1" x14ac:dyDescent="0.2">
      <c r="A207" s="308" t="s">
        <v>750</v>
      </c>
      <c r="B207" s="308" t="s">
        <v>310</v>
      </c>
      <c r="C207" s="1559"/>
      <c r="D207" s="1559"/>
      <c r="E207" s="67"/>
      <c r="F207" s="308"/>
    </row>
    <row r="208" spans="1:16" ht="12.75" customHeight="1" x14ac:dyDescent="0.2">
      <c r="B208" s="308" t="s">
        <v>310</v>
      </c>
      <c r="C208" s="1559"/>
      <c r="D208" s="1559"/>
      <c r="E208" s="67"/>
      <c r="F208" s="308"/>
    </row>
    <row r="209" spans="1:6" x14ac:dyDescent="0.2">
      <c r="B209" s="308" t="s">
        <v>310</v>
      </c>
      <c r="C209" s="1559"/>
      <c r="D209" s="1559"/>
      <c r="E209" s="67"/>
      <c r="F209" s="177"/>
    </row>
    <row r="210" spans="1:6" x14ac:dyDescent="0.2">
      <c r="C210" s="867"/>
      <c r="D210" s="867"/>
      <c r="E210" s="67"/>
      <c r="F210" s="177"/>
    </row>
    <row r="211" spans="1:6" x14ac:dyDescent="0.2">
      <c r="A211" s="308" t="s">
        <v>751</v>
      </c>
      <c r="B211" s="308" t="s">
        <v>310</v>
      </c>
      <c r="C211" s="1749" t="s">
        <v>752</v>
      </c>
      <c r="D211" s="1749"/>
      <c r="F211" s="379"/>
    </row>
    <row r="212" spans="1:6" x14ac:dyDescent="0.2">
      <c r="B212" s="308" t="s">
        <v>310</v>
      </c>
      <c r="C212" s="1749"/>
      <c r="D212" s="1749"/>
      <c r="E212" s="67"/>
      <c r="F212" s="5"/>
    </row>
    <row r="213" spans="1:6" x14ac:dyDescent="0.2">
      <c r="B213" s="308" t="s">
        <v>310</v>
      </c>
      <c r="C213" s="1749"/>
      <c r="D213" s="1749"/>
      <c r="E213" s="67"/>
      <c r="F213" s="5"/>
    </row>
    <row r="214" spans="1:6" x14ac:dyDescent="0.2">
      <c r="B214" s="308" t="s">
        <v>310</v>
      </c>
      <c r="C214" s="1749"/>
      <c r="D214" s="1749"/>
      <c r="E214" s="67"/>
      <c r="F214" s="5"/>
    </row>
    <row r="215" spans="1:6" ht="12.75" customHeight="1" x14ac:dyDescent="0.2">
      <c r="B215" s="308" t="s">
        <v>645</v>
      </c>
      <c r="C215" s="1753" t="s">
        <v>753</v>
      </c>
      <c r="D215" s="1753"/>
      <c r="E215" s="67"/>
      <c r="F215" s="5"/>
    </row>
    <row r="216" spans="1:6" ht="12.75" customHeight="1" x14ac:dyDescent="0.2">
      <c r="B216" s="308" t="s">
        <v>645</v>
      </c>
      <c r="C216" s="1753"/>
      <c r="D216" s="1753"/>
      <c r="E216" s="67"/>
      <c r="F216" s="5"/>
    </row>
    <row r="217" spans="1:6" x14ac:dyDescent="0.2">
      <c r="B217" s="308" t="str">
        <f>$B$165</f>
        <v>Yes</v>
      </c>
      <c r="C217" s="950" t="s">
        <v>754</v>
      </c>
      <c r="D217" s="30"/>
      <c r="E217" s="68" t="s">
        <v>755</v>
      </c>
      <c r="F217" s="5"/>
    </row>
    <row r="218" spans="1:6" ht="12.75" customHeight="1" x14ac:dyDescent="0.2">
      <c r="A218" s="308" t="s">
        <v>756</v>
      </c>
      <c r="B218" s="308" t="str">
        <f t="shared" ref="B218:B225" si="4">$B$165</f>
        <v>Yes</v>
      </c>
      <c r="C218" s="1559" t="s">
        <v>757</v>
      </c>
      <c r="D218" s="1559"/>
      <c r="E218" s="67"/>
      <c r="F218" s="5"/>
    </row>
    <row r="219" spans="1:6" x14ac:dyDescent="0.2">
      <c r="A219" s="308" t="s">
        <v>758</v>
      </c>
      <c r="B219" s="308" t="str">
        <f t="shared" si="4"/>
        <v>Yes</v>
      </c>
      <c r="C219" s="1559"/>
      <c r="D219" s="1559"/>
      <c r="E219" s="67"/>
      <c r="F219" s="5"/>
    </row>
    <row r="220" spans="1:6" x14ac:dyDescent="0.2">
      <c r="A220" s="308" t="s">
        <v>720</v>
      </c>
      <c r="B220" s="308" t="str">
        <f t="shared" si="4"/>
        <v>Yes</v>
      </c>
      <c r="C220" s="1559"/>
      <c r="D220" s="1559"/>
      <c r="F220" s="5"/>
    </row>
    <row r="221" spans="1:6" ht="12.75" customHeight="1" x14ac:dyDescent="0.2">
      <c r="B221" s="308" t="str">
        <f t="shared" si="4"/>
        <v>Yes</v>
      </c>
      <c r="C221" s="1559"/>
      <c r="D221" s="1559"/>
      <c r="E221" s="67"/>
      <c r="F221" s="177"/>
    </row>
    <row r="222" spans="1:6" ht="12.75" customHeight="1" x14ac:dyDescent="0.2">
      <c r="A222" s="308" t="s">
        <v>759</v>
      </c>
      <c r="B222" s="308" t="str">
        <f t="shared" si="4"/>
        <v>Yes</v>
      </c>
      <c r="C222" s="1559"/>
      <c r="D222" s="1559"/>
      <c r="E222" s="67"/>
      <c r="F222" s="177"/>
    </row>
    <row r="223" spans="1:6" ht="12.75" customHeight="1" x14ac:dyDescent="0.2">
      <c r="B223" s="308" t="str">
        <f t="shared" si="4"/>
        <v>Yes</v>
      </c>
      <c r="C223" s="1559"/>
      <c r="D223" s="1559"/>
      <c r="E223" s="67"/>
      <c r="F223" s="177"/>
    </row>
    <row r="224" spans="1:6" ht="16.350000000000001" customHeight="1" x14ac:dyDescent="0.2">
      <c r="B224" s="308" t="str">
        <f t="shared" si="4"/>
        <v>Yes</v>
      </c>
      <c r="C224" s="1559"/>
      <c r="D224" s="1559"/>
      <c r="E224" s="67"/>
      <c r="F224" s="177"/>
    </row>
    <row r="225" spans="1:6" x14ac:dyDescent="0.2">
      <c r="B225" s="308" t="str">
        <f t="shared" si="4"/>
        <v>Yes</v>
      </c>
      <c r="C225" s="867"/>
      <c r="D225" s="867"/>
      <c r="E225" s="67"/>
      <c r="F225" s="177"/>
    </row>
    <row r="226" spans="1:6" x14ac:dyDescent="0.2">
      <c r="A226" s="308" t="s">
        <v>760</v>
      </c>
      <c r="B226" s="308" t="s">
        <v>310</v>
      </c>
      <c r="C226" s="950" t="s">
        <v>761</v>
      </c>
      <c r="D226" s="30"/>
      <c r="E226" s="68" t="s">
        <v>656</v>
      </c>
      <c r="F226" s="335" t="str">
        <f>'Guidance - Specific Disclosures'!A67</f>
        <v>[S22]</v>
      </c>
    </row>
    <row r="227" spans="1:6" x14ac:dyDescent="0.2">
      <c r="B227" s="308" t="s">
        <v>310</v>
      </c>
      <c r="C227" s="1559" t="s">
        <v>762</v>
      </c>
      <c r="D227" s="1559"/>
      <c r="E227" s="67"/>
      <c r="F227" s="177"/>
    </row>
    <row r="228" spans="1:6" x14ac:dyDescent="0.2">
      <c r="B228" s="308" t="s">
        <v>310</v>
      </c>
      <c r="C228" s="1559"/>
      <c r="D228" s="1559"/>
      <c r="E228" s="67"/>
      <c r="F228" s="177"/>
    </row>
    <row r="229" spans="1:6" ht="12.75" customHeight="1" x14ac:dyDescent="0.2">
      <c r="B229" s="308" t="s">
        <v>310</v>
      </c>
      <c r="C229" s="1559"/>
      <c r="D229" s="1559"/>
      <c r="E229" s="67"/>
    </row>
    <row r="230" spans="1:6" ht="12.75" customHeight="1" x14ac:dyDescent="0.2">
      <c r="B230" s="308" t="s">
        <v>310</v>
      </c>
      <c r="C230" s="1559"/>
      <c r="D230" s="1559"/>
      <c r="E230" s="67"/>
      <c r="F230" s="177"/>
    </row>
    <row r="231" spans="1:6" x14ac:dyDescent="0.2">
      <c r="B231" s="308" t="s">
        <v>310</v>
      </c>
      <c r="C231" s="102" t="s">
        <v>763</v>
      </c>
      <c r="D231" s="30"/>
      <c r="E231" s="67"/>
      <c r="F231" s="177"/>
    </row>
    <row r="232" spans="1:6" x14ac:dyDescent="0.2">
      <c r="B232" s="308" t="s">
        <v>310</v>
      </c>
      <c r="C232" s="1349" t="s">
        <v>764</v>
      </c>
      <c r="D232" s="1351" t="s">
        <v>765</v>
      </c>
      <c r="E232" s="67"/>
      <c r="F232" s="5"/>
    </row>
    <row r="233" spans="1:6" x14ac:dyDescent="0.2">
      <c r="B233" s="308" t="s">
        <v>310</v>
      </c>
      <c r="C233" s="1349" t="s">
        <v>766</v>
      </c>
      <c r="D233" s="1351" t="s">
        <v>765</v>
      </c>
      <c r="E233" s="67"/>
      <c r="F233" s="5"/>
    </row>
    <row r="234" spans="1:6" ht="12.75" customHeight="1" x14ac:dyDescent="0.2">
      <c r="B234" s="308" t="s">
        <v>310</v>
      </c>
      <c r="C234" s="1350" t="s">
        <v>767</v>
      </c>
      <c r="D234" s="1351" t="s">
        <v>768</v>
      </c>
      <c r="E234" s="67"/>
      <c r="F234" s="5"/>
    </row>
    <row r="235" spans="1:6" ht="12.75" customHeight="1" x14ac:dyDescent="0.2">
      <c r="B235" s="308" t="s">
        <v>310</v>
      </c>
      <c r="C235" s="1350" t="s">
        <v>769</v>
      </c>
      <c r="D235" s="1351" t="s">
        <v>770</v>
      </c>
      <c r="E235" s="67"/>
      <c r="F235" s="5"/>
    </row>
    <row r="236" spans="1:6" ht="12.75" customHeight="1" x14ac:dyDescent="0.2">
      <c r="B236" s="308" t="s">
        <v>310</v>
      </c>
      <c r="C236" s="1350" t="s">
        <v>771</v>
      </c>
      <c r="D236" s="1351" t="s">
        <v>772</v>
      </c>
      <c r="E236" s="67"/>
      <c r="F236" s="5"/>
    </row>
    <row r="237" spans="1:6" x14ac:dyDescent="0.2">
      <c r="B237" s="308" t="s">
        <v>310</v>
      </c>
      <c r="C237" s="1350" t="s">
        <v>773</v>
      </c>
      <c r="D237" s="1351" t="s">
        <v>774</v>
      </c>
      <c r="E237" s="67"/>
      <c r="F237" s="177"/>
    </row>
    <row r="238" spans="1:6" x14ac:dyDescent="0.2">
      <c r="B238" s="308" t="s">
        <v>310</v>
      </c>
      <c r="C238" s="1349" t="s">
        <v>775</v>
      </c>
      <c r="D238" s="1351" t="s">
        <v>772</v>
      </c>
      <c r="E238" s="67"/>
      <c r="F238" s="177"/>
    </row>
    <row r="239" spans="1:6" x14ac:dyDescent="0.2">
      <c r="B239" s="308" t="s">
        <v>310</v>
      </c>
      <c r="C239" s="1350" t="s">
        <v>776</v>
      </c>
      <c r="D239" s="1351" t="s">
        <v>777</v>
      </c>
      <c r="E239" s="67"/>
      <c r="F239" s="177"/>
    </row>
    <row r="240" spans="1:6" x14ac:dyDescent="0.2">
      <c r="B240" s="308" t="s">
        <v>310</v>
      </c>
      <c r="C240" s="1350" t="s">
        <v>778</v>
      </c>
      <c r="D240" s="1351" t="s">
        <v>779</v>
      </c>
      <c r="E240" s="67"/>
      <c r="F240" s="177"/>
    </row>
    <row r="241" spans="1:16" x14ac:dyDescent="0.2">
      <c r="B241" s="308" t="s">
        <v>310</v>
      </c>
      <c r="C241" s="102"/>
      <c r="D241" s="30"/>
      <c r="E241" s="67"/>
      <c r="F241" s="177"/>
    </row>
    <row r="242" spans="1:16" x14ac:dyDescent="0.2">
      <c r="A242" s="308" t="s">
        <v>780</v>
      </c>
      <c r="B242" s="308" t="s">
        <v>310</v>
      </c>
      <c r="C242" s="954" t="str">
        <f>P242&amp;") Impairment of property, plant, and equipment"</f>
        <v>j) Impairment of property, plant, and equipment</v>
      </c>
      <c r="D242" s="30"/>
      <c r="E242" s="67"/>
      <c r="F242" s="5"/>
      <c r="P242" s="308" t="str">
        <f>IF(B242="Yes",CHAR(CODE(P199)+1),P199)</f>
        <v>j</v>
      </c>
    </row>
    <row r="243" spans="1:16" ht="12.75" customHeight="1" x14ac:dyDescent="0.2">
      <c r="B243" s="308" t="str">
        <f t="shared" ref="B243:B267" si="5">$B$242</f>
        <v>Yes</v>
      </c>
      <c r="C243" s="1559" t="s">
        <v>781</v>
      </c>
      <c r="D243" s="1559"/>
      <c r="E243" s="67"/>
      <c r="F243" s="5"/>
    </row>
    <row r="244" spans="1:16" ht="12.75" customHeight="1" x14ac:dyDescent="0.2">
      <c r="B244" s="308" t="str">
        <f t="shared" si="5"/>
        <v>Yes</v>
      </c>
      <c r="C244" s="1559"/>
      <c r="D244" s="1559"/>
      <c r="E244" s="67"/>
      <c r="F244" s="177"/>
    </row>
    <row r="245" spans="1:16" ht="12.75" customHeight="1" x14ac:dyDescent="0.2">
      <c r="B245" s="308" t="str">
        <f t="shared" si="5"/>
        <v>Yes</v>
      </c>
      <c r="C245" s="1559"/>
      <c r="D245" s="1559"/>
      <c r="E245" s="67"/>
      <c r="F245" s="177"/>
    </row>
    <row r="246" spans="1:16" ht="12.75" customHeight="1" x14ac:dyDescent="0.2">
      <c r="B246" s="308" t="str">
        <f t="shared" si="5"/>
        <v>Yes</v>
      </c>
      <c r="C246" s="1559"/>
      <c r="D246" s="1559"/>
      <c r="E246" s="67"/>
      <c r="F246" s="177"/>
    </row>
    <row r="247" spans="1:16" ht="12.75" customHeight="1" x14ac:dyDescent="0.2">
      <c r="A247" s="308" t="s">
        <v>782</v>
      </c>
      <c r="B247" s="308" t="str">
        <f t="shared" si="5"/>
        <v>Yes</v>
      </c>
      <c r="C247" s="1559"/>
      <c r="D247" s="1559"/>
      <c r="E247" s="67"/>
      <c r="F247" s="177"/>
    </row>
    <row r="248" spans="1:16" ht="12.75" customHeight="1" x14ac:dyDescent="0.2">
      <c r="A248" s="308" t="s">
        <v>783</v>
      </c>
      <c r="B248" s="308" t="str">
        <f t="shared" si="5"/>
        <v>Yes</v>
      </c>
      <c r="C248" s="1559"/>
      <c r="D248" s="1559"/>
      <c r="E248" s="67"/>
      <c r="F248" s="177"/>
    </row>
    <row r="249" spans="1:16" ht="12.75" customHeight="1" x14ac:dyDescent="0.2">
      <c r="B249" s="308" t="str">
        <f t="shared" si="5"/>
        <v>Yes</v>
      </c>
      <c r="C249" s="1559"/>
      <c r="D249" s="1559"/>
      <c r="E249" s="67"/>
      <c r="F249" s="177"/>
    </row>
    <row r="250" spans="1:16" ht="12.75" customHeight="1" x14ac:dyDescent="0.2">
      <c r="B250" s="308" t="str">
        <f t="shared" si="5"/>
        <v>Yes</v>
      </c>
      <c r="C250" s="1559"/>
      <c r="D250" s="1559"/>
      <c r="E250" s="67"/>
      <c r="F250" s="177"/>
    </row>
    <row r="251" spans="1:16" ht="12.75" customHeight="1" x14ac:dyDescent="0.2">
      <c r="B251" s="308" t="str">
        <f t="shared" si="5"/>
        <v>Yes</v>
      </c>
      <c r="C251" s="1559"/>
      <c r="D251" s="1559"/>
      <c r="E251" s="67"/>
      <c r="F251" s="177"/>
    </row>
    <row r="252" spans="1:16" ht="12.75" customHeight="1" x14ac:dyDescent="0.2">
      <c r="B252" s="308" t="str">
        <f t="shared" si="5"/>
        <v>Yes</v>
      </c>
      <c r="C252" s="1559"/>
      <c r="D252" s="1559"/>
      <c r="E252" s="67"/>
      <c r="F252" s="177"/>
    </row>
    <row r="253" spans="1:16" ht="12.75" customHeight="1" x14ac:dyDescent="0.2">
      <c r="A253" s="308" t="s">
        <v>784</v>
      </c>
      <c r="B253" s="308" t="str">
        <f t="shared" si="5"/>
        <v>Yes</v>
      </c>
      <c r="C253" s="1559"/>
      <c r="D253" s="1559"/>
      <c r="E253" s="67"/>
      <c r="F253" s="177"/>
    </row>
    <row r="254" spans="1:16" ht="12.75" customHeight="1" x14ac:dyDescent="0.2">
      <c r="B254" s="308" t="str">
        <f t="shared" si="5"/>
        <v>Yes</v>
      </c>
      <c r="C254" s="1559"/>
      <c r="D254" s="1559"/>
      <c r="E254" s="67"/>
      <c r="F254" s="177"/>
    </row>
    <row r="255" spans="1:16" ht="12.75" customHeight="1" x14ac:dyDescent="0.2">
      <c r="B255" s="308" t="str">
        <f t="shared" si="5"/>
        <v>Yes</v>
      </c>
      <c r="C255" s="1559"/>
      <c r="D255" s="1559"/>
      <c r="E255" s="67"/>
      <c r="F255" s="177"/>
    </row>
    <row r="256" spans="1:16" ht="12.75" customHeight="1" x14ac:dyDescent="0.2">
      <c r="B256" s="308" t="str">
        <f t="shared" si="5"/>
        <v>Yes</v>
      </c>
      <c r="C256" s="1559"/>
      <c r="D256" s="1559"/>
      <c r="E256" s="67"/>
      <c r="F256" s="177"/>
    </row>
    <row r="257" spans="1:16" ht="12.75" customHeight="1" x14ac:dyDescent="0.2">
      <c r="A257" s="308" t="s">
        <v>785</v>
      </c>
      <c r="B257" s="308" t="str">
        <f t="shared" si="5"/>
        <v>Yes</v>
      </c>
      <c r="C257" s="1559"/>
      <c r="D257" s="1559"/>
      <c r="E257" s="67"/>
      <c r="F257" s="177"/>
    </row>
    <row r="258" spans="1:16" ht="12.75" customHeight="1" x14ac:dyDescent="0.2">
      <c r="B258" s="308" t="str">
        <f t="shared" si="5"/>
        <v>Yes</v>
      </c>
      <c r="C258" s="1559"/>
      <c r="D258" s="1559"/>
      <c r="E258" s="67" t="s">
        <v>786</v>
      </c>
      <c r="F258" s="177"/>
    </row>
    <row r="259" spans="1:16" ht="12.75" customHeight="1" x14ac:dyDescent="0.2">
      <c r="B259" s="308" t="str">
        <f t="shared" si="5"/>
        <v>Yes</v>
      </c>
      <c r="C259" s="1559"/>
      <c r="D259" s="1559"/>
      <c r="E259" s="67"/>
      <c r="F259" s="177"/>
    </row>
    <row r="260" spans="1:16" ht="12.75" customHeight="1" x14ac:dyDescent="0.2">
      <c r="B260" s="308" t="str">
        <f t="shared" si="5"/>
        <v>Yes</v>
      </c>
      <c r="C260" s="1559"/>
      <c r="D260" s="1559"/>
      <c r="E260" s="67"/>
      <c r="F260" s="177"/>
    </row>
    <row r="261" spans="1:16" ht="12.75" customHeight="1" x14ac:dyDescent="0.2">
      <c r="A261" s="308" t="s">
        <v>787</v>
      </c>
      <c r="B261" s="308" t="str">
        <f t="shared" si="5"/>
        <v>Yes</v>
      </c>
      <c r="C261" s="1559"/>
      <c r="D261" s="1559"/>
      <c r="E261" s="67"/>
      <c r="F261" s="177"/>
    </row>
    <row r="262" spans="1:16" ht="12.75" customHeight="1" x14ac:dyDescent="0.2">
      <c r="B262" s="308" t="str">
        <f t="shared" si="5"/>
        <v>Yes</v>
      </c>
      <c r="C262" s="1559"/>
      <c r="D262" s="1559"/>
      <c r="E262" s="67"/>
      <c r="F262" s="177"/>
    </row>
    <row r="263" spans="1:16" ht="12.75" customHeight="1" x14ac:dyDescent="0.2">
      <c r="B263" s="308" t="str">
        <f t="shared" si="5"/>
        <v>Yes</v>
      </c>
      <c r="C263" s="1559"/>
      <c r="D263" s="1559"/>
      <c r="E263" s="67"/>
      <c r="F263" s="177"/>
    </row>
    <row r="264" spans="1:16" ht="12.75" customHeight="1" x14ac:dyDescent="0.2">
      <c r="A264" s="308" t="s">
        <v>788</v>
      </c>
      <c r="B264" s="308" t="str">
        <f t="shared" si="5"/>
        <v>Yes</v>
      </c>
      <c r="C264" s="1559"/>
      <c r="D264" s="1559"/>
      <c r="E264" s="67"/>
      <c r="F264" s="177"/>
    </row>
    <row r="265" spans="1:16" ht="12.75" customHeight="1" x14ac:dyDescent="0.2">
      <c r="B265" s="308" t="str">
        <f t="shared" si="5"/>
        <v>Yes</v>
      </c>
      <c r="C265" s="1559"/>
      <c r="D265" s="1559"/>
      <c r="E265" s="67"/>
      <c r="F265" s="177"/>
    </row>
    <row r="266" spans="1:16" ht="12.75" customHeight="1" x14ac:dyDescent="0.2">
      <c r="B266" s="308" t="str">
        <f t="shared" si="5"/>
        <v>Yes</v>
      </c>
      <c r="C266" s="1559"/>
      <c r="D266" s="1559"/>
      <c r="E266" s="67"/>
      <c r="F266" s="177"/>
    </row>
    <row r="267" spans="1:16" s="103" customFormat="1" ht="12.75" customHeight="1" x14ac:dyDescent="0.2">
      <c r="B267" s="103" t="str">
        <f t="shared" si="5"/>
        <v>Yes</v>
      </c>
      <c r="C267" s="168"/>
      <c r="D267" s="168"/>
      <c r="E267" s="121"/>
      <c r="F267" s="665"/>
    </row>
    <row r="268" spans="1:16" ht="12.75" customHeight="1" x14ac:dyDescent="0.2">
      <c r="A268" s="308" t="s">
        <v>736</v>
      </c>
      <c r="B268" s="308" t="s">
        <v>310</v>
      </c>
      <c r="C268" s="175" t="str">
        <f>P268&amp;") Accounts Payable"</f>
        <v>k) Accounts Payable</v>
      </c>
      <c r="D268" s="30"/>
      <c r="E268" s="68" t="s">
        <v>465</v>
      </c>
      <c r="F268" s="177"/>
      <c r="P268" s="308" t="str">
        <f>IF(B268="Yes",CHAR(CODE(P242)+1),P242)</f>
        <v>k</v>
      </c>
    </row>
    <row r="269" spans="1:16" ht="12.75" customHeight="1" x14ac:dyDescent="0.2">
      <c r="A269" s="308" t="s">
        <v>724</v>
      </c>
      <c r="B269" s="308" t="s">
        <v>310</v>
      </c>
      <c r="C269" s="1751" t="s">
        <v>789</v>
      </c>
      <c r="D269" s="1751"/>
      <c r="E269" s="67"/>
      <c r="F269" s="177"/>
    </row>
    <row r="270" spans="1:16" ht="12.75" customHeight="1" x14ac:dyDescent="0.2">
      <c r="A270" s="308" t="s">
        <v>790</v>
      </c>
      <c r="B270" s="308" t="s">
        <v>310</v>
      </c>
      <c r="C270" s="1751"/>
      <c r="D270" s="1751"/>
      <c r="E270" s="67"/>
      <c r="F270" s="177"/>
    </row>
    <row r="271" spans="1:16" x14ac:dyDescent="0.2">
      <c r="B271" s="308" t="s">
        <v>310</v>
      </c>
      <c r="C271" s="1751"/>
      <c r="D271" s="1751"/>
      <c r="E271" s="67"/>
      <c r="F271" s="177"/>
    </row>
    <row r="272" spans="1:16" ht="12.75" customHeight="1" x14ac:dyDescent="0.2">
      <c r="B272" s="308" t="s">
        <v>310</v>
      </c>
      <c r="C272" s="1751"/>
      <c r="D272" s="1751"/>
      <c r="E272" s="67"/>
      <c r="F272" s="5"/>
    </row>
    <row r="273" spans="1:16" x14ac:dyDescent="0.2">
      <c r="A273" s="308" t="s">
        <v>791</v>
      </c>
      <c r="B273" s="308" t="s">
        <v>310</v>
      </c>
      <c r="C273" s="942" t="str">
        <f>P273&amp;") Employee Entitlements"</f>
        <v>l) Employee Entitlements</v>
      </c>
      <c r="D273" s="30"/>
      <c r="E273" s="69" t="s">
        <v>792</v>
      </c>
      <c r="F273" s="177"/>
      <c r="P273" s="308" t="str">
        <f>IF(B273="Yes",CHAR(CODE(P268)+1),P268)</f>
        <v>l</v>
      </c>
    </row>
    <row r="274" spans="1:16" x14ac:dyDescent="0.2">
      <c r="A274" s="308" t="s">
        <v>736</v>
      </c>
      <c r="B274" s="308" t="s">
        <v>310</v>
      </c>
      <c r="C274" s="910" t="s">
        <v>793</v>
      </c>
      <c r="D274" s="30"/>
      <c r="E274" s="67"/>
      <c r="F274" s="177"/>
    </row>
    <row r="275" spans="1:16" ht="12.75" customHeight="1" x14ac:dyDescent="0.2">
      <c r="A275" s="308" t="s">
        <v>794</v>
      </c>
      <c r="B275" s="308" t="s">
        <v>310</v>
      </c>
      <c r="C275" s="1559" t="s">
        <v>795</v>
      </c>
      <c r="D275" s="1559"/>
      <c r="E275" s="67"/>
      <c r="F275" s="177"/>
    </row>
    <row r="276" spans="1:16" x14ac:dyDescent="0.2">
      <c r="A276" s="308" t="s">
        <v>796</v>
      </c>
      <c r="B276" s="308" t="s">
        <v>310</v>
      </c>
      <c r="C276" s="1559"/>
      <c r="D276" s="1559"/>
      <c r="E276" s="67"/>
      <c r="F276" s="5"/>
    </row>
    <row r="277" spans="1:16" x14ac:dyDescent="0.2">
      <c r="B277" s="308" t="s">
        <v>310</v>
      </c>
      <c r="C277" s="1559"/>
      <c r="D277" s="1559"/>
      <c r="E277" s="67"/>
      <c r="F277" s="5"/>
    </row>
    <row r="278" spans="1:16" x14ac:dyDescent="0.2">
      <c r="C278" s="867"/>
      <c r="D278" s="867"/>
      <c r="E278" s="67"/>
      <c r="F278" s="5"/>
    </row>
    <row r="279" spans="1:16" x14ac:dyDescent="0.2">
      <c r="A279" s="308" t="s">
        <v>797</v>
      </c>
      <c r="B279" s="308" t="s">
        <v>310</v>
      </c>
      <c r="C279" s="910" t="s">
        <v>798</v>
      </c>
      <c r="D279" s="867"/>
      <c r="E279" s="67"/>
      <c r="F279" s="5"/>
    </row>
    <row r="280" spans="1:16" ht="12.75" customHeight="1" x14ac:dyDescent="0.2">
      <c r="B280" s="308" t="s">
        <v>310</v>
      </c>
      <c r="C280" s="1559" t="s">
        <v>799</v>
      </c>
      <c r="D280" s="1559"/>
      <c r="E280" s="67"/>
      <c r="F280" s="5"/>
    </row>
    <row r="281" spans="1:16" x14ac:dyDescent="0.2">
      <c r="C281" s="1559"/>
      <c r="D281" s="1559"/>
      <c r="E281" s="67"/>
      <c r="F281" s="5"/>
    </row>
    <row r="282" spans="1:16" x14ac:dyDescent="0.2">
      <c r="C282" s="1559"/>
      <c r="D282" s="1559"/>
      <c r="E282" s="67"/>
      <c r="F282" s="5"/>
    </row>
    <row r="283" spans="1:16" x14ac:dyDescent="0.2">
      <c r="C283" s="1559"/>
      <c r="D283" s="1559"/>
      <c r="E283" s="67"/>
      <c r="F283" s="5"/>
    </row>
    <row r="284" spans="1:16" x14ac:dyDescent="0.2">
      <c r="C284" s="1559"/>
      <c r="D284" s="1559"/>
      <c r="E284" s="67"/>
      <c r="F284" s="5"/>
    </row>
    <row r="285" spans="1:16" x14ac:dyDescent="0.2">
      <c r="C285" s="1559"/>
      <c r="D285" s="1559"/>
      <c r="E285" s="67"/>
      <c r="F285" s="5"/>
    </row>
    <row r="286" spans="1:16" x14ac:dyDescent="0.2">
      <c r="C286" s="1559"/>
      <c r="D286" s="1559"/>
      <c r="E286" s="67"/>
      <c r="F286" s="5"/>
    </row>
    <row r="287" spans="1:16" x14ac:dyDescent="0.2">
      <c r="B287" s="308" t="s">
        <v>310</v>
      </c>
      <c r="C287" s="1559"/>
      <c r="D287" s="1559"/>
      <c r="E287" s="67"/>
      <c r="F287" s="177"/>
    </row>
    <row r="288" spans="1:16" x14ac:dyDescent="0.2">
      <c r="C288" s="867"/>
      <c r="D288" s="867"/>
      <c r="E288" s="67"/>
      <c r="F288" s="177"/>
    </row>
    <row r="289" spans="1:16" x14ac:dyDescent="0.2">
      <c r="B289" s="308" t="str">
        <f>'Statement of Financial Position'!$B$25</f>
        <v>Yes</v>
      </c>
      <c r="C289" s="175" t="str">
        <f>P289&amp;") Revenue Received in Advance"</f>
        <v>m) Revenue Received in Advance</v>
      </c>
      <c r="D289" s="30"/>
      <c r="E289" s="68" t="s">
        <v>800</v>
      </c>
      <c r="F289" s="336" t="str">
        <f>'Guidance - Specific Disclosures'!A73</f>
        <v>[S24]</v>
      </c>
      <c r="P289" s="308" t="str">
        <f>IF(B289="Yes",CHAR(CODE(P273)+1),P273)</f>
        <v>m</v>
      </c>
    </row>
    <row r="290" spans="1:16" ht="12.75" customHeight="1" x14ac:dyDescent="0.2">
      <c r="B290" s="308" t="s">
        <v>310</v>
      </c>
      <c r="C290" s="1750" t="s">
        <v>801</v>
      </c>
      <c r="D290" s="1750"/>
      <c r="E290" s="67"/>
      <c r="F290" s="177"/>
    </row>
    <row r="291" spans="1:16" x14ac:dyDescent="0.2">
      <c r="B291" s="308" t="s">
        <v>310</v>
      </c>
      <c r="C291" s="1750"/>
      <c r="D291" s="1750"/>
      <c r="E291" s="67"/>
      <c r="F291" s="177"/>
    </row>
    <row r="292" spans="1:16" x14ac:dyDescent="0.2">
      <c r="A292" s="308" t="s">
        <v>714</v>
      </c>
      <c r="B292" s="308" t="s">
        <v>310</v>
      </c>
      <c r="C292" s="1750"/>
      <c r="D292" s="1750"/>
      <c r="E292" s="67"/>
    </row>
    <row r="293" spans="1:16" ht="12.75" customHeight="1" x14ac:dyDescent="0.2">
      <c r="B293" s="308" t="s">
        <v>310</v>
      </c>
      <c r="C293" s="1750"/>
      <c r="D293" s="1750"/>
      <c r="E293" s="67"/>
      <c r="F293" s="213"/>
    </row>
    <row r="294" spans="1:16" ht="12.75" customHeight="1" x14ac:dyDescent="0.2">
      <c r="B294" s="308" t="s">
        <v>310</v>
      </c>
      <c r="C294" s="1749" t="s">
        <v>802</v>
      </c>
      <c r="D294" s="1749"/>
      <c r="E294" s="603" t="s">
        <v>803</v>
      </c>
      <c r="F294" s="213"/>
    </row>
    <row r="295" spans="1:16" x14ac:dyDescent="0.2">
      <c r="B295" s="308" t="s">
        <v>310</v>
      </c>
      <c r="C295" s="1749"/>
      <c r="D295" s="1749"/>
      <c r="E295" s="67"/>
      <c r="F295" s="213"/>
    </row>
    <row r="296" spans="1:16" x14ac:dyDescent="0.2">
      <c r="B296" s="308" t="s">
        <v>310</v>
      </c>
      <c r="C296" s="1749"/>
      <c r="D296" s="1749"/>
      <c r="E296" s="67"/>
      <c r="F296" s="213"/>
    </row>
    <row r="297" spans="1:16" ht="12.75" customHeight="1" x14ac:dyDescent="0.2">
      <c r="B297" s="753" t="str">
        <f>IF(OR('Statement of Financial Position'!$B$28="Yes",'Statement of Financial Position'!$B$46="Yes"),"Yes","No")</f>
        <v>Yes</v>
      </c>
      <c r="C297" s="942" t="str">
        <f>P297&amp;") Funds Held in Trust "</f>
        <v xml:space="preserve">n) Funds Held in Trust </v>
      </c>
      <c r="D297" s="30"/>
      <c r="E297" s="71" t="s">
        <v>804</v>
      </c>
      <c r="F297" s="337" t="str">
        <f>'Guidance - Specific Disclosures'!A76</f>
        <v>[S25]</v>
      </c>
      <c r="P297" s="308" t="str">
        <f>IF(B297="Yes",CHAR(CODE(P289)+1),P289)</f>
        <v>n</v>
      </c>
    </row>
    <row r="298" spans="1:16" x14ac:dyDescent="0.2">
      <c r="B298" s="308" t="str">
        <f t="shared" ref="B298:B306" si="6">$B$297</f>
        <v>Yes</v>
      </c>
      <c r="C298" s="1559" t="s">
        <v>805</v>
      </c>
      <c r="D298" s="1559"/>
      <c r="E298" s="67"/>
      <c r="F298" s="213"/>
    </row>
    <row r="299" spans="1:16" x14ac:dyDescent="0.2">
      <c r="A299" s="308" t="s">
        <v>714</v>
      </c>
      <c r="B299" s="308" t="str">
        <f t="shared" si="6"/>
        <v>Yes</v>
      </c>
      <c r="C299" s="1559"/>
      <c r="D299" s="1559"/>
      <c r="E299" s="67"/>
      <c r="F299" s="213"/>
    </row>
    <row r="300" spans="1:16" x14ac:dyDescent="0.2">
      <c r="B300" s="308" t="str">
        <f t="shared" si="6"/>
        <v>Yes</v>
      </c>
      <c r="C300" s="1559"/>
      <c r="D300" s="1559"/>
      <c r="E300" s="67"/>
    </row>
    <row r="301" spans="1:16" ht="12.75" customHeight="1" x14ac:dyDescent="0.2">
      <c r="B301" s="308" t="str">
        <f t="shared" si="6"/>
        <v>Yes</v>
      </c>
      <c r="C301" s="1559" t="s">
        <v>806</v>
      </c>
      <c r="D301" s="1559"/>
      <c r="E301" s="603" t="s">
        <v>803</v>
      </c>
      <c r="F301" s="213"/>
    </row>
    <row r="302" spans="1:16" ht="12.75" customHeight="1" x14ac:dyDescent="0.2">
      <c r="B302" s="308" t="str">
        <f t="shared" si="6"/>
        <v>Yes</v>
      </c>
      <c r="C302" s="1559"/>
      <c r="D302" s="1559"/>
      <c r="E302" s="67"/>
      <c r="F302" s="213"/>
    </row>
    <row r="303" spans="1:16" ht="12.75" customHeight="1" x14ac:dyDescent="0.2">
      <c r="B303" s="308" t="str">
        <f t="shared" si="6"/>
        <v>Yes</v>
      </c>
      <c r="C303" s="867"/>
      <c r="D303" s="867"/>
      <c r="E303" s="67"/>
      <c r="F303" s="213"/>
    </row>
    <row r="304" spans="1:16" ht="12.75" customHeight="1" x14ac:dyDescent="0.2">
      <c r="B304" s="308" t="str">
        <f t="shared" si="6"/>
        <v>Yes</v>
      </c>
      <c r="C304" s="942" t="str">
        <f>P304&amp;") Funds held for Capital works"</f>
        <v>o) Funds held for Capital works</v>
      </c>
      <c r="D304" s="867"/>
      <c r="E304" s="68" t="s">
        <v>807</v>
      </c>
      <c r="F304" s="213"/>
      <c r="P304" s="308" t="str">
        <f>IF(B304="Yes",CHAR(CODE(P297)+1),P297)</f>
        <v>o</v>
      </c>
    </row>
    <row r="305" spans="1:16" ht="78.95" customHeight="1" x14ac:dyDescent="0.2">
      <c r="B305" s="308" t="str">
        <f t="shared" si="6"/>
        <v>Yes</v>
      </c>
      <c r="C305" s="1559" t="s">
        <v>808</v>
      </c>
      <c r="D305" s="1559"/>
      <c r="E305" s="603" t="s">
        <v>809</v>
      </c>
      <c r="F305" s="213"/>
    </row>
    <row r="306" spans="1:16" s="103" customFormat="1" ht="15.75" customHeight="1" x14ac:dyDescent="0.2">
      <c r="B306" s="308" t="str">
        <f t="shared" si="6"/>
        <v>Yes</v>
      </c>
      <c r="C306" s="867"/>
      <c r="D306" s="867"/>
      <c r="E306" s="121"/>
      <c r="F306" s="211"/>
    </row>
    <row r="307" spans="1:16" ht="12.75" customHeight="1" x14ac:dyDescent="0.2">
      <c r="B307" s="308" t="str">
        <f>'Statement of Financial Position'!$B$30</f>
        <v>Yes</v>
      </c>
      <c r="C307" s="942" t="str">
        <f>P307&amp;") Shared Funds "</f>
        <v xml:space="preserve">p) Shared Funds </v>
      </c>
      <c r="D307" s="30"/>
      <c r="E307" s="68" t="s">
        <v>807</v>
      </c>
      <c r="F307" s="338" t="str">
        <f>'Guidance - Specific Disclosures'!A79</f>
        <v>[S26]</v>
      </c>
      <c r="P307" s="308" t="str">
        <f>IF(B307="Yes",CHAR(CODE(P304)+1),P304)</f>
        <v>p</v>
      </c>
    </row>
    <row r="308" spans="1:16" ht="12.95" customHeight="1" x14ac:dyDescent="0.2">
      <c r="B308" s="308" t="str">
        <f>$B$307</f>
        <v>Yes</v>
      </c>
      <c r="C308" s="1559" t="s">
        <v>810</v>
      </c>
      <c r="D308" s="1559"/>
      <c r="E308" s="67"/>
      <c r="F308" s="213"/>
    </row>
    <row r="309" spans="1:16" ht="12.95" customHeight="1" x14ac:dyDescent="0.2">
      <c r="B309" s="308" t="str">
        <f t="shared" ref="B309:B311" si="7">$B$307</f>
        <v>Yes</v>
      </c>
      <c r="C309" s="1559"/>
      <c r="D309" s="1559"/>
      <c r="E309" s="67"/>
      <c r="F309" s="213"/>
    </row>
    <row r="310" spans="1:16" ht="12.95" customHeight="1" x14ac:dyDescent="0.2">
      <c r="A310" s="308" t="s">
        <v>736</v>
      </c>
      <c r="B310" s="308" t="str">
        <f t="shared" si="7"/>
        <v>Yes</v>
      </c>
      <c r="C310" s="1559"/>
      <c r="D310" s="1559"/>
      <c r="E310" s="67"/>
    </row>
    <row r="311" spans="1:16" ht="12.95" customHeight="1" x14ac:dyDescent="0.2">
      <c r="A311" s="308" t="s">
        <v>794</v>
      </c>
      <c r="B311" s="308" t="str">
        <f t="shared" si="7"/>
        <v>Yes</v>
      </c>
      <c r="C311" s="1559"/>
      <c r="D311" s="1559"/>
      <c r="E311" s="67"/>
      <c r="F311" s="5"/>
    </row>
    <row r="312" spans="1:16" s="103" customFormat="1" ht="12.75" customHeight="1" x14ac:dyDescent="0.2">
      <c r="C312" s="867"/>
      <c r="D312" s="867"/>
      <c r="E312" s="121"/>
      <c r="F312" s="30"/>
    </row>
    <row r="313" spans="1:16" ht="12.75" customHeight="1" x14ac:dyDescent="0.2">
      <c r="B313" s="753" t="str">
        <f>IF(OR('Statement of Financial Position'!$B$26="yes",'Statement of Financial Position'!$B$44="Yes"),"Yes","No")</f>
        <v>Yes</v>
      </c>
      <c r="C313" s="942" t="str">
        <f>P313&amp;") Provision for Cyclical Maintenance"</f>
        <v>q) Provision for Cyclical Maintenance</v>
      </c>
      <c r="D313" s="942"/>
      <c r="E313" s="942" t="s">
        <v>811</v>
      </c>
      <c r="F313" s="1355" t="str">
        <f>'Guidance - Cyclical Main Calc'!D1</f>
        <v>Guidance on Cyclical Maintenance</v>
      </c>
      <c r="P313" s="308" t="str">
        <f>IF(B313="Yes",CHAR(CODE(P307)+1),P307)</f>
        <v>q</v>
      </c>
    </row>
    <row r="314" spans="1:16" x14ac:dyDescent="0.2">
      <c r="B314" s="308" t="str">
        <f>B313</f>
        <v>Yes</v>
      </c>
      <c r="C314" s="1559" t="s">
        <v>812</v>
      </c>
      <c r="D314" s="1559"/>
      <c r="F314" s="5"/>
    </row>
    <row r="315" spans="1:16" x14ac:dyDescent="0.2">
      <c r="B315" s="308" t="str">
        <f t="shared" ref="B315:B336" si="8">B314</f>
        <v>Yes</v>
      </c>
      <c r="C315" s="1559"/>
      <c r="D315" s="1559"/>
      <c r="E315" s="67"/>
      <c r="F315" s="5"/>
    </row>
    <row r="316" spans="1:16" ht="12.75" customHeight="1" x14ac:dyDescent="0.2">
      <c r="B316" s="308" t="str">
        <f t="shared" si="8"/>
        <v>Yes</v>
      </c>
      <c r="C316" s="1559"/>
      <c r="D316" s="1559"/>
      <c r="E316" s="67"/>
      <c r="F316" s="5"/>
    </row>
    <row r="317" spans="1:16" ht="12.75" customHeight="1" x14ac:dyDescent="0.2">
      <c r="B317" s="308" t="str">
        <f t="shared" si="8"/>
        <v>Yes</v>
      </c>
      <c r="C317" s="1559"/>
      <c r="D317" s="1559"/>
      <c r="E317" s="67"/>
      <c r="F317" s="177"/>
    </row>
    <row r="318" spans="1:16" ht="12.95" customHeight="1" x14ac:dyDescent="0.2">
      <c r="B318" s="308" t="str">
        <f t="shared" si="8"/>
        <v>Yes</v>
      </c>
      <c r="C318" s="1559" t="s">
        <v>813</v>
      </c>
      <c r="D318" s="1559"/>
      <c r="E318" s="67"/>
      <c r="F318" s="5"/>
    </row>
    <row r="319" spans="1:16" x14ac:dyDescent="0.2">
      <c r="B319" s="308" t="str">
        <f t="shared" si="8"/>
        <v>Yes</v>
      </c>
      <c r="C319" s="1559"/>
      <c r="D319" s="1559"/>
      <c r="E319" s="67"/>
      <c r="F319" s="5"/>
    </row>
    <row r="320" spans="1:16" x14ac:dyDescent="0.2">
      <c r="B320" s="308" t="str">
        <f t="shared" si="8"/>
        <v>Yes</v>
      </c>
      <c r="C320" s="1559"/>
      <c r="D320" s="1559"/>
      <c r="E320" s="67"/>
      <c r="F320" s="177"/>
    </row>
    <row r="321" spans="1:6" x14ac:dyDescent="0.2">
      <c r="B321" s="308" t="str">
        <f t="shared" si="8"/>
        <v>Yes</v>
      </c>
      <c r="C321" s="1559"/>
      <c r="D321" s="1559"/>
      <c r="E321" s="67"/>
      <c r="F321" s="177"/>
    </row>
    <row r="322" spans="1:6" x14ac:dyDescent="0.2">
      <c r="A322" s="308" t="s">
        <v>814</v>
      </c>
      <c r="B322" s="308" t="str">
        <f t="shared" si="8"/>
        <v>Yes</v>
      </c>
      <c r="C322" s="1559"/>
      <c r="D322" s="1559"/>
      <c r="E322" s="67"/>
      <c r="F322" s="177"/>
    </row>
    <row r="323" spans="1:6" ht="43.5" customHeight="1" x14ac:dyDescent="0.2">
      <c r="B323" s="308" t="str">
        <f t="shared" si="8"/>
        <v>Yes</v>
      </c>
      <c r="C323" s="1559"/>
      <c r="D323" s="1559"/>
      <c r="E323" s="67"/>
      <c r="F323" s="177"/>
    </row>
    <row r="324" spans="1:6" x14ac:dyDescent="0.2">
      <c r="B324" s="308" t="str">
        <f t="shared" si="8"/>
        <v>Yes</v>
      </c>
      <c r="C324" s="1559" t="s">
        <v>815</v>
      </c>
      <c r="D324" s="1559"/>
      <c r="E324" s="67"/>
      <c r="F324" s="5"/>
    </row>
    <row r="325" spans="1:6" ht="12.75" customHeight="1" x14ac:dyDescent="0.2">
      <c r="B325" s="308" t="s">
        <v>645</v>
      </c>
      <c r="C325" s="1559"/>
      <c r="D325" s="1559"/>
      <c r="E325" s="71"/>
      <c r="F325" s="5"/>
    </row>
    <row r="326" spans="1:6" x14ac:dyDescent="0.2">
      <c r="B326" s="308" t="str">
        <f t="shared" si="8"/>
        <v>No</v>
      </c>
      <c r="C326" s="1559"/>
      <c r="D326" s="1559"/>
      <c r="E326" s="67"/>
      <c r="F326" s="177"/>
    </row>
    <row r="327" spans="1:6" ht="12.75" customHeight="1" x14ac:dyDescent="0.2">
      <c r="B327" s="308" t="str">
        <f t="shared" si="8"/>
        <v>No</v>
      </c>
      <c r="C327" s="1559"/>
      <c r="D327" s="1559"/>
      <c r="E327" s="67"/>
      <c r="F327" s="5"/>
    </row>
    <row r="328" spans="1:6" x14ac:dyDescent="0.2">
      <c r="B328" s="308" t="str">
        <f t="shared" si="8"/>
        <v>No</v>
      </c>
      <c r="C328" s="1559"/>
      <c r="D328" s="1559"/>
      <c r="E328" s="67"/>
      <c r="F328" s="5"/>
    </row>
    <row r="329" spans="1:6" x14ac:dyDescent="0.2">
      <c r="B329" s="308" t="str">
        <f t="shared" si="8"/>
        <v>No</v>
      </c>
      <c r="C329" s="1559"/>
      <c r="D329" s="1559"/>
      <c r="E329" s="67"/>
      <c r="F329" s="5"/>
    </row>
    <row r="330" spans="1:6" x14ac:dyDescent="0.2">
      <c r="B330" s="308" t="str">
        <f t="shared" si="8"/>
        <v>No</v>
      </c>
      <c r="C330" s="1559"/>
      <c r="D330" s="1559"/>
      <c r="E330" s="67"/>
      <c r="F330" s="5"/>
    </row>
    <row r="331" spans="1:6" ht="12.75" customHeight="1" x14ac:dyDescent="0.2">
      <c r="B331" s="308" t="str">
        <f t="shared" si="8"/>
        <v>No</v>
      </c>
      <c r="C331" s="1559"/>
      <c r="D331" s="1559"/>
      <c r="E331" s="67"/>
      <c r="F331" s="5"/>
    </row>
    <row r="332" spans="1:6" ht="12.75" customHeight="1" x14ac:dyDescent="0.2">
      <c r="B332" s="308" t="str">
        <f t="shared" si="8"/>
        <v>No</v>
      </c>
      <c r="C332" s="1559"/>
      <c r="D332" s="1559"/>
      <c r="E332" s="67"/>
      <c r="F332" s="5"/>
    </row>
    <row r="333" spans="1:6" ht="12.75" customHeight="1" x14ac:dyDescent="0.2">
      <c r="B333" s="308" t="str">
        <f t="shared" si="8"/>
        <v>No</v>
      </c>
      <c r="C333" s="1559"/>
      <c r="D333" s="1559"/>
      <c r="E333" s="67"/>
      <c r="F333" s="5"/>
    </row>
    <row r="334" spans="1:6" ht="12.75" customHeight="1" x14ac:dyDescent="0.2">
      <c r="B334" s="308" t="str">
        <f t="shared" si="8"/>
        <v>No</v>
      </c>
      <c r="C334" s="1559"/>
      <c r="D334" s="1559"/>
      <c r="E334" s="67"/>
      <c r="F334" s="5"/>
    </row>
    <row r="335" spans="1:6" ht="12.75" customHeight="1" x14ac:dyDescent="0.2">
      <c r="B335" s="308" t="str">
        <f t="shared" si="8"/>
        <v>No</v>
      </c>
      <c r="C335" s="1559"/>
      <c r="D335" s="1559"/>
      <c r="E335" s="67"/>
      <c r="F335" s="5"/>
    </row>
    <row r="336" spans="1:6" ht="27" customHeight="1" x14ac:dyDescent="0.2">
      <c r="B336" s="308" t="str">
        <f t="shared" si="8"/>
        <v>No</v>
      </c>
      <c r="C336" s="1559"/>
      <c r="D336" s="1559"/>
      <c r="E336" s="67"/>
      <c r="F336" s="5"/>
    </row>
    <row r="337" spans="1:16" s="103" customFormat="1" ht="15" customHeight="1" x14ac:dyDescent="0.2">
      <c r="C337" s="867"/>
      <c r="D337" s="867"/>
      <c r="E337" s="121"/>
      <c r="F337" s="30"/>
    </row>
    <row r="338" spans="1:16" x14ac:dyDescent="0.2">
      <c r="B338" s="308" t="s">
        <v>310</v>
      </c>
      <c r="C338" s="468" t="str">
        <f>P338&amp;") Financial Instruments"</f>
        <v>r) Financial Instruments</v>
      </c>
      <c r="D338" s="30"/>
      <c r="E338" s="68" t="s">
        <v>465</v>
      </c>
      <c r="F338" s="339" t="str">
        <f>'Guidance - Specific Disclosures'!A34</f>
        <v>[S11]</v>
      </c>
      <c r="P338" s="308" t="str">
        <f>IF(B338="Yes",CHAR(CODE(P313)+1),P313)</f>
        <v>r</v>
      </c>
    </row>
    <row r="339" spans="1:16" ht="12.75" customHeight="1" x14ac:dyDescent="0.2">
      <c r="A339" s="308" t="s">
        <v>816</v>
      </c>
      <c r="B339" s="308" t="s">
        <v>310</v>
      </c>
      <c r="C339" s="1559" t="s">
        <v>817</v>
      </c>
      <c r="D339" s="1559"/>
      <c r="E339" s="67"/>
      <c r="F339" s="5"/>
    </row>
    <row r="340" spans="1:16" x14ac:dyDescent="0.2">
      <c r="B340" s="308" t="s">
        <v>310</v>
      </c>
      <c r="C340" s="1559"/>
      <c r="D340" s="1559"/>
      <c r="E340" s="67"/>
      <c r="F340" s="882"/>
    </row>
    <row r="341" spans="1:16" ht="12.75" customHeight="1" x14ac:dyDescent="0.2">
      <c r="B341" s="308" t="s">
        <v>310</v>
      </c>
      <c r="C341" s="1559"/>
      <c r="D341" s="1559"/>
      <c r="E341" s="67"/>
    </row>
    <row r="342" spans="1:16" ht="12.75" customHeight="1" x14ac:dyDescent="0.2">
      <c r="B342" s="308" t="s">
        <v>310</v>
      </c>
      <c r="C342" s="1559"/>
      <c r="D342" s="1559"/>
      <c r="E342" s="67"/>
    </row>
    <row r="343" spans="1:16" x14ac:dyDescent="0.2">
      <c r="A343" s="308" t="s">
        <v>818</v>
      </c>
      <c r="B343" s="308" t="s">
        <v>310</v>
      </c>
      <c r="C343" s="1559" t="s">
        <v>819</v>
      </c>
      <c r="D343" s="1559"/>
      <c r="E343" s="68" t="s">
        <v>807</v>
      </c>
      <c r="F343" s="177"/>
    </row>
    <row r="344" spans="1:16" x14ac:dyDescent="0.2">
      <c r="B344" s="308" t="s">
        <v>310</v>
      </c>
      <c r="C344" s="1559"/>
      <c r="D344" s="1559"/>
      <c r="E344" s="603" t="s">
        <v>820</v>
      </c>
      <c r="F344" s="177"/>
    </row>
    <row r="345" spans="1:16" x14ac:dyDescent="0.2">
      <c r="B345" s="308" t="s">
        <v>310</v>
      </c>
      <c r="C345" s="1559"/>
      <c r="D345" s="1559"/>
      <c r="E345" s="67"/>
      <c r="F345" s="177"/>
    </row>
    <row r="346" spans="1:16" x14ac:dyDescent="0.2">
      <c r="B346" s="308" t="s">
        <v>310</v>
      </c>
      <c r="C346" s="1559"/>
      <c r="D346" s="1559"/>
      <c r="E346" s="67"/>
      <c r="F346" s="177"/>
    </row>
    <row r="347" spans="1:16" x14ac:dyDescent="0.2">
      <c r="B347" s="308" t="s">
        <v>310</v>
      </c>
      <c r="C347" s="1559"/>
      <c r="D347" s="1559"/>
      <c r="E347" s="67"/>
      <c r="F347" s="177"/>
    </row>
    <row r="348" spans="1:16" x14ac:dyDescent="0.2">
      <c r="B348" s="308" t="s">
        <v>310</v>
      </c>
      <c r="C348" s="1559"/>
      <c r="D348" s="1559"/>
      <c r="E348" s="67"/>
      <c r="F348" s="177"/>
    </row>
    <row r="349" spans="1:16" x14ac:dyDescent="0.2">
      <c r="B349" s="308" t="s">
        <v>310</v>
      </c>
      <c r="C349" s="1559"/>
      <c r="D349" s="1559"/>
      <c r="E349" s="67"/>
      <c r="F349" s="5"/>
    </row>
    <row r="350" spans="1:16" x14ac:dyDescent="0.2">
      <c r="B350" s="308" t="s">
        <v>310</v>
      </c>
      <c r="C350" s="1559"/>
      <c r="D350" s="1559"/>
      <c r="E350" s="67"/>
      <c r="F350" s="177"/>
    </row>
    <row r="351" spans="1:16" ht="12.75" customHeight="1" x14ac:dyDescent="0.2">
      <c r="A351" s="308" t="s">
        <v>821</v>
      </c>
      <c r="B351" s="308" t="s">
        <v>310</v>
      </c>
      <c r="C351" s="1752" t="s">
        <v>822</v>
      </c>
      <c r="D351" s="1752"/>
      <c r="E351" s="67"/>
      <c r="F351" s="177"/>
    </row>
    <row r="352" spans="1:16" x14ac:dyDescent="0.2">
      <c r="A352" s="308" t="s">
        <v>823</v>
      </c>
      <c r="B352" s="308" t="s">
        <v>310</v>
      </c>
      <c r="C352" s="1752"/>
      <c r="D352" s="1752"/>
      <c r="E352" s="67"/>
      <c r="F352" s="177"/>
    </row>
    <row r="353" spans="1:16" x14ac:dyDescent="0.2">
      <c r="B353" s="308" t="s">
        <v>310</v>
      </c>
      <c r="C353" s="1752"/>
      <c r="D353" s="1752"/>
      <c r="E353" s="67"/>
      <c r="F353" s="177"/>
    </row>
    <row r="354" spans="1:16" x14ac:dyDescent="0.2">
      <c r="B354" s="308" t="s">
        <v>310</v>
      </c>
      <c r="C354" s="1752"/>
      <c r="D354" s="1752"/>
      <c r="E354" s="67"/>
      <c r="F354" s="177"/>
    </row>
    <row r="355" spans="1:16" s="103" customFormat="1" x14ac:dyDescent="0.2">
      <c r="C355" s="867"/>
      <c r="D355" s="867"/>
      <c r="E355" s="121"/>
      <c r="F355" s="665"/>
    </row>
    <row r="356" spans="1:16" x14ac:dyDescent="0.2">
      <c r="A356" s="308" t="s">
        <v>824</v>
      </c>
      <c r="B356" s="753" t="str">
        <f>IF(OR('Statement of Financial Position'!$B$24="Yes",'Statement of Financial Position'!$B$43="Yes",$B$165="Yes"),"Yes","No")</f>
        <v>Yes</v>
      </c>
      <c r="C356" s="468" t="str">
        <f>P356&amp;") Borrowings"</f>
        <v>s) Borrowings</v>
      </c>
      <c r="D356" s="30"/>
      <c r="E356" s="68" t="s">
        <v>807</v>
      </c>
      <c r="F356" s="340" t="str">
        <f>'Guidance - Specific Disclosures'!A82</f>
        <v>[S27]</v>
      </c>
      <c r="P356" s="308" t="str">
        <f>IF(B356="Yes",CHAR(CODE(P338)+1),P338)</f>
        <v>s</v>
      </c>
    </row>
    <row r="357" spans="1:16" ht="12.75" customHeight="1" x14ac:dyDescent="0.2">
      <c r="A357" s="308" t="s">
        <v>736</v>
      </c>
      <c r="B357" s="308" t="str">
        <f t="shared" ref="B357:B361" si="9">$B$356</f>
        <v>Yes</v>
      </c>
      <c r="C357" s="1559" t="s">
        <v>825</v>
      </c>
      <c r="D357" s="1559"/>
      <c r="E357" s="67"/>
    </row>
    <row r="358" spans="1:16" x14ac:dyDescent="0.2">
      <c r="A358" s="308" t="s">
        <v>724</v>
      </c>
      <c r="B358" s="308" t="str">
        <f t="shared" si="9"/>
        <v>Yes</v>
      </c>
      <c r="C358" s="1559"/>
      <c r="D358" s="1559"/>
      <c r="E358" s="67"/>
    </row>
    <row r="359" spans="1:16" ht="12.75" customHeight="1" x14ac:dyDescent="0.2">
      <c r="A359" s="308" t="s">
        <v>826</v>
      </c>
      <c r="B359" s="308" t="str">
        <f t="shared" si="9"/>
        <v>Yes</v>
      </c>
      <c r="C359" s="1559"/>
      <c r="D359" s="1559"/>
      <c r="E359" s="67"/>
    </row>
    <row r="360" spans="1:16" ht="12.75" customHeight="1" x14ac:dyDescent="0.2">
      <c r="A360" s="308" t="s">
        <v>827</v>
      </c>
      <c r="B360" s="308" t="str">
        <f t="shared" si="9"/>
        <v>Yes</v>
      </c>
      <c r="C360" s="1559"/>
      <c r="D360" s="1559"/>
      <c r="E360" s="67"/>
    </row>
    <row r="361" spans="1:16" s="103" customFormat="1" x14ac:dyDescent="0.2">
      <c r="B361" s="103" t="str">
        <f t="shared" si="9"/>
        <v>Yes</v>
      </c>
      <c r="C361" s="168"/>
      <c r="D361" s="168"/>
      <c r="E361" s="121"/>
      <c r="F361" s="939"/>
    </row>
    <row r="362" spans="1:16" x14ac:dyDescent="0.2">
      <c r="A362" s="308" t="s">
        <v>745</v>
      </c>
      <c r="B362" s="308" t="s">
        <v>310</v>
      </c>
      <c r="C362" s="468" t="str">
        <f>P362&amp;") Goods and Services Tax (GST)"</f>
        <v>t) Goods and Services Tax (GST)</v>
      </c>
      <c r="D362" s="30"/>
      <c r="E362" s="70" t="s">
        <v>465</v>
      </c>
      <c r="P362" s="308" t="str">
        <f>IF(B362="Yes",CHAR(CODE(P356)+1),P356)</f>
        <v>t</v>
      </c>
    </row>
    <row r="363" spans="1:16" ht="12.95" customHeight="1" x14ac:dyDescent="0.2">
      <c r="B363" s="308" t="s">
        <v>310</v>
      </c>
      <c r="C363" s="1559" t="s">
        <v>828</v>
      </c>
      <c r="D363" s="1559"/>
      <c r="E363" s="67"/>
    </row>
    <row r="364" spans="1:16" x14ac:dyDescent="0.2">
      <c r="B364" s="308" t="s">
        <v>310</v>
      </c>
      <c r="C364" s="1559"/>
      <c r="D364" s="1559"/>
      <c r="E364" s="67"/>
    </row>
    <row r="365" spans="1:16" x14ac:dyDescent="0.2">
      <c r="B365" s="308" t="s">
        <v>310</v>
      </c>
      <c r="C365" s="1559"/>
      <c r="D365" s="1559"/>
      <c r="E365" s="67"/>
    </row>
    <row r="366" spans="1:16" ht="12.75" customHeight="1" x14ac:dyDescent="0.2">
      <c r="B366" s="308" t="s">
        <v>310</v>
      </c>
      <c r="C366" s="1559"/>
      <c r="D366" s="1559"/>
      <c r="E366" s="67"/>
    </row>
    <row r="367" spans="1:16" ht="12.75" customHeight="1" x14ac:dyDescent="0.2">
      <c r="B367" s="308" t="s">
        <v>310</v>
      </c>
      <c r="C367" s="1559"/>
      <c r="D367" s="1559"/>
      <c r="E367" s="67"/>
    </row>
    <row r="368" spans="1:16" ht="12.75" customHeight="1" x14ac:dyDescent="0.2">
      <c r="B368" s="308" t="s">
        <v>310</v>
      </c>
      <c r="C368" s="1559"/>
      <c r="D368" s="1559"/>
      <c r="E368" s="67"/>
    </row>
    <row r="369" spans="1:16" ht="18" customHeight="1" x14ac:dyDescent="0.2">
      <c r="A369" s="771"/>
      <c r="B369" s="308" t="s">
        <v>310</v>
      </c>
      <c r="C369" s="1559"/>
      <c r="D369" s="1559"/>
      <c r="E369" s="67"/>
    </row>
    <row r="370" spans="1:16" ht="12.75" customHeight="1" x14ac:dyDescent="0.2">
      <c r="B370" s="308" t="s">
        <v>310</v>
      </c>
      <c r="C370" s="168"/>
      <c r="D370" s="168"/>
      <c r="E370" s="67"/>
    </row>
    <row r="371" spans="1:16" ht="12.75" customHeight="1" x14ac:dyDescent="0.2">
      <c r="B371" s="308" t="s">
        <v>310</v>
      </c>
      <c r="C371" s="468" t="str">
        <f>P371&amp;") Budget Figures "</f>
        <v xml:space="preserve">u) Budget Figures </v>
      </c>
      <c r="D371" s="30"/>
      <c r="E371" s="68" t="s">
        <v>465</v>
      </c>
      <c r="F371" s="341" t="str">
        <f>'Guidance - General'!A24</f>
        <v>[G5]</v>
      </c>
      <c r="P371" s="308" t="str">
        <f>IF(B371="Yes",CHAR(CODE(P362)+1),P362)</f>
        <v>u</v>
      </c>
    </row>
    <row r="372" spans="1:16" ht="12.75" customHeight="1" x14ac:dyDescent="0.2">
      <c r="B372" s="308" t="s">
        <v>310</v>
      </c>
      <c r="C372" s="1559" t="s">
        <v>829</v>
      </c>
      <c r="D372" s="1559"/>
      <c r="E372" s="67"/>
    </row>
    <row r="373" spans="1:16" x14ac:dyDescent="0.2">
      <c r="B373" s="308" t="s">
        <v>310</v>
      </c>
      <c r="C373" s="1559"/>
      <c r="D373" s="1559"/>
      <c r="E373" s="67"/>
    </row>
    <row r="374" spans="1:16" x14ac:dyDescent="0.2">
      <c r="B374" s="308" t="s">
        <v>310</v>
      </c>
      <c r="C374" s="468" t="str">
        <f>P374&amp;") Services received in-kind "</f>
        <v xml:space="preserve">v) Services received in-kind </v>
      </c>
      <c r="D374" s="30"/>
      <c r="E374" s="67"/>
      <c r="P374" s="308" t="str">
        <f>IF(B374="Yes",CHAR(CODE(P371)+1),P371)</f>
        <v>v</v>
      </c>
    </row>
    <row r="375" spans="1:16" x14ac:dyDescent="0.2">
      <c r="B375" s="308" t="s">
        <v>310</v>
      </c>
      <c r="C375" s="1559" t="s">
        <v>830</v>
      </c>
      <c r="D375" s="1559"/>
      <c r="E375" s="68" t="s">
        <v>465</v>
      </c>
    </row>
    <row r="376" spans="1:16" x14ac:dyDescent="0.2">
      <c r="B376" s="308" t="s">
        <v>310</v>
      </c>
      <c r="C376" s="1559"/>
      <c r="D376" s="1559"/>
      <c r="E376" s="67"/>
    </row>
    <row r="377" spans="1:16" x14ac:dyDescent="0.2">
      <c r="C377" s="1559"/>
      <c r="D377" s="1559"/>
      <c r="E377" s="67"/>
      <c r="F377" s="177"/>
    </row>
    <row r="378" spans="1:16" ht="12.75" customHeight="1" x14ac:dyDescent="0.2">
      <c r="C378" s="175"/>
      <c r="D378" s="30"/>
      <c r="E378" s="67"/>
      <c r="F378" s="308"/>
    </row>
    <row r="379" spans="1:16" x14ac:dyDescent="0.2">
      <c r="C379" s="8"/>
      <c r="D379" s="8"/>
      <c r="E379" s="68"/>
      <c r="F379" s="128"/>
    </row>
    <row r="380" spans="1:16" ht="12.75" customHeight="1" x14ac:dyDescent="0.2">
      <c r="C380" s="8"/>
      <c r="D380" s="8"/>
      <c r="E380" s="67"/>
      <c r="F380" s="308"/>
    </row>
    <row r="381" spans="1:16" x14ac:dyDescent="0.2">
      <c r="C381" s="8"/>
      <c r="D381" s="8"/>
      <c r="E381" s="67"/>
      <c r="F381" s="308"/>
    </row>
    <row r="382" spans="1:16" x14ac:dyDescent="0.2">
      <c r="C382" s="308"/>
      <c r="D382" s="308"/>
      <c r="E382" s="67"/>
    </row>
    <row r="383" spans="1:16" x14ac:dyDescent="0.2">
      <c r="C383" s="308"/>
      <c r="D383" s="308"/>
      <c r="E383" s="67"/>
    </row>
    <row r="384" spans="1:16" x14ac:dyDescent="0.2">
      <c r="C384" s="308"/>
      <c r="D384" s="308"/>
      <c r="E384" s="67"/>
    </row>
    <row r="385" spans="3:8" ht="12.75" customHeight="1" x14ac:dyDescent="0.2">
      <c r="C385" s="308"/>
      <c r="D385" s="308"/>
      <c r="E385" s="67"/>
    </row>
    <row r="386" spans="3:8" x14ac:dyDescent="0.2">
      <c r="C386" s="308"/>
      <c r="D386" s="308"/>
      <c r="E386" s="67"/>
    </row>
    <row r="387" spans="3:8" x14ac:dyDescent="0.2">
      <c r="C387" s="308"/>
      <c r="D387" s="308"/>
      <c r="E387" s="67"/>
      <c r="F387" s="177"/>
    </row>
    <row r="388" spans="3:8" x14ac:dyDescent="0.2">
      <c r="C388" s="308"/>
      <c r="D388" s="308"/>
      <c r="E388" s="67"/>
    </row>
    <row r="389" spans="3:8" x14ac:dyDescent="0.2">
      <c r="C389" s="308"/>
      <c r="D389" s="308"/>
      <c r="E389" s="67"/>
    </row>
    <row r="390" spans="3:8" ht="12.75" customHeight="1" x14ac:dyDescent="0.2">
      <c r="C390" s="308"/>
      <c r="D390" s="308"/>
      <c r="E390" s="67"/>
    </row>
    <row r="391" spans="3:8" x14ac:dyDescent="0.2">
      <c r="C391" s="308"/>
      <c r="D391" s="308"/>
      <c r="E391" s="67"/>
    </row>
    <row r="392" spans="3:8" x14ac:dyDescent="0.2">
      <c r="C392" s="308"/>
      <c r="D392" s="308"/>
      <c r="E392" s="67"/>
    </row>
    <row r="393" spans="3:8" x14ac:dyDescent="0.2">
      <c r="C393" s="308"/>
      <c r="D393" s="308"/>
      <c r="E393" s="67"/>
    </row>
    <row r="394" spans="3:8" x14ac:dyDescent="0.2">
      <c r="C394" s="308"/>
      <c r="D394" s="308"/>
      <c r="E394" s="67"/>
    </row>
    <row r="395" spans="3:8" ht="12.75" customHeight="1" x14ac:dyDescent="0.2">
      <c r="C395" s="308"/>
      <c r="D395" s="308"/>
      <c r="E395" s="67"/>
      <c r="G395" s="5"/>
      <c r="H395" s="5"/>
    </row>
    <row r="396" spans="3:8" x14ac:dyDescent="0.2">
      <c r="C396" s="308"/>
      <c r="D396" s="308"/>
      <c r="E396" s="67"/>
    </row>
    <row r="397" spans="3:8" x14ac:dyDescent="0.2">
      <c r="C397" s="308"/>
      <c r="D397" s="308"/>
      <c r="E397" s="67"/>
    </row>
    <row r="398" spans="3:8" x14ac:dyDescent="0.2">
      <c r="C398" s="308"/>
      <c r="D398" s="308"/>
      <c r="E398" s="67"/>
    </row>
    <row r="399" spans="3:8" x14ac:dyDescent="0.2">
      <c r="C399" s="308"/>
      <c r="D399" s="308"/>
      <c r="E399" s="67"/>
    </row>
    <row r="400" spans="3:8" x14ac:dyDescent="0.2">
      <c r="C400" s="308"/>
      <c r="D400" s="308"/>
      <c r="E400" s="67"/>
      <c r="F400" s="177"/>
    </row>
    <row r="401" spans="3:8" x14ac:dyDescent="0.2">
      <c r="C401" s="308"/>
      <c r="D401" s="308"/>
      <c r="E401" s="67"/>
      <c r="F401" s="177"/>
    </row>
    <row r="402" spans="3:8" x14ac:dyDescent="0.2">
      <c r="C402" s="308"/>
      <c r="D402" s="308"/>
      <c r="E402" s="67"/>
      <c r="F402" s="177"/>
    </row>
    <row r="403" spans="3:8" x14ac:dyDescent="0.2">
      <c r="C403" s="308"/>
      <c r="D403" s="308"/>
      <c r="E403" s="67"/>
      <c r="F403" s="177"/>
    </row>
    <row r="404" spans="3:8" x14ac:dyDescent="0.2">
      <c r="C404" s="308"/>
      <c r="D404" s="308"/>
      <c r="E404" s="67"/>
      <c r="F404" s="177"/>
    </row>
    <row r="405" spans="3:8" x14ac:dyDescent="0.2">
      <c r="C405" s="308"/>
      <c r="D405" s="308"/>
      <c r="E405" s="67"/>
      <c r="F405" s="177"/>
    </row>
    <row r="406" spans="3:8" x14ac:dyDescent="0.2">
      <c r="C406" s="308"/>
      <c r="D406" s="308"/>
      <c r="E406" s="67"/>
      <c r="F406" s="177"/>
    </row>
    <row r="407" spans="3:8" x14ac:dyDescent="0.2">
      <c r="C407" s="308"/>
      <c r="D407" s="308"/>
      <c r="E407" s="67"/>
      <c r="F407" s="177"/>
    </row>
    <row r="408" spans="3:8" x14ac:dyDescent="0.2">
      <c r="C408" s="308"/>
      <c r="D408" s="308"/>
      <c r="E408" s="67"/>
      <c r="F408" s="177"/>
      <c r="G408" s="5"/>
      <c r="H408" s="5"/>
    </row>
    <row r="409" spans="3:8" x14ac:dyDescent="0.2">
      <c r="C409" s="308"/>
      <c r="D409" s="308"/>
      <c r="E409" s="67"/>
      <c r="F409" s="177"/>
      <c r="G409" s="5"/>
      <c r="H409" s="5"/>
    </row>
    <row r="410" spans="3:8" x14ac:dyDescent="0.2">
      <c r="C410" s="308"/>
      <c r="D410" s="308"/>
      <c r="E410" s="67"/>
      <c r="F410" s="177"/>
      <c r="G410" s="5"/>
      <c r="H410" s="5"/>
    </row>
    <row r="411" spans="3:8" x14ac:dyDescent="0.2">
      <c r="C411" s="308"/>
      <c r="D411" s="308"/>
      <c r="E411" s="67"/>
      <c r="F411" s="177"/>
      <c r="G411" s="5"/>
      <c r="H411" s="5"/>
    </row>
    <row r="412" spans="3:8" x14ac:dyDescent="0.2">
      <c r="C412" s="308"/>
      <c r="D412" s="308"/>
      <c r="E412" s="67"/>
      <c r="F412" s="177"/>
      <c r="G412" s="5"/>
      <c r="H412" s="5"/>
    </row>
    <row r="413" spans="3:8" x14ac:dyDescent="0.2">
      <c r="C413" s="308"/>
      <c r="D413" s="308"/>
      <c r="E413" s="67"/>
      <c r="F413" s="177"/>
      <c r="G413" s="5"/>
      <c r="H413" s="5"/>
    </row>
    <row r="414" spans="3:8" x14ac:dyDescent="0.2">
      <c r="C414" s="308"/>
      <c r="D414" s="308"/>
      <c r="E414" s="67"/>
      <c r="F414" s="177"/>
      <c r="G414" s="5"/>
      <c r="H414" s="5"/>
    </row>
    <row r="415" spans="3:8" x14ac:dyDescent="0.2">
      <c r="C415" s="308"/>
      <c r="D415" s="308"/>
      <c r="E415" s="67"/>
      <c r="F415" s="177"/>
      <c r="G415" s="5"/>
      <c r="H415" s="5"/>
    </row>
    <row r="416" spans="3:8" x14ac:dyDescent="0.2">
      <c r="C416" s="308"/>
      <c r="D416" s="308"/>
      <c r="E416" s="67"/>
      <c r="F416" s="177"/>
      <c r="G416" s="5"/>
      <c r="H416" s="5"/>
    </row>
    <row r="417" spans="3:8" x14ac:dyDescent="0.2">
      <c r="C417" s="308"/>
      <c r="D417" s="308"/>
      <c r="E417" s="67"/>
      <c r="F417" s="177"/>
      <c r="G417" s="5"/>
      <c r="H417" s="5"/>
    </row>
    <row r="418" spans="3:8" x14ac:dyDescent="0.2">
      <c r="C418" s="308"/>
      <c r="D418" s="308"/>
      <c r="E418" s="67"/>
      <c r="F418" s="177"/>
      <c r="G418" s="5"/>
      <c r="H418" s="5"/>
    </row>
    <row r="419" spans="3:8" x14ac:dyDescent="0.2">
      <c r="C419" s="308"/>
      <c r="D419" s="308"/>
      <c r="E419" s="67"/>
      <c r="F419" s="177"/>
      <c r="G419" s="5"/>
      <c r="H419" s="5"/>
    </row>
    <row r="420" spans="3:8" x14ac:dyDescent="0.2">
      <c r="C420" s="308"/>
      <c r="D420" s="308"/>
      <c r="E420" s="67"/>
      <c r="F420" s="177"/>
      <c r="G420" s="5"/>
      <c r="H420" s="5"/>
    </row>
    <row r="421" spans="3:8" x14ac:dyDescent="0.2">
      <c r="C421" s="308"/>
      <c r="D421" s="308"/>
      <c r="E421" s="67"/>
      <c r="F421" s="177"/>
      <c r="G421" s="5"/>
      <c r="H421" s="5"/>
    </row>
    <row r="422" spans="3:8" x14ac:dyDescent="0.2">
      <c r="C422" s="308"/>
      <c r="D422" s="308"/>
      <c r="E422" s="67"/>
      <c r="F422" s="177"/>
      <c r="G422" s="5"/>
      <c r="H422" s="5"/>
    </row>
    <row r="423" spans="3:8" x14ac:dyDescent="0.2">
      <c r="C423" s="308"/>
      <c r="D423" s="308"/>
      <c r="E423" s="67"/>
      <c r="F423" s="177"/>
      <c r="G423" s="5"/>
      <c r="H423" s="5"/>
    </row>
    <row r="424" spans="3:8" x14ac:dyDescent="0.2">
      <c r="C424" s="308"/>
      <c r="D424" s="308"/>
      <c r="E424" s="67"/>
      <c r="F424" s="177"/>
      <c r="G424" s="5"/>
      <c r="H424" s="5"/>
    </row>
    <row r="425" spans="3:8" x14ac:dyDescent="0.2">
      <c r="C425" s="308"/>
      <c r="D425" s="308"/>
      <c r="E425" s="67"/>
      <c r="F425" s="177"/>
      <c r="G425" s="5"/>
      <c r="H425" s="5"/>
    </row>
    <row r="426" spans="3:8" x14ac:dyDescent="0.2">
      <c r="C426" s="308"/>
      <c r="D426" s="308"/>
      <c r="E426" s="67"/>
      <c r="F426" s="177"/>
      <c r="G426" s="5"/>
      <c r="H426" s="5"/>
    </row>
    <row r="427" spans="3:8" x14ac:dyDescent="0.2">
      <c r="C427" s="308"/>
      <c r="D427" s="308"/>
      <c r="E427" s="67"/>
      <c r="F427" s="177"/>
      <c r="G427" s="5"/>
      <c r="H427" s="5"/>
    </row>
    <row r="428" spans="3:8" x14ac:dyDescent="0.2">
      <c r="C428" s="308"/>
      <c r="D428" s="308"/>
      <c r="E428" s="67"/>
      <c r="F428" s="177"/>
      <c r="G428" s="5"/>
      <c r="H428" s="5"/>
    </row>
    <row r="429" spans="3:8" x14ac:dyDescent="0.2">
      <c r="C429" s="308"/>
      <c r="D429" s="308"/>
      <c r="E429" s="67"/>
      <c r="F429" s="177"/>
      <c r="G429" s="5"/>
      <c r="H429" s="5"/>
    </row>
    <row r="430" spans="3:8" x14ac:dyDescent="0.2">
      <c r="C430" s="308"/>
      <c r="D430" s="308"/>
      <c r="E430" s="67"/>
      <c r="F430" s="177"/>
      <c r="G430" s="5"/>
      <c r="H430" s="5"/>
    </row>
    <row r="431" spans="3:8" x14ac:dyDescent="0.2">
      <c r="C431" s="308"/>
      <c r="D431" s="308"/>
      <c r="F431" s="177"/>
      <c r="G431" s="5"/>
      <c r="H431" s="5"/>
    </row>
    <row r="432" spans="3:8" x14ac:dyDescent="0.2">
      <c r="C432" s="308"/>
      <c r="D432" s="308"/>
      <c r="E432" s="67"/>
      <c r="F432" s="177"/>
      <c r="G432" s="5"/>
      <c r="H432" s="5"/>
    </row>
    <row r="433" spans="3:8" x14ac:dyDescent="0.2">
      <c r="C433" s="308"/>
      <c r="D433" s="308"/>
      <c r="E433" s="67"/>
      <c r="F433" s="177"/>
      <c r="G433" s="5"/>
      <c r="H433" s="5"/>
    </row>
    <row r="434" spans="3:8" x14ac:dyDescent="0.2">
      <c r="C434" s="308"/>
      <c r="D434" s="308"/>
      <c r="E434" s="67"/>
      <c r="F434" s="177"/>
      <c r="G434" s="5"/>
      <c r="H434" s="5"/>
    </row>
    <row r="435" spans="3:8" x14ac:dyDescent="0.2">
      <c r="C435" s="308"/>
      <c r="D435" s="308"/>
      <c r="E435" s="67"/>
      <c r="F435" s="177"/>
      <c r="G435" s="5"/>
      <c r="H435" s="5"/>
    </row>
    <row r="436" spans="3:8" x14ac:dyDescent="0.2">
      <c r="C436" s="308"/>
      <c r="D436" s="308"/>
      <c r="E436" s="67"/>
      <c r="F436" s="177"/>
      <c r="G436" s="5"/>
      <c r="H436" s="5"/>
    </row>
    <row r="437" spans="3:8" x14ac:dyDescent="0.2">
      <c r="C437" s="308"/>
      <c r="D437" s="308"/>
      <c r="E437" s="67"/>
      <c r="F437" s="177"/>
      <c r="G437" s="5"/>
      <c r="H437" s="5"/>
    </row>
    <row r="438" spans="3:8" x14ac:dyDescent="0.2">
      <c r="C438" s="308"/>
      <c r="D438" s="308"/>
      <c r="E438" s="67"/>
      <c r="F438" s="177"/>
      <c r="G438" s="5"/>
      <c r="H438" s="5"/>
    </row>
    <row r="439" spans="3:8" x14ac:dyDescent="0.2">
      <c r="C439" s="308"/>
      <c r="D439" s="308"/>
      <c r="E439" s="67"/>
      <c r="F439" s="177"/>
      <c r="G439" s="5"/>
      <c r="H439" s="5"/>
    </row>
    <row r="440" spans="3:8" x14ac:dyDescent="0.2">
      <c r="C440" s="308"/>
      <c r="D440" s="308"/>
      <c r="E440" s="67"/>
      <c r="F440" s="177"/>
      <c r="G440" s="5"/>
      <c r="H440" s="5"/>
    </row>
    <row r="441" spans="3:8" x14ac:dyDescent="0.2">
      <c r="C441" s="308"/>
      <c r="D441" s="308"/>
      <c r="E441" s="67"/>
      <c r="F441" s="177"/>
      <c r="G441" s="5"/>
      <c r="H441" s="5"/>
    </row>
    <row r="442" spans="3:8" x14ac:dyDescent="0.2">
      <c r="C442" s="308"/>
      <c r="D442" s="308"/>
      <c r="E442" s="67"/>
      <c r="F442" s="177"/>
      <c r="G442" s="5"/>
      <c r="H442" s="5"/>
    </row>
    <row r="443" spans="3:8" x14ac:dyDescent="0.2">
      <c r="C443" s="308"/>
      <c r="D443" s="308"/>
      <c r="E443" s="67"/>
      <c r="F443" s="177"/>
      <c r="G443" s="5"/>
      <c r="H443" s="5"/>
    </row>
    <row r="444" spans="3:8" x14ac:dyDescent="0.2">
      <c r="C444" s="308"/>
      <c r="D444" s="308"/>
      <c r="E444" s="67"/>
      <c r="F444" s="177"/>
      <c r="G444" s="5"/>
      <c r="H444" s="5"/>
    </row>
    <row r="445" spans="3:8" x14ac:dyDescent="0.2">
      <c r="C445" s="308"/>
      <c r="D445" s="308"/>
      <c r="E445" s="67"/>
      <c r="F445" s="177"/>
      <c r="G445" s="5"/>
      <c r="H445" s="5"/>
    </row>
    <row r="446" spans="3:8" x14ac:dyDescent="0.2">
      <c r="C446" s="308"/>
      <c r="D446" s="308"/>
      <c r="E446" s="67"/>
      <c r="F446" s="177"/>
      <c r="G446" s="5"/>
      <c r="H446" s="5"/>
    </row>
    <row r="447" spans="3:8" x14ac:dyDescent="0.2">
      <c r="C447" s="308"/>
      <c r="D447" s="308"/>
      <c r="E447" s="67"/>
      <c r="F447" s="177"/>
      <c r="G447" s="5"/>
      <c r="H447" s="5"/>
    </row>
    <row r="448" spans="3:8" x14ac:dyDescent="0.2">
      <c r="C448" s="308"/>
      <c r="D448" s="308"/>
      <c r="E448" s="67"/>
      <c r="F448" s="177"/>
      <c r="G448" s="5"/>
      <c r="H448" s="5"/>
    </row>
    <row r="449" spans="3:8" x14ac:dyDescent="0.2">
      <c r="C449" s="308"/>
      <c r="D449" s="308"/>
      <c r="E449" s="67"/>
      <c r="F449" s="177"/>
      <c r="G449" s="5"/>
      <c r="H449" s="5"/>
    </row>
    <row r="450" spans="3:8" x14ac:dyDescent="0.2">
      <c r="C450" s="308"/>
      <c r="D450" s="308"/>
      <c r="E450" s="67"/>
      <c r="F450" s="177"/>
      <c r="G450" s="5"/>
      <c r="H450" s="5"/>
    </row>
    <row r="451" spans="3:8" x14ac:dyDescent="0.2">
      <c r="C451" s="308"/>
      <c r="D451" s="308"/>
      <c r="E451" s="67"/>
      <c r="F451" s="177"/>
      <c r="G451" s="5"/>
      <c r="H451" s="5"/>
    </row>
    <row r="452" spans="3:8" x14ac:dyDescent="0.2">
      <c r="C452" s="308"/>
      <c r="D452" s="308"/>
      <c r="E452" s="67"/>
      <c r="F452" s="177"/>
      <c r="G452" s="5"/>
      <c r="H452" s="5"/>
    </row>
    <row r="453" spans="3:8" x14ac:dyDescent="0.2">
      <c r="C453" s="308"/>
      <c r="D453" s="308"/>
      <c r="E453" s="67"/>
      <c r="F453" s="177"/>
      <c r="G453" s="5"/>
      <c r="H453" s="5"/>
    </row>
    <row r="454" spans="3:8" x14ac:dyDescent="0.2">
      <c r="C454" s="308"/>
      <c r="D454" s="308"/>
      <c r="E454" s="67"/>
      <c r="F454" s="177"/>
      <c r="G454" s="5"/>
      <c r="H454" s="5"/>
    </row>
    <row r="455" spans="3:8" x14ac:dyDescent="0.2">
      <c r="C455" s="308"/>
      <c r="D455" s="308"/>
      <c r="E455" s="67"/>
      <c r="F455" s="177"/>
      <c r="G455" s="5"/>
      <c r="H455" s="5"/>
    </row>
    <row r="456" spans="3:8" x14ac:dyDescent="0.2">
      <c r="C456" s="308"/>
      <c r="D456" s="308"/>
      <c r="E456" s="67"/>
      <c r="F456" s="177"/>
      <c r="G456" s="5"/>
      <c r="H456" s="5"/>
    </row>
    <row r="457" spans="3:8" x14ac:dyDescent="0.2">
      <c r="C457" s="308"/>
      <c r="D457" s="308"/>
      <c r="E457" s="67"/>
      <c r="F457" s="177"/>
      <c r="G457" s="5"/>
      <c r="H457" s="5"/>
    </row>
    <row r="458" spans="3:8" x14ac:dyDescent="0.2">
      <c r="C458" s="308"/>
      <c r="D458" s="308"/>
      <c r="E458" s="67"/>
      <c r="F458" s="177"/>
      <c r="G458" s="5"/>
      <c r="H458" s="5"/>
    </row>
    <row r="459" spans="3:8" x14ac:dyDescent="0.2">
      <c r="C459" s="308"/>
      <c r="D459" s="308"/>
      <c r="E459" s="67"/>
      <c r="F459" s="177"/>
      <c r="H459" s="5"/>
    </row>
    <row r="460" spans="3:8" x14ac:dyDescent="0.2">
      <c r="C460" s="308"/>
      <c r="D460" s="308"/>
      <c r="E460" s="67"/>
      <c r="F460" s="177"/>
      <c r="G460" s="5"/>
      <c r="H460" s="5"/>
    </row>
    <row r="461" spans="3:8" x14ac:dyDescent="0.2">
      <c r="C461" s="308"/>
      <c r="D461" s="308"/>
      <c r="E461" s="67"/>
      <c r="F461" s="177"/>
      <c r="G461" s="5"/>
      <c r="H461" s="5"/>
    </row>
    <row r="462" spans="3:8" x14ac:dyDescent="0.2">
      <c r="C462" s="308"/>
      <c r="D462" s="308"/>
      <c r="E462" s="67"/>
      <c r="F462" s="177"/>
      <c r="G462" s="5"/>
      <c r="H462" s="5"/>
    </row>
    <row r="463" spans="3:8" x14ac:dyDescent="0.2">
      <c r="C463" s="308"/>
      <c r="D463" s="308"/>
      <c r="E463" s="67"/>
      <c r="F463" s="177"/>
      <c r="G463" s="5"/>
      <c r="H463" s="5"/>
    </row>
    <row r="464" spans="3:8" x14ac:dyDescent="0.2">
      <c r="C464" s="308"/>
      <c r="D464" s="308"/>
      <c r="E464" s="67"/>
      <c r="F464" s="177"/>
      <c r="G464" s="5"/>
      <c r="H464" s="5"/>
    </row>
    <row r="465" spans="3:8" x14ac:dyDescent="0.2">
      <c r="C465" s="308"/>
      <c r="D465" s="308"/>
      <c r="E465" s="67"/>
      <c r="F465" s="177"/>
      <c r="G465" s="5"/>
      <c r="H465" s="5"/>
    </row>
    <row r="466" spans="3:8" x14ac:dyDescent="0.2">
      <c r="C466" s="308"/>
      <c r="D466" s="308"/>
      <c r="E466" s="67"/>
      <c r="F466" s="177"/>
      <c r="G466" s="5"/>
      <c r="H466" s="5"/>
    </row>
    <row r="467" spans="3:8" x14ac:dyDescent="0.2">
      <c r="C467" s="308"/>
      <c r="D467" s="308"/>
      <c r="E467" s="67"/>
      <c r="F467" s="177"/>
      <c r="H467" s="5"/>
    </row>
    <row r="468" spans="3:8" x14ac:dyDescent="0.2">
      <c r="C468" s="308"/>
      <c r="D468" s="308"/>
      <c r="E468" s="67"/>
      <c r="F468" s="177"/>
      <c r="G468" s="5"/>
      <c r="H468" s="5"/>
    </row>
    <row r="469" spans="3:8" x14ac:dyDescent="0.2">
      <c r="C469" s="308"/>
      <c r="D469" s="308"/>
      <c r="E469" s="67"/>
      <c r="F469" s="177"/>
      <c r="G469" s="5"/>
      <c r="H469" s="5"/>
    </row>
    <row r="470" spans="3:8" x14ac:dyDescent="0.2">
      <c r="C470" s="308"/>
      <c r="D470" s="308"/>
      <c r="E470" s="67"/>
      <c r="F470" s="177"/>
      <c r="G470" s="5"/>
      <c r="H470" s="5"/>
    </row>
    <row r="471" spans="3:8" x14ac:dyDescent="0.2">
      <c r="C471" s="308"/>
      <c r="D471" s="308"/>
      <c r="E471" s="67"/>
      <c r="F471" s="177"/>
      <c r="G471" s="5"/>
      <c r="H471" s="5"/>
    </row>
    <row r="472" spans="3:8" x14ac:dyDescent="0.2">
      <c r="C472" s="308"/>
      <c r="D472" s="308"/>
      <c r="E472" s="67"/>
      <c r="F472" s="177"/>
      <c r="G472" s="5"/>
      <c r="H472" s="5"/>
    </row>
    <row r="473" spans="3:8" x14ac:dyDescent="0.2">
      <c r="C473" s="308"/>
      <c r="D473" s="308"/>
      <c r="E473" s="67"/>
      <c r="F473" s="177"/>
      <c r="G473" s="5"/>
      <c r="H473" s="5"/>
    </row>
    <row r="474" spans="3:8" x14ac:dyDescent="0.2">
      <c r="C474" s="308"/>
      <c r="D474" s="308"/>
      <c r="E474" s="67"/>
      <c r="F474" s="177"/>
      <c r="G474" s="5"/>
      <c r="H474" s="5"/>
    </row>
    <row r="475" spans="3:8" x14ac:dyDescent="0.2">
      <c r="C475" s="308"/>
      <c r="D475" s="308"/>
      <c r="E475" s="67"/>
      <c r="F475" s="177"/>
      <c r="G475" s="5"/>
      <c r="H475" s="5"/>
    </row>
    <row r="476" spans="3:8" x14ac:dyDescent="0.2">
      <c r="C476" s="308"/>
      <c r="D476" s="308"/>
      <c r="E476" s="67"/>
      <c r="F476" s="177"/>
      <c r="G476" s="5"/>
      <c r="H476" s="5"/>
    </row>
    <row r="477" spans="3:8" x14ac:dyDescent="0.2">
      <c r="C477" s="308"/>
      <c r="D477" s="308"/>
      <c r="E477" s="67"/>
      <c r="F477" s="177"/>
      <c r="G477" s="5"/>
      <c r="H477" s="5"/>
    </row>
    <row r="478" spans="3:8" x14ac:dyDescent="0.2">
      <c r="C478" s="308"/>
      <c r="D478" s="308"/>
      <c r="E478" s="67"/>
      <c r="F478" s="177"/>
      <c r="G478" s="5"/>
      <c r="H478" s="5"/>
    </row>
    <row r="479" spans="3:8" x14ac:dyDescent="0.2">
      <c r="C479" s="308"/>
      <c r="D479" s="308"/>
      <c r="E479" s="67"/>
      <c r="F479" s="177"/>
      <c r="G479" s="5"/>
      <c r="H479" s="5"/>
    </row>
    <row r="480" spans="3:8" x14ac:dyDescent="0.2">
      <c r="C480" s="308"/>
      <c r="D480" s="308"/>
      <c r="E480" s="67"/>
      <c r="F480" s="177"/>
      <c r="G480" s="5"/>
      <c r="H480" s="5"/>
    </row>
    <row r="481" spans="3:8" x14ac:dyDescent="0.2">
      <c r="C481" s="308"/>
      <c r="D481" s="308"/>
      <c r="E481" s="67"/>
      <c r="F481" s="177"/>
      <c r="G481" s="5"/>
      <c r="H481" s="5"/>
    </row>
    <row r="482" spans="3:8" x14ac:dyDescent="0.2">
      <c r="C482" s="308"/>
      <c r="D482" s="308"/>
      <c r="E482" s="67"/>
      <c r="F482" s="177"/>
      <c r="G482" s="5"/>
      <c r="H482" s="5"/>
    </row>
    <row r="483" spans="3:8" x14ac:dyDescent="0.2">
      <c r="C483" s="308"/>
      <c r="D483" s="308"/>
      <c r="E483" s="67"/>
      <c r="F483" s="177"/>
      <c r="G483" s="5"/>
      <c r="H483" s="5"/>
    </row>
    <row r="484" spans="3:8" x14ac:dyDescent="0.2">
      <c r="C484" s="308"/>
      <c r="D484" s="308"/>
      <c r="E484" s="67"/>
      <c r="F484" s="177"/>
      <c r="G484" s="5"/>
      <c r="H484" s="5"/>
    </row>
    <row r="485" spans="3:8" x14ac:dyDescent="0.2">
      <c r="C485" s="308"/>
      <c r="D485" s="308"/>
      <c r="E485" s="67"/>
      <c r="F485" s="177"/>
      <c r="G485" s="5"/>
    </row>
    <row r="486" spans="3:8" x14ac:dyDescent="0.2">
      <c r="C486" s="308"/>
      <c r="D486" s="308"/>
      <c r="E486" s="67"/>
      <c r="F486" s="177"/>
      <c r="G486" s="5"/>
      <c r="H486" s="5"/>
    </row>
    <row r="487" spans="3:8" x14ac:dyDescent="0.2">
      <c r="C487" s="308"/>
      <c r="D487" s="308"/>
      <c r="E487" s="67"/>
      <c r="F487" s="177"/>
      <c r="G487" s="5"/>
      <c r="H487" s="5"/>
    </row>
    <row r="488" spans="3:8" x14ac:dyDescent="0.2">
      <c r="C488" s="308"/>
      <c r="D488" s="308"/>
      <c r="E488" s="67"/>
      <c r="F488" s="177"/>
      <c r="G488" s="5"/>
      <c r="H488" s="5"/>
    </row>
    <row r="489" spans="3:8" x14ac:dyDescent="0.2">
      <c r="C489" s="308"/>
      <c r="D489" s="308"/>
      <c r="E489" s="67"/>
      <c r="F489" s="177"/>
      <c r="G489" s="5"/>
      <c r="H489" s="5"/>
    </row>
    <row r="490" spans="3:8" x14ac:dyDescent="0.2">
      <c r="C490" s="308"/>
      <c r="D490" s="308"/>
      <c r="E490" s="67"/>
      <c r="F490" s="177"/>
      <c r="G490" s="5"/>
      <c r="H490" s="5"/>
    </row>
    <row r="491" spans="3:8" x14ac:dyDescent="0.2">
      <c r="C491" s="308"/>
      <c r="D491" s="308"/>
      <c r="E491" s="67"/>
      <c r="F491" s="177"/>
      <c r="G491" s="5"/>
      <c r="H491" s="5"/>
    </row>
    <row r="492" spans="3:8" x14ac:dyDescent="0.2">
      <c r="C492" s="308"/>
      <c r="D492" s="308"/>
      <c r="F492" s="177"/>
      <c r="G492" s="5"/>
      <c r="H492" s="5"/>
    </row>
    <row r="493" spans="3:8" x14ac:dyDescent="0.2">
      <c r="C493" s="308"/>
      <c r="D493" s="308"/>
      <c r="F493" s="177"/>
      <c r="G493" s="5"/>
      <c r="H493" s="5"/>
    </row>
    <row r="494" spans="3:8" x14ac:dyDescent="0.2">
      <c r="C494" s="308"/>
      <c r="D494" s="308"/>
      <c r="F494" s="177"/>
      <c r="G494" s="5"/>
      <c r="H494" s="5"/>
    </row>
    <row r="495" spans="3:8" x14ac:dyDescent="0.2">
      <c r="C495" s="308"/>
      <c r="D495" s="308"/>
      <c r="F495" s="177"/>
      <c r="G495" s="5"/>
      <c r="H495" s="5"/>
    </row>
    <row r="496" spans="3:8" x14ac:dyDescent="0.2">
      <c r="C496" s="308"/>
      <c r="D496" s="308"/>
      <c r="F496" s="177"/>
      <c r="G496" s="5"/>
      <c r="H496" s="5"/>
    </row>
    <row r="497" spans="3:8" x14ac:dyDescent="0.2">
      <c r="C497" s="308"/>
      <c r="D497" s="308"/>
      <c r="F497" s="177"/>
      <c r="G497" s="5"/>
      <c r="H497" s="5"/>
    </row>
    <row r="498" spans="3:8" x14ac:dyDescent="0.2">
      <c r="C498" s="308"/>
      <c r="D498" s="308"/>
      <c r="F498" s="177"/>
      <c r="G498" s="5"/>
      <c r="H498" s="5"/>
    </row>
    <row r="499" spans="3:8" x14ac:dyDescent="0.2">
      <c r="C499" s="308"/>
      <c r="D499" s="308"/>
      <c r="F499" s="177"/>
      <c r="G499" s="5"/>
      <c r="H499" s="5"/>
    </row>
    <row r="500" spans="3:8" x14ac:dyDescent="0.2">
      <c r="C500" s="308"/>
      <c r="D500" s="308"/>
      <c r="G500" s="5"/>
      <c r="H500" s="5"/>
    </row>
    <row r="501" spans="3:8" x14ac:dyDescent="0.2">
      <c r="C501" s="308"/>
      <c r="D501" s="308"/>
      <c r="G501" s="5"/>
      <c r="H501" s="5"/>
    </row>
    <row r="502" spans="3:8" x14ac:dyDescent="0.2">
      <c r="C502" s="308"/>
      <c r="D502" s="308"/>
      <c r="G502" s="5"/>
      <c r="H502" s="5"/>
    </row>
    <row r="503" spans="3:8" x14ac:dyDescent="0.2">
      <c r="C503" s="308"/>
      <c r="D503" s="308"/>
      <c r="G503" s="5"/>
      <c r="H503" s="5"/>
    </row>
    <row r="504" spans="3:8" x14ac:dyDescent="0.2">
      <c r="C504" s="308"/>
      <c r="D504" s="308"/>
      <c r="G504" s="5"/>
      <c r="H504" s="5"/>
    </row>
    <row r="505" spans="3:8" x14ac:dyDescent="0.2">
      <c r="G505" s="5"/>
      <c r="H505" s="5"/>
    </row>
    <row r="506" spans="3:8" x14ac:dyDescent="0.2">
      <c r="G506" s="5"/>
      <c r="H506" s="5"/>
    </row>
    <row r="507" spans="3:8" x14ac:dyDescent="0.2">
      <c r="G507" s="5"/>
      <c r="H507" s="5"/>
    </row>
    <row r="746" spans="3:10" x14ac:dyDescent="0.2">
      <c r="C746" s="308"/>
      <c r="D746" s="308"/>
      <c r="E746" s="308"/>
    </row>
    <row r="749" spans="3:10" x14ac:dyDescent="0.2">
      <c r="F749" s="308"/>
      <c r="I749" s="433"/>
      <c r="J749" s="433"/>
    </row>
    <row r="839" spans="3:10" x14ac:dyDescent="0.2">
      <c r="C839" s="308"/>
      <c r="D839" s="308"/>
      <c r="E839" s="308"/>
    </row>
    <row r="840" spans="3:10" x14ac:dyDescent="0.2">
      <c r="C840" s="308"/>
      <c r="D840" s="308"/>
      <c r="E840" s="308"/>
    </row>
    <row r="841" spans="3:10" x14ac:dyDescent="0.2">
      <c r="C841" s="308"/>
      <c r="D841" s="308"/>
      <c r="E841" s="308"/>
    </row>
    <row r="842" spans="3:10" x14ac:dyDescent="0.2">
      <c r="C842" s="308"/>
      <c r="D842" s="308"/>
      <c r="E842" s="308"/>
      <c r="F842" s="308"/>
      <c r="I842" s="103"/>
      <c r="J842" s="103"/>
    </row>
    <row r="843" spans="3:10" x14ac:dyDescent="0.2">
      <c r="C843" s="308"/>
      <c r="D843" s="308"/>
      <c r="E843" s="308"/>
      <c r="F843" s="308"/>
      <c r="I843" s="103"/>
      <c r="J843" s="103"/>
    </row>
    <row r="844" spans="3:10" x14ac:dyDescent="0.2">
      <c r="C844" s="308"/>
      <c r="D844" s="308"/>
      <c r="E844" s="308"/>
      <c r="F844" s="308"/>
      <c r="I844" s="103"/>
      <c r="J844" s="103"/>
    </row>
    <row r="845" spans="3:10" x14ac:dyDescent="0.2">
      <c r="C845" s="308"/>
      <c r="D845" s="308"/>
      <c r="E845" s="308"/>
      <c r="F845" s="308"/>
      <c r="I845" s="103"/>
      <c r="J845" s="103"/>
    </row>
    <row r="846" spans="3:10" x14ac:dyDescent="0.2">
      <c r="C846" s="308"/>
      <c r="D846" s="308"/>
      <c r="E846" s="308"/>
      <c r="F846" s="308"/>
      <c r="I846" s="103"/>
      <c r="J846" s="103"/>
    </row>
    <row r="847" spans="3:10" x14ac:dyDescent="0.2">
      <c r="C847" s="308"/>
      <c r="D847" s="308"/>
      <c r="E847" s="308"/>
      <c r="F847" s="308"/>
      <c r="I847" s="103"/>
      <c r="J847" s="103"/>
    </row>
    <row r="848" spans="3:10" x14ac:dyDescent="0.2">
      <c r="C848" s="308"/>
      <c r="D848" s="308"/>
      <c r="E848" s="308"/>
      <c r="F848" s="308"/>
      <c r="I848" s="103"/>
      <c r="J848" s="103"/>
    </row>
    <row r="849" spans="3:10" x14ac:dyDescent="0.2">
      <c r="C849" s="308"/>
      <c r="D849" s="308"/>
      <c r="E849" s="308"/>
      <c r="F849" s="308"/>
      <c r="I849" s="103"/>
      <c r="J849" s="103"/>
    </row>
    <row r="850" spans="3:10" x14ac:dyDescent="0.2">
      <c r="C850" s="308"/>
      <c r="D850" s="308"/>
      <c r="E850" s="308"/>
      <c r="F850" s="308"/>
      <c r="I850" s="103"/>
      <c r="J850" s="103"/>
    </row>
    <row r="851" spans="3:10" x14ac:dyDescent="0.2">
      <c r="C851" s="308"/>
      <c r="D851" s="308"/>
      <c r="E851" s="308"/>
      <c r="F851" s="308"/>
      <c r="I851" s="103"/>
      <c r="J851" s="103"/>
    </row>
    <row r="852" spans="3:10" x14ac:dyDescent="0.2">
      <c r="F852" s="308"/>
      <c r="I852" s="103"/>
      <c r="J852" s="103"/>
    </row>
    <row r="853" spans="3:10" x14ac:dyDescent="0.2">
      <c r="F853" s="308"/>
      <c r="I853" s="103"/>
      <c r="J853" s="103"/>
    </row>
    <row r="854" spans="3:10" x14ac:dyDescent="0.2">
      <c r="F854" s="308"/>
      <c r="I854" s="103"/>
      <c r="J854" s="103"/>
    </row>
  </sheetData>
  <autoFilter ref="A1:Q377" xr:uid="{00000000-0009-0000-0000-000012000000}"/>
  <mergeCells count="67">
    <mergeCell ref="C51:D53"/>
    <mergeCell ref="C10:D13"/>
    <mergeCell ref="C24:D25"/>
    <mergeCell ref="F32:M36"/>
    <mergeCell ref="F21:M22"/>
    <mergeCell ref="F17:M18"/>
    <mergeCell ref="C17:D18"/>
    <mergeCell ref="C20:D20"/>
    <mergeCell ref="C28:D30"/>
    <mergeCell ref="C42:D48"/>
    <mergeCell ref="C32:D34"/>
    <mergeCell ref="C37:D37"/>
    <mergeCell ref="C38:D38"/>
    <mergeCell ref="C39:D39"/>
    <mergeCell ref="F6:M10"/>
    <mergeCell ref="C153:D156"/>
    <mergeCell ref="C158:D159"/>
    <mergeCell ref="C188:D190"/>
    <mergeCell ref="C166:D168"/>
    <mergeCell ref="C148:D151"/>
    <mergeCell ref="C162:D164"/>
    <mergeCell ref="C59:D60"/>
    <mergeCell ref="C55:D57"/>
    <mergeCell ref="C128:D146"/>
    <mergeCell ref="C72:D84"/>
    <mergeCell ref="C117:D119"/>
    <mergeCell ref="C85:D85"/>
    <mergeCell ref="C103:D107"/>
    <mergeCell ref="C109:D114"/>
    <mergeCell ref="C122:D124"/>
    <mergeCell ref="C62:D63"/>
    <mergeCell ref="C88:D92"/>
    <mergeCell ref="C95:D98"/>
    <mergeCell ref="C69:D70"/>
    <mergeCell ref="C65:D67"/>
    <mergeCell ref="C215:D216"/>
    <mergeCell ref="C170:D173"/>
    <mergeCell ref="C211:D214"/>
    <mergeCell ref="C206:D209"/>
    <mergeCell ref="C181:D186"/>
    <mergeCell ref="C175:D179"/>
    <mergeCell ref="C191:D195"/>
    <mergeCell ref="C375:D377"/>
    <mergeCell ref="C351:D354"/>
    <mergeCell ref="C314:D317"/>
    <mergeCell ref="C318:D323"/>
    <mergeCell ref="C372:D373"/>
    <mergeCell ref="C343:D350"/>
    <mergeCell ref="C339:D342"/>
    <mergeCell ref="C324:D336"/>
    <mergeCell ref="C363:D369"/>
    <mergeCell ref="C305:D305"/>
    <mergeCell ref="C357:D360"/>
    <mergeCell ref="C196:D198"/>
    <mergeCell ref="C203:D204"/>
    <mergeCell ref="C200:D202"/>
    <mergeCell ref="C308:D311"/>
    <mergeCell ref="C290:D293"/>
    <mergeCell ref="C218:D224"/>
    <mergeCell ref="C227:D230"/>
    <mergeCell ref="C298:D300"/>
    <mergeCell ref="C294:D296"/>
    <mergeCell ref="C275:D277"/>
    <mergeCell ref="C280:D287"/>
    <mergeCell ref="C269:D272"/>
    <mergeCell ref="C301:D302"/>
    <mergeCell ref="C243:D266"/>
  </mergeCells>
  <dataValidations count="1">
    <dataValidation type="list" allowBlank="1" showInputMessage="1" showErrorMessage="1" sqref="B356 B165 B313 B297" xr:uid="{00000000-0002-0000-1200-000000000000}">
      <formula1>"Yes,No"</formula1>
    </dataValidation>
  </dataValidations>
  <hyperlinks>
    <hyperlink ref="F13" r:id="rId1" location="contact" display="School Finance Adviser contact details" xr:uid="{22A2EF3E-FCAE-46B2-94F8-0592A0BCA6A2}"/>
    <hyperlink ref="F313" location="'Guidance - Cyclical Main Calc'!A1" display="'Guidance - Cyclical Main Calc'!A1" xr:uid="{B437431B-A80B-414C-81A0-14AC9133E43A}"/>
  </hyperlinks>
  <pageMargins left="0.39370078740157483" right="0.39370078740157483" top="0.94488188976377963" bottom="0.94488188976377963" header="0.31496062992125984" footer="0.31496062992125984"/>
  <pageSetup paperSize="9" scale="94" firstPageNumber="6" fitToHeight="0" orientation="portrait" cellComments="asDisplayed" useFirstPageNumber="1" r:id="rId2"/>
  <headerFooter alignWithMargins="0">
    <oddHeader>&amp;C&amp;"Calibri"&amp;10&amp;K000000 [UNCLASSIFIED]&amp;1#_x000D_</oddHeader>
    <oddFooter>&amp;C_x000D_&amp;1#&amp;"Calibri"&amp;10&amp;K000000 [UNCLASSIFIED]&amp;R&amp;P</oddFooter>
  </headerFooter>
  <rowBreaks count="7" manualBreakCount="7">
    <brk id="40" min="2" max="3" man="1"/>
    <brk id="98" min="2" max="3" man="1"/>
    <brk id="146" min="2" max="3" man="1"/>
    <brk id="198" min="2" max="3" man="1"/>
    <brk id="241" min="2" max="3" man="1"/>
    <brk id="296" min="2" max="3" man="1"/>
    <brk id="337" min="2" max="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0000"/>
    <pageSetUpPr fitToPage="1"/>
  </sheetPr>
  <dimension ref="A1:Y786"/>
  <sheetViews>
    <sheetView showGridLines="0" zoomScale="85" zoomScaleNormal="85" zoomScaleSheetLayoutView="100" workbookViewId="0">
      <pane ySplit="1" topLeftCell="A2" activePane="bottomLeft" state="frozen"/>
      <selection activeCell="B92" sqref="B92"/>
      <selection pane="bottomLeft" activeCell="A2" sqref="A2"/>
    </sheetView>
  </sheetViews>
  <sheetFormatPr defaultColWidth="8.85546875" defaultRowHeight="12.75" outlineLevelCol="1" x14ac:dyDescent="0.2"/>
  <cols>
    <col min="1" max="1" width="24.5703125" style="30" bestFit="1" customWidth="1"/>
    <col min="2" max="2" width="9.42578125" style="30" bestFit="1" customWidth="1"/>
    <col min="3" max="3" width="6.85546875" style="781" customWidth="1"/>
    <col min="4" max="4" width="33.85546875" style="30" customWidth="1"/>
    <col min="5" max="5" width="12.5703125" style="30" customWidth="1"/>
    <col min="6" max="7" width="12.5703125" style="48" customWidth="1"/>
    <col min="8" max="8" width="14.5703125" style="48" customWidth="1"/>
    <col min="9" max="9" width="16.5703125" style="30" customWidth="1"/>
    <col min="10" max="10" width="15.5703125" style="30" customWidth="1"/>
    <col min="11" max="11" width="12.5703125" style="30" customWidth="1"/>
    <col min="12" max="12" width="14.7109375" style="30" customWidth="1"/>
    <col min="13" max="13" width="13.140625" style="30" customWidth="1"/>
    <col min="14" max="14" width="14.5703125" style="781" customWidth="1"/>
    <col min="15" max="15" width="17" style="44" customWidth="1"/>
    <col min="16" max="16" width="21" style="30" customWidth="1"/>
    <col min="17" max="17" width="21.140625" style="30" customWidth="1"/>
    <col min="18" max="18" width="12.85546875" style="30" customWidth="1" outlineLevel="1"/>
    <col min="19" max="19" width="12.85546875" style="30" customWidth="1"/>
    <col min="20" max="20" width="15" style="30" customWidth="1"/>
    <col min="21" max="21" width="12.42578125" style="30" customWidth="1"/>
    <col min="22" max="22" width="11.85546875" style="30" customWidth="1"/>
    <col min="23" max="23" width="12.42578125" style="30" customWidth="1"/>
    <col min="24" max="24" width="11.42578125" style="30" bestFit="1" customWidth="1"/>
    <col min="25" max="16384" width="8.85546875" style="30"/>
  </cols>
  <sheetData>
    <row r="1" spans="1:22" x14ac:dyDescent="0.2">
      <c r="A1" s="5" t="s">
        <v>831</v>
      </c>
      <c r="B1" s="30" t="s">
        <v>527</v>
      </c>
      <c r="C1" s="30" t="s">
        <v>832</v>
      </c>
      <c r="D1" s="1818"/>
      <c r="E1" s="1818"/>
      <c r="F1" s="1818"/>
      <c r="G1" s="1818"/>
      <c r="H1" s="1818"/>
    </row>
    <row r="2" spans="1:22" s="50" customFormat="1" x14ac:dyDescent="0.2">
      <c r="B2" s="54" t="s">
        <v>310</v>
      </c>
      <c r="C2" s="801"/>
      <c r="D2" s="1819" t="str">
        <f>N2&amp;". Government Grants"</f>
        <v>2. Government Grants</v>
      </c>
      <c r="E2" s="1819"/>
      <c r="F2" s="1819"/>
      <c r="G2" s="1819"/>
      <c r="H2" s="1819"/>
      <c r="I2" s="1819"/>
      <c r="J2" s="1819"/>
      <c r="K2" s="408"/>
      <c r="L2" s="408"/>
      <c r="N2" s="782">
        <v>2</v>
      </c>
      <c r="O2" s="343" t="str">
        <f>'Revenue Types '!A1</f>
        <v xml:space="preserve">Revenue Disclosure </v>
      </c>
      <c r="R2" s="1771" t="s">
        <v>833</v>
      </c>
      <c r="S2" s="1771"/>
      <c r="T2" s="1771"/>
      <c r="U2" s="1771"/>
      <c r="V2" s="1771"/>
    </row>
    <row r="3" spans="1:22" s="50" customFormat="1" x14ac:dyDescent="0.2">
      <c r="B3" s="54" t="s">
        <v>310</v>
      </c>
      <c r="C3" s="801"/>
      <c r="D3" s="408"/>
      <c r="E3" s="408"/>
      <c r="F3" s="408"/>
      <c r="G3" s="408"/>
      <c r="H3" s="408"/>
      <c r="I3" s="408"/>
      <c r="J3" s="408"/>
      <c r="K3" s="408"/>
      <c r="L3" s="408"/>
      <c r="M3" s="408"/>
      <c r="N3" s="782"/>
      <c r="O3" s="343"/>
      <c r="R3" s="1771"/>
      <c r="S3" s="1771"/>
      <c r="T3" s="1771"/>
      <c r="U3" s="1771"/>
      <c r="V3" s="1771"/>
    </row>
    <row r="4" spans="1:22" s="50" customFormat="1" x14ac:dyDescent="0.2">
      <c r="B4" s="54" t="s">
        <v>310</v>
      </c>
      <c r="C4" s="801"/>
      <c r="D4" s="408"/>
      <c r="E4" s="408"/>
      <c r="F4" s="408"/>
      <c r="G4" s="408"/>
      <c r="H4" s="1775" t="s">
        <v>476</v>
      </c>
      <c r="I4" s="1775"/>
      <c r="J4" s="1775"/>
      <c r="K4" s="1775" t="s">
        <v>477</v>
      </c>
      <c r="L4" s="1775"/>
      <c r="M4" s="1775"/>
      <c r="N4" s="782"/>
      <c r="O4" s="343"/>
    </row>
    <row r="5" spans="1:22" ht="12.75" customHeight="1" x14ac:dyDescent="0.2">
      <c r="B5" s="54" t="s">
        <v>310</v>
      </c>
      <c r="F5" s="30"/>
      <c r="G5" s="30"/>
      <c r="H5" s="130">
        <f>FY</f>
        <v>2025</v>
      </c>
      <c r="I5" s="130">
        <f>FY</f>
        <v>2025</v>
      </c>
      <c r="J5" s="130">
        <f>FY-1</f>
        <v>2024</v>
      </c>
      <c r="K5" s="130">
        <f>FY</f>
        <v>2025</v>
      </c>
      <c r="L5" s="130">
        <f>FY</f>
        <v>2025</v>
      </c>
      <c r="M5" s="130">
        <f>FY-1</f>
        <v>2024</v>
      </c>
    </row>
    <row r="6" spans="1:22" ht="25.5" x14ac:dyDescent="0.2">
      <c r="B6" s="54" t="s">
        <v>310</v>
      </c>
      <c r="F6" s="30"/>
      <c r="G6" s="30"/>
      <c r="H6" s="571" t="str">
        <f>+'Group Inputs'!$C$7</f>
        <v>Actual</v>
      </c>
      <c r="I6" s="171" t="str">
        <f>+'Group Inputs'!$D$7</f>
        <v>Budget (Unaudited)</v>
      </c>
      <c r="J6" s="571" t="str">
        <f>+'Group Inputs'!$E$7</f>
        <v>Actual</v>
      </c>
      <c r="K6" s="571" t="str">
        <f>+'Group Inputs'!$C$7</f>
        <v>Actual</v>
      </c>
      <c r="L6" s="171" t="str">
        <f>+'Group Inputs'!$D$7</f>
        <v>Budget (Unaudited)</v>
      </c>
      <c r="M6" s="571" t="str">
        <f>+'Group Inputs'!$E$7</f>
        <v>Actual</v>
      </c>
    </row>
    <row r="7" spans="1:22" ht="12.75" customHeight="1" thickBot="1" x14ac:dyDescent="0.25">
      <c r="B7" s="54" t="s">
        <v>310</v>
      </c>
      <c r="F7" s="30"/>
      <c r="G7" s="30"/>
      <c r="H7" s="493" t="s">
        <v>316</v>
      </c>
      <c r="I7" s="493" t="s">
        <v>316</v>
      </c>
      <c r="J7" s="493" t="s">
        <v>316</v>
      </c>
      <c r="K7" s="493" t="s">
        <v>316</v>
      </c>
      <c r="L7" s="493" t="s">
        <v>316</v>
      </c>
      <c r="M7" s="493" t="s">
        <v>316</v>
      </c>
    </row>
    <row r="8" spans="1:22" ht="12.75" customHeight="1" x14ac:dyDescent="0.2">
      <c r="B8" s="54" t="s">
        <v>310</v>
      </c>
      <c r="F8" s="30"/>
      <c r="G8" s="30"/>
      <c r="H8" s="85"/>
      <c r="I8" s="85"/>
      <c r="J8" s="85"/>
      <c r="K8" s="85"/>
      <c r="L8" s="85"/>
      <c r="M8" s="85"/>
      <c r="O8" s="995" t="str">
        <f>'Guidance - Specific Disclosures'!A7</f>
        <v>[S2]</v>
      </c>
    </row>
    <row r="9" spans="1:22" ht="12.75" customHeight="1" x14ac:dyDescent="0.2">
      <c r="B9" s="54" t="s">
        <v>310</v>
      </c>
      <c r="D9" s="30" t="str">
        <f>'Group Inputs'!B12</f>
        <v>Government Grants - Ministry of Education</v>
      </c>
      <c r="F9" s="30"/>
      <c r="G9" s="30"/>
      <c r="H9" s="387">
        <f>-'Sch Parent Inputs'!C12</f>
        <v>0</v>
      </c>
      <c r="I9" s="387">
        <f>-'Sch Parent Inputs'!D12</f>
        <v>0</v>
      </c>
      <c r="J9" s="387">
        <f>-'Sch Parent Inputs'!E12</f>
        <v>0</v>
      </c>
      <c r="K9" s="387">
        <f>-'Group Inputs'!C12</f>
        <v>0</v>
      </c>
      <c r="L9" s="387">
        <f>-'Group Inputs'!D12</f>
        <v>0</v>
      </c>
      <c r="M9" s="387">
        <f>-'Group Inputs'!E12</f>
        <v>0</v>
      </c>
      <c r="O9" s="344"/>
      <c r="P9" s="5"/>
      <c r="Q9" s="824"/>
      <c r="R9" s="5"/>
      <c r="T9" s="5"/>
      <c r="U9" s="347"/>
    </row>
    <row r="10" spans="1:22" x14ac:dyDescent="0.2">
      <c r="B10" s="54" t="s">
        <v>310</v>
      </c>
      <c r="D10" s="30" t="str">
        <f>'Group Inputs'!B13</f>
        <v>Teachers' Salaries Grants</v>
      </c>
      <c r="F10" s="30"/>
      <c r="G10" s="30"/>
      <c r="H10" s="387">
        <f>-'Sch Parent Inputs'!C13</f>
        <v>0</v>
      </c>
      <c r="I10" s="387">
        <f>-'Sch Parent Inputs'!D13</f>
        <v>0</v>
      </c>
      <c r="J10" s="387">
        <f>-'Sch Parent Inputs'!E13</f>
        <v>0</v>
      </c>
      <c r="K10" s="387">
        <f>-'Group Inputs'!C13</f>
        <v>0</v>
      </c>
      <c r="L10" s="387">
        <f>-'Group Inputs'!D13</f>
        <v>0</v>
      </c>
      <c r="M10" s="387">
        <f>-'Group Inputs'!E13</f>
        <v>0</v>
      </c>
      <c r="O10" s="345" t="str">
        <f>'Guidance - Specific Disclosures'!A19</f>
        <v>[S6]</v>
      </c>
      <c r="P10" s="5"/>
      <c r="Q10" s="5"/>
      <c r="R10" s="5"/>
      <c r="S10" s="5"/>
      <c r="T10" s="5"/>
    </row>
    <row r="11" spans="1:22" x14ac:dyDescent="0.2">
      <c r="B11" s="851" t="str">
        <f>IF(AND(ROUND($H11,0)=0,ROUND($I11,0)=0,ROUND($J11,0)=0,ROUND($K11,0)=0,ROUND($L11,0)=0,ROUND($M11,0)=0),"No","Yes")</f>
        <v>No</v>
      </c>
      <c r="D11" s="30" t="str">
        <f>'Group Inputs'!B14</f>
        <v>Use of Land and Buildings Grants</v>
      </c>
      <c r="F11" s="30"/>
      <c r="G11" s="30"/>
      <c r="H11" s="387">
        <f>-'Sch Parent Inputs'!C14</f>
        <v>0</v>
      </c>
      <c r="I11" s="387">
        <f>-'Sch Parent Inputs'!D14</f>
        <v>0</v>
      </c>
      <c r="J11" s="387">
        <f>-'Sch Parent Inputs'!E14</f>
        <v>0</v>
      </c>
      <c r="K11" s="387">
        <f>-'Group Inputs'!C14</f>
        <v>0</v>
      </c>
      <c r="L11" s="387">
        <f>-'Group Inputs'!D14</f>
        <v>0</v>
      </c>
      <c r="M11" s="387">
        <f>-'Group Inputs'!E14</f>
        <v>0</v>
      </c>
      <c r="O11" s="346" t="str">
        <f>'Guidance - Specific Disclosures'!A85</f>
        <v>[S28]</v>
      </c>
    </row>
    <row r="12" spans="1:22" x14ac:dyDescent="0.2">
      <c r="B12" s="851" t="str">
        <f>IF(AND(ROUND($H12,0)=0,ROUND($I12,0)=0,ROUND($J12,0)=0,ROUND($K12,0)=0,ROUND($L12,0)=0,ROUND($M12,0)=0),"No","Yes")</f>
        <v>No</v>
      </c>
      <c r="D12" s="5" t="s">
        <v>147</v>
      </c>
      <c r="E12" s="5"/>
      <c r="F12" s="30"/>
      <c r="G12" s="30"/>
      <c r="H12" s="387">
        <f>-'Sch Parent Inputs'!C15</f>
        <v>0</v>
      </c>
      <c r="I12" s="387">
        <f>-'Sch Parent Inputs'!D15</f>
        <v>0</v>
      </c>
      <c r="J12" s="387">
        <f>-'Sch Parent Inputs'!E15</f>
        <v>0</v>
      </c>
      <c r="K12" s="387">
        <f>-'Group Inputs'!C15</f>
        <v>0</v>
      </c>
      <c r="L12" s="387">
        <f>-'Group Inputs'!D15</f>
        <v>0</v>
      </c>
      <c r="M12" s="387">
        <f>-'Group Inputs'!E15</f>
        <v>0</v>
      </c>
      <c r="O12" s="346"/>
    </row>
    <row r="13" spans="1:22" x14ac:dyDescent="0.2">
      <c r="B13" s="851" t="str">
        <f t="shared" ref="B13" si="0">IF(AND(ROUND($H13,0)=0,ROUND($I13,0)=0,ROUND($J13,0)=0,ROUND($K13,0)=0,ROUND($L13,0)=0,ROUND($M13,0)=0),"No","Yes")</f>
        <v>No</v>
      </c>
      <c r="D13" s="30" t="str">
        <f>'Group Inputs'!B16</f>
        <v>Other Government Grants</v>
      </c>
      <c r="F13" s="30"/>
      <c r="G13" s="30"/>
      <c r="H13" s="387">
        <f>-'Sch Parent Inputs'!C16</f>
        <v>0</v>
      </c>
      <c r="I13" s="387">
        <f>-'Sch Parent Inputs'!D16</f>
        <v>0</v>
      </c>
      <c r="J13" s="387">
        <f>-'Sch Parent Inputs'!E16</f>
        <v>0</v>
      </c>
      <c r="K13" s="387">
        <f>-'Group Inputs'!C16</f>
        <v>0</v>
      </c>
      <c r="L13" s="387">
        <f>-'Group Inputs'!D16</f>
        <v>0</v>
      </c>
      <c r="M13" s="387">
        <f>-'Group Inputs'!E16</f>
        <v>0</v>
      </c>
      <c r="O13" s="348" t="str">
        <f>'Guidance - Specific Disclosures'!A4</f>
        <v>[S1]</v>
      </c>
      <c r="P13" s="5"/>
      <c r="Q13" s="5"/>
      <c r="R13" s="5"/>
      <c r="S13" s="5"/>
      <c r="T13" s="5"/>
    </row>
    <row r="14" spans="1:22" x14ac:dyDescent="0.2">
      <c r="B14" s="54" t="s">
        <v>310</v>
      </c>
      <c r="F14" s="30"/>
      <c r="G14" s="30"/>
      <c r="H14" s="143"/>
      <c r="I14" s="45"/>
      <c r="J14" s="143"/>
      <c r="K14" s="143"/>
      <c r="L14" s="143"/>
      <c r="M14" s="143"/>
      <c r="O14" s="30"/>
    </row>
    <row r="15" spans="1:22" ht="13.5" thickBot="1" x14ac:dyDescent="0.25">
      <c r="B15" s="54" t="s">
        <v>310</v>
      </c>
      <c r="F15" s="30"/>
      <c r="G15" s="30"/>
      <c r="H15" s="182">
        <f t="shared" ref="H15:M15" si="1">SUM(H9:H14)</f>
        <v>0</v>
      </c>
      <c r="I15" s="182">
        <f t="shared" si="1"/>
        <v>0</v>
      </c>
      <c r="J15" s="182">
        <f t="shared" si="1"/>
        <v>0</v>
      </c>
      <c r="K15" s="182">
        <f t="shared" si="1"/>
        <v>0</v>
      </c>
      <c r="L15" s="182">
        <f t="shared" si="1"/>
        <v>0</v>
      </c>
      <c r="M15" s="182">
        <f t="shared" si="1"/>
        <v>0</v>
      </c>
      <c r="O15" s="30"/>
    </row>
    <row r="16" spans="1:22" ht="13.5" thickTop="1" x14ac:dyDescent="0.2">
      <c r="B16" s="54" t="s">
        <v>310</v>
      </c>
      <c r="F16" s="30"/>
      <c r="G16" s="30"/>
      <c r="H16" s="45"/>
      <c r="I16" s="45"/>
      <c r="J16" s="45"/>
      <c r="K16" s="45"/>
      <c r="L16" s="45"/>
      <c r="M16" s="45"/>
      <c r="O16" s="30"/>
    </row>
    <row r="17" spans="2:25" ht="15.75" x14ac:dyDescent="0.2">
      <c r="B17" s="54" t="s">
        <v>310</v>
      </c>
      <c r="D17" s="320"/>
      <c r="F17" s="30"/>
      <c r="G17" s="30"/>
      <c r="H17" s="45"/>
      <c r="I17" s="45"/>
      <c r="J17" s="45"/>
      <c r="K17" s="45"/>
      <c r="L17" s="45"/>
      <c r="M17" s="45"/>
      <c r="O17" s="30"/>
      <c r="P17" s="823"/>
      <c r="Q17" s="5"/>
      <c r="R17" s="5"/>
      <c r="S17" s="5"/>
      <c r="T17" s="5"/>
      <c r="U17" s="5"/>
      <c r="V17" s="5"/>
      <c r="W17" s="5"/>
      <c r="X17" s="5"/>
      <c r="Y17" s="5"/>
    </row>
    <row r="18" spans="2:25" x14ac:dyDescent="0.2">
      <c r="B18" s="54" t="s">
        <v>310</v>
      </c>
      <c r="D18" s="664"/>
      <c r="E18" s="5"/>
      <c r="F18" s="5"/>
      <c r="G18" s="5"/>
      <c r="H18" s="17"/>
      <c r="I18" s="17"/>
      <c r="J18" s="17"/>
      <c r="K18" s="17"/>
      <c r="L18" s="45"/>
      <c r="M18" s="45"/>
      <c r="O18" s="30"/>
      <c r="Q18" s="824"/>
    </row>
    <row r="19" spans="2:25" x14ac:dyDescent="0.2">
      <c r="B19" s="54" t="s">
        <v>310</v>
      </c>
    </row>
    <row r="20" spans="2:25" ht="15.75" customHeight="1" x14ac:dyDescent="0.2">
      <c r="B20" s="851" t="str">
        <f>IF(OR('St of Comprehensive Rev. &amp; Exp.'!$B$11="Yes",'St of Comprehensive Rev. &amp; Exp.'!$B$21="Yes"),"Yes","No")</f>
        <v>No</v>
      </c>
      <c r="C20" s="801"/>
      <c r="D20" s="1820" t="str">
        <f>N20&amp;". Locally Raised Funds"</f>
        <v>2. Locally Raised Funds</v>
      </c>
      <c r="E20" s="1820"/>
      <c r="F20" s="1820"/>
      <c r="G20" s="1820"/>
      <c r="H20" s="1820"/>
      <c r="I20" s="1820"/>
      <c r="J20" s="1820"/>
      <c r="K20" s="533"/>
      <c r="L20" s="533"/>
      <c r="M20" s="533"/>
      <c r="N20" s="783">
        <f>IF($B20="Yes",$N2+1,$N2)</f>
        <v>2</v>
      </c>
      <c r="O20" s="99"/>
      <c r="P20" s="99"/>
      <c r="Q20" s="99"/>
      <c r="R20" s="99"/>
      <c r="S20" s="99"/>
      <c r="T20" s="99"/>
    </row>
    <row r="21" spans="2:25" x14ac:dyDescent="0.2">
      <c r="B21" s="54" t="str">
        <f>$B$20</f>
        <v>No</v>
      </c>
      <c r="D21" s="50"/>
      <c r="E21" s="50"/>
      <c r="F21" s="123"/>
      <c r="G21" s="123"/>
      <c r="H21" s="123"/>
      <c r="O21" s="99"/>
      <c r="P21" s="99"/>
      <c r="Q21" s="99"/>
      <c r="R21" s="99"/>
      <c r="S21" s="99"/>
      <c r="T21" s="99"/>
    </row>
    <row r="22" spans="2:25" s="50" customFormat="1" x14ac:dyDescent="0.2">
      <c r="B22" s="54" t="str">
        <f t="shared" ref="B22:B27" si="2">$B$20</f>
        <v>No</v>
      </c>
      <c r="C22" s="801"/>
      <c r="D22" s="54" t="s">
        <v>834</v>
      </c>
      <c r="E22" s="30"/>
      <c r="F22" s="48"/>
      <c r="G22" s="48"/>
      <c r="H22" s="48"/>
      <c r="N22" s="782"/>
      <c r="O22" s="99"/>
      <c r="P22" s="99"/>
      <c r="Q22" s="99"/>
      <c r="R22" s="99"/>
      <c r="S22" s="99"/>
      <c r="T22" s="99"/>
    </row>
    <row r="23" spans="2:25" s="50" customFormat="1" x14ac:dyDescent="0.2">
      <c r="B23" s="54" t="str">
        <f t="shared" si="2"/>
        <v>No</v>
      </c>
      <c r="C23" s="801"/>
      <c r="D23" s="54"/>
      <c r="E23" s="30"/>
      <c r="F23" s="48"/>
      <c r="G23" s="48"/>
      <c r="H23" s="1775" t="s">
        <v>476</v>
      </c>
      <c r="I23" s="1775"/>
      <c r="J23" s="1775"/>
      <c r="K23" s="1775" t="s">
        <v>477</v>
      </c>
      <c r="L23" s="1775"/>
      <c r="M23" s="1775"/>
      <c r="N23" s="782"/>
      <c r="O23" s="99"/>
      <c r="P23" s="99"/>
      <c r="Q23" s="99"/>
      <c r="R23" s="99"/>
      <c r="S23" s="99"/>
      <c r="T23" s="99"/>
    </row>
    <row r="24" spans="2:25" s="50" customFormat="1" x14ac:dyDescent="0.2">
      <c r="B24" s="54" t="str">
        <f t="shared" si="2"/>
        <v>No</v>
      </c>
      <c r="C24" s="801"/>
      <c r="D24" s="173"/>
      <c r="E24" s="30"/>
      <c r="H24" s="130">
        <f>FY</f>
        <v>2025</v>
      </c>
      <c r="I24" s="130">
        <f>FY</f>
        <v>2025</v>
      </c>
      <c r="J24" s="130">
        <f>FY-1</f>
        <v>2024</v>
      </c>
      <c r="K24" s="130">
        <f>FY</f>
        <v>2025</v>
      </c>
      <c r="L24" s="130">
        <f>FY</f>
        <v>2025</v>
      </c>
      <c r="M24" s="130">
        <f>FY-1</f>
        <v>2024</v>
      </c>
      <c r="N24" s="782"/>
      <c r="O24" s="99"/>
      <c r="P24" s="99"/>
      <c r="Q24" s="99"/>
      <c r="R24" s="99"/>
      <c r="S24" s="99"/>
      <c r="T24" s="99"/>
    </row>
    <row r="25" spans="2:25" ht="25.5" x14ac:dyDescent="0.2">
      <c r="B25" s="54" t="str">
        <f t="shared" si="2"/>
        <v>No</v>
      </c>
      <c r="D25" s="173"/>
      <c r="F25" s="30"/>
      <c r="G25" s="30"/>
      <c r="H25" s="571" t="str">
        <f>+'Group Inputs'!$C$7</f>
        <v>Actual</v>
      </c>
      <c r="I25" s="171" t="str">
        <f>+'Group Inputs'!$D$7</f>
        <v>Budget (Unaudited)</v>
      </c>
      <c r="J25" s="571" t="str">
        <f>+'Group Inputs'!$E$7</f>
        <v>Actual</v>
      </c>
      <c r="K25" s="571" t="str">
        <f>+'Group Inputs'!$C$7</f>
        <v>Actual</v>
      </c>
      <c r="L25" s="171" t="str">
        <f>+'Group Inputs'!$D$7</f>
        <v>Budget (Unaudited)</v>
      </c>
      <c r="M25" s="571" t="str">
        <f>+'Group Inputs'!$E$7</f>
        <v>Actual</v>
      </c>
    </row>
    <row r="26" spans="2:25" ht="13.5" thickBot="1" x14ac:dyDescent="0.25">
      <c r="B26" s="54" t="str">
        <f t="shared" si="2"/>
        <v>No</v>
      </c>
      <c r="D26" s="173"/>
      <c r="H26" s="493" t="s">
        <v>316</v>
      </c>
      <c r="I26" s="493" t="s">
        <v>316</v>
      </c>
      <c r="J26" s="493" t="s">
        <v>316</v>
      </c>
      <c r="K26" s="493" t="s">
        <v>316</v>
      </c>
      <c r="L26" s="493" t="s">
        <v>316</v>
      </c>
      <c r="M26" s="493" t="s">
        <v>316</v>
      </c>
    </row>
    <row r="27" spans="2:25" x14ac:dyDescent="0.2">
      <c r="B27" s="54" t="str">
        <f t="shared" si="2"/>
        <v>No</v>
      </c>
      <c r="D27" s="173" t="s">
        <v>177</v>
      </c>
      <c r="H27" s="85"/>
      <c r="I27" s="85"/>
      <c r="J27" s="85"/>
      <c r="K27" s="85"/>
      <c r="L27" s="85"/>
      <c r="M27" s="85"/>
    </row>
    <row r="28" spans="2:25" x14ac:dyDescent="0.2">
      <c r="B28" s="851" t="str">
        <f>IF(AND(ROUND($H28,0)=0,ROUND($I28,0)=0,ROUND($J28,0)=0,ROUND($K28,0)=0,ROUND($L28,0)=0,ROUND($M28,0)=0),"No","Yes")</f>
        <v>No</v>
      </c>
      <c r="D28" s="60" t="str">
        <f>'Group Inputs'!B21</f>
        <v>Fees for Extra Curricular Activities</v>
      </c>
      <c r="H28" s="387">
        <f>-'Sch Parent Inputs'!C21</f>
        <v>0</v>
      </c>
      <c r="I28" s="387">
        <f>-'Sch Parent Inputs'!D21</f>
        <v>0</v>
      </c>
      <c r="J28" s="387">
        <f>-'Sch Parent Inputs'!E21</f>
        <v>0</v>
      </c>
      <c r="K28" s="55">
        <f>-'Group Inputs'!C21</f>
        <v>0</v>
      </c>
      <c r="L28" s="55">
        <f>-'Group Inputs'!D21</f>
        <v>0</v>
      </c>
      <c r="M28" s="55">
        <f>-'Group Inputs'!E21</f>
        <v>0</v>
      </c>
      <c r="N28" s="784"/>
      <c r="O28" s="913" t="str">
        <f>'Guidance - Specific Disclosures'!A88</f>
        <v>[S29]</v>
      </c>
      <c r="P28" s="5"/>
      <c r="Q28" s="5"/>
      <c r="R28" s="5"/>
      <c r="S28" s="5"/>
      <c r="T28" s="5"/>
      <c r="U28" s="5"/>
    </row>
    <row r="29" spans="2:25" x14ac:dyDescent="0.2">
      <c r="B29" s="851" t="str">
        <f t="shared" ref="B29:B33" si="3">IF(AND(ROUND($H29,0)=0,ROUND($I29,0)=0,ROUND($J29,0)=0,ROUND($K29,0)=0,ROUND($L29,0)=0,ROUND($M29,0)=0),"No","Yes")</f>
        <v>No</v>
      </c>
      <c r="D29" s="60" t="str">
        <f>'Group Inputs'!B22</f>
        <v>Donations and Bequests</v>
      </c>
      <c r="H29" s="387">
        <f>-'Sch Parent Inputs'!C22</f>
        <v>0</v>
      </c>
      <c r="I29" s="387">
        <f>-'Sch Parent Inputs'!D22</f>
        <v>0</v>
      </c>
      <c r="J29" s="387">
        <f>-'Sch Parent Inputs'!E22</f>
        <v>0</v>
      </c>
      <c r="K29" s="55">
        <f>-'Group Inputs'!C22</f>
        <v>0</v>
      </c>
      <c r="L29" s="55">
        <f>-'Group Inputs'!D22</f>
        <v>0</v>
      </c>
      <c r="M29" s="55">
        <f>-'Group Inputs'!E22</f>
        <v>0</v>
      </c>
      <c r="O29" s="349"/>
      <c r="P29" s="5"/>
      <c r="Q29" s="5"/>
      <c r="R29" s="5"/>
      <c r="S29" s="5"/>
      <c r="T29" s="5"/>
      <c r="U29" s="5"/>
    </row>
    <row r="30" spans="2:25" x14ac:dyDescent="0.2">
      <c r="B30" s="851" t="str">
        <f t="shared" si="3"/>
        <v>No</v>
      </c>
      <c r="D30" s="60" t="str">
        <f>'Group Inputs'!B23</f>
        <v>Fundraising &amp; Community Grants</v>
      </c>
      <c r="H30" s="387">
        <f>-'Sch Parent Inputs'!C23</f>
        <v>0</v>
      </c>
      <c r="I30" s="387">
        <f>-'Sch Parent Inputs'!D23</f>
        <v>0</v>
      </c>
      <c r="J30" s="387">
        <f>-'Sch Parent Inputs'!E23</f>
        <v>0</v>
      </c>
      <c r="K30" s="55">
        <f>-'Group Inputs'!C23</f>
        <v>0</v>
      </c>
      <c r="L30" s="55">
        <f>-'Group Inputs'!D23</f>
        <v>0</v>
      </c>
      <c r="M30" s="55">
        <f>-'Group Inputs'!E23</f>
        <v>0</v>
      </c>
      <c r="O30" s="350" t="str">
        <f>'Guidance - Specific Disclosures'!A37</f>
        <v>[S12]</v>
      </c>
      <c r="Q30" s="5"/>
      <c r="R30" s="5"/>
      <c r="S30" s="5"/>
      <c r="T30" s="5"/>
      <c r="U30" s="5"/>
    </row>
    <row r="31" spans="2:25" ht="12.75" customHeight="1" x14ac:dyDescent="0.2">
      <c r="B31" s="851" t="str">
        <f t="shared" si="3"/>
        <v>No</v>
      </c>
      <c r="D31" s="60" t="str">
        <f>'Group Inputs'!B24</f>
        <v>Trading</v>
      </c>
      <c r="H31" s="387">
        <f>-'Sch Parent Inputs'!C24</f>
        <v>0</v>
      </c>
      <c r="I31" s="387">
        <f>-'Sch Parent Inputs'!D24</f>
        <v>0</v>
      </c>
      <c r="J31" s="387">
        <f>-'Sch Parent Inputs'!E24</f>
        <v>0</v>
      </c>
      <c r="K31" s="55">
        <f>-'Group Inputs'!C24</f>
        <v>0</v>
      </c>
      <c r="L31" s="55">
        <f>-'Group Inputs'!D24</f>
        <v>0</v>
      </c>
      <c r="M31" s="55">
        <f>-'Group Inputs'!E24</f>
        <v>0</v>
      </c>
      <c r="O31" s="995" t="str">
        <f>'Guidance - Specific Disclosures'!A7</f>
        <v>[S2]</v>
      </c>
      <c r="P31" s="5"/>
      <c r="Q31" s="5"/>
      <c r="R31" s="5"/>
      <c r="S31" s="5"/>
      <c r="T31" s="5"/>
      <c r="U31" s="5"/>
    </row>
    <row r="32" spans="2:25" x14ac:dyDescent="0.2">
      <c r="B32" s="851" t="str">
        <f t="shared" si="3"/>
        <v>No</v>
      </c>
      <c r="D32" s="60" t="str">
        <f>'Group Inputs'!B25</f>
        <v>Other Revenue</v>
      </c>
      <c r="H32" s="387">
        <f>-'Sch Parent Inputs'!C25</f>
        <v>0</v>
      </c>
      <c r="I32" s="387">
        <f>-'Sch Parent Inputs'!D25</f>
        <v>0</v>
      </c>
      <c r="J32" s="387">
        <f>-'Sch Parent Inputs'!E25</f>
        <v>0</v>
      </c>
      <c r="K32" s="55">
        <f>-'Group Inputs'!C25</f>
        <v>0</v>
      </c>
      <c r="L32" s="55">
        <f>-'Group Inputs'!D25</f>
        <v>0</v>
      </c>
      <c r="M32" s="55">
        <f>-'Group Inputs'!E25</f>
        <v>0</v>
      </c>
    </row>
    <row r="33" spans="2:16" x14ac:dyDescent="0.2">
      <c r="B33" s="851" t="str">
        <f t="shared" si="3"/>
        <v>No</v>
      </c>
      <c r="D33" s="60" t="str">
        <f>'Group Inputs'!B26</f>
        <v>International Student Fees</v>
      </c>
      <c r="H33" s="387">
        <f>-'Sch Parent Inputs'!C26</f>
        <v>0</v>
      </c>
      <c r="I33" s="387">
        <f>-'Sch Parent Inputs'!D26</f>
        <v>0</v>
      </c>
      <c r="J33" s="387">
        <f>-'Sch Parent Inputs'!E26</f>
        <v>0</v>
      </c>
      <c r="K33" s="55">
        <f>-'Group Inputs'!C26</f>
        <v>0</v>
      </c>
      <c r="L33" s="55">
        <f>-'Group Inputs'!D26</f>
        <v>0</v>
      </c>
      <c r="M33" s="55">
        <f>-'Group Inputs'!E26</f>
        <v>0</v>
      </c>
      <c r="O33" s="352" t="str">
        <f>'Guidance - Specific Disclosures'!A91</f>
        <v>[S30]</v>
      </c>
    </row>
    <row r="34" spans="2:16" x14ac:dyDescent="0.2">
      <c r="B34" s="54" t="str">
        <f t="shared" ref="B34:B37" si="4">$B$20</f>
        <v>No</v>
      </c>
      <c r="H34" s="143"/>
      <c r="I34" s="143"/>
      <c r="J34" s="143"/>
      <c r="K34" s="143"/>
      <c r="L34" s="143"/>
      <c r="M34" s="143"/>
    </row>
    <row r="35" spans="2:16" x14ac:dyDescent="0.2">
      <c r="B35" s="54" t="str">
        <f t="shared" si="4"/>
        <v>No</v>
      </c>
      <c r="H35" s="144">
        <f t="shared" ref="H35:M35" si="5">SUM(H28:H34)</f>
        <v>0</v>
      </c>
      <c r="I35" s="144">
        <f t="shared" si="5"/>
        <v>0</v>
      </c>
      <c r="J35" s="144">
        <f t="shared" si="5"/>
        <v>0</v>
      </c>
      <c r="K35" s="144">
        <f t="shared" si="5"/>
        <v>0</v>
      </c>
      <c r="L35" s="144">
        <f t="shared" si="5"/>
        <v>0</v>
      </c>
      <c r="M35" s="144">
        <f t="shared" si="5"/>
        <v>0</v>
      </c>
      <c r="P35" s="143"/>
    </row>
    <row r="36" spans="2:16" x14ac:dyDescent="0.2">
      <c r="B36" s="54" t="str">
        <f t="shared" si="4"/>
        <v>No</v>
      </c>
      <c r="H36" s="46"/>
      <c r="I36" s="46"/>
      <c r="J36" s="46"/>
      <c r="K36" s="46"/>
      <c r="L36" s="46"/>
      <c r="M36" s="46"/>
    </row>
    <row r="37" spans="2:16" x14ac:dyDescent="0.2">
      <c r="B37" s="54" t="str">
        <f t="shared" si="4"/>
        <v>No</v>
      </c>
      <c r="D37" s="173" t="s">
        <v>189</v>
      </c>
      <c r="H37" s="46"/>
      <c r="I37" s="46"/>
      <c r="J37" s="46"/>
      <c r="K37" s="46"/>
      <c r="L37" s="46"/>
      <c r="M37" s="46"/>
    </row>
    <row r="38" spans="2:16" x14ac:dyDescent="0.2">
      <c r="B38" s="851" t="str">
        <f>IF(AND(ROUND($H38,0)=0,ROUND($I38,0)=0,ROUND($J38,0)=0,ROUND($K38,0)=0,ROUND($L38,0)=0,ROUND($M38,0)=0),"No","Yes")</f>
        <v>No</v>
      </c>
      <c r="D38" s="60" t="str">
        <f>'Group Inputs'!B30</f>
        <v>Extra Curricular Activities Costs</v>
      </c>
      <c r="H38" s="387">
        <f>'Sch Parent Inputs'!C30</f>
        <v>0</v>
      </c>
      <c r="I38" s="387">
        <f>'Sch Parent Inputs'!D30</f>
        <v>0</v>
      </c>
      <c r="J38" s="387">
        <f>'Sch Parent Inputs'!E30</f>
        <v>0</v>
      </c>
      <c r="K38" s="387">
        <f>'Group Inputs'!C30</f>
        <v>0</v>
      </c>
      <c r="L38" s="387">
        <f>'Group Inputs'!D30</f>
        <v>0</v>
      </c>
      <c r="M38" s="387">
        <f>'Group Inputs'!E30</f>
        <v>0</v>
      </c>
      <c r="O38" s="351" t="str">
        <f>'Guidance - Specific Disclosures'!A40</f>
        <v>[S13]</v>
      </c>
    </row>
    <row r="39" spans="2:16" x14ac:dyDescent="0.2">
      <c r="B39" s="851" t="str">
        <f t="shared" ref="B39:B43" si="6">IF(AND(ROUND($H39,0)=0,ROUND($I39,0)=0,ROUND($J39,0)=0,ROUND($K39,0)=0,ROUND($L39,0)=0,ROUND($M39,0)=0),"No","Yes")</f>
        <v>No</v>
      </c>
      <c r="D39" s="60" t="str">
        <f>'Group Inputs'!B31</f>
        <v>Trading</v>
      </c>
      <c r="H39" s="387">
        <f>'Sch Parent Inputs'!C31</f>
        <v>0</v>
      </c>
      <c r="I39" s="387">
        <f>'Sch Parent Inputs'!D31</f>
        <v>0</v>
      </c>
      <c r="J39" s="387">
        <f>'Sch Parent Inputs'!E31</f>
        <v>0</v>
      </c>
      <c r="K39" s="387">
        <f>'Group Inputs'!C31</f>
        <v>0</v>
      </c>
      <c r="L39" s="387">
        <f>'Group Inputs'!D31</f>
        <v>0</v>
      </c>
      <c r="M39" s="387">
        <f>'Group Inputs'!E31</f>
        <v>0</v>
      </c>
    </row>
    <row r="40" spans="2:16" x14ac:dyDescent="0.2">
      <c r="B40" s="851" t="str">
        <f t="shared" si="6"/>
        <v>No</v>
      </c>
      <c r="D40" s="60" t="str">
        <f>'Group Inputs'!B32</f>
        <v>Fundraising and Community Grant Costs</v>
      </c>
      <c r="H40" s="387">
        <f>'Sch Parent Inputs'!C32</f>
        <v>0</v>
      </c>
      <c r="I40" s="387">
        <f>'Sch Parent Inputs'!D32</f>
        <v>0</v>
      </c>
      <c r="J40" s="387">
        <f>'Sch Parent Inputs'!E32</f>
        <v>0</v>
      </c>
      <c r="K40" s="387">
        <f>'Group Inputs'!C32</f>
        <v>0</v>
      </c>
      <c r="L40" s="387">
        <f>'Group Inputs'!D32</f>
        <v>0</v>
      </c>
      <c r="M40" s="387">
        <f>'Group Inputs'!E32</f>
        <v>0</v>
      </c>
      <c r="O40" s="995"/>
    </row>
    <row r="41" spans="2:16" x14ac:dyDescent="0.2">
      <c r="B41" s="851" t="str">
        <f t="shared" si="6"/>
        <v>No</v>
      </c>
      <c r="D41" s="60" t="str">
        <f>'Group Inputs'!B33</f>
        <v>Other Locally Raised Funds Expenditure</v>
      </c>
      <c r="H41" s="387">
        <f>'Sch Parent Inputs'!C33</f>
        <v>0</v>
      </c>
      <c r="I41" s="387">
        <f>'Sch Parent Inputs'!D33</f>
        <v>0</v>
      </c>
      <c r="J41" s="387">
        <f>'Sch Parent Inputs'!E33</f>
        <v>0</v>
      </c>
      <c r="K41" s="387">
        <f>'Group Inputs'!C33</f>
        <v>0</v>
      </c>
      <c r="L41" s="387">
        <f>'Group Inputs'!D33</f>
        <v>0</v>
      </c>
      <c r="M41" s="387">
        <f>'Group Inputs'!E33</f>
        <v>0</v>
      </c>
    </row>
    <row r="42" spans="2:16" x14ac:dyDescent="0.2">
      <c r="B42" s="851" t="str">
        <f t="shared" si="6"/>
        <v>No</v>
      </c>
      <c r="D42" s="60" t="str">
        <f>'Group Inputs'!B34</f>
        <v>International Student - Employee Benefits - Salaries</v>
      </c>
      <c r="H42" s="387">
        <f>'Sch Parent Inputs'!C34</f>
        <v>0</v>
      </c>
      <c r="I42" s="387">
        <f>'Sch Parent Inputs'!D34</f>
        <v>0</v>
      </c>
      <c r="J42" s="387">
        <f>'Sch Parent Inputs'!E34</f>
        <v>0</v>
      </c>
      <c r="K42" s="387">
        <f>'Group Inputs'!C34</f>
        <v>0</v>
      </c>
      <c r="L42" s="387">
        <f>'Group Inputs'!D34</f>
        <v>0</v>
      </c>
      <c r="M42" s="387">
        <f>'Group Inputs'!E34</f>
        <v>0</v>
      </c>
    </row>
    <row r="43" spans="2:16" x14ac:dyDescent="0.2">
      <c r="B43" s="851" t="str">
        <f t="shared" si="6"/>
        <v>No</v>
      </c>
      <c r="D43" s="60" t="str">
        <f>'Group Inputs'!B35</f>
        <v>International Student - Other Expenses</v>
      </c>
      <c r="H43" s="387">
        <f>'Sch Parent Inputs'!C35</f>
        <v>0</v>
      </c>
      <c r="I43" s="387">
        <f>'Sch Parent Inputs'!D35</f>
        <v>0</v>
      </c>
      <c r="J43" s="387">
        <f>'Sch Parent Inputs'!E35</f>
        <v>0</v>
      </c>
      <c r="K43" s="387">
        <f>'Group Inputs'!C35</f>
        <v>0</v>
      </c>
      <c r="L43" s="387">
        <f>'Group Inputs'!D35</f>
        <v>0</v>
      </c>
      <c r="M43" s="387">
        <f>'Group Inputs'!E35</f>
        <v>0</v>
      </c>
    </row>
    <row r="44" spans="2:16" x14ac:dyDescent="0.2">
      <c r="B44" s="54" t="str">
        <f t="shared" ref="B44:B49" si="7">$B$20</f>
        <v>No</v>
      </c>
      <c r="H44" s="143"/>
      <c r="I44" s="143"/>
      <c r="J44" s="143"/>
      <c r="K44" s="143"/>
      <c r="L44" s="143"/>
      <c r="M44" s="143"/>
    </row>
    <row r="45" spans="2:16" x14ac:dyDescent="0.2">
      <c r="B45" s="54" t="str">
        <f t="shared" si="7"/>
        <v>No</v>
      </c>
      <c r="D45" s="59"/>
      <c r="H45" s="144">
        <f t="shared" ref="H45:M45" si="8">SUM(H38:H44)</f>
        <v>0</v>
      </c>
      <c r="I45" s="144">
        <f t="shared" si="8"/>
        <v>0</v>
      </c>
      <c r="J45" s="144">
        <f t="shared" si="8"/>
        <v>0</v>
      </c>
      <c r="K45" s="144">
        <f t="shared" si="8"/>
        <v>0</v>
      </c>
      <c r="L45" s="144">
        <f t="shared" si="8"/>
        <v>0</v>
      </c>
      <c r="M45" s="144">
        <f t="shared" si="8"/>
        <v>0</v>
      </c>
    </row>
    <row r="46" spans="2:16" x14ac:dyDescent="0.2">
      <c r="B46" s="54" t="str">
        <f t="shared" si="7"/>
        <v>No</v>
      </c>
      <c r="D46" s="59"/>
      <c r="H46" s="45"/>
      <c r="I46" s="45"/>
      <c r="J46" s="45"/>
      <c r="K46" s="45"/>
      <c r="L46" s="45"/>
      <c r="M46" s="45"/>
    </row>
    <row r="47" spans="2:16" x14ac:dyDescent="0.2">
      <c r="B47" s="54" t="str">
        <f t="shared" si="7"/>
        <v>No</v>
      </c>
      <c r="H47" s="45"/>
      <c r="I47" s="45"/>
      <c r="J47" s="45"/>
      <c r="K47" s="45"/>
      <c r="L47" s="45"/>
      <c r="M47" s="45"/>
    </row>
    <row r="48" spans="2:16" ht="13.5" thickBot="1" x14ac:dyDescent="0.25">
      <c r="B48" s="54" t="str">
        <f t="shared" si="7"/>
        <v>No</v>
      </c>
      <c r="D48" s="59" t="s">
        <v>835</v>
      </c>
      <c r="H48" s="182">
        <f t="shared" ref="H48:M48" si="9">H35-H45</f>
        <v>0</v>
      </c>
      <c r="I48" s="182">
        <f t="shared" si="9"/>
        <v>0</v>
      </c>
      <c r="J48" s="182">
        <f t="shared" si="9"/>
        <v>0</v>
      </c>
      <c r="K48" s="182">
        <f t="shared" si="9"/>
        <v>0</v>
      </c>
      <c r="L48" s="182">
        <f t="shared" si="9"/>
        <v>0</v>
      </c>
      <c r="M48" s="182">
        <f t="shared" si="9"/>
        <v>0</v>
      </c>
    </row>
    <row r="49" spans="1:21" ht="13.5" thickTop="1" x14ac:dyDescent="0.2">
      <c r="B49" s="54" t="str">
        <f t="shared" si="7"/>
        <v>No</v>
      </c>
      <c r="D49" s="59"/>
      <c r="H49" s="46"/>
      <c r="I49" s="46"/>
      <c r="J49" s="46"/>
      <c r="K49" s="46"/>
      <c r="L49" s="46"/>
      <c r="M49" s="46"/>
    </row>
    <row r="50" spans="1:21" ht="12.75" customHeight="1" x14ac:dyDescent="0.2">
      <c r="A50" s="30" t="s">
        <v>836</v>
      </c>
      <c r="B50" s="914" t="s">
        <v>645</v>
      </c>
      <c r="C50" s="7" t="s">
        <v>837</v>
      </c>
      <c r="D50" s="1697" t="s">
        <v>838</v>
      </c>
      <c r="E50" s="1823"/>
      <c r="F50" s="1823"/>
      <c r="G50" s="1823"/>
      <c r="H50" s="1823"/>
      <c r="I50" s="1823"/>
      <c r="J50" s="1823"/>
      <c r="K50" s="1823"/>
      <c r="L50" s="1823"/>
      <c r="M50" s="1823"/>
      <c r="O50" s="393"/>
    </row>
    <row r="51" spans="1:21" x14ac:dyDescent="0.2">
      <c r="B51" s="851" t="str">
        <f>$B$50</f>
        <v>No</v>
      </c>
      <c r="C51" s="802" t="s">
        <v>837</v>
      </c>
      <c r="D51" s="1823"/>
      <c r="E51" s="1823"/>
      <c r="F51" s="1823"/>
      <c r="G51" s="1823"/>
      <c r="H51" s="1823"/>
      <c r="I51" s="1823"/>
      <c r="J51" s="1823"/>
      <c r="K51" s="1823"/>
      <c r="L51" s="1823"/>
      <c r="M51" s="1823"/>
    </row>
    <row r="52" spans="1:21" x14ac:dyDescent="0.2">
      <c r="B52" s="851" t="str">
        <f t="shared" ref="B52" si="10">$B$50</f>
        <v>No</v>
      </c>
      <c r="C52" s="802" t="s">
        <v>837</v>
      </c>
      <c r="D52" s="1823"/>
      <c r="E52" s="1823"/>
      <c r="F52" s="1823"/>
      <c r="G52" s="1823"/>
      <c r="H52" s="1823"/>
      <c r="I52" s="1823"/>
      <c r="J52" s="1823"/>
      <c r="K52" s="1823"/>
      <c r="L52" s="1823"/>
      <c r="M52" s="1823"/>
    </row>
    <row r="53" spans="1:21" x14ac:dyDescent="0.2">
      <c r="B53" s="914" t="s">
        <v>645</v>
      </c>
      <c r="C53" s="7" t="s">
        <v>837</v>
      </c>
      <c r="D53" s="1772" t="str">
        <f>N53&amp;". Resource Teachers: Learning and Behaviour Services Revenue and Expense"</f>
        <v>2. Resource Teachers: Learning and Behaviour Services Revenue and Expense</v>
      </c>
      <c r="E53" s="1772"/>
      <c r="F53" s="1772"/>
      <c r="G53" s="1772"/>
      <c r="H53" s="1772"/>
      <c r="I53" s="1772"/>
      <c r="J53" s="1772"/>
      <c r="N53" s="1238">
        <f>IF($B53="Yes",$N20+1,$N20)</f>
        <v>2</v>
      </c>
      <c r="P53" s="1758" t="s">
        <v>839</v>
      </c>
      <c r="Q53" s="1654"/>
      <c r="R53" s="1654"/>
      <c r="S53" s="1655"/>
    </row>
    <row r="54" spans="1:21" ht="12.75" customHeight="1" x14ac:dyDescent="0.2">
      <c r="B54" s="753" t="str">
        <f>B$53</f>
        <v>No</v>
      </c>
      <c r="C54" s="7"/>
      <c r="D54" s="851"/>
      <c r="H54" s="130"/>
      <c r="I54" s="130"/>
      <c r="J54" s="130"/>
      <c r="P54" s="1656"/>
      <c r="Q54" s="1612"/>
      <c r="R54" s="1612"/>
      <c r="S54" s="1613"/>
    </row>
    <row r="55" spans="1:21" x14ac:dyDescent="0.2">
      <c r="B55" s="753" t="str">
        <f t="shared" ref="B55:B58" si="11">B$53</f>
        <v>No</v>
      </c>
      <c r="C55" s="7"/>
      <c r="D55" s="1773" t="s">
        <v>840</v>
      </c>
      <c r="E55" s="1774"/>
      <c r="F55" s="1774"/>
      <c r="G55" s="1774"/>
      <c r="H55" s="1774"/>
      <c r="I55" s="1774"/>
      <c r="J55" s="1774"/>
      <c r="K55" s="1774"/>
      <c r="L55" s="1774"/>
      <c r="M55" s="1774"/>
      <c r="P55" s="1656"/>
      <c r="Q55" s="1612"/>
      <c r="R55" s="1612"/>
      <c r="S55" s="1613"/>
    </row>
    <row r="56" spans="1:21" x14ac:dyDescent="0.2">
      <c r="B56" s="753" t="str">
        <f t="shared" si="11"/>
        <v>No</v>
      </c>
      <c r="C56" s="7"/>
      <c r="D56" s="1237"/>
      <c r="E56" s="1237"/>
      <c r="F56" s="1237"/>
      <c r="G56" s="1237"/>
      <c r="H56" s="1237"/>
      <c r="I56" s="1237"/>
      <c r="J56" s="1237"/>
      <c r="P56" s="1656"/>
      <c r="Q56" s="1612"/>
      <c r="R56" s="1612"/>
      <c r="S56" s="1613"/>
    </row>
    <row r="57" spans="1:21" x14ac:dyDescent="0.2">
      <c r="B57" s="753" t="str">
        <f t="shared" si="11"/>
        <v>No</v>
      </c>
      <c r="C57" s="7"/>
      <c r="D57" s="1237"/>
      <c r="E57" s="1237"/>
      <c r="F57" s="1237"/>
      <c r="G57" s="1237"/>
      <c r="H57" s="1237"/>
      <c r="I57" s="1237"/>
      <c r="J57" s="1237"/>
      <c r="P57" s="1656"/>
      <c r="Q57" s="1612"/>
      <c r="R57" s="1612"/>
      <c r="S57" s="1613"/>
    </row>
    <row r="58" spans="1:21" x14ac:dyDescent="0.2">
      <c r="B58" s="753" t="str">
        <f t="shared" si="11"/>
        <v>No</v>
      </c>
      <c r="D58" s="59"/>
      <c r="F58" s="46"/>
      <c r="G58" s="46"/>
      <c r="H58" s="46"/>
      <c r="P58" s="1656"/>
      <c r="Q58" s="1612"/>
      <c r="R58" s="1612"/>
      <c r="S58" s="1613"/>
    </row>
    <row r="59" spans="1:21" x14ac:dyDescent="0.2">
      <c r="B59" s="851" t="str">
        <f>IF(OR('St of Comprehensive Rev. &amp; Exp.'!$B$15="Yes",'St of Comprehensive Rev. &amp; Exp.'!$B$22="Yes"),"Yes","No")</f>
        <v>No</v>
      </c>
      <c r="C59" s="801"/>
      <c r="D59" s="1772" t="str">
        <f>N59&amp;". Hostel Revenue and Expenses"</f>
        <v>2. Hostel Revenue and Expenses</v>
      </c>
      <c r="E59" s="1772"/>
      <c r="F59" s="1772"/>
      <c r="G59" s="1772"/>
      <c r="H59" s="1772"/>
      <c r="I59" s="1772"/>
      <c r="J59" s="1772"/>
      <c r="K59" s="494"/>
      <c r="L59" s="494"/>
      <c r="M59" s="494"/>
      <c r="N59" s="783">
        <f>IF($B59="Yes",$N20+1,$N20)</f>
        <v>2</v>
      </c>
      <c r="O59" s="59"/>
      <c r="P59" s="1768"/>
      <c r="Q59" s="1769"/>
      <c r="R59" s="1769"/>
      <c r="S59" s="1770"/>
      <c r="T59" s="59"/>
      <c r="U59" s="59"/>
    </row>
    <row r="60" spans="1:21" x14ac:dyDescent="0.2">
      <c r="B60" s="54" t="str">
        <f t="shared" ref="B60:B65" si="12">$B$59</f>
        <v>No</v>
      </c>
      <c r="D60" s="48"/>
      <c r="H60" s="136"/>
      <c r="I60" s="136"/>
      <c r="J60" s="136"/>
      <c r="K60" s="136"/>
      <c r="L60" s="136"/>
      <c r="M60" s="136"/>
    </row>
    <row r="61" spans="1:21" x14ac:dyDescent="0.2">
      <c r="B61" s="54" t="str">
        <f t="shared" si="12"/>
        <v>No</v>
      </c>
      <c r="D61" s="48"/>
      <c r="H61" s="1775" t="s">
        <v>476</v>
      </c>
      <c r="I61" s="1775"/>
      <c r="J61" s="1775"/>
      <c r="K61" s="1775" t="s">
        <v>477</v>
      </c>
      <c r="L61" s="1775"/>
      <c r="M61" s="1775"/>
    </row>
    <row r="62" spans="1:21" x14ac:dyDescent="0.2">
      <c r="B62" s="54" t="str">
        <f t="shared" si="12"/>
        <v>No</v>
      </c>
      <c r="D62" s="48"/>
      <c r="H62" s="130">
        <f>+'Group Inputs'!$C$6</f>
        <v>2025</v>
      </c>
      <c r="I62" s="130">
        <f>+'Group Inputs'!$D$6</f>
        <v>2025</v>
      </c>
      <c r="J62" s="130">
        <f>+'Group Inputs'!$E$6</f>
        <v>2024</v>
      </c>
      <c r="K62" s="130">
        <f>+'Group Inputs'!$C$6</f>
        <v>2025</v>
      </c>
      <c r="L62" s="130">
        <f>+'Group Inputs'!$D$6</f>
        <v>2025</v>
      </c>
      <c r="M62" s="130">
        <f>+'Group Inputs'!$E$6</f>
        <v>2024</v>
      </c>
      <c r="O62" s="5"/>
      <c r="P62" s="5"/>
      <c r="Q62" s="5"/>
      <c r="R62" s="5"/>
      <c r="S62" s="5"/>
      <c r="T62" s="5"/>
    </row>
    <row r="63" spans="1:21" ht="25.5" x14ac:dyDescent="0.2">
      <c r="B63" s="54" t="str">
        <f t="shared" si="12"/>
        <v>No</v>
      </c>
      <c r="D63" s="48"/>
      <c r="H63" s="180" t="s">
        <v>313</v>
      </c>
      <c r="I63" s="180" t="s">
        <v>314</v>
      </c>
      <c r="J63" s="180" t="s">
        <v>313</v>
      </c>
      <c r="K63" s="180" t="s">
        <v>313</v>
      </c>
      <c r="L63" s="180" t="s">
        <v>314</v>
      </c>
      <c r="M63" s="180" t="s">
        <v>313</v>
      </c>
    </row>
    <row r="64" spans="1:21" ht="13.5" thickBot="1" x14ac:dyDescent="0.25">
      <c r="B64" s="54" t="str">
        <f t="shared" si="12"/>
        <v>No</v>
      </c>
      <c r="H64" s="493" t="s">
        <v>316</v>
      </c>
      <c r="I64" s="493" t="s">
        <v>316</v>
      </c>
      <c r="J64" s="493" t="s">
        <v>316</v>
      </c>
      <c r="K64" s="493" t="s">
        <v>316</v>
      </c>
      <c r="L64" s="493" t="s">
        <v>316</v>
      </c>
      <c r="M64" s="493" t="s">
        <v>316</v>
      </c>
    </row>
    <row r="65" spans="2:15" x14ac:dyDescent="0.2">
      <c r="B65" s="54" t="str">
        <f t="shared" si="12"/>
        <v>No</v>
      </c>
      <c r="D65" s="173" t="s">
        <v>177</v>
      </c>
      <c r="H65" s="85"/>
      <c r="I65" s="85"/>
      <c r="J65" s="85"/>
      <c r="K65" s="85"/>
      <c r="L65" s="85"/>
      <c r="M65" s="85"/>
    </row>
    <row r="66" spans="2:15" x14ac:dyDescent="0.2">
      <c r="B66" s="851" t="str">
        <f>IF(AND(ROUND($H66,0)=0,ROUND($I66,0)=0,ROUND($J66,0)=0,ROUND($K66,0)=0,ROUND($L66,0)=0,ROUND($M66,0)=0),"No","Yes")</f>
        <v>No</v>
      </c>
      <c r="D66" s="60" t="str">
        <f>'Group Inputs'!B40</f>
        <v>Hostel Fees</v>
      </c>
      <c r="H66" s="143">
        <f>-'Sch Parent Inputs'!C40</f>
        <v>0</v>
      </c>
      <c r="I66" s="143">
        <f>-'Sch Parent Inputs'!D40</f>
        <v>0</v>
      </c>
      <c r="J66" s="143">
        <f>-'Sch Parent Inputs'!E40</f>
        <v>0</v>
      </c>
      <c r="K66" s="143">
        <f>-'Group Inputs'!C40</f>
        <v>0</v>
      </c>
      <c r="L66" s="143">
        <f>-'Group Inputs'!D40</f>
        <v>0</v>
      </c>
      <c r="M66" s="143">
        <f>-'Group Inputs'!E40</f>
        <v>0</v>
      </c>
    </row>
    <row r="67" spans="2:15" x14ac:dyDescent="0.2">
      <c r="B67" s="851" t="str">
        <f>IF(AND(ROUND($H67,0)=0,ROUND($I67,0)=0,ROUND($J67,0)=0,ROUND($K67,0)=0,ROUND($L67,0)=0,ROUND($M67,0)=0),"No","Yes")</f>
        <v>No</v>
      </c>
      <c r="D67" s="60" t="str">
        <f>'Group Inputs'!B41</f>
        <v>Other Revenue</v>
      </c>
      <c r="H67" s="143">
        <f>-'Sch Parent Inputs'!C41</f>
        <v>0</v>
      </c>
      <c r="I67" s="143">
        <f>-'Sch Parent Inputs'!D41</f>
        <v>0</v>
      </c>
      <c r="J67" s="143">
        <f>-'Sch Parent Inputs'!E41</f>
        <v>0</v>
      </c>
      <c r="K67" s="143">
        <f>-'Group Inputs'!C41</f>
        <v>0</v>
      </c>
      <c r="L67" s="143">
        <f>-'Group Inputs'!D41</f>
        <v>0</v>
      </c>
      <c r="M67" s="143">
        <f>-'Group Inputs'!E41</f>
        <v>0</v>
      </c>
    </row>
    <row r="68" spans="2:15" x14ac:dyDescent="0.2">
      <c r="B68" s="851" t="str">
        <f>IF(AND(ROUND($H68,0)=0,ROUND($I68,0)=0,ROUND($J68,0)=0,ROUND($K68,0)=0,ROUND($L68,0)=0,ROUND($M68,0)=0),"No","Yes")</f>
        <v>No</v>
      </c>
      <c r="D68" s="60" t="str">
        <f>'Group Inputs'!B42</f>
        <v>Student Contributions</v>
      </c>
      <c r="H68" s="143">
        <f>-'Sch Parent Inputs'!C42</f>
        <v>0</v>
      </c>
      <c r="I68" s="143">
        <f>-'Sch Parent Inputs'!D42</f>
        <v>0</v>
      </c>
      <c r="J68" s="143">
        <f>-'Sch Parent Inputs'!E42</f>
        <v>0</v>
      </c>
      <c r="K68" s="143">
        <f>-'Group Inputs'!C42</f>
        <v>0</v>
      </c>
      <c r="L68" s="143">
        <f>-'Group Inputs'!D42</f>
        <v>0</v>
      </c>
      <c r="M68" s="143">
        <f>-'Group Inputs'!E42</f>
        <v>0</v>
      </c>
    </row>
    <row r="69" spans="2:15" x14ac:dyDescent="0.2">
      <c r="B69" s="54" t="str">
        <f t="shared" ref="B69:B71" si="13">$B$59</f>
        <v>No</v>
      </c>
      <c r="D69" s="243"/>
      <c r="H69" s="380"/>
      <c r="I69" s="380"/>
      <c r="J69" s="380"/>
      <c r="K69" s="380"/>
      <c r="L69" s="380"/>
      <c r="M69" s="380"/>
    </row>
    <row r="70" spans="2:15" x14ac:dyDescent="0.2">
      <c r="B70" s="54" t="str">
        <f t="shared" si="13"/>
        <v>No</v>
      </c>
      <c r="D70" s="173"/>
      <c r="H70" s="381">
        <f t="shared" ref="H70:M70" si="14">SUM(H66:H69)</f>
        <v>0</v>
      </c>
      <c r="I70" s="381">
        <f t="shared" si="14"/>
        <v>0</v>
      </c>
      <c r="J70" s="381">
        <f t="shared" si="14"/>
        <v>0</v>
      </c>
      <c r="K70" s="381">
        <f t="shared" si="14"/>
        <v>0</v>
      </c>
      <c r="L70" s="381">
        <f t="shared" si="14"/>
        <v>0</v>
      </c>
      <c r="M70" s="381">
        <f t="shared" si="14"/>
        <v>0</v>
      </c>
    </row>
    <row r="71" spans="2:15" x14ac:dyDescent="0.2">
      <c r="B71" s="54" t="str">
        <f t="shared" si="13"/>
        <v>No</v>
      </c>
      <c r="D71" s="173" t="s">
        <v>189</v>
      </c>
      <c r="H71" s="382"/>
      <c r="I71" s="382"/>
      <c r="J71" s="382"/>
      <c r="K71" s="382"/>
      <c r="L71" s="382"/>
      <c r="M71" s="382"/>
    </row>
    <row r="72" spans="2:15" x14ac:dyDescent="0.2">
      <c r="B72" s="851" t="str">
        <f t="shared" ref="B72:B74" si="15">IF(AND(ROUND($H72,0)=0,ROUND($I72,0)=0,ROUND($J72,0)=0,ROUND($K72,0)=0,ROUND($L72,0)=0,ROUND($M72,0)=0),"No","Yes")</f>
        <v>No</v>
      </c>
      <c r="D72" s="60" t="str">
        <f>'Group Inputs'!B46</f>
        <v>Other Hostel Expenses</v>
      </c>
      <c r="E72" s="50"/>
      <c r="H72" s="143">
        <f>'Sch Parent Inputs'!C46</f>
        <v>0</v>
      </c>
      <c r="I72" s="143">
        <f>'Sch Parent Inputs'!D46</f>
        <v>0</v>
      </c>
      <c r="J72" s="143">
        <f>'Sch Parent Inputs'!E46</f>
        <v>0</v>
      </c>
      <c r="K72" s="380">
        <f>'Group Inputs'!C46</f>
        <v>0</v>
      </c>
      <c r="L72" s="380">
        <f>'Group Inputs'!D46</f>
        <v>0</v>
      </c>
      <c r="M72" s="380">
        <f>'Group Inputs'!E46</f>
        <v>0</v>
      </c>
    </row>
    <row r="73" spans="2:15" x14ac:dyDescent="0.2">
      <c r="B73" s="851" t="str">
        <f t="shared" si="15"/>
        <v>No</v>
      </c>
      <c r="D73" s="60" t="s">
        <v>841</v>
      </c>
      <c r="E73" s="50"/>
      <c r="H73" s="143">
        <f>'Group Inputs'!C108</f>
        <v>0</v>
      </c>
      <c r="I73" s="143">
        <f>'Group Inputs'!D108</f>
        <v>0</v>
      </c>
      <c r="J73" s="143">
        <f>'Group Inputs'!E108</f>
        <v>0</v>
      </c>
      <c r="K73" s="143">
        <f>'Group Inputs'!C108</f>
        <v>0</v>
      </c>
      <c r="L73" s="143">
        <f>'Group Inputs'!D108</f>
        <v>0</v>
      </c>
      <c r="M73" s="143">
        <f>'Group Inputs'!E108</f>
        <v>0</v>
      </c>
    </row>
    <row r="74" spans="2:15" x14ac:dyDescent="0.2">
      <c r="B74" s="851" t="str">
        <f t="shared" si="15"/>
        <v>No</v>
      </c>
      <c r="D74" s="60" t="str">
        <f>'Group Inputs'!B47</f>
        <v>Employee Benefit - Salaries</v>
      </c>
      <c r="E74" s="50"/>
      <c r="H74" s="143">
        <f>'Sch Parent Inputs'!C47</f>
        <v>0</v>
      </c>
      <c r="I74" s="143">
        <f>'Sch Parent Inputs'!D47</f>
        <v>0</v>
      </c>
      <c r="J74" s="143">
        <f>'Sch Parent Inputs'!E47</f>
        <v>0</v>
      </c>
      <c r="K74" s="380">
        <f>'Group Inputs'!C47</f>
        <v>0</v>
      </c>
      <c r="L74" s="380">
        <f>'Group Inputs'!D47</f>
        <v>0</v>
      </c>
      <c r="M74" s="380">
        <f>'Group Inputs'!E47</f>
        <v>0</v>
      </c>
    </row>
    <row r="75" spans="2:15" s="50" customFormat="1" x14ac:dyDescent="0.2">
      <c r="B75" s="54" t="str">
        <f t="shared" ref="B75:B80" si="16">$B$59</f>
        <v>No</v>
      </c>
      <c r="C75" s="801"/>
      <c r="D75" s="243"/>
      <c r="E75" s="30"/>
      <c r="H75" s="380"/>
      <c r="I75" s="380"/>
      <c r="J75" s="380"/>
      <c r="K75" s="380"/>
      <c r="L75" s="380"/>
      <c r="M75" s="380"/>
      <c r="N75" s="782"/>
      <c r="O75" s="383"/>
    </row>
    <row r="76" spans="2:15" ht="12.75" customHeight="1" x14ac:dyDescent="0.2">
      <c r="B76" s="54" t="str">
        <f t="shared" si="16"/>
        <v>No</v>
      </c>
      <c r="D76" s="173"/>
      <c r="F76" s="30"/>
      <c r="G76" s="30"/>
      <c r="H76" s="381">
        <f t="shared" ref="H76:M76" si="17">SUM(H72:H75)</f>
        <v>0</v>
      </c>
      <c r="I76" s="381">
        <f t="shared" si="17"/>
        <v>0</v>
      </c>
      <c r="J76" s="381">
        <f t="shared" si="17"/>
        <v>0</v>
      </c>
      <c r="K76" s="381">
        <f t="shared" si="17"/>
        <v>0</v>
      </c>
      <c r="L76" s="381">
        <f t="shared" si="17"/>
        <v>0</v>
      </c>
      <c r="M76" s="381">
        <f t="shared" si="17"/>
        <v>0</v>
      </c>
    </row>
    <row r="77" spans="2:15" x14ac:dyDescent="0.2">
      <c r="B77" s="54" t="str">
        <f t="shared" si="16"/>
        <v>No</v>
      </c>
      <c r="D77" s="243"/>
      <c r="F77" s="30"/>
      <c r="G77" s="30"/>
      <c r="H77" s="380"/>
      <c r="I77" s="380"/>
      <c r="J77" s="380"/>
      <c r="K77" s="380"/>
      <c r="L77" s="380"/>
      <c r="M77" s="380"/>
    </row>
    <row r="78" spans="2:15" ht="13.5" thickBot="1" x14ac:dyDescent="0.25">
      <c r="B78" s="54" t="str">
        <f t="shared" si="16"/>
        <v>No</v>
      </c>
      <c r="D78" s="59" t="s">
        <v>842</v>
      </c>
      <c r="F78" s="30"/>
      <c r="G78" s="30"/>
      <c r="H78" s="384">
        <f t="shared" ref="H78:M78" si="18">H70-H76</f>
        <v>0</v>
      </c>
      <c r="I78" s="384">
        <f t="shared" si="18"/>
        <v>0</v>
      </c>
      <c r="J78" s="182">
        <f t="shared" si="18"/>
        <v>0</v>
      </c>
      <c r="K78" s="384">
        <f t="shared" si="18"/>
        <v>0</v>
      </c>
      <c r="L78" s="384">
        <f t="shared" si="18"/>
        <v>0</v>
      </c>
      <c r="M78" s="182">
        <f t="shared" si="18"/>
        <v>0</v>
      </c>
    </row>
    <row r="79" spans="2:15" ht="13.5" thickTop="1" x14ac:dyDescent="0.2">
      <c r="B79" s="54" t="str">
        <f t="shared" si="16"/>
        <v>No</v>
      </c>
    </row>
    <row r="80" spans="2:15" x14ac:dyDescent="0.2">
      <c r="B80" s="54" t="str">
        <f t="shared" si="16"/>
        <v>No</v>
      </c>
      <c r="D80" s="59"/>
      <c r="F80" s="46"/>
      <c r="G80" s="46"/>
      <c r="H80" s="46"/>
    </row>
    <row r="81" spans="2:21" x14ac:dyDescent="0.2">
      <c r="B81" s="54" t="str">
        <f>'St of Comprehensive Rev. &amp; Exp.'!$B$23</f>
        <v>No</v>
      </c>
      <c r="C81" s="801"/>
      <c r="D81" s="1821" t="str">
        <f>N81&amp;". Learning Resources"</f>
        <v>2. Learning Resources</v>
      </c>
      <c r="E81" s="1821"/>
      <c r="F81" s="1821"/>
      <c r="G81" s="1821"/>
      <c r="H81" s="1821"/>
      <c r="I81" s="1821"/>
      <c r="J81" s="1821"/>
      <c r="K81" s="495"/>
      <c r="L81" s="495"/>
      <c r="M81" s="495"/>
      <c r="N81" s="783">
        <f>IF($B81="Yes",$N59+1,$N59)</f>
        <v>2</v>
      </c>
      <c r="O81" s="546"/>
      <c r="P81" s="59"/>
      <c r="Q81" s="59"/>
      <c r="R81" s="59"/>
      <c r="S81" s="59"/>
      <c r="T81" s="59"/>
      <c r="U81" s="59"/>
    </row>
    <row r="82" spans="2:21" x14ac:dyDescent="0.2">
      <c r="B82" s="54" t="str">
        <f>$B$81</f>
        <v>No</v>
      </c>
      <c r="C82" s="801"/>
      <c r="D82" s="495"/>
      <c r="E82" s="495"/>
      <c r="F82" s="495"/>
      <c r="G82" s="495"/>
      <c r="H82" s="495"/>
      <c r="I82" s="495"/>
      <c r="J82" s="495"/>
      <c r="K82" s="495"/>
      <c r="L82" s="495"/>
      <c r="M82" s="495"/>
      <c r="N82" s="785"/>
      <c r="O82" s="59"/>
      <c r="P82" s="59"/>
      <c r="Q82" s="59"/>
      <c r="R82" s="59"/>
      <c r="S82" s="59"/>
      <c r="T82" s="59"/>
      <c r="U82" s="59"/>
    </row>
    <row r="83" spans="2:21" x14ac:dyDescent="0.2">
      <c r="B83" s="54" t="str">
        <f t="shared" ref="B83:B87" si="19">$B$81</f>
        <v>No</v>
      </c>
      <c r="C83" s="801"/>
      <c r="D83" s="495"/>
      <c r="E83" s="495"/>
      <c r="F83" s="495"/>
      <c r="G83" s="495"/>
      <c r="H83" s="1775" t="s">
        <v>476</v>
      </c>
      <c r="I83" s="1775"/>
      <c r="J83" s="1775"/>
      <c r="K83" s="1775" t="s">
        <v>477</v>
      </c>
      <c r="L83" s="1775"/>
      <c r="M83" s="1775"/>
      <c r="N83" s="785"/>
      <c r="O83" s="59"/>
      <c r="P83" s="59"/>
      <c r="Q83" s="59"/>
      <c r="R83" s="59"/>
      <c r="S83" s="59"/>
      <c r="T83" s="59"/>
      <c r="U83" s="59"/>
    </row>
    <row r="84" spans="2:21" x14ac:dyDescent="0.2">
      <c r="B84" s="54" t="str">
        <f t="shared" si="19"/>
        <v>No</v>
      </c>
      <c r="D84" s="54"/>
      <c r="F84" s="30"/>
      <c r="G84" s="30"/>
      <c r="H84" s="130">
        <f>FY</f>
        <v>2025</v>
      </c>
      <c r="I84" s="130">
        <f>FY</f>
        <v>2025</v>
      </c>
      <c r="J84" s="130">
        <f>FY-1</f>
        <v>2024</v>
      </c>
      <c r="K84" s="130">
        <f>FY</f>
        <v>2025</v>
      </c>
      <c r="L84" s="130">
        <f>FY</f>
        <v>2025</v>
      </c>
      <c r="M84" s="130">
        <f>FY-1</f>
        <v>2024</v>
      </c>
    </row>
    <row r="85" spans="2:21" ht="25.5" x14ac:dyDescent="0.2">
      <c r="B85" s="54" t="str">
        <f t="shared" si="19"/>
        <v>No</v>
      </c>
      <c r="D85" s="54"/>
      <c r="H85" s="571" t="str">
        <f>+'Group Inputs'!$C$7</f>
        <v>Actual</v>
      </c>
      <c r="I85" s="171" t="str">
        <f>+'Group Inputs'!$D$7</f>
        <v>Budget (Unaudited)</v>
      </c>
      <c r="J85" s="571" t="str">
        <f>+'Group Inputs'!$E$7</f>
        <v>Actual</v>
      </c>
      <c r="K85" s="571" t="str">
        <f>+'Group Inputs'!$C$7</f>
        <v>Actual</v>
      </c>
      <c r="L85" s="171" t="str">
        <f>+'Group Inputs'!$D$7</f>
        <v>Budget (Unaudited)</v>
      </c>
      <c r="M85" s="571" t="str">
        <f>+'Group Inputs'!$E$7</f>
        <v>Actual</v>
      </c>
    </row>
    <row r="86" spans="2:21" ht="13.5" thickBot="1" x14ac:dyDescent="0.25">
      <c r="B86" s="54" t="str">
        <f t="shared" si="19"/>
        <v>No</v>
      </c>
      <c r="D86" s="54"/>
      <c r="H86" s="493" t="s">
        <v>316</v>
      </c>
      <c r="I86" s="493" t="s">
        <v>316</v>
      </c>
      <c r="J86" s="493" t="s">
        <v>316</v>
      </c>
      <c r="K86" s="493" t="s">
        <v>316</v>
      </c>
      <c r="L86" s="493" t="s">
        <v>316</v>
      </c>
      <c r="M86" s="493" t="s">
        <v>316</v>
      </c>
    </row>
    <row r="87" spans="2:21" x14ac:dyDescent="0.2">
      <c r="B87" s="54" t="str">
        <f t="shared" si="19"/>
        <v>No</v>
      </c>
      <c r="D87" s="54"/>
      <c r="H87" s="85"/>
      <c r="I87" s="85"/>
      <c r="J87" s="85"/>
      <c r="K87" s="85"/>
      <c r="L87" s="85"/>
      <c r="M87" s="85"/>
    </row>
    <row r="88" spans="2:21" x14ac:dyDescent="0.2">
      <c r="B88" s="851" t="str">
        <f t="shared" ref="B88:B92" si="20">IF(AND(ROUND($H88,0)=0,ROUND($I88,0)=0,ROUND($J88,0)=0,ROUND($K88,0)=0,ROUND($L88,0)=0,ROUND($M88,0)=0),"No","Yes")</f>
        <v>No</v>
      </c>
      <c r="D88" s="30" t="str">
        <f>'Group Inputs'!B52</f>
        <v>Curricular</v>
      </c>
      <c r="F88" s="30"/>
      <c r="G88" s="30"/>
      <c r="H88" s="143">
        <f>'Sch Parent Inputs'!C52</f>
        <v>0</v>
      </c>
      <c r="I88" s="143">
        <f>'Sch Parent Inputs'!D52</f>
        <v>0</v>
      </c>
      <c r="J88" s="143">
        <f>'Sch Parent Inputs'!E52</f>
        <v>0</v>
      </c>
      <c r="K88" s="143">
        <f>'Group Inputs'!C52</f>
        <v>0</v>
      </c>
      <c r="L88" s="143">
        <f>'Group Inputs'!D52</f>
        <v>0</v>
      </c>
      <c r="M88" s="143">
        <f>'Group Inputs'!E52</f>
        <v>0</v>
      </c>
    </row>
    <row r="89" spans="2:21" x14ac:dyDescent="0.2">
      <c r="B89" s="851" t="str">
        <f t="shared" si="20"/>
        <v>No</v>
      </c>
      <c r="D89" s="30" t="str">
        <f>'Group Inputs'!B53</f>
        <v>Information and Communication Technology</v>
      </c>
      <c r="H89" s="143">
        <f>'Sch Parent Inputs'!C53</f>
        <v>0</v>
      </c>
      <c r="I89" s="143">
        <f>'Sch Parent Inputs'!D53</f>
        <v>0</v>
      </c>
      <c r="J89" s="143">
        <f>'Sch Parent Inputs'!E53</f>
        <v>0</v>
      </c>
      <c r="K89" s="143">
        <f>'Group Inputs'!C53</f>
        <v>0</v>
      </c>
      <c r="L89" s="143">
        <f>'Group Inputs'!D53</f>
        <v>0</v>
      </c>
      <c r="M89" s="143">
        <f>'Group Inputs'!E53</f>
        <v>0</v>
      </c>
    </row>
    <row r="90" spans="2:21" x14ac:dyDescent="0.2">
      <c r="B90" s="851" t="str">
        <f t="shared" si="20"/>
        <v>No</v>
      </c>
      <c r="D90" s="30" t="str">
        <f>'Group Inputs'!B55</f>
        <v>Employee Benefits - Salaries</v>
      </c>
      <c r="H90" s="143">
        <f>'Sch Parent Inputs'!C55</f>
        <v>0</v>
      </c>
      <c r="I90" s="143">
        <f>'Sch Parent Inputs'!D55</f>
        <v>0</v>
      </c>
      <c r="J90" s="143">
        <f>'Sch Parent Inputs'!E55</f>
        <v>0</v>
      </c>
      <c r="K90" s="143">
        <f>'Group Inputs'!C55</f>
        <v>0</v>
      </c>
      <c r="L90" s="143">
        <f>'Group Inputs'!D55</f>
        <v>0</v>
      </c>
      <c r="M90" s="143">
        <f>'Group Inputs'!E55</f>
        <v>0</v>
      </c>
    </row>
    <row r="91" spans="2:21" x14ac:dyDescent="0.2">
      <c r="B91" s="851" t="str">
        <f t="shared" si="20"/>
        <v>No</v>
      </c>
      <c r="D91" s="30" t="str">
        <f>'Group Inputs'!B56</f>
        <v>Staff Development</v>
      </c>
      <c r="H91" s="143">
        <f>'Sch Parent Inputs'!C56</f>
        <v>0</v>
      </c>
      <c r="I91" s="143">
        <f>'Sch Parent Inputs'!D56</f>
        <v>0</v>
      </c>
      <c r="J91" s="143">
        <f>'Sch Parent Inputs'!E56</f>
        <v>0</v>
      </c>
      <c r="K91" s="143">
        <f>'Group Inputs'!C56</f>
        <v>0</v>
      </c>
      <c r="L91" s="143">
        <f>'Group Inputs'!D56</f>
        <v>0</v>
      </c>
      <c r="M91" s="143">
        <f>'Group Inputs'!E56</f>
        <v>0</v>
      </c>
    </row>
    <row r="92" spans="2:21" x14ac:dyDescent="0.2">
      <c r="B92" s="851" t="str">
        <f t="shared" si="20"/>
        <v>No</v>
      </c>
      <c r="D92" s="30" t="s">
        <v>841</v>
      </c>
      <c r="H92" s="143">
        <f>-L296-H73</f>
        <v>0</v>
      </c>
      <c r="I92" s="143">
        <f>SUM('Sch Parent Inputs'!D106:D115)-I73</f>
        <v>0</v>
      </c>
      <c r="J92" s="143">
        <f>SUM('Sch Parent Inputs'!E106:E115)-J73</f>
        <v>0</v>
      </c>
      <c r="K92" s="143">
        <f>SUM('Group Inputs'!C106:C115)-K73</f>
        <v>0</v>
      </c>
      <c r="L92" s="143">
        <f>SUM('Group Inputs'!D106:D115)-L73</f>
        <v>0</v>
      </c>
      <c r="M92" s="143">
        <f>SUM('Group Inputs'!E106:E115)-M73</f>
        <v>0</v>
      </c>
    </row>
    <row r="93" spans="2:21" x14ac:dyDescent="0.2">
      <c r="B93" s="851"/>
      <c r="D93" s="30" t="s">
        <v>206</v>
      </c>
      <c r="H93" s="143">
        <f>'Sch Parent Inputs'!C54</f>
        <v>0</v>
      </c>
      <c r="I93" s="143">
        <f>'Sch Parent Inputs'!D54</f>
        <v>0</v>
      </c>
      <c r="J93" s="143">
        <f>'Sch Parent Inputs'!E54</f>
        <v>0</v>
      </c>
      <c r="K93" s="143">
        <f>'Group Inputs'!C54</f>
        <v>0</v>
      </c>
      <c r="L93" s="143">
        <f>'Group Inputs'!D54</f>
        <v>0</v>
      </c>
      <c r="M93" s="143">
        <f>'Group Inputs'!E54</f>
        <v>0</v>
      </c>
    </row>
    <row r="94" spans="2:21" x14ac:dyDescent="0.2">
      <c r="B94" s="54" t="str">
        <f t="shared" ref="B94:B96" si="21">$B$81</f>
        <v>No</v>
      </c>
      <c r="H94" s="143"/>
      <c r="I94" s="143"/>
      <c r="J94" s="143"/>
      <c r="K94" s="143"/>
      <c r="L94" s="143"/>
      <c r="M94" s="143"/>
    </row>
    <row r="95" spans="2:21" ht="13.5" thickBot="1" x14ac:dyDescent="0.25">
      <c r="B95" s="54" t="str">
        <f t="shared" si="21"/>
        <v>No</v>
      </c>
      <c r="E95" s="50"/>
      <c r="H95" s="182">
        <f t="shared" ref="H95:M95" si="22">SUM(H88:H94)</f>
        <v>0</v>
      </c>
      <c r="I95" s="182">
        <f t="shared" si="22"/>
        <v>0</v>
      </c>
      <c r="J95" s="182">
        <f t="shared" si="22"/>
        <v>0</v>
      </c>
      <c r="K95" s="182">
        <f t="shared" si="22"/>
        <v>0</v>
      </c>
      <c r="L95" s="182">
        <f t="shared" si="22"/>
        <v>0</v>
      </c>
      <c r="M95" s="182">
        <f t="shared" si="22"/>
        <v>0</v>
      </c>
    </row>
    <row r="96" spans="2:21" ht="12.75" customHeight="1" thickTop="1" x14ac:dyDescent="0.2">
      <c r="B96" s="54" t="str">
        <f t="shared" si="21"/>
        <v>No</v>
      </c>
      <c r="E96" s="50"/>
      <c r="H96" s="46"/>
      <c r="I96" s="46"/>
      <c r="J96" s="46"/>
      <c r="K96" s="46"/>
      <c r="L96" s="46"/>
      <c r="M96" s="46"/>
    </row>
    <row r="97" spans="1:21" x14ac:dyDescent="0.2">
      <c r="B97" s="851" t="str">
        <f>'St of Comprehensive Rev. &amp; Exp.'!$B$24</f>
        <v>No</v>
      </c>
      <c r="C97" s="802"/>
      <c r="D97" s="1822" t="str">
        <f>N97&amp;". Administration"</f>
        <v>2. Administration</v>
      </c>
      <c r="E97" s="1822"/>
      <c r="F97" s="1822"/>
      <c r="G97" s="1822"/>
      <c r="H97" s="1822"/>
      <c r="I97" s="1822"/>
      <c r="J97" s="1822"/>
      <c r="K97" s="496"/>
      <c r="L97" s="496"/>
      <c r="M97" s="496"/>
      <c r="N97" s="783">
        <f>IF($B97="Yes",$N81+1,$N81)</f>
        <v>2</v>
      </c>
      <c r="O97" s="59"/>
      <c r="P97" s="59"/>
      <c r="Q97" s="59"/>
      <c r="R97" s="59"/>
      <c r="S97" s="59"/>
      <c r="T97" s="59"/>
      <c r="U97" s="59"/>
    </row>
    <row r="98" spans="1:21" x14ac:dyDescent="0.2">
      <c r="B98" s="54" t="str">
        <f>$B$97</f>
        <v>No</v>
      </c>
      <c r="C98" s="801"/>
      <c r="D98" s="496"/>
      <c r="E98" s="496"/>
      <c r="F98" s="496"/>
      <c r="G98" s="496"/>
      <c r="H98" s="496"/>
      <c r="I98" s="496"/>
      <c r="J98" s="496"/>
      <c r="K98" s="496"/>
      <c r="L98" s="496"/>
      <c r="M98" s="496"/>
      <c r="N98" s="785"/>
      <c r="O98" s="59"/>
      <c r="P98" s="59"/>
      <c r="Q98" s="59"/>
      <c r="R98" s="59"/>
      <c r="S98" s="59"/>
      <c r="T98" s="59"/>
      <c r="U98" s="59"/>
    </row>
    <row r="99" spans="1:21" x14ac:dyDescent="0.2">
      <c r="B99" s="54" t="str">
        <f t="shared" ref="B99:B103" si="23">$B$97</f>
        <v>No</v>
      </c>
      <c r="C99" s="801"/>
      <c r="D99" s="496"/>
      <c r="E99" s="496"/>
      <c r="F99" s="496"/>
      <c r="G99" s="496"/>
      <c r="H99" s="1775" t="s">
        <v>476</v>
      </c>
      <c r="I99" s="1775"/>
      <c r="J99" s="1775"/>
      <c r="K99" s="1775" t="s">
        <v>477</v>
      </c>
      <c r="L99" s="1775"/>
      <c r="M99" s="1775"/>
      <c r="N99" s="785"/>
      <c r="O99" s="59"/>
      <c r="P99" s="59"/>
      <c r="Q99" s="59"/>
      <c r="R99" s="59"/>
      <c r="S99" s="59"/>
      <c r="T99" s="59"/>
      <c r="U99" s="59"/>
    </row>
    <row r="100" spans="1:21" x14ac:dyDescent="0.2">
      <c r="B100" s="54" t="str">
        <f t="shared" si="23"/>
        <v>No</v>
      </c>
      <c r="D100" s="54"/>
      <c r="H100" s="130">
        <f>FY</f>
        <v>2025</v>
      </c>
      <c r="I100" s="130">
        <f>FY</f>
        <v>2025</v>
      </c>
      <c r="J100" s="130">
        <f>FY-1</f>
        <v>2024</v>
      </c>
      <c r="K100" s="130">
        <f>FY</f>
        <v>2025</v>
      </c>
      <c r="L100" s="130">
        <f>FY</f>
        <v>2025</v>
      </c>
      <c r="M100" s="130">
        <f>FY-1</f>
        <v>2024</v>
      </c>
    </row>
    <row r="101" spans="1:21" ht="25.5" x14ac:dyDescent="0.2">
      <c r="B101" s="54" t="str">
        <f t="shared" si="23"/>
        <v>No</v>
      </c>
      <c r="D101" s="54"/>
      <c r="F101" s="30"/>
      <c r="G101" s="30"/>
      <c r="H101" s="571" t="str">
        <f>+'Group Inputs'!$C$7</f>
        <v>Actual</v>
      </c>
      <c r="I101" s="171" t="str">
        <f>+'Group Inputs'!$D$7</f>
        <v>Budget (Unaudited)</v>
      </c>
      <c r="J101" s="571" t="str">
        <f>+'Group Inputs'!$E$7</f>
        <v>Actual</v>
      </c>
      <c r="K101" s="571" t="str">
        <f>+'Group Inputs'!$C$7</f>
        <v>Actual</v>
      </c>
      <c r="L101" s="171" t="str">
        <f>+'Group Inputs'!$D$7</f>
        <v>Budget (Unaudited)</v>
      </c>
      <c r="M101" s="571" t="str">
        <f>+'Group Inputs'!$E$7</f>
        <v>Actual</v>
      </c>
    </row>
    <row r="102" spans="1:21" ht="12.75" customHeight="1" thickBot="1" x14ac:dyDescent="0.25">
      <c r="B102" s="54" t="str">
        <f t="shared" si="23"/>
        <v>No</v>
      </c>
      <c r="D102" s="54"/>
      <c r="F102" s="30"/>
      <c r="G102" s="30"/>
      <c r="H102" s="493" t="s">
        <v>316</v>
      </c>
      <c r="I102" s="493" t="s">
        <v>316</v>
      </c>
      <c r="J102" s="493" t="s">
        <v>316</v>
      </c>
      <c r="K102" s="493" t="s">
        <v>316</v>
      </c>
      <c r="L102" s="493" t="s">
        <v>316</v>
      </c>
      <c r="M102" s="493" t="s">
        <v>316</v>
      </c>
      <c r="O102" s="5"/>
      <c r="P102" s="5"/>
      <c r="Q102" s="5"/>
      <c r="R102" s="5"/>
      <c r="S102" s="5"/>
      <c r="T102" s="5"/>
      <c r="U102" s="5"/>
    </row>
    <row r="103" spans="1:21" ht="12.75" customHeight="1" x14ac:dyDescent="0.2">
      <c r="B103" s="54" t="str">
        <f t="shared" si="23"/>
        <v>No</v>
      </c>
      <c r="D103" s="54"/>
      <c r="F103" s="30"/>
      <c r="G103" s="30"/>
      <c r="H103" s="85"/>
      <c r="I103" s="85"/>
      <c r="J103" s="85"/>
      <c r="K103" s="85"/>
      <c r="L103" s="85"/>
      <c r="M103" s="85"/>
      <c r="O103" s="5"/>
      <c r="P103" s="5"/>
      <c r="Q103" s="5"/>
      <c r="R103" s="5"/>
      <c r="S103" s="5"/>
      <c r="T103" s="5"/>
      <c r="U103" s="5"/>
    </row>
    <row r="104" spans="1:21" x14ac:dyDescent="0.2">
      <c r="A104" s="30" t="s">
        <v>843</v>
      </c>
      <c r="B104" s="851" t="str">
        <f t="shared" ref="B104:B113" si="24">IF(AND(ROUND($H104,0)=0,ROUND($I104,0)=0,ROUND($J104,0)=0,ROUND($K104,0)=0,ROUND($L104,0)=0,ROUND($M104,0)=0),"No","Yes")</f>
        <v>No</v>
      </c>
      <c r="D104" s="30" t="str">
        <f>'Group Inputs'!B61</f>
        <v>Audit Fee</v>
      </c>
      <c r="H104" s="143">
        <f>'Sch Parent Inputs'!C61</f>
        <v>0</v>
      </c>
      <c r="I104" s="143">
        <f>'Sch Parent Inputs'!D61</f>
        <v>0</v>
      </c>
      <c r="J104" s="143">
        <f>'Sch Parent Inputs'!E61</f>
        <v>0</v>
      </c>
      <c r="K104" s="143">
        <f>'Group Inputs'!C61</f>
        <v>0</v>
      </c>
      <c r="L104" s="143">
        <f>'Group Inputs'!D61</f>
        <v>0</v>
      </c>
      <c r="M104" s="143">
        <f>'Group Inputs'!E61</f>
        <v>0</v>
      </c>
      <c r="O104" s="353" t="str">
        <f>'Guidance - Specific Disclosures'!A97</f>
        <v>[S32]</v>
      </c>
      <c r="P104" s="5"/>
      <c r="Q104" s="5"/>
      <c r="R104" s="5"/>
      <c r="S104" s="5"/>
      <c r="T104" s="5"/>
      <c r="U104" s="5"/>
    </row>
    <row r="105" spans="1:21" ht="12.75" customHeight="1" x14ac:dyDescent="0.2">
      <c r="B105" s="851" t="str">
        <f t="shared" si="24"/>
        <v>No</v>
      </c>
      <c r="D105" s="30" t="str">
        <f>'Group Inputs'!B62</f>
        <v>Board Fees and Expenses</v>
      </c>
      <c r="F105" s="30"/>
      <c r="G105" s="30"/>
      <c r="H105" s="143">
        <f>'Sch Parent Inputs'!C62</f>
        <v>0</v>
      </c>
      <c r="I105" s="143">
        <f>'Sch Parent Inputs'!D62</f>
        <v>0</v>
      </c>
      <c r="J105" s="143">
        <f>'Sch Parent Inputs'!E62</f>
        <v>0</v>
      </c>
      <c r="K105" s="143">
        <f>'Group Inputs'!C62</f>
        <v>0</v>
      </c>
      <c r="L105" s="143">
        <f>'Group Inputs'!D62</f>
        <v>0</v>
      </c>
      <c r="M105" s="143">
        <f>'Group Inputs'!E62</f>
        <v>0</v>
      </c>
      <c r="O105" s="5"/>
      <c r="P105" s="5"/>
      <c r="Q105" s="5"/>
      <c r="R105" s="5"/>
      <c r="S105" s="5"/>
      <c r="T105" s="5"/>
      <c r="U105" s="5"/>
    </row>
    <row r="106" spans="1:21" x14ac:dyDescent="0.2">
      <c r="B106" s="851" t="str">
        <f t="shared" si="24"/>
        <v>No</v>
      </c>
      <c r="D106" s="5" t="s">
        <v>844</v>
      </c>
      <c r="E106" s="5"/>
      <c r="F106" s="235"/>
      <c r="H106" s="143">
        <f>'Sch Parent Inputs'!C63</f>
        <v>0</v>
      </c>
      <c r="I106" s="143">
        <f>'Sch Parent Inputs'!D63</f>
        <v>0</v>
      </c>
      <c r="J106" s="143">
        <f>'Sch Parent Inputs'!E63</f>
        <v>0</v>
      </c>
      <c r="K106" s="143">
        <f>'Group Inputs'!C63</f>
        <v>0</v>
      </c>
      <c r="L106" s="143">
        <f>'Group Inputs'!D63</f>
        <v>0</v>
      </c>
      <c r="M106" s="143">
        <f>'Group Inputs'!E63</f>
        <v>0</v>
      </c>
      <c r="O106" s="1427" t="str">
        <f>'Guidance - Specific Disclosures'!A100</f>
        <v>[S33]</v>
      </c>
      <c r="P106" s="5"/>
      <c r="Q106" s="5"/>
      <c r="R106" s="5"/>
      <c r="S106" s="5"/>
      <c r="T106" s="5"/>
      <c r="U106" s="5"/>
    </row>
    <row r="107" spans="1:21" x14ac:dyDescent="0.2">
      <c r="A107" s="30" t="s">
        <v>845</v>
      </c>
      <c r="B107" s="851" t="str">
        <f t="shared" si="24"/>
        <v>No</v>
      </c>
      <c r="D107" s="5" t="str">
        <f>'Group Inputs'!B64</f>
        <v xml:space="preserve">Operating Lease </v>
      </c>
      <c r="E107" s="5"/>
      <c r="F107" s="235"/>
      <c r="H107" s="143">
        <f>'Sch Parent Inputs'!C64</f>
        <v>0</v>
      </c>
      <c r="I107" s="143">
        <f>'Sch Parent Inputs'!D64</f>
        <v>0</v>
      </c>
      <c r="J107" s="143">
        <f>'Sch Parent Inputs'!E64</f>
        <v>0</v>
      </c>
      <c r="K107" s="143">
        <f>'Group Inputs'!C64</f>
        <v>0</v>
      </c>
      <c r="L107" s="143">
        <f>'Group Inputs'!D64</f>
        <v>0</v>
      </c>
      <c r="M107" s="143">
        <f>'Group Inputs'!E64</f>
        <v>0</v>
      </c>
    </row>
    <row r="108" spans="1:21" x14ac:dyDescent="0.2">
      <c r="B108" s="851" t="str">
        <f t="shared" si="24"/>
        <v>No</v>
      </c>
      <c r="D108" s="5" t="str">
        <f>'Group Inputs'!B65</f>
        <v>Legal Fees</v>
      </c>
      <c r="E108" s="5"/>
      <c r="F108" s="235"/>
      <c r="H108" s="143">
        <f>'Sch Parent Inputs'!C65</f>
        <v>0</v>
      </c>
      <c r="I108" s="143">
        <f>'Sch Parent Inputs'!D65</f>
        <v>0</v>
      </c>
      <c r="J108" s="143">
        <f>'Sch Parent Inputs'!E65</f>
        <v>0</v>
      </c>
      <c r="K108" s="143">
        <f>'Group Inputs'!C65</f>
        <v>0</v>
      </c>
      <c r="L108" s="143">
        <f>'Group Inputs'!D65</f>
        <v>0</v>
      </c>
      <c r="M108" s="143">
        <f>'Group Inputs'!E65</f>
        <v>0</v>
      </c>
    </row>
    <row r="109" spans="1:21" x14ac:dyDescent="0.2">
      <c r="B109" s="851" t="str">
        <f t="shared" si="24"/>
        <v>No</v>
      </c>
      <c r="D109" s="5" t="str">
        <f>'Group Inputs'!B66</f>
        <v>Other Adminstration Expenses</v>
      </c>
      <c r="E109" s="5"/>
      <c r="F109" s="235"/>
      <c r="H109" s="143">
        <f>'Sch Parent Inputs'!C66</f>
        <v>0</v>
      </c>
      <c r="I109" s="143">
        <f>ROUND('Sch Parent Inputs'!D66,0)</f>
        <v>0</v>
      </c>
      <c r="J109" s="143">
        <f>ROUND('Sch Parent Inputs'!E66,0)</f>
        <v>0</v>
      </c>
      <c r="K109" s="143">
        <f>ROUND('Group Inputs'!C66,0)</f>
        <v>0</v>
      </c>
      <c r="L109" s="143">
        <f>ROUND('Group Inputs'!D66,0)</f>
        <v>0</v>
      </c>
      <c r="M109" s="143">
        <f>ROUND('Group Inputs'!E66,0)</f>
        <v>0</v>
      </c>
    </row>
    <row r="110" spans="1:21" s="50" customFormat="1" x14ac:dyDescent="0.2">
      <c r="B110" s="851" t="str">
        <f t="shared" si="24"/>
        <v>No</v>
      </c>
      <c r="C110" s="801"/>
      <c r="D110" s="5" t="str">
        <f>'Group Inputs'!B67</f>
        <v>Employee Benefits - Salaries</v>
      </c>
      <c r="E110" s="5"/>
      <c r="F110" s="593"/>
      <c r="H110" s="143">
        <f>'Sch Parent Inputs'!C67</f>
        <v>0</v>
      </c>
      <c r="I110" s="143">
        <f>ROUND('Sch Parent Inputs'!D67,0)</f>
        <v>0</v>
      </c>
      <c r="J110" s="143">
        <f>ROUND('Sch Parent Inputs'!E67,0)</f>
        <v>0</v>
      </c>
      <c r="K110" s="143">
        <f>ROUND('Group Inputs'!C67,0)</f>
        <v>0</v>
      </c>
      <c r="L110" s="143">
        <f>ROUND('Group Inputs'!D67,0)</f>
        <v>0</v>
      </c>
      <c r="M110" s="143">
        <f>ROUND('Group Inputs'!E67,0)</f>
        <v>0</v>
      </c>
      <c r="N110" s="782"/>
      <c r="O110" s="846" t="str">
        <f>'Guidance - Specific Disclosures'!A103</f>
        <v>[S34]</v>
      </c>
    </row>
    <row r="111" spans="1:21" s="50" customFormat="1" x14ac:dyDescent="0.2">
      <c r="B111" s="851" t="str">
        <f t="shared" si="24"/>
        <v>No</v>
      </c>
      <c r="C111" s="801"/>
      <c r="D111" s="5" t="str">
        <f>'Group Inputs'!B68</f>
        <v>Insurance</v>
      </c>
      <c r="E111" s="5"/>
      <c r="F111" s="593"/>
      <c r="H111" s="143">
        <f>'Sch Parent Inputs'!C68</f>
        <v>0</v>
      </c>
      <c r="I111" s="143">
        <f>ROUND('Sch Parent Inputs'!D68,0)</f>
        <v>0</v>
      </c>
      <c r="J111" s="143">
        <f>ROUND('Sch Parent Inputs'!E68,0)</f>
        <v>0</v>
      </c>
      <c r="K111" s="143">
        <f>ROUND('Group Inputs'!C68,0)</f>
        <v>0</v>
      </c>
      <c r="L111" s="143">
        <f>ROUND('Group Inputs'!D68,0)</f>
        <v>0</v>
      </c>
      <c r="M111" s="143">
        <f>ROUND('Group Inputs'!E68,0)</f>
        <v>0</v>
      </c>
      <c r="N111" s="782"/>
      <c r="O111" s="383"/>
    </row>
    <row r="112" spans="1:21" s="50" customFormat="1" x14ac:dyDescent="0.2">
      <c r="B112" s="851" t="str">
        <f t="shared" si="24"/>
        <v>No</v>
      </c>
      <c r="C112" s="801"/>
      <c r="D112" s="5" t="str">
        <f>'Group Inputs'!B69</f>
        <v>Service Providers, Contractors and Consultancy</v>
      </c>
      <c r="E112" s="5"/>
      <c r="F112" s="593"/>
      <c r="H112" s="143">
        <f>'Sch Parent Inputs'!C69</f>
        <v>0</v>
      </c>
      <c r="I112" s="143">
        <f>ROUND('Sch Parent Inputs'!D69,0)</f>
        <v>0</v>
      </c>
      <c r="J112" s="143">
        <f>ROUND('Sch Parent Inputs'!E69,0)</f>
        <v>0</v>
      </c>
      <c r="K112" s="143">
        <f>ROUND('Group Inputs'!C69,0)</f>
        <v>0</v>
      </c>
      <c r="L112" s="143">
        <f>ROUND('Group Inputs'!D69,0)</f>
        <v>0</v>
      </c>
      <c r="M112" s="143">
        <f>ROUND('Group Inputs'!E69,0)</f>
        <v>0</v>
      </c>
      <c r="N112" s="782"/>
      <c r="O112" s="383"/>
    </row>
    <row r="113" spans="2:21" s="50" customFormat="1" x14ac:dyDescent="0.2">
      <c r="B113" s="851" t="str">
        <f t="shared" si="24"/>
        <v>No</v>
      </c>
      <c r="C113" s="801"/>
      <c r="D113" s="5" t="s">
        <v>147</v>
      </c>
      <c r="E113" s="5"/>
      <c r="F113" s="593"/>
      <c r="H113" s="143">
        <f>'Sch Parent Inputs'!C70</f>
        <v>0</v>
      </c>
      <c r="I113" s="143">
        <f>ROUND('Sch Parent Inputs'!D70,0)</f>
        <v>0</v>
      </c>
      <c r="J113" s="143">
        <f>ROUND('Sch Parent Inputs'!E70,0)</f>
        <v>0</v>
      </c>
      <c r="K113" s="143">
        <f>ROUND('Group Inputs'!C70,0)</f>
        <v>0</v>
      </c>
      <c r="L113" s="143">
        <f>ROUND('Group Inputs'!D70,0)</f>
        <v>0</v>
      </c>
      <c r="M113" s="143">
        <f>ROUND('Group Inputs'!E70,0)</f>
        <v>0</v>
      </c>
      <c r="N113" s="782"/>
      <c r="O113" s="383"/>
    </row>
    <row r="114" spans="2:21" ht="15.75" customHeight="1" x14ac:dyDescent="0.2">
      <c r="B114" s="54" t="str">
        <f t="shared" ref="B114:B115" si="25">$B$97</f>
        <v>No</v>
      </c>
      <c r="D114" s="5"/>
      <c r="E114" s="5"/>
      <c r="F114" s="5"/>
      <c r="G114" s="30"/>
      <c r="H114" s="143"/>
      <c r="I114" s="143"/>
      <c r="J114" s="143"/>
      <c r="K114" s="143"/>
      <c r="L114" s="143"/>
      <c r="M114" s="143"/>
      <c r="O114" s="353">
        <f>'Guidance - Specific Disclosures'!$A$188</f>
        <v>54</v>
      </c>
    </row>
    <row r="115" spans="2:21" ht="13.5" thickBot="1" x14ac:dyDescent="0.25">
      <c r="B115" s="54" t="str">
        <f t="shared" si="25"/>
        <v>No</v>
      </c>
      <c r="D115" s="234"/>
      <c r="E115" s="5"/>
      <c r="F115" s="235"/>
      <c r="H115" s="182">
        <f t="shared" ref="H115:M115" si="26">SUM(H104:H114)</f>
        <v>0</v>
      </c>
      <c r="I115" s="182">
        <f t="shared" si="26"/>
        <v>0</v>
      </c>
      <c r="J115" s="182">
        <f t="shared" si="26"/>
        <v>0</v>
      </c>
      <c r="K115" s="182">
        <f t="shared" si="26"/>
        <v>0</v>
      </c>
      <c r="L115" s="182">
        <f t="shared" si="26"/>
        <v>0</v>
      </c>
      <c r="M115" s="182">
        <f t="shared" si="26"/>
        <v>0</v>
      </c>
      <c r="O115" s="353">
        <f>'Guidance - Specific Disclosures'!$A$210</f>
        <v>56</v>
      </c>
    </row>
    <row r="116" spans="2:21" ht="13.5" thickTop="1" x14ac:dyDescent="0.2">
      <c r="B116" s="54" t="str">
        <f>'St of Comprehensive Rev. &amp; Exp.'!$B$26</f>
        <v>No</v>
      </c>
      <c r="C116" s="801"/>
      <c r="D116" s="1810" t="str">
        <f>N116&amp;". Property"</f>
        <v>2. Property</v>
      </c>
      <c r="E116" s="1810"/>
      <c r="F116" s="1810"/>
      <c r="G116" s="1810"/>
      <c r="H116" s="1810"/>
      <c r="I116" s="1810"/>
      <c r="J116" s="1810"/>
      <c r="K116" s="497"/>
      <c r="L116" s="497"/>
      <c r="M116" s="497"/>
      <c r="N116" s="783">
        <f>IF($B116="Yes",$N97+1,$N97)</f>
        <v>2</v>
      </c>
      <c r="O116" s="59"/>
      <c r="P116" s="59"/>
      <c r="Q116" s="59"/>
      <c r="R116" s="59"/>
      <c r="S116" s="59"/>
      <c r="T116" s="59"/>
      <c r="U116" s="59"/>
    </row>
    <row r="117" spans="2:21" x14ac:dyDescent="0.2">
      <c r="B117" s="54" t="str">
        <f>$B$116</f>
        <v>No</v>
      </c>
      <c r="C117" s="801"/>
      <c r="D117" s="497"/>
      <c r="E117" s="497"/>
      <c r="F117" s="497"/>
      <c r="G117" s="497"/>
      <c r="H117" s="497"/>
      <c r="I117" s="497"/>
      <c r="J117" s="497"/>
      <c r="K117" s="497"/>
      <c r="L117" s="497"/>
      <c r="M117" s="497"/>
      <c r="N117" s="785"/>
      <c r="O117" s="59"/>
      <c r="P117" s="59"/>
      <c r="Q117" s="59"/>
      <c r="R117" s="59"/>
      <c r="S117" s="59"/>
      <c r="T117" s="59"/>
      <c r="U117" s="59"/>
    </row>
    <row r="118" spans="2:21" x14ac:dyDescent="0.2">
      <c r="B118" s="54" t="str">
        <f t="shared" ref="B118:B122" si="27">$B$116</f>
        <v>No</v>
      </c>
      <c r="C118" s="801"/>
      <c r="D118" s="497"/>
      <c r="E118" s="497"/>
      <c r="F118" s="497"/>
      <c r="G118" s="497"/>
      <c r="H118" s="1775" t="s">
        <v>476</v>
      </c>
      <c r="I118" s="1775"/>
      <c r="J118" s="1775"/>
      <c r="K118" s="1775" t="s">
        <v>477</v>
      </c>
      <c r="L118" s="1775"/>
      <c r="M118" s="1775"/>
      <c r="N118" s="785"/>
      <c r="O118" s="59"/>
      <c r="P118" s="59"/>
      <c r="Q118" s="59"/>
      <c r="R118" s="59"/>
      <c r="S118" s="59"/>
      <c r="T118" s="59"/>
      <c r="U118" s="59"/>
    </row>
    <row r="119" spans="2:21" x14ac:dyDescent="0.2">
      <c r="B119" s="54" t="str">
        <f t="shared" si="27"/>
        <v>No</v>
      </c>
      <c r="D119" s="50"/>
      <c r="H119" s="130">
        <f>FY</f>
        <v>2025</v>
      </c>
      <c r="I119" s="130">
        <f>FY</f>
        <v>2025</v>
      </c>
      <c r="J119" s="130">
        <f>FY-1</f>
        <v>2024</v>
      </c>
      <c r="K119" s="130">
        <f>FY</f>
        <v>2025</v>
      </c>
      <c r="L119" s="130">
        <f>FY</f>
        <v>2025</v>
      </c>
      <c r="M119" s="130">
        <f>FY-1</f>
        <v>2024</v>
      </c>
    </row>
    <row r="120" spans="2:21" ht="25.5" x14ac:dyDescent="0.2">
      <c r="B120" s="54" t="str">
        <f t="shared" si="27"/>
        <v>No</v>
      </c>
      <c r="D120" s="54"/>
      <c r="H120" s="571" t="str">
        <f>+'Group Inputs'!$C$7</f>
        <v>Actual</v>
      </c>
      <c r="I120" s="171" t="str">
        <f>+'Group Inputs'!$D$7</f>
        <v>Budget (Unaudited)</v>
      </c>
      <c r="J120" s="571" t="str">
        <f>+'Group Inputs'!$E$7</f>
        <v>Actual</v>
      </c>
      <c r="K120" s="571" t="str">
        <f>+'Group Inputs'!$C$7</f>
        <v>Actual</v>
      </c>
      <c r="L120" s="171" t="str">
        <f>+'Group Inputs'!$D$7</f>
        <v>Budget (Unaudited)</v>
      </c>
      <c r="M120" s="571" t="str">
        <f>+'Group Inputs'!$E$7</f>
        <v>Actual</v>
      </c>
      <c r="O120" s="5"/>
      <c r="P120" s="5"/>
      <c r="Q120" s="5"/>
      <c r="R120" s="5"/>
      <c r="S120" s="5"/>
      <c r="T120" s="5"/>
      <c r="U120" s="5"/>
    </row>
    <row r="121" spans="2:21" ht="13.5" thickBot="1" x14ac:dyDescent="0.25">
      <c r="B121" s="54" t="str">
        <f t="shared" si="27"/>
        <v>No</v>
      </c>
      <c r="D121" s="54"/>
      <c r="H121" s="493" t="s">
        <v>316</v>
      </c>
      <c r="I121" s="493" t="s">
        <v>316</v>
      </c>
      <c r="J121" s="493" t="s">
        <v>316</v>
      </c>
      <c r="K121" s="493" t="s">
        <v>316</v>
      </c>
      <c r="L121" s="493" t="s">
        <v>316</v>
      </c>
      <c r="M121" s="493" t="s">
        <v>316</v>
      </c>
      <c r="O121" s="5"/>
      <c r="P121" s="5"/>
      <c r="Q121" s="5"/>
      <c r="R121" s="5"/>
      <c r="S121" s="5"/>
      <c r="T121" s="5"/>
      <c r="U121" s="5"/>
    </row>
    <row r="122" spans="2:21" x14ac:dyDescent="0.2">
      <c r="B122" s="54" t="str">
        <f t="shared" si="27"/>
        <v>No</v>
      </c>
      <c r="D122" s="54"/>
      <c r="H122" s="85"/>
      <c r="I122" s="85"/>
      <c r="J122" s="85"/>
      <c r="K122" s="85"/>
      <c r="L122" s="85"/>
      <c r="M122" s="85"/>
      <c r="O122" s="5"/>
      <c r="P122" s="5"/>
      <c r="Q122" s="5"/>
      <c r="R122" s="5"/>
      <c r="S122" s="5"/>
      <c r="T122" s="5"/>
      <c r="U122" s="5"/>
    </row>
    <row r="123" spans="2:21" ht="12.75" customHeight="1" x14ac:dyDescent="0.2">
      <c r="B123" s="851" t="str">
        <f t="shared" ref="B123:B129" si="28">IF(AND(ROUND($H123,0)=0,ROUND($I123,0)=0,ROUND($J123,0)=0,ROUND($K123,0)=0,ROUND($L123,0)=0,ROUND($M123,0)=0),"No","Yes")</f>
        <v>No</v>
      </c>
      <c r="D123" s="30" t="str">
        <f>'Group Inputs'!B94</f>
        <v>Consultancy and Contract Services</v>
      </c>
      <c r="H123" s="143">
        <f>'Sch Parent Inputs'!C94</f>
        <v>0</v>
      </c>
      <c r="I123" s="143">
        <f>'Sch Parent Inputs'!D94</f>
        <v>0</v>
      </c>
      <c r="J123" s="143">
        <f>'Sch Parent Inputs'!E94</f>
        <v>0</v>
      </c>
      <c r="K123" s="143">
        <f>'Group Inputs'!C94</f>
        <v>0</v>
      </c>
      <c r="L123" s="143">
        <f>'Group Inputs'!D94</f>
        <v>0</v>
      </c>
      <c r="M123" s="143">
        <f>'Group Inputs'!E94</f>
        <v>0</v>
      </c>
      <c r="O123" s="5"/>
      <c r="P123" s="5"/>
      <c r="Q123" s="5"/>
      <c r="R123" s="5"/>
      <c r="S123" s="5"/>
      <c r="T123" s="5"/>
      <c r="U123" s="5"/>
    </row>
    <row r="124" spans="2:21" x14ac:dyDescent="0.2">
      <c r="B124" s="851" t="str">
        <f t="shared" si="28"/>
        <v>No</v>
      </c>
      <c r="D124" s="30" t="str">
        <f>'Group Inputs'!B95</f>
        <v>Cyclical Maintenance Provision</v>
      </c>
      <c r="F124" s="30"/>
      <c r="G124" s="30"/>
      <c r="H124" s="143">
        <f>'Sch Parent Inputs'!C95</f>
        <v>0</v>
      </c>
      <c r="I124" s="143">
        <f>'Sch Parent Inputs'!D95</f>
        <v>0</v>
      </c>
      <c r="J124" s="143">
        <f>'Sch Parent Inputs'!E95</f>
        <v>0</v>
      </c>
      <c r="K124" s="143">
        <f>'Group Inputs'!C95</f>
        <v>0</v>
      </c>
      <c r="L124" s="143">
        <f>'Group Inputs'!D95</f>
        <v>0</v>
      </c>
      <c r="M124" s="143">
        <f>'Group Inputs'!E95</f>
        <v>0</v>
      </c>
      <c r="O124" s="354" t="str">
        <f>'Guidance - Specific Disclosures'!A106</f>
        <v>[S35]</v>
      </c>
      <c r="P124" s="5"/>
      <c r="Q124" s="5"/>
      <c r="R124" s="5"/>
      <c r="S124" s="5"/>
      <c r="T124" s="5"/>
      <c r="U124" s="5"/>
    </row>
    <row r="125" spans="2:21" x14ac:dyDescent="0.2">
      <c r="B125" s="851" t="str">
        <f t="shared" si="28"/>
        <v>No</v>
      </c>
      <c r="D125" s="30" t="str">
        <f>'Group Inputs'!B96</f>
        <v>Heat, Light and Water</v>
      </c>
      <c r="H125" s="143">
        <f>'Sch Parent Inputs'!C96</f>
        <v>0</v>
      </c>
      <c r="I125" s="143">
        <f>'Sch Parent Inputs'!D96</f>
        <v>0</v>
      </c>
      <c r="J125" s="143">
        <f>'Sch Parent Inputs'!E96</f>
        <v>0</v>
      </c>
      <c r="K125" s="143">
        <f>'Group Inputs'!C96</f>
        <v>0</v>
      </c>
      <c r="L125" s="143">
        <f>'Group Inputs'!D96</f>
        <v>0</v>
      </c>
      <c r="M125" s="143">
        <f>'Group Inputs'!E96</f>
        <v>0</v>
      </c>
      <c r="O125" s="5"/>
      <c r="P125" s="5"/>
      <c r="Q125" s="5"/>
      <c r="R125" s="5"/>
      <c r="S125" s="5"/>
      <c r="T125" s="5"/>
      <c r="U125" s="5"/>
    </row>
    <row r="126" spans="2:21" x14ac:dyDescent="0.2">
      <c r="B126" s="851" t="str">
        <f t="shared" si="28"/>
        <v>No</v>
      </c>
      <c r="D126" s="30" t="str">
        <f>'Group Inputs'!B97</f>
        <v>Rates</v>
      </c>
      <c r="H126" s="143">
        <f>'Sch Parent Inputs'!C97</f>
        <v>0</v>
      </c>
      <c r="I126" s="143">
        <f>'Sch Parent Inputs'!D97</f>
        <v>0</v>
      </c>
      <c r="J126" s="143">
        <f>'Sch Parent Inputs'!E97</f>
        <v>0</v>
      </c>
      <c r="K126" s="143">
        <f>'Group Inputs'!C97</f>
        <v>0</v>
      </c>
      <c r="L126" s="143">
        <f>'Group Inputs'!D97</f>
        <v>0</v>
      </c>
      <c r="M126" s="143">
        <f>'Group Inputs'!E97</f>
        <v>0</v>
      </c>
    </row>
    <row r="127" spans="2:21" x14ac:dyDescent="0.2">
      <c r="B127" s="851" t="str">
        <f t="shared" si="28"/>
        <v>No</v>
      </c>
      <c r="D127" s="30" t="str">
        <f>'Group Inputs'!B98</f>
        <v>Repairs and Maintenance</v>
      </c>
      <c r="H127" s="143">
        <f>'Sch Parent Inputs'!C98</f>
        <v>0</v>
      </c>
      <c r="I127" s="143">
        <f>'Sch Parent Inputs'!D98</f>
        <v>0</v>
      </c>
      <c r="J127" s="143">
        <f>'Sch Parent Inputs'!E98</f>
        <v>0</v>
      </c>
      <c r="K127" s="143">
        <f>'Group Inputs'!C98</f>
        <v>0</v>
      </c>
      <c r="L127" s="143">
        <f>'Group Inputs'!D98</f>
        <v>0</v>
      </c>
      <c r="M127" s="143">
        <f>'Group Inputs'!E98</f>
        <v>0</v>
      </c>
    </row>
    <row r="128" spans="2:21" ht="12.75" customHeight="1" x14ac:dyDescent="0.2">
      <c r="B128" s="851" t="str">
        <f t="shared" si="28"/>
        <v>No</v>
      </c>
      <c r="D128" s="30" t="str">
        <f>'Group Inputs'!B99</f>
        <v>Use of Land and Buildings</v>
      </c>
      <c r="H128" s="143">
        <f>'Sch Parent Inputs'!C99</f>
        <v>0</v>
      </c>
      <c r="I128" s="143">
        <f>'Sch Parent Inputs'!D99</f>
        <v>0</v>
      </c>
      <c r="J128" s="143">
        <f>'Sch Parent Inputs'!E99</f>
        <v>0</v>
      </c>
      <c r="K128" s="143">
        <f>'Group Inputs'!C99</f>
        <v>0</v>
      </c>
      <c r="L128" s="143">
        <f>'Group Inputs'!D99</f>
        <v>0</v>
      </c>
      <c r="M128" s="143">
        <f>'Group Inputs'!E99</f>
        <v>0</v>
      </c>
      <c r="O128" s="355" t="str">
        <f>'Guidance - Specific Disclosures'!A109</f>
        <v>[S36]</v>
      </c>
    </row>
    <row r="129" spans="2:21" x14ac:dyDescent="0.2">
      <c r="B129" s="851" t="str">
        <f t="shared" si="28"/>
        <v>No</v>
      </c>
      <c r="D129" s="30" t="str">
        <f>'Group Inputs'!B100</f>
        <v>Employee Benefits - Salaries</v>
      </c>
      <c r="H129" s="143">
        <f>'Sch Parent Inputs'!C101</f>
        <v>0</v>
      </c>
      <c r="I129" s="143">
        <f>'Sch Parent Inputs'!D101</f>
        <v>0</v>
      </c>
      <c r="J129" s="143">
        <f>'Sch Parent Inputs'!E101</f>
        <v>0</v>
      </c>
      <c r="K129" s="143">
        <f>'Group Inputs'!C100</f>
        <v>0</v>
      </c>
      <c r="L129" s="143">
        <f>'Group Inputs'!D100</f>
        <v>0</v>
      </c>
      <c r="M129" s="143">
        <f>'Group Inputs'!E100</f>
        <v>0</v>
      </c>
      <c r="O129" s="847" t="str">
        <f>'Guidance - Specific Disclosures'!A103</f>
        <v>[S34]</v>
      </c>
    </row>
    <row r="130" spans="2:21" x14ac:dyDescent="0.2">
      <c r="B130" s="851"/>
      <c r="D130" s="30" t="s">
        <v>228</v>
      </c>
      <c r="H130" s="143">
        <f>'Sch Parent Inputs'!C100</f>
        <v>0</v>
      </c>
      <c r="I130" s="143">
        <f>'Sch Parent Inputs'!D100</f>
        <v>0</v>
      </c>
      <c r="J130" s="143">
        <f>'Sch Parent Inputs'!E100</f>
        <v>0</v>
      </c>
      <c r="K130" s="143">
        <f>'Group Inputs'!C101</f>
        <v>0</v>
      </c>
      <c r="L130" s="143">
        <f>'Group Inputs'!D101</f>
        <v>0</v>
      </c>
      <c r="M130" s="143">
        <f>'Group Inputs'!E101</f>
        <v>0</v>
      </c>
      <c r="O130" s="847"/>
    </row>
    <row r="131" spans="2:21" x14ac:dyDescent="0.2">
      <c r="B131" s="54" t="str">
        <f t="shared" ref="B131:B133" si="29">$B$116</f>
        <v>No</v>
      </c>
      <c r="H131" s="143"/>
      <c r="I131" s="143"/>
      <c r="J131" s="143"/>
      <c r="K131" s="143"/>
      <c r="L131" s="143"/>
      <c r="M131" s="143"/>
      <c r="O131" s="169"/>
      <c r="P131" s="169"/>
      <c r="Q131" s="169"/>
      <c r="R131" s="169"/>
      <c r="S131" s="169"/>
      <c r="T131" s="169"/>
    </row>
    <row r="132" spans="2:21" ht="13.5" customHeight="1" thickBot="1" x14ac:dyDescent="0.25">
      <c r="B132" s="54" t="str">
        <f t="shared" si="29"/>
        <v>No</v>
      </c>
      <c r="H132" s="182">
        <f t="shared" ref="H132:M132" si="30">SUM(H123:H131)</f>
        <v>0</v>
      </c>
      <c r="I132" s="182">
        <f t="shared" si="30"/>
        <v>0</v>
      </c>
      <c r="J132" s="182">
        <f t="shared" si="30"/>
        <v>0</v>
      </c>
      <c r="K132" s="182">
        <f t="shared" si="30"/>
        <v>0</v>
      </c>
      <c r="L132" s="182">
        <f t="shared" si="30"/>
        <v>0</v>
      </c>
      <c r="M132" s="182">
        <f t="shared" si="30"/>
        <v>0</v>
      </c>
      <c r="O132" s="5"/>
      <c r="P132" s="5"/>
      <c r="Q132" s="5"/>
      <c r="R132" s="5"/>
      <c r="S132" s="5"/>
      <c r="T132" s="5"/>
      <c r="U132" s="5"/>
    </row>
    <row r="133" spans="2:21" ht="12.75" customHeight="1" thickTop="1" x14ac:dyDescent="0.2">
      <c r="B133" s="54" t="str">
        <f t="shared" si="29"/>
        <v>No</v>
      </c>
      <c r="H133" s="46"/>
      <c r="I133" s="46"/>
      <c r="J133" s="46"/>
      <c r="K133" s="46"/>
      <c r="L133" s="46"/>
      <c r="M133" s="46"/>
      <c r="O133" s="5"/>
      <c r="P133" s="5"/>
      <c r="Q133" s="5"/>
      <c r="R133" s="5"/>
      <c r="S133" s="5"/>
      <c r="T133" s="5"/>
      <c r="U133" s="5"/>
    </row>
    <row r="134" spans="2:21" ht="12.75" customHeight="1" x14ac:dyDescent="0.2">
      <c r="B134" s="914" t="s">
        <v>310</v>
      </c>
      <c r="C134" s="7" t="s">
        <v>837</v>
      </c>
      <c r="D134" s="1627" t="s">
        <v>846</v>
      </c>
      <c r="E134" s="1627"/>
      <c r="F134" s="1627"/>
      <c r="G134" s="1627"/>
      <c r="H134" s="1627"/>
      <c r="I134" s="1627"/>
      <c r="J134" s="1627"/>
      <c r="K134" s="1627"/>
      <c r="L134" s="1627"/>
      <c r="M134" s="1627"/>
      <c r="O134" s="1627" t="s">
        <v>847</v>
      </c>
      <c r="P134" s="1627"/>
      <c r="Q134" s="1627"/>
      <c r="R134" s="1627"/>
      <c r="S134" s="5"/>
      <c r="T134" s="5"/>
      <c r="U134" s="5"/>
    </row>
    <row r="135" spans="2:21" x14ac:dyDescent="0.2">
      <c r="B135" s="54" t="str">
        <f>$B$134</f>
        <v>Yes</v>
      </c>
      <c r="C135" s="802" t="s">
        <v>837</v>
      </c>
      <c r="D135" s="1627"/>
      <c r="E135" s="1627"/>
      <c r="F135" s="1627"/>
      <c r="G135" s="1627"/>
      <c r="H135" s="1627"/>
      <c r="I135" s="1627"/>
      <c r="J135" s="1627"/>
      <c r="K135" s="1627"/>
      <c r="L135" s="1627"/>
      <c r="M135" s="1627"/>
      <c r="O135" s="1627"/>
      <c r="P135" s="1627"/>
      <c r="Q135" s="1627"/>
      <c r="R135" s="1627"/>
      <c r="S135" s="5"/>
      <c r="T135" s="5"/>
      <c r="U135" s="5"/>
    </row>
    <row r="136" spans="2:21" ht="13.35" customHeight="1" x14ac:dyDescent="0.2">
      <c r="B136" s="54" t="str">
        <f>$B$134</f>
        <v>Yes</v>
      </c>
      <c r="C136" s="802" t="s">
        <v>837</v>
      </c>
      <c r="D136" s="1627"/>
      <c r="E136" s="1627"/>
      <c r="F136" s="1627"/>
      <c r="G136" s="1627"/>
      <c r="H136" s="1627"/>
      <c r="I136" s="1627"/>
      <c r="J136" s="1627"/>
      <c r="K136" s="1627"/>
      <c r="L136" s="1627"/>
      <c r="M136" s="1627"/>
      <c r="O136" s="1627"/>
      <c r="P136" s="1627"/>
      <c r="Q136" s="1627"/>
      <c r="R136" s="1627"/>
      <c r="S136" s="5"/>
      <c r="T136" s="5"/>
      <c r="U136" s="5"/>
    </row>
    <row r="137" spans="2:21" x14ac:dyDescent="0.2">
      <c r="B137" s="54" t="str">
        <f t="shared" ref="B137:B138" si="31">$B$116</f>
        <v>No</v>
      </c>
      <c r="C137" s="802" t="s">
        <v>837</v>
      </c>
      <c r="D137" s="168"/>
      <c r="E137" s="168"/>
      <c r="F137" s="168"/>
      <c r="G137" s="168"/>
      <c r="H137" s="168"/>
      <c r="O137" s="30"/>
    </row>
    <row r="138" spans="2:21" x14ac:dyDescent="0.2">
      <c r="B138" s="54" t="str">
        <f t="shared" si="31"/>
        <v>No</v>
      </c>
      <c r="C138" s="802"/>
      <c r="D138" s="168"/>
      <c r="E138" s="168"/>
      <c r="F138" s="168"/>
      <c r="G138" s="168"/>
      <c r="H138" s="168"/>
      <c r="O138" s="30"/>
    </row>
    <row r="139" spans="2:21" x14ac:dyDescent="0.2">
      <c r="B139" s="54" t="str">
        <f>'St of Comprehensive Rev. &amp; Exp.'!$B$27</f>
        <v>No</v>
      </c>
      <c r="C139" s="802"/>
      <c r="D139" s="1810" t="str">
        <f>N139&amp;". Other Expense"</f>
        <v>2. Other Expense</v>
      </c>
      <c r="E139" s="1810"/>
      <c r="F139" s="1810"/>
      <c r="G139" s="1810"/>
      <c r="H139" s="1810"/>
      <c r="I139" s="1810"/>
      <c r="J139" s="1810"/>
      <c r="N139" s="781">
        <f>IF($B116="Yes",$N116+1,$N116)</f>
        <v>2</v>
      </c>
      <c r="O139" s="30"/>
    </row>
    <row r="140" spans="2:21" x14ac:dyDescent="0.2">
      <c r="B140" s="54" t="str">
        <f>$B$139</f>
        <v>No</v>
      </c>
      <c r="C140" s="801"/>
      <c r="D140" s="497"/>
      <c r="E140" s="497"/>
      <c r="F140" s="497"/>
      <c r="G140" s="497"/>
      <c r="H140" s="1775" t="s">
        <v>476</v>
      </c>
      <c r="I140" s="1775"/>
      <c r="J140" s="1775"/>
      <c r="K140" s="1775" t="s">
        <v>477</v>
      </c>
      <c r="L140" s="1775"/>
      <c r="M140" s="1775"/>
      <c r="N140" s="785"/>
      <c r="O140" s="59"/>
      <c r="P140" s="59"/>
      <c r="Q140" s="59"/>
      <c r="R140" s="59"/>
      <c r="S140" s="59"/>
      <c r="T140" s="59"/>
      <c r="U140" s="59"/>
    </row>
    <row r="141" spans="2:21" x14ac:dyDescent="0.2">
      <c r="B141" s="54" t="str">
        <f t="shared" ref="B141:B143" si="32">$B$139</f>
        <v>No</v>
      </c>
      <c r="D141" s="50"/>
      <c r="H141" s="130">
        <f>FY</f>
        <v>2025</v>
      </c>
      <c r="I141" s="130">
        <f>FY</f>
        <v>2025</v>
      </c>
      <c r="J141" s="130">
        <f>FY-1</f>
        <v>2024</v>
      </c>
      <c r="K141" s="130">
        <f>FY</f>
        <v>2025</v>
      </c>
      <c r="L141" s="130">
        <f>FY</f>
        <v>2025</v>
      </c>
      <c r="M141" s="130">
        <f>FY-1</f>
        <v>2024</v>
      </c>
    </row>
    <row r="142" spans="2:21" ht="25.5" x14ac:dyDescent="0.2">
      <c r="B142" s="54" t="str">
        <f t="shared" si="32"/>
        <v>No</v>
      </c>
      <c r="D142" s="54"/>
      <c r="H142" s="571" t="str">
        <f>+'Group Inputs'!$C$7</f>
        <v>Actual</v>
      </c>
      <c r="I142" s="171" t="str">
        <f>+'Group Inputs'!$D$7</f>
        <v>Budget (Unaudited)</v>
      </c>
      <c r="J142" s="571" t="str">
        <f>+'Group Inputs'!$E$7</f>
        <v>Actual</v>
      </c>
      <c r="K142" s="571" t="str">
        <f>+'Group Inputs'!$C$7</f>
        <v>Actual</v>
      </c>
      <c r="L142" s="171" t="str">
        <f>+'Group Inputs'!$D$7</f>
        <v>Budget (Unaudited)</v>
      </c>
      <c r="M142" s="571" t="str">
        <f>+'Group Inputs'!$E$7</f>
        <v>Actual</v>
      </c>
      <c r="O142" s="5"/>
      <c r="P142" s="5"/>
      <c r="Q142" s="5"/>
      <c r="R142" s="5"/>
      <c r="S142" s="5"/>
      <c r="T142" s="5"/>
      <c r="U142" s="5"/>
    </row>
    <row r="143" spans="2:21" ht="13.5" thickBot="1" x14ac:dyDescent="0.25">
      <c r="B143" s="54" t="str">
        <f t="shared" si="32"/>
        <v>No</v>
      </c>
      <c r="D143" s="54"/>
      <c r="H143" s="493" t="s">
        <v>316</v>
      </c>
      <c r="I143" s="493" t="s">
        <v>316</v>
      </c>
      <c r="J143" s="493" t="s">
        <v>316</v>
      </c>
      <c r="K143" s="493" t="s">
        <v>316</v>
      </c>
      <c r="L143" s="493" t="s">
        <v>316</v>
      </c>
      <c r="M143" s="493" t="s">
        <v>316</v>
      </c>
      <c r="O143" s="5"/>
      <c r="P143" s="5"/>
      <c r="Q143" s="5"/>
      <c r="R143" s="5"/>
      <c r="S143" s="5"/>
      <c r="T143" s="5"/>
      <c r="U143" s="5"/>
    </row>
    <row r="144" spans="2:21" x14ac:dyDescent="0.2">
      <c r="B144" s="851" t="str">
        <f t="shared" ref="B144:B147" si="33">IF(AND(ROUND($H144,0)=0,ROUND($I144,0)=0,ROUND($J144,0)=0,ROUND($K144,0)=0,ROUND($L144,0)=0,ROUND($M144,0)=0),"No","Yes")</f>
        <v>No</v>
      </c>
      <c r="C144" s="802"/>
      <c r="D144" s="34" t="s">
        <v>220</v>
      </c>
      <c r="E144" s="168"/>
      <c r="F144" s="168"/>
      <c r="G144" s="168"/>
      <c r="H144" s="955">
        <f>'Sch Parent Inputs'!C86</f>
        <v>0</v>
      </c>
      <c r="I144" s="955">
        <f>'Sch Parent Inputs'!D86</f>
        <v>0</v>
      </c>
      <c r="J144" s="955">
        <f>'Sch Parent Inputs'!E86</f>
        <v>0</v>
      </c>
      <c r="K144" s="955">
        <f>'Group Inputs'!C86</f>
        <v>0</v>
      </c>
      <c r="L144" s="955">
        <f>'Group Inputs'!D86</f>
        <v>0</v>
      </c>
      <c r="M144" s="955">
        <f>'Group Inputs'!E86</f>
        <v>0</v>
      </c>
      <c r="O144" s="30"/>
    </row>
    <row r="145" spans="1:21" x14ac:dyDescent="0.2">
      <c r="B145" s="851" t="str">
        <f t="shared" si="33"/>
        <v>No</v>
      </c>
      <c r="C145" s="802"/>
      <c r="D145" s="34" t="s">
        <v>848</v>
      </c>
      <c r="E145" s="168"/>
      <c r="F145" s="168"/>
      <c r="G145" s="168"/>
      <c r="H145" s="955">
        <f>'Sch Parent Inputs'!C84</f>
        <v>0</v>
      </c>
      <c r="I145" s="955">
        <f>'Sch Parent Inputs'!D84</f>
        <v>0</v>
      </c>
      <c r="J145" s="955">
        <f>'Sch Parent Inputs'!E84</f>
        <v>0</v>
      </c>
      <c r="K145" s="955">
        <f>'Group Inputs'!C84</f>
        <v>0</v>
      </c>
      <c r="L145" s="955">
        <f>'Group Inputs'!D84</f>
        <v>0</v>
      </c>
      <c r="M145" s="955">
        <f>'Group Inputs'!E84</f>
        <v>0</v>
      </c>
      <c r="O145" s="995"/>
    </row>
    <row r="146" spans="1:21" x14ac:dyDescent="0.2">
      <c r="B146" s="851" t="str">
        <f t="shared" si="33"/>
        <v>No</v>
      </c>
      <c r="C146" s="802"/>
      <c r="D146" s="54" t="s">
        <v>221</v>
      </c>
      <c r="E146" s="168"/>
      <c r="F146" s="168"/>
      <c r="G146" s="168"/>
      <c r="H146" s="955">
        <f>'Sch Parent Inputs'!C87</f>
        <v>0</v>
      </c>
      <c r="I146" s="955">
        <f>'Sch Parent Inputs'!D87</f>
        <v>0</v>
      </c>
      <c r="J146" s="955">
        <f>'Sch Parent Inputs'!E87</f>
        <v>0</v>
      </c>
      <c r="K146" s="955">
        <f>'Group Inputs'!C87</f>
        <v>0</v>
      </c>
      <c r="L146" s="955">
        <f>'Group Inputs'!D87</f>
        <v>0</v>
      </c>
      <c r="M146" s="955">
        <f>'Group Inputs'!E87</f>
        <v>0</v>
      </c>
      <c r="O146" s="995"/>
    </row>
    <row r="147" spans="1:21" x14ac:dyDescent="0.2">
      <c r="B147" s="851" t="str">
        <f t="shared" si="33"/>
        <v>No</v>
      </c>
      <c r="C147" s="802"/>
      <c r="D147" s="34" t="s">
        <v>849</v>
      </c>
      <c r="E147" s="168"/>
      <c r="F147" s="168"/>
      <c r="G147" s="168"/>
      <c r="H147" s="955">
        <f>'Sch Parent Inputs'!C88</f>
        <v>0</v>
      </c>
      <c r="I147" s="955">
        <f>'Sch Parent Inputs'!D88</f>
        <v>0</v>
      </c>
      <c r="J147" s="955">
        <f>'Sch Parent Inputs'!E88</f>
        <v>0</v>
      </c>
      <c r="K147" s="955">
        <f>'Group Inputs'!C88</f>
        <v>0</v>
      </c>
      <c r="L147" s="955">
        <f>'Group Inputs'!D88</f>
        <v>0</v>
      </c>
      <c r="M147" s="955">
        <f>'Group Inputs'!E88</f>
        <v>0</v>
      </c>
      <c r="O147" s="995" t="str">
        <f>'Guidance - Specific Disclosures'!A7</f>
        <v>[S2]</v>
      </c>
    </row>
    <row r="148" spans="1:21" x14ac:dyDescent="0.2">
      <c r="B148" s="54" t="str">
        <f>$B$139</f>
        <v>No</v>
      </c>
      <c r="C148" s="802"/>
      <c r="D148" s="168"/>
      <c r="E148" s="168"/>
      <c r="F148" s="168"/>
      <c r="G148" s="168"/>
      <c r="H148" s="955"/>
      <c r="I148" s="956"/>
      <c r="J148" s="956"/>
      <c r="K148" s="956"/>
      <c r="L148" s="956"/>
      <c r="M148" s="956"/>
      <c r="O148" s="995"/>
    </row>
    <row r="149" spans="1:21" ht="13.5" thickBot="1" x14ac:dyDescent="0.25">
      <c r="B149" s="54" t="str">
        <f t="shared" ref="B149:B151" si="34">$B$139</f>
        <v>No</v>
      </c>
      <c r="C149" s="802"/>
      <c r="D149" s="168"/>
      <c r="E149" s="168"/>
      <c r="F149" s="168"/>
      <c r="G149" s="168"/>
      <c r="H149" s="957">
        <f t="shared" ref="H149:M149" si="35">SUM(H144:H148)</f>
        <v>0</v>
      </c>
      <c r="I149" s="957">
        <f t="shared" si="35"/>
        <v>0</v>
      </c>
      <c r="J149" s="957">
        <f t="shared" si="35"/>
        <v>0</v>
      </c>
      <c r="K149" s="957">
        <f t="shared" si="35"/>
        <v>0</v>
      </c>
      <c r="L149" s="957">
        <f t="shared" si="35"/>
        <v>0</v>
      </c>
      <c r="M149" s="957">
        <f t="shared" si="35"/>
        <v>0</v>
      </c>
      <c r="O149" s="30"/>
    </row>
    <row r="150" spans="1:21" ht="13.5" thickTop="1" x14ac:dyDescent="0.2">
      <c r="B150" s="54" t="str">
        <f t="shared" si="34"/>
        <v>No</v>
      </c>
      <c r="C150" s="802"/>
      <c r="D150" s="168"/>
      <c r="E150" s="168"/>
      <c r="F150" s="168"/>
      <c r="G150" s="168"/>
      <c r="H150" s="168"/>
      <c r="O150" s="30"/>
    </row>
    <row r="151" spans="1:21" x14ac:dyDescent="0.2">
      <c r="B151" s="54" t="str">
        <f t="shared" si="34"/>
        <v>No</v>
      </c>
      <c r="C151" s="802"/>
      <c r="D151" s="168"/>
      <c r="E151" s="168"/>
      <c r="F151" s="168"/>
      <c r="G151" s="168"/>
      <c r="H151" s="168"/>
      <c r="O151" s="30"/>
    </row>
    <row r="152" spans="1:21" x14ac:dyDescent="0.2">
      <c r="B152" s="54" t="s">
        <v>310</v>
      </c>
      <c r="C152" s="801"/>
      <c r="D152" s="1828" t="str">
        <f>N152&amp;". Cash and Cash Equivalents"</f>
        <v>3. Cash and Cash Equivalents</v>
      </c>
      <c r="E152" s="1828"/>
      <c r="F152" s="1828"/>
      <c r="G152" s="1828"/>
      <c r="H152" s="1828"/>
      <c r="I152" s="1828"/>
      <c r="J152" s="1828"/>
      <c r="K152" s="498"/>
      <c r="L152" s="498"/>
      <c r="M152" s="498"/>
      <c r="N152" s="783">
        <f>IF($B152="Yes",$N139+1,$N139)</f>
        <v>3</v>
      </c>
      <c r="O152" s="935" t="str">
        <f>'Guidance - Specific Disclosures'!A55</f>
        <v>[S18]</v>
      </c>
    </row>
    <row r="153" spans="1:21" x14ac:dyDescent="0.2">
      <c r="B153" s="54" t="s">
        <v>310</v>
      </c>
      <c r="C153" s="801"/>
      <c r="D153" s="498"/>
      <c r="E153" s="498"/>
      <c r="F153" s="498"/>
      <c r="G153" s="498"/>
      <c r="H153" s="498"/>
      <c r="I153" s="498"/>
      <c r="J153" s="498"/>
      <c r="K153" s="498"/>
      <c r="L153" s="498"/>
      <c r="M153" s="498"/>
      <c r="O153" s="356"/>
    </row>
    <row r="154" spans="1:21" x14ac:dyDescent="0.2">
      <c r="B154" s="54" t="s">
        <v>310</v>
      </c>
      <c r="C154" s="801"/>
      <c r="D154" s="498"/>
      <c r="E154" s="498"/>
      <c r="F154" s="498"/>
      <c r="G154" s="498"/>
      <c r="H154" s="1775" t="s">
        <v>476</v>
      </c>
      <c r="I154" s="1775"/>
      <c r="J154" s="1775"/>
      <c r="K154" s="1775" t="s">
        <v>477</v>
      </c>
      <c r="L154" s="1775"/>
      <c r="M154" s="1775"/>
      <c r="O154" s="356"/>
    </row>
    <row r="155" spans="1:21" x14ac:dyDescent="0.2">
      <c r="B155" s="54" t="s">
        <v>310</v>
      </c>
      <c r="D155" s="54"/>
      <c r="F155" s="30"/>
      <c r="G155" s="30"/>
      <c r="H155" s="130">
        <f>FY</f>
        <v>2025</v>
      </c>
      <c r="I155" s="130">
        <f>FY</f>
        <v>2025</v>
      </c>
      <c r="J155" s="130">
        <f>FY-1</f>
        <v>2024</v>
      </c>
      <c r="K155" s="130">
        <f>FY</f>
        <v>2025</v>
      </c>
      <c r="L155" s="130">
        <f>FY</f>
        <v>2025</v>
      </c>
      <c r="M155" s="130">
        <f>FY-1</f>
        <v>2024</v>
      </c>
      <c r="O155" s="5"/>
      <c r="P155" s="5"/>
      <c r="Q155" s="5"/>
      <c r="R155" s="5"/>
      <c r="S155" s="5"/>
      <c r="T155" s="5"/>
      <c r="U155" s="5"/>
    </row>
    <row r="156" spans="1:21" ht="25.5" customHeight="1" x14ac:dyDescent="0.2">
      <c r="B156" s="54" t="s">
        <v>310</v>
      </c>
      <c r="D156" s="54"/>
      <c r="H156" s="571" t="str">
        <f>+'Group Inputs'!$C$7</f>
        <v>Actual</v>
      </c>
      <c r="I156" s="171" t="str">
        <f>+'Group Inputs'!$D$7</f>
        <v>Budget (Unaudited)</v>
      </c>
      <c r="J156" s="571" t="str">
        <f>+'Group Inputs'!$E$7</f>
        <v>Actual</v>
      </c>
      <c r="K156" s="571" t="str">
        <f>+'Group Inputs'!$C$7</f>
        <v>Actual</v>
      </c>
      <c r="L156" s="171" t="str">
        <f>+'Group Inputs'!$D$7</f>
        <v>Budget (Unaudited)</v>
      </c>
      <c r="M156" s="571" t="str">
        <f>+'Group Inputs'!$E$7</f>
        <v>Actual</v>
      </c>
      <c r="O156" s="5"/>
      <c r="P156" s="5"/>
      <c r="Q156" s="5"/>
      <c r="R156" s="5"/>
      <c r="S156" s="5"/>
      <c r="T156" s="5"/>
      <c r="U156" s="5"/>
    </row>
    <row r="157" spans="1:21" ht="13.5" thickBot="1" x14ac:dyDescent="0.25">
      <c r="B157" s="54" t="s">
        <v>310</v>
      </c>
      <c r="D157" s="61"/>
      <c r="H157" s="493" t="s">
        <v>316</v>
      </c>
      <c r="I157" s="493" t="s">
        <v>316</v>
      </c>
      <c r="J157" s="493" t="s">
        <v>316</v>
      </c>
      <c r="K157" s="493" t="s">
        <v>316</v>
      </c>
      <c r="L157" s="493" t="s">
        <v>316</v>
      </c>
      <c r="M157" s="493" t="s">
        <v>316</v>
      </c>
      <c r="O157" s="5"/>
      <c r="P157" s="5"/>
      <c r="Q157" s="5"/>
      <c r="R157" s="5"/>
      <c r="S157" s="5"/>
      <c r="T157" s="5"/>
      <c r="U157" s="5"/>
    </row>
    <row r="158" spans="1:21" x14ac:dyDescent="0.2">
      <c r="B158" s="54" t="s">
        <v>310</v>
      </c>
      <c r="D158" s="61"/>
      <c r="H158" s="85"/>
      <c r="I158" s="85"/>
      <c r="J158" s="85"/>
      <c r="K158" s="85"/>
      <c r="L158" s="85"/>
      <c r="M158" s="85"/>
      <c r="O158" s="5"/>
      <c r="P158" s="5"/>
      <c r="Q158" s="5"/>
      <c r="R158" s="5"/>
      <c r="S158" s="5"/>
      <c r="T158" s="5"/>
      <c r="U158" s="5"/>
    </row>
    <row r="159" spans="1:21" x14ac:dyDescent="0.2">
      <c r="A159" s="30" t="s">
        <v>850</v>
      </c>
      <c r="B159" s="851" t="str">
        <f t="shared" ref="B159:B161" si="36">IF(AND(ROUND($H159,0)=0,ROUND($I159,0)=0,ROUND($J159,0)=0,ROUND($K159,0)=0,ROUND($L159,0)=0,ROUND($M159,0)=0),"No","Yes")</f>
        <v>No</v>
      </c>
      <c r="D159" s="30" t="str">
        <f>+'Group Inputs'!B121</f>
        <v>Bank Accounts</v>
      </c>
      <c r="H159" s="143">
        <f>'Sch Parent Inputs'!C121</f>
        <v>0</v>
      </c>
      <c r="I159" s="143">
        <f>'Sch Parent Inputs'!D121</f>
        <v>0</v>
      </c>
      <c r="J159" s="143">
        <f>'Sch Parent Inputs'!E121</f>
        <v>0</v>
      </c>
      <c r="K159" s="143">
        <f>+'Group Inputs'!C121</f>
        <v>0</v>
      </c>
      <c r="L159" s="143">
        <f>+'Group Inputs'!D121</f>
        <v>0</v>
      </c>
      <c r="M159" s="143">
        <f>+'Group Inputs'!E121</f>
        <v>0</v>
      </c>
      <c r="O159" s="5"/>
      <c r="P159" s="5"/>
      <c r="Q159" s="5"/>
      <c r="R159" s="5"/>
      <c r="S159" s="5"/>
      <c r="T159" s="5"/>
      <c r="U159" s="5"/>
    </row>
    <row r="160" spans="1:21" x14ac:dyDescent="0.2">
      <c r="B160" s="851" t="str">
        <f t="shared" si="36"/>
        <v>No</v>
      </c>
      <c r="D160" s="30" t="s">
        <v>851</v>
      </c>
      <c r="H160" s="143">
        <f>'Sch Parent Inputs'!C122</f>
        <v>0</v>
      </c>
      <c r="I160" s="143">
        <f>'Sch Parent Inputs'!D122</f>
        <v>0</v>
      </c>
      <c r="J160" s="143">
        <f>'Sch Parent Inputs'!E122</f>
        <v>0</v>
      </c>
      <c r="K160" s="143">
        <f>+'Group Inputs'!C122</f>
        <v>0</v>
      </c>
      <c r="L160" s="143">
        <f>+'Group Inputs'!D122</f>
        <v>0</v>
      </c>
      <c r="M160" s="143">
        <f>+'Group Inputs'!E122</f>
        <v>0</v>
      </c>
    </row>
    <row r="161" spans="1:22" ht="12.75" customHeight="1" x14ac:dyDescent="0.2">
      <c r="A161" s="30" t="s">
        <v>850</v>
      </c>
      <c r="B161" s="851" t="str">
        <f t="shared" si="36"/>
        <v>No</v>
      </c>
      <c r="D161" s="30" t="str">
        <f>+'Group Inputs'!B123</f>
        <v>Bank Overdraft</v>
      </c>
      <c r="H161" s="143">
        <f>'Sch Parent Inputs'!C123</f>
        <v>0</v>
      </c>
      <c r="I161" s="143">
        <f>'Sch Parent Inputs'!D123</f>
        <v>0</v>
      </c>
      <c r="J161" s="143">
        <f>'Sch Parent Inputs'!E123</f>
        <v>0</v>
      </c>
      <c r="K161" s="143">
        <f>+'Group Inputs'!C123</f>
        <v>0</v>
      </c>
      <c r="L161" s="143">
        <f>+'Group Inputs'!D123</f>
        <v>0</v>
      </c>
      <c r="M161" s="143">
        <f>+'Group Inputs'!E123</f>
        <v>0</v>
      </c>
    </row>
    <row r="162" spans="1:22" ht="12.75" customHeight="1" x14ac:dyDescent="0.2">
      <c r="B162" s="54" t="s">
        <v>310</v>
      </c>
      <c r="D162" s="168"/>
      <c r="E162" s="168"/>
      <c r="H162" s="45"/>
      <c r="I162" s="45"/>
      <c r="J162" s="45"/>
      <c r="K162" s="45"/>
      <c r="L162" s="45"/>
      <c r="M162" s="45"/>
    </row>
    <row r="163" spans="1:22" s="102" customFormat="1" ht="13.5" thickBot="1" x14ac:dyDescent="0.25">
      <c r="B163" s="54" t="s">
        <v>310</v>
      </c>
      <c r="C163" s="786" t="s">
        <v>837</v>
      </c>
      <c r="D163" s="1697" t="s">
        <v>852</v>
      </c>
      <c r="E163" s="1697"/>
      <c r="F163" s="1697"/>
      <c r="G163" s="1697"/>
      <c r="H163" s="147">
        <f t="shared" ref="H163:M163" si="37">SUM(H159:H162)</f>
        <v>0</v>
      </c>
      <c r="I163" s="147">
        <f t="shared" si="37"/>
        <v>0</v>
      </c>
      <c r="J163" s="147">
        <f t="shared" si="37"/>
        <v>0</v>
      </c>
      <c r="K163" s="147">
        <f t="shared" si="37"/>
        <v>0</v>
      </c>
      <c r="L163" s="147">
        <f t="shared" si="37"/>
        <v>0</v>
      </c>
      <c r="M163" s="147">
        <f t="shared" si="37"/>
        <v>0</v>
      </c>
      <c r="N163" s="786"/>
      <c r="O163" s="467"/>
    </row>
    <row r="164" spans="1:22" ht="13.5" thickTop="1" x14ac:dyDescent="0.2">
      <c r="B164" s="54" t="s">
        <v>310</v>
      </c>
      <c r="D164" s="168"/>
      <c r="E164" s="168"/>
      <c r="I164" s="48"/>
      <c r="J164" s="48"/>
      <c r="K164" s="48"/>
      <c r="L164" s="48"/>
      <c r="M164" s="48"/>
    </row>
    <row r="165" spans="1:22" x14ac:dyDescent="0.2">
      <c r="B165" s="54" t="s">
        <v>310</v>
      </c>
      <c r="I165" s="48"/>
      <c r="J165" s="48"/>
      <c r="K165" s="48"/>
      <c r="L165" s="48"/>
      <c r="M165" s="48"/>
    </row>
    <row r="166" spans="1:22" ht="12.75" customHeight="1" x14ac:dyDescent="0.2">
      <c r="B166" s="54" t="str">
        <f>$B$160</f>
        <v>No</v>
      </c>
      <c r="D166" s="1779" t="s">
        <v>853</v>
      </c>
      <c r="E166" s="1779"/>
      <c r="F166" s="1779"/>
      <c r="G166" s="1779"/>
      <c r="H166" s="1779"/>
      <c r="I166" s="1779"/>
      <c r="J166" s="1779"/>
      <c r="K166" s="851"/>
      <c r="L166" s="851"/>
      <c r="M166" s="851"/>
    </row>
    <row r="167" spans="1:22" ht="12.75" customHeight="1" x14ac:dyDescent="0.2">
      <c r="B167" s="54" t="str">
        <f>$B$160</f>
        <v>No</v>
      </c>
      <c r="D167" s="753"/>
      <c r="E167" s="753"/>
      <c r="F167" s="996"/>
      <c r="G167" s="996"/>
      <c r="H167" s="996"/>
      <c r="I167" s="5"/>
      <c r="J167" s="5"/>
      <c r="K167" s="5"/>
      <c r="L167" s="5"/>
      <c r="M167" s="5"/>
    </row>
    <row r="168" spans="1:22" ht="12.75" customHeight="1" x14ac:dyDescent="0.2">
      <c r="A168" s="54" t="s">
        <v>854</v>
      </c>
      <c r="B168" s="54" t="s">
        <v>310</v>
      </c>
      <c r="C168" s="7" t="s">
        <v>837</v>
      </c>
      <c r="D168" s="1752" t="s">
        <v>855</v>
      </c>
      <c r="E168" s="1752"/>
      <c r="F168" s="1752"/>
      <c r="G168" s="1752"/>
      <c r="H168" s="1752"/>
      <c r="I168" s="1752"/>
      <c r="J168" s="1752"/>
      <c r="K168" s="1476"/>
      <c r="L168" s="1476"/>
      <c r="M168" s="5"/>
    </row>
    <row r="169" spans="1:22" ht="12.6" customHeight="1" x14ac:dyDescent="0.2">
      <c r="B169" s="915" t="str">
        <f>B$168</f>
        <v>Yes</v>
      </c>
      <c r="C169" s="7" t="s">
        <v>837</v>
      </c>
      <c r="D169" s="1752" t="s">
        <v>856</v>
      </c>
      <c r="E169" s="1752"/>
      <c r="F169" s="1752"/>
      <c r="G169" s="1752"/>
      <c r="H169" s="1752"/>
      <c r="I169" s="1752"/>
      <c r="J169" s="1752"/>
      <c r="K169" s="1476"/>
      <c r="L169" s="1476"/>
      <c r="M169" s="5"/>
      <c r="O169" s="369" t="str">
        <f>'Guidance - Specific Disclosures'!A127</f>
        <v>[S42]</v>
      </c>
      <c r="P169" s="54"/>
      <c r="Q169" s="54"/>
      <c r="R169" s="54"/>
      <c r="S169" s="54"/>
      <c r="T169" s="54"/>
      <c r="U169" s="54"/>
      <c r="V169" s="54"/>
    </row>
    <row r="170" spans="1:22" ht="12.75" customHeight="1" x14ac:dyDescent="0.2">
      <c r="A170" s="54"/>
      <c r="B170" s="915" t="str">
        <f t="shared" ref="B170:B178" si="38">B$168</f>
        <v>Yes</v>
      </c>
      <c r="C170" s="7" t="s">
        <v>837</v>
      </c>
      <c r="D170" s="1752" t="s">
        <v>857</v>
      </c>
      <c r="E170" s="1752"/>
      <c r="F170" s="1752"/>
      <c r="G170" s="1752"/>
      <c r="H170" s="1752"/>
      <c r="I170" s="1752"/>
      <c r="J170" s="1752"/>
      <c r="K170" s="1476"/>
      <c r="L170" s="1476"/>
      <c r="M170" s="5"/>
      <c r="P170" s="54"/>
      <c r="Q170" s="54"/>
      <c r="R170" s="54"/>
      <c r="S170" s="54"/>
      <c r="T170" s="54"/>
      <c r="U170" s="54"/>
      <c r="V170" s="54"/>
    </row>
    <row r="171" spans="1:22" ht="12.75" customHeight="1" x14ac:dyDescent="0.2">
      <c r="B171" s="915" t="str">
        <f t="shared" si="38"/>
        <v>Yes</v>
      </c>
      <c r="C171" s="7" t="s">
        <v>837</v>
      </c>
      <c r="D171" s="1752" t="s">
        <v>858</v>
      </c>
      <c r="E171" s="1752"/>
      <c r="F171" s="1752"/>
      <c r="G171" s="1752"/>
      <c r="H171" s="1752"/>
      <c r="I171" s="1752"/>
      <c r="J171" s="1752"/>
      <c r="K171" s="1476"/>
      <c r="L171" s="1476"/>
      <c r="M171" s="5"/>
      <c r="P171" s="54"/>
      <c r="Q171" s="54"/>
      <c r="R171" s="54"/>
      <c r="S171" s="54"/>
      <c r="T171" s="54"/>
      <c r="U171" s="54"/>
      <c r="V171" s="54"/>
    </row>
    <row r="172" spans="1:22" s="33" customFormat="1" ht="19.5" customHeight="1" x14ac:dyDescent="0.2">
      <c r="B172" s="915" t="str">
        <f t="shared" si="38"/>
        <v>Yes</v>
      </c>
      <c r="C172" s="7" t="s">
        <v>837</v>
      </c>
      <c r="D172" s="1752" t="s">
        <v>859</v>
      </c>
      <c r="E172" s="1752"/>
      <c r="F172" s="1752"/>
      <c r="G172" s="1752"/>
      <c r="H172" s="1752"/>
      <c r="I172" s="1752"/>
      <c r="J172" s="1752"/>
      <c r="K172" s="1476"/>
      <c r="L172" s="1476"/>
      <c r="M172" s="5"/>
      <c r="N172" s="781"/>
      <c r="O172" s="44"/>
      <c r="P172" s="1498" t="s">
        <v>860</v>
      </c>
      <c r="Q172" s="1466"/>
      <c r="R172" s="1466"/>
      <c r="S172" s="54"/>
      <c r="T172" s="54"/>
      <c r="U172" s="54"/>
      <c r="V172" s="54"/>
    </row>
    <row r="173" spans="1:22" s="33" customFormat="1" ht="14.25" hidden="1" customHeight="1" x14ac:dyDescent="0.2">
      <c r="A173" s="30"/>
      <c r="B173" s="915" t="str">
        <f t="shared" si="38"/>
        <v>Yes</v>
      </c>
      <c r="C173" s="7" t="s">
        <v>837</v>
      </c>
      <c r="D173" s="1476"/>
      <c r="E173" s="1476"/>
      <c r="F173" s="1476"/>
      <c r="G173" s="1476"/>
      <c r="H173" s="1476"/>
      <c r="I173" s="1476"/>
      <c r="J173" s="1476"/>
      <c r="K173" s="1476"/>
      <c r="L173" s="1476"/>
      <c r="M173" s="1476"/>
      <c r="N173" s="1476"/>
      <c r="O173" s="44"/>
      <c r="P173" s="30"/>
      <c r="Q173" s="30"/>
      <c r="R173" s="30"/>
      <c r="S173" s="30"/>
    </row>
    <row r="174" spans="1:22" s="33" customFormat="1" ht="14.25" hidden="1" customHeight="1" x14ac:dyDescent="0.2">
      <c r="B174" s="915" t="str">
        <f t="shared" si="38"/>
        <v>Yes</v>
      </c>
      <c r="C174" s="7" t="s">
        <v>837</v>
      </c>
      <c r="D174" s="1476"/>
      <c r="E174" s="1476"/>
      <c r="F174" s="1476"/>
      <c r="G174" s="1476"/>
      <c r="H174" s="1476"/>
      <c r="I174" s="1476"/>
      <c r="J174" s="1476"/>
      <c r="K174" s="1476"/>
      <c r="L174" s="1476"/>
      <c r="M174" s="1476"/>
      <c r="N174" s="1476"/>
      <c r="O174" s="44"/>
      <c r="P174" s="30"/>
      <c r="Q174" s="30"/>
      <c r="R174" s="30"/>
      <c r="S174" s="30"/>
    </row>
    <row r="175" spans="1:22" s="33" customFormat="1" ht="19.5" hidden="1" customHeight="1" x14ac:dyDescent="0.2">
      <c r="B175" s="915" t="str">
        <f t="shared" si="38"/>
        <v>Yes</v>
      </c>
      <c r="C175" s="7" t="s">
        <v>837</v>
      </c>
      <c r="D175" s="1476"/>
      <c r="E175" s="1476"/>
      <c r="F175" s="1476"/>
      <c r="G175" s="1476"/>
      <c r="H175" s="1476"/>
      <c r="I175" s="1476"/>
      <c r="J175" s="1476"/>
      <c r="K175" s="1476"/>
      <c r="L175" s="1476"/>
      <c r="M175" s="1476"/>
      <c r="N175" s="1476"/>
      <c r="O175" s="44"/>
      <c r="P175" s="54"/>
      <c r="Q175" s="54"/>
      <c r="R175" s="54"/>
      <c r="S175" s="54"/>
      <c r="T175" s="54"/>
      <c r="U175" s="54"/>
      <c r="V175" s="54"/>
    </row>
    <row r="176" spans="1:22" s="33" customFormat="1" ht="14.25" hidden="1" customHeight="1" x14ac:dyDescent="0.2">
      <c r="A176" s="30"/>
      <c r="B176" s="915" t="str">
        <f t="shared" si="38"/>
        <v>Yes</v>
      </c>
      <c r="C176" s="7" t="s">
        <v>837</v>
      </c>
      <c r="D176" s="1476"/>
      <c r="E176" s="1476"/>
      <c r="F176" s="1476"/>
      <c r="G176" s="1476"/>
      <c r="H176" s="1476"/>
      <c r="I176" s="1476"/>
      <c r="J176" s="1476"/>
      <c r="K176" s="1476"/>
      <c r="L176" s="1476"/>
      <c r="M176" s="1476"/>
      <c r="N176" s="1476"/>
      <c r="O176" s="44"/>
      <c r="P176" s="30"/>
      <c r="Q176" s="30"/>
      <c r="R176" s="30"/>
      <c r="S176" s="30"/>
    </row>
    <row r="177" spans="2:19" s="33" customFormat="1" ht="14.25" hidden="1" customHeight="1" x14ac:dyDescent="0.2">
      <c r="B177" s="915" t="str">
        <f t="shared" si="38"/>
        <v>Yes</v>
      </c>
      <c r="C177" s="7" t="s">
        <v>837</v>
      </c>
      <c r="D177" s="1476"/>
      <c r="E177" s="1476"/>
      <c r="F177" s="1476"/>
      <c r="G177" s="1476"/>
      <c r="H177" s="1476"/>
      <c r="I177" s="1476"/>
      <c r="J177" s="1476"/>
      <c r="K177" s="1476"/>
      <c r="L177" s="1476"/>
      <c r="M177" s="1476"/>
      <c r="N177" s="1476"/>
      <c r="O177" s="44"/>
      <c r="P177" s="30"/>
      <c r="Q177" s="30"/>
      <c r="R177" s="30"/>
      <c r="S177" s="30"/>
    </row>
    <row r="178" spans="2:19" s="33" customFormat="1" ht="14.25" hidden="1" customHeight="1" x14ac:dyDescent="0.2">
      <c r="B178" s="915" t="str">
        <f t="shared" si="38"/>
        <v>Yes</v>
      </c>
      <c r="C178" s="7" t="s">
        <v>837</v>
      </c>
      <c r="D178" s="1476"/>
      <c r="E178" s="1476"/>
      <c r="F178" s="1476"/>
      <c r="G178" s="1476"/>
      <c r="H178" s="1476"/>
      <c r="I178" s="1476"/>
      <c r="J178" s="1476"/>
      <c r="K178" s="1476"/>
      <c r="L178" s="1476"/>
      <c r="M178" s="1476"/>
      <c r="N178" s="1476"/>
      <c r="O178" s="49"/>
    </row>
    <row r="179" spans="2:19" s="33" customFormat="1" ht="14.25" customHeight="1" x14ac:dyDescent="0.2">
      <c r="B179" s="915" t="s">
        <v>645</v>
      </c>
      <c r="C179" s="7" t="s">
        <v>837</v>
      </c>
      <c r="D179" s="1"/>
      <c r="E179" s="1"/>
      <c r="F179" s="1"/>
      <c r="G179" s="1"/>
      <c r="H179" s="1"/>
      <c r="I179" s="1"/>
      <c r="J179" s="1"/>
      <c r="K179" s="1"/>
      <c r="L179" s="1"/>
      <c r="M179" s="1"/>
      <c r="N179" s="1"/>
      <c r="O179" s="1497"/>
    </row>
    <row r="180" spans="2:19" s="33" customFormat="1" ht="14.25" customHeight="1" x14ac:dyDescent="0.2">
      <c r="B180" s="54" t="s">
        <v>645</v>
      </c>
      <c r="C180" s="7" t="s">
        <v>837</v>
      </c>
      <c r="D180" s="1887" t="str">
        <f>"Other restrictions on cash that may require disclosure include funds held in trust and international student and hostel fees as disclosed in note "&amp;$N$369&amp;"."</f>
        <v>Other restrictions on cash that may require disclosure include funds held in trust and international student and hostel fees as disclosed in note 10.</v>
      </c>
      <c r="E180" s="1831"/>
      <c r="F180" s="1831"/>
      <c r="G180" s="1831"/>
      <c r="H180" s="1831"/>
      <c r="I180" s="1831"/>
      <c r="J180" s="1831"/>
      <c r="K180" s="1831"/>
      <c r="L180" s="1831"/>
      <c r="M180" s="1831"/>
      <c r="N180" s="781"/>
      <c r="O180" s="49"/>
    </row>
    <row r="181" spans="2:19" s="33" customFormat="1" ht="14.25" customHeight="1" x14ac:dyDescent="0.2">
      <c r="B181" s="54" t="str">
        <f>B180</f>
        <v>No</v>
      </c>
      <c r="C181" s="7"/>
      <c r="D181" s="30"/>
      <c r="E181" s="30"/>
      <c r="F181" s="48"/>
      <c r="G181" s="48"/>
      <c r="H181" s="48"/>
      <c r="N181" s="781"/>
      <c r="O181" s="49"/>
    </row>
    <row r="182" spans="2:19" s="33" customFormat="1" x14ac:dyDescent="0.2">
      <c r="B182" s="54" t="s">
        <v>310</v>
      </c>
      <c r="C182" s="801"/>
      <c r="D182" s="1827" t="str">
        <f>N182&amp;". Accounts Receivable"</f>
        <v>4. Accounts Receivable</v>
      </c>
      <c r="E182" s="1827"/>
      <c r="F182" s="1827"/>
      <c r="G182" s="1827"/>
      <c r="H182" s="1827"/>
      <c r="I182" s="1827"/>
      <c r="J182" s="1827"/>
      <c r="K182" s="534"/>
      <c r="L182" s="534"/>
      <c r="M182" s="534"/>
      <c r="N182" s="783">
        <f>IF($B182="Yes",$N152+1,$N152)</f>
        <v>4</v>
      </c>
      <c r="O182" s="556"/>
    </row>
    <row r="183" spans="2:19" s="33" customFormat="1" x14ac:dyDescent="0.2">
      <c r="B183" s="54" t="s">
        <v>310</v>
      </c>
      <c r="C183" s="801"/>
      <c r="D183" s="499"/>
      <c r="E183" s="499"/>
      <c r="F183" s="499"/>
      <c r="G183" s="499"/>
      <c r="H183" s="499"/>
      <c r="I183" s="499"/>
      <c r="J183" s="499"/>
      <c r="K183" s="499"/>
      <c r="L183" s="499"/>
      <c r="M183" s="499"/>
      <c r="N183" s="781"/>
      <c r="O183" s="49"/>
    </row>
    <row r="184" spans="2:19" s="33" customFormat="1" x14ac:dyDescent="0.2">
      <c r="B184" s="54" t="s">
        <v>310</v>
      </c>
      <c r="C184" s="801"/>
      <c r="D184" s="499"/>
      <c r="E184" s="499"/>
      <c r="F184" s="499"/>
      <c r="G184" s="499"/>
      <c r="H184" s="1775" t="s">
        <v>476</v>
      </c>
      <c r="I184" s="1775"/>
      <c r="J184" s="1775"/>
      <c r="K184" s="1775" t="s">
        <v>477</v>
      </c>
      <c r="L184" s="1775"/>
      <c r="M184" s="1775"/>
      <c r="N184" s="781"/>
      <c r="O184" s="49"/>
    </row>
    <row r="185" spans="2:19" s="33" customFormat="1" ht="12.75" customHeight="1" x14ac:dyDescent="0.2">
      <c r="B185" s="54" t="s">
        <v>310</v>
      </c>
      <c r="C185" s="781"/>
      <c r="D185" s="29"/>
      <c r="E185" s="30"/>
      <c r="H185" s="130">
        <f>FY</f>
        <v>2025</v>
      </c>
      <c r="I185" s="130">
        <f>FY</f>
        <v>2025</v>
      </c>
      <c r="J185" s="130">
        <f>FY-1</f>
        <v>2024</v>
      </c>
      <c r="K185" s="130">
        <f>FY</f>
        <v>2025</v>
      </c>
      <c r="L185" s="130">
        <f>FY</f>
        <v>2025</v>
      </c>
      <c r="M185" s="130">
        <f>FY-1</f>
        <v>2024</v>
      </c>
      <c r="N185" s="781"/>
      <c r="O185" s="49"/>
    </row>
    <row r="186" spans="2:19" ht="25.5" x14ac:dyDescent="0.2">
      <c r="B186" s="54" t="s">
        <v>310</v>
      </c>
      <c r="D186" s="29"/>
      <c r="H186" s="571" t="str">
        <f>+'Group Inputs'!$C$7</f>
        <v>Actual</v>
      </c>
      <c r="I186" s="171" t="str">
        <f>+'Group Inputs'!$D$7</f>
        <v>Budget (Unaudited)</v>
      </c>
      <c r="J186" s="571" t="str">
        <f>+'Group Inputs'!$E$7</f>
        <v>Actual</v>
      </c>
      <c r="K186" s="571" t="str">
        <f>+'Group Inputs'!$C$7</f>
        <v>Actual</v>
      </c>
      <c r="L186" s="171" t="str">
        <f>+'Group Inputs'!$D$7</f>
        <v>Budget (Unaudited)</v>
      </c>
      <c r="M186" s="571" t="str">
        <f>+'Group Inputs'!$E$7</f>
        <v>Actual</v>
      </c>
    </row>
    <row r="187" spans="2:19" ht="14.25" customHeight="1" thickBot="1" x14ac:dyDescent="0.25">
      <c r="B187" s="54" t="s">
        <v>310</v>
      </c>
      <c r="D187" s="61"/>
      <c r="H187" s="493" t="s">
        <v>316</v>
      </c>
      <c r="I187" s="493" t="s">
        <v>316</v>
      </c>
      <c r="J187" s="493" t="s">
        <v>316</v>
      </c>
      <c r="K187" s="493" t="s">
        <v>316</v>
      </c>
      <c r="L187" s="493" t="s">
        <v>316</v>
      </c>
      <c r="M187" s="493" t="s">
        <v>316</v>
      </c>
    </row>
    <row r="188" spans="2:19" ht="14.25" customHeight="1" x14ac:dyDescent="0.2">
      <c r="B188" s="54" t="s">
        <v>310</v>
      </c>
      <c r="D188" s="61"/>
      <c r="H188" s="85"/>
      <c r="I188" s="85"/>
      <c r="J188" s="85"/>
      <c r="K188" s="85"/>
      <c r="L188" s="85"/>
      <c r="M188" s="85"/>
    </row>
    <row r="189" spans="2:19" ht="14.25" customHeight="1" x14ac:dyDescent="0.2">
      <c r="B189" s="851" t="str">
        <f t="shared" ref="B189:B194" si="39">IF(AND(ROUND($H189,0)=0,ROUND($I189,0)=0,ROUND($J189,0)=0,ROUND($K189,0)=0,ROUND($L189,0)=0,ROUND($M189,0)=0),"No","Yes")</f>
        <v>No</v>
      </c>
      <c r="D189" s="30" t="str">
        <f>'Group Inputs'!B128</f>
        <v>Receivables</v>
      </c>
      <c r="H189" s="143">
        <f>'Sch Parent Inputs'!C128</f>
        <v>0</v>
      </c>
      <c r="I189" s="143">
        <f>'Sch Parent Inputs'!D128</f>
        <v>0</v>
      </c>
      <c r="J189" s="143">
        <f>'Sch Parent Inputs'!E128</f>
        <v>0</v>
      </c>
      <c r="K189" s="143">
        <f>'Group Inputs'!C128</f>
        <v>0</v>
      </c>
      <c r="L189" s="143">
        <f>'Group Inputs'!D128</f>
        <v>0</v>
      </c>
      <c r="M189" s="143">
        <f>'Group Inputs'!E128</f>
        <v>0</v>
      </c>
    </row>
    <row r="190" spans="2:19" ht="14.25" customHeight="1" x14ac:dyDescent="0.2">
      <c r="B190" s="851" t="str">
        <f t="shared" si="39"/>
        <v>No</v>
      </c>
      <c r="D190" s="30" t="str">
        <f>'Group Inputs'!B129</f>
        <v>Receivables from the Ministry of Education</v>
      </c>
      <c r="H190" s="143">
        <f>'Sch Parent Inputs'!C129</f>
        <v>0</v>
      </c>
      <c r="I190" s="143">
        <f>'Sch Parent Inputs'!D129</f>
        <v>0</v>
      </c>
      <c r="J190" s="143">
        <f>'Sch Parent Inputs'!E129</f>
        <v>0</v>
      </c>
      <c r="K190" s="143">
        <f>'Group Inputs'!C129</f>
        <v>0</v>
      </c>
      <c r="L190" s="143">
        <f>'Group Inputs'!D129</f>
        <v>0</v>
      </c>
      <c r="M190" s="143">
        <f>'Group Inputs'!E129</f>
        <v>0</v>
      </c>
    </row>
    <row r="191" spans="2:19" x14ac:dyDescent="0.2">
      <c r="B191" s="851" t="str">
        <f t="shared" si="39"/>
        <v>No</v>
      </c>
      <c r="D191" s="30" t="str">
        <f>'Group Inputs'!B130</f>
        <v>Loss on Uncollectable Accounts Receivable</v>
      </c>
      <c r="E191" s="5"/>
      <c r="F191" s="235"/>
      <c r="H191" s="143">
        <f>'Sch Parent Inputs'!C130</f>
        <v>0</v>
      </c>
      <c r="I191" s="143">
        <f>'Sch Parent Inputs'!D130</f>
        <v>0</v>
      </c>
      <c r="J191" s="143">
        <f>'Sch Parent Inputs'!E130</f>
        <v>0</v>
      </c>
      <c r="K191" s="143">
        <f>'Group Inputs'!C130</f>
        <v>0</v>
      </c>
      <c r="L191" s="143">
        <f>'Group Inputs'!D130</f>
        <v>0</v>
      </c>
      <c r="M191" s="143">
        <f>'Group Inputs'!E130</f>
        <v>0</v>
      </c>
    </row>
    <row r="192" spans="2:19" x14ac:dyDescent="0.2">
      <c r="B192" s="851" t="str">
        <f t="shared" si="39"/>
        <v>No</v>
      </c>
      <c r="D192" s="30" t="str">
        <f>'Group Inputs'!B131</f>
        <v>Interest Receivable</v>
      </c>
      <c r="H192" s="143">
        <f>'Sch Parent Inputs'!C131</f>
        <v>0</v>
      </c>
      <c r="I192" s="143">
        <f>'Sch Parent Inputs'!D131</f>
        <v>0</v>
      </c>
      <c r="J192" s="143">
        <f>'Sch Parent Inputs'!E131</f>
        <v>0</v>
      </c>
      <c r="K192" s="143">
        <f>'Group Inputs'!C131</f>
        <v>0</v>
      </c>
      <c r="L192" s="143">
        <f>'Group Inputs'!D131</f>
        <v>0</v>
      </c>
      <c r="M192" s="143">
        <f>'Group Inputs'!E131</f>
        <v>0</v>
      </c>
      <c r="N192" s="787"/>
    </row>
    <row r="193" spans="1:21" x14ac:dyDescent="0.2">
      <c r="B193" s="851" t="str">
        <f t="shared" si="39"/>
        <v>No</v>
      </c>
      <c r="D193" s="30" t="str">
        <f>'Group Inputs'!B132</f>
        <v>Banking Staffing Underuse</v>
      </c>
      <c r="H193" s="143">
        <f>'Sch Parent Inputs'!C132</f>
        <v>0</v>
      </c>
      <c r="I193" s="143">
        <f>'Sch Parent Inputs'!D132</f>
        <v>0</v>
      </c>
      <c r="J193" s="143">
        <f>'Sch Parent Inputs'!E132</f>
        <v>0</v>
      </c>
      <c r="K193" s="143">
        <f>'Group Inputs'!C132</f>
        <v>0</v>
      </c>
      <c r="L193" s="143">
        <f>'Group Inputs'!D132</f>
        <v>0</v>
      </c>
      <c r="M193" s="143">
        <f>'Group Inputs'!E132</f>
        <v>0</v>
      </c>
      <c r="N193" s="787"/>
      <c r="O193" s="1486" t="s">
        <v>861</v>
      </c>
    </row>
    <row r="194" spans="1:21" x14ac:dyDescent="0.2">
      <c r="B194" s="851" t="str">
        <f t="shared" si="39"/>
        <v>No</v>
      </c>
      <c r="D194" s="30" t="str">
        <f>'Group Inputs'!B133</f>
        <v>Teacher Salaries Grant Receivable</v>
      </c>
      <c r="H194" s="143">
        <f>'Sch Parent Inputs'!C133</f>
        <v>0</v>
      </c>
      <c r="I194" s="143">
        <f>'Sch Parent Inputs'!D133</f>
        <v>0</v>
      </c>
      <c r="J194" s="143">
        <f>'Sch Parent Inputs'!E133</f>
        <v>0</v>
      </c>
      <c r="K194" s="143">
        <f>'Group Inputs'!C133</f>
        <v>0</v>
      </c>
      <c r="L194" s="143">
        <f>'Group Inputs'!D133</f>
        <v>0</v>
      </c>
      <c r="M194" s="143">
        <f>'Group Inputs'!E133</f>
        <v>0</v>
      </c>
      <c r="N194" s="787"/>
      <c r="O194" s="5"/>
      <c r="P194" s="5"/>
      <c r="Q194" s="5"/>
      <c r="R194" s="5"/>
      <c r="S194" s="5"/>
      <c r="T194" s="5"/>
      <c r="U194" s="5"/>
    </row>
    <row r="195" spans="1:21" x14ac:dyDescent="0.2">
      <c r="B195" s="54" t="s">
        <v>310</v>
      </c>
      <c r="H195" s="143"/>
      <c r="I195" s="143"/>
      <c r="J195" s="143"/>
      <c r="K195" s="143"/>
      <c r="L195" s="143"/>
      <c r="M195" s="143"/>
      <c r="N195" s="787"/>
      <c r="O195" s="5"/>
      <c r="P195" s="5"/>
      <c r="Q195" s="5"/>
      <c r="R195" s="5"/>
      <c r="S195" s="5"/>
      <c r="T195" s="5"/>
      <c r="U195" s="5"/>
    </row>
    <row r="196" spans="1:21" ht="13.5" thickBot="1" x14ac:dyDescent="0.25">
      <c r="A196" s="1" t="s">
        <v>173</v>
      </c>
      <c r="B196" s="54" t="s">
        <v>310</v>
      </c>
      <c r="H196" s="182">
        <f t="shared" ref="H196:M196" si="40">SUM(H189:H195)</f>
        <v>0</v>
      </c>
      <c r="I196" s="182">
        <f t="shared" si="40"/>
        <v>0</v>
      </c>
      <c r="J196" s="182">
        <f t="shared" si="40"/>
        <v>0</v>
      </c>
      <c r="K196" s="182">
        <f t="shared" si="40"/>
        <v>0</v>
      </c>
      <c r="L196" s="182">
        <f t="shared" si="40"/>
        <v>0</v>
      </c>
      <c r="M196" s="182">
        <f t="shared" si="40"/>
        <v>0</v>
      </c>
      <c r="O196" s="5"/>
      <c r="P196" s="5"/>
      <c r="Q196" s="5"/>
      <c r="R196" s="5"/>
      <c r="S196" s="5"/>
      <c r="T196" s="5"/>
      <c r="U196" s="5"/>
    </row>
    <row r="197" spans="1:21" ht="13.5" thickTop="1" x14ac:dyDescent="0.2">
      <c r="A197" s="5" t="s">
        <v>862</v>
      </c>
      <c r="B197" s="54" t="s">
        <v>310</v>
      </c>
      <c r="I197" s="48"/>
      <c r="J197" s="48"/>
      <c r="K197" s="48"/>
      <c r="L197" s="48"/>
      <c r="M197" s="48"/>
      <c r="O197" s="5"/>
      <c r="P197" s="5"/>
      <c r="Q197" s="5"/>
      <c r="R197" s="5"/>
      <c r="S197" s="5"/>
      <c r="T197" s="5"/>
      <c r="U197" s="5"/>
    </row>
    <row r="198" spans="1:21" ht="12.75" customHeight="1" x14ac:dyDescent="0.2">
      <c r="A198" s="753">
        <v>8920</v>
      </c>
      <c r="B198" s="54" t="s">
        <v>310</v>
      </c>
      <c r="D198" s="30" t="s">
        <v>863</v>
      </c>
      <c r="H198" s="45">
        <f t="shared" ref="H198:M198" si="41">SUM(H189,H191,H192)</f>
        <v>0</v>
      </c>
      <c r="I198" s="45">
        <f t="shared" si="41"/>
        <v>0</v>
      </c>
      <c r="J198" s="45">
        <f t="shared" si="41"/>
        <v>0</v>
      </c>
      <c r="K198" s="45">
        <f t="shared" si="41"/>
        <v>0</v>
      </c>
      <c r="L198" s="45">
        <f t="shared" si="41"/>
        <v>0</v>
      </c>
      <c r="M198" s="45">
        <f t="shared" si="41"/>
        <v>0</v>
      </c>
      <c r="O198" s="357" t="str">
        <f>'Guidance - General'!A15</f>
        <v>[G2]</v>
      </c>
    </row>
    <row r="199" spans="1:21" x14ac:dyDescent="0.2">
      <c r="A199" s="753">
        <v>8921</v>
      </c>
      <c r="B199" s="54" t="s">
        <v>310</v>
      </c>
      <c r="D199" s="30" t="s">
        <v>864</v>
      </c>
      <c r="H199" s="45">
        <f t="shared" ref="H199:M199" si="42">SUM(H196-H198)</f>
        <v>0</v>
      </c>
      <c r="I199" s="45">
        <f t="shared" si="42"/>
        <v>0</v>
      </c>
      <c r="J199" s="45">
        <f t="shared" si="42"/>
        <v>0</v>
      </c>
      <c r="K199" s="45">
        <f t="shared" si="42"/>
        <v>0</v>
      </c>
      <c r="L199" s="45">
        <f t="shared" si="42"/>
        <v>0</v>
      </c>
      <c r="M199" s="45">
        <f t="shared" si="42"/>
        <v>0</v>
      </c>
    </row>
    <row r="200" spans="1:21" ht="18" customHeight="1" x14ac:dyDescent="0.2">
      <c r="B200" s="54" t="s">
        <v>310</v>
      </c>
      <c r="H200" s="143"/>
      <c r="I200" s="143"/>
      <c r="J200" s="143"/>
      <c r="K200" s="143"/>
      <c r="L200" s="143"/>
      <c r="M200" s="143"/>
    </row>
    <row r="201" spans="1:21" ht="13.5" thickBot="1" x14ac:dyDescent="0.25">
      <c r="B201" s="54" t="s">
        <v>310</v>
      </c>
      <c r="H201" s="147">
        <f t="shared" ref="H201:M201" si="43">SUM(H198:H200)</f>
        <v>0</v>
      </c>
      <c r="I201" s="147">
        <f t="shared" si="43"/>
        <v>0</v>
      </c>
      <c r="J201" s="147">
        <f t="shared" si="43"/>
        <v>0</v>
      </c>
      <c r="K201" s="147">
        <f t="shared" si="43"/>
        <v>0</v>
      </c>
      <c r="L201" s="147">
        <f t="shared" si="43"/>
        <v>0</v>
      </c>
      <c r="M201" s="147">
        <f t="shared" si="43"/>
        <v>0</v>
      </c>
    </row>
    <row r="202" spans="1:21" ht="12.75" customHeight="1" thickTop="1" x14ac:dyDescent="0.2">
      <c r="B202" s="54" t="s">
        <v>310</v>
      </c>
      <c r="I202" s="48"/>
      <c r="J202" s="48"/>
      <c r="K202" s="48"/>
      <c r="L202" s="48"/>
      <c r="M202" s="48"/>
    </row>
    <row r="203" spans="1:21" x14ac:dyDescent="0.2">
      <c r="A203" s="30" t="s">
        <v>729</v>
      </c>
      <c r="B203" s="54" t="str">
        <f>'Statement of Financial Position'!$B$15</f>
        <v>Yes</v>
      </c>
      <c r="C203" s="801"/>
      <c r="D203" s="1826" t="str">
        <f>N203&amp;". Inventories"</f>
        <v>5. Inventories</v>
      </c>
      <c r="E203" s="1826"/>
      <c r="F203" s="1826"/>
      <c r="G203" s="1826"/>
      <c r="H203" s="1826"/>
      <c r="I203" s="1826"/>
      <c r="J203" s="1826"/>
      <c r="K203" s="535"/>
      <c r="L203" s="535"/>
      <c r="M203" s="535"/>
      <c r="N203" s="783">
        <f>IF($B203="Yes",$N182+1,$N182)</f>
        <v>5</v>
      </c>
      <c r="O203" s="358" t="str">
        <f>'Guidance - Specific Disclosures'!A58</f>
        <v>[S19]</v>
      </c>
      <c r="P203" s="59"/>
      <c r="Q203" s="59"/>
      <c r="R203" s="59"/>
      <c r="S203" s="59"/>
      <c r="T203" s="59"/>
      <c r="U203" s="59"/>
    </row>
    <row r="204" spans="1:21" x14ac:dyDescent="0.2">
      <c r="B204" s="54" t="str">
        <f>$B$203</f>
        <v>Yes</v>
      </c>
      <c r="C204" s="801"/>
      <c r="D204" s="500"/>
      <c r="E204" s="500"/>
      <c r="F204" s="500"/>
      <c r="G204" s="500"/>
      <c r="H204" s="500"/>
      <c r="I204" s="500"/>
      <c r="J204" s="500"/>
      <c r="K204" s="500"/>
      <c r="L204" s="500"/>
      <c r="M204" s="500"/>
      <c r="N204" s="785"/>
      <c r="O204" s="358"/>
      <c r="P204" s="59"/>
      <c r="Q204" s="59"/>
      <c r="R204" s="59"/>
      <c r="S204" s="59"/>
      <c r="T204" s="59"/>
      <c r="U204" s="59"/>
    </row>
    <row r="205" spans="1:21" x14ac:dyDescent="0.2">
      <c r="B205" s="54" t="str">
        <f t="shared" ref="B205:B209" si="44">$B$203</f>
        <v>Yes</v>
      </c>
      <c r="C205" s="801"/>
      <c r="D205" s="500"/>
      <c r="E205" s="500"/>
      <c r="F205" s="500"/>
      <c r="G205" s="500"/>
      <c r="H205" s="1775" t="s">
        <v>476</v>
      </c>
      <c r="I205" s="1775"/>
      <c r="J205" s="1775"/>
      <c r="K205" s="1775" t="s">
        <v>477</v>
      </c>
      <c r="L205" s="1775"/>
      <c r="M205" s="1775"/>
      <c r="N205" s="785"/>
      <c r="O205" s="358"/>
      <c r="P205" s="59"/>
      <c r="Q205" s="59"/>
      <c r="R205" s="59"/>
      <c r="S205" s="59"/>
      <c r="T205" s="59"/>
      <c r="U205" s="59"/>
    </row>
    <row r="206" spans="1:21" x14ac:dyDescent="0.2">
      <c r="B206" s="54" t="str">
        <f t="shared" si="44"/>
        <v>Yes</v>
      </c>
      <c r="D206" s="50"/>
      <c r="E206" s="50"/>
      <c r="H206" s="130">
        <f>FY</f>
        <v>2025</v>
      </c>
      <c r="I206" s="130">
        <f>FY</f>
        <v>2025</v>
      </c>
      <c r="J206" s="130">
        <f>FY-1</f>
        <v>2024</v>
      </c>
      <c r="K206" s="130">
        <f>FY</f>
        <v>2025</v>
      </c>
      <c r="L206" s="130">
        <f>FY</f>
        <v>2025</v>
      </c>
      <c r="M206" s="130">
        <f>FY-1</f>
        <v>2024</v>
      </c>
    </row>
    <row r="207" spans="1:21" ht="25.5" x14ac:dyDescent="0.2">
      <c r="B207" s="54" t="str">
        <f t="shared" si="44"/>
        <v>Yes</v>
      </c>
      <c r="D207" s="50"/>
      <c r="E207" s="50"/>
      <c r="H207" s="571" t="str">
        <f>+'Group Inputs'!$C$7</f>
        <v>Actual</v>
      </c>
      <c r="I207" s="171" t="str">
        <f>+'Group Inputs'!$D$7</f>
        <v>Budget (Unaudited)</v>
      </c>
      <c r="J207" s="571" t="str">
        <f>+'Group Inputs'!$E$7</f>
        <v>Actual</v>
      </c>
      <c r="K207" s="571" t="str">
        <f>+'Group Inputs'!$C$7</f>
        <v>Actual</v>
      </c>
      <c r="L207" s="171" t="str">
        <f>+'Group Inputs'!$D$7</f>
        <v>Budget (Unaudited)</v>
      </c>
      <c r="M207" s="571" t="str">
        <f>+'Group Inputs'!$E$7</f>
        <v>Actual</v>
      </c>
    </row>
    <row r="208" spans="1:21" ht="13.5" thickBot="1" x14ac:dyDescent="0.25">
      <c r="B208" s="54" t="str">
        <f t="shared" si="44"/>
        <v>Yes</v>
      </c>
      <c r="H208" s="493" t="s">
        <v>316</v>
      </c>
      <c r="I208" s="493" t="s">
        <v>316</v>
      </c>
      <c r="J208" s="493" t="s">
        <v>316</v>
      </c>
      <c r="K208" s="493" t="s">
        <v>316</v>
      </c>
      <c r="L208" s="493" t="s">
        <v>316</v>
      </c>
      <c r="M208" s="493" t="s">
        <v>316</v>
      </c>
    </row>
    <row r="209" spans="2:21" x14ac:dyDescent="0.2">
      <c r="B209" s="54" t="str">
        <f t="shared" si="44"/>
        <v>Yes</v>
      </c>
      <c r="H209" s="85"/>
      <c r="I209" s="85"/>
      <c r="J209" s="85"/>
      <c r="K209" s="85"/>
      <c r="L209" s="85"/>
      <c r="M209" s="85"/>
    </row>
    <row r="210" spans="2:21" ht="12" customHeight="1" x14ac:dyDescent="0.2">
      <c r="B210" s="851" t="str">
        <f t="shared" ref="B210:B212" si="45">IF(AND(ROUND($H210,0)=0,ROUND($I210,0)=0,ROUND($J210,0)=0,ROUND($K210,0)=0,ROUND($L210,0)=0,ROUND($M210,0)=0),"No","Yes")</f>
        <v>No</v>
      </c>
      <c r="D210" s="30" t="s">
        <v>250</v>
      </c>
      <c r="H210" s="143">
        <f>'Sch Parent Inputs'!C144</f>
        <v>0</v>
      </c>
      <c r="I210" s="143">
        <f>'Sch Parent Inputs'!D144</f>
        <v>0</v>
      </c>
      <c r="J210" s="143">
        <f>'Sch Parent Inputs'!E144</f>
        <v>0</v>
      </c>
      <c r="K210" s="143">
        <f>'Group Inputs'!C144</f>
        <v>0</v>
      </c>
      <c r="L210" s="143">
        <f>'Group Inputs'!D144</f>
        <v>0</v>
      </c>
      <c r="M210" s="143">
        <f>'Group Inputs'!E144</f>
        <v>0</v>
      </c>
      <c r="O210" s="82"/>
      <c r="P210" s="82"/>
      <c r="Q210" s="82"/>
      <c r="R210" s="82"/>
      <c r="S210" s="82"/>
    </row>
    <row r="211" spans="2:21" s="50" customFormat="1" ht="14.25" customHeight="1" x14ac:dyDescent="0.2">
      <c r="B211" s="851" t="str">
        <f t="shared" si="45"/>
        <v>No</v>
      </c>
      <c r="C211" s="801"/>
      <c r="D211" s="30" t="s">
        <v>251</v>
      </c>
      <c r="E211" s="30"/>
      <c r="H211" s="143">
        <f>'Sch Parent Inputs'!C145</f>
        <v>0</v>
      </c>
      <c r="I211" s="143">
        <f>'Sch Parent Inputs'!D145</f>
        <v>0</v>
      </c>
      <c r="J211" s="143">
        <f>'Sch Parent Inputs'!E145</f>
        <v>0</v>
      </c>
      <c r="K211" s="143">
        <f>'Group Inputs'!C145</f>
        <v>0</v>
      </c>
      <c r="L211" s="143">
        <f>'Group Inputs'!D145</f>
        <v>0</v>
      </c>
      <c r="M211" s="143">
        <f>'Group Inputs'!E145</f>
        <v>0</v>
      </c>
      <c r="N211" s="782"/>
      <c r="O211" s="82"/>
      <c r="P211" s="82"/>
      <c r="Q211" s="82"/>
      <c r="R211" s="82"/>
      <c r="S211" s="82"/>
    </row>
    <row r="212" spans="2:21" s="50" customFormat="1" ht="14.25" customHeight="1" x14ac:dyDescent="0.2">
      <c r="B212" s="851" t="str">
        <f t="shared" si="45"/>
        <v>No</v>
      </c>
      <c r="C212" s="801"/>
      <c r="D212" s="30" t="s">
        <v>252</v>
      </c>
      <c r="E212" s="30"/>
      <c r="H212" s="143">
        <f>'Sch Parent Inputs'!C146</f>
        <v>0</v>
      </c>
      <c r="I212" s="143">
        <f>'Sch Parent Inputs'!D146</f>
        <v>0</v>
      </c>
      <c r="J212" s="143">
        <f>'Sch Parent Inputs'!E146</f>
        <v>0</v>
      </c>
      <c r="K212" s="143">
        <f>'Group Inputs'!C146</f>
        <v>0</v>
      </c>
      <c r="L212" s="143">
        <f>'Group Inputs'!D146</f>
        <v>0</v>
      </c>
      <c r="M212" s="143">
        <f>'Group Inputs'!E146</f>
        <v>0</v>
      </c>
      <c r="N212" s="782"/>
      <c r="O212" s="82"/>
      <c r="P212" s="82"/>
      <c r="Q212" s="82"/>
      <c r="R212" s="82"/>
      <c r="S212" s="82"/>
    </row>
    <row r="213" spans="2:21" s="50" customFormat="1" x14ac:dyDescent="0.2">
      <c r="B213" s="54" t="str">
        <f t="shared" ref="B213:B219" si="46">$B$203</f>
        <v>Yes</v>
      </c>
      <c r="C213" s="801"/>
      <c r="D213" s="30"/>
      <c r="E213" s="30"/>
      <c r="H213" s="45"/>
      <c r="I213" s="45"/>
      <c r="J213" s="45"/>
      <c r="K213" s="45"/>
      <c r="L213" s="45"/>
      <c r="M213" s="45"/>
      <c r="N213" s="782"/>
      <c r="O213" s="383"/>
    </row>
    <row r="214" spans="2:21" ht="12.75" customHeight="1" thickBot="1" x14ac:dyDescent="0.25">
      <c r="B214" s="54" t="str">
        <f t="shared" si="46"/>
        <v>Yes</v>
      </c>
      <c r="F214" s="30"/>
      <c r="G214" s="30"/>
      <c r="H214" s="182">
        <f t="shared" ref="H214:M214" si="47">SUM(H210:H213)</f>
        <v>0</v>
      </c>
      <c r="I214" s="182">
        <f t="shared" si="47"/>
        <v>0</v>
      </c>
      <c r="J214" s="182">
        <f t="shared" si="47"/>
        <v>0</v>
      </c>
      <c r="K214" s="182">
        <f t="shared" si="47"/>
        <v>0</v>
      </c>
      <c r="L214" s="182">
        <f t="shared" si="47"/>
        <v>0</v>
      </c>
      <c r="M214" s="182">
        <f t="shared" si="47"/>
        <v>0</v>
      </c>
    </row>
    <row r="215" spans="2:21" ht="12.75" customHeight="1" thickTop="1" x14ac:dyDescent="0.2">
      <c r="B215" s="54" t="str">
        <f t="shared" si="46"/>
        <v>Yes</v>
      </c>
      <c r="F215" s="30"/>
      <c r="G215" s="30"/>
      <c r="H215" s="46"/>
      <c r="I215" s="46"/>
      <c r="J215" s="46"/>
      <c r="K215" s="46"/>
      <c r="L215" s="46"/>
      <c r="M215" s="46"/>
    </row>
    <row r="216" spans="2:21" ht="12.75" customHeight="1" x14ac:dyDescent="0.2">
      <c r="B216" s="54" t="str">
        <f t="shared" si="46"/>
        <v>Yes</v>
      </c>
      <c r="D216" s="1773"/>
      <c r="E216" s="1773"/>
      <c r="F216" s="1773"/>
      <c r="G216" s="1773"/>
      <c r="H216" s="1773"/>
      <c r="I216" s="1773"/>
      <c r="J216" s="1773"/>
      <c r="K216" s="1773"/>
      <c r="L216" s="1773"/>
      <c r="M216" s="1773"/>
    </row>
    <row r="217" spans="2:21" ht="12.75" customHeight="1" x14ac:dyDescent="0.2">
      <c r="B217" s="54" t="str">
        <f t="shared" si="46"/>
        <v>Yes</v>
      </c>
      <c r="D217" s="1773"/>
      <c r="E217" s="1773"/>
      <c r="F217" s="1773"/>
      <c r="G217" s="1773"/>
      <c r="H217" s="1773"/>
      <c r="I217" s="1773"/>
      <c r="J217" s="1773"/>
      <c r="K217" s="1773"/>
      <c r="L217" s="1773"/>
      <c r="M217" s="1773"/>
    </row>
    <row r="218" spans="2:21" ht="12.75" customHeight="1" x14ac:dyDescent="0.2">
      <c r="B218" s="54" t="str">
        <f t="shared" si="46"/>
        <v>Yes</v>
      </c>
      <c r="F218" s="30"/>
      <c r="G218" s="30"/>
      <c r="H218" s="46"/>
      <c r="I218" s="46"/>
      <c r="J218" s="46"/>
      <c r="K218" s="46"/>
      <c r="L218" s="46"/>
      <c r="M218" s="46"/>
    </row>
    <row r="219" spans="2:21" ht="12.75" customHeight="1" x14ac:dyDescent="0.2">
      <c r="B219" s="54" t="str">
        <f t="shared" si="46"/>
        <v>Yes</v>
      </c>
      <c r="O219" s="55"/>
      <c r="P219" s="55"/>
      <c r="Q219" s="55"/>
      <c r="R219" s="32"/>
    </row>
    <row r="220" spans="2:21" x14ac:dyDescent="0.2">
      <c r="B220" s="54" t="str">
        <f>IF(OR('Statement of Financial Position'!$B$16="Yes",'Statement of Financial Position'!$B$16="Yes"),"Yes","No")</f>
        <v>Yes</v>
      </c>
      <c r="C220" s="801"/>
      <c r="D220" s="1824" t="str">
        <f>N220&amp;". Investments"</f>
        <v>6. Investments</v>
      </c>
      <c r="E220" s="1824"/>
      <c r="F220" s="1824"/>
      <c r="G220" s="1824"/>
      <c r="H220" s="1824"/>
      <c r="I220" s="1824"/>
      <c r="J220" s="1824"/>
      <c r="K220" s="536"/>
      <c r="L220" s="536"/>
      <c r="M220" s="536"/>
      <c r="N220" s="783">
        <f>IF($B220="Yes",$N203+1,$N203)</f>
        <v>6</v>
      </c>
      <c r="O220" s="359" t="str">
        <f>'Guidance - Specific Disclosures'!A146</f>
        <v>[S48]</v>
      </c>
      <c r="P220" s="59"/>
      <c r="Q220" s="59"/>
      <c r="R220" s="59"/>
      <c r="S220" s="59"/>
      <c r="T220" s="59"/>
      <c r="U220" s="59"/>
    </row>
    <row r="221" spans="2:21" ht="12.75" customHeight="1" x14ac:dyDescent="0.2">
      <c r="B221" s="54" t="str">
        <f>$B$220</f>
        <v>Yes</v>
      </c>
      <c r="D221" s="168"/>
      <c r="E221" s="168"/>
      <c r="F221" s="86"/>
      <c r="G221" s="86"/>
      <c r="H221" s="386"/>
    </row>
    <row r="222" spans="2:21" ht="12.75" customHeight="1" x14ac:dyDescent="0.2">
      <c r="B222" s="54" t="str">
        <f>$B$220</f>
        <v>Yes</v>
      </c>
      <c r="D222" s="54" t="s">
        <v>865</v>
      </c>
      <c r="E222" s="168"/>
      <c r="F222" s="86"/>
      <c r="G222" s="86"/>
      <c r="H222" s="386"/>
      <c r="O222" s="556"/>
    </row>
    <row r="223" spans="2:21" ht="12.75" customHeight="1" x14ac:dyDescent="0.2">
      <c r="B223" s="54" t="str">
        <f t="shared" ref="B223:B237" si="48">$B$220</f>
        <v>Yes</v>
      </c>
      <c r="D223" s="54"/>
      <c r="E223" s="168"/>
      <c r="F223" s="86"/>
      <c r="G223" s="86"/>
      <c r="H223" s="1775" t="s">
        <v>476</v>
      </c>
      <c r="I223" s="1775"/>
      <c r="J223" s="1775"/>
      <c r="K223" s="1775" t="s">
        <v>477</v>
      </c>
      <c r="L223" s="1775"/>
      <c r="M223" s="1775"/>
    </row>
    <row r="224" spans="2:21" ht="12.75" customHeight="1" x14ac:dyDescent="0.2">
      <c r="B224" s="54" t="str">
        <f t="shared" si="48"/>
        <v>Yes</v>
      </c>
      <c r="D224" s="54"/>
      <c r="F224" s="30"/>
      <c r="G224" s="30"/>
      <c r="H224" s="130">
        <f>FY</f>
        <v>2025</v>
      </c>
      <c r="I224" s="130">
        <f>FY</f>
        <v>2025</v>
      </c>
      <c r="J224" s="130">
        <f>FY-1</f>
        <v>2024</v>
      </c>
      <c r="K224" s="130">
        <f>FY</f>
        <v>2025</v>
      </c>
      <c r="L224" s="130">
        <f>FY</f>
        <v>2025</v>
      </c>
      <c r="M224" s="130">
        <f>FY-1</f>
        <v>2024</v>
      </c>
    </row>
    <row r="225" spans="1:22" ht="25.5" x14ac:dyDescent="0.2">
      <c r="B225" s="54" t="str">
        <f t="shared" si="48"/>
        <v>Yes</v>
      </c>
      <c r="F225" s="30"/>
      <c r="G225" s="30"/>
      <c r="H225" s="571" t="str">
        <f>+'Group Inputs'!$C$7</f>
        <v>Actual</v>
      </c>
      <c r="I225" s="171" t="str">
        <f>+'Group Inputs'!$D$7</f>
        <v>Budget (Unaudited)</v>
      </c>
      <c r="J225" s="571" t="str">
        <f>+'Group Inputs'!$E$7</f>
        <v>Actual</v>
      </c>
      <c r="K225" s="571" t="str">
        <f>+'Group Inputs'!$C$7</f>
        <v>Actual</v>
      </c>
      <c r="L225" s="171" t="str">
        <f>+'Group Inputs'!$D$7</f>
        <v>Budget (Unaudited)</v>
      </c>
      <c r="M225" s="571" t="str">
        <f>+'Group Inputs'!$E$7</f>
        <v>Actual</v>
      </c>
    </row>
    <row r="226" spans="1:22" ht="12.75" customHeight="1" thickBot="1" x14ac:dyDescent="0.25">
      <c r="B226" s="54" t="str">
        <f t="shared" si="48"/>
        <v>Yes</v>
      </c>
      <c r="F226" s="30"/>
      <c r="G226" s="30"/>
      <c r="H226" s="493" t="s">
        <v>316</v>
      </c>
      <c r="I226" s="493" t="s">
        <v>316</v>
      </c>
      <c r="J226" s="493" t="s">
        <v>316</v>
      </c>
      <c r="K226" s="493" t="s">
        <v>316</v>
      </c>
      <c r="L226" s="493" t="s">
        <v>316</v>
      </c>
      <c r="M226" s="493" t="s">
        <v>316</v>
      </c>
    </row>
    <row r="227" spans="1:22" ht="12.75" customHeight="1" x14ac:dyDescent="0.2">
      <c r="A227" s="30" t="s">
        <v>736</v>
      </c>
      <c r="B227" s="54" t="str">
        <f>'Statement of Financial Position'!$B$16</f>
        <v>Yes</v>
      </c>
      <c r="D227" s="168" t="s">
        <v>866</v>
      </c>
      <c r="F227" s="30"/>
      <c r="G227" s="30"/>
      <c r="H227" s="85"/>
      <c r="I227" s="85"/>
      <c r="J227" s="85"/>
      <c r="K227" s="85"/>
      <c r="L227" s="85"/>
      <c r="M227" s="85"/>
    </row>
    <row r="228" spans="1:22" x14ac:dyDescent="0.2">
      <c r="B228" s="851" t="str">
        <f t="shared" ref="B228" si="49">IF(AND(ROUND($H228,0)=0,ROUND($I228,0)=0,ROUND($J228,0)=0,ROUND($K228,0)=0,ROUND($L228,0)=0,ROUND($M228,0)=0),"No","Yes")</f>
        <v>No</v>
      </c>
      <c r="D228" s="1825" t="s">
        <v>851</v>
      </c>
      <c r="E228" s="1825"/>
      <c r="F228" s="1825"/>
      <c r="G228" s="1825"/>
      <c r="H228" s="676">
        <f>'Sch Parent Inputs'!C151</f>
        <v>0</v>
      </c>
      <c r="I228" s="676">
        <f>'Sch Parent Inputs'!D151</f>
        <v>0</v>
      </c>
      <c r="J228" s="676">
        <f>'Sch Parent Inputs'!E151</f>
        <v>0</v>
      </c>
      <c r="K228" s="676">
        <f>'Group Inputs'!C151</f>
        <v>0</v>
      </c>
      <c r="L228" s="676">
        <f>'Group Inputs'!D151</f>
        <v>0</v>
      </c>
      <c r="M228" s="676">
        <f>'Group Inputs'!E151</f>
        <v>0</v>
      </c>
    </row>
    <row r="229" spans="1:22" x14ac:dyDescent="0.2">
      <c r="B229" s="54" t="str">
        <f>$B$227</f>
        <v>Yes</v>
      </c>
      <c r="D229" s="884"/>
      <c r="E229" s="884"/>
      <c r="F229" s="884"/>
      <c r="G229" s="884"/>
      <c r="H229" s="143">
        <f t="shared" ref="H229:M229" si="50">SUM(H228)</f>
        <v>0</v>
      </c>
      <c r="I229" s="143">
        <f t="shared" si="50"/>
        <v>0</v>
      </c>
      <c r="J229" s="143">
        <f t="shared" si="50"/>
        <v>0</v>
      </c>
      <c r="K229" s="143">
        <f t="shared" si="50"/>
        <v>0</v>
      </c>
      <c r="L229" s="143">
        <f t="shared" si="50"/>
        <v>0</v>
      </c>
      <c r="M229" s="143">
        <f t="shared" si="50"/>
        <v>0</v>
      </c>
    </row>
    <row r="230" spans="1:22" ht="12.75" customHeight="1" x14ac:dyDescent="0.2">
      <c r="B230" s="54" t="str">
        <f>$B$227</f>
        <v>Yes</v>
      </c>
      <c r="F230" s="30"/>
      <c r="G230" s="30"/>
      <c r="K230" s="152"/>
      <c r="L230" s="152"/>
      <c r="M230" s="152"/>
    </row>
    <row r="231" spans="1:22" ht="12.75" customHeight="1" x14ac:dyDescent="0.2">
      <c r="B231" s="54" t="str">
        <f>'Statement of Financial Position'!$B$37</f>
        <v>Yes</v>
      </c>
      <c r="D231" s="168" t="s">
        <v>867</v>
      </c>
      <c r="E231" s="168"/>
      <c r="F231" s="30"/>
      <c r="G231" s="30"/>
      <c r="K231" s="152"/>
      <c r="L231" s="152"/>
      <c r="M231" s="152"/>
    </row>
    <row r="232" spans="1:22" ht="12.75" customHeight="1" x14ac:dyDescent="0.2">
      <c r="B232" s="851" t="str">
        <f t="shared" ref="B232:B233" si="51">IF(AND(ROUND($H232,0)=0,ROUND($I232,0)=0,ROUND($J232,0)=0,ROUND($K232,0)=0,ROUND($L232,0)=0,ROUND($M232,0)=0),"No","Yes")</f>
        <v>No</v>
      </c>
      <c r="D232" s="187" t="s">
        <v>868</v>
      </c>
      <c r="E232" s="168"/>
      <c r="F232" s="30"/>
      <c r="G232" s="30"/>
      <c r="H232" s="143">
        <f>'Sch Parent Inputs'!C186</f>
        <v>0</v>
      </c>
      <c r="I232" s="143">
        <f>'Sch Parent Inputs'!D186</f>
        <v>0</v>
      </c>
      <c r="J232" s="143">
        <f>'Sch Parent Inputs'!E186</f>
        <v>0</v>
      </c>
      <c r="K232" s="143">
        <f>'Group Inputs'!C186</f>
        <v>0</v>
      </c>
      <c r="L232" s="143">
        <f>'Group Inputs'!D186</f>
        <v>0</v>
      </c>
      <c r="M232" s="143">
        <f>'Group Inputs'!E186</f>
        <v>0</v>
      </c>
    </row>
    <row r="233" spans="1:22" s="50" customFormat="1" ht="15.75" customHeight="1" x14ac:dyDescent="0.2">
      <c r="B233" s="851" t="str">
        <f t="shared" si="51"/>
        <v>No</v>
      </c>
      <c r="C233" s="801"/>
      <c r="D233" s="245" t="s">
        <v>160</v>
      </c>
      <c r="E233" s="168"/>
      <c r="H233" s="676">
        <f>SUM('Sch Parent Inputs'!C187:C187)</f>
        <v>0</v>
      </c>
      <c r="I233" s="676">
        <f>SUM('Sch Parent Inputs'!D187:D187)</f>
        <v>0</v>
      </c>
      <c r="J233" s="676">
        <f>SUM('Sch Parent Inputs'!E187:E187)</f>
        <v>0</v>
      </c>
      <c r="K233" s="676">
        <f>SUM('Group Inputs'!C187)</f>
        <v>0</v>
      </c>
      <c r="L233" s="676">
        <f>SUM('Group Inputs'!D187)</f>
        <v>0</v>
      </c>
      <c r="M233" s="676">
        <f>SUM('Group Inputs'!E187)</f>
        <v>0</v>
      </c>
      <c r="N233" s="782"/>
      <c r="O233" s="44"/>
      <c r="P233" s="30"/>
      <c r="Q233" s="30"/>
      <c r="R233" s="30"/>
      <c r="S233" s="30"/>
    </row>
    <row r="234" spans="1:22" s="50" customFormat="1" ht="15.75" customHeight="1" x14ac:dyDescent="0.2">
      <c r="B234" s="54" t="str">
        <f>$B$231</f>
        <v>Yes</v>
      </c>
      <c r="C234" s="801"/>
      <c r="D234" s="245"/>
      <c r="E234" s="168"/>
      <c r="H234" s="143">
        <f t="shared" ref="H234:M234" si="52">SUM(H232:H233)</f>
        <v>0</v>
      </c>
      <c r="I234" s="143">
        <f t="shared" si="52"/>
        <v>0</v>
      </c>
      <c r="J234" s="143">
        <f t="shared" si="52"/>
        <v>0</v>
      </c>
      <c r="K234" s="143">
        <f t="shared" si="52"/>
        <v>0</v>
      </c>
      <c r="L234" s="143">
        <f t="shared" si="52"/>
        <v>0</v>
      </c>
      <c r="M234" s="143">
        <f t="shared" si="52"/>
        <v>0</v>
      </c>
      <c r="N234" s="782"/>
      <c r="O234" s="44"/>
      <c r="P234" s="30"/>
      <c r="Q234" s="30"/>
      <c r="R234" s="30"/>
      <c r="S234" s="30"/>
    </row>
    <row r="235" spans="1:22" ht="12.75" customHeight="1" x14ac:dyDescent="0.2">
      <c r="B235" s="54" t="str">
        <f>$B$231</f>
        <v>Yes</v>
      </c>
      <c r="D235" s="187"/>
      <c r="E235" s="168"/>
      <c r="F235" s="30"/>
      <c r="G235" s="30"/>
      <c r="H235" s="143"/>
      <c r="I235" s="143"/>
      <c r="J235" s="143"/>
      <c r="K235" s="143"/>
      <c r="L235" s="143"/>
      <c r="M235" s="143"/>
    </row>
    <row r="236" spans="1:22" ht="12.75" customHeight="1" thickBot="1" x14ac:dyDescent="0.25">
      <c r="B236" s="54" t="str">
        <f t="shared" si="48"/>
        <v>Yes</v>
      </c>
      <c r="D236" s="30" t="s">
        <v>332</v>
      </c>
      <c r="F236" s="30"/>
      <c r="G236" s="30"/>
      <c r="H236" s="182">
        <f t="shared" ref="H236:M236" si="53">H229+H234</f>
        <v>0</v>
      </c>
      <c r="I236" s="182">
        <f t="shared" si="53"/>
        <v>0</v>
      </c>
      <c r="J236" s="182">
        <f t="shared" si="53"/>
        <v>0</v>
      </c>
      <c r="K236" s="182">
        <f t="shared" si="53"/>
        <v>0</v>
      </c>
      <c r="L236" s="182">
        <f t="shared" si="53"/>
        <v>0</v>
      </c>
      <c r="M236" s="182">
        <f t="shared" si="53"/>
        <v>0</v>
      </c>
    </row>
    <row r="237" spans="1:22" ht="13.5" thickTop="1" x14ac:dyDescent="0.2">
      <c r="B237" s="54" t="str">
        <f t="shared" si="48"/>
        <v>Yes</v>
      </c>
      <c r="D237" s="867"/>
      <c r="E237" s="867"/>
      <c r="F237" s="88"/>
      <c r="G237" s="88"/>
      <c r="H237" s="88"/>
      <c r="J237" s="44"/>
      <c r="K237" s="44"/>
      <c r="L237" s="44"/>
      <c r="M237" s="44"/>
      <c r="N237" s="788"/>
    </row>
    <row r="238" spans="1:22" ht="13.5" thickTop="1" x14ac:dyDescent="0.2">
      <c r="A238" s="30" t="s">
        <v>869</v>
      </c>
      <c r="B238" s="54" t="s">
        <v>310</v>
      </c>
      <c r="C238" s="801"/>
      <c r="D238" s="1824" t="str">
        <f>N238&amp;". Property, Plant and Equipment"</f>
        <v>7. Property, Plant and Equipment</v>
      </c>
      <c r="E238" s="1824"/>
      <c r="F238" s="1824"/>
      <c r="G238" s="1824"/>
      <c r="H238" s="1824"/>
      <c r="I238" s="1824"/>
      <c r="J238" s="1824"/>
      <c r="K238" s="537"/>
      <c r="L238" s="537"/>
      <c r="M238" s="537"/>
      <c r="N238" s="783">
        <f>IF($B238="Yes",$N220+1,$N220)</f>
        <v>7</v>
      </c>
      <c r="O238" s="360" t="str">
        <f>'Guidance - Specific Disclosures'!A13</f>
        <v>[S4]</v>
      </c>
      <c r="Q238" s="59"/>
      <c r="R238" s="59"/>
      <c r="S238" s="59"/>
      <c r="T238" s="59"/>
      <c r="U238" s="59"/>
      <c r="V238" s="59"/>
    </row>
    <row r="239" spans="1:22" x14ac:dyDescent="0.2">
      <c r="B239" s="54" t="s">
        <v>310</v>
      </c>
      <c r="D239" s="50"/>
      <c r="O239" s="361"/>
    </row>
    <row r="240" spans="1:22" x14ac:dyDescent="0.2">
      <c r="B240" s="54" t="s">
        <v>310</v>
      </c>
      <c r="D240" s="50" t="s">
        <v>870</v>
      </c>
      <c r="O240" s="361"/>
    </row>
    <row r="241" spans="2:18" ht="38.25" x14ac:dyDescent="0.2">
      <c r="B241" s="54" t="s">
        <v>310</v>
      </c>
      <c r="H241" s="206" t="s">
        <v>871</v>
      </c>
      <c r="I241" s="74" t="s">
        <v>872</v>
      </c>
      <c r="J241" s="74" t="s">
        <v>873</v>
      </c>
      <c r="K241" s="74" t="s">
        <v>874</v>
      </c>
      <c r="L241" s="74" t="s">
        <v>841</v>
      </c>
      <c r="M241" s="56" t="s">
        <v>875</v>
      </c>
      <c r="N241" s="789"/>
      <c r="O241" s="362" t="str">
        <f>'Guidance - Specific Disclosures'!A112</f>
        <v>[S37]</v>
      </c>
    </row>
    <row r="242" spans="2:18" ht="15.75" customHeight="1" x14ac:dyDescent="0.2">
      <c r="B242" s="54" t="s">
        <v>310</v>
      </c>
      <c r="D242" s="121">
        <f>FY</f>
        <v>2025</v>
      </c>
      <c r="H242" s="130" t="s">
        <v>316</v>
      </c>
      <c r="I242" s="87" t="s">
        <v>316</v>
      </c>
      <c r="J242" s="87" t="s">
        <v>316</v>
      </c>
      <c r="K242" s="87" t="s">
        <v>316</v>
      </c>
      <c r="L242" s="87" t="s">
        <v>316</v>
      </c>
      <c r="M242" s="130" t="s">
        <v>316</v>
      </c>
      <c r="N242" s="790"/>
      <c r="O242" s="30"/>
    </row>
    <row r="243" spans="2:18" ht="12.75" customHeight="1" x14ac:dyDescent="0.2">
      <c r="B243" s="54" t="s">
        <v>310</v>
      </c>
      <c r="D243" s="50"/>
      <c r="H243" s="45"/>
      <c r="I243" s="46"/>
      <c r="J243" s="46"/>
      <c r="K243" s="46"/>
      <c r="M243" s="45"/>
      <c r="N243" s="791"/>
      <c r="O243" s="456" t="str">
        <f>'Guidance - Specific Disclosures'!A158</f>
        <v>[S52]</v>
      </c>
    </row>
    <row r="244" spans="2:18" ht="13.5" customHeight="1" x14ac:dyDescent="0.2">
      <c r="B244" s="851" t="str">
        <f>IF(AND(ROUND($H244,0)=0,ROUND($I244,0)=0,ROUND($J244,0)=0,ROUND($K244,0)=0,ROUND($L244,0)=0,ROUND($M244,0)=0),"No","Yes")</f>
        <v>No</v>
      </c>
      <c r="D244" s="30" t="s">
        <v>876</v>
      </c>
      <c r="H244" s="140">
        <f>'Group Inputs'!E156</f>
        <v>0</v>
      </c>
      <c r="I244" s="162"/>
      <c r="J244" s="162"/>
      <c r="K244" s="162"/>
      <c r="L244" s="140">
        <v>0</v>
      </c>
      <c r="M244" s="172">
        <f t="shared" ref="M244:M254" si="54">SUM(H244:L244)</f>
        <v>0</v>
      </c>
      <c r="N244" s="792"/>
      <c r="O244" s="30"/>
      <c r="P244" s="56"/>
    </row>
    <row r="245" spans="2:18" ht="13.5" customHeight="1" x14ac:dyDescent="0.2">
      <c r="B245" s="851" t="str">
        <f t="shared" ref="B245:B255" si="55">IF(AND(ROUND($H245,0)=0,ROUND($I245,0)=0,ROUND($J245,0)=0,ROUND($K245,0)=0,ROUND($L245,0)=0,ROUND($M245,0)=0),"No","Yes")</f>
        <v>No</v>
      </c>
      <c r="D245" s="30" t="s">
        <v>877</v>
      </c>
      <c r="H245" s="140">
        <f>SUM('Group Inputs'!E157,'Group Inputs'!E172)</f>
        <v>0</v>
      </c>
      <c r="I245" s="162"/>
      <c r="J245" s="162"/>
      <c r="K245" s="162"/>
      <c r="L245" s="140">
        <f>-'Group Inputs'!C106</f>
        <v>0</v>
      </c>
      <c r="M245" s="172">
        <f t="shared" si="54"/>
        <v>0</v>
      </c>
      <c r="N245" s="792"/>
      <c r="O245" s="30"/>
      <c r="P245" s="56"/>
    </row>
    <row r="246" spans="2:18" ht="13.5" customHeight="1" x14ac:dyDescent="0.2">
      <c r="B246" s="851" t="str">
        <f t="shared" si="55"/>
        <v>No</v>
      </c>
      <c r="D246" s="30" t="s">
        <v>878</v>
      </c>
      <c r="H246" s="140">
        <f>SUM('Group Inputs'!E158,'Group Inputs'!E173)</f>
        <v>0</v>
      </c>
      <c r="I246" s="162"/>
      <c r="J246" s="162"/>
      <c r="K246" s="162"/>
      <c r="L246" s="140">
        <f>-'Group Inputs'!C107</f>
        <v>0</v>
      </c>
      <c r="M246" s="172">
        <f t="shared" si="54"/>
        <v>0</v>
      </c>
      <c r="N246" s="792"/>
      <c r="O246" s="30"/>
      <c r="P246" s="56"/>
    </row>
    <row r="247" spans="2:18" ht="13.5" customHeight="1" x14ac:dyDescent="0.2">
      <c r="B247" s="851" t="str">
        <f t="shared" si="55"/>
        <v>No</v>
      </c>
      <c r="D247" s="30" t="s">
        <v>232</v>
      </c>
      <c r="H247" s="140">
        <f>SUM('Group Inputs'!E159,'Group Inputs'!E174)</f>
        <v>0</v>
      </c>
      <c r="I247" s="162"/>
      <c r="J247" s="162"/>
      <c r="K247" s="162"/>
      <c r="L247" s="140">
        <f>-'Group Inputs'!C108</f>
        <v>0</v>
      </c>
      <c r="M247" s="172">
        <f t="shared" ref="M247" si="56">SUM(H247:L247)</f>
        <v>0</v>
      </c>
      <c r="N247" s="792"/>
      <c r="O247" s="30"/>
      <c r="P247" s="56"/>
    </row>
    <row r="248" spans="2:18" ht="13.5" customHeight="1" x14ac:dyDescent="0.2">
      <c r="B248" s="851" t="str">
        <f t="shared" si="55"/>
        <v>No</v>
      </c>
      <c r="D248" s="30" t="s">
        <v>233</v>
      </c>
      <c r="H248" s="140">
        <f>SUM('Group Inputs'!E160,'Group Inputs'!E175)</f>
        <v>0</v>
      </c>
      <c r="I248" s="162"/>
      <c r="J248" s="162"/>
      <c r="K248" s="162"/>
      <c r="L248" s="140">
        <f>-'Group Inputs'!C109</f>
        <v>0</v>
      </c>
      <c r="M248" s="172">
        <f t="shared" si="54"/>
        <v>0</v>
      </c>
      <c r="N248" s="792"/>
      <c r="O248" s="30"/>
      <c r="P248" s="56"/>
    </row>
    <row r="249" spans="2:18" s="102" customFormat="1" x14ac:dyDescent="0.2">
      <c r="B249" s="851" t="str">
        <f t="shared" si="55"/>
        <v>No</v>
      </c>
      <c r="C249" s="786"/>
      <c r="D249" s="63" t="s">
        <v>203</v>
      </c>
      <c r="H249" s="140">
        <f>SUM('Group Inputs'!E161,'Group Inputs'!E176)</f>
        <v>0</v>
      </c>
      <c r="I249" s="916"/>
      <c r="J249" s="916"/>
      <c r="K249" s="916"/>
      <c r="L249" s="140">
        <f>-'Group Inputs'!C110</f>
        <v>0</v>
      </c>
      <c r="M249" s="172">
        <f t="shared" si="54"/>
        <v>0</v>
      </c>
      <c r="N249" s="792"/>
      <c r="P249" s="1499" t="s">
        <v>438</v>
      </c>
      <c r="Q249" s="30"/>
      <c r="R249" s="30"/>
    </row>
    <row r="250" spans="2:18" s="102" customFormat="1" x14ac:dyDescent="0.2">
      <c r="B250" s="851" t="str">
        <f t="shared" si="55"/>
        <v>No</v>
      </c>
      <c r="C250" s="786"/>
      <c r="D250" s="1443" t="s">
        <v>234</v>
      </c>
      <c r="H250" s="140">
        <f>SUM('Group Inputs'!E162,'Group Inputs'!E177)</f>
        <v>0</v>
      </c>
      <c r="I250" s="916"/>
      <c r="J250" s="916"/>
      <c r="K250" s="916"/>
      <c r="L250" s="140">
        <f>-'Group Inputs'!C111</f>
        <v>0</v>
      </c>
      <c r="M250" s="172">
        <f t="shared" ref="M250" si="57">SUM(H250:L250)</f>
        <v>0</v>
      </c>
      <c r="N250" s="792"/>
      <c r="P250" s="171"/>
      <c r="Q250" s="143"/>
      <c r="R250" s="30"/>
    </row>
    <row r="251" spans="2:18" ht="13.5" customHeight="1" x14ac:dyDescent="0.2">
      <c r="B251" s="851" t="str">
        <f t="shared" si="55"/>
        <v>No</v>
      </c>
      <c r="D251" s="30" t="s">
        <v>164</v>
      </c>
      <c r="H251" s="140">
        <f>SUM('Group Inputs'!E163,'Group Inputs'!E178)</f>
        <v>0</v>
      </c>
      <c r="I251" s="162"/>
      <c r="J251" s="162"/>
      <c r="K251" s="162"/>
      <c r="L251" s="140">
        <f>-'Group Inputs'!C112</f>
        <v>0</v>
      </c>
      <c r="M251" s="172">
        <f t="shared" si="54"/>
        <v>0</v>
      </c>
      <c r="N251" s="792"/>
      <c r="O251" s="30"/>
      <c r="P251" s="85"/>
      <c r="Q251" s="143"/>
    </row>
    <row r="252" spans="2:18" ht="13.5" customHeight="1" x14ac:dyDescent="0.2">
      <c r="B252" s="851" t="str">
        <f t="shared" si="55"/>
        <v>No</v>
      </c>
      <c r="D252" s="30" t="s">
        <v>165</v>
      </c>
      <c r="H252" s="140">
        <f>SUM('Group Inputs'!E164,'Group Inputs'!E179)</f>
        <v>0</v>
      </c>
      <c r="I252" s="162"/>
      <c r="J252" s="162"/>
      <c r="K252" s="162"/>
      <c r="L252" s="140">
        <f>-'Group Inputs'!C113</f>
        <v>0</v>
      </c>
      <c r="M252" s="172">
        <f t="shared" si="54"/>
        <v>0</v>
      </c>
      <c r="N252" s="792"/>
      <c r="O252" s="30"/>
    </row>
    <row r="253" spans="2:18" ht="13.5" customHeight="1" x14ac:dyDescent="0.2">
      <c r="B253" s="851" t="str">
        <f t="shared" si="55"/>
        <v>No</v>
      </c>
      <c r="D253" s="30" t="s">
        <v>163</v>
      </c>
      <c r="H253" s="140">
        <f>SUM('Group Inputs'!E165,'Group Inputs'!E180)</f>
        <v>0</v>
      </c>
      <c r="I253" s="162"/>
      <c r="J253" s="162"/>
      <c r="K253" s="162"/>
      <c r="L253" s="140">
        <f>-'Group Inputs'!C114</f>
        <v>0</v>
      </c>
      <c r="M253" s="172">
        <f t="shared" si="54"/>
        <v>0</v>
      </c>
      <c r="N253" s="792"/>
      <c r="O253" s="5"/>
      <c r="P253" s="5"/>
      <c r="Q253" s="5"/>
    </row>
    <row r="254" spans="2:18" ht="13.5" customHeight="1" x14ac:dyDescent="0.2">
      <c r="B254" s="851" t="str">
        <f t="shared" si="55"/>
        <v>No</v>
      </c>
      <c r="D254" s="30" t="s">
        <v>162</v>
      </c>
      <c r="H254" s="140">
        <f>SUM('Group Inputs'!E166,'Group Inputs'!E181)</f>
        <v>0</v>
      </c>
      <c r="I254" s="162"/>
      <c r="J254" s="162"/>
      <c r="K254" s="162"/>
      <c r="L254" s="140">
        <f>-'Group Inputs'!C115</f>
        <v>0</v>
      </c>
      <c r="M254" s="172">
        <f t="shared" si="54"/>
        <v>0</v>
      </c>
      <c r="N254" s="792"/>
      <c r="O254" s="5"/>
      <c r="P254" s="5"/>
      <c r="Q254" s="5"/>
    </row>
    <row r="255" spans="2:18" ht="13.5" customHeight="1" x14ac:dyDescent="0.2">
      <c r="B255" s="1535" t="str">
        <f t="shared" si="55"/>
        <v>No</v>
      </c>
      <c r="D255" s="1466" t="s">
        <v>333</v>
      </c>
      <c r="E255" s="1466"/>
      <c r="F255" s="1470"/>
      <c r="G255" s="1470"/>
      <c r="H255" s="1513">
        <f>SUM('Group Inputs'!E167)</f>
        <v>0</v>
      </c>
      <c r="I255" s="1477"/>
      <c r="J255" s="1477"/>
      <c r="K255" s="1477"/>
      <c r="L255" s="1513">
        <v>0</v>
      </c>
      <c r="M255" s="1516">
        <f t="shared" ref="M255" si="58">SUM(H255:L255)</f>
        <v>0</v>
      </c>
      <c r="N255" s="792"/>
      <c r="O255" s="5"/>
      <c r="P255" s="5"/>
      <c r="Q255" s="5"/>
    </row>
    <row r="256" spans="2:18" s="1536" customFormat="1" ht="13.5" customHeight="1" x14ac:dyDescent="0.2">
      <c r="B256" s="54" t="s">
        <v>310</v>
      </c>
      <c r="C256" s="1537"/>
      <c r="F256" s="1538"/>
      <c r="G256" s="1538"/>
      <c r="H256" s="1539"/>
      <c r="I256" s="1540"/>
      <c r="J256" s="1540"/>
      <c r="K256" s="1540"/>
      <c r="L256" s="1539"/>
      <c r="M256" s="1541"/>
      <c r="N256" s="1542"/>
    </row>
    <row r="257" spans="1:23" ht="12.75" customHeight="1" thickBot="1" x14ac:dyDescent="0.25">
      <c r="B257" s="54" t="s">
        <v>310</v>
      </c>
      <c r="D257" s="175"/>
      <c r="H257" s="147">
        <f t="shared" ref="H257:M257" si="59">SUM(H244:H255)</f>
        <v>0</v>
      </c>
      <c r="I257" s="147">
        <f t="shared" si="59"/>
        <v>0</v>
      </c>
      <c r="J257" s="147">
        <f t="shared" si="59"/>
        <v>0</v>
      </c>
      <c r="K257" s="147">
        <f t="shared" si="59"/>
        <v>0</v>
      </c>
      <c r="L257" s="147">
        <f t="shared" si="59"/>
        <v>0</v>
      </c>
      <c r="M257" s="181">
        <f t="shared" si="59"/>
        <v>0</v>
      </c>
      <c r="O257" s="17"/>
      <c r="P257" s="17"/>
      <c r="Q257" s="664"/>
    </row>
    <row r="258" spans="1:23" ht="12.75" customHeight="1" thickTop="1" x14ac:dyDescent="0.2">
      <c r="B258" s="54" t="s">
        <v>310</v>
      </c>
      <c r="E258" s="45"/>
      <c r="F258" s="46"/>
      <c r="G258" s="46"/>
      <c r="H258" s="46"/>
      <c r="J258" s="58"/>
      <c r="K258" s="58"/>
      <c r="L258" s="58"/>
      <c r="O258" s="5"/>
      <c r="P258" s="5"/>
      <c r="Q258" s="664"/>
      <c r="S258" s="143"/>
    </row>
    <row r="259" spans="1:23" ht="12.75" customHeight="1" x14ac:dyDescent="0.2">
      <c r="B259" s="54" t="s">
        <v>310</v>
      </c>
      <c r="E259" s="45"/>
      <c r="F259" s="46"/>
      <c r="G259" s="46"/>
      <c r="H259" s="46"/>
      <c r="J259" s="58"/>
      <c r="K259" s="58"/>
      <c r="L259" s="58"/>
      <c r="M259" s="58"/>
      <c r="N259" s="793"/>
      <c r="O259" s="30"/>
    </row>
    <row r="260" spans="1:23" ht="12.75" customHeight="1" x14ac:dyDescent="0.2">
      <c r="B260" s="54" t="s">
        <v>310</v>
      </c>
      <c r="D260" s="50" t="s">
        <v>870</v>
      </c>
      <c r="E260" s="45"/>
      <c r="F260" s="46"/>
      <c r="G260" s="46"/>
      <c r="H260" s="130">
        <f>FY</f>
        <v>2025</v>
      </c>
      <c r="I260" s="130">
        <f>FY</f>
        <v>2025</v>
      </c>
      <c r="J260" s="130">
        <f>FY</f>
        <v>2025</v>
      </c>
      <c r="K260" s="130">
        <f>PY</f>
        <v>2024</v>
      </c>
      <c r="L260" s="130">
        <f>PY</f>
        <v>2024</v>
      </c>
      <c r="M260" s="130">
        <f>PY</f>
        <v>2024</v>
      </c>
      <c r="N260" s="793"/>
      <c r="O260" s="30"/>
    </row>
    <row r="261" spans="1:23" ht="38.25" customHeight="1" x14ac:dyDescent="0.2">
      <c r="B261" s="54" t="s">
        <v>310</v>
      </c>
      <c r="E261" s="45"/>
      <c r="F261" s="46"/>
      <c r="G261" s="46"/>
      <c r="H261" s="171" t="s">
        <v>879</v>
      </c>
      <c r="I261" s="171" t="s">
        <v>880</v>
      </c>
      <c r="J261" s="171" t="s">
        <v>881</v>
      </c>
      <c r="K261" s="171" t="s">
        <v>879</v>
      </c>
      <c r="L261" s="171" t="s">
        <v>880</v>
      </c>
      <c r="M261" s="171" t="s">
        <v>881</v>
      </c>
      <c r="N261" s="794"/>
      <c r="O261" s="1363" t="s">
        <v>882</v>
      </c>
      <c r="P261" s="5"/>
      <c r="Q261" s="5"/>
      <c r="R261" s="5"/>
      <c r="S261" s="5"/>
      <c r="T261" s="5"/>
      <c r="U261" s="5"/>
    </row>
    <row r="262" spans="1:23" ht="12.75" customHeight="1" x14ac:dyDescent="0.2">
      <c r="A262" s="30" t="s">
        <v>869</v>
      </c>
      <c r="B262" s="54" t="s">
        <v>310</v>
      </c>
      <c r="D262" s="121"/>
      <c r="E262" s="45"/>
      <c r="F262" s="46"/>
      <c r="G262" s="46"/>
      <c r="H262" s="130" t="s">
        <v>316</v>
      </c>
      <c r="I262" s="130" t="s">
        <v>316</v>
      </c>
      <c r="J262" s="130" t="s">
        <v>316</v>
      </c>
      <c r="K262" s="130" t="s">
        <v>316</v>
      </c>
      <c r="L262" s="130" t="s">
        <v>316</v>
      </c>
      <c r="M262" s="130" t="s">
        <v>316</v>
      </c>
      <c r="N262" s="790"/>
      <c r="O262" s="1364"/>
      <c r="P262" s="5"/>
      <c r="Q262" s="5"/>
      <c r="R262" s="5"/>
      <c r="S262" s="5"/>
      <c r="T262" s="5"/>
      <c r="U262" s="5"/>
    </row>
    <row r="263" spans="1:23" ht="12.75" customHeight="1" x14ac:dyDescent="0.2">
      <c r="B263" s="54" t="s">
        <v>310</v>
      </c>
      <c r="D263" s="174"/>
      <c r="E263" s="45"/>
      <c r="F263" s="46"/>
      <c r="G263" s="46"/>
      <c r="H263" s="130"/>
      <c r="I263" s="130"/>
      <c r="J263" s="130"/>
      <c r="K263" s="130"/>
      <c r="L263" s="130"/>
      <c r="M263" s="130"/>
      <c r="N263" s="790"/>
      <c r="O263" s="1365"/>
      <c r="P263" s="5"/>
      <c r="Q263" s="5"/>
      <c r="R263" s="5"/>
      <c r="S263" s="5"/>
      <c r="T263" s="5"/>
      <c r="U263" s="5"/>
    </row>
    <row r="264" spans="1:23" ht="13.5" customHeight="1" x14ac:dyDescent="0.2">
      <c r="B264" s="851" t="str">
        <f>IF(AND(ROUND($H264,0)=0,ROUND($I264,0)=0,ROUND($J264,0)=0,ROUND($K264,0)=0,ROUND($L264,0)=0,ROUND($M264,0)=0),"No","Yes")</f>
        <v>No</v>
      </c>
      <c r="D264" s="30" t="s">
        <v>876</v>
      </c>
      <c r="E264" s="45"/>
      <c r="F264" s="46"/>
      <c r="G264" s="46"/>
      <c r="H264" s="140">
        <f>'Group Inputs'!C156</f>
        <v>0</v>
      </c>
      <c r="I264" s="143">
        <v>0</v>
      </c>
      <c r="J264" s="172">
        <f t="shared" ref="J264:J274" si="60">SUM(H264:I264)</f>
        <v>0</v>
      </c>
      <c r="K264" s="143">
        <f>'Group Inputs'!E156</f>
        <v>0</v>
      </c>
      <c r="L264" s="143">
        <v>0</v>
      </c>
      <c r="M264" s="172">
        <f t="shared" ref="M264:M274" si="61">SUM(K264:L264)</f>
        <v>0</v>
      </c>
      <c r="N264" s="792"/>
      <c r="O264" s="1366">
        <f t="shared" ref="O264:O274" si="62">+M244-J264</f>
        <v>0</v>
      </c>
      <c r="P264" s="5"/>
      <c r="Q264" s="5"/>
      <c r="R264" s="5"/>
      <c r="S264" s="5"/>
      <c r="T264" s="5"/>
      <c r="U264" s="5"/>
    </row>
    <row r="265" spans="1:23" ht="13.5" customHeight="1" x14ac:dyDescent="0.2">
      <c r="B265" s="851" t="str">
        <f t="shared" ref="B265:B275" si="63">IF(AND(ROUND($H265,0)=0,ROUND($I265,0)=0,ROUND($J265,0)=0,ROUND($K265,0)=0,ROUND($L265,0)=0,ROUND($M265,0)=0),"No","Yes")</f>
        <v>No</v>
      </c>
      <c r="D265" s="30" t="s">
        <v>877</v>
      </c>
      <c r="E265" s="140"/>
      <c r="F265" s="145"/>
      <c r="G265" s="145"/>
      <c r="H265" s="140">
        <f>'Group Inputs'!C157</f>
        <v>0</v>
      </c>
      <c r="I265" s="143">
        <f>'Group Inputs'!C172</f>
        <v>0</v>
      </c>
      <c r="J265" s="172">
        <f t="shared" si="60"/>
        <v>0</v>
      </c>
      <c r="K265" s="143">
        <f>'Group Inputs'!E157</f>
        <v>0</v>
      </c>
      <c r="L265" s="143">
        <f>'Group Inputs'!E172</f>
        <v>0</v>
      </c>
      <c r="M265" s="172">
        <f t="shared" si="61"/>
        <v>0</v>
      </c>
      <c r="N265" s="792"/>
      <c r="O265" s="1366">
        <f t="shared" si="62"/>
        <v>0</v>
      </c>
    </row>
    <row r="266" spans="1:23" ht="13.5" customHeight="1" x14ac:dyDescent="0.2">
      <c r="B266" s="851" t="str">
        <f t="shared" si="63"/>
        <v>No</v>
      </c>
      <c r="D266" s="30" t="s">
        <v>878</v>
      </c>
      <c r="E266" s="140"/>
      <c r="F266" s="145"/>
      <c r="G266" s="145"/>
      <c r="H266" s="140">
        <f>'Group Inputs'!C158</f>
        <v>0</v>
      </c>
      <c r="I266" s="143">
        <f>'Group Inputs'!C173</f>
        <v>0</v>
      </c>
      <c r="J266" s="172">
        <f t="shared" si="60"/>
        <v>0</v>
      </c>
      <c r="K266" s="143">
        <f>'Group Inputs'!E158</f>
        <v>0</v>
      </c>
      <c r="L266" s="143">
        <f>'Group Inputs'!E173</f>
        <v>0</v>
      </c>
      <c r="M266" s="172">
        <f t="shared" si="61"/>
        <v>0</v>
      </c>
      <c r="N266" s="792"/>
      <c r="O266" s="1366">
        <f t="shared" si="62"/>
        <v>0</v>
      </c>
      <c r="R266" s="120"/>
      <c r="S266" s="120"/>
      <c r="T266" s="120"/>
      <c r="U266" s="120"/>
      <c r="V266" s="120"/>
      <c r="W266" s="120"/>
    </row>
    <row r="267" spans="1:23" ht="13.5" customHeight="1" x14ac:dyDescent="0.2">
      <c r="B267" s="851" t="str">
        <f t="shared" si="63"/>
        <v>No</v>
      </c>
      <c r="D267" s="30" t="s">
        <v>232</v>
      </c>
      <c r="E267" s="140"/>
      <c r="F267" s="145"/>
      <c r="G267" s="145"/>
      <c r="H267" s="140">
        <f>'Group Inputs'!C159</f>
        <v>0</v>
      </c>
      <c r="I267" s="143">
        <f>'Group Inputs'!C174</f>
        <v>0</v>
      </c>
      <c r="J267" s="172">
        <f t="shared" ref="J267" si="64">SUM(H267:I267)</f>
        <v>0</v>
      </c>
      <c r="K267" s="143">
        <f>'Group Inputs'!E159</f>
        <v>0</v>
      </c>
      <c r="L267" s="143">
        <f>'Group Inputs'!E174</f>
        <v>0</v>
      </c>
      <c r="M267" s="172">
        <f t="shared" ref="M267" si="65">SUM(K267:L267)</f>
        <v>0</v>
      </c>
      <c r="N267" s="792"/>
      <c r="O267" s="1366">
        <f t="shared" si="62"/>
        <v>0</v>
      </c>
      <c r="R267" s="120"/>
      <c r="S267" s="120"/>
      <c r="T267" s="120"/>
      <c r="U267" s="120"/>
      <c r="V267" s="120"/>
      <c r="W267" s="120"/>
    </row>
    <row r="268" spans="1:23" ht="13.5" customHeight="1" x14ac:dyDescent="0.2">
      <c r="B268" s="851" t="str">
        <f t="shared" si="63"/>
        <v>No</v>
      </c>
      <c r="D268" s="30" t="s">
        <v>233</v>
      </c>
      <c r="E268" s="140"/>
      <c r="F268" s="145"/>
      <c r="G268" s="145"/>
      <c r="H268" s="140">
        <f>'Group Inputs'!C160</f>
        <v>0</v>
      </c>
      <c r="I268" s="143">
        <f>'Group Inputs'!C175</f>
        <v>0</v>
      </c>
      <c r="J268" s="172">
        <f t="shared" si="60"/>
        <v>0</v>
      </c>
      <c r="K268" s="143">
        <f>'Group Inputs'!E160</f>
        <v>0</v>
      </c>
      <c r="L268" s="143">
        <f>'Group Inputs'!E175</f>
        <v>0</v>
      </c>
      <c r="M268" s="172">
        <f t="shared" si="61"/>
        <v>0</v>
      </c>
      <c r="N268" s="792"/>
      <c r="O268" s="1366">
        <f t="shared" si="62"/>
        <v>0</v>
      </c>
      <c r="R268" s="120"/>
      <c r="S268" s="120"/>
      <c r="T268" s="120"/>
      <c r="U268" s="120"/>
      <c r="V268" s="120"/>
      <c r="W268" s="120"/>
    </row>
    <row r="269" spans="1:23" ht="13.5" customHeight="1" x14ac:dyDescent="0.2">
      <c r="B269" s="851" t="str">
        <f t="shared" si="63"/>
        <v>No</v>
      </c>
      <c r="D269" s="63" t="s">
        <v>203</v>
      </c>
      <c r="E269" s="140"/>
      <c r="F269" s="145"/>
      <c r="G269" s="145"/>
      <c r="H269" s="140">
        <f>'Group Inputs'!C161</f>
        <v>0</v>
      </c>
      <c r="I269" s="143">
        <f>'Group Inputs'!C176</f>
        <v>0</v>
      </c>
      <c r="J269" s="172">
        <f t="shared" si="60"/>
        <v>0</v>
      </c>
      <c r="K269" s="143">
        <f>'Group Inputs'!E161</f>
        <v>0</v>
      </c>
      <c r="L269" s="143">
        <f>'Group Inputs'!E176</f>
        <v>0</v>
      </c>
      <c r="M269" s="172">
        <f t="shared" si="61"/>
        <v>0</v>
      </c>
      <c r="N269" s="792"/>
      <c r="O269" s="1366">
        <f t="shared" si="62"/>
        <v>0</v>
      </c>
      <c r="R269" s="120"/>
      <c r="S269" s="120"/>
      <c r="T269" s="120"/>
      <c r="U269" s="120"/>
      <c r="V269" s="120"/>
      <c r="W269" s="120"/>
    </row>
    <row r="270" spans="1:23" ht="13.5" customHeight="1" x14ac:dyDescent="0.2">
      <c r="B270" s="851" t="str">
        <f t="shared" si="63"/>
        <v>No</v>
      </c>
      <c r="D270" s="1443" t="s">
        <v>234</v>
      </c>
      <c r="E270" s="140"/>
      <c r="F270" s="145"/>
      <c r="G270" s="145"/>
      <c r="H270" s="140">
        <f>'Group Inputs'!C162</f>
        <v>0</v>
      </c>
      <c r="I270" s="143">
        <f>'Group Inputs'!C177</f>
        <v>0</v>
      </c>
      <c r="J270" s="172">
        <f t="shared" ref="J270" si="66">SUM(H270:I270)</f>
        <v>0</v>
      </c>
      <c r="K270" s="143">
        <f>'Group Inputs'!E162</f>
        <v>0</v>
      </c>
      <c r="L270" s="143">
        <f>'Group Inputs'!E177</f>
        <v>0</v>
      </c>
      <c r="M270" s="172">
        <f t="shared" ref="M270" si="67">SUM(K270:L270)</f>
        <v>0</v>
      </c>
      <c r="N270" s="792"/>
      <c r="O270" s="1366">
        <f t="shared" si="62"/>
        <v>0</v>
      </c>
      <c r="R270" s="120"/>
      <c r="S270" s="120"/>
      <c r="T270" s="120"/>
      <c r="U270" s="120"/>
      <c r="V270" s="120"/>
      <c r="W270" s="120"/>
    </row>
    <row r="271" spans="1:23" ht="13.5" customHeight="1" x14ac:dyDescent="0.2">
      <c r="B271" s="851" t="str">
        <f t="shared" si="63"/>
        <v>No</v>
      </c>
      <c r="D271" s="30" t="s">
        <v>164</v>
      </c>
      <c r="E271" s="140"/>
      <c r="F271" s="145"/>
      <c r="G271" s="145"/>
      <c r="H271" s="140">
        <f>'Group Inputs'!C163</f>
        <v>0</v>
      </c>
      <c r="I271" s="143">
        <f>'Group Inputs'!C178</f>
        <v>0</v>
      </c>
      <c r="J271" s="172">
        <f t="shared" si="60"/>
        <v>0</v>
      </c>
      <c r="K271" s="143">
        <f>'Group Inputs'!E163</f>
        <v>0</v>
      </c>
      <c r="L271" s="143">
        <f>'Group Inputs'!E178</f>
        <v>0</v>
      </c>
      <c r="M271" s="172">
        <f t="shared" si="61"/>
        <v>0</v>
      </c>
      <c r="N271" s="792"/>
      <c r="O271" s="1366">
        <f t="shared" si="62"/>
        <v>0</v>
      </c>
      <c r="R271" s="120"/>
      <c r="S271" s="120"/>
      <c r="T271" s="120"/>
      <c r="U271" s="120"/>
      <c r="V271" s="120"/>
      <c r="W271" s="120"/>
    </row>
    <row r="272" spans="1:23" ht="13.5" customHeight="1" x14ac:dyDescent="0.2">
      <c r="B272" s="851" t="str">
        <f t="shared" si="63"/>
        <v>No</v>
      </c>
      <c r="D272" s="30" t="s">
        <v>165</v>
      </c>
      <c r="E272" s="140"/>
      <c r="F272" s="145"/>
      <c r="G272" s="145"/>
      <c r="H272" s="140">
        <f>'Group Inputs'!C164</f>
        <v>0</v>
      </c>
      <c r="I272" s="143">
        <f>'Group Inputs'!C179</f>
        <v>0</v>
      </c>
      <c r="J272" s="172">
        <f t="shared" si="60"/>
        <v>0</v>
      </c>
      <c r="K272" s="143">
        <f>'Group Inputs'!E164</f>
        <v>0</v>
      </c>
      <c r="L272" s="143">
        <f>'Group Inputs'!E179</f>
        <v>0</v>
      </c>
      <c r="M272" s="172">
        <f t="shared" si="61"/>
        <v>0</v>
      </c>
      <c r="N272" s="792"/>
      <c r="O272" s="1366">
        <f t="shared" si="62"/>
        <v>0</v>
      </c>
      <c r="R272" s="120"/>
      <c r="S272" s="120"/>
      <c r="T272" s="120"/>
      <c r="U272" s="120"/>
      <c r="V272" s="120"/>
      <c r="W272" s="120"/>
    </row>
    <row r="273" spans="2:23" ht="13.5" customHeight="1" x14ac:dyDescent="0.2">
      <c r="B273" s="851" t="str">
        <f t="shared" si="63"/>
        <v>No</v>
      </c>
      <c r="D273" s="30" t="s">
        <v>163</v>
      </c>
      <c r="E273" s="140"/>
      <c r="F273" s="145"/>
      <c r="G273" s="145"/>
      <c r="H273" s="140">
        <f>'Group Inputs'!C165</f>
        <v>0</v>
      </c>
      <c r="I273" s="143">
        <f>'Group Inputs'!C180</f>
        <v>0</v>
      </c>
      <c r="J273" s="172">
        <f t="shared" si="60"/>
        <v>0</v>
      </c>
      <c r="K273" s="143">
        <f>'Group Inputs'!E165</f>
        <v>0</v>
      </c>
      <c r="L273" s="143">
        <f>'Group Inputs'!E180</f>
        <v>0</v>
      </c>
      <c r="M273" s="172">
        <f t="shared" si="61"/>
        <v>0</v>
      </c>
      <c r="N273" s="792"/>
      <c r="O273" s="1366">
        <f t="shared" si="62"/>
        <v>0</v>
      </c>
      <c r="R273" s="120"/>
      <c r="S273" s="120"/>
      <c r="T273" s="120"/>
      <c r="U273" s="120"/>
      <c r="V273" s="120"/>
      <c r="W273" s="120"/>
    </row>
    <row r="274" spans="2:23" ht="13.5" customHeight="1" x14ac:dyDescent="0.2">
      <c r="B274" s="851" t="str">
        <f t="shared" si="63"/>
        <v>No</v>
      </c>
      <c r="D274" s="30" t="s">
        <v>162</v>
      </c>
      <c r="E274" s="140"/>
      <c r="F274" s="145"/>
      <c r="G274" s="145"/>
      <c r="H274" s="140">
        <f>'Group Inputs'!C166</f>
        <v>0</v>
      </c>
      <c r="I274" s="143">
        <f>'Group Inputs'!C181</f>
        <v>0</v>
      </c>
      <c r="J274" s="172">
        <f t="shared" si="60"/>
        <v>0</v>
      </c>
      <c r="K274" s="143">
        <f>'Group Inputs'!E166</f>
        <v>0</v>
      </c>
      <c r="L274" s="143">
        <f>'Group Inputs'!E181</f>
        <v>0</v>
      </c>
      <c r="M274" s="172">
        <f t="shared" si="61"/>
        <v>0</v>
      </c>
      <c r="N274" s="792"/>
      <c r="O274" s="1442">
        <f t="shared" si="62"/>
        <v>0</v>
      </c>
      <c r="R274" s="120"/>
      <c r="S274" s="120"/>
      <c r="T274" s="120"/>
      <c r="U274" s="120"/>
      <c r="V274" s="120"/>
      <c r="W274" s="120"/>
    </row>
    <row r="275" spans="2:23" ht="13.5" customHeight="1" x14ac:dyDescent="0.2">
      <c r="B275" s="1535" t="str">
        <f t="shared" si="63"/>
        <v>No</v>
      </c>
      <c r="D275" s="1466" t="s">
        <v>333</v>
      </c>
      <c r="E275" s="1513"/>
      <c r="F275" s="1515"/>
      <c r="G275" s="1515"/>
      <c r="H275" s="1513">
        <f>'Group Inputs'!C167</f>
        <v>0</v>
      </c>
      <c r="I275" s="1514">
        <v>0</v>
      </c>
      <c r="J275" s="1516">
        <f t="shared" ref="J275" si="68">SUM(H275:I275)</f>
        <v>0</v>
      </c>
      <c r="K275" s="1514">
        <f>'Group Inputs'!E167</f>
        <v>0</v>
      </c>
      <c r="L275" s="1514">
        <v>0</v>
      </c>
      <c r="M275" s="1516">
        <f t="shared" ref="M275" si="69">SUM(K275:L275)</f>
        <v>0</v>
      </c>
      <c r="N275" s="792"/>
      <c r="O275" s="30"/>
      <c r="R275" s="120"/>
      <c r="S275" s="120"/>
      <c r="T275" s="120"/>
      <c r="U275" s="120"/>
      <c r="V275" s="120"/>
      <c r="W275" s="120"/>
    </row>
    <row r="276" spans="2:23" s="1536" customFormat="1" ht="13.5" customHeight="1" x14ac:dyDescent="0.2">
      <c r="B276" s="54" t="s">
        <v>310</v>
      </c>
      <c r="C276" s="1537"/>
      <c r="E276" s="1539"/>
      <c r="F276" s="1543"/>
      <c r="G276" s="1543"/>
      <c r="H276" s="1539"/>
      <c r="I276" s="1544"/>
      <c r="J276" s="1541"/>
      <c r="K276" s="1544"/>
      <c r="L276" s="1544"/>
      <c r="M276" s="1541"/>
      <c r="N276" s="1542"/>
      <c r="R276" s="1545"/>
      <c r="S276" s="1545"/>
      <c r="T276" s="1545"/>
      <c r="U276" s="1545"/>
      <c r="V276" s="1545"/>
      <c r="W276" s="1545"/>
    </row>
    <row r="277" spans="2:23" ht="12.75" customHeight="1" thickBot="1" x14ac:dyDescent="0.25">
      <c r="B277" s="54" t="s">
        <v>310</v>
      </c>
      <c r="D277" s="29"/>
      <c r="E277" s="45"/>
      <c r="F277" s="45"/>
      <c r="G277" s="45"/>
      <c r="H277" s="182">
        <f t="shared" ref="H277:M277" si="70">SUM(H264:H275)</f>
        <v>0</v>
      </c>
      <c r="I277" s="182">
        <f t="shared" si="70"/>
        <v>0</v>
      </c>
      <c r="J277" s="183">
        <f t="shared" si="70"/>
        <v>0</v>
      </c>
      <c r="K277" s="182">
        <f t="shared" si="70"/>
        <v>0</v>
      </c>
      <c r="L277" s="182">
        <f t="shared" si="70"/>
        <v>0</v>
      </c>
      <c r="M277" s="183">
        <f t="shared" si="70"/>
        <v>0</v>
      </c>
      <c r="N277" s="791"/>
      <c r="O277" s="30"/>
    </row>
    <row r="278" spans="2:23" ht="12.75" customHeight="1" thickTop="1" x14ac:dyDescent="0.2">
      <c r="B278" s="54" t="s">
        <v>310</v>
      </c>
      <c r="E278" s="50"/>
      <c r="F278" s="46"/>
      <c r="G278" s="46"/>
      <c r="H278" s="46"/>
    </row>
    <row r="279" spans="2:23" x14ac:dyDescent="0.2">
      <c r="B279" s="54" t="s">
        <v>310</v>
      </c>
      <c r="D279" s="673" t="s">
        <v>883</v>
      </c>
      <c r="E279" s="867"/>
      <c r="F279" s="88"/>
      <c r="G279" s="88"/>
      <c r="H279" s="88"/>
      <c r="J279" s="44"/>
      <c r="K279" s="44"/>
      <c r="L279" s="44"/>
      <c r="M279" s="44"/>
      <c r="N279" s="788"/>
    </row>
    <row r="280" spans="2:23" ht="25.5" x14ac:dyDescent="0.2">
      <c r="B280" s="54" t="s">
        <v>310</v>
      </c>
      <c r="D280" s="50"/>
      <c r="H280" s="206" t="s">
        <v>884</v>
      </c>
      <c r="I280" s="74" t="s">
        <v>872</v>
      </c>
      <c r="J280" s="74" t="s">
        <v>873</v>
      </c>
      <c r="K280" s="74" t="s">
        <v>874</v>
      </c>
      <c r="L280" s="74" t="s">
        <v>841</v>
      </c>
      <c r="M280" s="56" t="s">
        <v>875</v>
      </c>
      <c r="N280" s="788"/>
    </row>
    <row r="281" spans="2:23" x14ac:dyDescent="0.2">
      <c r="B281" s="54" t="s">
        <v>310</v>
      </c>
      <c r="D281" s="121">
        <f>FY</f>
        <v>2025</v>
      </c>
      <c r="H281" s="130" t="s">
        <v>316</v>
      </c>
      <c r="I281" s="87" t="s">
        <v>316</v>
      </c>
      <c r="J281" s="87" t="s">
        <v>316</v>
      </c>
      <c r="K281" s="87" t="s">
        <v>316</v>
      </c>
      <c r="L281" s="87" t="s">
        <v>316</v>
      </c>
      <c r="M281" s="130" t="s">
        <v>316</v>
      </c>
      <c r="N281" s="788"/>
    </row>
    <row r="282" spans="2:23" x14ac:dyDescent="0.2">
      <c r="B282" s="54" t="s">
        <v>310</v>
      </c>
      <c r="D282" s="29"/>
      <c r="H282" s="45"/>
      <c r="I282" s="46"/>
      <c r="J282" s="46"/>
      <c r="K282" s="46"/>
      <c r="M282" s="45"/>
      <c r="N282" s="788"/>
    </row>
    <row r="283" spans="2:23" x14ac:dyDescent="0.2">
      <c r="B283" s="851" t="str">
        <f>IF(AND(ROUND($H283,0)=0,ROUND($I283,0)=0,ROUND($J283,0)=0,ROUND($K283,0)=0,ROUND($L283,0)=0,ROUND($M283,0)=0),"No","Yes")</f>
        <v>No</v>
      </c>
      <c r="D283" s="30" t="s">
        <v>876</v>
      </c>
      <c r="H283" s="140">
        <f>'Sch Parent Inputs'!E156</f>
        <v>0</v>
      </c>
      <c r="I283" s="162"/>
      <c r="J283" s="162"/>
      <c r="K283" s="162"/>
      <c r="L283" s="143">
        <v>0</v>
      </c>
      <c r="M283" s="58">
        <f t="shared" ref="M283:M293" si="71">SUM(H283:L283)</f>
        <v>0</v>
      </c>
      <c r="N283" s="788"/>
    </row>
    <row r="284" spans="2:23" x14ac:dyDescent="0.2">
      <c r="B284" s="851" t="str">
        <f t="shared" ref="B284:B294" si="72">IF(AND(ROUND($H284,0)=0,ROUND($I284,0)=0,ROUND($J284,0)=0,ROUND($K284,0)=0,ROUND($L284,0)=0,ROUND($M284,0)=0),"No","Yes")</f>
        <v>No</v>
      </c>
      <c r="D284" s="30" t="s">
        <v>877</v>
      </c>
      <c r="H284" s="140">
        <f>'Sch Parent Inputs'!E157+'Sch Parent Inputs'!E172</f>
        <v>0</v>
      </c>
      <c r="I284" s="162"/>
      <c r="J284" s="162"/>
      <c r="K284" s="162"/>
      <c r="L284" s="143">
        <f>-'Sch Parent Inputs'!C106</f>
        <v>0</v>
      </c>
      <c r="M284" s="58">
        <f t="shared" si="71"/>
        <v>0</v>
      </c>
      <c r="N284" s="788"/>
    </row>
    <row r="285" spans="2:23" x14ac:dyDescent="0.2">
      <c r="B285" s="851" t="str">
        <f t="shared" si="72"/>
        <v>No</v>
      </c>
      <c r="D285" s="30" t="s">
        <v>878</v>
      </c>
      <c r="H285" s="140">
        <f>'Sch Parent Inputs'!E158+'Sch Parent Inputs'!E173</f>
        <v>0</v>
      </c>
      <c r="I285" s="162"/>
      <c r="J285" s="162"/>
      <c r="K285" s="162"/>
      <c r="L285" s="143">
        <f>-'Sch Parent Inputs'!C107</f>
        <v>0</v>
      </c>
      <c r="M285" s="58">
        <f t="shared" si="71"/>
        <v>0</v>
      </c>
      <c r="N285" s="788"/>
    </row>
    <row r="286" spans="2:23" x14ac:dyDescent="0.2">
      <c r="B286" s="851" t="str">
        <f t="shared" si="72"/>
        <v>No</v>
      </c>
      <c r="D286" s="30" t="s">
        <v>232</v>
      </c>
      <c r="H286" s="140">
        <f>'Sch Parent Inputs'!E159+'Sch Parent Inputs'!E174</f>
        <v>0</v>
      </c>
      <c r="I286" s="162"/>
      <c r="J286" s="162"/>
      <c r="K286" s="162"/>
      <c r="L286" s="143">
        <f>-'Sch Parent Inputs'!C108</f>
        <v>0</v>
      </c>
      <c r="M286" s="58">
        <f t="shared" ref="M286" si="73">SUM(H286:L286)</f>
        <v>0</v>
      </c>
      <c r="N286" s="788"/>
    </row>
    <row r="287" spans="2:23" x14ac:dyDescent="0.2">
      <c r="B287" s="851" t="str">
        <f t="shared" si="72"/>
        <v>No</v>
      </c>
      <c r="D287" s="30" t="s">
        <v>233</v>
      </c>
      <c r="H287" s="140">
        <f>'Sch Parent Inputs'!E160+'Sch Parent Inputs'!E175</f>
        <v>0</v>
      </c>
      <c r="I287" s="162"/>
      <c r="J287" s="162"/>
      <c r="K287" s="162"/>
      <c r="L287" s="143">
        <f>-'Sch Parent Inputs'!C109</f>
        <v>0</v>
      </c>
      <c r="M287" s="58">
        <f t="shared" si="71"/>
        <v>0</v>
      </c>
      <c r="N287" s="788"/>
    </row>
    <row r="288" spans="2:23" x14ac:dyDescent="0.2">
      <c r="B288" s="851" t="str">
        <f t="shared" si="72"/>
        <v>No</v>
      </c>
      <c r="D288" s="63" t="s">
        <v>203</v>
      </c>
      <c r="H288" s="140">
        <f>'Sch Parent Inputs'!E161+'Sch Parent Inputs'!E176</f>
        <v>0</v>
      </c>
      <c r="I288" s="916"/>
      <c r="J288" s="916"/>
      <c r="K288" s="916"/>
      <c r="L288" s="803">
        <f>-'Sch Parent Inputs'!C110</f>
        <v>0</v>
      </c>
      <c r="M288" s="172">
        <f t="shared" si="71"/>
        <v>0</v>
      </c>
      <c r="N288" s="788"/>
    </row>
    <row r="289" spans="1:15" x14ac:dyDescent="0.2">
      <c r="A289" s="30" t="s">
        <v>885</v>
      </c>
      <c r="B289" s="851" t="str">
        <f t="shared" si="72"/>
        <v>No</v>
      </c>
      <c r="D289" s="1443" t="s">
        <v>234</v>
      </c>
      <c r="H289" s="140">
        <f>'Sch Parent Inputs'!E162+'Sch Parent Inputs'!E177</f>
        <v>0</v>
      </c>
      <c r="I289" s="916"/>
      <c r="J289" s="916"/>
      <c r="K289" s="916"/>
      <c r="L289" s="803">
        <f>-'Sch Parent Inputs'!C111</f>
        <v>0</v>
      </c>
      <c r="M289" s="172">
        <f t="shared" si="71"/>
        <v>0</v>
      </c>
      <c r="N289" s="788"/>
    </row>
    <row r="290" spans="1:15" x14ac:dyDescent="0.2">
      <c r="B290" s="851" t="str">
        <f t="shared" si="72"/>
        <v>No</v>
      </c>
      <c r="D290" s="5" t="s">
        <v>164</v>
      </c>
      <c r="H290" s="140">
        <f>'Sch Parent Inputs'!E163+'Sch Parent Inputs'!E178</f>
        <v>0</v>
      </c>
      <c r="I290" s="162"/>
      <c r="J290" s="162"/>
      <c r="K290" s="162"/>
      <c r="L290" s="143">
        <f>-'Sch Parent Inputs'!C112</f>
        <v>0</v>
      </c>
      <c r="M290" s="58">
        <f t="shared" si="71"/>
        <v>0</v>
      </c>
      <c r="N290" s="788"/>
    </row>
    <row r="291" spans="1:15" x14ac:dyDescent="0.2">
      <c r="B291" s="851" t="str">
        <f t="shared" si="72"/>
        <v>No</v>
      </c>
      <c r="D291" s="30" t="s">
        <v>165</v>
      </c>
      <c r="H291" s="140">
        <f>'Sch Parent Inputs'!E164+'Sch Parent Inputs'!E179</f>
        <v>0</v>
      </c>
      <c r="I291" s="162"/>
      <c r="J291" s="162"/>
      <c r="K291" s="162"/>
      <c r="L291" s="143">
        <f>-'Sch Parent Inputs'!C113</f>
        <v>0</v>
      </c>
      <c r="M291" s="58">
        <f t="shared" si="71"/>
        <v>0</v>
      </c>
      <c r="N291" s="788"/>
    </row>
    <row r="292" spans="1:15" x14ac:dyDescent="0.2">
      <c r="B292" s="851" t="str">
        <f t="shared" si="72"/>
        <v>No</v>
      </c>
      <c r="D292" s="30" t="s">
        <v>163</v>
      </c>
      <c r="H292" s="140">
        <f>'Sch Parent Inputs'!E165+'Sch Parent Inputs'!E180</f>
        <v>0</v>
      </c>
      <c r="I292" s="162"/>
      <c r="J292" s="162"/>
      <c r="K292" s="162"/>
      <c r="L292" s="143">
        <f>-'Sch Parent Inputs'!C114</f>
        <v>0</v>
      </c>
      <c r="M292" s="58">
        <f t="shared" si="71"/>
        <v>0</v>
      </c>
      <c r="N292" s="788"/>
    </row>
    <row r="293" spans="1:15" x14ac:dyDescent="0.2">
      <c r="B293" s="851" t="str">
        <f t="shared" si="72"/>
        <v>No</v>
      </c>
      <c r="D293" s="30" t="s">
        <v>162</v>
      </c>
      <c r="H293" s="140">
        <f>'Sch Parent Inputs'!E166+'Sch Parent Inputs'!E181</f>
        <v>0</v>
      </c>
      <c r="I293" s="162"/>
      <c r="J293" s="162"/>
      <c r="K293" s="162"/>
      <c r="L293" s="143">
        <f>-'Sch Parent Inputs'!C115</f>
        <v>0</v>
      </c>
      <c r="M293" s="58">
        <f t="shared" si="71"/>
        <v>0</v>
      </c>
      <c r="N293" s="788"/>
    </row>
    <row r="294" spans="1:15" x14ac:dyDescent="0.2">
      <c r="B294" s="1535" t="str">
        <f t="shared" si="72"/>
        <v>No</v>
      </c>
      <c r="D294" s="1466" t="s">
        <v>333</v>
      </c>
      <c r="E294" s="1466"/>
      <c r="F294" s="1470"/>
      <c r="G294" s="1470"/>
      <c r="H294" s="1513">
        <f>'Sch Parent Inputs'!E167</f>
        <v>0</v>
      </c>
      <c r="I294" s="1477"/>
      <c r="J294" s="1477"/>
      <c r="K294" s="1477"/>
      <c r="L294" s="1514">
        <v>0</v>
      </c>
      <c r="M294" s="1478">
        <f t="shared" ref="M294" si="74">SUM(H294:L294)</f>
        <v>0</v>
      </c>
      <c r="N294" s="788"/>
    </row>
    <row r="295" spans="1:15" s="1536" customFormat="1" x14ac:dyDescent="0.2">
      <c r="B295" s="54" t="s">
        <v>310</v>
      </c>
      <c r="C295" s="1537"/>
      <c r="F295" s="1538"/>
      <c r="G295" s="1538"/>
      <c r="H295" s="1539"/>
      <c r="I295" s="1540"/>
      <c r="J295" s="1540"/>
      <c r="K295" s="1540"/>
      <c r="L295" s="1544"/>
      <c r="M295" s="1546"/>
      <c r="N295" s="1547"/>
      <c r="O295" s="1548"/>
    </row>
    <row r="296" spans="1:15" ht="13.5" thickBot="1" x14ac:dyDescent="0.25">
      <c r="B296" s="54" t="s">
        <v>310</v>
      </c>
      <c r="D296" s="29"/>
      <c r="H296" s="182">
        <f t="shared" ref="H296:M296" si="75">SUM(H283:H294)</f>
        <v>0</v>
      </c>
      <c r="I296" s="182">
        <f t="shared" si="75"/>
        <v>0</v>
      </c>
      <c r="J296" s="182">
        <f t="shared" si="75"/>
        <v>0</v>
      </c>
      <c r="K296" s="182">
        <f t="shared" si="75"/>
        <v>0</v>
      </c>
      <c r="L296" s="182">
        <f t="shared" si="75"/>
        <v>0</v>
      </c>
      <c r="M296" s="183">
        <f t="shared" si="75"/>
        <v>0</v>
      </c>
      <c r="N296" s="788"/>
    </row>
    <row r="297" spans="1:15" ht="13.5" thickTop="1" x14ac:dyDescent="0.2">
      <c r="B297" s="54" t="s">
        <v>310</v>
      </c>
      <c r="E297" s="50"/>
      <c r="F297" s="46"/>
      <c r="G297" s="46"/>
      <c r="H297" s="46"/>
      <c r="K297" s="44"/>
      <c r="L297" s="143"/>
      <c r="M297" s="44"/>
      <c r="N297" s="788"/>
    </row>
    <row r="298" spans="1:15" x14ac:dyDescent="0.2">
      <c r="B298" s="54" t="s">
        <v>310</v>
      </c>
      <c r="E298" s="50"/>
      <c r="F298" s="46"/>
      <c r="G298" s="46"/>
      <c r="H298" s="130">
        <v>2024</v>
      </c>
      <c r="I298" s="130">
        <v>2024</v>
      </c>
      <c r="J298" s="130">
        <v>2024</v>
      </c>
      <c r="K298" s="130">
        <v>2023</v>
      </c>
      <c r="L298" s="130">
        <v>2023</v>
      </c>
      <c r="M298" s="130">
        <v>2023</v>
      </c>
      <c r="N298" s="788"/>
    </row>
    <row r="299" spans="1:15" ht="38.25" x14ac:dyDescent="0.2">
      <c r="B299" s="54" t="s">
        <v>310</v>
      </c>
      <c r="D299" s="673" t="s">
        <v>883</v>
      </c>
      <c r="F299" s="50"/>
      <c r="G299" s="50"/>
      <c r="H299" s="171" t="s">
        <v>879</v>
      </c>
      <c r="I299" s="171" t="s">
        <v>880</v>
      </c>
      <c r="J299" s="171" t="s">
        <v>881</v>
      </c>
      <c r="K299" s="171" t="s">
        <v>879</v>
      </c>
      <c r="L299" s="171" t="s">
        <v>880</v>
      </c>
      <c r="M299" s="171" t="s">
        <v>881</v>
      </c>
      <c r="N299" s="788"/>
      <c r="O299" s="1363" t="s">
        <v>882</v>
      </c>
    </row>
    <row r="300" spans="1:15" x14ac:dyDescent="0.2">
      <c r="B300" s="54" t="s">
        <v>310</v>
      </c>
      <c r="D300" s="121"/>
      <c r="F300" s="50"/>
      <c r="G300" s="50"/>
      <c r="H300" s="130" t="s">
        <v>316</v>
      </c>
      <c r="I300" s="130" t="s">
        <v>316</v>
      </c>
      <c r="J300" s="130" t="s">
        <v>316</v>
      </c>
      <c r="K300" s="130" t="s">
        <v>316</v>
      </c>
      <c r="L300" s="130" t="s">
        <v>316</v>
      </c>
      <c r="M300" s="130" t="s">
        <v>316</v>
      </c>
      <c r="N300" s="788"/>
      <c r="O300" s="1364"/>
    </row>
    <row r="301" spans="1:15" x14ac:dyDescent="0.2">
      <c r="B301" s="54" t="s">
        <v>310</v>
      </c>
      <c r="D301" s="174"/>
      <c r="F301" s="50"/>
      <c r="G301" s="50"/>
      <c r="H301" s="130"/>
      <c r="I301" s="130"/>
      <c r="J301" s="130"/>
      <c r="K301" s="130"/>
      <c r="L301" s="130"/>
      <c r="M301" s="130"/>
      <c r="N301" s="788"/>
      <c r="O301" s="1365"/>
    </row>
    <row r="302" spans="1:15" x14ac:dyDescent="0.2">
      <c r="B302" s="851" t="str">
        <f>IF(AND(ROUND($H302,0)=0,ROUND($I302,0)=0,ROUND($J302,0)=0,ROUND($K302,0)=0,ROUND($L302,0)=0,ROUND($M302,0)=0),"No","Yes")</f>
        <v>No</v>
      </c>
      <c r="D302" s="30" t="s">
        <v>876</v>
      </c>
      <c r="F302" s="50"/>
      <c r="G302" s="50"/>
      <c r="H302" s="45">
        <f>'Sch Parent Inputs'!C156</f>
        <v>0</v>
      </c>
      <c r="I302" s="45">
        <v>0</v>
      </c>
      <c r="J302" s="58">
        <f t="shared" ref="J302:J312" si="76">SUM(H302:I302)</f>
        <v>0</v>
      </c>
      <c r="K302" s="45">
        <f>'Sch Parent Inputs'!E156</f>
        <v>0</v>
      </c>
      <c r="L302" s="45">
        <v>0</v>
      </c>
      <c r="M302" s="58">
        <f t="shared" ref="M302:M312" si="77">SUM(K302:L302)</f>
        <v>0</v>
      </c>
      <c r="N302" s="788"/>
      <c r="O302" s="1366">
        <f t="shared" ref="O302:O312" si="78">+M283-J302</f>
        <v>0</v>
      </c>
    </row>
    <row r="303" spans="1:15" x14ac:dyDescent="0.2">
      <c r="B303" s="851" t="str">
        <f t="shared" ref="B303:B313" si="79">IF(AND(ROUND($H303,0)=0,ROUND($I303,0)=0,ROUND($J303,0)=0,ROUND($K303,0)=0,ROUND($L303,0)=0,ROUND($M303,0)=0),"No","Yes")</f>
        <v>No</v>
      </c>
      <c r="D303" s="30" t="s">
        <v>877</v>
      </c>
      <c r="F303" s="50"/>
      <c r="G303" s="50"/>
      <c r="H303" s="45">
        <f>'Sch Parent Inputs'!C157</f>
        <v>0</v>
      </c>
      <c r="I303" s="45">
        <f>'Sch Parent Inputs'!C172</f>
        <v>0</v>
      </c>
      <c r="J303" s="58">
        <f t="shared" si="76"/>
        <v>0</v>
      </c>
      <c r="K303" s="45">
        <f>'Sch Parent Inputs'!E157</f>
        <v>0</v>
      </c>
      <c r="L303" s="45">
        <f>'Sch Parent Inputs'!E172</f>
        <v>0</v>
      </c>
      <c r="M303" s="58">
        <f t="shared" si="77"/>
        <v>0</v>
      </c>
      <c r="N303" s="788"/>
      <c r="O303" s="1366">
        <f t="shared" si="78"/>
        <v>0</v>
      </c>
    </row>
    <row r="304" spans="1:15" x14ac:dyDescent="0.2">
      <c r="B304" s="851" t="str">
        <f t="shared" si="79"/>
        <v>No</v>
      </c>
      <c r="D304" s="30" t="s">
        <v>878</v>
      </c>
      <c r="F304" s="50"/>
      <c r="G304" s="50"/>
      <c r="H304" s="45">
        <f>'Sch Parent Inputs'!C158</f>
        <v>0</v>
      </c>
      <c r="I304" s="45">
        <f>'Sch Parent Inputs'!C173</f>
        <v>0</v>
      </c>
      <c r="J304" s="58">
        <f t="shared" si="76"/>
        <v>0</v>
      </c>
      <c r="K304" s="45">
        <f>'Sch Parent Inputs'!E158</f>
        <v>0</v>
      </c>
      <c r="L304" s="45">
        <f>'Sch Parent Inputs'!E173</f>
        <v>0</v>
      </c>
      <c r="M304" s="58">
        <f t="shared" si="77"/>
        <v>0</v>
      </c>
      <c r="N304" s="788"/>
      <c r="O304" s="1366">
        <f t="shared" si="78"/>
        <v>0</v>
      </c>
    </row>
    <row r="305" spans="1:22" x14ac:dyDescent="0.2">
      <c r="B305" s="851" t="str">
        <f t="shared" si="79"/>
        <v>No</v>
      </c>
      <c r="D305" s="30" t="s">
        <v>232</v>
      </c>
      <c r="F305" s="50"/>
      <c r="G305" s="50"/>
      <c r="H305" s="45">
        <f>'Sch Parent Inputs'!C159</f>
        <v>0</v>
      </c>
      <c r="I305" s="45">
        <f>'Sch Parent Inputs'!C174</f>
        <v>0</v>
      </c>
      <c r="J305" s="58">
        <f t="shared" si="76"/>
        <v>0</v>
      </c>
      <c r="K305" s="45">
        <f>'Sch Parent Inputs'!E159</f>
        <v>0</v>
      </c>
      <c r="L305" s="45">
        <f>'Sch Parent Inputs'!E174</f>
        <v>0</v>
      </c>
      <c r="M305" s="58">
        <f t="shared" si="77"/>
        <v>0</v>
      </c>
      <c r="N305" s="788"/>
      <c r="O305" s="1366">
        <f t="shared" si="78"/>
        <v>0</v>
      </c>
    </row>
    <row r="306" spans="1:22" x14ac:dyDescent="0.2">
      <c r="B306" s="851" t="str">
        <f t="shared" si="79"/>
        <v>No</v>
      </c>
      <c r="D306" s="30" t="s">
        <v>233</v>
      </c>
      <c r="F306" s="123"/>
      <c r="G306" s="50"/>
      <c r="H306" s="45">
        <f>'Sch Parent Inputs'!C160</f>
        <v>0</v>
      </c>
      <c r="I306" s="45">
        <f>'Sch Parent Inputs'!C175</f>
        <v>0</v>
      </c>
      <c r="J306" s="58">
        <f t="shared" si="76"/>
        <v>0</v>
      </c>
      <c r="K306" s="45">
        <f>'Sch Parent Inputs'!E160</f>
        <v>0</v>
      </c>
      <c r="L306" s="45">
        <f>'Sch Parent Inputs'!E175</f>
        <v>0</v>
      </c>
      <c r="M306" s="58">
        <f t="shared" si="77"/>
        <v>0</v>
      </c>
      <c r="N306" s="788"/>
      <c r="O306" s="1366">
        <f t="shared" si="78"/>
        <v>0</v>
      </c>
    </row>
    <row r="307" spans="1:22" x14ac:dyDescent="0.2">
      <c r="B307" s="851" t="str">
        <f t="shared" si="79"/>
        <v>No</v>
      </c>
      <c r="D307" s="5" t="s">
        <v>203</v>
      </c>
      <c r="E307" s="5"/>
      <c r="F307" s="50"/>
      <c r="G307" s="50"/>
      <c r="H307" s="45">
        <f>'Sch Parent Inputs'!C161</f>
        <v>0</v>
      </c>
      <c r="I307" s="45">
        <f>'Sch Parent Inputs'!C176</f>
        <v>0</v>
      </c>
      <c r="J307" s="58">
        <f t="shared" si="76"/>
        <v>0</v>
      </c>
      <c r="K307" s="45">
        <f>'Sch Parent Inputs'!E161</f>
        <v>0</v>
      </c>
      <c r="L307" s="45">
        <f>'Sch Parent Inputs'!E176</f>
        <v>0</v>
      </c>
      <c r="M307" s="58">
        <f t="shared" si="77"/>
        <v>0</v>
      </c>
      <c r="N307" s="788"/>
      <c r="O307" s="1366">
        <f t="shared" si="78"/>
        <v>0</v>
      </c>
    </row>
    <row r="308" spans="1:22" x14ac:dyDescent="0.2">
      <c r="A308" s="30" t="s">
        <v>885</v>
      </c>
      <c r="B308" s="851" t="str">
        <f t="shared" si="79"/>
        <v>No</v>
      </c>
      <c r="D308" s="1443" t="s">
        <v>234</v>
      </c>
      <c r="E308" s="5"/>
      <c r="F308" s="50"/>
      <c r="G308" s="50"/>
      <c r="H308" s="45">
        <f>'Sch Parent Inputs'!C162</f>
        <v>0</v>
      </c>
      <c r="I308" s="45">
        <f>'Sch Parent Inputs'!C177</f>
        <v>0</v>
      </c>
      <c r="J308" s="58">
        <f t="shared" si="76"/>
        <v>0</v>
      </c>
      <c r="K308" s="45">
        <f>'Sch Parent Inputs'!E162</f>
        <v>0</v>
      </c>
      <c r="L308" s="45">
        <f>'Sch Parent Inputs'!E177</f>
        <v>0</v>
      </c>
      <c r="M308" s="58">
        <f t="shared" ref="M308" si="80">SUM(K308:L308)</f>
        <v>0</v>
      </c>
      <c r="N308" s="788"/>
      <c r="O308" s="1366">
        <f t="shared" si="78"/>
        <v>0</v>
      </c>
    </row>
    <row r="309" spans="1:22" x14ac:dyDescent="0.2">
      <c r="B309" s="851" t="str">
        <f t="shared" si="79"/>
        <v>No</v>
      </c>
      <c r="D309" s="30" t="s">
        <v>164</v>
      </c>
      <c r="F309" s="50"/>
      <c r="G309" s="50"/>
      <c r="H309" s="45">
        <f>'Sch Parent Inputs'!C163</f>
        <v>0</v>
      </c>
      <c r="I309" s="45">
        <f>'Sch Parent Inputs'!C178</f>
        <v>0</v>
      </c>
      <c r="J309" s="58">
        <f t="shared" si="76"/>
        <v>0</v>
      </c>
      <c r="K309" s="45">
        <f>'Sch Parent Inputs'!E163</f>
        <v>0</v>
      </c>
      <c r="L309" s="45">
        <f>'Sch Parent Inputs'!E178</f>
        <v>0</v>
      </c>
      <c r="M309" s="58">
        <f t="shared" si="77"/>
        <v>0</v>
      </c>
      <c r="N309" s="788"/>
      <c r="O309" s="1366">
        <f t="shared" si="78"/>
        <v>0</v>
      </c>
    </row>
    <row r="310" spans="1:22" x14ac:dyDescent="0.2">
      <c r="B310" s="851" t="str">
        <f t="shared" si="79"/>
        <v>No</v>
      </c>
      <c r="D310" s="30" t="s">
        <v>165</v>
      </c>
      <c r="F310" s="50"/>
      <c r="G310" s="50"/>
      <c r="H310" s="45">
        <f>'Sch Parent Inputs'!C164</f>
        <v>0</v>
      </c>
      <c r="I310" s="45">
        <f>'Sch Parent Inputs'!C179</f>
        <v>0</v>
      </c>
      <c r="J310" s="58">
        <f t="shared" si="76"/>
        <v>0</v>
      </c>
      <c r="K310" s="45">
        <f>'Sch Parent Inputs'!E164</f>
        <v>0</v>
      </c>
      <c r="L310" s="45">
        <f>'Sch Parent Inputs'!E179</f>
        <v>0</v>
      </c>
      <c r="M310" s="58">
        <f t="shared" si="77"/>
        <v>0</v>
      </c>
      <c r="N310" s="788"/>
      <c r="O310" s="1366">
        <f t="shared" si="78"/>
        <v>0</v>
      </c>
    </row>
    <row r="311" spans="1:22" x14ac:dyDescent="0.2">
      <c r="B311" s="851" t="str">
        <f t="shared" si="79"/>
        <v>No</v>
      </c>
      <c r="D311" s="30" t="s">
        <v>163</v>
      </c>
      <c r="F311" s="50"/>
      <c r="G311" s="50"/>
      <c r="H311" s="45">
        <f>'Sch Parent Inputs'!C165</f>
        <v>0</v>
      </c>
      <c r="I311" s="45">
        <f>'Sch Parent Inputs'!C180</f>
        <v>0</v>
      </c>
      <c r="J311" s="58">
        <f t="shared" si="76"/>
        <v>0</v>
      </c>
      <c r="K311" s="45">
        <f>'Sch Parent Inputs'!E165</f>
        <v>0</v>
      </c>
      <c r="L311" s="45">
        <f>'Sch Parent Inputs'!E180</f>
        <v>0</v>
      </c>
      <c r="M311" s="58">
        <f t="shared" si="77"/>
        <v>0</v>
      </c>
      <c r="N311" s="788"/>
      <c r="O311" s="1366">
        <f t="shared" si="78"/>
        <v>0</v>
      </c>
    </row>
    <row r="312" spans="1:22" x14ac:dyDescent="0.2">
      <c r="B312" s="851" t="str">
        <f t="shared" si="79"/>
        <v>No</v>
      </c>
      <c r="D312" s="30" t="s">
        <v>162</v>
      </c>
      <c r="F312" s="50"/>
      <c r="G312" s="50"/>
      <c r="H312" s="45">
        <f>'Sch Parent Inputs'!C166</f>
        <v>0</v>
      </c>
      <c r="I312" s="45">
        <f>'Sch Parent Inputs'!C181</f>
        <v>0</v>
      </c>
      <c r="J312" s="58">
        <f t="shared" si="76"/>
        <v>0</v>
      </c>
      <c r="K312" s="45">
        <f>'Sch Parent Inputs'!E166</f>
        <v>0</v>
      </c>
      <c r="L312" s="45">
        <f>'Sch Parent Inputs'!E181</f>
        <v>0</v>
      </c>
      <c r="M312" s="58">
        <f t="shared" si="77"/>
        <v>0</v>
      </c>
      <c r="N312" s="788"/>
      <c r="O312" s="1442">
        <f t="shared" si="78"/>
        <v>0</v>
      </c>
    </row>
    <row r="313" spans="1:22" x14ac:dyDescent="0.2">
      <c r="B313" s="1535" t="str">
        <f t="shared" si="79"/>
        <v>No</v>
      </c>
      <c r="D313" s="1466" t="s">
        <v>333</v>
      </c>
      <c r="E313" s="1466"/>
      <c r="F313" s="1472"/>
      <c r="G313" s="1472"/>
      <c r="H313" s="1477">
        <f>'Sch Parent Inputs'!C167</f>
        <v>0</v>
      </c>
      <c r="I313" s="1477">
        <v>0</v>
      </c>
      <c r="J313" s="1478">
        <v>0</v>
      </c>
      <c r="K313" s="1477">
        <f>'Sch Parent Inputs'!E167</f>
        <v>0</v>
      </c>
      <c r="L313" s="1477">
        <v>0</v>
      </c>
      <c r="M313" s="1478">
        <f t="shared" ref="M313" si="81">SUM(K313:L313)</f>
        <v>0</v>
      </c>
      <c r="N313" s="788"/>
    </row>
    <row r="314" spans="1:22" s="1536" customFormat="1" x14ac:dyDescent="0.2">
      <c r="B314" s="54" t="s">
        <v>310</v>
      </c>
      <c r="C314" s="1537"/>
      <c r="F314" s="1549"/>
      <c r="G314" s="1549"/>
      <c r="H314" s="1540"/>
      <c r="I314" s="1540"/>
      <c r="J314" s="1546"/>
      <c r="K314" s="1540"/>
      <c r="L314" s="1540"/>
      <c r="M314" s="1546"/>
      <c r="N314" s="1547"/>
      <c r="O314" s="1548"/>
    </row>
    <row r="315" spans="1:22" ht="13.5" thickBot="1" x14ac:dyDescent="0.25">
      <c r="B315" s="54" t="s">
        <v>310</v>
      </c>
      <c r="D315" s="29"/>
      <c r="F315" s="50"/>
      <c r="G315" s="50"/>
      <c r="H315" s="182">
        <f t="shared" ref="H315:M315" si="82">SUM(H302:H313)</f>
        <v>0</v>
      </c>
      <c r="I315" s="182">
        <f t="shared" si="82"/>
        <v>0</v>
      </c>
      <c r="J315" s="183">
        <f t="shared" si="82"/>
        <v>0</v>
      </c>
      <c r="K315" s="182">
        <f t="shared" si="82"/>
        <v>0</v>
      </c>
      <c r="L315" s="182">
        <f t="shared" si="82"/>
        <v>0</v>
      </c>
      <c r="M315" s="183">
        <f t="shared" si="82"/>
        <v>0</v>
      </c>
      <c r="N315" s="788"/>
    </row>
    <row r="316" spans="1:22" ht="12.75" customHeight="1" thickTop="1" x14ac:dyDescent="0.2">
      <c r="B316" s="54" t="s">
        <v>310</v>
      </c>
      <c r="D316" s="888"/>
      <c r="E316" s="867"/>
      <c r="F316" s="88"/>
      <c r="G316" s="88"/>
      <c r="H316" s="88"/>
      <c r="J316" s="44"/>
      <c r="K316" s="44"/>
      <c r="L316" s="44"/>
      <c r="M316" s="44"/>
      <c r="N316" s="788"/>
    </row>
    <row r="317" spans="1:22" ht="12.75" customHeight="1" x14ac:dyDescent="0.2">
      <c r="A317" s="30" t="s">
        <v>886</v>
      </c>
      <c r="B317" s="54" t="s">
        <v>645</v>
      </c>
      <c r="D317" s="1886" t="s">
        <v>887</v>
      </c>
      <c r="E317" s="1886"/>
      <c r="F317" s="1886"/>
      <c r="G317" s="1886"/>
      <c r="H317" s="1886"/>
      <c r="I317" s="1886"/>
      <c r="J317" s="1886"/>
      <c r="K317" s="1886"/>
      <c r="L317" s="1886"/>
      <c r="M317" s="1886"/>
      <c r="N317" s="791"/>
    </row>
    <row r="318" spans="1:22" ht="100.5" customHeight="1" x14ac:dyDescent="0.2">
      <c r="B318" s="914" t="s">
        <v>310</v>
      </c>
      <c r="C318" s="7" t="s">
        <v>837</v>
      </c>
      <c r="D318" s="1559" t="s">
        <v>888</v>
      </c>
      <c r="E318" s="1559"/>
      <c r="F318" s="1559"/>
      <c r="G318" s="1559"/>
      <c r="H318" s="1559"/>
      <c r="I318" s="1559"/>
      <c r="J318" s="1559"/>
      <c r="K318" s="1559"/>
      <c r="L318" s="1559"/>
      <c r="M318" s="1559"/>
      <c r="N318" s="795"/>
      <c r="O318" s="990" t="str">
        <f>'Guidance - Specific Disclosures'!A70</f>
        <v>[S23]</v>
      </c>
      <c r="P318" s="100"/>
      <c r="Q318" s="100"/>
      <c r="R318" s="100"/>
      <c r="S318" s="100"/>
      <c r="T318" s="100"/>
    </row>
    <row r="319" spans="1:22" ht="18.75" customHeight="1" x14ac:dyDescent="0.2">
      <c r="B319" s="54" t="str">
        <f>B318</f>
        <v>Yes</v>
      </c>
      <c r="C319" s="7" t="s">
        <v>837</v>
      </c>
      <c r="D319" s="867"/>
      <c r="E319" s="867"/>
      <c r="F319" s="867"/>
      <c r="G319" s="867"/>
      <c r="H319" s="867"/>
      <c r="I319" s="867"/>
      <c r="J319" s="867"/>
      <c r="K319" s="867"/>
      <c r="L319" s="867"/>
      <c r="M319" s="867"/>
      <c r="N319" s="795"/>
      <c r="P319" s="100"/>
      <c r="Q319" s="100"/>
      <c r="R319" s="100"/>
      <c r="S319" s="100"/>
      <c r="T319" s="100"/>
    </row>
    <row r="320" spans="1:22" x14ac:dyDescent="0.2">
      <c r="B320" s="54" t="s">
        <v>310</v>
      </c>
      <c r="C320" s="801"/>
      <c r="D320" s="1881" t="str">
        <f>N320&amp;". Accounts Payable"</f>
        <v>8. Accounts Payable</v>
      </c>
      <c r="E320" s="1881"/>
      <c r="F320" s="1881"/>
      <c r="G320" s="1881"/>
      <c r="H320" s="1881"/>
      <c r="I320" s="1881"/>
      <c r="J320" s="1881"/>
      <c r="K320" s="538"/>
      <c r="L320" s="538"/>
      <c r="M320" s="538"/>
      <c r="N320" s="783">
        <f>IF($B320="Yes",N238+1,N238)</f>
        <v>8</v>
      </c>
      <c r="V320" s="59"/>
    </row>
    <row r="321" spans="1:22" x14ac:dyDescent="0.2">
      <c r="B321" s="54" t="s">
        <v>310</v>
      </c>
      <c r="C321" s="801"/>
      <c r="D321" s="501"/>
      <c r="E321" s="501"/>
      <c r="F321" s="501"/>
      <c r="G321" s="501"/>
      <c r="H321" s="501"/>
      <c r="I321" s="501"/>
      <c r="J321" s="501"/>
      <c r="K321" s="501"/>
      <c r="L321" s="501"/>
      <c r="M321" s="501"/>
      <c r="N321" s="782"/>
      <c r="V321" s="59"/>
    </row>
    <row r="322" spans="1:22" x14ac:dyDescent="0.2">
      <c r="B322" s="54" t="s">
        <v>310</v>
      </c>
      <c r="C322" s="801"/>
      <c r="D322" s="501"/>
      <c r="E322" s="501"/>
      <c r="F322" s="501"/>
      <c r="G322" s="501"/>
      <c r="H322" s="1775" t="s">
        <v>476</v>
      </c>
      <c r="I322" s="1775"/>
      <c r="J322" s="1775"/>
      <c r="K322" s="1775" t="s">
        <v>477</v>
      </c>
      <c r="L322" s="1775"/>
      <c r="M322" s="1775"/>
      <c r="N322" s="782"/>
      <c r="V322" s="59"/>
    </row>
    <row r="323" spans="1:22" ht="13.5" customHeight="1" x14ac:dyDescent="0.2">
      <c r="B323" s="54" t="s">
        <v>310</v>
      </c>
      <c r="D323" s="29"/>
      <c r="H323" s="130">
        <f>FY</f>
        <v>2025</v>
      </c>
      <c r="I323" s="130">
        <f>FY</f>
        <v>2025</v>
      </c>
      <c r="J323" s="130">
        <f>FY-1</f>
        <v>2024</v>
      </c>
      <c r="K323" s="130">
        <f>FY</f>
        <v>2025</v>
      </c>
      <c r="L323" s="130">
        <f>FY</f>
        <v>2025</v>
      </c>
      <c r="M323" s="130">
        <f>FY-1</f>
        <v>2024</v>
      </c>
      <c r="N323" s="782"/>
    </row>
    <row r="324" spans="1:22" ht="25.5" x14ac:dyDescent="0.2">
      <c r="B324" s="54" t="s">
        <v>310</v>
      </c>
      <c r="D324" s="29"/>
      <c r="H324" s="571" t="str">
        <f>+'Group Inputs'!$C$7</f>
        <v>Actual</v>
      </c>
      <c r="I324" s="171" t="str">
        <f>+'Group Inputs'!$D$7</f>
        <v>Budget (Unaudited)</v>
      </c>
      <c r="J324" s="571" t="str">
        <f>+'Group Inputs'!$E$7</f>
        <v>Actual</v>
      </c>
      <c r="K324" s="571" t="str">
        <f>+'Group Inputs'!$C$7</f>
        <v>Actual</v>
      </c>
      <c r="L324" s="171" t="str">
        <f>+'Group Inputs'!$D$7</f>
        <v>Budget (Unaudited)</v>
      </c>
      <c r="M324" s="571" t="str">
        <f>+'Group Inputs'!$E$7</f>
        <v>Actual</v>
      </c>
      <c r="V324" s="59"/>
    </row>
    <row r="325" spans="1:22" ht="13.5" customHeight="1" thickBot="1" x14ac:dyDescent="0.25">
      <c r="B325" s="54" t="s">
        <v>310</v>
      </c>
      <c r="D325" s="54"/>
      <c r="H325" s="493" t="s">
        <v>316</v>
      </c>
      <c r="I325" s="493" t="s">
        <v>316</v>
      </c>
      <c r="J325" s="493" t="s">
        <v>316</v>
      </c>
      <c r="K325" s="493" t="s">
        <v>316</v>
      </c>
      <c r="L325" s="493" t="s">
        <v>316</v>
      </c>
      <c r="M325" s="493" t="s">
        <v>316</v>
      </c>
    </row>
    <row r="326" spans="1:22" ht="13.5" customHeight="1" x14ac:dyDescent="0.2">
      <c r="B326" s="54" t="s">
        <v>310</v>
      </c>
      <c r="D326" s="54"/>
      <c r="H326" s="85"/>
      <c r="I326" s="85"/>
      <c r="J326" s="85"/>
      <c r="K326" s="85"/>
      <c r="L326" s="85"/>
      <c r="M326" s="85"/>
    </row>
    <row r="327" spans="1:22" ht="12.75" customHeight="1" x14ac:dyDescent="0.2">
      <c r="B327" s="851" t="str">
        <f t="shared" ref="B327:B331" si="83">IF(AND(ROUND($H327,0)=0,ROUND($I327,0)=0,ROUND($J327,0)=0,ROUND($K327,0)=0,ROUND($L327,0)=0,ROUND($M327,0)=0),"No","Yes")</f>
        <v>No</v>
      </c>
      <c r="D327" s="30" t="str">
        <f>'Group Inputs'!B193</f>
        <v>Creditors</v>
      </c>
      <c r="H327" s="143">
        <f>-'Sch Parent Inputs'!C193</f>
        <v>0</v>
      </c>
      <c r="I327" s="143">
        <f>-'Sch Parent Inputs'!D193</f>
        <v>0</v>
      </c>
      <c r="J327" s="143">
        <f>-'Sch Parent Inputs'!E193</f>
        <v>0</v>
      </c>
      <c r="K327" s="143">
        <f>-'Group Inputs'!C193</f>
        <v>0</v>
      </c>
      <c r="L327" s="143">
        <f>-'Group Inputs'!D193</f>
        <v>0</v>
      </c>
      <c r="M327" s="143">
        <f>-'Group Inputs'!E193</f>
        <v>0</v>
      </c>
    </row>
    <row r="328" spans="1:22" ht="13.5" customHeight="1" x14ac:dyDescent="0.2">
      <c r="B328" s="851" t="str">
        <f t="shared" si="83"/>
        <v>No</v>
      </c>
      <c r="D328" s="30" t="str">
        <f>'Group Inputs'!B194</f>
        <v>Accruals</v>
      </c>
      <c r="H328" s="143">
        <f>-'Sch Parent Inputs'!C194</f>
        <v>0</v>
      </c>
      <c r="I328" s="143">
        <f>-'Sch Parent Inputs'!D194</f>
        <v>0</v>
      </c>
      <c r="J328" s="143">
        <f>-'Sch Parent Inputs'!E194</f>
        <v>0</v>
      </c>
      <c r="K328" s="143">
        <f>-'Group Inputs'!C194</f>
        <v>0</v>
      </c>
      <c r="L328" s="143">
        <f>-'Group Inputs'!D194</f>
        <v>0</v>
      </c>
      <c r="M328" s="143">
        <f>-'Group Inputs'!E194</f>
        <v>0</v>
      </c>
    </row>
    <row r="329" spans="1:22" x14ac:dyDescent="0.2">
      <c r="B329" s="851" t="str">
        <f t="shared" si="83"/>
        <v>No</v>
      </c>
      <c r="D329" s="30" t="str">
        <f>'Group Inputs'!B195</f>
        <v>Banking Staffing Overuse</v>
      </c>
      <c r="H329" s="143">
        <f>-'Sch Parent Inputs'!C195</f>
        <v>0</v>
      </c>
      <c r="I329" s="143">
        <f>-'Sch Parent Inputs'!D195</f>
        <v>0</v>
      </c>
      <c r="J329" s="143">
        <f>-'Sch Parent Inputs'!E195</f>
        <v>0</v>
      </c>
      <c r="K329" s="143">
        <f>-'Group Inputs'!C195</f>
        <v>0</v>
      </c>
      <c r="L329" s="143">
        <f>-'Group Inputs'!D195</f>
        <v>0</v>
      </c>
      <c r="M329" s="143">
        <f>-'Group Inputs'!E195</f>
        <v>0</v>
      </c>
      <c r="O329" s="363" t="str">
        <f>'Guidance - Specific Disclosures'!A155</f>
        <v>[S51]</v>
      </c>
      <c r="P329" s="5"/>
      <c r="Q329" s="5"/>
      <c r="R329" s="5"/>
      <c r="S329" s="5"/>
      <c r="T329" s="5"/>
      <c r="U329" s="5"/>
    </row>
    <row r="330" spans="1:22" ht="12.75" customHeight="1" x14ac:dyDescent="0.2">
      <c r="B330" s="851" t="str">
        <f t="shared" si="83"/>
        <v>No</v>
      </c>
      <c r="D330" s="30" t="str">
        <f>'Group Inputs'!B196</f>
        <v xml:space="preserve">Employee Entitlements - Salaries </v>
      </c>
      <c r="H330" s="143">
        <f>-'Sch Parent Inputs'!C196</f>
        <v>0</v>
      </c>
      <c r="I330" s="143">
        <f>-'Sch Parent Inputs'!D196</f>
        <v>0</v>
      </c>
      <c r="J330" s="143">
        <f>-'Sch Parent Inputs'!E196</f>
        <v>0</v>
      </c>
      <c r="K330" s="143">
        <f>-'Group Inputs'!C196</f>
        <v>0</v>
      </c>
      <c r="L330" s="143">
        <f>-'Group Inputs'!D196</f>
        <v>0</v>
      </c>
      <c r="M330" s="143">
        <f>-'Group Inputs'!E196</f>
        <v>0</v>
      </c>
      <c r="O330" s="5"/>
      <c r="P330" s="5"/>
      <c r="Q330" s="5"/>
      <c r="R330" s="5"/>
      <c r="S330" s="5"/>
      <c r="T330" s="5"/>
      <c r="U330" s="5"/>
    </row>
    <row r="331" spans="1:22" ht="12.75" customHeight="1" x14ac:dyDescent="0.2">
      <c r="B331" s="851" t="str">
        <f t="shared" si="83"/>
        <v>No</v>
      </c>
      <c r="D331" s="30" t="str">
        <f>'Group Inputs'!B197</f>
        <v>Employee Entitlements - Leave Accrual</v>
      </c>
      <c r="H331" s="143">
        <f>-'Sch Parent Inputs'!C197</f>
        <v>0</v>
      </c>
      <c r="I331" s="143">
        <f>-'Sch Parent Inputs'!D197</f>
        <v>0</v>
      </c>
      <c r="J331" s="143">
        <f>-'Sch Parent Inputs'!E197</f>
        <v>0</v>
      </c>
      <c r="K331" s="143">
        <f>-'Group Inputs'!C197</f>
        <v>0</v>
      </c>
      <c r="L331" s="143">
        <f>-'Group Inputs'!D197</f>
        <v>0</v>
      </c>
      <c r="M331" s="143">
        <f>-'Group Inputs'!E197</f>
        <v>0</v>
      </c>
      <c r="O331" s="364" t="str">
        <f>'Guidance - Specific Disclosures'!A118</f>
        <v>[S39]</v>
      </c>
      <c r="P331" s="5"/>
      <c r="Q331" s="5"/>
      <c r="R331" s="5"/>
      <c r="S331" s="5"/>
      <c r="T331" s="5"/>
      <c r="U331" s="5"/>
    </row>
    <row r="332" spans="1:22" ht="13.5" customHeight="1" x14ac:dyDescent="0.2">
      <c r="B332" s="54" t="s">
        <v>310</v>
      </c>
      <c r="D332" s="33"/>
      <c r="E332" s="33"/>
      <c r="H332" s="146"/>
      <c r="I332" s="146"/>
      <c r="J332" s="146"/>
      <c r="K332" s="146"/>
      <c r="L332" s="146"/>
      <c r="M332" s="146"/>
      <c r="O332" s="5"/>
      <c r="P332" s="5"/>
      <c r="Q332" s="5"/>
      <c r="R332" s="5"/>
      <c r="S332" s="5"/>
      <c r="T332" s="5"/>
      <c r="U332" s="5"/>
    </row>
    <row r="333" spans="1:22" ht="13.5" customHeight="1" thickBot="1" x14ac:dyDescent="0.25">
      <c r="A333" s="1" t="s">
        <v>173</v>
      </c>
      <c r="B333" s="54" t="s">
        <v>310</v>
      </c>
      <c r="H333" s="182">
        <f t="shared" ref="H333:M333" si="84">SUM(H327:H332)</f>
        <v>0</v>
      </c>
      <c r="I333" s="182">
        <f t="shared" si="84"/>
        <v>0</v>
      </c>
      <c r="J333" s="182">
        <f t="shared" si="84"/>
        <v>0</v>
      </c>
      <c r="K333" s="182">
        <f t="shared" si="84"/>
        <v>0</v>
      </c>
      <c r="L333" s="182">
        <f t="shared" si="84"/>
        <v>0</v>
      </c>
      <c r="M333" s="182">
        <f t="shared" si="84"/>
        <v>0</v>
      </c>
    </row>
    <row r="334" spans="1:22" ht="24.6" customHeight="1" thickTop="1" x14ac:dyDescent="0.2">
      <c r="A334" s="5" t="s">
        <v>889</v>
      </c>
      <c r="B334" s="54" t="s">
        <v>310</v>
      </c>
      <c r="H334" s="45"/>
      <c r="I334" s="45"/>
      <c r="J334" s="45"/>
      <c r="K334" s="45"/>
      <c r="L334" s="45"/>
      <c r="M334" s="45"/>
      <c r="O334" s="5"/>
      <c r="P334" s="5"/>
      <c r="Q334" s="5"/>
      <c r="R334" s="5"/>
      <c r="S334" s="5"/>
      <c r="T334" s="5"/>
      <c r="U334" s="5"/>
    </row>
    <row r="335" spans="1:22" ht="15.6" customHeight="1" x14ac:dyDescent="0.2">
      <c r="A335" s="753">
        <v>8925</v>
      </c>
      <c r="B335" s="54" t="s">
        <v>310</v>
      </c>
      <c r="D335" s="30" t="s">
        <v>890</v>
      </c>
      <c r="H335" s="45">
        <f t="shared" ref="H335:M335" si="85">SUM(H333-H336-H337)</f>
        <v>0</v>
      </c>
      <c r="I335" s="45">
        <f t="shared" si="85"/>
        <v>0</v>
      </c>
      <c r="J335" s="45">
        <f t="shared" si="85"/>
        <v>0</v>
      </c>
      <c r="K335" s="45">
        <f t="shared" si="85"/>
        <v>0</v>
      </c>
      <c r="L335" s="45">
        <f t="shared" si="85"/>
        <v>0</v>
      </c>
      <c r="M335" s="45">
        <f t="shared" si="85"/>
        <v>0</v>
      </c>
      <c r="O335" s="5"/>
      <c r="P335" s="5"/>
      <c r="Q335" s="5"/>
      <c r="R335" s="5"/>
      <c r="S335" s="5"/>
      <c r="T335" s="5"/>
      <c r="U335" s="5"/>
    </row>
    <row r="336" spans="1:22" ht="13.5" customHeight="1" x14ac:dyDescent="0.2">
      <c r="A336" s="753">
        <v>8926</v>
      </c>
      <c r="B336" s="851" t="str">
        <f t="shared" ref="B336:B337" si="86">IF(AND(ROUND($H336,0)=0,ROUND($I336,0)=0,ROUND($J336,0)=0,ROUND($K336,0)=0,ROUND($L336,0)=0,ROUND($M336,0)=0),"No","Yes")</f>
        <v>No</v>
      </c>
      <c r="D336" s="30" t="s">
        <v>891</v>
      </c>
      <c r="H336" s="160"/>
      <c r="I336" s="160"/>
      <c r="J336" s="160"/>
      <c r="K336" s="160">
        <v>0</v>
      </c>
      <c r="L336" s="160">
        <v>0</v>
      </c>
      <c r="M336" s="160">
        <v>0</v>
      </c>
      <c r="O336" s="365" t="str">
        <f>'Guidance - Specific Disclosures'!A115</f>
        <v>[S38]</v>
      </c>
    </row>
    <row r="337" spans="1:22" ht="13.5" customHeight="1" x14ac:dyDescent="0.2">
      <c r="B337" s="851" t="str">
        <f t="shared" si="86"/>
        <v>No</v>
      </c>
      <c r="D337" s="30" t="s">
        <v>892</v>
      </c>
      <c r="H337" s="160"/>
      <c r="I337" s="160"/>
      <c r="J337" s="160"/>
      <c r="K337" s="160">
        <v>0</v>
      </c>
      <c r="L337" s="160">
        <v>0</v>
      </c>
      <c r="M337" s="160">
        <v>0</v>
      </c>
      <c r="O337" s="168"/>
      <c r="P337" s="54"/>
      <c r="Q337" s="54"/>
      <c r="R337" s="54"/>
      <c r="S337" s="54"/>
      <c r="T337" s="54"/>
    </row>
    <row r="338" spans="1:22" ht="13.5" customHeight="1" x14ac:dyDescent="0.2">
      <c r="B338" s="54" t="s">
        <v>310</v>
      </c>
      <c r="H338" s="143"/>
      <c r="I338" s="143"/>
      <c r="J338" s="143"/>
      <c r="K338" s="143"/>
      <c r="L338" s="143"/>
      <c r="M338" s="143"/>
      <c r="P338" s="1499" t="s">
        <v>438</v>
      </c>
      <c r="Q338" s="54"/>
      <c r="R338" s="54"/>
      <c r="S338" s="54"/>
      <c r="T338" s="54"/>
    </row>
    <row r="339" spans="1:22" ht="13.5" customHeight="1" thickBot="1" x14ac:dyDescent="0.25">
      <c r="B339" s="54" t="s">
        <v>310</v>
      </c>
      <c r="H339" s="147">
        <f t="shared" ref="H339:M339" si="87">SUM(H335:H338)</f>
        <v>0</v>
      </c>
      <c r="I339" s="147">
        <f t="shared" si="87"/>
        <v>0</v>
      </c>
      <c r="J339" s="147">
        <f t="shared" si="87"/>
        <v>0</v>
      </c>
      <c r="K339" s="147">
        <f t="shared" si="87"/>
        <v>0</v>
      </c>
      <c r="L339" s="147">
        <f t="shared" si="87"/>
        <v>0</v>
      </c>
      <c r="M339" s="147">
        <f t="shared" si="87"/>
        <v>0</v>
      </c>
      <c r="N339" s="784"/>
    </row>
    <row r="340" spans="1:22" ht="13.5" customHeight="1" thickTop="1" x14ac:dyDescent="0.2">
      <c r="B340" s="54" t="s">
        <v>310</v>
      </c>
      <c r="H340" s="89"/>
      <c r="I340" s="89"/>
      <c r="J340" s="89"/>
      <c r="K340" s="89"/>
      <c r="L340" s="89"/>
      <c r="M340" s="89"/>
    </row>
    <row r="341" spans="1:22" ht="13.5" customHeight="1" x14ac:dyDescent="0.2">
      <c r="B341" s="54" t="s">
        <v>310</v>
      </c>
      <c r="D341" s="1583" t="s">
        <v>893</v>
      </c>
      <c r="E341" s="1583"/>
      <c r="F341" s="1583"/>
      <c r="G341" s="1583"/>
      <c r="H341" s="1583"/>
      <c r="I341" s="1583"/>
      <c r="J341" s="1583"/>
      <c r="K341" s="753"/>
      <c r="L341" s="753"/>
      <c r="M341" s="753"/>
    </row>
    <row r="342" spans="1:22" ht="13.5" customHeight="1" x14ac:dyDescent="0.2">
      <c r="B342" s="54" t="s">
        <v>310</v>
      </c>
      <c r="F342" s="46"/>
      <c r="G342" s="46"/>
      <c r="H342" s="46"/>
    </row>
    <row r="343" spans="1:22" ht="13.5" customHeight="1" x14ac:dyDescent="0.2">
      <c r="B343" s="54" t="s">
        <v>310</v>
      </c>
      <c r="F343" s="46"/>
      <c r="G343" s="46"/>
      <c r="H343" s="46"/>
    </row>
    <row r="344" spans="1:22" ht="13.5" customHeight="1" x14ac:dyDescent="0.2">
      <c r="B344" s="851" t="str">
        <f>IF(OR($B$351="Yes",$B$355="Yes"),"Yes","No")</f>
        <v>Yes</v>
      </c>
      <c r="C344" s="801"/>
      <c r="D344" s="1812" t="str">
        <f>N344&amp;". Borrowings"</f>
        <v>9. Borrowings</v>
      </c>
      <c r="E344" s="1812"/>
      <c r="F344" s="1812"/>
      <c r="G344" s="1812"/>
      <c r="H344" s="1812"/>
      <c r="I344" s="1812"/>
      <c r="J344" s="1812"/>
      <c r="K344" s="539"/>
      <c r="L344" s="539"/>
      <c r="M344" s="539"/>
      <c r="N344" s="783">
        <f>IF($B344="Yes",$N320+1,$N320)</f>
        <v>9</v>
      </c>
      <c r="O344" s="366" t="str">
        <f>'Guidance - Specific Disclosures'!A121</f>
        <v>[S40]</v>
      </c>
    </row>
    <row r="345" spans="1:22" ht="13.5" customHeight="1" x14ac:dyDescent="0.2">
      <c r="B345" s="54" t="str">
        <f>$B$344</f>
        <v>Yes</v>
      </c>
      <c r="C345" s="801"/>
      <c r="D345" s="502"/>
      <c r="E345" s="502"/>
      <c r="F345" s="502"/>
      <c r="G345" s="502"/>
      <c r="H345" s="502"/>
      <c r="I345" s="502"/>
      <c r="J345" s="502"/>
      <c r="K345" s="502"/>
      <c r="L345" s="502"/>
      <c r="M345" s="502"/>
      <c r="O345" s="366"/>
    </row>
    <row r="346" spans="1:22" ht="12.75" customHeight="1" x14ac:dyDescent="0.2">
      <c r="B346" s="54" t="str">
        <f t="shared" ref="B346:B350" si="88">$B$344</f>
        <v>Yes</v>
      </c>
      <c r="C346" s="801"/>
      <c r="D346" s="502"/>
      <c r="E346" s="502"/>
      <c r="F346" s="502"/>
      <c r="G346" s="502"/>
      <c r="H346" s="1775" t="s">
        <v>476</v>
      </c>
      <c r="I346" s="1775"/>
      <c r="J346" s="1775"/>
      <c r="K346" s="1775" t="s">
        <v>477</v>
      </c>
      <c r="L346" s="1775"/>
      <c r="M346" s="1775"/>
      <c r="V346" s="5"/>
    </row>
    <row r="347" spans="1:22" ht="15.75" customHeight="1" x14ac:dyDescent="0.2">
      <c r="B347" s="54" t="str">
        <f t="shared" si="88"/>
        <v>Yes</v>
      </c>
      <c r="D347" s="29"/>
      <c r="H347" s="130">
        <f>FY</f>
        <v>2025</v>
      </c>
      <c r="I347" s="130">
        <f>FY</f>
        <v>2025</v>
      </c>
      <c r="J347" s="130">
        <f>FY-1</f>
        <v>2024</v>
      </c>
      <c r="K347" s="130">
        <f>FY</f>
        <v>2025</v>
      </c>
      <c r="L347" s="130">
        <f>FY</f>
        <v>2025</v>
      </c>
      <c r="M347" s="130">
        <f>FY-1</f>
        <v>2024</v>
      </c>
      <c r="O347" s="1882"/>
      <c r="P347" s="1882"/>
      <c r="Q347" s="1882"/>
      <c r="S347" s="167"/>
      <c r="T347" s="167"/>
      <c r="U347" s="167"/>
      <c r="V347" s="5"/>
    </row>
    <row r="348" spans="1:22" ht="25.5" customHeight="1" x14ac:dyDescent="0.2">
      <c r="B348" s="54" t="str">
        <f t="shared" si="88"/>
        <v>Yes</v>
      </c>
      <c r="D348" s="29"/>
      <c r="H348" s="571" t="str">
        <f>+'Group Inputs'!$C$7</f>
        <v>Actual</v>
      </c>
      <c r="I348" s="171" t="str">
        <f>+'Group Inputs'!$D$7</f>
        <v>Budget (Unaudited)</v>
      </c>
      <c r="J348" s="571" t="str">
        <f>+'Group Inputs'!$E$7</f>
        <v>Actual</v>
      </c>
      <c r="K348" s="571" t="str">
        <f>+'Group Inputs'!$C$7</f>
        <v>Actual</v>
      </c>
      <c r="L348" s="171" t="str">
        <f>+'Group Inputs'!$D$7</f>
        <v>Budget (Unaudited)</v>
      </c>
      <c r="M348" s="571" t="str">
        <f>+'Group Inputs'!$E$7</f>
        <v>Actual</v>
      </c>
      <c r="O348" s="1882"/>
      <c r="P348" s="1882"/>
      <c r="Q348" s="1882"/>
      <c r="R348" s="5"/>
      <c r="S348" s="167"/>
      <c r="T348" s="79"/>
      <c r="U348" s="167"/>
      <c r="V348" s="5"/>
    </row>
    <row r="349" spans="1:22" ht="13.5" customHeight="1" thickBot="1" x14ac:dyDescent="0.25">
      <c r="B349" s="54" t="str">
        <f t="shared" si="88"/>
        <v>Yes</v>
      </c>
      <c r="D349" s="29"/>
      <c r="H349" s="493" t="s">
        <v>316</v>
      </c>
      <c r="I349" s="493" t="s">
        <v>316</v>
      </c>
      <c r="J349" s="493" t="s">
        <v>316</v>
      </c>
      <c r="K349" s="493" t="s">
        <v>316</v>
      </c>
      <c r="L349" s="493" t="s">
        <v>316</v>
      </c>
      <c r="M349" s="493" t="s">
        <v>316</v>
      </c>
      <c r="O349" s="675"/>
      <c r="P349" s="675"/>
      <c r="Q349" s="675"/>
      <c r="R349" s="235"/>
      <c r="V349" s="5"/>
    </row>
    <row r="350" spans="1:22" ht="13.5" customHeight="1" x14ac:dyDescent="0.2">
      <c r="B350" s="54" t="str">
        <f t="shared" si="88"/>
        <v>Yes</v>
      </c>
      <c r="D350" s="29"/>
      <c r="H350" s="85"/>
      <c r="I350" s="85"/>
      <c r="J350" s="85"/>
      <c r="K350" s="85"/>
      <c r="L350" s="85"/>
      <c r="M350" s="85"/>
      <c r="O350" s="1486" t="s">
        <v>894</v>
      </c>
      <c r="P350" s="5"/>
      <c r="Q350" s="235"/>
      <c r="R350" s="235"/>
      <c r="S350" s="863"/>
      <c r="T350" s="863"/>
      <c r="U350" s="863"/>
      <c r="V350" s="5"/>
    </row>
    <row r="351" spans="1:22" ht="13.5" customHeight="1" x14ac:dyDescent="0.2">
      <c r="A351" s="30" t="s">
        <v>827</v>
      </c>
      <c r="B351" s="851" t="str">
        <f>'Statement of Financial Position'!$B$24</f>
        <v>Yes</v>
      </c>
      <c r="D351" s="30" t="s">
        <v>895</v>
      </c>
      <c r="F351" s="50"/>
      <c r="G351" s="50"/>
      <c r="H351" s="143">
        <f>-'Sch Parent Inputs'!C204</f>
        <v>0</v>
      </c>
      <c r="I351" s="143">
        <f>-'Sch Parent Inputs'!D204</f>
        <v>0</v>
      </c>
      <c r="J351" s="143">
        <f>-'Sch Parent Inputs'!E204</f>
        <v>0</v>
      </c>
      <c r="K351" s="140">
        <f>-'Group Inputs'!C223</f>
        <v>0</v>
      </c>
      <c r="L351" s="140">
        <f>-'Group Inputs'!D223</f>
        <v>0</v>
      </c>
      <c r="M351" s="140">
        <f>-'Group Inputs'!E223</f>
        <v>0</v>
      </c>
      <c r="O351" s="5"/>
      <c r="P351" s="5"/>
      <c r="Q351" s="235"/>
      <c r="R351" s="235"/>
      <c r="S351" s="863"/>
      <c r="T351" s="863"/>
      <c r="U351" s="863"/>
      <c r="V351" s="5"/>
    </row>
    <row r="352" spans="1:22" ht="13.5" customHeight="1" x14ac:dyDescent="0.2">
      <c r="B352" s="851"/>
      <c r="D352" s="30" t="s">
        <v>896</v>
      </c>
      <c r="H352" s="143">
        <f>-'Sch Parent Inputs'!C202</f>
        <v>0</v>
      </c>
      <c r="I352" s="143">
        <f>-'Sch Parent Inputs'!D202</f>
        <v>0</v>
      </c>
      <c r="J352" s="143">
        <f>-'Sch Parent Inputs'!E202</f>
        <v>0</v>
      </c>
      <c r="K352" s="143">
        <f>-'Group Inputs'!C202</f>
        <v>0</v>
      </c>
      <c r="L352" s="143">
        <f>-'Group Inputs'!D202</f>
        <v>0</v>
      </c>
      <c r="M352" s="143">
        <f>-'Group Inputs'!E202</f>
        <v>0</v>
      </c>
      <c r="O352" s="5"/>
      <c r="P352" s="5"/>
      <c r="Q352" s="235"/>
      <c r="R352" s="235"/>
      <c r="S352" s="863"/>
      <c r="T352" s="863"/>
      <c r="U352" s="863"/>
      <c r="V352" s="5"/>
    </row>
    <row r="353" spans="1:22" ht="13.5" customHeight="1" x14ac:dyDescent="0.2">
      <c r="B353" s="851"/>
      <c r="F353" s="30"/>
      <c r="G353" s="30"/>
      <c r="H353" s="30"/>
      <c r="O353" s="5"/>
      <c r="P353" s="5"/>
      <c r="Q353" s="235"/>
      <c r="R353" s="235"/>
      <c r="S353" s="863"/>
      <c r="T353" s="863"/>
      <c r="U353" s="863"/>
      <c r="V353" s="5"/>
    </row>
    <row r="354" spans="1:22" ht="13.5" customHeight="1" thickBot="1" x14ac:dyDescent="0.25">
      <c r="B354" s="851"/>
      <c r="H354" s="184">
        <f>SUM(H351:H353)</f>
        <v>0</v>
      </c>
      <c r="I354" s="184">
        <f t="shared" ref="I354:M354" si="89">SUM(I351:I353)</f>
        <v>0</v>
      </c>
      <c r="J354" s="184">
        <f t="shared" si="89"/>
        <v>0</v>
      </c>
      <c r="K354" s="184">
        <f t="shared" si="89"/>
        <v>0</v>
      </c>
      <c r="L354" s="184">
        <f t="shared" si="89"/>
        <v>0</v>
      </c>
      <c r="M354" s="184">
        <f t="shared" si="89"/>
        <v>0</v>
      </c>
      <c r="O354" s="5"/>
      <c r="P354" s="5"/>
      <c r="Q354" s="235"/>
      <c r="R354" s="235"/>
      <c r="S354" s="863"/>
      <c r="T354" s="863"/>
      <c r="U354" s="863"/>
      <c r="V354" s="5"/>
    </row>
    <row r="355" spans="1:22" ht="13.5" customHeight="1" thickTop="1" x14ac:dyDescent="0.2">
      <c r="A355" s="30" t="s">
        <v>827</v>
      </c>
      <c r="B355" s="851" t="str">
        <f>'Statement of Financial Position'!$B$43</f>
        <v>Yes</v>
      </c>
      <c r="F355" s="30"/>
      <c r="G355" s="30"/>
      <c r="H355" s="30"/>
      <c r="O355" s="5"/>
      <c r="P355" s="5"/>
      <c r="Q355" s="235"/>
      <c r="R355" s="235"/>
      <c r="S355" s="863"/>
      <c r="T355" s="863"/>
      <c r="U355" s="863"/>
      <c r="V355" s="5"/>
    </row>
    <row r="356" spans="1:22" ht="13.5" customHeight="1" x14ac:dyDescent="0.2">
      <c r="B356" s="851"/>
      <c r="D356" s="30" t="s">
        <v>897</v>
      </c>
      <c r="F356" s="50"/>
      <c r="G356" s="50"/>
      <c r="H356" s="143">
        <f>-'Sch Parent Inputs'!C205</f>
        <v>0</v>
      </c>
      <c r="I356" s="143">
        <f>-'Sch Parent Inputs'!D205</f>
        <v>0</v>
      </c>
      <c r="J356" s="143">
        <f>-'Sch Parent Inputs'!E205</f>
        <v>0</v>
      </c>
      <c r="K356" s="140">
        <f>-'Group Inputs'!C224</f>
        <v>0</v>
      </c>
      <c r="L356" s="140">
        <f>-'Group Inputs'!D224</f>
        <v>0</v>
      </c>
      <c r="M356" s="140">
        <f>-'Group Inputs'!E224</f>
        <v>0</v>
      </c>
      <c r="O356" s="5"/>
      <c r="P356" s="5"/>
      <c r="Q356" s="235"/>
      <c r="R356" s="235"/>
      <c r="S356" s="863"/>
      <c r="T356" s="863"/>
      <c r="U356" s="863"/>
      <c r="V356" s="5"/>
    </row>
    <row r="357" spans="1:22" ht="13.5" customHeight="1" x14ac:dyDescent="0.2">
      <c r="B357" s="851"/>
      <c r="D357" s="30" t="s">
        <v>898</v>
      </c>
      <c r="H357" s="143">
        <f>-'Sch Parent Inputs'!C203</f>
        <v>0</v>
      </c>
      <c r="I357" s="143">
        <f>-'Sch Parent Inputs'!D203</f>
        <v>0</v>
      </c>
      <c r="J357" s="143">
        <f>-'Sch Parent Inputs'!E203</f>
        <v>0</v>
      </c>
      <c r="K357" s="143">
        <f>-'Group Inputs'!C203</f>
        <v>0</v>
      </c>
      <c r="L357" s="143">
        <f>-'Group Inputs'!D203</f>
        <v>0</v>
      </c>
      <c r="M357" s="143">
        <f>-'Group Inputs'!E203</f>
        <v>0</v>
      </c>
      <c r="O357" s="5"/>
      <c r="P357" s="5"/>
      <c r="Q357" s="235"/>
      <c r="R357" s="235"/>
      <c r="S357" s="863"/>
      <c r="T357" s="863"/>
      <c r="U357" s="863"/>
      <c r="V357" s="5"/>
    </row>
    <row r="358" spans="1:22" ht="13.5" customHeight="1" x14ac:dyDescent="0.2">
      <c r="B358" s="54" t="str">
        <f t="shared" ref="B358:B368" si="90">$B$344</f>
        <v>Yes</v>
      </c>
      <c r="H358" s="143"/>
      <c r="I358" s="143"/>
      <c r="J358" s="143"/>
      <c r="K358" s="143"/>
      <c r="L358" s="143"/>
      <c r="M358" s="143"/>
      <c r="O358" s="5"/>
      <c r="P358" s="5"/>
      <c r="Q358" s="235"/>
      <c r="R358" s="235"/>
      <c r="S358" s="863"/>
      <c r="T358" s="863"/>
      <c r="U358" s="863"/>
      <c r="V358" s="5"/>
    </row>
    <row r="359" spans="1:22" ht="13.5" customHeight="1" thickBot="1" x14ac:dyDescent="0.25">
      <c r="B359" s="54" t="str">
        <f t="shared" si="90"/>
        <v>Yes</v>
      </c>
      <c r="H359" s="147">
        <f t="shared" ref="H359:M359" si="91">SUM(H356:H358)</f>
        <v>0</v>
      </c>
      <c r="I359" s="147">
        <f t="shared" si="91"/>
        <v>0</v>
      </c>
      <c r="J359" s="147">
        <f t="shared" si="91"/>
        <v>0</v>
      </c>
      <c r="K359" s="147">
        <f t="shared" si="91"/>
        <v>0</v>
      </c>
      <c r="L359" s="147">
        <f t="shared" si="91"/>
        <v>0</v>
      </c>
      <c r="M359" s="147">
        <f t="shared" si="91"/>
        <v>0</v>
      </c>
      <c r="O359" s="5"/>
      <c r="P359" s="5"/>
      <c r="Q359" s="235"/>
      <c r="R359" s="235"/>
      <c r="S359" s="863"/>
      <c r="T359" s="863"/>
      <c r="U359" s="863"/>
      <c r="V359" s="5"/>
    </row>
    <row r="360" spans="1:22" ht="13.5" customHeight="1" thickTop="1" x14ac:dyDescent="0.2">
      <c r="B360" s="54" t="str">
        <f t="shared" si="90"/>
        <v>Yes</v>
      </c>
      <c r="H360" s="46"/>
      <c r="I360" s="46"/>
      <c r="J360" s="46"/>
      <c r="K360" s="46"/>
      <c r="L360" s="46"/>
      <c r="M360" s="46"/>
      <c r="O360" s="5"/>
      <c r="P360" s="5"/>
      <c r="Q360" s="235"/>
      <c r="R360" s="235"/>
      <c r="S360" s="863"/>
      <c r="T360" s="863"/>
      <c r="U360" s="863"/>
      <c r="V360" s="5"/>
    </row>
    <row r="361" spans="1:22" ht="13.5" customHeight="1" x14ac:dyDescent="0.2">
      <c r="B361" s="54"/>
      <c r="D361" s="1627" t="s">
        <v>899</v>
      </c>
      <c r="E361" s="1627"/>
      <c r="F361" s="1627"/>
      <c r="G361" s="1627"/>
      <c r="H361" s="1627"/>
      <c r="I361" s="1627"/>
      <c r="J361" s="1627"/>
      <c r="K361" s="1627"/>
      <c r="L361" s="1627"/>
      <c r="M361" s="1627"/>
      <c r="O361" s="5"/>
      <c r="P361" s="5"/>
      <c r="Q361" s="235"/>
      <c r="R361" s="235"/>
      <c r="S361" s="863"/>
      <c r="T361" s="863"/>
      <c r="U361" s="863"/>
      <c r="V361" s="5"/>
    </row>
    <row r="362" spans="1:22" ht="13.5" customHeight="1" x14ac:dyDescent="0.2">
      <c r="B362" s="54"/>
      <c r="D362" s="1627"/>
      <c r="E362" s="1627"/>
      <c r="F362" s="1627"/>
      <c r="G362" s="1627"/>
      <c r="H362" s="1627"/>
      <c r="I362" s="1627"/>
      <c r="J362" s="1627"/>
      <c r="K362" s="1627"/>
      <c r="L362" s="1627"/>
      <c r="M362" s="1627"/>
      <c r="O362" s="5"/>
      <c r="P362" s="5"/>
      <c r="Q362" s="235"/>
      <c r="R362" s="235"/>
      <c r="S362" s="863"/>
      <c r="T362" s="863"/>
      <c r="U362" s="863"/>
      <c r="V362" s="5"/>
    </row>
    <row r="363" spans="1:22" ht="13.5" customHeight="1" x14ac:dyDescent="0.2">
      <c r="B363" s="54"/>
      <c r="D363" s="1627"/>
      <c r="E363" s="1627"/>
      <c r="F363" s="1627"/>
      <c r="G363" s="1627"/>
      <c r="H363" s="1627"/>
      <c r="I363" s="1627"/>
      <c r="J363" s="1627"/>
      <c r="K363" s="1627"/>
      <c r="L363" s="1627"/>
      <c r="M363" s="1627"/>
      <c r="O363" s="5"/>
      <c r="P363" s="5"/>
      <c r="Q363" s="235"/>
      <c r="R363" s="235"/>
      <c r="S363" s="863"/>
      <c r="T363" s="863"/>
      <c r="U363" s="863"/>
      <c r="V363" s="5"/>
    </row>
    <row r="364" spans="1:22" ht="13.5" customHeight="1" x14ac:dyDescent="0.2">
      <c r="B364" s="54"/>
      <c r="D364" s="8"/>
      <c r="E364" s="8"/>
      <c r="F364" s="8"/>
      <c r="G364" s="8"/>
      <c r="H364" s="8"/>
      <c r="I364" s="8"/>
      <c r="J364" s="8"/>
      <c r="K364" s="8"/>
      <c r="L364" s="8"/>
      <c r="M364" s="8"/>
      <c r="O364" s="5"/>
      <c r="P364" s="5"/>
      <c r="Q364" s="235"/>
      <c r="R364" s="235"/>
      <c r="S364" s="863"/>
      <c r="T364" s="863"/>
      <c r="U364" s="863"/>
      <c r="V364" s="5"/>
    </row>
    <row r="365" spans="1:22" ht="13.5" customHeight="1" x14ac:dyDescent="0.2">
      <c r="B365" s="54" t="str">
        <f t="shared" si="90"/>
        <v>Yes</v>
      </c>
      <c r="D365" s="1627" t="s">
        <v>900</v>
      </c>
      <c r="E365" s="1627"/>
      <c r="F365" s="1627"/>
      <c r="G365" s="1627"/>
      <c r="H365" s="1627"/>
      <c r="I365" s="1627"/>
      <c r="J365" s="1627"/>
      <c r="K365" s="1627"/>
      <c r="L365" s="1627"/>
      <c r="M365" s="1627"/>
      <c r="O365" s="5"/>
      <c r="P365" s="5"/>
      <c r="Q365" s="235"/>
      <c r="R365" s="235"/>
      <c r="S365" s="863"/>
      <c r="T365" s="863"/>
      <c r="U365" s="863"/>
      <c r="V365" s="5"/>
    </row>
    <row r="366" spans="1:22" ht="13.5" customHeight="1" x14ac:dyDescent="0.2">
      <c r="B366" s="54" t="str">
        <f t="shared" si="90"/>
        <v>Yes</v>
      </c>
      <c r="D366" s="1627"/>
      <c r="E366" s="1627"/>
      <c r="F366" s="1627"/>
      <c r="G366" s="1627"/>
      <c r="H366" s="1627"/>
      <c r="I366" s="1627"/>
      <c r="J366" s="1627"/>
      <c r="K366" s="1627"/>
      <c r="L366" s="1627"/>
      <c r="M366" s="1627"/>
      <c r="O366" s="1"/>
      <c r="P366" s="5"/>
      <c r="Q366" s="235"/>
      <c r="R366" s="235"/>
      <c r="S366" s="936"/>
      <c r="T366" s="936"/>
      <c r="U366" s="936"/>
      <c r="V366" s="5"/>
    </row>
    <row r="367" spans="1:22" ht="13.5" customHeight="1" x14ac:dyDescent="0.2">
      <c r="B367" s="54" t="str">
        <f t="shared" si="90"/>
        <v>Yes</v>
      </c>
      <c r="F367" s="46"/>
      <c r="G367" s="46"/>
      <c r="H367" s="46"/>
      <c r="O367"/>
      <c r="P367" s="5"/>
      <c r="Q367" s="235"/>
      <c r="R367" s="235"/>
      <c r="S367" s="417"/>
      <c r="T367" s="417"/>
      <c r="U367" s="417"/>
    </row>
    <row r="368" spans="1:22" ht="13.5" customHeight="1" x14ac:dyDescent="0.2">
      <c r="B368" s="54" t="str">
        <f t="shared" si="90"/>
        <v>Yes</v>
      </c>
      <c r="F368" s="46"/>
      <c r="G368" s="46"/>
      <c r="H368" s="46"/>
    </row>
    <row r="369" spans="2:23" x14ac:dyDescent="0.2">
      <c r="B369" s="54" t="str">
        <f>'Statement of Financial Position'!$B$25</f>
        <v>Yes</v>
      </c>
      <c r="C369" s="801"/>
      <c r="D369" s="1812" t="str">
        <f>N369&amp;". Revenue Received in Advance"</f>
        <v>10. Revenue Received in Advance</v>
      </c>
      <c r="E369" s="1812"/>
      <c r="F369" s="1812"/>
      <c r="G369" s="1812"/>
      <c r="H369" s="1812"/>
      <c r="I369" s="1812"/>
      <c r="J369" s="1812"/>
      <c r="K369" s="539"/>
      <c r="L369" s="539"/>
      <c r="M369" s="539"/>
      <c r="N369" s="783">
        <f>IF($B369="Yes",$N344+1,$N344)</f>
        <v>10</v>
      </c>
    </row>
    <row r="370" spans="2:23" x14ac:dyDescent="0.2">
      <c r="B370" s="54" t="str">
        <f>$B$369</f>
        <v>Yes</v>
      </c>
      <c r="C370" s="801"/>
      <c r="D370" s="502"/>
      <c r="E370" s="502"/>
      <c r="F370" s="502"/>
      <c r="G370" s="502"/>
      <c r="H370" s="502"/>
      <c r="I370" s="502"/>
      <c r="J370" s="502"/>
      <c r="K370" s="502"/>
      <c r="L370" s="502"/>
      <c r="M370" s="502"/>
      <c r="N370" s="785"/>
    </row>
    <row r="371" spans="2:23" x14ac:dyDescent="0.2">
      <c r="B371" s="54" t="str">
        <f t="shared" ref="B371:B382" si="92">$B$369</f>
        <v>Yes</v>
      </c>
      <c r="C371" s="801"/>
      <c r="D371" s="502"/>
      <c r="E371" s="502"/>
      <c r="F371" s="502"/>
      <c r="G371" s="502"/>
      <c r="H371" s="1775" t="s">
        <v>476</v>
      </c>
      <c r="I371" s="1775"/>
      <c r="J371" s="1775"/>
      <c r="K371" s="1775" t="s">
        <v>477</v>
      </c>
      <c r="L371" s="1775"/>
      <c r="M371" s="1775"/>
      <c r="N371" s="785"/>
    </row>
    <row r="372" spans="2:23" ht="13.5" customHeight="1" x14ac:dyDescent="0.2">
      <c r="B372" s="54" t="str">
        <f t="shared" si="92"/>
        <v>Yes</v>
      </c>
      <c r="D372" s="29"/>
      <c r="H372" s="130">
        <f>FY</f>
        <v>2025</v>
      </c>
      <c r="I372" s="130">
        <f>FY</f>
        <v>2025</v>
      </c>
      <c r="J372" s="130">
        <f>FY-1</f>
        <v>2024</v>
      </c>
      <c r="K372" s="130">
        <f>FY</f>
        <v>2025</v>
      </c>
      <c r="L372" s="130">
        <f>FY</f>
        <v>2025</v>
      </c>
      <c r="M372" s="130">
        <f>FY-1</f>
        <v>2024</v>
      </c>
    </row>
    <row r="373" spans="2:23" ht="25.5" x14ac:dyDescent="0.2">
      <c r="B373" s="54" t="str">
        <f t="shared" si="92"/>
        <v>Yes</v>
      </c>
      <c r="D373" s="29"/>
      <c r="H373" s="571" t="str">
        <f>+'Group Inputs'!$C$7</f>
        <v>Actual</v>
      </c>
      <c r="I373" s="171" t="str">
        <f>+'Group Inputs'!$D$7</f>
        <v>Budget (Unaudited)</v>
      </c>
      <c r="J373" s="571" t="str">
        <f>+'Group Inputs'!$E$7</f>
        <v>Actual</v>
      </c>
      <c r="K373" s="571" t="str">
        <f>+'Group Inputs'!$C$7</f>
        <v>Actual</v>
      </c>
      <c r="L373" s="171" t="str">
        <f>+'Group Inputs'!$D$7</f>
        <v>Budget (Unaudited)</v>
      </c>
      <c r="M373" s="571" t="str">
        <f>+'Group Inputs'!$E$7</f>
        <v>Actual</v>
      </c>
    </row>
    <row r="374" spans="2:23" ht="13.5" thickBot="1" x14ac:dyDescent="0.25">
      <c r="B374" s="54" t="str">
        <f t="shared" si="92"/>
        <v>Yes</v>
      </c>
      <c r="D374" s="29"/>
      <c r="H374" s="493" t="s">
        <v>316</v>
      </c>
      <c r="I374" s="493" t="s">
        <v>316</v>
      </c>
      <c r="J374" s="493" t="s">
        <v>316</v>
      </c>
      <c r="K374" s="493" t="s">
        <v>316</v>
      </c>
      <c r="L374" s="493" t="s">
        <v>316</v>
      </c>
      <c r="M374" s="493" t="s">
        <v>316</v>
      </c>
    </row>
    <row r="375" spans="2:23" x14ac:dyDescent="0.2">
      <c r="B375" s="54" t="str">
        <f t="shared" si="92"/>
        <v>Yes</v>
      </c>
      <c r="D375" s="29"/>
      <c r="H375" s="85"/>
      <c r="I375" s="85"/>
      <c r="J375" s="85"/>
      <c r="K375" s="85"/>
      <c r="L375" s="85"/>
      <c r="M375" s="85"/>
    </row>
    <row r="376" spans="2:23" ht="12.75" customHeight="1" x14ac:dyDescent="0.2">
      <c r="B376" s="851" t="str">
        <f t="shared" ref="B376:B379" si="93">IF(AND(ROUND($H376,0)=0,ROUND($I376,0)=0,ROUND($J376,0)=0,ROUND($K376,0)=0,ROUND($L376,0)=0,ROUND($M376,0)=0),"No","Yes")</f>
        <v>No</v>
      </c>
      <c r="D376" s="30" t="s">
        <v>275</v>
      </c>
      <c r="H376" s="143">
        <f>-'Sch Parent Inputs'!C209</f>
        <v>0</v>
      </c>
      <c r="I376" s="143">
        <f>-'Sch Parent Inputs'!D209</f>
        <v>0</v>
      </c>
      <c r="J376" s="143">
        <f>-'Sch Parent Inputs'!E209</f>
        <v>0</v>
      </c>
      <c r="K376" s="143">
        <f>-'Group Inputs'!C207</f>
        <v>0</v>
      </c>
      <c r="L376" s="143">
        <f>-'Group Inputs'!D207</f>
        <v>0</v>
      </c>
      <c r="M376" s="143">
        <f>-'Group Inputs'!E207</f>
        <v>0</v>
      </c>
    </row>
    <row r="377" spans="2:23" ht="12.75" customHeight="1" x14ac:dyDescent="0.2">
      <c r="B377" s="851" t="str">
        <f t="shared" si="93"/>
        <v>No</v>
      </c>
      <c r="D377" s="30" t="s">
        <v>901</v>
      </c>
      <c r="H377" s="143">
        <f>-'Sch Parent Inputs'!C210</f>
        <v>0</v>
      </c>
      <c r="I377" s="143">
        <f>-'Sch Parent Inputs'!D210</f>
        <v>0</v>
      </c>
      <c r="J377" s="143">
        <f>-'Sch Parent Inputs'!E210</f>
        <v>0</v>
      </c>
      <c r="K377" s="143">
        <f>-'Group Inputs'!C208</f>
        <v>0</v>
      </c>
      <c r="L377" s="143">
        <f>-'Group Inputs'!D208</f>
        <v>0</v>
      </c>
      <c r="M377" s="143">
        <f>-'Group Inputs'!E208</f>
        <v>0</v>
      </c>
      <c r="V377" s="387"/>
      <c r="W377" s="387"/>
    </row>
    <row r="378" spans="2:23" x14ac:dyDescent="0.2">
      <c r="B378" s="851" t="str">
        <f t="shared" si="93"/>
        <v>No</v>
      </c>
      <c r="D378" s="30" t="s">
        <v>902</v>
      </c>
      <c r="H378" s="143">
        <f>-'Sch Parent Inputs'!C211</f>
        <v>0</v>
      </c>
      <c r="I378" s="143">
        <f>-'Sch Parent Inputs'!D211</f>
        <v>0</v>
      </c>
      <c r="J378" s="143">
        <f>-'Sch Parent Inputs'!E211</f>
        <v>0</v>
      </c>
      <c r="K378" s="143">
        <f>-'Group Inputs'!C209</f>
        <v>0</v>
      </c>
      <c r="L378" s="143">
        <f>-'Group Inputs'!D209</f>
        <v>0</v>
      </c>
      <c r="M378" s="143">
        <f>-'Group Inputs'!E209</f>
        <v>0</v>
      </c>
      <c r="V378" s="387"/>
      <c r="W378" s="387"/>
    </row>
    <row r="379" spans="2:23" x14ac:dyDescent="0.2">
      <c r="B379" s="851" t="str">
        <f t="shared" si="93"/>
        <v>No</v>
      </c>
      <c r="D379" s="30" t="s">
        <v>903</v>
      </c>
      <c r="H379" s="143">
        <f>-'Sch Parent Inputs'!C212</f>
        <v>0</v>
      </c>
      <c r="I379" s="143">
        <f>-'Sch Parent Inputs'!D212</f>
        <v>0</v>
      </c>
      <c r="J379" s="143">
        <f>-'Sch Parent Inputs'!E212</f>
        <v>0</v>
      </c>
      <c r="K379" s="143">
        <f>-'Group Inputs'!C210</f>
        <v>0</v>
      </c>
      <c r="L379" s="143">
        <f>-'Group Inputs'!D210</f>
        <v>0</v>
      </c>
      <c r="M379" s="143">
        <f>-'Group Inputs'!E210</f>
        <v>0</v>
      </c>
      <c r="O379" s="367" t="str">
        <f>'Guidance - Specific Disclosures'!A124</f>
        <v>[S41]</v>
      </c>
      <c r="U379" s="102"/>
      <c r="V379" s="387"/>
      <c r="W379" s="387"/>
    </row>
    <row r="380" spans="2:23" x14ac:dyDescent="0.2">
      <c r="B380" s="54" t="str">
        <f t="shared" si="92"/>
        <v>Yes</v>
      </c>
      <c r="H380" s="45"/>
      <c r="I380" s="45"/>
      <c r="J380" s="45"/>
      <c r="K380" s="45"/>
      <c r="L380" s="45"/>
      <c r="M380" s="45"/>
      <c r="O380" s="30"/>
      <c r="U380" s="102"/>
      <c r="V380" s="387"/>
      <c r="W380" s="387"/>
    </row>
    <row r="381" spans="2:23" ht="13.5" thickBot="1" x14ac:dyDescent="0.25">
      <c r="B381" s="54" t="str">
        <f t="shared" si="92"/>
        <v>Yes</v>
      </c>
      <c r="H381" s="182">
        <f t="shared" ref="H381:M381" si="94">SUM(H376:H380)</f>
        <v>0</v>
      </c>
      <c r="I381" s="182">
        <f t="shared" si="94"/>
        <v>0</v>
      </c>
      <c r="J381" s="182">
        <f t="shared" si="94"/>
        <v>0</v>
      </c>
      <c r="K381" s="182">
        <f t="shared" si="94"/>
        <v>0</v>
      </c>
      <c r="L381" s="182">
        <f t="shared" si="94"/>
        <v>0</v>
      </c>
      <c r="M381" s="182">
        <f t="shared" si="94"/>
        <v>0</v>
      </c>
      <c r="O381" s="30"/>
      <c r="U381" s="387"/>
      <c r="V381" s="387"/>
      <c r="W381" s="387"/>
    </row>
    <row r="382" spans="2:23" ht="13.5" thickTop="1" x14ac:dyDescent="0.2">
      <c r="B382" s="54" t="str">
        <f t="shared" si="92"/>
        <v>Yes</v>
      </c>
      <c r="F382" s="46"/>
      <c r="G382" s="46"/>
      <c r="H382" s="46"/>
      <c r="Q382" s="387"/>
      <c r="R382" s="387"/>
      <c r="S382" s="387"/>
      <c r="T382" s="387"/>
      <c r="U382" s="387"/>
      <c r="V382" s="387"/>
      <c r="W382" s="387"/>
    </row>
    <row r="383" spans="2:23" x14ac:dyDescent="0.2">
      <c r="B383" s="851" t="str">
        <f>IF(OR($B$396="Yes",$B$397="Yes"),"Yes","No")</f>
        <v>Yes</v>
      </c>
      <c r="C383" s="801"/>
      <c r="D383" s="1781" t="str">
        <f>N383&amp;". Provision for Cyclical Maintenance"</f>
        <v>11. Provision for Cyclical Maintenance</v>
      </c>
      <c r="E383" s="1781"/>
      <c r="F383" s="1781"/>
      <c r="G383" s="1781"/>
      <c r="H383" s="1781"/>
      <c r="I383" s="1781"/>
      <c r="J383" s="1781"/>
      <c r="K383" s="540"/>
      <c r="L383" s="540"/>
      <c r="M383" s="540"/>
      <c r="N383" s="783">
        <f>IF($B383="Yes",$N369+1,$N369)</f>
        <v>11</v>
      </c>
      <c r="O383" s="59"/>
      <c r="P383" s="59"/>
      <c r="Q383" s="59"/>
      <c r="R383" s="59"/>
      <c r="S383" s="59"/>
      <c r="T383" s="59"/>
      <c r="U383" s="59"/>
      <c r="V383" s="387"/>
      <c r="W383" s="387"/>
    </row>
    <row r="384" spans="2:23" x14ac:dyDescent="0.2">
      <c r="B384" s="54" t="str">
        <f>$B$383</f>
        <v>Yes</v>
      </c>
      <c r="C384" s="801"/>
      <c r="D384" s="503"/>
      <c r="E384" s="503"/>
      <c r="F384" s="503"/>
      <c r="G384" s="503"/>
      <c r="H384" s="503"/>
      <c r="I384" s="503"/>
      <c r="J384" s="503"/>
      <c r="K384" s="503"/>
      <c r="L384" s="503"/>
      <c r="M384" s="503"/>
      <c r="N384" s="785"/>
      <c r="O384" s="59"/>
      <c r="P384" s="59"/>
      <c r="Q384" s="59"/>
      <c r="R384" s="59"/>
      <c r="S384" s="59"/>
      <c r="T384" s="59"/>
      <c r="U384" s="59"/>
      <c r="V384" s="387"/>
      <c r="W384" s="387"/>
    </row>
    <row r="385" spans="1:23" x14ac:dyDescent="0.2">
      <c r="B385" s="54" t="str">
        <f t="shared" ref="B385:B389" si="95">$B$383</f>
        <v>Yes</v>
      </c>
      <c r="C385" s="801"/>
      <c r="D385" s="503"/>
      <c r="E385" s="503"/>
      <c r="F385" s="503"/>
      <c r="G385" s="503"/>
      <c r="H385" s="30"/>
      <c r="K385" s="1775" t="s">
        <v>904</v>
      </c>
      <c r="L385" s="1775"/>
      <c r="M385" s="1775"/>
      <c r="N385" s="785"/>
      <c r="O385" s="354" t="str">
        <f>'Guidance - Specific Disclosures'!A106</f>
        <v>[S35]</v>
      </c>
      <c r="P385" s="59"/>
      <c r="Q385" s="59"/>
      <c r="R385" s="59"/>
      <c r="S385" s="59"/>
      <c r="T385" s="59"/>
      <c r="U385" s="59"/>
      <c r="V385" s="387"/>
      <c r="W385" s="387"/>
    </row>
    <row r="386" spans="1:23" x14ac:dyDescent="0.2">
      <c r="B386" s="54" t="str">
        <f t="shared" si="95"/>
        <v>Yes</v>
      </c>
      <c r="D386" s="50"/>
      <c r="H386" s="30"/>
      <c r="K386" s="130">
        <f>FY</f>
        <v>2025</v>
      </c>
      <c r="L386" s="130">
        <f>FY</f>
        <v>2025</v>
      </c>
      <c r="M386" s="130">
        <f>FY-1</f>
        <v>2024</v>
      </c>
      <c r="Q386" s="387"/>
      <c r="R386" s="387"/>
      <c r="S386" s="387"/>
      <c r="T386" s="387"/>
      <c r="U386" s="387"/>
      <c r="V386" s="387"/>
      <c r="W386" s="387"/>
    </row>
    <row r="387" spans="1:23" ht="25.5" x14ac:dyDescent="0.2">
      <c r="B387" s="54" t="str">
        <f t="shared" si="95"/>
        <v>Yes</v>
      </c>
      <c r="D387" s="50"/>
      <c r="F387" s="30"/>
      <c r="G387" s="30"/>
      <c r="H387" s="30"/>
      <c r="K387" s="571" t="str">
        <f>+'Group Inputs'!$C$7</f>
        <v>Actual</v>
      </c>
      <c r="L387" s="171" t="str">
        <f>+'Group Inputs'!$D$7</f>
        <v>Budget (Unaudited)</v>
      </c>
      <c r="M387" s="571" t="str">
        <f>+'Group Inputs'!$E$7</f>
        <v>Actual</v>
      </c>
      <c r="P387" s="143"/>
    </row>
    <row r="388" spans="1:23" ht="12.75" customHeight="1" thickBot="1" x14ac:dyDescent="0.25">
      <c r="B388" s="54" t="str">
        <f t="shared" si="95"/>
        <v>Yes</v>
      </c>
      <c r="D388" s="29"/>
      <c r="E388" s="50"/>
      <c r="F388" s="30"/>
      <c r="G388" s="30"/>
      <c r="H388" s="30"/>
      <c r="K388" s="493" t="s">
        <v>316</v>
      </c>
      <c r="L388" s="493" t="s">
        <v>316</v>
      </c>
      <c r="M388" s="493" t="s">
        <v>316</v>
      </c>
      <c r="O388" s="1206" t="str">
        <f>'Guidance - Cyclical Main Calc'!D2</f>
        <v>Guidance: Calculation of Cyclical Maintenance Provision (with no painting contract) and Suggested Disclosures</v>
      </c>
    </row>
    <row r="389" spans="1:23" ht="12.75" customHeight="1" x14ac:dyDescent="0.2">
      <c r="B389" s="54" t="str">
        <f t="shared" si="95"/>
        <v>Yes</v>
      </c>
      <c r="D389" s="29"/>
      <c r="E389" s="50"/>
      <c r="F389" s="30"/>
      <c r="G389" s="30"/>
      <c r="H389" s="30"/>
      <c r="K389" s="85"/>
      <c r="L389" s="85"/>
      <c r="M389" s="85"/>
      <c r="O389" s="143"/>
      <c r="P389" s="143"/>
    </row>
    <row r="390" spans="1:23" ht="12.75" customHeight="1" x14ac:dyDescent="0.2">
      <c r="A390" s="30" t="s">
        <v>905</v>
      </c>
      <c r="B390" s="851" t="str">
        <f>IF(AND(ROUND($K390,0)=0,ROUND($L390,0)=0,ROUND($M390,0)=0),"No","Yes")</f>
        <v>No</v>
      </c>
      <c r="D390" s="30" t="s">
        <v>906</v>
      </c>
      <c r="E390" s="50"/>
      <c r="F390" s="30"/>
      <c r="G390" s="30"/>
      <c r="H390" s="30"/>
      <c r="K390" s="45">
        <f>M394</f>
        <v>0</v>
      </c>
      <c r="L390" s="143">
        <f>-'Group Inputs'!$F219</f>
        <v>0</v>
      </c>
      <c r="M390" s="161"/>
      <c r="O390" s="30"/>
      <c r="P390" s="166"/>
      <c r="Q390" s="143"/>
    </row>
    <row r="391" spans="1:23" ht="12.75" customHeight="1" x14ac:dyDescent="0.2">
      <c r="B391" s="851" t="str">
        <f>IF(AND(ROUND($K391,0)=0,ROUND($L391,0)=0,ROUND($M391,0)=0),"No","Yes")</f>
        <v>No</v>
      </c>
      <c r="D391" s="1466" t="s">
        <v>907</v>
      </c>
      <c r="E391" s="50"/>
      <c r="F391" s="30"/>
      <c r="G391" s="30"/>
      <c r="H391" s="30"/>
      <c r="K391" s="143">
        <f>'Group Inputs'!$C$95</f>
        <v>0</v>
      </c>
      <c r="L391" s="143">
        <f>'Group Inputs'!$D$95</f>
        <v>0</v>
      </c>
      <c r="M391" s="143">
        <f>'Group Inputs'!$E$95</f>
        <v>0</v>
      </c>
    </row>
    <row r="392" spans="1:23" ht="12.75" customHeight="1" x14ac:dyDescent="0.2">
      <c r="B392" s="851" t="str">
        <f>IF(AND(ROUND($K392,0)=0,ROUND($L392,0)=0,ROUND($M392,0)=0),"No","Yes")</f>
        <v>No</v>
      </c>
      <c r="D392" s="30" t="s">
        <v>908</v>
      </c>
      <c r="E392" s="50"/>
      <c r="F392" s="30"/>
      <c r="G392" s="30"/>
      <c r="H392" s="30"/>
      <c r="K392" s="162">
        <v>0</v>
      </c>
      <c r="L392" s="162">
        <v>0</v>
      </c>
      <c r="M392" s="1207">
        <v>0</v>
      </c>
      <c r="O392" s="940"/>
      <c r="P392" s="1432" t="s">
        <v>909</v>
      </c>
      <c r="Q392" s="159"/>
      <c r="R392" s="159"/>
      <c r="S392" s="159"/>
    </row>
    <row r="393" spans="1:23" x14ac:dyDescent="0.2">
      <c r="B393" s="54" t="str">
        <f t="shared" ref="B393:B395" si="96">$B$383</f>
        <v>Yes</v>
      </c>
      <c r="E393" s="50"/>
      <c r="H393" s="30"/>
      <c r="K393" s="143"/>
      <c r="L393" s="143"/>
      <c r="M393" s="143"/>
      <c r="P393" s="1752" t="s">
        <v>910</v>
      </c>
      <c r="Q393" s="1752"/>
      <c r="R393" s="1752"/>
      <c r="S393" s="5"/>
      <c r="T393" s="5"/>
      <c r="U393" s="5"/>
      <c r="V393" s="387"/>
      <c r="W393" s="387"/>
    </row>
    <row r="394" spans="1:23" ht="13.5" thickBot="1" x14ac:dyDescent="0.25">
      <c r="B394" s="54" t="str">
        <f t="shared" si="96"/>
        <v>Yes</v>
      </c>
      <c r="D394" s="30" t="s">
        <v>911</v>
      </c>
      <c r="E394" s="50"/>
      <c r="H394" s="30"/>
      <c r="K394" s="182">
        <f>SUM(K390:K393)</f>
        <v>0</v>
      </c>
      <c r="L394" s="182">
        <f>SUM(L390:L393)</f>
        <v>0</v>
      </c>
      <c r="M394" s="182">
        <f>SUM(M390:M393)</f>
        <v>0</v>
      </c>
      <c r="P394" s="1752"/>
      <c r="Q394" s="1752"/>
      <c r="R394" s="1752"/>
      <c r="S394" s="5"/>
      <c r="T394" s="5"/>
      <c r="U394" s="5"/>
      <c r="V394" s="387"/>
      <c r="W394" s="387"/>
    </row>
    <row r="395" spans="1:23" ht="12.75" customHeight="1" thickTop="1" x14ac:dyDescent="0.2">
      <c r="B395" s="54" t="str">
        <f t="shared" si="96"/>
        <v>Yes</v>
      </c>
      <c r="E395" s="50"/>
      <c r="H395" s="30"/>
      <c r="K395" s="45"/>
      <c r="L395" s="45"/>
      <c r="M395" s="45"/>
      <c r="O395" s="30"/>
      <c r="P395" s="1"/>
      <c r="Q395" s="5"/>
      <c r="S395" s="5"/>
      <c r="T395" s="5"/>
      <c r="U395" s="5"/>
      <c r="V395" s="387"/>
      <c r="W395" s="387"/>
    </row>
    <row r="396" spans="1:23" x14ac:dyDescent="0.2">
      <c r="A396" s="30" t="s">
        <v>827</v>
      </c>
      <c r="B396" s="54" t="str">
        <f>'Statement of Financial Position'!$B$26</f>
        <v>Yes</v>
      </c>
      <c r="D396" s="30" t="s">
        <v>282</v>
      </c>
      <c r="H396" s="30"/>
      <c r="K396" s="143">
        <f>'Group Inputs'!G218</f>
        <v>0</v>
      </c>
      <c r="L396" s="143">
        <f>-'Group Inputs'!D218</f>
        <v>0</v>
      </c>
      <c r="M396" s="143">
        <f>-'Group Inputs'!E218</f>
        <v>0</v>
      </c>
      <c r="O396" s="30"/>
      <c r="T396" s="5"/>
      <c r="U396" s="5"/>
      <c r="V396" s="387"/>
      <c r="W396" s="387"/>
    </row>
    <row r="397" spans="1:23" x14ac:dyDescent="0.2">
      <c r="A397" s="30" t="s">
        <v>827</v>
      </c>
      <c r="B397" s="54" t="str">
        <f>'Statement of Financial Position'!$B$44</f>
        <v>Yes</v>
      </c>
      <c r="D397" s="30" t="s">
        <v>912</v>
      </c>
      <c r="H397" s="30"/>
      <c r="K397" s="143">
        <f>'Group Inputs'!G219</f>
        <v>0</v>
      </c>
      <c r="L397" s="143">
        <f>-'Group Inputs'!D219</f>
        <v>0</v>
      </c>
      <c r="M397" s="143">
        <f>-'Group Inputs'!E219</f>
        <v>0</v>
      </c>
      <c r="N397" s="797"/>
      <c r="O397" s="1691" t="s">
        <v>913</v>
      </c>
      <c r="P397" s="1883"/>
      <c r="Q397" s="1884"/>
      <c r="R397" s="5"/>
      <c r="S397" s="5"/>
      <c r="T397" s="5"/>
      <c r="U397" s="5"/>
      <c r="V397" s="387"/>
      <c r="W397" s="387"/>
    </row>
    <row r="398" spans="1:23" x14ac:dyDescent="0.2">
      <c r="B398" s="54" t="str">
        <f t="shared" ref="B398:B406" si="97">$B$383</f>
        <v>Yes</v>
      </c>
      <c r="E398" s="50"/>
      <c r="H398" s="30"/>
      <c r="K398" s="143"/>
      <c r="L398" s="143"/>
      <c r="M398" s="143"/>
      <c r="O398" s="1367">
        <f>K386</f>
        <v>2025</v>
      </c>
      <c r="P398" s="1368" t="s">
        <v>524</v>
      </c>
      <c r="Q398" s="1369">
        <f>M386</f>
        <v>2024</v>
      </c>
      <c r="R398" s="5"/>
      <c r="S398" s="5"/>
      <c r="T398" s="5"/>
      <c r="U398" s="5"/>
      <c r="V398" s="387"/>
      <c r="W398" s="387"/>
    </row>
    <row r="399" spans="1:23" ht="13.5" thickBot="1" x14ac:dyDescent="0.25">
      <c r="B399" s="54" t="str">
        <f t="shared" si="97"/>
        <v>Yes</v>
      </c>
      <c r="E399" s="50"/>
      <c r="H399" s="30"/>
      <c r="K399" s="182">
        <f>SUM(K396:K398)</f>
        <v>0</v>
      </c>
      <c r="L399" s="182">
        <f>SUM(L396:L398)</f>
        <v>0</v>
      </c>
      <c r="M399" s="182">
        <f>SUM(M396:M398)</f>
        <v>0</v>
      </c>
      <c r="O399" s="1370">
        <f>K394-K399</f>
        <v>0</v>
      </c>
      <c r="P399" s="1371">
        <f>L394-L399</f>
        <v>0</v>
      </c>
      <c r="Q399" s="1372">
        <f>M394-M399</f>
        <v>0</v>
      </c>
      <c r="R399" s="5"/>
      <c r="S399" s="5"/>
      <c r="T399" s="5"/>
      <c r="U399" s="5"/>
    </row>
    <row r="400" spans="1:23" s="50" customFormat="1" ht="13.5" thickTop="1" x14ac:dyDescent="0.2">
      <c r="B400" s="54" t="str">
        <f t="shared" si="97"/>
        <v>Yes</v>
      </c>
      <c r="C400" s="801"/>
      <c r="D400" s="888"/>
      <c r="E400" s="888"/>
      <c r="F400" s="90"/>
      <c r="G400" s="90"/>
      <c r="H400" s="90"/>
      <c r="N400" s="782"/>
      <c r="O400" s="1373"/>
      <c r="P400" s="1374"/>
      <c r="Q400" s="1375"/>
    </row>
    <row r="401" spans="1:25" s="50" customFormat="1" ht="12.75" customHeight="1" x14ac:dyDescent="0.2">
      <c r="B401" s="721" t="s">
        <v>310</v>
      </c>
      <c r="C401" s="7" t="s">
        <v>837</v>
      </c>
      <c r="D401" s="1466" t="s">
        <v>914</v>
      </c>
      <c r="E401" s="1466"/>
      <c r="F401" s="1470"/>
      <c r="G401" s="1470"/>
      <c r="H401" s="1471"/>
      <c r="I401" s="1471"/>
      <c r="J401" s="1471"/>
      <c r="K401" s="1472"/>
      <c r="L401" s="1472"/>
      <c r="M401" s="1472"/>
      <c r="N401" s="782"/>
      <c r="O401" s="566"/>
      <c r="P401" s="566"/>
      <c r="Q401" s="566"/>
    </row>
    <row r="402" spans="1:25" s="50" customFormat="1" ht="12.75" customHeight="1" x14ac:dyDescent="0.2">
      <c r="B402" s="753" t="s">
        <v>310</v>
      </c>
      <c r="C402" s="7"/>
      <c r="D402" s="30"/>
      <c r="E402" s="30"/>
      <c r="F402" s="48"/>
      <c r="G402" s="48"/>
      <c r="H402" s="123"/>
      <c r="I402" s="123"/>
      <c r="J402" s="123"/>
      <c r="N402" s="782"/>
      <c r="O402" s="566"/>
      <c r="P402" s="566"/>
      <c r="Q402" s="566"/>
    </row>
    <row r="403" spans="1:25" s="50" customFormat="1" ht="12.75" customHeight="1" x14ac:dyDescent="0.2">
      <c r="B403" s="721" t="s">
        <v>310</v>
      </c>
      <c r="C403" s="167" t="s">
        <v>915</v>
      </c>
      <c r="D403" s="1880" t="s">
        <v>916</v>
      </c>
      <c r="E403" s="1880"/>
      <c r="F403" s="1880"/>
      <c r="G403" s="1880"/>
      <c r="H403" s="1880"/>
      <c r="I403" s="1880"/>
      <c r="J403" s="1880"/>
      <c r="K403" s="1880"/>
      <c r="L403" s="1880"/>
      <c r="M403" s="1880"/>
      <c r="N403" s="782"/>
      <c r="O403" s="566"/>
      <c r="P403" s="1433" t="s">
        <v>917</v>
      </c>
      <c r="Q403" s="1434"/>
      <c r="R403" s="389"/>
      <c r="S403" s="389"/>
      <c r="T403" s="389"/>
      <c r="U403" s="389"/>
      <c r="V403" s="389"/>
      <c r="W403" s="389"/>
      <c r="X403" s="389"/>
      <c r="Y403" s="389"/>
    </row>
    <row r="404" spans="1:25" s="50" customFormat="1" ht="12.75" customHeight="1" x14ac:dyDescent="0.2">
      <c r="B404" s="54" t="str">
        <f>B403</f>
        <v>Yes</v>
      </c>
      <c r="C404" s="7"/>
      <c r="D404" s="1880"/>
      <c r="E404" s="1880"/>
      <c r="F404" s="1880"/>
      <c r="G404" s="1880"/>
      <c r="H404" s="1880"/>
      <c r="I404" s="1880"/>
      <c r="J404" s="1880"/>
      <c r="K404" s="1880"/>
      <c r="L404" s="1880"/>
      <c r="M404" s="1880"/>
      <c r="N404" s="782"/>
      <c r="O404" s="566"/>
      <c r="P404" s="566"/>
      <c r="Q404" s="566"/>
    </row>
    <row r="405" spans="1:25" s="50" customFormat="1" x14ac:dyDescent="0.2">
      <c r="B405" s="54" t="str">
        <f t="shared" si="97"/>
        <v>Yes</v>
      </c>
      <c r="C405" s="801"/>
      <c r="D405" s="883"/>
      <c r="E405" s="883"/>
      <c r="F405" s="883"/>
      <c r="G405" s="883"/>
      <c r="H405" s="883"/>
      <c r="I405" s="883"/>
      <c r="J405" s="883"/>
      <c r="N405" s="782"/>
      <c r="O405" s="383"/>
    </row>
    <row r="406" spans="1:25" s="50" customFormat="1" x14ac:dyDescent="0.2">
      <c r="B406" s="54" t="str">
        <f t="shared" si="97"/>
        <v>Yes</v>
      </c>
      <c r="C406" s="801"/>
      <c r="D406" s="1813" t="str">
        <f>N406&amp;". Finance Lease Liability"</f>
        <v>12. Finance Lease Liability</v>
      </c>
      <c r="E406" s="1813"/>
      <c r="F406" s="1813"/>
      <c r="G406" s="1813"/>
      <c r="H406" s="1813"/>
      <c r="I406" s="1813"/>
      <c r="J406" s="1813"/>
      <c r="K406" s="541"/>
      <c r="L406" s="541"/>
      <c r="M406" s="541"/>
      <c r="N406" s="783">
        <f>IF($B406="Yes",$N383+1,$N383)</f>
        <v>12</v>
      </c>
      <c r="O406" s="368" t="str">
        <f>'Guidance - Specific Disclosures'!A94</f>
        <v>[S31]</v>
      </c>
      <c r="P406" s="59"/>
      <c r="Q406" s="59"/>
      <c r="R406" s="59"/>
      <c r="S406" s="59"/>
      <c r="T406" s="59"/>
      <c r="U406" s="59"/>
    </row>
    <row r="407" spans="1:25" s="50" customFormat="1" x14ac:dyDescent="0.2">
      <c r="B407" s="54" t="str">
        <f>$B$406</f>
        <v>Yes</v>
      </c>
      <c r="C407" s="801"/>
      <c r="D407" s="29"/>
      <c r="E407" s="30"/>
      <c r="F407" s="48"/>
      <c r="G407" s="48"/>
      <c r="J407" s="48"/>
      <c r="K407" s="48"/>
      <c r="L407" s="48"/>
      <c r="M407" s="48"/>
      <c r="N407" s="782"/>
      <c r="O407" s="383"/>
    </row>
    <row r="408" spans="1:25" s="50" customFormat="1" ht="12.75" customHeight="1" x14ac:dyDescent="0.2">
      <c r="A408" s="54" t="s">
        <v>918</v>
      </c>
      <c r="B408" s="54" t="str">
        <f t="shared" ref="B408:B415" si="98">$B$406</f>
        <v>Yes</v>
      </c>
      <c r="C408" s="801"/>
      <c r="D408" s="1559" t="s">
        <v>919</v>
      </c>
      <c r="E408" s="1559"/>
      <c r="F408" s="1559"/>
      <c r="G408" s="1559"/>
      <c r="H408" s="1559"/>
      <c r="I408" s="1559"/>
      <c r="J408" s="1559"/>
      <c r="K408" s="867"/>
      <c r="L408" s="867"/>
      <c r="M408" s="867"/>
      <c r="N408" s="782"/>
      <c r="O408" s="383"/>
    </row>
    <row r="409" spans="1:25" s="50" customFormat="1" ht="12.75" customHeight="1" x14ac:dyDescent="0.2">
      <c r="B409" s="54" t="str">
        <f t="shared" si="98"/>
        <v>Yes</v>
      </c>
      <c r="C409" s="801"/>
      <c r="D409" s="1559"/>
      <c r="E409" s="1559"/>
      <c r="F409" s="1559"/>
      <c r="G409" s="1559"/>
      <c r="H409" s="1559"/>
      <c r="I409" s="1559"/>
      <c r="J409" s="1559"/>
      <c r="K409" s="867"/>
      <c r="L409" s="867"/>
      <c r="M409" s="867"/>
      <c r="N409" s="782"/>
      <c r="O409" s="383"/>
    </row>
    <row r="410" spans="1:25" s="50" customFormat="1" ht="12.75" customHeight="1" x14ac:dyDescent="0.2">
      <c r="B410" s="54" t="str">
        <f t="shared" si="98"/>
        <v>Yes</v>
      </c>
      <c r="C410" s="801"/>
      <c r="D410" s="867"/>
      <c r="E410" s="867"/>
      <c r="F410" s="867"/>
      <c r="G410" s="867"/>
      <c r="H410" s="867"/>
      <c r="I410" s="867"/>
      <c r="J410" s="867"/>
      <c r="K410" s="867"/>
      <c r="L410" s="867"/>
      <c r="M410" s="867"/>
      <c r="N410" s="782"/>
      <c r="O410" s="383"/>
    </row>
    <row r="411" spans="1:25" s="50" customFormat="1" x14ac:dyDescent="0.2">
      <c r="B411" s="54" t="str">
        <f t="shared" si="98"/>
        <v>Yes</v>
      </c>
      <c r="C411" s="801"/>
      <c r="D411" s="168"/>
      <c r="E411" s="168"/>
      <c r="F411" s="168"/>
      <c r="G411" s="168"/>
      <c r="H411" s="1775" t="s">
        <v>476</v>
      </c>
      <c r="I411" s="1775"/>
      <c r="J411" s="1775"/>
      <c r="K411" s="1775" t="s">
        <v>477</v>
      </c>
      <c r="L411" s="1775"/>
      <c r="M411" s="1775"/>
      <c r="N411" s="782"/>
      <c r="O411" s="383"/>
      <c r="P411" s="30"/>
    </row>
    <row r="412" spans="1:25" s="50" customFormat="1" x14ac:dyDescent="0.2">
      <c r="B412" s="54" t="str">
        <f t="shared" si="98"/>
        <v>Yes</v>
      </c>
      <c r="C412" s="801"/>
      <c r="D412" s="30"/>
      <c r="E412" s="30"/>
      <c r="H412" s="130">
        <f>FY</f>
        <v>2025</v>
      </c>
      <c r="I412" s="130">
        <f>FY</f>
        <v>2025</v>
      </c>
      <c r="J412" s="130">
        <f>FY-1</f>
        <v>2024</v>
      </c>
      <c r="K412" s="130">
        <f>FY</f>
        <v>2025</v>
      </c>
      <c r="L412" s="130">
        <f>FY</f>
        <v>2025</v>
      </c>
      <c r="M412" s="130">
        <f>FY-1</f>
        <v>2024</v>
      </c>
      <c r="N412" s="782"/>
      <c r="O412" s="383"/>
      <c r="P412" s="30"/>
    </row>
    <row r="413" spans="1:25" s="50" customFormat="1" ht="25.5" x14ac:dyDescent="0.2">
      <c r="B413" s="54" t="str">
        <f t="shared" si="98"/>
        <v>Yes</v>
      </c>
      <c r="C413" s="801"/>
      <c r="D413" s="30"/>
      <c r="E413" s="30"/>
      <c r="H413" s="571" t="str">
        <f>+'Group Inputs'!$C$7</f>
        <v>Actual</v>
      </c>
      <c r="I413" s="171" t="str">
        <f>+'Group Inputs'!$D$7</f>
        <v>Budget (Unaudited)</v>
      </c>
      <c r="J413" s="571" t="str">
        <f>+'Group Inputs'!$E$7</f>
        <v>Actual</v>
      </c>
      <c r="K413" s="571" t="str">
        <f>+'Group Inputs'!$C$7</f>
        <v>Actual</v>
      </c>
      <c r="L413" s="171" t="str">
        <f>+'Group Inputs'!$D$7</f>
        <v>Budget (Unaudited)</v>
      </c>
      <c r="M413" s="571" t="str">
        <f>+'Group Inputs'!$E$7</f>
        <v>Actual</v>
      </c>
      <c r="N413" s="782"/>
      <c r="O413" s="383"/>
    </row>
    <row r="414" spans="1:25" s="50" customFormat="1" ht="15.75" customHeight="1" thickBot="1" x14ac:dyDescent="0.25">
      <c r="B414" s="54" t="str">
        <f t="shared" si="98"/>
        <v>Yes</v>
      </c>
      <c r="C414" s="801"/>
      <c r="D414" s="30"/>
      <c r="E414" s="30"/>
      <c r="H414" s="493" t="s">
        <v>316</v>
      </c>
      <c r="I414" s="493" t="s">
        <v>316</v>
      </c>
      <c r="J414" s="493" t="s">
        <v>316</v>
      </c>
      <c r="K414" s="493" t="s">
        <v>316</v>
      </c>
      <c r="L414" s="493" t="s">
        <v>316</v>
      </c>
      <c r="M414" s="493" t="s">
        <v>316</v>
      </c>
      <c r="N414" s="782"/>
      <c r="O414" s="30"/>
    </row>
    <row r="415" spans="1:25" s="50" customFormat="1" ht="15.75" customHeight="1" x14ac:dyDescent="0.2">
      <c r="B415" s="54" t="str">
        <f t="shared" si="98"/>
        <v>Yes</v>
      </c>
      <c r="C415" s="801"/>
      <c r="D415" s="30"/>
      <c r="E415" s="30"/>
      <c r="H415" s="85"/>
      <c r="I415" s="85"/>
      <c r="J415" s="85"/>
      <c r="K415" s="85"/>
      <c r="L415" s="85"/>
      <c r="M415" s="85"/>
      <c r="N415" s="782"/>
      <c r="O415" s="30"/>
    </row>
    <row r="416" spans="1:25" s="50" customFormat="1" ht="12.75" customHeight="1" x14ac:dyDescent="0.2">
      <c r="A416" s="1" t="s">
        <v>173</v>
      </c>
      <c r="B416" s="851" t="str">
        <f t="shared" ref="B416:B419" si="99">IF(AND(ROUND($H416,0)=0,ROUND($I416,0)=0,ROUND($J416,0)=0),"No","Yes")</f>
        <v>No</v>
      </c>
      <c r="C416" s="801"/>
      <c r="D416" s="30" t="s">
        <v>285</v>
      </c>
      <c r="E416" s="30"/>
      <c r="H416" s="161"/>
      <c r="I416" s="161"/>
      <c r="J416" s="161"/>
      <c r="K416" s="161"/>
      <c r="L416" s="161"/>
      <c r="M416" s="161"/>
      <c r="N416" s="782"/>
      <c r="O416" s="5"/>
      <c r="P416" s="1499" t="s">
        <v>438</v>
      </c>
      <c r="V416" s="865"/>
    </row>
    <row r="417" spans="1:22" s="50" customFormat="1" x14ac:dyDescent="0.2">
      <c r="B417" s="851" t="str">
        <f t="shared" si="99"/>
        <v>No</v>
      </c>
      <c r="C417" s="801"/>
      <c r="D417" s="1466" t="s">
        <v>286</v>
      </c>
      <c r="E417" s="30"/>
      <c r="H417" s="1207"/>
      <c r="I417" s="1207"/>
      <c r="J417" s="1207"/>
      <c r="K417" s="1207"/>
      <c r="L417" s="1207"/>
      <c r="M417" s="1207"/>
      <c r="N417" s="782"/>
      <c r="O417" s="5"/>
      <c r="P417" s="1885" t="s">
        <v>920</v>
      </c>
      <c r="Q417" s="1885"/>
      <c r="R417" s="1885"/>
      <c r="S417" s="1885"/>
      <c r="T417" s="1885"/>
      <c r="U417" s="1885"/>
      <c r="V417" s="865"/>
    </row>
    <row r="418" spans="1:22" s="50" customFormat="1" hidden="1" x14ac:dyDescent="0.2">
      <c r="B418" s="851"/>
      <c r="C418" s="801"/>
      <c r="D418" s="1466"/>
      <c r="E418" s="30"/>
      <c r="H418" s="1207"/>
      <c r="I418" s="1207"/>
      <c r="J418" s="1207"/>
      <c r="K418" s="1207"/>
      <c r="L418" s="1207"/>
      <c r="M418" s="1207"/>
      <c r="N418" s="782"/>
      <c r="O418" s="5"/>
      <c r="P418" s="1885"/>
      <c r="Q418" s="1885"/>
      <c r="R418" s="1885"/>
      <c r="S418" s="1885"/>
      <c r="T418" s="1885"/>
      <c r="U418" s="1885"/>
      <c r="V418" s="865"/>
    </row>
    <row r="419" spans="1:22" s="50" customFormat="1" x14ac:dyDescent="0.2">
      <c r="A419" s="888">
        <v>6970</v>
      </c>
      <c r="B419" s="851" t="str">
        <f t="shared" si="99"/>
        <v>No</v>
      </c>
      <c r="C419" s="801"/>
      <c r="D419" s="30" t="s">
        <v>921</v>
      </c>
      <c r="E419" s="30"/>
      <c r="H419" s="1207"/>
      <c r="I419" s="1207"/>
      <c r="J419" s="1207"/>
      <c r="K419" s="1207"/>
      <c r="L419" s="1207"/>
      <c r="M419" s="1207"/>
      <c r="N419" s="782"/>
      <c r="O419" s="5"/>
      <c r="P419" s="937"/>
      <c r="Q419" s="937"/>
      <c r="R419" s="937"/>
      <c r="S419" s="937"/>
      <c r="T419" s="418"/>
      <c r="U419" s="418"/>
      <c r="V419" s="418"/>
    </row>
    <row r="420" spans="1:22" s="50" customFormat="1" x14ac:dyDescent="0.2">
      <c r="B420" s="54" t="str">
        <f t="shared" ref="B420:B426" si="100">$B$406</f>
        <v>Yes</v>
      </c>
      <c r="C420" s="801"/>
      <c r="D420" s="30"/>
      <c r="E420" s="30"/>
      <c r="H420" s="1544"/>
      <c r="I420" s="1544"/>
      <c r="J420" s="1544"/>
      <c r="K420" s="1544"/>
      <c r="L420" s="1544"/>
      <c r="M420" s="1544"/>
      <c r="N420" s="1554"/>
      <c r="O420" s="5"/>
      <c r="P420" s="937"/>
      <c r="Q420" s="937"/>
      <c r="R420" s="937"/>
      <c r="S420" s="937"/>
      <c r="T420" s="390"/>
      <c r="U420" s="390"/>
      <c r="V420" s="390"/>
    </row>
    <row r="421" spans="1:22" s="50" customFormat="1" ht="13.5" customHeight="1" thickBot="1" x14ac:dyDescent="0.25">
      <c r="A421" s="54" t="s">
        <v>922</v>
      </c>
      <c r="B421" s="54" t="str">
        <f t="shared" si="100"/>
        <v>Yes</v>
      </c>
      <c r="C421" s="801"/>
      <c r="D421" s="30"/>
      <c r="E421" s="30"/>
      <c r="H421" s="184">
        <f>SUM(H416:H420)</f>
        <v>0</v>
      </c>
      <c r="I421" s="184">
        <f t="shared" ref="I421:M421" si="101">SUM(I416:I420)</f>
        <v>0</v>
      </c>
      <c r="J421" s="184">
        <f t="shared" si="101"/>
        <v>0</v>
      </c>
      <c r="K421" s="184">
        <f t="shared" si="101"/>
        <v>0</v>
      </c>
      <c r="L421" s="184">
        <f t="shared" si="101"/>
        <v>0</v>
      </c>
      <c r="M421" s="184">
        <f t="shared" si="101"/>
        <v>0</v>
      </c>
      <c r="N421" s="782"/>
      <c r="O421" s="383"/>
      <c r="P421" s="937"/>
      <c r="Q421" s="937"/>
      <c r="R421" s="937"/>
      <c r="S421" s="937"/>
      <c r="T421" s="390"/>
      <c r="U421" s="390"/>
      <c r="V421" s="390"/>
    </row>
    <row r="422" spans="1:22" s="50" customFormat="1" ht="13.5" thickTop="1" x14ac:dyDescent="0.2">
      <c r="B422" s="54" t="str">
        <f t="shared" si="100"/>
        <v>Yes</v>
      </c>
      <c r="C422" s="801"/>
      <c r="D422" s="29" t="s">
        <v>923</v>
      </c>
      <c r="E422" s="30"/>
      <c r="H422" s="137"/>
      <c r="I422" s="137"/>
      <c r="J422" s="137"/>
      <c r="K422" s="137"/>
      <c r="L422" s="137"/>
      <c r="M422" s="137"/>
      <c r="N422" s="782"/>
      <c r="O422" s="383"/>
      <c r="P422" s="474"/>
      <c r="Q422" s="474"/>
    </row>
    <row r="423" spans="1:22" s="50" customFormat="1" x14ac:dyDescent="0.2">
      <c r="B423" s="54" t="str">
        <f t="shared" si="100"/>
        <v>Yes</v>
      </c>
      <c r="C423" s="801"/>
      <c r="D423" s="30" t="s">
        <v>924</v>
      </c>
      <c r="E423" s="30"/>
      <c r="H423" s="850"/>
      <c r="I423" s="850"/>
      <c r="J423" s="850"/>
      <c r="K423" s="850"/>
      <c r="L423" s="850"/>
      <c r="M423" s="850"/>
      <c r="N423" s="782"/>
      <c r="O423" s="383"/>
      <c r="P423" s="474"/>
      <c r="Q423" s="474"/>
    </row>
    <row r="424" spans="1:22" s="50" customFormat="1" x14ac:dyDescent="0.2">
      <c r="B424" s="54" t="str">
        <f t="shared" si="100"/>
        <v>Yes</v>
      </c>
      <c r="C424" s="801"/>
      <c r="D424" s="30" t="s">
        <v>925</v>
      </c>
      <c r="E424" s="30"/>
      <c r="H424" s="850"/>
      <c r="I424" s="850"/>
      <c r="J424" s="850"/>
      <c r="K424" s="850"/>
      <c r="L424" s="850"/>
      <c r="M424" s="850"/>
      <c r="N424" s="782"/>
      <c r="O424" s="383"/>
      <c r="P424" s="474"/>
      <c r="Q424" s="474"/>
    </row>
    <row r="425" spans="1:22" s="50" customFormat="1" ht="13.5" thickBot="1" x14ac:dyDescent="0.25">
      <c r="B425" s="54" t="str">
        <f t="shared" si="100"/>
        <v>Yes</v>
      </c>
      <c r="C425" s="801"/>
      <c r="D425" s="30"/>
      <c r="E425" s="30"/>
      <c r="F425" s="30"/>
      <c r="G425" s="30"/>
      <c r="H425" s="184">
        <f>SUM(H423:H424)</f>
        <v>0</v>
      </c>
      <c r="I425" s="184">
        <f t="shared" ref="I425:M425" si="102">SUM(I423:I424)</f>
        <v>0</v>
      </c>
      <c r="J425" s="184">
        <f t="shared" si="102"/>
        <v>0</v>
      </c>
      <c r="K425" s="184">
        <f t="shared" si="102"/>
        <v>0</v>
      </c>
      <c r="L425" s="184">
        <f t="shared" si="102"/>
        <v>0</v>
      </c>
      <c r="M425" s="184">
        <f t="shared" si="102"/>
        <v>0</v>
      </c>
      <c r="N425" s="782"/>
      <c r="O425" s="211"/>
      <c r="P425" s="593"/>
      <c r="Q425" s="593"/>
    </row>
    <row r="426" spans="1:22" s="50" customFormat="1" ht="13.5" thickTop="1" x14ac:dyDescent="0.2">
      <c r="B426" s="54" t="str">
        <f t="shared" si="100"/>
        <v>Yes</v>
      </c>
      <c r="C426" s="801"/>
      <c r="D426" s="30"/>
      <c r="E426" s="30"/>
      <c r="F426" s="30"/>
      <c r="G426" s="30"/>
      <c r="H426" s="143"/>
      <c r="I426" s="143"/>
      <c r="J426" s="143"/>
      <c r="K426" s="143"/>
      <c r="L426" s="143"/>
      <c r="M426" s="143"/>
      <c r="N426" s="782"/>
      <c r="O426" s="211"/>
    </row>
    <row r="427" spans="1:22" s="50" customFormat="1" x14ac:dyDescent="0.2">
      <c r="B427" s="851" t="str">
        <f>IF(OR($B$434="Yes",$B$435="Yes"),"Yes","No")</f>
        <v>Yes</v>
      </c>
      <c r="C427" s="801"/>
      <c r="D427" s="1813" t="str">
        <f>N427&amp;". Funds held in Trust"</f>
        <v>13. Funds held in Trust</v>
      </c>
      <c r="E427" s="1813"/>
      <c r="F427" s="1813"/>
      <c r="G427" s="1813"/>
      <c r="H427" s="1813"/>
      <c r="I427" s="1813"/>
      <c r="J427" s="1813"/>
      <c r="K427" s="541"/>
      <c r="L427" s="541"/>
      <c r="M427" s="541"/>
      <c r="N427" s="783">
        <f>IF($B427="Yes",$N406+1,$N406)</f>
        <v>13</v>
      </c>
      <c r="O427" s="367" t="str">
        <f>'Guidance - Specific Disclosures'!A124</f>
        <v>[S41]</v>
      </c>
    </row>
    <row r="428" spans="1:22" s="50" customFormat="1" x14ac:dyDescent="0.2">
      <c r="B428" s="54" t="str">
        <f>$B$427</f>
        <v>Yes</v>
      </c>
      <c r="C428" s="801"/>
      <c r="D428" s="504"/>
      <c r="E428" s="504"/>
      <c r="F428" s="504"/>
      <c r="G428" s="504"/>
      <c r="H428" s="504"/>
      <c r="I428" s="504"/>
      <c r="J428" s="504"/>
      <c r="K428" s="504"/>
      <c r="L428" s="504"/>
      <c r="M428" s="504"/>
      <c r="N428" s="782"/>
      <c r="O428" s="367"/>
    </row>
    <row r="429" spans="1:22" s="50" customFormat="1" x14ac:dyDescent="0.2">
      <c r="B429" s="54" t="str">
        <f t="shared" ref="B429:B433" si="103">$B$427</f>
        <v>Yes</v>
      </c>
      <c r="C429" s="801"/>
      <c r="D429" s="504"/>
      <c r="E429" s="504"/>
      <c r="F429" s="504"/>
      <c r="G429" s="504"/>
      <c r="H429" s="1775" t="s">
        <v>476</v>
      </c>
      <c r="I429" s="1775"/>
      <c r="J429" s="1775"/>
      <c r="K429" s="1775" t="s">
        <v>477</v>
      </c>
      <c r="L429" s="1775"/>
      <c r="M429" s="1775"/>
      <c r="N429" s="782"/>
      <c r="O429" s="367"/>
    </row>
    <row r="430" spans="1:22" s="50" customFormat="1" ht="12.75" customHeight="1" x14ac:dyDescent="0.2">
      <c r="B430" s="54" t="str">
        <f t="shared" si="103"/>
        <v>Yes</v>
      </c>
      <c r="C430" s="801"/>
      <c r="D430" s="391"/>
      <c r="E430" s="391"/>
      <c r="H430" s="130">
        <f>FY</f>
        <v>2025</v>
      </c>
      <c r="I430" s="130">
        <f>FY</f>
        <v>2025</v>
      </c>
      <c r="J430" s="130">
        <f>FY-1</f>
        <v>2024</v>
      </c>
      <c r="K430" s="130">
        <f>FY</f>
        <v>2025</v>
      </c>
      <c r="L430" s="130">
        <f>FY</f>
        <v>2025</v>
      </c>
      <c r="M430" s="130">
        <f>FY-1</f>
        <v>2024</v>
      </c>
      <c r="N430" s="782"/>
    </row>
    <row r="431" spans="1:22" s="50" customFormat="1" ht="25.5" x14ac:dyDescent="0.2">
      <c r="B431" s="54" t="str">
        <f t="shared" si="103"/>
        <v>Yes</v>
      </c>
      <c r="C431" s="801"/>
      <c r="D431" s="391"/>
      <c r="E431" s="391"/>
      <c r="H431" s="130" t="str">
        <f>+'Group Inputs'!$C$7</f>
        <v>Actual</v>
      </c>
      <c r="I431" s="56" t="str">
        <f>+'Group Inputs'!$D$7</f>
        <v>Budget (Unaudited)</v>
      </c>
      <c r="J431" s="130" t="str">
        <f>+'Group Inputs'!$E$7</f>
        <v>Actual</v>
      </c>
      <c r="K431" s="130" t="str">
        <f>+'Group Inputs'!$C$7</f>
        <v>Actual</v>
      </c>
      <c r="L431" s="56" t="str">
        <f>+'Group Inputs'!$D$7</f>
        <v>Budget (Unaudited)</v>
      </c>
      <c r="M431" s="130" t="str">
        <f>+'Group Inputs'!$E$7</f>
        <v>Actual</v>
      </c>
      <c r="N431" s="782"/>
      <c r="O431" s="383"/>
      <c r="P431" s="30"/>
    </row>
    <row r="432" spans="1:22" s="50" customFormat="1" ht="15.75" customHeight="1" thickBot="1" x14ac:dyDescent="0.25">
      <c r="B432" s="54" t="str">
        <f t="shared" si="103"/>
        <v>Yes</v>
      </c>
      <c r="C432" s="801"/>
      <c r="D432" s="391"/>
      <c r="E432" s="391"/>
      <c r="H432" s="493" t="s">
        <v>316</v>
      </c>
      <c r="I432" s="493" t="s">
        <v>316</v>
      </c>
      <c r="J432" s="493" t="s">
        <v>316</v>
      </c>
      <c r="K432" s="493" t="s">
        <v>316</v>
      </c>
      <c r="L432" s="493" t="s">
        <v>316</v>
      </c>
      <c r="M432" s="493" t="s">
        <v>316</v>
      </c>
      <c r="N432" s="782"/>
      <c r="O432" s="5"/>
      <c r="P432" s="5"/>
      <c r="Q432" s="5"/>
      <c r="R432" s="5"/>
      <c r="S432" s="5"/>
      <c r="T432" s="5"/>
      <c r="U432" s="5"/>
    </row>
    <row r="433" spans="1:23" s="50" customFormat="1" ht="15.75" customHeight="1" x14ac:dyDescent="0.2">
      <c r="B433" s="54" t="str">
        <f t="shared" si="103"/>
        <v>Yes</v>
      </c>
      <c r="C433" s="801"/>
      <c r="D433" s="391"/>
      <c r="E433" s="391"/>
      <c r="H433" s="85"/>
      <c r="I433" s="85"/>
      <c r="J433" s="85"/>
      <c r="K433" s="85"/>
      <c r="L433" s="85"/>
      <c r="M433" s="85"/>
      <c r="N433" s="782"/>
      <c r="O433" s="5"/>
      <c r="P433" s="5"/>
      <c r="Q433" s="5"/>
      <c r="R433" s="5"/>
      <c r="S433" s="5"/>
      <c r="T433" s="5"/>
      <c r="U433" s="5"/>
    </row>
    <row r="434" spans="1:23" s="50" customFormat="1" x14ac:dyDescent="0.2">
      <c r="B434" s="54" t="str">
        <f>'Statement of Financial Position'!$B$28</f>
        <v>Yes</v>
      </c>
      <c r="C434" s="801"/>
      <c r="D434" s="30" t="s">
        <v>288</v>
      </c>
      <c r="E434" s="30"/>
      <c r="H434" s="143">
        <f>-'Sch Parent Inputs'!C230</f>
        <v>0</v>
      </c>
      <c r="I434" s="143">
        <f>-'Sch Parent Inputs'!D230</f>
        <v>0</v>
      </c>
      <c r="J434" s="143">
        <f>-'Sch Parent Inputs'!E230</f>
        <v>0</v>
      </c>
      <c r="K434" s="143">
        <f>-'Group Inputs'!C233</f>
        <v>0</v>
      </c>
      <c r="L434" s="143">
        <f>-'Group Inputs'!D233</f>
        <v>0</v>
      </c>
      <c r="M434" s="143">
        <f>-'Group Inputs'!E233</f>
        <v>0</v>
      </c>
      <c r="N434" s="782"/>
      <c r="O434" s="5"/>
      <c r="P434" s="5"/>
      <c r="Q434" s="5"/>
      <c r="R434" s="5"/>
      <c r="S434" s="5"/>
      <c r="T434" s="5"/>
      <c r="U434" s="5"/>
    </row>
    <row r="435" spans="1:23" x14ac:dyDescent="0.2">
      <c r="B435" s="54" t="str">
        <f>'Statement of Financial Position'!$B$46</f>
        <v>Yes</v>
      </c>
      <c r="D435" s="30" t="s">
        <v>289</v>
      </c>
      <c r="H435" s="143">
        <f>-'Sch Parent Inputs'!C231</f>
        <v>0</v>
      </c>
      <c r="I435" s="143">
        <f>-'Sch Parent Inputs'!D231</f>
        <v>0</v>
      </c>
      <c r="J435" s="143">
        <f>-'Sch Parent Inputs'!E231</f>
        <v>0</v>
      </c>
      <c r="K435" s="143">
        <f>-'Group Inputs'!C234</f>
        <v>0</v>
      </c>
      <c r="L435" s="143">
        <f>-'Group Inputs'!D234</f>
        <v>0</v>
      </c>
      <c r="M435" s="143">
        <f>-'Group Inputs'!E234</f>
        <v>0</v>
      </c>
      <c r="O435" s="5"/>
      <c r="P435" s="5"/>
      <c r="Q435" s="5"/>
      <c r="R435" s="5"/>
      <c r="S435" s="5"/>
      <c r="T435" s="5"/>
      <c r="U435" s="5"/>
      <c r="V435" s="387"/>
      <c r="W435" s="387"/>
    </row>
    <row r="436" spans="1:23" x14ac:dyDescent="0.2">
      <c r="B436" s="54" t="str">
        <f t="shared" ref="B436:B438" si="104">$B$427</f>
        <v>Yes</v>
      </c>
      <c r="H436" s="143"/>
      <c r="I436" s="143"/>
      <c r="J436" s="143"/>
      <c r="K436" s="143"/>
      <c r="L436" s="143"/>
      <c r="M436" s="143"/>
      <c r="O436" s="5"/>
      <c r="P436" s="5"/>
      <c r="Q436" s="5"/>
      <c r="R436" s="5"/>
      <c r="S436" s="5"/>
      <c r="T436" s="5"/>
      <c r="U436" s="5"/>
      <c r="V436" s="387"/>
      <c r="W436" s="387"/>
    </row>
    <row r="437" spans="1:23" ht="13.5" thickBot="1" x14ac:dyDescent="0.25">
      <c r="B437" s="54" t="str">
        <f t="shared" si="104"/>
        <v>Yes</v>
      </c>
      <c r="E437" s="54"/>
      <c r="H437" s="184">
        <f t="shared" ref="H437:M437" si="105">SUM(H434:H436)</f>
        <v>0</v>
      </c>
      <c r="I437" s="184">
        <f t="shared" si="105"/>
        <v>0</v>
      </c>
      <c r="J437" s="184">
        <f t="shared" si="105"/>
        <v>0</v>
      </c>
      <c r="K437" s="184">
        <f t="shared" si="105"/>
        <v>0</v>
      </c>
      <c r="L437" s="184">
        <f t="shared" si="105"/>
        <v>0</v>
      </c>
      <c r="M437" s="184">
        <f t="shared" si="105"/>
        <v>0</v>
      </c>
    </row>
    <row r="438" spans="1:23" ht="13.5" thickTop="1" x14ac:dyDescent="0.2">
      <c r="B438" s="54" t="str">
        <f t="shared" si="104"/>
        <v>Yes</v>
      </c>
      <c r="E438" s="54"/>
      <c r="H438" s="91"/>
      <c r="I438" s="91"/>
      <c r="J438" s="91"/>
      <c r="K438" s="91"/>
      <c r="L438" s="91"/>
      <c r="M438" s="91"/>
    </row>
    <row r="439" spans="1:23" ht="12.75" customHeight="1" x14ac:dyDescent="0.2">
      <c r="B439" s="914" t="s">
        <v>645</v>
      </c>
      <c r="C439" s="54" t="s">
        <v>837</v>
      </c>
      <c r="D439" s="1627" t="s">
        <v>926</v>
      </c>
      <c r="E439" s="1627"/>
      <c r="F439" s="1627"/>
      <c r="G439" s="1627"/>
      <c r="H439" s="1627"/>
      <c r="I439" s="1627"/>
      <c r="J439" s="1627"/>
      <c r="K439" s="1627"/>
      <c r="L439" s="1627"/>
      <c r="M439" s="1627"/>
    </row>
    <row r="440" spans="1:23" x14ac:dyDescent="0.2">
      <c r="B440" s="851" t="str">
        <f>$B$439</f>
        <v>No</v>
      </c>
      <c r="C440" s="801" t="s">
        <v>837</v>
      </c>
      <c r="D440" s="1627"/>
      <c r="E440" s="1627"/>
      <c r="F440" s="1627"/>
      <c r="G440" s="1627"/>
      <c r="H440" s="1627"/>
      <c r="I440" s="1627"/>
      <c r="J440" s="1627"/>
      <c r="K440" s="1627"/>
      <c r="L440" s="1627"/>
      <c r="M440" s="1627"/>
    </row>
    <row r="441" spans="1:23" x14ac:dyDescent="0.2">
      <c r="B441" s="851" t="str">
        <f>$B$439</f>
        <v>No</v>
      </c>
      <c r="C441" s="801" t="s">
        <v>837</v>
      </c>
      <c r="F441" s="46"/>
      <c r="G441" s="46"/>
      <c r="H441" s="46"/>
    </row>
    <row r="442" spans="1:23" x14ac:dyDescent="0.2">
      <c r="B442" s="54" t="str">
        <f t="shared" ref="B442" si="106">$B$427</f>
        <v>Yes</v>
      </c>
      <c r="F442" s="46"/>
      <c r="G442" s="46"/>
      <c r="H442" s="46"/>
    </row>
    <row r="443" spans="1:23" x14ac:dyDescent="0.2">
      <c r="A443" s="54" t="s">
        <v>927</v>
      </c>
      <c r="B443" s="54" t="str">
        <f>'Statement of Financial Position'!$B$29</f>
        <v>Yes</v>
      </c>
      <c r="C443" s="801"/>
      <c r="D443" s="1780" t="str">
        <f>N443&amp;". Funds Held for Capital Works Projects"</f>
        <v>14. Funds Held for Capital Works Projects</v>
      </c>
      <c r="E443" s="1780"/>
      <c r="F443" s="1780"/>
      <c r="G443" s="1780"/>
      <c r="H443" s="1780"/>
      <c r="I443" s="1780"/>
      <c r="J443" s="1780"/>
      <c r="K443" s="685"/>
      <c r="L443" s="685"/>
      <c r="M443" s="685"/>
      <c r="N443" s="783">
        <f>IF($B443="Yes",$N427+1,$N427)</f>
        <v>14</v>
      </c>
      <c r="O443" s="369" t="str">
        <f>'Guidance - Specific Disclosures'!A127</f>
        <v>[S42]</v>
      </c>
      <c r="P443" s="59"/>
      <c r="Q443" s="59"/>
      <c r="R443" s="59"/>
      <c r="S443" s="59"/>
      <c r="T443" s="59"/>
      <c r="U443" s="59"/>
      <c r="V443" s="59"/>
    </row>
    <row r="444" spans="1:23" x14ac:dyDescent="0.2">
      <c r="B444" s="54" t="str">
        <f t="shared" ref="B444:B504" si="107">$B$443</f>
        <v>Yes</v>
      </c>
      <c r="D444" s="62"/>
      <c r="E444" s="34"/>
      <c r="F444" s="53"/>
      <c r="G444" s="53"/>
      <c r="H444" s="53"/>
    </row>
    <row r="445" spans="1:23" ht="43.35" customHeight="1" x14ac:dyDescent="0.2">
      <c r="B445" s="54" t="str">
        <f t="shared" si="107"/>
        <v>Yes</v>
      </c>
      <c r="D445" s="1627" t="s">
        <v>928</v>
      </c>
      <c r="E445" s="1627"/>
      <c r="F445" s="1627"/>
      <c r="G445" s="1627"/>
      <c r="H445" s="1627"/>
      <c r="I445" s="1627"/>
      <c r="J445" s="1627"/>
      <c r="K445" s="1612"/>
      <c r="L445" s="1612"/>
      <c r="M445" s="1612"/>
    </row>
    <row r="446" spans="1:23" ht="25.5" customHeight="1" x14ac:dyDescent="0.2">
      <c r="B446" s="54" t="str">
        <f t="shared" si="107"/>
        <v>Yes</v>
      </c>
      <c r="D446" s="99"/>
      <c r="F446" s="99"/>
      <c r="G446" s="99"/>
      <c r="H446" s="99"/>
      <c r="I446" s="99"/>
      <c r="O446" s="59"/>
      <c r="P446" s="59"/>
      <c r="Q446" s="59"/>
      <c r="R446" s="59"/>
      <c r="S446" s="59"/>
      <c r="T446" s="59"/>
      <c r="U446" s="59"/>
    </row>
    <row r="447" spans="1:23" ht="12.75" customHeight="1" x14ac:dyDescent="0.2">
      <c r="B447" s="54" t="str">
        <f t="shared" si="107"/>
        <v>Yes</v>
      </c>
      <c r="D447" s="62"/>
      <c r="F447" s="34"/>
      <c r="G447" s="53"/>
      <c r="H447" s="53"/>
      <c r="I447" s="53"/>
      <c r="J447" s="34"/>
      <c r="K447" s="34"/>
      <c r="L447" s="34"/>
      <c r="M447" s="34"/>
      <c r="O447" s="548" t="str">
        <f>'Guidance - General'!B34</f>
        <v>Board Contributions</v>
      </c>
    </row>
    <row r="448" spans="1:23" ht="12.75" customHeight="1" x14ac:dyDescent="0.2">
      <c r="B448" s="54" t="str">
        <f t="shared" si="107"/>
        <v>Yes</v>
      </c>
      <c r="D448" s="50" t="s">
        <v>904</v>
      </c>
      <c r="E448" s="130"/>
      <c r="H448" s="141"/>
      <c r="I448" s="833"/>
      <c r="N448" s="798"/>
      <c r="P448" s="59"/>
      <c r="Q448" s="59"/>
      <c r="R448" s="59"/>
      <c r="S448" s="59"/>
      <c r="T448" s="59"/>
      <c r="U448" s="59"/>
      <c r="V448" s="59"/>
    </row>
    <row r="449" spans="2:22" x14ac:dyDescent="0.2">
      <c r="B449" s="54" t="str">
        <f t="shared" si="107"/>
        <v>Yes</v>
      </c>
      <c r="D449" s="176"/>
      <c r="E449" s="130"/>
      <c r="F449" s="141"/>
      <c r="G449" s="141"/>
      <c r="H449" s="141"/>
      <c r="I449" s="833"/>
      <c r="J449" s="141"/>
      <c r="K449" s="141"/>
      <c r="L449" s="141"/>
      <c r="M449" s="141"/>
      <c r="N449" s="798"/>
      <c r="P449" s="59"/>
      <c r="Q449" s="59"/>
      <c r="R449" s="59"/>
      <c r="S449" s="59"/>
      <c r="T449" s="59"/>
      <c r="U449" s="59"/>
      <c r="V449" s="59"/>
    </row>
    <row r="450" spans="2:22" ht="12.95" customHeight="1" x14ac:dyDescent="0.2">
      <c r="B450" s="54" t="str">
        <f t="shared" si="107"/>
        <v>Yes</v>
      </c>
      <c r="D450" s="176"/>
      <c r="F450" s="30"/>
      <c r="G450" s="30"/>
      <c r="H450" s="130"/>
      <c r="I450" s="1511" t="s">
        <v>929</v>
      </c>
      <c r="J450" s="1511" t="s">
        <v>930</v>
      </c>
      <c r="K450" s="1511"/>
      <c r="L450" s="1511" t="s">
        <v>931</v>
      </c>
      <c r="M450" s="1511" t="s">
        <v>932</v>
      </c>
      <c r="N450" s="798"/>
      <c r="P450" s="59"/>
      <c r="Q450" s="59"/>
      <c r="R450" s="59"/>
      <c r="S450" s="59"/>
      <c r="T450" s="59"/>
      <c r="U450" s="59"/>
      <c r="V450" s="59"/>
    </row>
    <row r="451" spans="2:22" ht="26.1" customHeight="1" x14ac:dyDescent="0.2">
      <c r="B451" s="54" t="str">
        <f t="shared" si="107"/>
        <v>Yes</v>
      </c>
      <c r="D451" s="176"/>
      <c r="F451" s="30"/>
      <c r="G451" s="30"/>
      <c r="H451" s="130">
        <f>FY</f>
        <v>2025</v>
      </c>
      <c r="I451" s="1511" t="s">
        <v>933</v>
      </c>
      <c r="J451" s="1511" t="s">
        <v>934</v>
      </c>
      <c r="K451" s="1511" t="s">
        <v>935</v>
      </c>
      <c r="L451" s="1511" t="s">
        <v>936</v>
      </c>
      <c r="M451" s="1511" t="s">
        <v>933</v>
      </c>
      <c r="N451" s="798"/>
    </row>
    <row r="452" spans="2:22" ht="12.95" customHeight="1" x14ac:dyDescent="0.2">
      <c r="B452" s="54" t="str">
        <f t="shared" si="107"/>
        <v>Yes</v>
      </c>
      <c r="D452" s="176"/>
      <c r="F452" s="30"/>
      <c r="G452" s="30"/>
      <c r="H452" s="39"/>
      <c r="I452" s="828" t="s">
        <v>316</v>
      </c>
      <c r="J452" s="828" t="s">
        <v>316</v>
      </c>
      <c r="K452" s="828" t="s">
        <v>316</v>
      </c>
      <c r="L452" s="828" t="s">
        <v>316</v>
      </c>
      <c r="M452" s="828" t="s">
        <v>316</v>
      </c>
      <c r="N452" s="799"/>
      <c r="P452" s="1499" t="s">
        <v>438</v>
      </c>
    </row>
    <row r="453" spans="2:22" x14ac:dyDescent="0.2">
      <c r="B453" s="54" t="str">
        <f t="shared" si="107"/>
        <v>Yes</v>
      </c>
      <c r="D453" s="62" t="s">
        <v>937</v>
      </c>
      <c r="F453" s="30"/>
      <c r="G453" s="30"/>
      <c r="H453" s="149"/>
      <c r="I453" s="41">
        <f>M482</f>
        <v>0</v>
      </c>
      <c r="J453" s="917">
        <v>0</v>
      </c>
      <c r="K453" s="917">
        <v>0</v>
      </c>
      <c r="L453" s="917">
        <v>0</v>
      </c>
      <c r="M453" s="150">
        <f t="shared" ref="M453:M468" si="108">SUM(I453:L453)</f>
        <v>0</v>
      </c>
      <c r="N453" s="784"/>
    </row>
    <row r="454" spans="2:22" ht="12.75" customHeight="1" x14ac:dyDescent="0.2">
      <c r="B454" s="54" t="str">
        <f t="shared" si="107"/>
        <v>Yes</v>
      </c>
      <c r="D454" s="62" t="s">
        <v>938</v>
      </c>
      <c r="F454" s="30"/>
      <c r="G454" s="30"/>
      <c r="H454" s="149"/>
      <c r="I454" s="41">
        <f t="shared" ref="I454:I468" si="109">M483</f>
        <v>0</v>
      </c>
      <c r="J454" s="917">
        <v>0</v>
      </c>
      <c r="K454" s="917">
        <v>0</v>
      </c>
      <c r="L454" s="917">
        <v>0</v>
      </c>
      <c r="M454" s="150">
        <f t="shared" si="108"/>
        <v>0</v>
      </c>
      <c r="N454" s="784"/>
    </row>
    <row r="455" spans="2:22" s="54" customFormat="1" ht="12.75" customHeight="1" x14ac:dyDescent="0.2">
      <c r="B455" s="54" t="str">
        <f t="shared" si="107"/>
        <v>Yes</v>
      </c>
      <c r="C455" s="801"/>
      <c r="D455" s="62" t="s">
        <v>939</v>
      </c>
      <c r="H455" s="149"/>
      <c r="I455" s="41">
        <f t="shared" si="109"/>
        <v>0</v>
      </c>
      <c r="J455" s="917">
        <v>0</v>
      </c>
      <c r="K455" s="917">
        <v>0</v>
      </c>
      <c r="L455" s="917">
        <v>0</v>
      </c>
      <c r="M455" s="150">
        <f t="shared" si="108"/>
        <v>0</v>
      </c>
      <c r="N455" s="784"/>
      <c r="O455" s="392"/>
    </row>
    <row r="456" spans="2:22" s="54" customFormat="1" ht="12.75" customHeight="1" x14ac:dyDescent="0.2">
      <c r="B456" s="54" t="str">
        <f t="shared" si="107"/>
        <v>Yes</v>
      </c>
      <c r="C456" s="801"/>
      <c r="D456" s="62" t="s">
        <v>940</v>
      </c>
      <c r="H456" s="149"/>
      <c r="I456" s="41">
        <f t="shared" si="109"/>
        <v>0</v>
      </c>
      <c r="J456" s="917">
        <v>0</v>
      </c>
      <c r="K456" s="917">
        <v>0</v>
      </c>
      <c r="L456" s="917">
        <v>0</v>
      </c>
      <c r="M456" s="150">
        <f t="shared" si="108"/>
        <v>0</v>
      </c>
      <c r="N456" s="784"/>
      <c r="O456" s="392"/>
      <c r="P456" s="1501" t="s">
        <v>941</v>
      </c>
      <c r="Q456" s="1502"/>
    </row>
    <row r="457" spans="2:22" s="54" customFormat="1" ht="12.75" hidden="1" customHeight="1" x14ac:dyDescent="0.2">
      <c r="B457" s="1500" t="s">
        <v>645</v>
      </c>
      <c r="C457" s="7" t="s">
        <v>837</v>
      </c>
      <c r="D457" s="1500" t="s">
        <v>942</v>
      </c>
      <c r="H457" s="149"/>
      <c r="I457" s="41">
        <f t="shared" si="109"/>
        <v>0</v>
      </c>
      <c r="J457" s="917">
        <v>0</v>
      </c>
      <c r="K457" s="917">
        <v>0</v>
      </c>
      <c r="L457" s="917">
        <v>0</v>
      </c>
      <c r="M457" s="150">
        <f t="shared" si="108"/>
        <v>0</v>
      </c>
      <c r="N457" s="784"/>
      <c r="O457" s="392"/>
    </row>
    <row r="458" spans="2:22" s="54" customFormat="1" ht="12.75" hidden="1" customHeight="1" x14ac:dyDescent="0.2">
      <c r="B458" s="1500" t="s">
        <v>645</v>
      </c>
      <c r="C458" s="7" t="s">
        <v>837</v>
      </c>
      <c r="D458" s="1500" t="s">
        <v>942</v>
      </c>
      <c r="H458" s="149"/>
      <c r="I458" s="41">
        <f t="shared" si="109"/>
        <v>0</v>
      </c>
      <c r="J458" s="917">
        <v>0</v>
      </c>
      <c r="K458" s="917">
        <v>0</v>
      </c>
      <c r="L458" s="917">
        <v>0</v>
      </c>
      <c r="M458" s="150">
        <f t="shared" si="108"/>
        <v>0</v>
      </c>
      <c r="N458" s="784"/>
      <c r="O458" s="392"/>
    </row>
    <row r="459" spans="2:22" s="54" customFormat="1" ht="12.75" hidden="1" customHeight="1" x14ac:dyDescent="0.2">
      <c r="B459" s="1500" t="s">
        <v>645</v>
      </c>
      <c r="C459" s="7" t="s">
        <v>837</v>
      </c>
      <c r="D459" s="1500" t="s">
        <v>942</v>
      </c>
      <c r="H459" s="149"/>
      <c r="I459" s="41">
        <f t="shared" si="109"/>
        <v>0</v>
      </c>
      <c r="J459" s="917">
        <v>0</v>
      </c>
      <c r="K459" s="917">
        <v>0</v>
      </c>
      <c r="L459" s="917">
        <v>0</v>
      </c>
      <c r="M459" s="150">
        <f t="shared" si="108"/>
        <v>0</v>
      </c>
      <c r="N459" s="784"/>
      <c r="O459" s="392"/>
    </row>
    <row r="460" spans="2:22" s="54" customFormat="1" ht="12.75" hidden="1" customHeight="1" x14ac:dyDescent="0.2">
      <c r="B460" s="1500" t="s">
        <v>645</v>
      </c>
      <c r="C460" s="7" t="s">
        <v>837</v>
      </c>
      <c r="D460" s="1500" t="s">
        <v>942</v>
      </c>
      <c r="H460" s="149"/>
      <c r="I460" s="41">
        <f t="shared" si="109"/>
        <v>0</v>
      </c>
      <c r="J460" s="917">
        <v>0</v>
      </c>
      <c r="K460" s="917">
        <v>0</v>
      </c>
      <c r="L460" s="917">
        <v>0</v>
      </c>
      <c r="M460" s="150">
        <f t="shared" si="108"/>
        <v>0</v>
      </c>
      <c r="N460" s="784"/>
      <c r="O460" s="392"/>
    </row>
    <row r="461" spans="2:22" s="54" customFormat="1" ht="12.75" hidden="1" customHeight="1" x14ac:dyDescent="0.2">
      <c r="B461" s="1500" t="s">
        <v>645</v>
      </c>
      <c r="C461" s="7" t="s">
        <v>837</v>
      </c>
      <c r="D461" s="1500" t="s">
        <v>942</v>
      </c>
      <c r="H461" s="149"/>
      <c r="I461" s="41">
        <f t="shared" si="109"/>
        <v>0</v>
      </c>
      <c r="J461" s="917">
        <v>0</v>
      </c>
      <c r="K461" s="917">
        <v>0</v>
      </c>
      <c r="L461" s="917">
        <v>0</v>
      </c>
      <c r="M461" s="150">
        <f t="shared" si="108"/>
        <v>0</v>
      </c>
      <c r="N461" s="784"/>
      <c r="O461" s="392"/>
    </row>
    <row r="462" spans="2:22" s="54" customFormat="1" ht="12.75" hidden="1" customHeight="1" x14ac:dyDescent="0.2">
      <c r="B462" s="1500" t="s">
        <v>645</v>
      </c>
      <c r="C462" s="7" t="s">
        <v>837</v>
      </c>
      <c r="D462" s="1500" t="s">
        <v>942</v>
      </c>
      <c r="H462" s="149"/>
      <c r="I462" s="41">
        <f t="shared" si="109"/>
        <v>0</v>
      </c>
      <c r="J462" s="917">
        <v>0</v>
      </c>
      <c r="K462" s="917">
        <v>0</v>
      </c>
      <c r="L462" s="917">
        <v>0</v>
      </c>
      <c r="M462" s="150">
        <f t="shared" si="108"/>
        <v>0</v>
      </c>
      <c r="N462" s="784"/>
      <c r="O462" s="392"/>
    </row>
    <row r="463" spans="2:22" s="54" customFormat="1" ht="12.75" hidden="1" customHeight="1" x14ac:dyDescent="0.2">
      <c r="B463" s="1500" t="s">
        <v>645</v>
      </c>
      <c r="C463" s="7" t="s">
        <v>837</v>
      </c>
      <c r="D463" s="1500" t="s">
        <v>942</v>
      </c>
      <c r="H463" s="149"/>
      <c r="I463" s="41">
        <f t="shared" si="109"/>
        <v>0</v>
      </c>
      <c r="J463" s="917">
        <v>0</v>
      </c>
      <c r="K463" s="917">
        <v>0</v>
      </c>
      <c r="L463" s="917">
        <v>0</v>
      </c>
      <c r="M463" s="150">
        <f t="shared" si="108"/>
        <v>0</v>
      </c>
      <c r="N463" s="784"/>
      <c r="O463" s="392"/>
    </row>
    <row r="464" spans="2:22" s="54" customFormat="1" ht="12.75" hidden="1" customHeight="1" x14ac:dyDescent="0.2">
      <c r="B464" s="1500" t="s">
        <v>645</v>
      </c>
      <c r="C464" s="7" t="s">
        <v>837</v>
      </c>
      <c r="D464" s="1500" t="s">
        <v>942</v>
      </c>
      <c r="H464" s="149"/>
      <c r="I464" s="41">
        <f t="shared" si="109"/>
        <v>0</v>
      </c>
      <c r="J464" s="917">
        <v>0</v>
      </c>
      <c r="K464" s="917">
        <v>0</v>
      </c>
      <c r="L464" s="917">
        <v>0</v>
      </c>
      <c r="M464" s="150">
        <f t="shared" si="108"/>
        <v>0</v>
      </c>
      <c r="N464" s="784"/>
      <c r="O464" s="392"/>
    </row>
    <row r="465" spans="2:21" s="54" customFormat="1" ht="12.75" hidden="1" customHeight="1" x14ac:dyDescent="0.2">
      <c r="B465" s="1500" t="s">
        <v>645</v>
      </c>
      <c r="C465" s="7" t="s">
        <v>837</v>
      </c>
      <c r="D465" s="1500" t="s">
        <v>942</v>
      </c>
      <c r="H465" s="149"/>
      <c r="I465" s="41">
        <f t="shared" si="109"/>
        <v>0</v>
      </c>
      <c r="J465" s="917">
        <v>0</v>
      </c>
      <c r="K465" s="917">
        <v>0</v>
      </c>
      <c r="L465" s="917">
        <v>0</v>
      </c>
      <c r="M465" s="150">
        <f t="shared" si="108"/>
        <v>0</v>
      </c>
      <c r="N465" s="784"/>
      <c r="O465" s="392"/>
    </row>
    <row r="466" spans="2:21" s="54" customFormat="1" ht="12.75" hidden="1" customHeight="1" x14ac:dyDescent="0.2">
      <c r="B466" s="1500" t="s">
        <v>645</v>
      </c>
      <c r="C466" s="7" t="s">
        <v>837</v>
      </c>
      <c r="D466" s="1500" t="s">
        <v>942</v>
      </c>
      <c r="H466" s="149"/>
      <c r="I466" s="41">
        <f t="shared" si="109"/>
        <v>0</v>
      </c>
      <c r="J466" s="917">
        <v>0</v>
      </c>
      <c r="K466" s="917">
        <v>0</v>
      </c>
      <c r="L466" s="917">
        <v>0</v>
      </c>
      <c r="M466" s="150">
        <f t="shared" si="108"/>
        <v>0</v>
      </c>
      <c r="N466" s="784"/>
      <c r="O466" s="392"/>
    </row>
    <row r="467" spans="2:21" s="54" customFormat="1" ht="12.75" hidden="1" customHeight="1" x14ac:dyDescent="0.2">
      <c r="B467" s="1500" t="s">
        <v>645</v>
      </c>
      <c r="C467" s="7" t="s">
        <v>837</v>
      </c>
      <c r="D467" s="1500" t="s">
        <v>942</v>
      </c>
      <c r="H467" s="149"/>
      <c r="I467" s="41">
        <f t="shared" si="109"/>
        <v>0</v>
      </c>
      <c r="J467" s="917">
        <v>0</v>
      </c>
      <c r="K467" s="917">
        <v>0</v>
      </c>
      <c r="L467" s="917">
        <v>0</v>
      </c>
      <c r="M467" s="150">
        <f t="shared" si="108"/>
        <v>0</v>
      </c>
      <c r="N467" s="784"/>
      <c r="O467" s="392"/>
    </row>
    <row r="468" spans="2:21" s="54" customFormat="1" ht="12.75" hidden="1" customHeight="1" x14ac:dyDescent="0.2">
      <c r="B468" s="1500" t="s">
        <v>645</v>
      </c>
      <c r="C468" s="7" t="s">
        <v>837</v>
      </c>
      <c r="D468" s="1500" t="s">
        <v>942</v>
      </c>
      <c r="H468" s="149"/>
      <c r="I468" s="41">
        <f t="shared" si="109"/>
        <v>0</v>
      </c>
      <c r="J468" s="917">
        <v>0</v>
      </c>
      <c r="K468" s="917">
        <v>0</v>
      </c>
      <c r="L468" s="917">
        <v>0</v>
      </c>
      <c r="M468" s="150">
        <f t="shared" si="108"/>
        <v>0</v>
      </c>
      <c r="N468" s="784"/>
      <c r="O468" s="392"/>
    </row>
    <row r="469" spans="2:21" s="54" customFormat="1" ht="12.75" customHeight="1" x14ac:dyDescent="0.2">
      <c r="B469" s="54" t="str">
        <f t="shared" si="107"/>
        <v>Yes</v>
      </c>
      <c r="C469" s="801"/>
      <c r="D469" s="62"/>
      <c r="H469" s="149"/>
      <c r="I469" s="41"/>
      <c r="J469" s="17"/>
      <c r="K469" s="17"/>
      <c r="L469" s="17"/>
      <c r="M469" s="150"/>
      <c r="N469" s="784"/>
      <c r="O469" s="392"/>
    </row>
    <row r="470" spans="2:21" ht="12.75" customHeight="1" thickBot="1" x14ac:dyDescent="0.25">
      <c r="B470" s="54" t="str">
        <f t="shared" si="107"/>
        <v>Yes</v>
      </c>
      <c r="D470" s="62" t="s">
        <v>943</v>
      </c>
      <c r="F470" s="30"/>
      <c r="G470" s="30"/>
      <c r="H470" s="150"/>
      <c r="I470" s="151">
        <f>SUM(I453:I469)</f>
        <v>0</v>
      </c>
      <c r="J470" s="151">
        <f>SUM(J453:J469)</f>
        <v>0</v>
      </c>
      <c r="K470" s="151">
        <f>SUM(K453:K469)</f>
        <v>0</v>
      </c>
      <c r="L470" s="151">
        <f>SUM(L453:L469)</f>
        <v>0</v>
      </c>
      <c r="M470" s="151">
        <f>SUM(M453:M469)</f>
        <v>0</v>
      </c>
      <c r="N470" s="791"/>
      <c r="O470" s="1383" t="s">
        <v>837</v>
      </c>
      <c r="P470" s="1382">
        <f>M470+SUM('Group Inputs'!C238:C247)</f>
        <v>0</v>
      </c>
    </row>
    <row r="471" spans="2:21" ht="12.75" customHeight="1" thickTop="1" x14ac:dyDescent="0.2">
      <c r="B471" s="54" t="str">
        <f t="shared" si="107"/>
        <v>Yes</v>
      </c>
      <c r="D471" s="62"/>
      <c r="F471" s="30"/>
      <c r="G471" s="30"/>
      <c r="H471" s="30"/>
      <c r="I471" s="34"/>
      <c r="J471" s="47"/>
      <c r="K471" s="47"/>
      <c r="L471" s="47"/>
      <c r="M471" s="41"/>
      <c r="N471" s="791"/>
      <c r="O471" s="5"/>
      <c r="P471" s="1871" t="s">
        <v>944</v>
      </c>
      <c r="Q471" s="1872"/>
      <c r="R471" s="1872"/>
      <c r="S471" s="1873"/>
      <c r="T471" s="5"/>
      <c r="U471" s="5"/>
    </row>
    <row r="472" spans="2:21" ht="12.75" customHeight="1" x14ac:dyDescent="0.2">
      <c r="B472" s="54" t="str">
        <f t="shared" si="107"/>
        <v>Yes</v>
      </c>
      <c r="D472" s="997" t="s">
        <v>945</v>
      </c>
      <c r="F472" s="30"/>
      <c r="G472" s="30"/>
      <c r="H472" s="30"/>
      <c r="I472" s="34"/>
      <c r="J472" s="47"/>
      <c r="K472" s="47"/>
      <c r="L472" s="47"/>
      <c r="M472" s="45"/>
      <c r="N472" s="791"/>
      <c r="O472" s="5"/>
      <c r="P472" s="1874"/>
      <c r="Q472" s="1875"/>
      <c r="R472" s="1875"/>
      <c r="S472" s="1876"/>
      <c r="T472" s="5"/>
      <c r="U472" s="5"/>
    </row>
    <row r="473" spans="2:21" ht="12.75" customHeight="1" x14ac:dyDescent="0.2">
      <c r="B473" s="54" t="str">
        <f t="shared" si="107"/>
        <v>Yes</v>
      </c>
      <c r="D473" s="62" t="s">
        <v>946</v>
      </c>
      <c r="F473" s="30"/>
      <c r="G473" s="30"/>
      <c r="H473" s="30"/>
      <c r="I473" s="34"/>
      <c r="J473" s="47"/>
      <c r="K473" s="47"/>
      <c r="L473" s="47"/>
      <c r="M473" s="45">
        <f>SUMIF(M453:M468,"&gt;0")</f>
        <v>0</v>
      </c>
      <c r="N473" s="791"/>
      <c r="O473" s="5"/>
      <c r="P473" s="1874"/>
      <c r="Q473" s="1875"/>
      <c r="R473" s="1875"/>
      <c r="S473" s="1876"/>
      <c r="T473" s="5"/>
      <c r="U473" s="5"/>
    </row>
    <row r="474" spans="2:21" ht="12.75" customHeight="1" x14ac:dyDescent="0.2">
      <c r="B474" s="54" t="str">
        <f t="shared" si="107"/>
        <v>Yes</v>
      </c>
      <c r="D474" s="62" t="s">
        <v>947</v>
      </c>
      <c r="F474" s="30"/>
      <c r="G474" s="30"/>
      <c r="H474" s="30"/>
      <c r="I474" s="34"/>
      <c r="J474" s="47"/>
      <c r="K474" s="47"/>
      <c r="L474" s="47"/>
      <c r="M474" s="143">
        <f>SUMIF(M453:M468,"&lt;0")</f>
        <v>0</v>
      </c>
      <c r="N474" s="791"/>
      <c r="O474" s="5"/>
      <c r="P474" s="1874"/>
      <c r="Q474" s="1875"/>
      <c r="R474" s="1875"/>
      <c r="S474" s="1876"/>
      <c r="T474" s="5"/>
      <c r="U474" s="5"/>
    </row>
    <row r="475" spans="2:21" ht="12.75" customHeight="1" x14ac:dyDescent="0.2">
      <c r="B475" s="54" t="str">
        <f t="shared" si="107"/>
        <v>Yes</v>
      </c>
      <c r="D475" s="62"/>
      <c r="F475" s="34"/>
      <c r="G475" s="47"/>
      <c r="H475" s="47"/>
      <c r="I475" s="833"/>
      <c r="J475" s="47"/>
      <c r="K475" s="47"/>
      <c r="L475" s="47"/>
      <c r="M475" s="47"/>
      <c r="N475" s="796"/>
      <c r="P475" s="1877"/>
      <c r="Q475" s="1878"/>
      <c r="R475" s="1878"/>
      <c r="S475" s="1879"/>
      <c r="T475" s="102"/>
      <c r="U475" s="102"/>
    </row>
    <row r="476" spans="2:21" ht="29.1" customHeight="1" x14ac:dyDescent="0.2">
      <c r="B476" s="753" t="s">
        <v>310</v>
      </c>
      <c r="C476" s="7" t="s">
        <v>837</v>
      </c>
      <c r="D476" s="1867" t="s">
        <v>948</v>
      </c>
      <c r="E476" s="1867"/>
      <c r="F476" s="1867"/>
      <c r="G476" s="1867"/>
      <c r="H476" s="1867"/>
      <c r="I476" s="1867"/>
      <c r="J476" s="1867"/>
      <c r="K476" s="1245"/>
      <c r="L476" s="1245"/>
      <c r="M476" s="1245"/>
      <c r="N476" s="796"/>
      <c r="T476" s="102"/>
      <c r="U476" s="102"/>
    </row>
    <row r="477" spans="2:21" ht="30.6" customHeight="1" x14ac:dyDescent="0.2">
      <c r="B477" s="753" t="s">
        <v>310</v>
      </c>
      <c r="C477" s="7" t="s">
        <v>837</v>
      </c>
      <c r="D477" s="1867" t="s">
        <v>949</v>
      </c>
      <c r="E477" s="1867"/>
      <c r="F477" s="1867"/>
      <c r="G477" s="1867"/>
      <c r="H477" s="1867"/>
      <c r="I477" s="1867"/>
      <c r="J477" s="1867"/>
      <c r="K477" s="1245"/>
      <c r="L477" s="1245"/>
      <c r="M477" s="1245"/>
      <c r="N477" s="796"/>
      <c r="P477" s="1868" t="s">
        <v>950</v>
      </c>
      <c r="Q477" s="1869"/>
      <c r="R477" s="1869"/>
      <c r="S477" s="1870"/>
      <c r="T477" s="102"/>
      <c r="U477" s="102"/>
    </row>
    <row r="478" spans="2:21" ht="12.75" customHeight="1" x14ac:dyDescent="0.2">
      <c r="B478" s="753" t="str">
        <f>B$324</f>
        <v>Yes</v>
      </c>
      <c r="C478" s="7"/>
      <c r="D478" s="1245"/>
      <c r="E478" s="1245"/>
      <c r="F478" s="1245"/>
      <c r="G478" s="1245"/>
      <c r="H478" s="1245"/>
      <c r="I478" s="1511" t="s">
        <v>929</v>
      </c>
      <c r="J478" s="1511" t="s">
        <v>930</v>
      </c>
      <c r="K478" s="1511"/>
      <c r="L478" s="1511" t="s">
        <v>931</v>
      </c>
      <c r="M478" s="1511" t="s">
        <v>932</v>
      </c>
      <c r="N478" s="796"/>
      <c r="P478" s="102"/>
      <c r="Q478" s="102"/>
      <c r="R478" s="102"/>
      <c r="S478" s="102"/>
      <c r="T478" s="102"/>
      <c r="U478" s="102"/>
    </row>
    <row r="479" spans="2:21" ht="12.95" customHeight="1" x14ac:dyDescent="0.2">
      <c r="B479" s="54" t="str">
        <f t="shared" si="107"/>
        <v>Yes</v>
      </c>
      <c r="D479" s="176"/>
      <c r="F479" s="30"/>
      <c r="G479" s="30"/>
      <c r="H479" s="130"/>
      <c r="I479" s="1511" t="s">
        <v>933</v>
      </c>
      <c r="J479" s="1511" t="s">
        <v>934</v>
      </c>
      <c r="K479" s="1511" t="s">
        <v>935</v>
      </c>
      <c r="L479" s="1840" t="s">
        <v>936</v>
      </c>
      <c r="M479" s="1511" t="s">
        <v>933</v>
      </c>
      <c r="N479" s="800"/>
      <c r="P479" s="102"/>
      <c r="Q479" s="102"/>
      <c r="R479" s="102"/>
      <c r="S479" s="102"/>
      <c r="T479" s="102"/>
      <c r="U479" s="102"/>
    </row>
    <row r="480" spans="2:21" ht="12.95" customHeight="1" x14ac:dyDescent="0.2">
      <c r="B480" s="54" t="str">
        <f t="shared" si="107"/>
        <v>Yes</v>
      </c>
      <c r="D480" s="176"/>
      <c r="F480" s="30"/>
      <c r="G480" s="30"/>
      <c r="H480" s="130">
        <f>FY-1</f>
        <v>2024</v>
      </c>
      <c r="I480" s="1512"/>
      <c r="J480" s="1512"/>
      <c r="K480" s="1512"/>
      <c r="L480" s="1840"/>
      <c r="M480" s="1512"/>
      <c r="N480" s="800"/>
      <c r="P480" s="168"/>
      <c r="Q480" s="168"/>
      <c r="R480" s="168"/>
      <c r="S480" s="168"/>
      <c r="T480" s="168"/>
      <c r="U480" s="168"/>
    </row>
    <row r="481" spans="2:21" ht="12.95" customHeight="1" x14ac:dyDescent="0.2">
      <c r="B481" s="54" t="str">
        <f t="shared" si="107"/>
        <v>Yes</v>
      </c>
      <c r="D481" s="176"/>
      <c r="F481" s="30"/>
      <c r="G481" s="30"/>
      <c r="H481" s="39"/>
      <c r="I481" s="828" t="s">
        <v>316</v>
      </c>
      <c r="J481" s="828" t="s">
        <v>316</v>
      </c>
      <c r="K481" s="828" t="s">
        <v>316</v>
      </c>
      <c r="L481" s="828" t="s">
        <v>316</v>
      </c>
      <c r="M481" s="828" t="s">
        <v>316</v>
      </c>
      <c r="N481" s="798"/>
      <c r="P481" s="1499" t="s">
        <v>438</v>
      </c>
      <c r="R481" s="168"/>
      <c r="S481" s="168"/>
      <c r="T481" s="168"/>
      <c r="U481" s="168"/>
    </row>
    <row r="482" spans="2:21" ht="12.75" customHeight="1" x14ac:dyDescent="0.2">
      <c r="B482" s="54" t="str">
        <f t="shared" si="107"/>
        <v>Yes</v>
      </c>
      <c r="D482" s="62" t="s">
        <v>937</v>
      </c>
      <c r="F482" s="30"/>
      <c r="G482" s="30"/>
      <c r="H482" s="233"/>
      <c r="I482" s="162">
        <v>0</v>
      </c>
      <c r="J482" s="162">
        <v>0</v>
      </c>
      <c r="K482" s="162">
        <v>0</v>
      </c>
      <c r="L482" s="162">
        <v>0</v>
      </c>
      <c r="M482" s="150">
        <f>-'Group Inputs'!E238</f>
        <v>0</v>
      </c>
      <c r="N482" s="784"/>
      <c r="P482" s="168"/>
      <c r="Q482" s="168"/>
      <c r="R482" s="168"/>
      <c r="S482" s="168"/>
      <c r="T482" s="168"/>
      <c r="U482" s="168"/>
    </row>
    <row r="483" spans="2:21" ht="12.75" customHeight="1" x14ac:dyDescent="0.2">
      <c r="B483" s="54" t="str">
        <f t="shared" si="107"/>
        <v>Yes</v>
      </c>
      <c r="D483" s="62" t="s">
        <v>938</v>
      </c>
      <c r="F483" s="30"/>
      <c r="G483" s="30"/>
      <c r="H483" s="233"/>
      <c r="I483" s="162">
        <v>0</v>
      </c>
      <c r="J483" s="162">
        <v>0</v>
      </c>
      <c r="K483" s="162">
        <v>0</v>
      </c>
      <c r="L483" s="162">
        <v>0</v>
      </c>
      <c r="M483" s="150">
        <f>-'Group Inputs'!E239</f>
        <v>0</v>
      </c>
      <c r="N483" s="784"/>
    </row>
    <row r="484" spans="2:21" ht="12.75" customHeight="1" x14ac:dyDescent="0.2">
      <c r="B484" s="54" t="str">
        <f t="shared" si="107"/>
        <v>Yes</v>
      </c>
      <c r="D484" s="62" t="s">
        <v>939</v>
      </c>
      <c r="F484" s="30"/>
      <c r="G484" s="30"/>
      <c r="H484" s="233"/>
      <c r="I484" s="162">
        <v>0</v>
      </c>
      <c r="J484" s="162">
        <v>0</v>
      </c>
      <c r="K484" s="162">
        <v>0</v>
      </c>
      <c r="L484" s="162">
        <v>0</v>
      </c>
      <c r="M484" s="150">
        <f>-'Group Inputs'!E240</f>
        <v>0</v>
      </c>
      <c r="N484" s="784"/>
    </row>
    <row r="485" spans="2:21" ht="12.75" hidden="1" customHeight="1" x14ac:dyDescent="0.2">
      <c r="B485" s="1500" t="s">
        <v>645</v>
      </c>
      <c r="C485" s="7" t="s">
        <v>837</v>
      </c>
      <c r="D485" s="1500" t="s">
        <v>942</v>
      </c>
      <c r="F485" s="30"/>
      <c r="G485" s="30"/>
      <c r="H485" s="233"/>
      <c r="I485" s="162">
        <v>0</v>
      </c>
      <c r="J485" s="162">
        <v>0</v>
      </c>
      <c r="K485" s="162">
        <v>0</v>
      </c>
      <c r="L485" s="162">
        <v>0</v>
      </c>
      <c r="M485" s="150">
        <f>-'Group Inputs'!E241</f>
        <v>0</v>
      </c>
      <c r="N485" s="784"/>
    </row>
    <row r="486" spans="2:21" ht="12.75" hidden="1" customHeight="1" x14ac:dyDescent="0.2">
      <c r="B486" s="1500" t="s">
        <v>645</v>
      </c>
      <c r="C486" s="7" t="s">
        <v>837</v>
      </c>
      <c r="D486" s="1500" t="s">
        <v>942</v>
      </c>
      <c r="F486" s="30"/>
      <c r="G486" s="30"/>
      <c r="H486" s="233"/>
      <c r="I486" s="162">
        <v>0</v>
      </c>
      <c r="J486" s="162">
        <v>0</v>
      </c>
      <c r="K486" s="162">
        <v>0</v>
      </c>
      <c r="L486" s="162">
        <v>0</v>
      </c>
      <c r="M486" s="150">
        <f>-'Group Inputs'!E242</f>
        <v>0</v>
      </c>
      <c r="N486" s="784"/>
    </row>
    <row r="487" spans="2:21" ht="12.75" hidden="1" customHeight="1" x14ac:dyDescent="0.2">
      <c r="B487" s="1500" t="s">
        <v>645</v>
      </c>
      <c r="C487" s="7" t="s">
        <v>837</v>
      </c>
      <c r="D487" s="1500" t="s">
        <v>942</v>
      </c>
      <c r="F487" s="30"/>
      <c r="G487" s="30"/>
      <c r="H487" s="233"/>
      <c r="I487" s="162">
        <v>0</v>
      </c>
      <c r="J487" s="162">
        <v>0</v>
      </c>
      <c r="K487" s="162">
        <v>0</v>
      </c>
      <c r="L487" s="162">
        <v>0</v>
      </c>
      <c r="M487" s="150">
        <f>-'Group Inputs'!E243</f>
        <v>0</v>
      </c>
      <c r="N487" s="784"/>
    </row>
    <row r="488" spans="2:21" ht="12.75" hidden="1" customHeight="1" x14ac:dyDescent="0.2">
      <c r="B488" s="1500" t="s">
        <v>645</v>
      </c>
      <c r="C488" s="7" t="s">
        <v>837</v>
      </c>
      <c r="D488" s="1500" t="s">
        <v>942</v>
      </c>
      <c r="F488" s="30"/>
      <c r="G488" s="30"/>
      <c r="H488" s="233"/>
      <c r="I488" s="162">
        <v>0</v>
      </c>
      <c r="J488" s="162">
        <v>0</v>
      </c>
      <c r="K488" s="162">
        <v>0</v>
      </c>
      <c r="L488" s="162">
        <v>0</v>
      </c>
      <c r="M488" s="150">
        <f>-'Group Inputs'!E244</f>
        <v>0</v>
      </c>
      <c r="N488" s="784"/>
    </row>
    <row r="489" spans="2:21" ht="12.75" hidden="1" customHeight="1" x14ac:dyDescent="0.2">
      <c r="B489" s="1500" t="s">
        <v>645</v>
      </c>
      <c r="C489" s="7" t="s">
        <v>837</v>
      </c>
      <c r="D489" s="1500" t="s">
        <v>942</v>
      </c>
      <c r="F489" s="30"/>
      <c r="G489" s="30"/>
      <c r="H489" s="233"/>
      <c r="I489" s="162">
        <v>0</v>
      </c>
      <c r="J489" s="162">
        <v>0</v>
      </c>
      <c r="K489" s="162">
        <v>0</v>
      </c>
      <c r="L489" s="162">
        <v>0</v>
      </c>
      <c r="M489" s="150">
        <f>-'Group Inputs'!E245</f>
        <v>0</v>
      </c>
      <c r="N489" s="784"/>
    </row>
    <row r="490" spans="2:21" ht="12.75" hidden="1" customHeight="1" x14ac:dyDescent="0.2">
      <c r="B490" s="1500" t="s">
        <v>645</v>
      </c>
      <c r="C490" s="7" t="s">
        <v>837</v>
      </c>
      <c r="D490" s="1500" t="s">
        <v>942</v>
      </c>
      <c r="F490" s="30"/>
      <c r="G490" s="30"/>
      <c r="H490" s="233"/>
      <c r="I490" s="162">
        <v>0</v>
      </c>
      <c r="J490" s="162">
        <v>0</v>
      </c>
      <c r="K490" s="162">
        <v>0</v>
      </c>
      <c r="L490" s="162">
        <v>0</v>
      </c>
      <c r="M490" s="150">
        <f>-'Group Inputs'!E246</f>
        <v>0</v>
      </c>
      <c r="N490" s="784"/>
    </row>
    <row r="491" spans="2:21" ht="12.75" hidden="1" customHeight="1" x14ac:dyDescent="0.2">
      <c r="B491" s="1500" t="s">
        <v>645</v>
      </c>
      <c r="C491" s="7" t="s">
        <v>837</v>
      </c>
      <c r="D491" s="1500" t="s">
        <v>942</v>
      </c>
      <c r="F491" s="30"/>
      <c r="G491" s="30"/>
      <c r="H491" s="233"/>
      <c r="I491" s="162">
        <v>0</v>
      </c>
      <c r="J491" s="162">
        <v>0</v>
      </c>
      <c r="K491" s="162">
        <v>0</v>
      </c>
      <c r="L491" s="162">
        <v>0</v>
      </c>
      <c r="M491" s="150">
        <f>-'Group Inputs'!E247</f>
        <v>0</v>
      </c>
      <c r="N491" s="784"/>
    </row>
    <row r="492" spans="2:21" ht="12.75" hidden="1" customHeight="1" x14ac:dyDescent="0.2">
      <c r="B492" s="1500" t="s">
        <v>645</v>
      </c>
      <c r="C492" s="7" t="s">
        <v>837</v>
      </c>
      <c r="D492" s="1500" t="s">
        <v>942</v>
      </c>
      <c r="F492" s="30"/>
      <c r="G492" s="30"/>
      <c r="H492" s="233"/>
      <c r="I492" s="162">
        <v>0</v>
      </c>
      <c r="J492" s="162">
        <v>0</v>
      </c>
      <c r="K492" s="162">
        <v>0</v>
      </c>
      <c r="L492" s="162">
        <v>0</v>
      </c>
      <c r="M492" s="150">
        <f>-'Group Inputs'!E248</f>
        <v>0</v>
      </c>
      <c r="N492" s="784"/>
    </row>
    <row r="493" spans="2:21" ht="12.75" hidden="1" customHeight="1" x14ac:dyDescent="0.2">
      <c r="B493" s="1500" t="s">
        <v>645</v>
      </c>
      <c r="C493" s="7" t="s">
        <v>837</v>
      </c>
      <c r="D493" s="1500" t="s">
        <v>942</v>
      </c>
      <c r="F493" s="30"/>
      <c r="G493" s="30"/>
      <c r="H493" s="233"/>
      <c r="I493" s="162">
        <v>0</v>
      </c>
      <c r="J493" s="162">
        <v>0</v>
      </c>
      <c r="K493" s="162">
        <v>0</v>
      </c>
      <c r="L493" s="162">
        <v>0</v>
      </c>
      <c r="M493" s="150">
        <f>-'Group Inputs'!E249</f>
        <v>0</v>
      </c>
      <c r="N493" s="784"/>
    </row>
    <row r="494" spans="2:21" ht="12.75" hidden="1" customHeight="1" x14ac:dyDescent="0.2">
      <c r="B494" s="1500" t="s">
        <v>645</v>
      </c>
      <c r="C494" s="7" t="s">
        <v>837</v>
      </c>
      <c r="D494" s="1500" t="s">
        <v>942</v>
      </c>
      <c r="F494" s="30"/>
      <c r="G494" s="30"/>
      <c r="H494" s="233"/>
      <c r="I494" s="162">
        <v>0</v>
      </c>
      <c r="J494" s="162">
        <v>0</v>
      </c>
      <c r="K494" s="162">
        <v>0</v>
      </c>
      <c r="L494" s="162">
        <v>0</v>
      </c>
      <c r="M494" s="150">
        <f>-'Group Inputs'!E250</f>
        <v>0</v>
      </c>
      <c r="N494" s="784"/>
    </row>
    <row r="495" spans="2:21" ht="12.75" hidden="1" customHeight="1" x14ac:dyDescent="0.2">
      <c r="B495" s="1500" t="s">
        <v>645</v>
      </c>
      <c r="C495" s="7" t="s">
        <v>837</v>
      </c>
      <c r="D495" s="1500" t="s">
        <v>942</v>
      </c>
      <c r="F495" s="30"/>
      <c r="G495" s="30"/>
      <c r="H495" s="233"/>
      <c r="I495" s="162">
        <v>0</v>
      </c>
      <c r="J495" s="162">
        <v>0</v>
      </c>
      <c r="K495" s="162">
        <v>0</v>
      </c>
      <c r="L495" s="162">
        <v>0</v>
      </c>
      <c r="M495" s="150">
        <f>-'Group Inputs'!E251</f>
        <v>0</v>
      </c>
      <c r="N495" s="784"/>
    </row>
    <row r="496" spans="2:21" ht="12.75" hidden="1" customHeight="1" x14ac:dyDescent="0.2">
      <c r="B496" s="1500" t="s">
        <v>645</v>
      </c>
      <c r="C496" s="7" t="s">
        <v>837</v>
      </c>
      <c r="D496" s="1500" t="s">
        <v>942</v>
      </c>
      <c r="F496" s="30"/>
      <c r="G496" s="30"/>
      <c r="H496" s="233"/>
      <c r="I496" s="162">
        <v>0</v>
      </c>
      <c r="J496" s="162">
        <v>0</v>
      </c>
      <c r="K496" s="162">
        <v>0</v>
      </c>
      <c r="L496" s="162">
        <v>0</v>
      </c>
      <c r="M496" s="150">
        <f>-'Group Inputs'!E252</f>
        <v>0</v>
      </c>
      <c r="N496" s="784"/>
    </row>
    <row r="497" spans="2:21" ht="12.75" hidden="1" customHeight="1" x14ac:dyDescent="0.2">
      <c r="B497" s="1500" t="s">
        <v>645</v>
      </c>
      <c r="C497" s="7" t="s">
        <v>837</v>
      </c>
      <c r="D497" s="1500" t="s">
        <v>942</v>
      </c>
      <c r="F497" s="30"/>
      <c r="G497" s="30"/>
      <c r="H497" s="233"/>
      <c r="I497" s="162">
        <v>0</v>
      </c>
      <c r="J497" s="162">
        <v>0</v>
      </c>
      <c r="K497" s="162">
        <v>0</v>
      </c>
      <c r="L497" s="162">
        <v>0</v>
      </c>
      <c r="M497" s="150">
        <f>-'Group Inputs'!E253</f>
        <v>0</v>
      </c>
      <c r="N497" s="784"/>
    </row>
    <row r="498" spans="2:21" ht="12.75" customHeight="1" x14ac:dyDescent="0.2">
      <c r="B498" s="54" t="str">
        <f t="shared" si="107"/>
        <v>Yes</v>
      </c>
      <c r="D498" s="62"/>
      <c r="F498" s="30"/>
      <c r="G498" s="30"/>
      <c r="H498" s="233"/>
      <c r="I498" s="17"/>
      <c r="J498" s="17"/>
      <c r="K498" s="17"/>
      <c r="L498" s="17"/>
      <c r="M498" s="150"/>
      <c r="N498" s="784"/>
      <c r="P498" s="1501" t="s">
        <v>941</v>
      </c>
      <c r="Q498" s="1502"/>
    </row>
    <row r="499" spans="2:21" ht="13.5" thickBot="1" x14ac:dyDescent="0.25">
      <c r="B499" s="54" t="str">
        <f t="shared" si="107"/>
        <v>Yes</v>
      </c>
      <c r="D499" s="62" t="s">
        <v>943</v>
      </c>
      <c r="F499" s="30"/>
      <c r="G499" s="30"/>
      <c r="H499" s="34"/>
      <c r="I499" s="151">
        <f>SUM(I482:I498)</f>
        <v>0</v>
      </c>
      <c r="J499" s="151">
        <f>SUM(J482:J498)</f>
        <v>0</v>
      </c>
      <c r="K499" s="151">
        <f>SUM(K482:K498)</f>
        <v>0</v>
      </c>
      <c r="L499" s="151">
        <f>SUM(L482:L498)</f>
        <v>0</v>
      </c>
      <c r="M499" s="151">
        <f>SUM(M482:M498)</f>
        <v>0</v>
      </c>
      <c r="N499" s="791"/>
    </row>
    <row r="500" spans="2:21" ht="13.5" thickTop="1" x14ac:dyDescent="0.2">
      <c r="B500" s="54" t="str">
        <f t="shared" si="107"/>
        <v>Yes</v>
      </c>
      <c r="D500" s="62"/>
      <c r="F500" s="30"/>
      <c r="G500" s="30"/>
      <c r="H500" s="34"/>
      <c r="I500" s="41"/>
      <c r="J500" s="41"/>
      <c r="K500" s="41"/>
      <c r="L500" s="41"/>
      <c r="M500" s="41"/>
      <c r="N500" s="791"/>
    </row>
    <row r="501" spans="2:21" x14ac:dyDescent="0.2">
      <c r="B501" s="54" t="str">
        <f t="shared" si="107"/>
        <v>Yes</v>
      </c>
      <c r="D501" s="997" t="s">
        <v>945</v>
      </c>
      <c r="F501" s="30"/>
      <c r="G501" s="30"/>
      <c r="H501" s="30"/>
      <c r="I501" s="34"/>
      <c r="J501" s="47"/>
      <c r="K501" s="47"/>
      <c r="L501" s="47"/>
      <c r="M501" s="45"/>
      <c r="N501" s="791"/>
    </row>
    <row r="502" spans="2:21" x14ac:dyDescent="0.2">
      <c r="B502" s="54" t="str">
        <f t="shared" si="107"/>
        <v>Yes</v>
      </c>
      <c r="D502" s="62" t="s">
        <v>946</v>
      </c>
      <c r="F502" s="30"/>
      <c r="G502" s="30"/>
      <c r="H502" s="30"/>
      <c r="I502" s="34"/>
      <c r="J502" s="47"/>
      <c r="K502" s="47"/>
      <c r="L502" s="47"/>
      <c r="M502" s="45">
        <f>SUMIF(M482:M497,"&gt;0")</f>
        <v>0</v>
      </c>
      <c r="N502" s="791"/>
    </row>
    <row r="503" spans="2:21" x14ac:dyDescent="0.2">
      <c r="B503" s="54" t="str">
        <f t="shared" si="107"/>
        <v>Yes</v>
      </c>
      <c r="D503" s="62" t="s">
        <v>947</v>
      </c>
      <c r="F503" s="30"/>
      <c r="G503" s="30"/>
      <c r="H503" s="30"/>
      <c r="I503" s="34"/>
      <c r="J503" s="47"/>
      <c r="K503" s="47"/>
      <c r="L503" s="47"/>
      <c r="M503" s="143">
        <f>SUMIF(M482:M497,"&lt;0")</f>
        <v>0</v>
      </c>
      <c r="N503" s="791"/>
    </row>
    <row r="504" spans="2:21" x14ac:dyDescent="0.2">
      <c r="B504" s="54" t="str">
        <f t="shared" si="107"/>
        <v>Yes</v>
      </c>
      <c r="C504" s="801"/>
      <c r="D504" s="1830"/>
      <c r="E504" s="1830"/>
      <c r="F504" s="1830"/>
      <c r="G504" s="1830"/>
      <c r="H504" s="1830"/>
      <c r="I504" s="1830"/>
      <c r="J504" s="1830"/>
      <c r="K504" s="1830"/>
      <c r="L504" s="1830"/>
      <c r="M504" s="1830"/>
      <c r="N504" s="783">
        <f>IF($B504="Yes",$N443+1,$N443)</f>
        <v>15</v>
      </c>
      <c r="O504" s="30"/>
      <c r="P504" s="1842"/>
      <c r="Q504" s="1842"/>
      <c r="R504" s="1842"/>
      <c r="S504" s="1842"/>
      <c r="T504" s="1842"/>
    </row>
    <row r="505" spans="2:21" ht="12.75" customHeight="1" x14ac:dyDescent="0.2">
      <c r="B505" s="54" t="str">
        <f>'Statement of Financial Position'!$B$30</f>
        <v>Yes</v>
      </c>
      <c r="D505" s="544"/>
      <c r="E505" s="544"/>
      <c r="F505" s="544"/>
      <c r="G505" s="544"/>
      <c r="H505" s="544"/>
      <c r="I505" s="544"/>
      <c r="J505" s="544"/>
      <c r="K505" s="867"/>
      <c r="L505" s="867"/>
      <c r="M505" s="867"/>
      <c r="O505" s="5"/>
      <c r="P505" s="1842"/>
      <c r="Q505" s="1842"/>
      <c r="R505" s="1842"/>
      <c r="S505" s="1842"/>
      <c r="T505" s="1842"/>
      <c r="U505" s="5"/>
    </row>
    <row r="506" spans="2:21" x14ac:dyDescent="0.2">
      <c r="B506" s="54" t="str">
        <f>'Statement of Financial Position'!$B$30</f>
        <v>Yes</v>
      </c>
      <c r="C506" s="801"/>
      <c r="D506" s="1829" t="str">
        <f>N506&amp;". Funds Held on Behalf of Cluster / Transport Network"</f>
        <v>15. Funds Held on Behalf of Cluster / Transport Network</v>
      </c>
      <c r="E506" s="1829"/>
      <c r="F506" s="1829"/>
      <c r="G506" s="1829"/>
      <c r="H506" s="1829"/>
      <c r="I506" s="1829"/>
      <c r="J506" s="1829"/>
      <c r="K506" s="542"/>
      <c r="L506" s="542"/>
      <c r="M506" s="542"/>
      <c r="N506" s="783">
        <f>IF($B506="Yes",N443+1,N443)</f>
        <v>15</v>
      </c>
    </row>
    <row r="507" spans="2:21" ht="12.75" customHeight="1" x14ac:dyDescent="0.2">
      <c r="B507" s="54" t="str">
        <f>$B$506</f>
        <v>Yes</v>
      </c>
      <c r="D507" s="29"/>
      <c r="F507" s="85"/>
      <c r="G507" s="85"/>
      <c r="J507" s="48"/>
      <c r="K507" s="48"/>
      <c r="L507" s="48"/>
      <c r="M507" s="48"/>
      <c r="N507" s="783"/>
      <c r="O507" s="370" t="str">
        <f>'Guidance - Specific Disclosures'!A130</f>
        <v>[S43]</v>
      </c>
    </row>
    <row r="508" spans="2:21" ht="12.75" customHeight="1" x14ac:dyDescent="0.2">
      <c r="B508" s="54" t="str">
        <f t="shared" ref="B508:B514" si="110">$B$506</f>
        <v>Yes</v>
      </c>
      <c r="D508" s="1559" t="str">
        <f>SchoolName&amp;" is the lead school funded by the Ministry of Education to provide X services to its cluster of schools."</f>
        <v>Kiwi Park School is the lead school funded by the Ministry of Education to provide X services to its cluster of schools.</v>
      </c>
      <c r="E508" s="1559"/>
      <c r="F508" s="1559"/>
      <c r="G508" s="1559"/>
      <c r="H508" s="1559"/>
      <c r="I508" s="1559"/>
      <c r="J508" s="1559"/>
      <c r="K508" s="867"/>
      <c r="L508" s="867"/>
      <c r="M508" s="867"/>
      <c r="O508" s="371" t="str">
        <f>'Guidance - Specific Disclosures'!A152</f>
        <v>[S50]</v>
      </c>
      <c r="P508" s="5"/>
      <c r="Q508" s="5"/>
      <c r="R508" s="5"/>
      <c r="T508" s="5"/>
      <c r="U508" s="5"/>
    </row>
    <row r="509" spans="2:21" ht="12.75" customHeight="1" x14ac:dyDescent="0.2">
      <c r="B509" s="54" t="str">
        <f t="shared" si="110"/>
        <v>Yes</v>
      </c>
      <c r="D509" s="1559"/>
      <c r="E509" s="1559"/>
      <c r="F509" s="1559"/>
      <c r="G509" s="1559"/>
      <c r="H509" s="1559"/>
      <c r="I509" s="1559"/>
      <c r="J509" s="1559"/>
      <c r="K509" s="867"/>
      <c r="L509" s="867"/>
      <c r="M509" s="867"/>
      <c r="O509" s="938" t="str">
        <f>'Guidance - Specific Disclosures'!A161</f>
        <v>[S53]</v>
      </c>
      <c r="P509" s="5"/>
      <c r="Q509" s="5"/>
      <c r="R509" s="5"/>
      <c r="T509" s="5"/>
      <c r="U509" s="5"/>
    </row>
    <row r="510" spans="2:21" ht="12.75" customHeight="1" x14ac:dyDescent="0.2">
      <c r="B510" s="54" t="str">
        <f t="shared" si="110"/>
        <v>Yes</v>
      </c>
      <c r="D510" s="168"/>
      <c r="E510" s="388"/>
      <c r="H510" s="388"/>
      <c r="I510" s="388"/>
      <c r="J510" s="388"/>
      <c r="K510" s="388"/>
      <c r="L510" s="388"/>
      <c r="M510" s="388"/>
      <c r="O510" s="5"/>
      <c r="P510" s="5"/>
      <c r="Q510" s="5"/>
      <c r="R510" s="5"/>
      <c r="T510" s="5"/>
      <c r="U510" s="5"/>
    </row>
    <row r="511" spans="2:21" ht="12.75" customHeight="1" x14ac:dyDescent="0.2">
      <c r="B511" s="54" t="str">
        <f t="shared" si="110"/>
        <v>Yes</v>
      </c>
      <c r="D511" s="50" t="s">
        <v>904</v>
      </c>
      <c r="H511" s="30"/>
      <c r="K511" s="130">
        <f>FY</f>
        <v>2025</v>
      </c>
      <c r="L511" s="130">
        <f>FY</f>
        <v>2025</v>
      </c>
      <c r="M511" s="130">
        <f>FY-1</f>
        <v>2024</v>
      </c>
      <c r="O511" s="5"/>
      <c r="P511" s="5"/>
      <c r="Q511" s="5"/>
      <c r="R511" s="5"/>
      <c r="T511" s="5"/>
      <c r="U511" s="5"/>
    </row>
    <row r="512" spans="2:21" ht="25.5" x14ac:dyDescent="0.2">
      <c r="B512" s="54" t="str">
        <f t="shared" si="110"/>
        <v>Yes</v>
      </c>
      <c r="D512" s="54"/>
      <c r="H512" s="30"/>
      <c r="K512" s="571" t="str">
        <f>+'Group Inputs'!$C$7</f>
        <v>Actual</v>
      </c>
      <c r="L512" s="171" t="str">
        <f>+'Group Inputs'!$D$7</f>
        <v>Budget (Unaudited)</v>
      </c>
      <c r="M512" s="571" t="str">
        <f>+'Group Inputs'!$E$7</f>
        <v>Actual</v>
      </c>
      <c r="O512" s="5"/>
      <c r="P512" s="5"/>
      <c r="Q512" s="5"/>
      <c r="R512" s="5"/>
      <c r="T512" s="5"/>
      <c r="U512" s="5"/>
    </row>
    <row r="513" spans="1:20" ht="12.75" customHeight="1" x14ac:dyDescent="0.2">
      <c r="A513" s="1" t="s">
        <v>173</v>
      </c>
      <c r="B513" s="54" t="str">
        <f t="shared" si="110"/>
        <v>Yes</v>
      </c>
      <c r="D513" s="54"/>
      <c r="H513" s="30"/>
      <c r="K513" s="85" t="s">
        <v>316</v>
      </c>
      <c r="L513" s="85" t="s">
        <v>316</v>
      </c>
      <c r="M513" s="85" t="s">
        <v>316</v>
      </c>
    </row>
    <row r="514" spans="1:20" ht="12.75" customHeight="1" x14ac:dyDescent="0.2">
      <c r="A514" s="753">
        <v>9201</v>
      </c>
      <c r="B514" s="54" t="str">
        <f t="shared" si="110"/>
        <v>Yes</v>
      </c>
      <c r="D514" s="54" t="s">
        <v>951</v>
      </c>
      <c r="H514" s="30"/>
      <c r="K514" s="45">
        <f>+M530</f>
        <v>0</v>
      </c>
      <c r="L514" s="161">
        <v>0</v>
      </c>
      <c r="M514" s="161">
        <v>0</v>
      </c>
      <c r="O514" s="122"/>
      <c r="P514" s="122"/>
      <c r="Q514" s="122"/>
      <c r="R514" s="122"/>
      <c r="S514" s="122"/>
      <c r="T514" s="122"/>
    </row>
    <row r="515" spans="1:20" ht="12.75" customHeight="1" x14ac:dyDescent="0.2">
      <c r="A515" s="753">
        <v>9202</v>
      </c>
      <c r="B515" s="851" t="str">
        <f>IF(AND(ROUND($K515,0)=0,ROUND($L515,0)=0,ROUND($M515,0)=0),"No","Yes")</f>
        <v>No</v>
      </c>
      <c r="D515" s="54" t="s">
        <v>952</v>
      </c>
      <c r="H515" s="30"/>
      <c r="K515" s="162">
        <v>0</v>
      </c>
      <c r="L515" s="161">
        <v>0</v>
      </c>
      <c r="M515" s="161">
        <v>0</v>
      </c>
      <c r="P515" s="1499" t="s">
        <v>438</v>
      </c>
      <c r="Q515" s="54"/>
      <c r="R515" s="168"/>
      <c r="S515" s="168"/>
      <c r="T515" s="168"/>
    </row>
    <row r="516" spans="1:20" ht="12.75" customHeight="1" x14ac:dyDescent="0.2">
      <c r="A516" s="753">
        <v>9205</v>
      </c>
      <c r="B516" s="851" t="str">
        <f>IF(AND(ROUND($K516,0)=0,ROUND($L516,0)=0,ROUND($M516,0)=0),"No","Yes")</f>
        <v>No</v>
      </c>
      <c r="D516" s="54" t="s">
        <v>953</v>
      </c>
      <c r="H516" s="30"/>
      <c r="K516" s="162">
        <v>0</v>
      </c>
      <c r="L516" s="161">
        <v>0</v>
      </c>
      <c r="M516" s="161">
        <v>0</v>
      </c>
      <c r="P516" s="142"/>
      <c r="Q516" s="168"/>
      <c r="R516" s="168"/>
      <c r="S516" s="168"/>
      <c r="T516" s="168"/>
    </row>
    <row r="517" spans="1:20" ht="12.75" customHeight="1" x14ac:dyDescent="0.2">
      <c r="A517" s="753"/>
      <c r="B517" s="54" t="str">
        <f t="shared" ref="B517:B524" si="111">$B$506</f>
        <v>Yes</v>
      </c>
      <c r="D517" s="54"/>
      <c r="H517" s="30"/>
      <c r="K517" s="677"/>
      <c r="L517" s="676"/>
      <c r="M517" s="676"/>
      <c r="P517" s="142"/>
      <c r="Q517" s="168"/>
      <c r="R517" s="168"/>
      <c r="S517" s="168"/>
      <c r="T517" s="168"/>
    </row>
    <row r="518" spans="1:20" ht="12.75" customHeight="1" x14ac:dyDescent="0.2">
      <c r="A518" s="753"/>
      <c r="B518" s="54" t="str">
        <f t="shared" si="111"/>
        <v>Yes</v>
      </c>
      <c r="D518" s="54" t="s">
        <v>954</v>
      </c>
      <c r="H518" s="30"/>
      <c r="K518" s="45">
        <f>SUM(K514:K517)</f>
        <v>0</v>
      </c>
      <c r="L518" s="45">
        <f>SUM(L514:L517)</f>
        <v>0</v>
      </c>
      <c r="M518" s="45">
        <f>SUM(M514:M517)</f>
        <v>0</v>
      </c>
      <c r="P518" s="142"/>
      <c r="Q518" s="168"/>
      <c r="R518" s="168"/>
      <c r="S518" s="168"/>
      <c r="T518" s="168"/>
    </row>
    <row r="519" spans="1:20" ht="12.75" customHeight="1" x14ac:dyDescent="0.2">
      <c r="A519" s="753"/>
      <c r="B519" s="54" t="str">
        <f t="shared" si="111"/>
        <v>Yes</v>
      </c>
      <c r="D519" s="54"/>
      <c r="H519" s="30"/>
      <c r="K519" s="45"/>
      <c r="L519" s="143"/>
      <c r="M519" s="143"/>
      <c r="P519" s="142"/>
      <c r="Q519" s="168"/>
      <c r="R519" s="168"/>
      <c r="S519" s="168"/>
      <c r="T519" s="168"/>
    </row>
    <row r="520" spans="1:20" ht="12.75" customHeight="1" x14ac:dyDescent="0.2">
      <c r="A520" s="753">
        <v>9210</v>
      </c>
      <c r="B520" s="54" t="str">
        <f t="shared" si="111"/>
        <v>Yes</v>
      </c>
      <c r="D520" s="54" t="s">
        <v>955</v>
      </c>
      <c r="H520" s="30"/>
      <c r="K520" s="162">
        <v>0</v>
      </c>
      <c r="L520" s="161">
        <v>0</v>
      </c>
      <c r="M520" s="161">
        <v>0</v>
      </c>
      <c r="O520" s="168"/>
      <c r="P520" s="168"/>
      <c r="Q520" s="168"/>
      <c r="R520" s="168"/>
      <c r="S520" s="168"/>
      <c r="T520" s="168"/>
    </row>
    <row r="521" spans="1:20" ht="12.75" customHeight="1" x14ac:dyDescent="0.2">
      <c r="A521" s="753"/>
      <c r="B521" s="54" t="str">
        <f t="shared" si="111"/>
        <v>Yes</v>
      </c>
      <c r="D521" s="54"/>
      <c r="H521" s="30"/>
      <c r="K521" s="677"/>
      <c r="L521" s="676"/>
      <c r="M521" s="676"/>
      <c r="O521" s="168"/>
      <c r="P521" s="168"/>
      <c r="Q521" s="168"/>
      <c r="R521" s="168"/>
      <c r="S521" s="168"/>
      <c r="T521" s="168"/>
    </row>
    <row r="522" spans="1:20" ht="12.75" customHeight="1" x14ac:dyDescent="0.2">
      <c r="A522" s="753"/>
      <c r="B522" s="54" t="str">
        <f t="shared" si="111"/>
        <v>Yes</v>
      </c>
      <c r="D522" s="54" t="s">
        <v>956</v>
      </c>
      <c r="H522" s="30"/>
      <c r="K522" s="45">
        <f>K518-K520</f>
        <v>0</v>
      </c>
      <c r="L522" s="45">
        <f>L518-L520</f>
        <v>0</v>
      </c>
      <c r="M522" s="45">
        <f>M518-M520</f>
        <v>0</v>
      </c>
      <c r="O522" s="168"/>
      <c r="P522" s="168"/>
      <c r="Q522" s="168"/>
      <c r="R522" s="168"/>
      <c r="S522" s="168"/>
      <c r="T522" s="168"/>
    </row>
    <row r="523" spans="1:20" ht="12.75" customHeight="1" x14ac:dyDescent="0.2">
      <c r="A523" s="753"/>
      <c r="B523" s="54" t="str">
        <f t="shared" si="111"/>
        <v>Yes</v>
      </c>
      <c r="D523" s="54"/>
      <c r="H523" s="30"/>
      <c r="K523" s="153"/>
      <c r="L523" s="154"/>
      <c r="M523" s="154"/>
      <c r="N523" s="778"/>
      <c r="O523" s="8"/>
      <c r="P523" s="8"/>
      <c r="Q523" s="8"/>
      <c r="R523" s="8"/>
      <c r="S523" s="8"/>
      <c r="T523" s="168"/>
    </row>
    <row r="524" spans="1:20" ht="12.75" customHeight="1" x14ac:dyDescent="0.2">
      <c r="A524" s="753"/>
      <c r="B524" s="54" t="str">
        <f t="shared" si="111"/>
        <v>Yes</v>
      </c>
      <c r="D524" s="54" t="s">
        <v>957</v>
      </c>
      <c r="H524" s="30"/>
      <c r="K524" s="153"/>
      <c r="L524" s="154"/>
      <c r="M524" s="154"/>
      <c r="N524" s="393"/>
      <c r="O524" s="415"/>
      <c r="P524" s="415"/>
      <c r="Q524" s="415"/>
      <c r="R524" s="8"/>
      <c r="S524" s="8"/>
      <c r="T524" s="168"/>
    </row>
    <row r="525" spans="1:20" ht="12.75" customHeight="1" x14ac:dyDescent="0.2">
      <c r="A525" s="753">
        <v>9213</v>
      </c>
      <c r="B525" s="851" t="str">
        <f>IF(AND(ROUND($K525,0)=0,ROUND($L525,0)=0,ROUND($M525,0)=0),"No","Yes")</f>
        <v>No</v>
      </c>
      <c r="D525" s="187" t="s">
        <v>958</v>
      </c>
      <c r="H525" s="30"/>
      <c r="K525" s="162">
        <v>0</v>
      </c>
      <c r="L525" s="162">
        <v>0</v>
      </c>
      <c r="M525" s="162">
        <v>0</v>
      </c>
      <c r="N525" s="5"/>
      <c r="O525" s="1014"/>
      <c r="P525" s="573"/>
      <c r="Q525" s="1014"/>
      <c r="R525" s="8"/>
      <c r="S525" s="8"/>
      <c r="T525" s="168"/>
    </row>
    <row r="526" spans="1:20" ht="12.75" customHeight="1" x14ac:dyDescent="0.2">
      <c r="A526" s="753">
        <v>9213</v>
      </c>
      <c r="B526" s="851" t="str">
        <f t="shared" ref="B526:B528" si="112">IF(AND(ROUND($K526,0)=0,ROUND($L526,0)=0,ROUND($M526,0)=0),"No","Yes")</f>
        <v>No</v>
      </c>
      <c r="D526" s="187" t="s">
        <v>959</v>
      </c>
      <c r="H526" s="30"/>
      <c r="K526" s="162">
        <v>0</v>
      </c>
      <c r="L526" s="162">
        <v>0</v>
      </c>
      <c r="M526" s="162">
        <v>0</v>
      </c>
      <c r="N526" s="5"/>
      <c r="O526" s="573"/>
      <c r="P526" s="573"/>
      <c r="Q526" s="573"/>
      <c r="R526" s="8"/>
      <c r="S526" s="8"/>
      <c r="T526" s="168"/>
    </row>
    <row r="527" spans="1:20" ht="12.75" customHeight="1" x14ac:dyDescent="0.2">
      <c r="A527" s="753">
        <v>9213</v>
      </c>
      <c r="B527" s="851" t="str">
        <f t="shared" si="112"/>
        <v>No</v>
      </c>
      <c r="D527" s="187" t="s">
        <v>960</v>
      </c>
      <c r="H527" s="30"/>
      <c r="K527" s="162">
        <v>0</v>
      </c>
      <c r="L527" s="162">
        <v>0</v>
      </c>
      <c r="M527" s="162">
        <v>0</v>
      </c>
      <c r="N527"/>
      <c r="O527" s="1013"/>
      <c r="P527" s="1013"/>
      <c r="Q527" s="1013"/>
      <c r="R527" s="8"/>
      <c r="S527" s="8"/>
      <c r="T527" s="168"/>
    </row>
    <row r="528" spans="1:20" ht="12.75" customHeight="1" x14ac:dyDescent="0.2">
      <c r="A528" s="753">
        <v>9213</v>
      </c>
      <c r="B528" s="851" t="str">
        <f t="shared" si="112"/>
        <v>No</v>
      </c>
      <c r="D528" s="187" t="s">
        <v>961</v>
      </c>
      <c r="H528" s="30"/>
      <c r="K528" s="162">
        <v>0</v>
      </c>
      <c r="L528" s="162">
        <v>0</v>
      </c>
      <c r="M528" s="162">
        <v>0</v>
      </c>
      <c r="N528" s="5"/>
      <c r="O528" s="861"/>
      <c r="P528" s="861"/>
      <c r="Q528" s="861"/>
      <c r="R528" s="8"/>
      <c r="S528" s="8"/>
      <c r="T528" s="168"/>
    </row>
    <row r="529" spans="1:21" ht="12.75" customHeight="1" x14ac:dyDescent="0.2">
      <c r="B529" s="54" t="str">
        <f t="shared" ref="B529:B534" si="113">$B$506</f>
        <v>Yes</v>
      </c>
      <c r="D529" s="187"/>
      <c r="H529" s="30"/>
      <c r="K529" s="153"/>
      <c r="L529" s="154"/>
      <c r="M529" s="154"/>
      <c r="N529" s="5"/>
      <c r="O529" s="5"/>
      <c r="P529" s="5"/>
      <c r="Q529" s="5"/>
      <c r="R529" s="8"/>
      <c r="S529" s="8"/>
      <c r="T529" s="168"/>
    </row>
    <row r="530" spans="1:21" ht="12.75" customHeight="1" thickBot="1" x14ac:dyDescent="0.25">
      <c r="B530" s="54" t="str">
        <f t="shared" si="113"/>
        <v>Yes</v>
      </c>
      <c r="D530" s="54" t="s">
        <v>962</v>
      </c>
      <c r="H530" s="30"/>
      <c r="K530" s="182">
        <f>-'Group Inputs'!C257</f>
        <v>0</v>
      </c>
      <c r="L530" s="182">
        <f>-'Group Inputs'!D257</f>
        <v>0</v>
      </c>
      <c r="M530" s="182">
        <f>-'Group Inputs'!E257</f>
        <v>0</v>
      </c>
      <c r="N530" s="5"/>
      <c r="O530" s="5"/>
      <c r="P530" s="5"/>
      <c r="Q530" s="5"/>
      <c r="R530" s="5"/>
      <c r="S530" s="5"/>
    </row>
    <row r="531" spans="1:21" ht="12.75" customHeight="1" thickTop="1" x14ac:dyDescent="0.2">
      <c r="B531" s="54" t="str">
        <f t="shared" si="113"/>
        <v>Yes</v>
      </c>
      <c r="D531" s="54"/>
      <c r="I531" s="48"/>
      <c r="J531" s="48"/>
      <c r="K531" s="48"/>
      <c r="L531" s="48"/>
      <c r="M531" s="48"/>
      <c r="N531" s="5"/>
      <c r="O531" s="5"/>
      <c r="P531" s="5"/>
      <c r="Q531" s="5"/>
      <c r="R531" s="5"/>
      <c r="S531" s="5"/>
    </row>
    <row r="532" spans="1:21" ht="12.75" customHeight="1" x14ac:dyDescent="0.2">
      <c r="B532" s="54" t="str">
        <f t="shared" si="113"/>
        <v>Yes</v>
      </c>
      <c r="D532" s="54"/>
      <c r="I532" s="48"/>
      <c r="J532" s="48"/>
      <c r="K532" s="48"/>
      <c r="L532" s="48"/>
      <c r="M532" s="48"/>
      <c r="N532" s="30"/>
      <c r="O532" s="30"/>
    </row>
    <row r="533" spans="1:21" ht="12.75" customHeight="1" x14ac:dyDescent="0.2">
      <c r="B533" s="54" t="str">
        <f t="shared" si="113"/>
        <v>Yes</v>
      </c>
      <c r="D533" s="54"/>
      <c r="I533" s="48"/>
      <c r="J533" s="48"/>
      <c r="K533" s="48"/>
      <c r="L533" s="48"/>
      <c r="M533" s="48"/>
      <c r="N533" s="30"/>
      <c r="O533" s="30"/>
    </row>
    <row r="534" spans="1:21" ht="12.75" customHeight="1" x14ac:dyDescent="0.2">
      <c r="B534" s="54" t="str">
        <f t="shared" si="113"/>
        <v>Yes</v>
      </c>
      <c r="D534" s="54"/>
      <c r="F534" s="85"/>
      <c r="G534" s="85"/>
    </row>
    <row r="535" spans="1:21" ht="12.75" customHeight="1" x14ac:dyDescent="0.2">
      <c r="B535" s="914" t="s">
        <v>645</v>
      </c>
      <c r="C535" s="54" t="s">
        <v>837</v>
      </c>
      <c r="D535" s="1866" t="str">
        <f>N535&amp;". Funds Held for Teen Parent Unit"</f>
        <v>15. Funds Held for Teen Parent Unit</v>
      </c>
      <c r="E535" s="1866"/>
      <c r="F535" s="1866"/>
      <c r="G535" s="1866"/>
      <c r="H535" s="1866"/>
      <c r="I535" s="1866"/>
      <c r="J535" s="1866"/>
      <c r="K535" s="543"/>
      <c r="L535" s="543"/>
      <c r="M535" s="543"/>
      <c r="N535" s="783">
        <f>IF($B535="Yes",$N506+1,$N506)</f>
        <v>15</v>
      </c>
    </row>
    <row r="536" spans="1:21" ht="12.75" customHeight="1" x14ac:dyDescent="0.2">
      <c r="B536" s="54" t="str">
        <f>$B$535</f>
        <v>No</v>
      </c>
      <c r="C536" s="802" t="s">
        <v>837</v>
      </c>
      <c r="D536" s="888"/>
      <c r="E536" s="888"/>
      <c r="F536" s="394"/>
      <c r="G536" s="394"/>
      <c r="H536" s="394"/>
    </row>
    <row r="537" spans="1:21" ht="12.75" customHeight="1" x14ac:dyDescent="0.2">
      <c r="B537" s="54" t="str">
        <f t="shared" ref="B537:B541" si="114">$B$535</f>
        <v>No</v>
      </c>
      <c r="C537" s="802" t="s">
        <v>837</v>
      </c>
      <c r="D537" s="1627" t="s">
        <v>963</v>
      </c>
      <c r="E537" s="1627"/>
      <c r="F537" s="1627"/>
      <c r="G537" s="1627"/>
      <c r="H537" s="1627"/>
      <c r="I537" s="1627"/>
      <c r="J537" s="1627"/>
      <c r="K537" s="1627"/>
      <c r="L537" s="1627"/>
      <c r="M537" s="1627"/>
      <c r="P537" s="1841" t="s">
        <v>964</v>
      </c>
      <c r="Q537" s="1841"/>
    </row>
    <row r="538" spans="1:21" ht="12.75" customHeight="1" x14ac:dyDescent="0.2">
      <c r="B538" s="54" t="str">
        <f t="shared" si="114"/>
        <v>No</v>
      </c>
      <c r="C538" s="802" t="s">
        <v>837</v>
      </c>
      <c r="D538" s="1627"/>
      <c r="E538" s="1627"/>
      <c r="F538" s="1627"/>
      <c r="G538" s="1627"/>
      <c r="H538" s="1627"/>
      <c r="I538" s="1627"/>
      <c r="J538" s="1627"/>
      <c r="K538" s="1627"/>
      <c r="L538" s="1627"/>
      <c r="M538" s="1627"/>
      <c r="P538" s="1841"/>
      <c r="Q538" s="1841"/>
    </row>
    <row r="539" spans="1:21" ht="12.75" customHeight="1" x14ac:dyDescent="0.2">
      <c r="B539" s="54" t="str">
        <f t="shared" si="114"/>
        <v>No</v>
      </c>
      <c r="C539" s="802" t="s">
        <v>837</v>
      </c>
      <c r="D539" s="1627"/>
      <c r="E539" s="1627"/>
      <c r="F539" s="1627"/>
      <c r="G539" s="1627"/>
      <c r="H539" s="1627"/>
      <c r="I539" s="1627"/>
      <c r="J539" s="1627"/>
      <c r="K539" s="1627"/>
      <c r="L539" s="1627"/>
      <c r="M539" s="1627"/>
    </row>
    <row r="540" spans="1:21" ht="12.75" customHeight="1" x14ac:dyDescent="0.2">
      <c r="B540" s="54" t="str">
        <f t="shared" si="114"/>
        <v>No</v>
      </c>
      <c r="C540" s="802" t="s">
        <v>837</v>
      </c>
      <c r="D540" s="888"/>
      <c r="E540" s="888"/>
      <c r="F540" s="394"/>
      <c r="G540" s="394"/>
      <c r="H540" s="394"/>
    </row>
    <row r="541" spans="1:21" ht="12.75" customHeight="1" x14ac:dyDescent="0.2">
      <c r="B541" s="54" t="str">
        <f t="shared" si="114"/>
        <v>No</v>
      </c>
      <c r="C541" s="802" t="s">
        <v>837</v>
      </c>
      <c r="D541" s="888"/>
      <c r="E541" s="888"/>
      <c r="F541" s="394"/>
      <c r="G541" s="394"/>
      <c r="H541" s="394"/>
    </row>
    <row r="542" spans="1:21" x14ac:dyDescent="0.2">
      <c r="B542" s="54" t="s">
        <v>310</v>
      </c>
      <c r="C542" s="801"/>
      <c r="D542" s="1862" t="str">
        <f>N542&amp;". Related Party Transactions"</f>
        <v>16. Related Party Transactions</v>
      </c>
      <c r="E542" s="1862"/>
      <c r="F542" s="1862"/>
      <c r="G542" s="1862"/>
      <c r="H542" s="1862"/>
      <c r="I542" s="1862"/>
      <c r="J542" s="1862"/>
      <c r="K542" s="71"/>
      <c r="L542" s="71"/>
      <c r="M542" s="71"/>
      <c r="N542" s="783">
        <f>IF($B542="Yes",$N535+1,$N535)</f>
        <v>16</v>
      </c>
    </row>
    <row r="543" spans="1:21" x14ac:dyDescent="0.2">
      <c r="B543" s="54" t="s">
        <v>310</v>
      </c>
      <c r="J543" s="48"/>
      <c r="K543" s="48"/>
      <c r="L543" s="48"/>
      <c r="M543" s="48"/>
    </row>
    <row r="544" spans="1:21" ht="12.75" customHeight="1" x14ac:dyDescent="0.2">
      <c r="A544" s="30" t="s">
        <v>652</v>
      </c>
      <c r="B544" s="54" t="s">
        <v>310</v>
      </c>
      <c r="D544" s="1559" t="s">
        <v>965</v>
      </c>
      <c r="E544" s="1559"/>
      <c r="F544" s="1559"/>
      <c r="G544" s="1559"/>
      <c r="H544" s="1559"/>
      <c r="I544" s="1559"/>
      <c r="J544" s="1559"/>
      <c r="K544" s="1559"/>
      <c r="L544" s="1559"/>
      <c r="M544" s="1559"/>
      <c r="O544" s="372" t="str">
        <f>'Guidance - Specific Disclosures'!A136</f>
        <v>[S45]</v>
      </c>
      <c r="P544" s="5"/>
      <c r="Q544" s="5"/>
      <c r="R544" s="5"/>
      <c r="T544" s="5"/>
      <c r="U544" s="5"/>
    </row>
    <row r="545" spans="1:21" ht="12.75" customHeight="1" x14ac:dyDescent="0.2">
      <c r="B545" s="54" t="s">
        <v>310</v>
      </c>
      <c r="D545" s="1559"/>
      <c r="E545" s="1559"/>
      <c r="F545" s="1559"/>
      <c r="G545" s="1559"/>
      <c r="H545" s="1559"/>
      <c r="I545" s="1559"/>
      <c r="J545" s="1559"/>
      <c r="K545" s="1559"/>
      <c r="L545" s="1559"/>
      <c r="M545" s="1559"/>
      <c r="O545" s="211"/>
      <c r="P545" s="5"/>
      <c r="Q545" s="5"/>
      <c r="R545" s="5"/>
      <c r="T545" s="5"/>
      <c r="U545" s="5"/>
    </row>
    <row r="546" spans="1:21" ht="12.75" customHeight="1" x14ac:dyDescent="0.2">
      <c r="B546" s="54" t="s">
        <v>310</v>
      </c>
      <c r="D546" s="1559"/>
      <c r="E546" s="1559"/>
      <c r="F546" s="1559"/>
      <c r="G546" s="1559"/>
      <c r="H546" s="1559"/>
      <c r="I546" s="1559"/>
      <c r="J546" s="1559"/>
      <c r="K546" s="1559"/>
      <c r="L546" s="1559"/>
      <c r="M546" s="1559"/>
      <c r="O546" s="211"/>
      <c r="P546" s="120"/>
      <c r="Q546" s="120"/>
      <c r="R546" s="120"/>
      <c r="S546" s="120"/>
      <c r="T546" s="120"/>
      <c r="U546" s="120"/>
    </row>
    <row r="547" spans="1:21" ht="12.75" customHeight="1" x14ac:dyDescent="0.2">
      <c r="B547" s="54" t="s">
        <v>310</v>
      </c>
      <c r="D547" s="1559"/>
      <c r="E547" s="1559"/>
      <c r="F547" s="1559"/>
      <c r="G547" s="1559"/>
      <c r="H547" s="1559"/>
      <c r="I547" s="1559"/>
      <c r="J547" s="1559"/>
      <c r="K547" s="1559"/>
      <c r="L547" s="1559"/>
      <c r="M547" s="1559"/>
      <c r="O547" s="211"/>
      <c r="P547" s="120"/>
      <c r="Q547" s="120"/>
      <c r="R547" s="120"/>
      <c r="S547" s="120"/>
      <c r="T547" s="120"/>
      <c r="U547" s="120"/>
    </row>
    <row r="548" spans="1:21" x14ac:dyDescent="0.2">
      <c r="B548" s="54" t="s">
        <v>310</v>
      </c>
      <c r="D548" s="1559" t="s">
        <v>966</v>
      </c>
      <c r="E548" s="1559"/>
      <c r="F548" s="1559"/>
      <c r="G548" s="1559"/>
      <c r="H548" s="1559"/>
      <c r="I548" s="1559"/>
      <c r="J548" s="1559"/>
      <c r="K548" s="1559"/>
      <c r="L548" s="1559"/>
      <c r="M548" s="1559"/>
      <c r="O548" s="211"/>
      <c r="P548" s="5"/>
      <c r="Q548" s="5"/>
      <c r="R548" s="5"/>
      <c r="T548" s="5"/>
      <c r="U548" s="5"/>
    </row>
    <row r="549" spans="1:21" ht="12.75" customHeight="1" x14ac:dyDescent="0.2">
      <c r="B549" s="54" t="s">
        <v>310</v>
      </c>
      <c r="D549" s="1559"/>
      <c r="E549" s="1559"/>
      <c r="F549" s="1559"/>
      <c r="G549" s="1559"/>
      <c r="H549" s="1559"/>
      <c r="I549" s="1559"/>
      <c r="J549" s="1559"/>
      <c r="K549" s="1559"/>
      <c r="L549" s="1559"/>
      <c r="M549" s="1559"/>
      <c r="O549" s="211"/>
      <c r="P549" s="5"/>
      <c r="Q549" s="5"/>
      <c r="R549" s="5"/>
      <c r="T549" s="5"/>
      <c r="U549" s="5"/>
    </row>
    <row r="550" spans="1:21" ht="12.75" customHeight="1" x14ac:dyDescent="0.2">
      <c r="B550" s="54" t="s">
        <v>310</v>
      </c>
      <c r="D550" s="1559"/>
      <c r="E550" s="1559"/>
      <c r="F550" s="1559"/>
      <c r="G550" s="1559"/>
      <c r="H550" s="1559"/>
      <c r="I550" s="1559"/>
      <c r="J550" s="1559"/>
      <c r="K550" s="1559"/>
      <c r="L550" s="1559"/>
      <c r="M550" s="1559"/>
      <c r="O550" s="211"/>
      <c r="P550" s="5"/>
      <c r="Q550" s="5"/>
      <c r="R550" s="5"/>
      <c r="T550" s="5"/>
      <c r="U550" s="5"/>
    </row>
    <row r="551" spans="1:21" ht="12.75" customHeight="1" x14ac:dyDescent="0.2">
      <c r="B551" s="54" t="s">
        <v>310</v>
      </c>
      <c r="D551" s="1559"/>
      <c r="E551" s="1559"/>
      <c r="F551" s="1559"/>
      <c r="G551" s="1559"/>
      <c r="H551" s="1559"/>
      <c r="I551" s="1559"/>
      <c r="J551" s="1559"/>
      <c r="K551" s="1559"/>
      <c r="L551" s="1559"/>
      <c r="M551" s="1559"/>
      <c r="O551" s="211"/>
      <c r="P551" s="5"/>
      <c r="Q551" s="5"/>
      <c r="R551" s="5"/>
      <c r="T551" s="5"/>
      <c r="U551" s="5"/>
    </row>
    <row r="552" spans="1:21" ht="12.75" customHeight="1" x14ac:dyDescent="0.2">
      <c r="B552" s="54" t="s">
        <v>310</v>
      </c>
      <c r="D552" s="1559"/>
      <c r="E552" s="1559"/>
      <c r="F552" s="1559"/>
      <c r="G552" s="1559"/>
      <c r="H552" s="1559"/>
      <c r="I552" s="1559"/>
      <c r="J552" s="1559"/>
      <c r="K552" s="1559"/>
      <c r="L552" s="1559"/>
      <c r="M552" s="1559"/>
      <c r="O552" s="211"/>
      <c r="P552" s="5"/>
      <c r="Q552" s="5"/>
      <c r="R552" s="5"/>
      <c r="T552" s="5"/>
      <c r="U552" s="5"/>
    </row>
    <row r="553" spans="1:21" ht="12.75" customHeight="1" x14ac:dyDescent="0.2">
      <c r="A553" s="30" t="s">
        <v>967</v>
      </c>
      <c r="B553" s="753" t="s">
        <v>645</v>
      </c>
      <c r="C553" s="7"/>
      <c r="D553" s="1627" t="s">
        <v>968</v>
      </c>
      <c r="E553" s="1627"/>
      <c r="F553" s="1627"/>
      <c r="G553" s="1627"/>
      <c r="H553" s="1627"/>
      <c r="I553" s="1627"/>
      <c r="J553" s="1627"/>
      <c r="K553" s="1627"/>
      <c r="L553" s="1627"/>
      <c r="M553" s="1627"/>
      <c r="O553" s="211"/>
      <c r="P553" s="99"/>
      <c r="Q553" s="99"/>
      <c r="R553" s="99"/>
      <c r="S553" s="99"/>
      <c r="T553" s="99"/>
    </row>
    <row r="554" spans="1:21" ht="12.75" customHeight="1" x14ac:dyDescent="0.2">
      <c r="B554" s="54" t="str">
        <f>$B$553</f>
        <v>No</v>
      </c>
      <c r="C554" s="802" t="s">
        <v>837</v>
      </c>
      <c r="D554" s="1627"/>
      <c r="E554" s="1627"/>
      <c r="F554" s="1627"/>
      <c r="G554" s="1627"/>
      <c r="H554" s="1627"/>
      <c r="I554" s="1627"/>
      <c r="J554" s="1627"/>
      <c r="K554" s="1627"/>
      <c r="L554" s="1627"/>
      <c r="M554" s="1627"/>
      <c r="O554" s="211"/>
      <c r="P554" s="99"/>
      <c r="Q554" s="99"/>
      <c r="R554" s="99"/>
      <c r="S554" s="99"/>
      <c r="T554" s="99"/>
    </row>
    <row r="555" spans="1:21" ht="12.75" customHeight="1" x14ac:dyDescent="0.2">
      <c r="B555" s="54" t="str">
        <f t="shared" ref="B555:B559" si="115">$B$553</f>
        <v>No</v>
      </c>
      <c r="C555" s="802" t="s">
        <v>837</v>
      </c>
      <c r="D555" s="1627"/>
      <c r="E555" s="1627"/>
      <c r="F555" s="1627"/>
      <c r="G555" s="1627"/>
      <c r="H555" s="1627"/>
      <c r="I555" s="1627"/>
      <c r="J555" s="1627"/>
      <c r="K555" s="1627"/>
      <c r="L555" s="1627"/>
      <c r="M555" s="1627"/>
      <c r="O555" s="211"/>
      <c r="P555" s="99"/>
      <c r="Q555" s="99"/>
      <c r="R555" s="99"/>
      <c r="S555" s="99"/>
      <c r="T555" s="99"/>
    </row>
    <row r="556" spans="1:21" ht="12.75" customHeight="1" x14ac:dyDescent="0.2">
      <c r="B556" s="54" t="str">
        <f t="shared" si="115"/>
        <v>No</v>
      </c>
      <c r="C556" s="802" t="s">
        <v>837</v>
      </c>
      <c r="D556" s="1627"/>
      <c r="E556" s="1627"/>
      <c r="F556" s="1627"/>
      <c r="G556" s="1627"/>
      <c r="H556" s="1627"/>
      <c r="I556" s="1627"/>
      <c r="J556" s="1627"/>
      <c r="K556" s="1627"/>
      <c r="L556" s="1627"/>
      <c r="M556" s="1627"/>
      <c r="O556" s="211"/>
      <c r="P556" s="99"/>
      <c r="Q556" s="99"/>
      <c r="R556" s="99"/>
      <c r="S556" s="99"/>
      <c r="T556" s="99"/>
    </row>
    <row r="557" spans="1:21" ht="12.75" customHeight="1" x14ac:dyDescent="0.2">
      <c r="B557" s="54" t="str">
        <f t="shared" si="115"/>
        <v>No</v>
      </c>
      <c r="C557" s="802" t="s">
        <v>837</v>
      </c>
      <c r="D557" s="1627"/>
      <c r="E557" s="1627"/>
      <c r="F557" s="1627"/>
      <c r="G557" s="1627"/>
      <c r="H557" s="1627"/>
      <c r="I557" s="1627"/>
      <c r="J557" s="1627"/>
      <c r="K557" s="1627"/>
      <c r="L557" s="1627"/>
      <c r="M557" s="1627"/>
      <c r="O557" s="211"/>
      <c r="P557" s="99"/>
      <c r="Q557" s="99"/>
      <c r="R557" s="99"/>
      <c r="S557" s="99"/>
      <c r="T557" s="99"/>
    </row>
    <row r="558" spans="1:21" ht="12.75" customHeight="1" x14ac:dyDescent="0.2">
      <c r="B558" s="54" t="str">
        <f t="shared" si="115"/>
        <v>No</v>
      </c>
      <c r="C558" s="802" t="s">
        <v>837</v>
      </c>
      <c r="D558" s="1627"/>
      <c r="E558" s="1627"/>
      <c r="F558" s="1627"/>
      <c r="G558" s="1627"/>
      <c r="H558" s="1627"/>
      <c r="I558" s="1627"/>
      <c r="J558" s="1627"/>
      <c r="K558" s="1627"/>
      <c r="L558" s="1627"/>
      <c r="M558" s="1627"/>
      <c r="O558" s="211"/>
      <c r="P558" s="99"/>
      <c r="Q558" s="99"/>
      <c r="R558" s="99"/>
      <c r="S558" s="99"/>
      <c r="T558" s="99"/>
    </row>
    <row r="559" spans="1:21" ht="12.75" customHeight="1" x14ac:dyDescent="0.2">
      <c r="B559" s="54" t="str">
        <f t="shared" si="115"/>
        <v>No</v>
      </c>
      <c r="C559" s="802" t="s">
        <v>837</v>
      </c>
      <c r="D559" s="1627"/>
      <c r="E559" s="1627"/>
      <c r="F559" s="1627"/>
      <c r="G559" s="1627"/>
      <c r="H559" s="1627"/>
      <c r="I559" s="1627"/>
      <c r="J559" s="1627"/>
      <c r="K559" s="1627"/>
      <c r="L559" s="1627"/>
      <c r="M559" s="1627"/>
      <c r="O559" s="211"/>
      <c r="P559" s="99"/>
      <c r="Q559" s="99"/>
      <c r="R559" s="99"/>
      <c r="S559" s="99"/>
      <c r="T559" s="99"/>
    </row>
    <row r="560" spans="1:21" ht="12.75" customHeight="1" x14ac:dyDescent="0.2">
      <c r="B560" s="753" t="s">
        <v>645</v>
      </c>
      <c r="C560" s="802" t="s">
        <v>837</v>
      </c>
      <c r="D560" s="1627" t="s">
        <v>969</v>
      </c>
      <c r="E560" s="1627"/>
      <c r="F560" s="1627"/>
      <c r="G560" s="1627"/>
      <c r="H560" s="1627"/>
      <c r="I560" s="1627"/>
      <c r="J560" s="1627"/>
      <c r="K560" s="1627"/>
      <c r="L560" s="1627"/>
      <c r="M560" s="1627"/>
      <c r="O560" s="211"/>
      <c r="P560" s="99"/>
      <c r="Q560" s="99"/>
      <c r="R560" s="99"/>
      <c r="S560" s="99"/>
      <c r="T560" s="99"/>
    </row>
    <row r="561" spans="2:20" ht="12.75" customHeight="1" x14ac:dyDescent="0.2">
      <c r="B561" s="54" t="str">
        <f>$B$560</f>
        <v>No</v>
      </c>
      <c r="C561" s="802" t="s">
        <v>837</v>
      </c>
      <c r="D561" s="1627"/>
      <c r="E561" s="1627"/>
      <c r="F561" s="1627"/>
      <c r="G561" s="1627"/>
      <c r="H561" s="1627"/>
      <c r="I561" s="1627"/>
      <c r="J561" s="1627"/>
      <c r="K561" s="1627"/>
      <c r="L561" s="1627"/>
      <c r="M561" s="1627"/>
      <c r="O561" s="211"/>
      <c r="P561" s="99"/>
      <c r="Q561" s="99"/>
      <c r="R561" s="99"/>
      <c r="S561" s="99"/>
      <c r="T561" s="99"/>
    </row>
    <row r="562" spans="2:20" x14ac:dyDescent="0.2">
      <c r="B562" s="54" t="str">
        <f t="shared" ref="B562:B563" si="116">$B$560</f>
        <v>No</v>
      </c>
      <c r="C562" s="802" t="s">
        <v>837</v>
      </c>
      <c r="D562" s="1627"/>
      <c r="E562" s="1627"/>
      <c r="F562" s="1627"/>
      <c r="G562" s="1627"/>
      <c r="H562" s="1627"/>
      <c r="I562" s="1627"/>
      <c r="J562" s="1627"/>
      <c r="K562" s="1627"/>
      <c r="L562" s="1627"/>
      <c r="M562" s="1627"/>
      <c r="O562" s="211"/>
      <c r="P562" s="99"/>
      <c r="Q562" s="99"/>
      <c r="R562" s="99"/>
      <c r="S562" s="99"/>
      <c r="T562" s="99"/>
    </row>
    <row r="563" spans="2:20" ht="12.75" customHeight="1" x14ac:dyDescent="0.2">
      <c r="B563" s="54" t="str">
        <f t="shared" si="116"/>
        <v>No</v>
      </c>
      <c r="C563" s="802" t="s">
        <v>837</v>
      </c>
      <c r="D563" s="1627"/>
      <c r="E563" s="1627"/>
      <c r="F563" s="1627"/>
      <c r="G563" s="1627"/>
      <c r="H563" s="1627"/>
      <c r="I563" s="1627"/>
      <c r="J563" s="1627"/>
      <c r="K563" s="1627"/>
      <c r="L563" s="1627"/>
      <c r="M563" s="1627"/>
      <c r="O563" s="211"/>
    </row>
    <row r="564" spans="2:20" ht="12.75" customHeight="1" x14ac:dyDescent="0.2">
      <c r="B564" s="753" t="s">
        <v>645</v>
      </c>
      <c r="C564" s="802" t="s">
        <v>837</v>
      </c>
      <c r="D564" s="1627"/>
      <c r="E564" s="1627"/>
      <c r="F564" s="1627"/>
      <c r="G564" s="1627"/>
      <c r="H564" s="1627"/>
      <c r="I564" s="1627"/>
      <c r="J564" s="1627"/>
      <c r="K564" s="1627"/>
      <c r="L564" s="1627"/>
      <c r="M564" s="1627"/>
      <c r="O564" s="373" t="str">
        <f>'Guidance - Specific Disclosures'!A139</f>
        <v>[S46]</v>
      </c>
    </row>
    <row r="565" spans="2:20" ht="12.75" customHeight="1" x14ac:dyDescent="0.2">
      <c r="B565" s="54" t="str">
        <f>$B$564</f>
        <v>No</v>
      </c>
      <c r="C565" s="802" t="s">
        <v>837</v>
      </c>
      <c r="D565" s="1627"/>
      <c r="E565" s="1627"/>
      <c r="F565" s="1627"/>
      <c r="G565" s="1627"/>
      <c r="H565" s="1627"/>
      <c r="I565" s="1627"/>
      <c r="J565" s="1627"/>
      <c r="K565" s="1627"/>
      <c r="L565" s="1627"/>
      <c r="M565" s="1627"/>
    </row>
    <row r="566" spans="2:20" ht="12.75" customHeight="1" x14ac:dyDescent="0.2">
      <c r="B566" s="753" t="s">
        <v>645</v>
      </c>
      <c r="C566" s="802" t="s">
        <v>837</v>
      </c>
      <c r="D566" s="1627"/>
      <c r="E566" s="1627"/>
      <c r="F566" s="1627"/>
      <c r="G566" s="1627"/>
      <c r="H566" s="1627"/>
      <c r="I566" s="1627"/>
      <c r="J566" s="1627"/>
      <c r="K566" s="1627"/>
      <c r="L566" s="1627"/>
      <c r="M566" s="1627"/>
    </row>
    <row r="567" spans="2:20" ht="12.75" customHeight="1" x14ac:dyDescent="0.2">
      <c r="B567" s="54" t="str">
        <f>$B$566</f>
        <v>No</v>
      </c>
      <c r="C567" s="802" t="s">
        <v>837</v>
      </c>
      <c r="D567" s="1627"/>
      <c r="E567" s="1627"/>
      <c r="F567" s="1627"/>
      <c r="G567" s="1627"/>
      <c r="H567" s="1627"/>
      <c r="I567" s="1627"/>
      <c r="J567" s="1627"/>
      <c r="K567" s="1627"/>
      <c r="L567" s="1627"/>
      <c r="M567" s="1627"/>
    </row>
    <row r="568" spans="2:20" ht="12.75" customHeight="1" x14ac:dyDescent="0.2">
      <c r="B568" s="54" t="s">
        <v>645</v>
      </c>
      <c r="C568" s="802" t="s">
        <v>837</v>
      </c>
      <c r="D568" s="1627" t="s">
        <v>970</v>
      </c>
      <c r="E568" s="1627"/>
      <c r="F568" s="1627"/>
      <c r="G568" s="1627"/>
      <c r="H568" s="1627"/>
      <c r="I568" s="1627"/>
      <c r="J568" s="1627"/>
      <c r="K568" s="1627"/>
      <c r="L568" s="1627"/>
      <c r="M568" s="1627"/>
    </row>
    <row r="569" spans="2:20" x14ac:dyDescent="0.2">
      <c r="B569" s="54" t="s">
        <v>645</v>
      </c>
      <c r="C569" s="802" t="s">
        <v>837</v>
      </c>
      <c r="D569" s="1627"/>
      <c r="E569" s="1627"/>
      <c r="F569" s="1627"/>
      <c r="G569" s="1627"/>
      <c r="H569" s="1627"/>
      <c r="I569" s="1627"/>
      <c r="J569" s="1627"/>
      <c r="K569" s="1627"/>
      <c r="L569" s="1627"/>
      <c r="M569" s="1627"/>
    </row>
    <row r="570" spans="2:20" x14ac:dyDescent="0.2">
      <c r="B570" s="753" t="s">
        <v>645</v>
      </c>
      <c r="C570" s="802" t="s">
        <v>837</v>
      </c>
      <c r="D570" s="1627"/>
      <c r="E570" s="1627"/>
      <c r="F570" s="1627"/>
      <c r="G570" s="1627"/>
      <c r="H570" s="1627"/>
      <c r="I570" s="1627"/>
      <c r="J570" s="1627"/>
      <c r="K570" s="1627"/>
      <c r="L570" s="1627"/>
      <c r="M570" s="1627"/>
      <c r="O570" s="30"/>
    </row>
    <row r="571" spans="2:20" x14ac:dyDescent="0.2">
      <c r="B571" s="54" t="str">
        <f>$B$570</f>
        <v>No</v>
      </c>
      <c r="C571" s="802" t="s">
        <v>837</v>
      </c>
      <c r="D571" s="1627"/>
      <c r="E571" s="1627"/>
      <c r="F571" s="1627"/>
      <c r="G571" s="1627"/>
      <c r="H571" s="1627"/>
      <c r="I571" s="1627"/>
      <c r="J571" s="1627"/>
      <c r="K571" s="1627"/>
      <c r="L571" s="1627"/>
      <c r="M571" s="1627"/>
      <c r="O571" s="30"/>
    </row>
    <row r="572" spans="2:20" x14ac:dyDescent="0.2">
      <c r="B572" s="54" t="str">
        <f t="shared" ref="B572:B575" si="117">$B$570</f>
        <v>No</v>
      </c>
      <c r="C572" s="802" t="s">
        <v>837</v>
      </c>
      <c r="D572" s="1627"/>
      <c r="E572" s="1627"/>
      <c r="F572" s="1627"/>
      <c r="G572" s="1627"/>
      <c r="H572" s="1627"/>
      <c r="I572" s="1627"/>
      <c r="J572" s="1627"/>
      <c r="K572" s="1627"/>
      <c r="L572" s="1627"/>
      <c r="M572" s="1627"/>
      <c r="O572" s="30"/>
    </row>
    <row r="573" spans="2:20" x14ac:dyDescent="0.2">
      <c r="B573" s="54" t="str">
        <f t="shared" si="117"/>
        <v>No</v>
      </c>
      <c r="C573" s="802" t="s">
        <v>837</v>
      </c>
      <c r="D573" s="1627"/>
      <c r="E573" s="1627"/>
      <c r="F573" s="1627"/>
      <c r="G573" s="1627"/>
      <c r="H573" s="1627"/>
      <c r="I573" s="1627"/>
      <c r="J573" s="1627"/>
      <c r="K573" s="1627"/>
      <c r="L573" s="1627"/>
      <c r="M573" s="1627"/>
      <c r="O573" s="30"/>
    </row>
    <row r="574" spans="2:20" x14ac:dyDescent="0.2">
      <c r="B574" s="54" t="str">
        <f t="shared" si="117"/>
        <v>No</v>
      </c>
      <c r="C574" s="802" t="s">
        <v>837</v>
      </c>
      <c r="D574" s="1627"/>
      <c r="E574" s="1627"/>
      <c r="F574" s="1627"/>
      <c r="G574" s="1627"/>
      <c r="H574" s="1627"/>
      <c r="I574" s="1627"/>
      <c r="J574" s="1627"/>
      <c r="K574" s="1627"/>
      <c r="L574" s="1627"/>
      <c r="M574" s="1627"/>
      <c r="O574" s="30"/>
    </row>
    <row r="575" spans="2:20" x14ac:dyDescent="0.2">
      <c r="B575" s="54" t="str">
        <f t="shared" si="117"/>
        <v>No</v>
      </c>
      <c r="D575" s="54"/>
      <c r="E575" s="54"/>
      <c r="F575" s="54"/>
      <c r="G575" s="54"/>
      <c r="H575" s="54"/>
      <c r="I575" s="54"/>
      <c r="J575" s="54"/>
      <c r="K575" s="54"/>
      <c r="L575" s="54"/>
      <c r="M575" s="54"/>
      <c r="O575" s="30"/>
    </row>
    <row r="576" spans="2:20" ht="13.35" customHeight="1" x14ac:dyDescent="0.2">
      <c r="B576" s="54" t="s">
        <v>645</v>
      </c>
      <c r="D576" s="1627" t="s">
        <v>971</v>
      </c>
      <c r="E576" s="1627"/>
      <c r="F576" s="1627"/>
      <c r="G576" s="1627"/>
      <c r="H576" s="1627"/>
      <c r="I576" s="1627"/>
      <c r="J576" s="1627"/>
      <c r="K576" s="1627"/>
      <c r="L576" s="1627"/>
      <c r="M576" s="1627"/>
      <c r="O576" s="30"/>
    </row>
    <row r="577" spans="1:21" x14ac:dyDescent="0.2">
      <c r="B577" s="54" t="s">
        <v>645</v>
      </c>
      <c r="D577" s="101"/>
      <c r="E577" s="101"/>
      <c r="F577" s="101"/>
      <c r="G577" s="101"/>
      <c r="J577" s="101"/>
      <c r="K577" s="101"/>
      <c r="L577" s="101"/>
      <c r="M577" s="101"/>
      <c r="O577" s="168"/>
      <c r="P577" s="168"/>
      <c r="Q577" s="168"/>
      <c r="R577" s="168"/>
      <c r="S577" s="168"/>
      <c r="T577" s="168"/>
    </row>
    <row r="578" spans="1:21" x14ac:dyDescent="0.2">
      <c r="B578" s="54" t="s">
        <v>645</v>
      </c>
      <c r="D578" s="168"/>
      <c r="E578" s="168"/>
      <c r="F578" s="86"/>
      <c r="G578" s="86"/>
      <c r="H578" s="86"/>
    </row>
    <row r="579" spans="1:21" x14ac:dyDescent="0.2">
      <c r="A579" s="30" t="s">
        <v>972</v>
      </c>
      <c r="B579" s="54" t="s">
        <v>310</v>
      </c>
      <c r="C579" s="801"/>
      <c r="D579" s="1778" t="str">
        <f>N579&amp;". Remuneration"</f>
        <v>17. Remuneration</v>
      </c>
      <c r="E579" s="1778"/>
      <c r="F579" s="1778"/>
      <c r="G579" s="1778"/>
      <c r="H579" s="1778"/>
      <c r="I579" s="1778"/>
      <c r="J579" s="1778"/>
      <c r="K579" s="675"/>
      <c r="L579" s="675"/>
      <c r="M579" s="675"/>
      <c r="N579" s="783">
        <f>IF($B579="Yes",$N542+1,$N542)</f>
        <v>17</v>
      </c>
      <c r="O579" s="374" t="str">
        <f>'Guidance - Specific Disclosures'!A142</f>
        <v>[S47]</v>
      </c>
      <c r="P579" s="5"/>
      <c r="Q579" s="5"/>
      <c r="R579" s="5"/>
      <c r="T579" s="5"/>
      <c r="U579" s="5"/>
    </row>
    <row r="580" spans="1:21" x14ac:dyDescent="0.2">
      <c r="B580" s="54" t="s">
        <v>310</v>
      </c>
      <c r="D580" s="50"/>
      <c r="E580" s="50"/>
      <c r="F580" s="123"/>
      <c r="G580" s="123"/>
      <c r="J580" s="123"/>
      <c r="K580" s="123"/>
      <c r="L580" s="123"/>
      <c r="M580" s="123"/>
      <c r="O580" s="5"/>
      <c r="P580" s="5"/>
      <c r="Q580" s="5"/>
      <c r="R580" s="5"/>
      <c r="T580" s="5"/>
      <c r="U580" s="5"/>
    </row>
    <row r="581" spans="1:21" ht="12.75" customHeight="1" x14ac:dyDescent="0.2">
      <c r="A581" s="30" t="s">
        <v>973</v>
      </c>
      <c r="B581" s="54" t="s">
        <v>310</v>
      </c>
      <c r="D581" s="59" t="s">
        <v>974</v>
      </c>
      <c r="F581" s="46"/>
      <c r="G581" s="46"/>
      <c r="J581" s="46"/>
      <c r="K581" s="46"/>
      <c r="L581" s="46"/>
      <c r="M581" s="46"/>
      <c r="O581" s="5"/>
      <c r="P581" s="5"/>
      <c r="Q581" s="5"/>
      <c r="R581" s="5"/>
      <c r="T581" s="5"/>
      <c r="U581" s="5"/>
    </row>
    <row r="582" spans="1:21" ht="12.75" customHeight="1" x14ac:dyDescent="0.2">
      <c r="B582" s="54" t="s">
        <v>310</v>
      </c>
      <c r="D582" s="1697" t="s">
        <v>975</v>
      </c>
      <c r="E582" s="1697"/>
      <c r="F582" s="1697"/>
      <c r="G582" s="1697"/>
      <c r="H582" s="1697"/>
      <c r="I582" s="1697"/>
      <c r="J582" s="1697"/>
      <c r="K582" s="883"/>
      <c r="L582" s="883"/>
      <c r="M582" s="883"/>
      <c r="O582" s="5"/>
      <c r="P582" s="5"/>
      <c r="Q582" s="5"/>
      <c r="R582" s="5"/>
      <c r="T582" s="5"/>
      <c r="U582" s="5"/>
    </row>
    <row r="583" spans="1:21" ht="12.75" customHeight="1" x14ac:dyDescent="0.2">
      <c r="B583" s="54" t="s">
        <v>310</v>
      </c>
      <c r="D583" s="1697"/>
      <c r="E583" s="1697"/>
      <c r="F583" s="1697"/>
      <c r="G583" s="1697"/>
      <c r="H583" s="1697"/>
      <c r="I583" s="1697"/>
      <c r="J583" s="1697"/>
      <c r="K583" s="883"/>
      <c r="L583" s="883"/>
      <c r="M583" s="883"/>
      <c r="O583" s="5"/>
      <c r="P583" s="5"/>
      <c r="Q583" s="5"/>
      <c r="R583" s="5"/>
      <c r="S583" s="5"/>
      <c r="T583" s="5"/>
      <c r="U583" s="5"/>
    </row>
    <row r="584" spans="1:21" x14ac:dyDescent="0.2">
      <c r="B584" s="54" t="s">
        <v>310</v>
      </c>
      <c r="D584" s="29"/>
      <c r="F584" s="30"/>
      <c r="G584" s="30"/>
      <c r="H584" s="30"/>
      <c r="K584" s="131"/>
      <c r="L584" s="131">
        <f>FY</f>
        <v>2025</v>
      </c>
      <c r="M584" s="131">
        <f>FY-1</f>
        <v>2024</v>
      </c>
      <c r="O584" s="5"/>
      <c r="P584" s="5"/>
      <c r="Q584" s="5"/>
      <c r="R584" s="5"/>
      <c r="S584" s="5"/>
      <c r="T584" s="5"/>
      <c r="U584" s="5"/>
    </row>
    <row r="585" spans="1:21" x14ac:dyDescent="0.2">
      <c r="B585" s="54" t="s">
        <v>310</v>
      </c>
      <c r="D585" s="29"/>
      <c r="F585" s="30"/>
      <c r="G585" s="30"/>
      <c r="H585" s="30"/>
      <c r="K585" s="85"/>
      <c r="L585" s="85" t="s">
        <v>313</v>
      </c>
      <c r="M585" s="85" t="s">
        <v>313</v>
      </c>
      <c r="O585" s="5"/>
      <c r="P585" s="5"/>
      <c r="Q585" s="5"/>
      <c r="R585" s="5"/>
      <c r="S585" s="5"/>
      <c r="T585" s="5"/>
      <c r="U585" s="5"/>
    </row>
    <row r="586" spans="1:21" ht="12.75" customHeight="1" x14ac:dyDescent="0.2">
      <c r="B586" s="54" t="s">
        <v>310</v>
      </c>
      <c r="D586" s="29"/>
      <c r="F586" s="30"/>
      <c r="G586" s="30"/>
      <c r="H586" s="30"/>
      <c r="K586" s="85"/>
      <c r="L586" s="85" t="s">
        <v>316</v>
      </c>
      <c r="M586" s="85" t="s">
        <v>316</v>
      </c>
      <c r="O586" s="5"/>
      <c r="P586" s="5"/>
      <c r="Q586" s="5"/>
      <c r="R586" s="5"/>
      <c r="S586" s="5"/>
      <c r="T586" s="5"/>
      <c r="U586" s="5"/>
    </row>
    <row r="587" spans="1:21" ht="12.75" customHeight="1" x14ac:dyDescent="0.2">
      <c r="A587" s="30" t="s">
        <v>976</v>
      </c>
      <c r="B587" s="54" t="s">
        <v>310</v>
      </c>
      <c r="D587" s="59" t="s">
        <v>977</v>
      </c>
      <c r="F587" s="30"/>
      <c r="G587" s="30"/>
      <c r="H587" s="30"/>
      <c r="K587" s="85"/>
      <c r="L587" s="85"/>
      <c r="M587" s="85"/>
      <c r="O587" s="5"/>
      <c r="P587" s="5"/>
      <c r="Q587" s="5"/>
      <c r="R587" s="5"/>
      <c r="S587" s="5"/>
      <c r="T587" s="5"/>
      <c r="U587" s="5"/>
    </row>
    <row r="588" spans="1:21" ht="12.75" customHeight="1" x14ac:dyDescent="0.2">
      <c r="B588" s="54" t="s">
        <v>310</v>
      </c>
      <c r="D588" s="30" t="s">
        <v>978</v>
      </c>
      <c r="F588" s="30"/>
      <c r="G588" s="30"/>
      <c r="H588" s="30"/>
      <c r="K588" s="45"/>
      <c r="L588" s="162">
        <v>0</v>
      </c>
      <c r="M588" s="162">
        <v>0</v>
      </c>
      <c r="O588" s="1503" t="s">
        <v>438</v>
      </c>
      <c r="P588" s="1504"/>
      <c r="Q588" s="5"/>
      <c r="R588" s="5"/>
      <c r="S588" s="5"/>
      <c r="T588" s="5"/>
      <c r="U588" s="5"/>
    </row>
    <row r="589" spans="1:21" x14ac:dyDescent="0.2">
      <c r="B589" s="54" t="s">
        <v>310</v>
      </c>
      <c r="F589" s="30"/>
      <c r="G589" s="30"/>
      <c r="H589" s="30"/>
      <c r="K589" s="321"/>
      <c r="L589" s="321"/>
      <c r="M589" s="321"/>
      <c r="O589" s="5"/>
      <c r="P589" s="5"/>
      <c r="Q589" s="5"/>
      <c r="R589" s="5"/>
      <c r="S589" s="5"/>
      <c r="T589" s="5"/>
      <c r="U589" s="5"/>
    </row>
    <row r="590" spans="1:21" x14ac:dyDescent="0.2">
      <c r="B590" s="54" t="s">
        <v>310</v>
      </c>
      <c r="D590" s="59" t="s">
        <v>979</v>
      </c>
      <c r="F590" s="30"/>
      <c r="G590" s="30"/>
      <c r="H590" s="30"/>
      <c r="K590" s="45"/>
      <c r="L590" s="45"/>
      <c r="M590" s="45"/>
      <c r="O590" s="5"/>
      <c r="P590" s="5"/>
      <c r="Q590" s="5"/>
      <c r="R590" s="5"/>
      <c r="S590" s="5"/>
      <c r="T590" s="5"/>
      <c r="U590" s="5"/>
    </row>
    <row r="591" spans="1:21" x14ac:dyDescent="0.2">
      <c r="B591" s="54" t="s">
        <v>310</v>
      </c>
      <c r="D591" s="30" t="s">
        <v>978</v>
      </c>
      <c r="F591" s="30"/>
      <c r="G591" s="30"/>
      <c r="H591" s="30"/>
      <c r="K591" s="45"/>
      <c r="L591" s="162">
        <v>0</v>
      </c>
      <c r="M591" s="162">
        <v>0</v>
      </c>
      <c r="O591" s="1499" t="s">
        <v>438</v>
      </c>
      <c r="P591" s="1504"/>
      <c r="Q591" s="5"/>
      <c r="R591" s="5"/>
      <c r="S591" s="5"/>
      <c r="T591" s="5"/>
      <c r="U591" s="5"/>
    </row>
    <row r="592" spans="1:21" ht="12.75" customHeight="1" x14ac:dyDescent="0.2">
      <c r="B592" s="54" t="s">
        <v>310</v>
      </c>
      <c r="D592" s="30" t="s">
        <v>980</v>
      </c>
      <c r="F592" s="30"/>
      <c r="G592" s="30"/>
      <c r="H592" s="30"/>
      <c r="K592" s="321"/>
      <c r="L592" s="162">
        <v>0</v>
      </c>
      <c r="M592" s="162">
        <v>0</v>
      </c>
      <c r="O592" s="5"/>
      <c r="P592" s="5"/>
      <c r="Q592" s="5"/>
      <c r="R592" s="5"/>
      <c r="S592" s="5"/>
      <c r="T592" s="5"/>
      <c r="U592" s="5"/>
    </row>
    <row r="593" spans="1:24" x14ac:dyDescent="0.2">
      <c r="B593" s="54" t="s">
        <v>310</v>
      </c>
      <c r="F593" s="30"/>
      <c r="G593" s="30"/>
      <c r="H593" s="30"/>
      <c r="K593" s="46"/>
      <c r="L593" s="46"/>
      <c r="M593" s="46"/>
      <c r="O593" s="5"/>
      <c r="P593" s="5"/>
      <c r="Q593" s="5"/>
      <c r="R593" s="5"/>
      <c r="S593" s="5"/>
      <c r="T593" s="5"/>
      <c r="U593" s="5"/>
    </row>
    <row r="594" spans="1:24" ht="13.5" thickBot="1" x14ac:dyDescent="0.25">
      <c r="B594" s="54" t="s">
        <v>310</v>
      </c>
      <c r="D594" s="30" t="s">
        <v>981</v>
      </c>
      <c r="F594" s="30"/>
      <c r="G594" s="30"/>
      <c r="H594" s="30"/>
      <c r="K594" s="137"/>
      <c r="L594" s="1431">
        <f>SUM(L588+L591)</f>
        <v>0</v>
      </c>
      <c r="M594" s="1431">
        <f>SUM(M588+M591)</f>
        <v>0</v>
      </c>
      <c r="O594" s="5"/>
      <c r="P594" s="5"/>
      <c r="Q594" s="5"/>
      <c r="R594" s="5"/>
      <c r="S594" s="5"/>
      <c r="T594" s="5"/>
      <c r="U594" s="5"/>
    </row>
    <row r="595" spans="1:24" ht="13.5" thickTop="1" x14ac:dyDescent="0.2">
      <c r="B595" s="54" t="s">
        <v>310</v>
      </c>
      <c r="F595" s="30"/>
      <c r="G595" s="30"/>
      <c r="H595" s="30"/>
      <c r="I595" s="321"/>
      <c r="J595" s="321"/>
      <c r="K595" s="321"/>
      <c r="L595" s="321"/>
      <c r="M595" s="321"/>
      <c r="O595" s="5"/>
      <c r="P595" s="5"/>
      <c r="Q595" s="5"/>
      <c r="R595" s="5"/>
      <c r="S595" s="5"/>
      <c r="T595" s="5"/>
      <c r="U595" s="5"/>
    </row>
    <row r="596" spans="1:24" ht="13.35" customHeight="1" x14ac:dyDescent="0.2">
      <c r="B596" s="54" t="s">
        <v>310</v>
      </c>
      <c r="D596" s="1559" t="s">
        <v>982</v>
      </c>
      <c r="E596" s="1559"/>
      <c r="F596" s="1559"/>
      <c r="G596" s="1559"/>
      <c r="H596" s="1559"/>
      <c r="I596" s="1559"/>
      <c r="J596" s="1559"/>
      <c r="K596" s="1559"/>
      <c r="L596" s="1559"/>
      <c r="M596" s="1559"/>
      <c r="O596" s="1758" t="s">
        <v>983</v>
      </c>
      <c r="P596" s="1846"/>
      <c r="Q596" s="1846"/>
      <c r="R596" s="1846"/>
      <c r="S596" s="1847"/>
      <c r="T596" s="5"/>
      <c r="U596" s="5"/>
    </row>
    <row r="597" spans="1:24" x14ac:dyDescent="0.2">
      <c r="B597" s="54" t="s">
        <v>310</v>
      </c>
      <c r="D597" s="1559"/>
      <c r="E597" s="1559"/>
      <c r="F597" s="1559"/>
      <c r="G597" s="1559"/>
      <c r="H597" s="1559"/>
      <c r="I597" s="1559"/>
      <c r="J597" s="1559"/>
      <c r="K597" s="1559"/>
      <c r="L597" s="1559"/>
      <c r="M597" s="1559"/>
      <c r="O597" s="1848"/>
      <c r="P597" s="1627"/>
      <c r="Q597" s="1627"/>
      <c r="R597" s="1627"/>
      <c r="S597" s="1849"/>
      <c r="T597" s="5"/>
      <c r="U597" s="5"/>
    </row>
    <row r="598" spans="1:24" x14ac:dyDescent="0.2">
      <c r="B598" s="54" t="s">
        <v>310</v>
      </c>
      <c r="D598" s="1559"/>
      <c r="E598" s="1559"/>
      <c r="F598" s="1559"/>
      <c r="G598" s="1559"/>
      <c r="H598" s="1559"/>
      <c r="I598" s="1559"/>
      <c r="J598" s="1559"/>
      <c r="K598" s="1559"/>
      <c r="L598" s="1559"/>
      <c r="M598" s="1559"/>
      <c r="O598" s="1850"/>
      <c r="P598" s="1851"/>
      <c r="Q598" s="1851"/>
      <c r="R598" s="1851"/>
      <c r="S598" s="1852"/>
      <c r="T598" s="5"/>
      <c r="U598" s="5"/>
    </row>
    <row r="599" spans="1:24" s="50" customFormat="1" x14ac:dyDescent="0.2">
      <c r="B599" s="54" t="s">
        <v>310</v>
      </c>
      <c r="C599" s="801"/>
      <c r="D599" s="1774"/>
      <c r="E599" s="1774"/>
      <c r="F599" s="1774"/>
      <c r="G599" s="1774"/>
      <c r="H599" s="1774"/>
      <c r="I599" s="1774"/>
      <c r="J599" s="1774"/>
      <c r="K599" s="1774"/>
      <c r="L599" s="1774"/>
      <c r="M599" s="1774"/>
      <c r="N599" s="778"/>
      <c r="O599" s="5"/>
      <c r="P599" s="5"/>
      <c r="Q599" s="5"/>
      <c r="R599" s="5"/>
      <c r="S599" s="5"/>
      <c r="T599" s="5"/>
      <c r="U599" s="5"/>
      <c r="V599" s="5"/>
      <c r="W599" s="5"/>
      <c r="X599" s="5"/>
    </row>
    <row r="600" spans="1:24" ht="15.75" customHeight="1" x14ac:dyDescent="0.2">
      <c r="B600" s="54" t="s">
        <v>310</v>
      </c>
      <c r="D600" s="59" t="s">
        <v>984</v>
      </c>
      <c r="F600" s="30"/>
      <c r="G600" s="30"/>
      <c r="I600" s="48"/>
      <c r="J600" s="123"/>
      <c r="K600" s="123"/>
      <c r="L600" s="123"/>
      <c r="M600" s="123"/>
      <c r="N600" s="778"/>
      <c r="O600" s="5"/>
      <c r="P600" s="5"/>
      <c r="Q600" s="5"/>
      <c r="R600" s="5"/>
      <c r="S600" s="5"/>
      <c r="T600" s="5"/>
      <c r="U600" s="5"/>
      <c r="V600" s="5"/>
      <c r="W600" s="5"/>
      <c r="X600" s="5"/>
    </row>
    <row r="601" spans="1:24" ht="15.75" customHeight="1" x14ac:dyDescent="0.2">
      <c r="B601" s="54" t="s">
        <v>310</v>
      </c>
      <c r="D601" s="1779" t="s">
        <v>985</v>
      </c>
      <c r="E601" s="1779"/>
      <c r="F601" s="1779"/>
      <c r="G601" s="1779"/>
      <c r="H601" s="1779"/>
      <c r="I601" s="1779"/>
      <c r="J601" s="1779"/>
      <c r="K601" s="851"/>
      <c r="L601" s="851"/>
      <c r="M601" s="851"/>
      <c r="N601" s="778"/>
      <c r="O601" s="5"/>
      <c r="P601" s="5"/>
      <c r="Q601" s="5"/>
      <c r="R601" s="5"/>
      <c r="S601" s="5"/>
      <c r="T601" s="5"/>
      <c r="U601" s="5"/>
      <c r="V601" s="5"/>
      <c r="W601" s="5"/>
      <c r="X601" s="5"/>
    </row>
    <row r="602" spans="1:24" x14ac:dyDescent="0.2">
      <c r="B602" s="54" t="s">
        <v>310</v>
      </c>
      <c r="E602" s="50"/>
      <c r="F602" s="30"/>
      <c r="G602" s="30"/>
      <c r="H602" s="30"/>
      <c r="K602" s="131"/>
      <c r="L602" s="131">
        <f>FY</f>
        <v>2025</v>
      </c>
      <c r="M602" s="131">
        <f>FY-1</f>
        <v>2024</v>
      </c>
      <c r="N602" s="778"/>
      <c r="O602" s="5"/>
      <c r="P602" s="5"/>
      <c r="Q602" s="5"/>
      <c r="R602" s="5"/>
      <c r="S602" s="5"/>
      <c r="T602" s="5"/>
      <c r="U602" s="5"/>
      <c r="V602" s="5"/>
      <c r="W602" s="5"/>
      <c r="X602" s="5"/>
    </row>
    <row r="603" spans="1:24" ht="12.75" customHeight="1" x14ac:dyDescent="0.2">
      <c r="B603" s="54" t="s">
        <v>310</v>
      </c>
      <c r="E603" s="50"/>
      <c r="F603" s="30"/>
      <c r="G603" s="30"/>
      <c r="H603" s="30"/>
      <c r="K603" s="85"/>
      <c r="L603" s="85" t="s">
        <v>313</v>
      </c>
      <c r="M603" s="85" t="s">
        <v>313</v>
      </c>
      <c r="N603" s="778"/>
      <c r="O603" s="5"/>
      <c r="P603" s="5"/>
      <c r="Q603" s="5"/>
      <c r="R603" s="5"/>
      <c r="S603" s="5"/>
      <c r="T603" s="5"/>
      <c r="U603" s="5"/>
      <c r="V603" s="5"/>
      <c r="W603" s="5"/>
      <c r="X603" s="5"/>
    </row>
    <row r="604" spans="1:24" x14ac:dyDescent="0.2">
      <c r="A604" s="30" t="s">
        <v>972</v>
      </c>
      <c r="B604" s="54" t="s">
        <v>310</v>
      </c>
      <c r="D604" s="30" t="s">
        <v>986</v>
      </c>
      <c r="E604" s="50"/>
      <c r="F604" s="30"/>
      <c r="G604" s="30"/>
      <c r="H604" s="30"/>
      <c r="K604" s="93"/>
      <c r="L604" s="93" t="s">
        <v>987</v>
      </c>
      <c r="M604" s="93" t="s">
        <v>987</v>
      </c>
      <c r="N604" s="778"/>
      <c r="O604" s="5"/>
      <c r="P604" s="5"/>
      <c r="Q604" s="5"/>
      <c r="R604" s="5"/>
      <c r="S604" s="5"/>
      <c r="T604" s="5"/>
      <c r="U604" s="5"/>
      <c r="V604" s="5"/>
      <c r="W604" s="5"/>
      <c r="X604" s="5"/>
    </row>
    <row r="605" spans="1:24" x14ac:dyDescent="0.2">
      <c r="B605" s="54" t="s">
        <v>310</v>
      </c>
      <c r="D605" s="30" t="s">
        <v>988</v>
      </c>
      <c r="E605" s="50"/>
      <c r="F605" s="30"/>
      <c r="G605" s="30"/>
      <c r="H605" s="30"/>
      <c r="K605" s="51"/>
      <c r="L605" s="1553" t="s">
        <v>990</v>
      </c>
      <c r="M605" s="1553" t="s">
        <v>990</v>
      </c>
      <c r="N605" s="778"/>
      <c r="O605" s="1843" t="s">
        <v>1747</v>
      </c>
      <c r="P605" s="1844"/>
      <c r="Q605" s="1844"/>
      <c r="R605" s="1844"/>
      <c r="S605" s="5"/>
      <c r="T605" s="5"/>
      <c r="U605" s="5"/>
      <c r="V605" s="5"/>
      <c r="W605" s="5"/>
      <c r="X605" s="5"/>
    </row>
    <row r="606" spans="1:24" x14ac:dyDescent="0.2">
      <c r="B606" s="54" t="s">
        <v>310</v>
      </c>
      <c r="D606" s="395" t="s">
        <v>989</v>
      </c>
      <c r="E606" s="50"/>
      <c r="F606" s="30"/>
      <c r="G606" s="30"/>
      <c r="H606" s="30"/>
      <c r="K606" s="505"/>
      <c r="L606" s="1553" t="s">
        <v>990</v>
      </c>
      <c r="M606" s="1553" t="s">
        <v>990</v>
      </c>
      <c r="N606" s="778"/>
      <c r="O606" s="1844"/>
      <c r="P606" s="1844"/>
      <c r="Q606" s="1844"/>
      <c r="R606" s="1844"/>
      <c r="S606" s="5"/>
      <c r="T606" s="5"/>
      <c r="U606" s="5"/>
      <c r="V606" s="5"/>
      <c r="W606" s="5"/>
      <c r="X606" s="5"/>
    </row>
    <row r="607" spans="1:24" x14ac:dyDescent="0.2">
      <c r="B607" s="54" t="s">
        <v>310</v>
      </c>
      <c r="D607" s="30" t="s">
        <v>991</v>
      </c>
      <c r="E607" s="50"/>
      <c r="F607" s="30"/>
      <c r="G607" s="30"/>
      <c r="H607" s="30"/>
      <c r="K607" s="51"/>
      <c r="L607" s="163" t="s">
        <v>990</v>
      </c>
      <c r="M607" s="163" t="s">
        <v>990</v>
      </c>
      <c r="N607" s="778"/>
      <c r="O607" s="1794"/>
      <c r="P607" s="1794"/>
      <c r="Q607" s="1794"/>
      <c r="R607" s="1794"/>
      <c r="S607" s="5"/>
      <c r="T607" s="5"/>
      <c r="U607" s="5"/>
      <c r="V607" s="5"/>
      <c r="W607" s="5"/>
      <c r="X607" s="5"/>
    </row>
    <row r="608" spans="1:24" x14ac:dyDescent="0.2">
      <c r="B608" s="54" t="s">
        <v>310</v>
      </c>
      <c r="F608" s="30"/>
      <c r="G608" s="30"/>
      <c r="I608" s="48"/>
      <c r="J608" s="48"/>
      <c r="K608" s="48"/>
      <c r="L608" s="48"/>
      <c r="M608" s="48"/>
      <c r="N608" s="778"/>
      <c r="O608" s="5"/>
      <c r="P608" s="5"/>
      <c r="Q608" s="5"/>
      <c r="R608" s="5"/>
      <c r="S608" s="5"/>
      <c r="T608" s="5"/>
      <c r="U608" s="5"/>
      <c r="V608" s="5"/>
      <c r="W608" s="5"/>
      <c r="X608" s="5"/>
    </row>
    <row r="609" spans="1:24" ht="15.75" customHeight="1" x14ac:dyDescent="0.2">
      <c r="B609" s="753" t="s">
        <v>645</v>
      </c>
      <c r="C609" s="802" t="s">
        <v>837</v>
      </c>
      <c r="D609" s="59" t="s">
        <v>992</v>
      </c>
      <c r="F609" s="30"/>
      <c r="G609" s="30"/>
      <c r="I609" s="48"/>
      <c r="J609" s="123"/>
      <c r="K609" s="123"/>
      <c r="L609" s="123"/>
      <c r="M609" s="123"/>
      <c r="N609" s="778"/>
      <c r="O609" s="5"/>
      <c r="P609" s="5"/>
      <c r="Q609" s="5"/>
      <c r="R609" s="5"/>
      <c r="S609" s="5"/>
      <c r="T609" s="5"/>
      <c r="U609" s="5"/>
      <c r="V609" s="5"/>
      <c r="W609" s="5"/>
      <c r="X609" s="5"/>
    </row>
    <row r="610" spans="1:24" ht="15.75" customHeight="1" x14ac:dyDescent="0.2">
      <c r="B610" s="54" t="str">
        <f>$B$609</f>
        <v>No</v>
      </c>
      <c r="C610" s="802" t="s">
        <v>837</v>
      </c>
      <c r="D610" s="1779" t="s">
        <v>985</v>
      </c>
      <c r="E610" s="1779"/>
      <c r="F610" s="1779"/>
      <c r="G610" s="1779"/>
      <c r="H610" s="1779"/>
      <c r="I610" s="1779"/>
      <c r="J610" s="1779"/>
      <c r="K610" s="851"/>
      <c r="N610" s="778"/>
      <c r="O610" s="5"/>
      <c r="P610" s="5"/>
      <c r="Q610" s="5"/>
      <c r="R610" s="5"/>
      <c r="S610" s="5"/>
      <c r="T610" s="5"/>
      <c r="U610" s="5"/>
      <c r="V610" s="5"/>
      <c r="W610" s="5"/>
      <c r="X610" s="5"/>
    </row>
    <row r="611" spans="1:24" x14ac:dyDescent="0.2">
      <c r="B611" s="54" t="str">
        <f t="shared" ref="B611:B617" si="118">$B$609</f>
        <v>No</v>
      </c>
      <c r="C611" s="802" t="s">
        <v>837</v>
      </c>
      <c r="E611" s="50"/>
      <c r="F611" s="30"/>
      <c r="G611" s="30"/>
      <c r="H611" s="30"/>
      <c r="K611" s="131"/>
      <c r="L611" s="131">
        <f>FY</f>
        <v>2025</v>
      </c>
      <c r="M611" s="131">
        <f>FY-1</f>
        <v>2024</v>
      </c>
      <c r="N611" s="778"/>
      <c r="O611" s="5"/>
      <c r="P611" s="5"/>
      <c r="Q611" s="5"/>
      <c r="R611" s="5"/>
      <c r="S611" s="5"/>
      <c r="T611" s="5"/>
      <c r="U611" s="5"/>
      <c r="V611" s="5"/>
      <c r="W611" s="5"/>
      <c r="X611" s="5"/>
    </row>
    <row r="612" spans="1:24" ht="12.75" customHeight="1" x14ac:dyDescent="0.2">
      <c r="B612" s="54" t="str">
        <f t="shared" si="118"/>
        <v>No</v>
      </c>
      <c r="C612" s="802" t="s">
        <v>837</v>
      </c>
      <c r="E612" s="50"/>
      <c r="F612" s="30"/>
      <c r="G612" s="30"/>
      <c r="H612" s="30"/>
      <c r="K612" s="85"/>
      <c r="L612" s="85" t="s">
        <v>313</v>
      </c>
      <c r="M612" s="85" t="s">
        <v>313</v>
      </c>
      <c r="N612" s="778"/>
      <c r="O612" s="5"/>
      <c r="P612" s="5"/>
      <c r="Q612" s="5"/>
      <c r="R612" s="5"/>
      <c r="S612" s="5"/>
      <c r="T612" s="5"/>
      <c r="U612" s="5"/>
      <c r="V612" s="5"/>
      <c r="W612" s="5"/>
      <c r="X612" s="5"/>
    </row>
    <row r="613" spans="1:24" x14ac:dyDescent="0.2">
      <c r="A613" s="30" t="s">
        <v>972</v>
      </c>
      <c r="B613" s="54" t="str">
        <f t="shared" si="118"/>
        <v>No</v>
      </c>
      <c r="C613" s="802" t="s">
        <v>837</v>
      </c>
      <c r="D613" s="30" t="s">
        <v>986</v>
      </c>
      <c r="E613" s="50"/>
      <c r="F613" s="30"/>
      <c r="G613" s="30"/>
      <c r="H613" s="30"/>
      <c r="K613" s="93"/>
      <c r="L613" s="93" t="s">
        <v>987</v>
      </c>
      <c r="M613" s="93" t="s">
        <v>987</v>
      </c>
      <c r="N613" s="778"/>
      <c r="O613" s="5"/>
      <c r="P613" s="5"/>
      <c r="Q613" s="5"/>
      <c r="R613" s="5"/>
      <c r="S613" s="5"/>
      <c r="T613" s="5"/>
      <c r="U613" s="5"/>
      <c r="V613" s="5"/>
      <c r="W613" s="5"/>
      <c r="X613" s="5"/>
    </row>
    <row r="614" spans="1:24" x14ac:dyDescent="0.2">
      <c r="B614" s="54" t="str">
        <f t="shared" si="118"/>
        <v>No</v>
      </c>
      <c r="C614" s="802" t="s">
        <v>837</v>
      </c>
      <c r="D614" s="30" t="s">
        <v>988</v>
      </c>
      <c r="E614" s="50"/>
      <c r="F614" s="30"/>
      <c r="G614" s="30"/>
      <c r="H614" s="30"/>
      <c r="K614" s="51"/>
      <c r="L614" s="1555" t="s">
        <v>990</v>
      </c>
      <c r="M614" s="1555" t="s">
        <v>990</v>
      </c>
      <c r="N614" s="778"/>
      <c r="O614" s="1845" t="s">
        <v>1748</v>
      </c>
      <c r="P614" s="1844"/>
      <c r="Q614" s="1844"/>
      <c r="R614" s="1844"/>
      <c r="S614" s="5"/>
      <c r="T614" s="5"/>
      <c r="U614" s="5"/>
      <c r="V614" s="5"/>
      <c r="W614" s="5"/>
      <c r="X614" s="5"/>
    </row>
    <row r="615" spans="1:24" x14ac:dyDescent="0.2">
      <c r="B615" s="54" t="str">
        <f t="shared" si="118"/>
        <v>No</v>
      </c>
      <c r="C615" s="802" t="s">
        <v>837</v>
      </c>
      <c r="D615" s="395" t="s">
        <v>989</v>
      </c>
      <c r="E615" s="50"/>
      <c r="F615" s="30"/>
      <c r="G615" s="30"/>
      <c r="H615" s="30"/>
      <c r="K615" s="505"/>
      <c r="L615" s="1555" t="s">
        <v>990</v>
      </c>
      <c r="M615" s="1555" t="s">
        <v>990</v>
      </c>
      <c r="N615" s="778"/>
      <c r="O615" s="1844"/>
      <c r="P615" s="1844"/>
      <c r="Q615" s="1844"/>
      <c r="R615" s="1844"/>
      <c r="S615" s="5"/>
      <c r="T615" s="5"/>
      <c r="U615" s="5"/>
      <c r="V615" s="5"/>
      <c r="W615" s="5"/>
      <c r="X615" s="5"/>
    </row>
    <row r="616" spans="1:24" x14ac:dyDescent="0.2">
      <c r="B616" s="54" t="str">
        <f t="shared" si="118"/>
        <v>No</v>
      </c>
      <c r="C616" s="802" t="s">
        <v>837</v>
      </c>
      <c r="D616" s="30" t="s">
        <v>991</v>
      </c>
      <c r="E616" s="50"/>
      <c r="F616" s="30"/>
      <c r="G616" s="30"/>
      <c r="H616" s="30"/>
      <c r="K616" s="51"/>
      <c r="L616" s="1555" t="s">
        <v>990</v>
      </c>
      <c r="M616" s="1555" t="s">
        <v>990</v>
      </c>
      <c r="N616" s="778"/>
      <c r="O616" s="1794"/>
      <c r="P616" s="1794"/>
      <c r="Q616" s="1794"/>
      <c r="R616" s="1794"/>
      <c r="S616" s="5"/>
      <c r="T616" s="5"/>
      <c r="U616" s="5"/>
      <c r="V616" s="5"/>
      <c r="W616" s="5"/>
      <c r="X616" s="5"/>
    </row>
    <row r="617" spans="1:24" x14ac:dyDescent="0.2">
      <c r="B617" s="54" t="str">
        <f t="shared" si="118"/>
        <v>No</v>
      </c>
      <c r="C617" s="802" t="s">
        <v>837</v>
      </c>
      <c r="F617" s="30"/>
      <c r="G617" s="30"/>
      <c r="K617" s="48"/>
      <c r="L617" s="48"/>
      <c r="M617" s="48"/>
      <c r="N617" s="778"/>
      <c r="O617" s="5"/>
      <c r="P617" s="5"/>
      <c r="Q617" s="5"/>
      <c r="R617" s="5"/>
      <c r="S617" s="5"/>
      <c r="T617" s="5"/>
      <c r="U617" s="5"/>
      <c r="V617" s="5"/>
      <c r="W617" s="5"/>
      <c r="X617" s="5"/>
    </row>
    <row r="618" spans="1:24" x14ac:dyDescent="0.2">
      <c r="B618" s="54" t="s">
        <v>310</v>
      </c>
      <c r="D618" s="59" t="s">
        <v>993</v>
      </c>
      <c r="F618" s="30"/>
      <c r="G618" s="30"/>
      <c r="I618" s="48"/>
      <c r="J618" s="48"/>
      <c r="K618" s="48"/>
      <c r="L618" s="48"/>
      <c r="M618" s="48"/>
      <c r="N618" s="778"/>
      <c r="O618" s="5"/>
      <c r="P618" s="5"/>
      <c r="Q618" s="5"/>
      <c r="R618" s="5"/>
      <c r="S618" s="5"/>
      <c r="T618" s="5"/>
      <c r="U618" s="5"/>
      <c r="V618" s="5"/>
      <c r="W618" s="5"/>
      <c r="X618" s="5"/>
    </row>
    <row r="619" spans="1:24" ht="12.75" customHeight="1" x14ac:dyDescent="0.2">
      <c r="B619" s="54" t="s">
        <v>310</v>
      </c>
      <c r="D619" s="1559" t="s">
        <v>994</v>
      </c>
      <c r="E619" s="1559"/>
      <c r="F619" s="1559"/>
      <c r="G619" s="1559"/>
      <c r="H619" s="1559"/>
      <c r="I619" s="1559"/>
      <c r="J619" s="1559"/>
      <c r="K619" s="867"/>
      <c r="L619" s="867"/>
      <c r="M619" s="867"/>
      <c r="N619" s="778"/>
      <c r="O619" s="5"/>
      <c r="P619" s="5"/>
      <c r="Q619" s="5"/>
      <c r="R619" s="5"/>
      <c r="S619" s="5"/>
      <c r="T619" s="5"/>
      <c r="U619" s="5"/>
      <c r="V619" s="5"/>
      <c r="W619" s="5"/>
      <c r="X619" s="5"/>
    </row>
    <row r="620" spans="1:24" x14ac:dyDescent="0.2">
      <c r="B620" s="54" t="s">
        <v>310</v>
      </c>
      <c r="H620" s="30"/>
      <c r="J620" s="48"/>
      <c r="K620" s="48"/>
      <c r="L620" s="48"/>
      <c r="M620" s="48"/>
      <c r="N620" s="778"/>
      <c r="O620" s="5"/>
      <c r="P620" s="5"/>
      <c r="Q620" s="5"/>
      <c r="R620" s="5"/>
      <c r="S620" s="5"/>
      <c r="T620" s="5"/>
      <c r="U620" s="5"/>
      <c r="V620" s="5"/>
      <c r="W620" s="5"/>
      <c r="X620" s="5"/>
    </row>
    <row r="621" spans="1:24" x14ac:dyDescent="0.2">
      <c r="B621" s="54" t="s">
        <v>310</v>
      </c>
      <c r="F621" s="30"/>
      <c r="G621" s="30"/>
      <c r="H621" s="30"/>
      <c r="K621" s="87" t="s">
        <v>978</v>
      </c>
      <c r="L621" s="131">
        <f>FY</f>
        <v>2025</v>
      </c>
      <c r="M621" s="131">
        <f>FY-1</f>
        <v>2024</v>
      </c>
      <c r="N621" s="778"/>
      <c r="O621" s="5"/>
      <c r="P621" s="5"/>
      <c r="Q621" s="5"/>
      <c r="R621" s="5"/>
      <c r="S621" s="5"/>
      <c r="T621" s="5"/>
      <c r="U621" s="5"/>
      <c r="V621" s="5"/>
      <c r="W621" s="5"/>
      <c r="X621" s="5"/>
    </row>
    <row r="622" spans="1:24" ht="17.25" customHeight="1" x14ac:dyDescent="0.2">
      <c r="B622" s="54" t="s">
        <v>310</v>
      </c>
      <c r="F622" s="30"/>
      <c r="G622" s="30"/>
      <c r="H622" s="30"/>
      <c r="K622" s="179" t="s">
        <v>987</v>
      </c>
      <c r="L622" s="180" t="s">
        <v>995</v>
      </c>
      <c r="M622" s="180" t="s">
        <v>995</v>
      </c>
      <c r="N622" s="778"/>
      <c r="O622" s="5"/>
      <c r="P622" s="5"/>
      <c r="Q622" s="5"/>
      <c r="R622" s="5"/>
      <c r="S622" s="5"/>
      <c r="T622" s="5"/>
      <c r="U622" s="5"/>
      <c r="V622" s="5"/>
      <c r="W622" s="5"/>
      <c r="X622" s="5"/>
    </row>
    <row r="623" spans="1:24" x14ac:dyDescent="0.2">
      <c r="B623" s="54" t="s">
        <v>310</v>
      </c>
      <c r="F623" s="30"/>
      <c r="G623" s="30"/>
      <c r="H623" s="30"/>
      <c r="K623" s="396">
        <v>0</v>
      </c>
      <c r="L623" s="322">
        <v>0</v>
      </c>
      <c r="M623" s="322">
        <v>0</v>
      </c>
      <c r="N623" s="778"/>
      <c r="O623" s="1503" t="s">
        <v>438</v>
      </c>
      <c r="P623" s="389"/>
      <c r="Q623" s="5"/>
      <c r="R623" s="5"/>
      <c r="S623" s="5"/>
      <c r="T623" s="5"/>
      <c r="U623" s="5"/>
      <c r="V623" s="5"/>
      <c r="W623" s="5"/>
      <c r="X623" s="5"/>
    </row>
    <row r="624" spans="1:24" x14ac:dyDescent="0.2">
      <c r="B624" s="54" t="s">
        <v>310</v>
      </c>
      <c r="F624" s="30"/>
      <c r="G624" s="30"/>
      <c r="H624" s="30"/>
      <c r="K624" s="396">
        <v>0</v>
      </c>
      <c r="L624" s="322">
        <v>0</v>
      </c>
      <c r="M624" s="322">
        <v>0</v>
      </c>
      <c r="N624" s="778"/>
      <c r="O624" s="5"/>
      <c r="P624" s="5"/>
      <c r="Q624" s="5"/>
      <c r="R624" s="5"/>
      <c r="S624" s="5"/>
      <c r="T624" s="5"/>
      <c r="U624" s="5"/>
      <c r="V624" s="5"/>
      <c r="W624" s="5"/>
      <c r="X624" s="5"/>
    </row>
    <row r="625" spans="2:24" x14ac:dyDescent="0.2">
      <c r="B625" s="54" t="s">
        <v>310</v>
      </c>
      <c r="F625" s="30"/>
      <c r="G625" s="30"/>
      <c r="H625" s="30"/>
      <c r="K625" s="51"/>
      <c r="L625" s="51"/>
      <c r="M625" s="51"/>
      <c r="N625" s="778"/>
      <c r="O625" s="5"/>
      <c r="P625" s="5"/>
      <c r="Q625" s="5"/>
      <c r="R625" s="5"/>
      <c r="S625" s="5"/>
      <c r="T625" s="5"/>
      <c r="U625" s="5"/>
      <c r="V625" s="5"/>
      <c r="W625" s="5"/>
      <c r="X625" s="5"/>
    </row>
    <row r="626" spans="2:24" ht="13.5" thickBot="1" x14ac:dyDescent="0.25">
      <c r="B626" s="54" t="s">
        <v>310</v>
      </c>
      <c r="F626" s="30"/>
      <c r="G626" s="30"/>
      <c r="H626" s="30"/>
      <c r="K626" s="48"/>
      <c r="L626" s="323">
        <f>SUM(L623:L625)</f>
        <v>0</v>
      </c>
      <c r="M626" s="323">
        <f>SUM(M623:M625)</f>
        <v>0</v>
      </c>
    </row>
    <row r="627" spans="2:24" ht="13.5" thickTop="1" x14ac:dyDescent="0.2">
      <c r="B627" s="54" t="s">
        <v>310</v>
      </c>
      <c r="F627" s="30"/>
      <c r="G627" s="30"/>
      <c r="H627" s="51"/>
      <c r="I627" s="51"/>
      <c r="J627" s="48"/>
      <c r="K627" s="48"/>
      <c r="L627" s="48"/>
      <c r="M627" s="48"/>
    </row>
    <row r="628" spans="2:24" x14ac:dyDescent="0.2">
      <c r="B628" s="54" t="s">
        <v>310</v>
      </c>
      <c r="D628" s="54" t="s">
        <v>996</v>
      </c>
      <c r="E628" s="54"/>
      <c r="F628" s="386"/>
      <c r="G628" s="386"/>
      <c r="H628" s="30"/>
      <c r="J628" s="48"/>
      <c r="K628" s="48"/>
      <c r="L628" s="48"/>
      <c r="M628" s="48"/>
    </row>
    <row r="629" spans="2:24" x14ac:dyDescent="0.2">
      <c r="B629" s="54" t="s">
        <v>310</v>
      </c>
      <c r="D629" s="54"/>
      <c r="E629" s="54"/>
      <c r="F629" s="386"/>
      <c r="G629" s="386"/>
      <c r="H629" s="30"/>
      <c r="J629" s="48"/>
      <c r="K629" s="48"/>
      <c r="L629" s="48"/>
      <c r="M629" s="48"/>
    </row>
    <row r="630" spans="2:24" x14ac:dyDescent="0.2">
      <c r="B630" s="753" t="s">
        <v>310</v>
      </c>
      <c r="C630" s="801"/>
      <c r="D630" s="1817" t="str">
        <f>N630&amp;". Compensation and Other Benefits Upon Leaving"</f>
        <v>18. Compensation and Other Benefits Upon Leaving</v>
      </c>
      <c r="E630" s="1817"/>
      <c r="F630" s="1817"/>
      <c r="G630" s="1817"/>
      <c r="H630" s="1817"/>
      <c r="I630" s="1817"/>
      <c r="J630" s="1817"/>
      <c r="K630" s="67"/>
      <c r="L630" s="67"/>
      <c r="M630" s="67"/>
      <c r="N630" s="783">
        <f>IF($B630="Yes",$N579+1,$N579)</f>
        <v>18</v>
      </c>
    </row>
    <row r="631" spans="2:24" s="50" customFormat="1" ht="12.75" customHeight="1" x14ac:dyDescent="0.2">
      <c r="B631" s="54" t="str">
        <f t="shared" ref="B631:B640" si="119">$B$630</f>
        <v>Yes</v>
      </c>
      <c r="C631" s="801"/>
      <c r="D631" s="30"/>
      <c r="E631" s="30"/>
      <c r="F631" s="48"/>
      <c r="G631" s="48"/>
      <c r="J631" s="123"/>
      <c r="K631" s="123"/>
      <c r="L631" s="123"/>
      <c r="M631" s="123"/>
      <c r="N631" s="782"/>
      <c r="O631" s="383"/>
    </row>
    <row r="632" spans="2:24" s="50" customFormat="1" ht="12.75" customHeight="1" x14ac:dyDescent="0.2">
      <c r="B632" s="54" t="str">
        <f t="shared" si="119"/>
        <v>Yes</v>
      </c>
      <c r="C632" s="801"/>
      <c r="D632" s="1697" t="s">
        <v>997</v>
      </c>
      <c r="E632" s="1697"/>
      <c r="F632" s="1697"/>
      <c r="G632" s="1697"/>
      <c r="H632" s="1697"/>
      <c r="I632" s="1697"/>
      <c r="J632" s="1697"/>
      <c r="K632" s="883"/>
      <c r="L632" s="883"/>
      <c r="M632" s="883"/>
      <c r="N632" s="782"/>
      <c r="O632" s="383"/>
    </row>
    <row r="633" spans="2:24" s="50" customFormat="1" ht="12.75" customHeight="1" x14ac:dyDescent="0.2">
      <c r="B633" s="54" t="str">
        <f t="shared" si="119"/>
        <v>Yes</v>
      </c>
      <c r="C633" s="801"/>
      <c r="D633" s="1697"/>
      <c r="E633" s="1697"/>
      <c r="F633" s="1697"/>
      <c r="G633" s="1697"/>
      <c r="H633" s="1697"/>
      <c r="I633" s="1697"/>
      <c r="J633" s="1697"/>
      <c r="K633" s="883"/>
      <c r="L633" s="883"/>
      <c r="M633" s="883"/>
      <c r="N633" s="782"/>
      <c r="O633" s="383"/>
    </row>
    <row r="634" spans="2:24" s="50" customFormat="1" ht="12.75" customHeight="1" x14ac:dyDescent="0.2">
      <c r="B634" s="54" t="str">
        <f t="shared" si="119"/>
        <v>Yes</v>
      </c>
      <c r="C634" s="801"/>
      <c r="D634" s="1697"/>
      <c r="E634" s="1697"/>
      <c r="F634" s="1697"/>
      <c r="G634" s="1697"/>
      <c r="H634" s="1697"/>
      <c r="I634" s="1697"/>
      <c r="J634" s="1697"/>
      <c r="K634" s="883"/>
      <c r="L634" s="883"/>
      <c r="M634" s="883"/>
      <c r="N634" s="782"/>
      <c r="O634" s="1853" t="s">
        <v>998</v>
      </c>
      <c r="P634" s="1854"/>
      <c r="Q634" s="1854"/>
      <c r="R634" s="1855"/>
    </row>
    <row r="635" spans="2:24" s="50" customFormat="1" ht="12.75" customHeight="1" x14ac:dyDescent="0.2">
      <c r="B635" s="54" t="str">
        <f t="shared" si="119"/>
        <v>Yes</v>
      </c>
      <c r="C635" s="801"/>
      <c r="D635" s="883"/>
      <c r="E635" s="883"/>
      <c r="F635" s="883"/>
      <c r="G635" s="883"/>
      <c r="H635" s="883"/>
      <c r="I635" s="883"/>
      <c r="J635" s="883"/>
      <c r="K635" s="883"/>
      <c r="L635" s="883"/>
      <c r="M635" s="883"/>
      <c r="N635" s="782"/>
      <c r="O635" s="1856"/>
      <c r="P635" s="1857"/>
      <c r="Q635" s="1857"/>
      <c r="R635" s="1858"/>
    </row>
    <row r="636" spans="2:24" s="50" customFormat="1" x14ac:dyDescent="0.2">
      <c r="B636" s="54" t="str">
        <f t="shared" si="119"/>
        <v>Yes</v>
      </c>
      <c r="C636" s="801"/>
      <c r="E636" s="30"/>
      <c r="K636" s="131"/>
      <c r="L636" s="131">
        <f>FY</f>
        <v>2025</v>
      </c>
      <c r="M636" s="131">
        <f>FY-1</f>
        <v>2024</v>
      </c>
      <c r="N636" s="782"/>
      <c r="O636" s="1859"/>
      <c r="P636" s="1860"/>
      <c r="Q636" s="1860"/>
      <c r="R636" s="1861"/>
    </row>
    <row r="637" spans="2:24" s="50" customFormat="1" x14ac:dyDescent="0.2">
      <c r="B637" s="54" t="str">
        <f t="shared" si="119"/>
        <v>Yes</v>
      </c>
      <c r="C637" s="801"/>
      <c r="D637" s="50" t="s">
        <v>476</v>
      </c>
      <c r="E637" s="30"/>
      <c r="K637" s="85"/>
      <c r="L637" s="85" t="s">
        <v>313</v>
      </c>
      <c r="M637" s="85" t="s">
        <v>313</v>
      </c>
      <c r="N637" s="782"/>
      <c r="O637" s="383"/>
    </row>
    <row r="638" spans="2:24" s="50" customFormat="1" ht="12.75" customHeight="1" x14ac:dyDescent="0.2">
      <c r="B638" s="54" t="str">
        <f t="shared" si="119"/>
        <v>Yes</v>
      </c>
      <c r="C638" s="801"/>
      <c r="D638" s="30" t="s">
        <v>999</v>
      </c>
      <c r="E638" s="30"/>
      <c r="K638" s="506"/>
      <c r="L638" s="397" t="s">
        <v>990</v>
      </c>
      <c r="M638" s="397" t="s">
        <v>990</v>
      </c>
      <c r="N638" s="782"/>
      <c r="O638" s="1503" t="s">
        <v>438</v>
      </c>
      <c r="P638" s="389"/>
    </row>
    <row r="639" spans="2:24" s="50" customFormat="1" ht="12.75" customHeight="1" x14ac:dyDescent="0.2">
      <c r="B639" s="54" t="str">
        <f t="shared" si="119"/>
        <v>Yes</v>
      </c>
      <c r="C639" s="801"/>
      <c r="D639" s="30" t="s">
        <v>1000</v>
      </c>
      <c r="E639" s="30"/>
      <c r="K639" s="92"/>
      <c r="L639" s="398" t="s">
        <v>990</v>
      </c>
      <c r="M639" s="398" t="s">
        <v>990</v>
      </c>
      <c r="N639" s="782"/>
      <c r="O639" s="383"/>
    </row>
    <row r="640" spans="2:24" x14ac:dyDescent="0.2">
      <c r="B640" s="54" t="str">
        <f t="shared" si="119"/>
        <v>Yes</v>
      </c>
      <c r="F640" s="51"/>
      <c r="G640" s="92"/>
    </row>
    <row r="641" spans="1:14" x14ac:dyDescent="0.2">
      <c r="B641" s="54" t="s">
        <v>310</v>
      </c>
      <c r="C641" s="801"/>
      <c r="D641" s="1778" t="str">
        <f>N641&amp;". Contingencies"</f>
        <v>19. Contingencies</v>
      </c>
      <c r="E641" s="1778"/>
      <c r="F641" s="1778"/>
      <c r="G641" s="1778"/>
      <c r="H641" s="1778"/>
      <c r="I641" s="1778"/>
      <c r="J641" s="1778"/>
      <c r="K641" s="675"/>
      <c r="L641" s="675"/>
      <c r="M641" s="675"/>
      <c r="N641" s="783">
        <f>IF($B641="Yes",$N630+1,$N630)</f>
        <v>19</v>
      </c>
    </row>
    <row r="642" spans="1:14" x14ac:dyDescent="0.2">
      <c r="B642" s="54" t="s">
        <v>310</v>
      </c>
      <c r="D642" s="50"/>
      <c r="E642" s="50"/>
      <c r="F642" s="123"/>
      <c r="G642" s="123"/>
      <c r="H642" s="30"/>
      <c r="J642" s="123"/>
      <c r="K642" s="123"/>
      <c r="L642" s="123"/>
      <c r="M642" s="123"/>
    </row>
    <row r="643" spans="1:14" ht="12" customHeight="1" x14ac:dyDescent="0.2">
      <c r="A643" s="54" t="s">
        <v>1001</v>
      </c>
      <c r="B643" s="54" t="s">
        <v>310</v>
      </c>
      <c r="D643" s="1627" t="s">
        <v>1002</v>
      </c>
      <c r="E643" s="1627"/>
      <c r="F643" s="1627"/>
      <c r="G643" s="1627"/>
      <c r="H643" s="1627"/>
      <c r="I643" s="1627"/>
      <c r="J643" s="1627"/>
      <c r="K643" s="1627"/>
      <c r="L643" s="1627"/>
      <c r="M643" s="1627"/>
    </row>
    <row r="644" spans="1:14" x14ac:dyDescent="0.2">
      <c r="B644" s="54" t="s">
        <v>310</v>
      </c>
      <c r="D644" s="1627"/>
      <c r="E644" s="1627"/>
      <c r="F644" s="1627"/>
      <c r="G644" s="1627"/>
      <c r="H644" s="1627"/>
      <c r="I644" s="1627"/>
      <c r="J644" s="1627"/>
      <c r="K644" s="1627"/>
      <c r="L644" s="1627"/>
      <c r="M644" s="1627"/>
    </row>
    <row r="645" spans="1:14" x14ac:dyDescent="0.2">
      <c r="B645" s="54" t="s">
        <v>310</v>
      </c>
      <c r="D645" s="6"/>
      <c r="E645" s="6"/>
      <c r="F645" s="1011"/>
      <c r="G645" s="1011"/>
      <c r="H645" s="5"/>
      <c r="I645" s="5"/>
      <c r="J645" s="1011"/>
      <c r="K645" s="1011"/>
      <c r="L645" s="1011"/>
      <c r="M645" s="1011"/>
    </row>
    <row r="646" spans="1:14" ht="12.75" customHeight="1" x14ac:dyDescent="0.2">
      <c r="A646" s="30" t="s">
        <v>1001</v>
      </c>
      <c r="B646" s="753" t="s">
        <v>310</v>
      </c>
      <c r="C646" s="7" t="s">
        <v>837</v>
      </c>
      <c r="D646" s="1839" t="s">
        <v>1003</v>
      </c>
      <c r="E646" s="1839"/>
      <c r="F646" s="1839"/>
      <c r="G646" s="1839"/>
      <c r="H646" s="1839"/>
      <c r="I646" s="1839"/>
      <c r="J646" s="1839"/>
      <c r="K646" s="1839"/>
      <c r="L646" s="1839"/>
      <c r="M646" s="1839"/>
    </row>
    <row r="647" spans="1:14" x14ac:dyDescent="0.2">
      <c r="B647" s="54" t="str">
        <f>B$646</f>
        <v>Yes</v>
      </c>
      <c r="C647" s="7"/>
      <c r="D647" s="1839"/>
      <c r="E647" s="1839"/>
      <c r="F647" s="1839"/>
      <c r="G647" s="1839"/>
      <c r="H647" s="1839"/>
      <c r="I647" s="1839"/>
      <c r="J647" s="1839"/>
      <c r="K647" s="1839"/>
      <c r="L647" s="1839"/>
      <c r="M647" s="1839"/>
    </row>
    <row r="648" spans="1:14" x14ac:dyDescent="0.2">
      <c r="B648" s="54" t="str">
        <f t="shared" ref="B648:B649" si="120">B$646</f>
        <v>Yes</v>
      </c>
      <c r="D648" s="1839"/>
      <c r="E648" s="1839"/>
      <c r="F648" s="1839"/>
      <c r="G648" s="1839"/>
      <c r="H648" s="1839"/>
      <c r="I648" s="1839"/>
      <c r="J648" s="1839"/>
      <c r="K648" s="1839"/>
      <c r="L648" s="1839"/>
      <c r="M648" s="1839"/>
    </row>
    <row r="649" spans="1:14" x14ac:dyDescent="0.2">
      <c r="B649" s="54" t="str">
        <f t="shared" si="120"/>
        <v>Yes</v>
      </c>
      <c r="D649" s="168"/>
      <c r="E649" s="168"/>
      <c r="F649" s="86"/>
      <c r="G649" s="86"/>
      <c r="H649" s="86"/>
    </row>
    <row r="650" spans="1:14" ht="12.75" customHeight="1" x14ac:dyDescent="0.2">
      <c r="B650" s="54" t="s">
        <v>310</v>
      </c>
      <c r="D650" s="1627" t="s">
        <v>1004</v>
      </c>
      <c r="E650" s="1627"/>
      <c r="F650" s="1627"/>
      <c r="G650" s="1627"/>
      <c r="H650" s="1627"/>
      <c r="I650" s="1627"/>
      <c r="J650" s="1627"/>
      <c r="K650" s="1627"/>
      <c r="L650" s="1627"/>
      <c r="M650" s="1627"/>
    </row>
    <row r="651" spans="1:14" x14ac:dyDescent="0.2">
      <c r="B651" s="54" t="s">
        <v>310</v>
      </c>
      <c r="D651" s="1627"/>
      <c r="E651" s="1627"/>
      <c r="F651" s="1627"/>
      <c r="G651" s="1627"/>
      <c r="H651" s="1627"/>
      <c r="I651" s="1627"/>
      <c r="J651" s="1627"/>
      <c r="K651" s="1627"/>
      <c r="L651" s="1627"/>
      <c r="M651" s="1627"/>
    </row>
    <row r="652" spans="1:14" x14ac:dyDescent="0.2">
      <c r="B652" s="54" t="s">
        <v>310</v>
      </c>
      <c r="D652" s="1627"/>
      <c r="E652" s="1627"/>
      <c r="F652" s="1627"/>
      <c r="G652" s="1627"/>
      <c r="H652" s="1627"/>
      <c r="I652" s="1627"/>
      <c r="J652" s="1627"/>
      <c r="K652" s="1627"/>
      <c r="L652" s="1627"/>
      <c r="M652" s="1627"/>
    </row>
    <row r="653" spans="1:14" x14ac:dyDescent="0.2">
      <c r="B653" s="54" t="s">
        <v>310</v>
      </c>
      <c r="D653" s="1627"/>
      <c r="E653" s="1627"/>
      <c r="F653" s="1627"/>
      <c r="G653" s="1627"/>
      <c r="H653" s="1627"/>
      <c r="I653" s="1627"/>
      <c r="J653" s="1627"/>
      <c r="K653" s="1627"/>
      <c r="L653" s="1627"/>
      <c r="M653" s="1627"/>
    </row>
    <row r="654" spans="1:14" x14ac:dyDescent="0.2">
      <c r="B654" s="54" t="s">
        <v>310</v>
      </c>
      <c r="D654" s="1627"/>
      <c r="E654" s="1627"/>
      <c r="F654" s="1627"/>
      <c r="G654" s="1627"/>
      <c r="H654" s="1627"/>
      <c r="I654" s="1627"/>
      <c r="J654" s="1627"/>
      <c r="K654" s="1627"/>
      <c r="L654" s="1627"/>
      <c r="M654" s="1627"/>
    </row>
    <row r="655" spans="1:14" x14ac:dyDescent="0.2">
      <c r="B655" s="54" t="s">
        <v>310</v>
      </c>
      <c r="D655" s="1627"/>
      <c r="E655" s="1627"/>
      <c r="F655" s="1627"/>
      <c r="G655" s="1627"/>
      <c r="H655" s="1627"/>
      <c r="I655" s="1627"/>
      <c r="J655" s="1627"/>
      <c r="K655" s="1627"/>
      <c r="L655" s="1627"/>
      <c r="M655" s="1627"/>
    </row>
    <row r="656" spans="1:14" x14ac:dyDescent="0.2">
      <c r="B656" s="54" t="s">
        <v>310</v>
      </c>
      <c r="D656" s="121"/>
      <c r="E656" s="50"/>
      <c r="F656" s="87"/>
      <c r="G656" s="87"/>
      <c r="H656" s="30"/>
      <c r="J656" s="87"/>
      <c r="K656" s="87"/>
      <c r="L656" s="87"/>
      <c r="M656" s="87"/>
    </row>
    <row r="657" spans="1:21" ht="48" customHeight="1" x14ac:dyDescent="0.2">
      <c r="B657" s="54" t="s">
        <v>310</v>
      </c>
      <c r="D657" s="1752" t="s">
        <v>1005</v>
      </c>
      <c r="E657" s="1752"/>
      <c r="F657" s="1752"/>
      <c r="G657" s="1752"/>
      <c r="H657" s="1752"/>
      <c r="I657" s="1752"/>
      <c r="J657" s="1752"/>
      <c r="K657" s="1752"/>
      <c r="L657" s="1752"/>
      <c r="M657" s="1752"/>
      <c r="O657" s="1863" t="s">
        <v>1006</v>
      </c>
      <c r="P657" s="1864"/>
      <c r="Q657" s="1864"/>
      <c r="R657" s="1864"/>
      <c r="S657" s="1864"/>
      <c r="T657" s="1864"/>
      <c r="U657" s="1865"/>
    </row>
    <row r="658" spans="1:21" x14ac:dyDescent="0.2">
      <c r="B658" s="54" t="s">
        <v>310</v>
      </c>
      <c r="D658" s="121"/>
      <c r="E658" s="50"/>
      <c r="F658" s="87"/>
      <c r="G658" s="87"/>
      <c r="H658" s="30"/>
      <c r="J658" s="87"/>
      <c r="K658" s="87"/>
      <c r="L658" s="87"/>
      <c r="M658" s="87"/>
    </row>
    <row r="659" spans="1:21" x14ac:dyDescent="0.2">
      <c r="B659" s="54" t="s">
        <v>310</v>
      </c>
      <c r="D659" s="1778" t="str">
        <f>N659&amp;". Commitments"</f>
        <v>20. Commitments</v>
      </c>
      <c r="E659" s="1778"/>
      <c r="F659" s="1778"/>
      <c r="G659" s="1778"/>
      <c r="H659" s="1778"/>
      <c r="I659" s="1778"/>
      <c r="J659" s="1778"/>
      <c r="K659" s="87"/>
      <c r="L659" s="87"/>
      <c r="M659" s="87"/>
      <c r="N659" s="783">
        <f>IF($B659="Yes",$N641+1,$N641)</f>
        <v>20</v>
      </c>
    </row>
    <row r="660" spans="1:21" x14ac:dyDescent="0.2">
      <c r="B660" s="54" t="s">
        <v>310</v>
      </c>
      <c r="D660" s="867"/>
      <c r="E660" s="867"/>
      <c r="F660" s="88"/>
      <c r="G660" s="88"/>
      <c r="H660" s="30"/>
      <c r="J660" s="88"/>
      <c r="K660" s="87"/>
      <c r="L660" s="87"/>
      <c r="M660" s="87"/>
    </row>
    <row r="661" spans="1:21" x14ac:dyDescent="0.2">
      <c r="A661" s="30" t="s">
        <v>927</v>
      </c>
      <c r="B661" s="54" t="s">
        <v>310</v>
      </c>
      <c r="C661" s="802" t="s">
        <v>837</v>
      </c>
      <c r="D661" s="885" t="s">
        <v>1007</v>
      </c>
      <c r="E661" s="867"/>
      <c r="F661" s="88"/>
      <c r="G661" s="88"/>
      <c r="H661" s="30"/>
      <c r="J661" s="88"/>
      <c r="K661" s="87"/>
      <c r="L661" s="87"/>
      <c r="M661" s="87"/>
    </row>
    <row r="662" spans="1:21" x14ac:dyDescent="0.2">
      <c r="B662" s="54" t="s">
        <v>310</v>
      </c>
      <c r="C662" s="802" t="s">
        <v>837</v>
      </c>
      <c r="D662" s="121"/>
      <c r="E662" s="50"/>
      <c r="F662" s="87"/>
      <c r="G662" s="87"/>
      <c r="H662" s="30"/>
      <c r="J662" s="87"/>
      <c r="K662" s="87"/>
      <c r="L662" s="87"/>
      <c r="M662" s="87"/>
    </row>
    <row r="663" spans="1:21" ht="12.75" customHeight="1" x14ac:dyDescent="0.2">
      <c r="B663" s="54" t="s">
        <v>310</v>
      </c>
      <c r="C663" s="802" t="s">
        <v>837</v>
      </c>
      <c r="D663" s="1773" t="str">
        <f>"At 31 December "&amp;FY&amp;", the Board had capital commitments of $273,829 (2023:$229,946) as a result of entering the following contracts:"</f>
        <v>At 31 December 2025, the Board had capital commitments of $273,829 (2023:$229,946) as a result of entering the following contracts:</v>
      </c>
      <c r="E663" s="1773"/>
      <c r="F663" s="1773"/>
      <c r="G663" s="1773"/>
      <c r="H663" s="1773"/>
      <c r="I663" s="1773"/>
      <c r="J663" s="1773"/>
      <c r="K663" s="1012"/>
      <c r="L663" s="1012"/>
      <c r="M663" s="1012"/>
      <c r="O663" s="1705" t="s">
        <v>1008</v>
      </c>
      <c r="P663" s="1706"/>
      <c r="Q663" s="1706"/>
      <c r="R663" s="1706"/>
      <c r="S663" s="1706"/>
      <c r="T663" s="1706"/>
      <c r="U663" s="1707"/>
    </row>
    <row r="664" spans="1:21" ht="12.75" customHeight="1" x14ac:dyDescent="0.2">
      <c r="B664" s="54" t="s">
        <v>310</v>
      </c>
      <c r="C664" s="802"/>
      <c r="D664" s="1831"/>
      <c r="E664" s="1831"/>
      <c r="F664" s="1831"/>
      <c r="G664" s="1831"/>
      <c r="H664" s="1831"/>
      <c r="I664" s="1831"/>
      <c r="J664" s="1831"/>
      <c r="K664" s="1012"/>
      <c r="L664" s="1012"/>
      <c r="M664" s="1012"/>
      <c r="O664" s="1708"/>
      <c r="P664" s="1709"/>
      <c r="Q664" s="1709"/>
      <c r="R664" s="1709"/>
      <c r="S664" s="1709"/>
      <c r="T664" s="1709"/>
      <c r="U664" s="1710"/>
    </row>
    <row r="665" spans="1:21" x14ac:dyDescent="0.2">
      <c r="B665" s="54" t="s">
        <v>310</v>
      </c>
      <c r="C665" s="802" t="s">
        <v>837</v>
      </c>
      <c r="D665" s="121"/>
      <c r="E665" s="50"/>
      <c r="F665" s="87"/>
      <c r="G665" s="87"/>
      <c r="H665" s="30"/>
      <c r="J665" s="87"/>
      <c r="K665" s="87"/>
      <c r="L665" s="87"/>
      <c r="M665" s="87"/>
      <c r="O665" s="1708"/>
      <c r="P665" s="1709"/>
      <c r="Q665" s="1709"/>
      <c r="R665" s="1709"/>
      <c r="S665" s="1709"/>
      <c r="T665" s="1709"/>
      <c r="U665" s="1710"/>
    </row>
    <row r="666" spans="1:21" ht="28.5" customHeight="1" x14ac:dyDescent="0.2">
      <c r="B666" s="54" t="s">
        <v>310</v>
      </c>
      <c r="C666" s="802" t="s">
        <v>837</v>
      </c>
      <c r="D666" s="1832" t="s">
        <v>1009</v>
      </c>
      <c r="E666" s="1779"/>
      <c r="F666" s="1833"/>
      <c r="G666" s="1834"/>
      <c r="H666" s="1835"/>
      <c r="I666" s="1834"/>
      <c r="K666" s="867"/>
      <c r="L666" s="56" t="s">
        <v>1010</v>
      </c>
      <c r="M666" s="56"/>
      <c r="O666" s="1711"/>
      <c r="P666" s="1712"/>
      <c r="Q666" s="1712"/>
      <c r="R666" s="1712"/>
      <c r="S666" s="1712"/>
      <c r="T666" s="1712"/>
      <c r="U666" s="1713"/>
    </row>
    <row r="667" spans="1:21" x14ac:dyDescent="0.2">
      <c r="B667" s="54" t="s">
        <v>310</v>
      </c>
      <c r="C667" s="802" t="s">
        <v>837</v>
      </c>
      <c r="D667" s="1836"/>
      <c r="E667" s="1774"/>
      <c r="F667" s="1837"/>
      <c r="G667" s="1838"/>
      <c r="H667" s="1834"/>
      <c r="I667" s="1838"/>
      <c r="K667" s="867"/>
      <c r="L667" s="130" t="s">
        <v>316</v>
      </c>
      <c r="N667" s="781">
        <f>200000-184171</f>
        <v>15829</v>
      </c>
    </row>
    <row r="668" spans="1:21" s="50" customFormat="1" ht="13.35" customHeight="1" x14ac:dyDescent="0.2">
      <c r="B668" s="54" t="s">
        <v>310</v>
      </c>
      <c r="C668" s="802" t="s">
        <v>837</v>
      </c>
      <c r="D668" s="1793" t="s">
        <v>291</v>
      </c>
      <c r="E668" s="1794"/>
      <c r="F668" s="1791"/>
      <c r="G668" s="1792"/>
      <c r="H668" s="1791"/>
      <c r="I668" s="1791"/>
      <c r="K668" s="867"/>
      <c r="L668" s="1430"/>
      <c r="N668" s="782">
        <f>270000-263291</f>
        <v>6709</v>
      </c>
      <c r="O668" s="1804" t="str">
        <f>CONCATENATE("Examples relate to open projects at 31 December ",FY,". While this may match the Ministry capital works projects in note ",N443,", it may also contain other completely board funded projects.")</f>
        <v>Examples relate to open projects at 31 December 2025. While this may match the Ministry capital works projects in note 14, it may also contain other completely board funded projects.</v>
      </c>
      <c r="P668" s="1805"/>
      <c r="Q668" s="1805"/>
      <c r="R668" s="1805"/>
      <c r="S668" s="1805"/>
      <c r="T668" s="1805"/>
      <c r="U668" s="1806"/>
    </row>
    <row r="669" spans="1:21" s="50" customFormat="1" x14ac:dyDescent="0.2">
      <c r="B669" s="54" t="s">
        <v>310</v>
      </c>
      <c r="C669" s="802" t="s">
        <v>837</v>
      </c>
      <c r="D669" s="1793" t="s">
        <v>293</v>
      </c>
      <c r="E669" s="1794"/>
      <c r="F669" s="1791"/>
      <c r="G669" s="1792"/>
      <c r="H669" s="1791"/>
      <c r="I669" s="1791"/>
      <c r="K669" s="867"/>
      <c r="L669" s="1430"/>
      <c r="N669" s="782"/>
      <c r="O669" s="1807"/>
      <c r="P669" s="1808"/>
      <c r="Q669" s="1808"/>
      <c r="R669" s="1808"/>
      <c r="S669" s="1808"/>
      <c r="T669" s="1808"/>
      <c r="U669" s="1809"/>
    </row>
    <row r="670" spans="1:21" s="50" customFormat="1" x14ac:dyDescent="0.2">
      <c r="B670" s="54"/>
      <c r="C670" s="802"/>
      <c r="D670" s="393" t="s">
        <v>1011</v>
      </c>
      <c r="E670"/>
      <c r="F670" s="1444"/>
      <c r="G670" s="1445"/>
      <c r="H670" s="1444"/>
      <c r="I670" s="1444"/>
      <c r="K670" s="867"/>
      <c r="L670" s="1430"/>
      <c r="N670" s="782"/>
      <c r="O670" s="1503" t="s">
        <v>438</v>
      </c>
      <c r="P670" s="1435"/>
      <c r="Q670" s="1245"/>
      <c r="R670" s="1245"/>
      <c r="S670" s="1245"/>
      <c r="T670" s="1245"/>
      <c r="U670" s="1245"/>
    </row>
    <row r="671" spans="1:21" s="50" customFormat="1" x14ac:dyDescent="0.2">
      <c r="A671" s="1" t="s">
        <v>173</v>
      </c>
      <c r="B671" s="54" t="s">
        <v>310</v>
      </c>
      <c r="C671" s="802" t="s">
        <v>837</v>
      </c>
      <c r="D671" s="1789" t="s">
        <v>1012</v>
      </c>
      <c r="E671" s="1790"/>
      <c r="F671" s="1791"/>
      <c r="G671" s="1792"/>
      <c r="H671" s="1791"/>
      <c r="I671" s="1791"/>
      <c r="K671" s="867"/>
      <c r="L671" s="1556"/>
      <c r="N671" s="988">
        <f>SUM(N666:N669)</f>
        <v>22538</v>
      </c>
      <c r="O671" s="1795" t="s">
        <v>1013</v>
      </c>
      <c r="P671" s="1796"/>
      <c r="Q671" s="1796"/>
      <c r="R671" s="1796"/>
      <c r="S671" s="1796"/>
      <c r="T671" s="1796"/>
      <c r="U671" s="1797"/>
    </row>
    <row r="672" spans="1:21" s="50" customFormat="1" ht="12.75" customHeight="1" thickBot="1" x14ac:dyDescent="0.25">
      <c r="A672" s="888">
        <v>8310</v>
      </c>
      <c r="B672" s="54" t="s">
        <v>310</v>
      </c>
      <c r="C672" s="802" t="s">
        <v>837</v>
      </c>
      <c r="D672" s="1802" t="s">
        <v>999</v>
      </c>
      <c r="E672" s="1794"/>
      <c r="F672" s="1803"/>
      <c r="G672" s="1792"/>
      <c r="H672" s="1803"/>
      <c r="I672" s="1792"/>
      <c r="K672" s="385"/>
      <c r="L672" s="1429">
        <f>SUM(L668:L671)</f>
        <v>0</v>
      </c>
      <c r="N672" s="782"/>
    </row>
    <row r="673" spans="1:21" s="50" customFormat="1" ht="12.75" hidden="1" customHeight="1" x14ac:dyDescent="0.2">
      <c r="B673" s="54" t="s">
        <v>310</v>
      </c>
      <c r="C673" s="802"/>
      <c r="D673" s="1446"/>
      <c r="E673" s="1446"/>
      <c r="F673" s="1791"/>
      <c r="G673" s="1792"/>
      <c r="H673" s="593"/>
      <c r="I673" s="593"/>
      <c r="K673" s="385"/>
      <c r="L673" s="385"/>
      <c r="M673" s="385"/>
      <c r="N673" s="782"/>
      <c r="O673" s="383"/>
    </row>
    <row r="674" spans="1:21" s="50" customFormat="1" ht="12.75" hidden="1" customHeight="1" x14ac:dyDescent="0.2">
      <c r="B674" s="54" t="s">
        <v>310</v>
      </c>
      <c r="C674" s="802"/>
      <c r="D674" s="1446"/>
      <c r="E674" s="5"/>
      <c r="F674" s="593"/>
      <c r="G674" s="593"/>
      <c r="H674" s="593"/>
      <c r="I674" s="593"/>
      <c r="J674" s="385"/>
      <c r="K674" s="385"/>
      <c r="L674" s="385"/>
      <c r="M674" s="782"/>
      <c r="O674" s="383"/>
    </row>
    <row r="675" spans="1:21" s="50" customFormat="1" ht="12.75" hidden="1" customHeight="1" x14ac:dyDescent="0.2">
      <c r="B675" s="54" t="s">
        <v>310</v>
      </c>
      <c r="C675" s="802"/>
      <c r="D675" s="8"/>
      <c r="E675" s="8"/>
      <c r="F675" s="1447"/>
      <c r="G675" s="1447"/>
      <c r="H675" s="593"/>
      <c r="I675" s="593"/>
      <c r="J675" s="385"/>
      <c r="K675" s="385"/>
      <c r="L675" s="385"/>
      <c r="M675" s="385"/>
      <c r="N675" s="782"/>
      <c r="O675" s="383"/>
    </row>
    <row r="676" spans="1:21" s="50" customFormat="1" ht="12.75" hidden="1" customHeight="1" x14ac:dyDescent="0.2">
      <c r="B676" s="54" t="s">
        <v>310</v>
      </c>
      <c r="C676" s="802"/>
      <c r="D676" s="8"/>
      <c r="E676" s="8"/>
      <c r="F676" s="1447"/>
      <c r="G676" s="1447"/>
      <c r="H676" s="593"/>
      <c r="I676" s="593"/>
      <c r="J676" s="385"/>
      <c r="K676" s="385"/>
      <c r="L676" s="385"/>
      <c r="M676" s="385"/>
      <c r="N676" s="782"/>
      <c r="O676" s="383"/>
    </row>
    <row r="677" spans="1:21" s="50" customFormat="1" ht="12.75" customHeight="1" thickTop="1" x14ac:dyDescent="0.2">
      <c r="B677" s="54" t="s">
        <v>310</v>
      </c>
      <c r="C677" s="802"/>
      <c r="D677" s="8"/>
      <c r="E677" s="8"/>
      <c r="F677" s="1447"/>
      <c r="G677" s="1447"/>
      <c r="H677" s="593"/>
      <c r="I677" s="593"/>
      <c r="J677" s="385"/>
      <c r="K677" s="385"/>
      <c r="L677" s="385"/>
      <c r="M677" s="385"/>
      <c r="N677" s="782"/>
      <c r="O677" s="1786" t="s">
        <v>1014</v>
      </c>
      <c r="P677" s="1787"/>
      <c r="Q677" s="1787"/>
      <c r="R677" s="1787"/>
      <c r="S677" s="1787"/>
      <c r="T677" s="1787"/>
      <c r="U677" s="1788"/>
    </row>
    <row r="678" spans="1:21" s="50" customFormat="1" ht="12.75" customHeight="1" x14ac:dyDescent="0.2">
      <c r="B678" s="54" t="s">
        <v>310</v>
      </c>
      <c r="C678" s="802"/>
      <c r="D678" s="1448" t="str">
        <f>"The Board receives funding from the Ministry of Education for Capital Works which is disclosed in note "&amp;N443&amp;"."</f>
        <v>The Board receives funding from the Ministry of Education for Capital Works which is disclosed in note 14.</v>
      </c>
      <c r="E678" s="8"/>
      <c r="F678" s="1447"/>
      <c r="G678" s="1447"/>
      <c r="H678" s="593"/>
      <c r="I678" s="593"/>
      <c r="J678" s="385"/>
      <c r="K678" s="385"/>
      <c r="L678" s="385"/>
      <c r="M678" s="385"/>
      <c r="N678" s="782"/>
    </row>
    <row r="679" spans="1:21" s="50" customFormat="1" ht="12.75" customHeight="1" x14ac:dyDescent="0.2">
      <c r="B679" s="54" t="s">
        <v>310</v>
      </c>
      <c r="C679" s="802"/>
      <c r="D679" s="168"/>
      <c r="E679" s="168"/>
      <c r="F679" s="86"/>
      <c r="G679" s="86"/>
      <c r="J679" s="385"/>
      <c r="K679" s="385"/>
      <c r="L679" s="385"/>
      <c r="M679" s="385"/>
      <c r="N679" s="782"/>
      <c r="O679" s="383"/>
    </row>
    <row r="680" spans="1:21" x14ac:dyDescent="0.2">
      <c r="B680" s="54" t="str">
        <f>B688</f>
        <v>No</v>
      </c>
      <c r="D680" s="29" t="s">
        <v>1015</v>
      </c>
      <c r="E680" s="29"/>
      <c r="F680" s="46"/>
      <c r="G680" s="46"/>
      <c r="H680" s="30"/>
      <c r="J680" s="46"/>
      <c r="K680" s="46"/>
      <c r="L680" s="46"/>
      <c r="M680" s="46"/>
    </row>
    <row r="681" spans="1:21" x14ac:dyDescent="0.2">
      <c r="B681" s="54" t="str">
        <f>$B$680</f>
        <v>No</v>
      </c>
      <c r="D681" s="29"/>
      <c r="F681" s="46"/>
      <c r="G681" s="46"/>
      <c r="H681" s="30"/>
      <c r="J681" s="46"/>
      <c r="K681" s="46"/>
      <c r="L681" s="46"/>
      <c r="M681" s="46"/>
    </row>
    <row r="682" spans="1:21" x14ac:dyDescent="0.2">
      <c r="B682" s="54" t="str">
        <f t="shared" ref="B682:B687" si="121">$B$680</f>
        <v>No</v>
      </c>
      <c r="D682" s="1757" t="str">
        <f>"As at 31 December "&amp;FY&amp;" the School Board has entered into the following contracts: "</f>
        <v xml:space="preserve">As at 31 December 2025 the School Board has entered into the following contracts: </v>
      </c>
      <c r="E682" s="1757"/>
      <c r="F682" s="1757"/>
      <c r="G682" s="1757"/>
      <c r="J682" s="46"/>
      <c r="K682" s="46"/>
      <c r="L682" s="46"/>
      <c r="M682" s="46"/>
    </row>
    <row r="683" spans="1:21" ht="12.75" customHeight="1" x14ac:dyDescent="0.2">
      <c r="B683" s="54" t="str">
        <f t="shared" si="121"/>
        <v>No</v>
      </c>
      <c r="D683" s="168"/>
      <c r="E683" s="168"/>
      <c r="F683" s="86"/>
      <c r="G683" s="86"/>
      <c r="J683" s="46"/>
      <c r="K683" s="46"/>
      <c r="L683" s="46"/>
      <c r="M683" s="46"/>
    </row>
    <row r="684" spans="1:21" ht="12.75" customHeight="1" x14ac:dyDescent="0.2">
      <c r="B684" s="54" t="str">
        <f t="shared" si="121"/>
        <v>No</v>
      </c>
      <c r="D684" s="30" t="s">
        <v>1016</v>
      </c>
      <c r="E684" s="168"/>
      <c r="F684" s="86"/>
      <c r="G684" s="86"/>
      <c r="J684" s="85"/>
      <c r="K684" s="85"/>
      <c r="L684" s="85"/>
      <c r="M684" s="85"/>
      <c r="O684" s="1786" t="s">
        <v>1017</v>
      </c>
      <c r="P684" s="1787"/>
      <c r="Q684" s="1787"/>
      <c r="R684" s="1787"/>
      <c r="S684" s="1787"/>
      <c r="T684" s="1787"/>
      <c r="U684" s="1788"/>
    </row>
    <row r="685" spans="1:21" x14ac:dyDescent="0.2">
      <c r="B685" s="54" t="str">
        <f t="shared" si="121"/>
        <v>No</v>
      </c>
      <c r="K685" s="131"/>
      <c r="L685" s="131">
        <f>FY</f>
        <v>2025</v>
      </c>
      <c r="M685" s="131">
        <f>FY-1</f>
        <v>2024</v>
      </c>
    </row>
    <row r="686" spans="1:21" x14ac:dyDescent="0.2">
      <c r="B686" s="54" t="str">
        <f t="shared" si="121"/>
        <v>No</v>
      </c>
      <c r="K686" s="85"/>
      <c r="L686" s="85" t="s">
        <v>313</v>
      </c>
      <c r="M686" s="85" t="s">
        <v>313</v>
      </c>
    </row>
    <row r="687" spans="1:21" ht="12.75" customHeight="1" x14ac:dyDescent="0.2">
      <c r="B687" s="54" t="str">
        <f t="shared" si="121"/>
        <v>No</v>
      </c>
      <c r="K687" s="85"/>
      <c r="L687" s="85" t="s">
        <v>316</v>
      </c>
      <c r="M687" s="85" t="s">
        <v>316</v>
      </c>
    </row>
    <row r="688" spans="1:21" x14ac:dyDescent="0.2">
      <c r="A688" s="888">
        <v>8715</v>
      </c>
      <c r="B688" s="851" t="str">
        <f>IF(AND(ROUND($L688,0)=0,ROUND($M688,0)=0),"No","Yes")</f>
        <v>No</v>
      </c>
      <c r="D688" s="30" t="s">
        <v>1018</v>
      </c>
      <c r="K688" s="475"/>
      <c r="L688" s="918">
        <v>0</v>
      </c>
      <c r="M688" s="918">
        <v>0</v>
      </c>
      <c r="O688" s="375" t="str">
        <f>'Guidance - Specific Disclosures'!A22</f>
        <v>[S7]</v>
      </c>
    </row>
    <row r="689" spans="1:20" x14ac:dyDescent="0.2">
      <c r="A689" s="888">
        <v>8725</v>
      </c>
      <c r="B689" s="851" t="str">
        <f t="shared" ref="B689:B690" si="122">IF(AND(ROUND($L689,0)=0,ROUND($M689,0)=0),"No","Yes")</f>
        <v>No</v>
      </c>
      <c r="D689" s="30" t="s">
        <v>1019</v>
      </c>
      <c r="K689" s="475"/>
      <c r="L689" s="918">
        <v>0</v>
      </c>
      <c r="M689" s="918">
        <v>0</v>
      </c>
    </row>
    <row r="690" spans="1:20" x14ac:dyDescent="0.2">
      <c r="A690" s="888">
        <v>8735</v>
      </c>
      <c r="B690" s="851" t="str">
        <f t="shared" si="122"/>
        <v>No</v>
      </c>
      <c r="D690" s="30" t="s">
        <v>1020</v>
      </c>
      <c r="K690" s="475"/>
      <c r="L690" s="918">
        <v>0</v>
      </c>
      <c r="M690" s="918">
        <v>0</v>
      </c>
      <c r="N690" s="987"/>
      <c r="O690" s="1503" t="s">
        <v>438</v>
      </c>
      <c r="P690" s="1436"/>
    </row>
    <row r="691" spans="1:20" hidden="1" x14ac:dyDescent="0.2">
      <c r="B691" s="54" t="str">
        <f>B687</f>
        <v>No</v>
      </c>
      <c r="K691" s="92"/>
      <c r="L691" s="678"/>
      <c r="M691" s="678"/>
    </row>
    <row r="692" spans="1:20" ht="13.5" thickBot="1" x14ac:dyDescent="0.25">
      <c r="B692" s="54" t="str">
        <f t="shared" ref="B692:B695" si="123">B688</f>
        <v>No</v>
      </c>
      <c r="K692" s="475"/>
      <c r="L692" s="399">
        <f>SUM(L688:L691)</f>
        <v>0</v>
      </c>
      <c r="M692" s="399">
        <f>SUM(M688:M691)</f>
        <v>0</v>
      </c>
    </row>
    <row r="693" spans="1:20" ht="13.5" thickTop="1" x14ac:dyDescent="0.2">
      <c r="B693" s="54" t="str">
        <f t="shared" si="123"/>
        <v>No</v>
      </c>
      <c r="K693" s="475"/>
      <c r="L693" s="475"/>
      <c r="M693" s="475"/>
    </row>
    <row r="694" spans="1:20" x14ac:dyDescent="0.2">
      <c r="A694" s="30" t="s">
        <v>1021</v>
      </c>
      <c r="B694" s="54" t="str">
        <f t="shared" si="123"/>
        <v>No</v>
      </c>
      <c r="C694" s="30"/>
      <c r="D694" s="1003" t="s">
        <v>1022</v>
      </c>
      <c r="E694" s="1003"/>
      <c r="F694" s="1004"/>
      <c r="G694" s="1004"/>
      <c r="K694" s="475"/>
      <c r="L694" s="475"/>
      <c r="M694" s="475"/>
      <c r="N694" s="30"/>
    </row>
    <row r="695" spans="1:20" x14ac:dyDescent="0.2">
      <c r="B695" s="54" t="str">
        <f t="shared" si="123"/>
        <v>No</v>
      </c>
      <c r="D695" s="906"/>
      <c r="E695" s="591"/>
      <c r="F695" s="591"/>
      <c r="G695" s="591"/>
      <c r="H695" s="907"/>
      <c r="I695" s="907"/>
      <c r="J695" s="907"/>
      <c r="K695" s="907"/>
      <c r="L695" s="907"/>
      <c r="M695" s="907"/>
      <c r="O695" s="30"/>
    </row>
    <row r="696" spans="1:20" x14ac:dyDescent="0.2">
      <c r="B696" s="54" t="s">
        <v>310</v>
      </c>
      <c r="C696" s="801"/>
      <c r="D696" s="1778" t="str">
        <f>N696&amp;". Financial Instruments"</f>
        <v>21. Financial Instruments</v>
      </c>
      <c r="E696" s="1778"/>
      <c r="F696" s="1778"/>
      <c r="G696" s="1778"/>
      <c r="H696" s="1778"/>
      <c r="I696" s="1778"/>
      <c r="J696" s="1778"/>
      <c r="K696" s="675"/>
      <c r="L696" s="675"/>
      <c r="M696" s="675"/>
      <c r="N696" s="783">
        <f>IF($B696="Yes",N659+1,N659)</f>
        <v>21</v>
      </c>
      <c r="O696" s="674"/>
      <c r="P696" s="674"/>
      <c r="Q696" s="674"/>
      <c r="R696" s="674"/>
      <c r="S696" s="674"/>
      <c r="T696" s="674"/>
    </row>
    <row r="697" spans="1:20" x14ac:dyDescent="0.2">
      <c r="B697" s="54" t="s">
        <v>310</v>
      </c>
      <c r="D697" s="867"/>
      <c r="E697" s="867"/>
      <c r="F697" s="867"/>
      <c r="G697" s="867"/>
      <c r="J697" s="867"/>
      <c r="K697" s="867"/>
      <c r="L697" s="867"/>
      <c r="M697" s="867"/>
      <c r="O697" s="674"/>
      <c r="P697" s="674"/>
      <c r="Q697" s="674"/>
      <c r="R697" s="674"/>
      <c r="S697" s="674"/>
      <c r="T697" s="674"/>
    </row>
    <row r="698" spans="1:20" ht="12.75" customHeight="1" x14ac:dyDescent="0.2">
      <c r="A698" s="30" t="s">
        <v>1023</v>
      </c>
      <c r="B698" s="54" t="s">
        <v>310</v>
      </c>
      <c r="D698" s="1559" t="s">
        <v>1024</v>
      </c>
      <c r="E698" s="1559"/>
      <c r="F698" s="1559"/>
      <c r="G698" s="1559"/>
      <c r="H698" s="1559"/>
      <c r="I698" s="1559"/>
      <c r="J698" s="1559"/>
      <c r="K698" s="867"/>
      <c r="L698" s="867"/>
      <c r="M698" s="867"/>
      <c r="O698" s="30"/>
    </row>
    <row r="699" spans="1:20" ht="12.75" customHeight="1" x14ac:dyDescent="0.2">
      <c r="B699" s="54" t="s">
        <v>310</v>
      </c>
      <c r="D699" s="867"/>
      <c r="E699" s="867"/>
      <c r="F699" s="867"/>
      <c r="G699" s="867"/>
      <c r="H699" s="867"/>
      <c r="I699" s="867"/>
      <c r="J699" s="867"/>
      <c r="K699" s="867"/>
      <c r="L699" s="867"/>
      <c r="M699" s="867"/>
      <c r="O699" s="30"/>
    </row>
    <row r="700" spans="1:20" x14ac:dyDescent="0.2">
      <c r="A700" s="30" t="s">
        <v>1025</v>
      </c>
      <c r="B700" s="54" t="s">
        <v>310</v>
      </c>
      <c r="D700" s="673" t="s">
        <v>1026</v>
      </c>
      <c r="E700" s="867"/>
      <c r="H700" s="867"/>
      <c r="I700" s="867"/>
      <c r="J700" s="867"/>
      <c r="K700" s="867"/>
      <c r="L700" s="867"/>
      <c r="M700" s="867"/>
      <c r="O700" s="30"/>
    </row>
    <row r="701" spans="1:20" x14ac:dyDescent="0.2">
      <c r="B701" s="54" t="s">
        <v>310</v>
      </c>
      <c r="D701" s="885"/>
      <c r="E701" s="867"/>
      <c r="H701" s="1775" t="s">
        <v>476</v>
      </c>
      <c r="I701" s="1775"/>
      <c r="J701" s="1775"/>
      <c r="K701" s="1775" t="s">
        <v>477</v>
      </c>
      <c r="L701" s="1775"/>
      <c r="M701" s="1775"/>
      <c r="O701" s="30"/>
    </row>
    <row r="702" spans="1:20" x14ac:dyDescent="0.2">
      <c r="B702" s="54" t="s">
        <v>310</v>
      </c>
      <c r="D702" s="867"/>
      <c r="E702" s="867"/>
      <c r="H702" s="130">
        <f>FY</f>
        <v>2025</v>
      </c>
      <c r="I702" s="130">
        <f>FY</f>
        <v>2025</v>
      </c>
      <c r="J702" s="130">
        <f>FY-1</f>
        <v>2024</v>
      </c>
      <c r="K702" s="130">
        <f>FY</f>
        <v>2025</v>
      </c>
      <c r="L702" s="130">
        <f>FY</f>
        <v>2025</v>
      </c>
      <c r="M702" s="130">
        <f>FY-1</f>
        <v>2024</v>
      </c>
      <c r="O702" s="30"/>
    </row>
    <row r="703" spans="1:20" ht="25.5" x14ac:dyDescent="0.2">
      <c r="B703" s="54" t="s">
        <v>310</v>
      </c>
      <c r="D703" s="867"/>
      <c r="E703" s="867"/>
      <c r="H703" s="571" t="str">
        <f>+'Group Inputs'!$C$7</f>
        <v>Actual</v>
      </c>
      <c r="I703" s="171" t="str">
        <f>+'Group Inputs'!$D$7</f>
        <v>Budget (Unaudited)</v>
      </c>
      <c r="J703" s="571" t="str">
        <f>+'Group Inputs'!$E$7</f>
        <v>Actual</v>
      </c>
      <c r="K703" s="571" t="str">
        <f>+'Group Inputs'!$C$7</f>
        <v>Actual</v>
      </c>
      <c r="L703" s="171" t="str">
        <f>+'Group Inputs'!$D$7</f>
        <v>Budget (Unaudited)</v>
      </c>
      <c r="M703" s="571" t="str">
        <f>+'Group Inputs'!$E$7</f>
        <v>Actual</v>
      </c>
    </row>
    <row r="704" spans="1:20" ht="13.5" thickBot="1" x14ac:dyDescent="0.25">
      <c r="B704" s="54" t="s">
        <v>310</v>
      </c>
      <c r="D704" s="867"/>
      <c r="E704" s="867"/>
      <c r="H704" s="493" t="s">
        <v>316</v>
      </c>
      <c r="I704" s="493" t="s">
        <v>316</v>
      </c>
      <c r="J704" s="493" t="s">
        <v>316</v>
      </c>
      <c r="K704" s="493" t="s">
        <v>316</v>
      </c>
      <c r="L704" s="493" t="s">
        <v>316</v>
      </c>
      <c r="M704" s="493" t="s">
        <v>316</v>
      </c>
    </row>
    <row r="705" spans="1:21" x14ac:dyDescent="0.2">
      <c r="B705" s="54" t="s">
        <v>310</v>
      </c>
      <c r="D705" s="867"/>
      <c r="E705" s="867"/>
      <c r="H705" s="85"/>
      <c r="I705" s="85"/>
      <c r="J705" s="85"/>
      <c r="K705" s="85"/>
      <c r="L705" s="85"/>
      <c r="M705" s="85"/>
    </row>
    <row r="706" spans="1:21" x14ac:dyDescent="0.2">
      <c r="B706" s="54" t="s">
        <v>310</v>
      </c>
      <c r="D706" s="867" t="s">
        <v>570</v>
      </c>
      <c r="E706" s="867"/>
      <c r="H706" s="152">
        <f t="shared" ref="H706:M706" si="124">H163</f>
        <v>0</v>
      </c>
      <c r="I706" s="152">
        <f t="shared" si="124"/>
        <v>0</v>
      </c>
      <c r="J706" s="152">
        <f t="shared" si="124"/>
        <v>0</v>
      </c>
      <c r="K706" s="152">
        <f t="shared" si="124"/>
        <v>0</v>
      </c>
      <c r="L706" s="152">
        <f t="shared" si="124"/>
        <v>0</v>
      </c>
      <c r="M706" s="152">
        <f t="shared" si="124"/>
        <v>0</v>
      </c>
    </row>
    <row r="707" spans="1:21" x14ac:dyDescent="0.2">
      <c r="B707" s="54" t="s">
        <v>310</v>
      </c>
      <c r="D707" s="867" t="s">
        <v>241</v>
      </c>
      <c r="E707" s="867"/>
      <c r="H707" s="152">
        <f t="shared" ref="H707:M707" si="125">+H196</f>
        <v>0</v>
      </c>
      <c r="I707" s="152">
        <f t="shared" si="125"/>
        <v>0</v>
      </c>
      <c r="J707" s="152">
        <f t="shared" si="125"/>
        <v>0</v>
      </c>
      <c r="K707" s="152">
        <f t="shared" si="125"/>
        <v>0</v>
      </c>
      <c r="L707" s="152">
        <f t="shared" si="125"/>
        <v>0</v>
      </c>
      <c r="M707" s="152">
        <f t="shared" si="125"/>
        <v>0</v>
      </c>
    </row>
    <row r="708" spans="1:21" x14ac:dyDescent="0.2">
      <c r="B708" s="54" t="s">
        <v>310</v>
      </c>
      <c r="D708" s="867" t="s">
        <v>1027</v>
      </c>
      <c r="E708" s="867"/>
      <c r="H708" s="152">
        <f t="shared" ref="H708:M708" si="126">+H228+H232</f>
        <v>0</v>
      </c>
      <c r="I708" s="152">
        <f t="shared" si="126"/>
        <v>0</v>
      </c>
      <c r="J708" s="152">
        <f t="shared" si="126"/>
        <v>0</v>
      </c>
      <c r="K708" s="152">
        <f t="shared" si="126"/>
        <v>0</v>
      </c>
      <c r="L708" s="152">
        <f t="shared" si="126"/>
        <v>0</v>
      </c>
      <c r="M708" s="152">
        <f t="shared" si="126"/>
        <v>0</v>
      </c>
    </row>
    <row r="709" spans="1:21" x14ac:dyDescent="0.2">
      <c r="B709" s="54" t="s">
        <v>310</v>
      </c>
    </row>
    <row r="710" spans="1:21" ht="12.75" customHeight="1" x14ac:dyDescent="0.2">
      <c r="B710" s="54" t="s">
        <v>310</v>
      </c>
      <c r="D710" s="867"/>
      <c r="E710" s="867"/>
      <c r="H710" s="124"/>
      <c r="I710" s="124"/>
      <c r="J710" s="124"/>
      <c r="K710" s="476"/>
      <c r="L710" s="476"/>
      <c r="M710" s="476"/>
      <c r="O710" s="1681" t="s">
        <v>1028</v>
      </c>
      <c r="P710" s="1682"/>
      <c r="Q710" s="1682"/>
      <c r="R710" s="1682"/>
      <c r="S710" s="1682"/>
      <c r="T710" s="1682"/>
      <c r="U710" s="1683"/>
    </row>
    <row r="711" spans="1:21" ht="13.5" thickBot="1" x14ac:dyDescent="0.25">
      <c r="B711" s="54" t="s">
        <v>310</v>
      </c>
      <c r="D711" s="888" t="s">
        <v>1029</v>
      </c>
      <c r="E711" s="867"/>
      <c r="H711" s="185">
        <f t="shared" ref="H711:M711" si="127">SUM(H706:H710)</f>
        <v>0</v>
      </c>
      <c r="I711" s="185">
        <f t="shared" si="127"/>
        <v>0</v>
      </c>
      <c r="J711" s="185">
        <f t="shared" si="127"/>
        <v>0</v>
      </c>
      <c r="K711" s="185">
        <f>SUM(K706:K710)</f>
        <v>0</v>
      </c>
      <c r="L711" s="185">
        <f t="shared" si="127"/>
        <v>0</v>
      </c>
      <c r="M711" s="185">
        <f t="shared" si="127"/>
        <v>0</v>
      </c>
      <c r="O711" s="1684"/>
      <c r="P711" s="1685"/>
      <c r="Q711" s="1685"/>
      <c r="R711" s="1685"/>
      <c r="S711" s="1685"/>
      <c r="T711" s="1685"/>
      <c r="U711" s="1686"/>
    </row>
    <row r="712" spans="1:21" ht="13.5" thickTop="1" x14ac:dyDescent="0.2">
      <c r="B712" s="54" t="s">
        <v>310</v>
      </c>
      <c r="D712" s="867"/>
      <c r="E712" s="867"/>
      <c r="H712" s="867"/>
      <c r="I712" s="867"/>
      <c r="J712" s="867"/>
      <c r="K712" s="867"/>
      <c r="L712" s="867"/>
      <c r="M712" s="867"/>
      <c r="O712" s="1684"/>
      <c r="P712" s="1685"/>
      <c r="Q712" s="1685"/>
      <c r="R712" s="1685"/>
      <c r="S712" s="1685"/>
      <c r="T712" s="1685"/>
      <c r="U712" s="1686"/>
    </row>
    <row r="713" spans="1:21" ht="12.75" customHeight="1" x14ac:dyDescent="0.2">
      <c r="A713" s="30" t="s">
        <v>1030</v>
      </c>
      <c r="B713" s="54" t="s">
        <v>310</v>
      </c>
      <c r="D713" s="1814" t="s">
        <v>1031</v>
      </c>
      <c r="E713" s="1814"/>
      <c r="F713" s="1814"/>
      <c r="H713" s="867"/>
      <c r="I713" s="867"/>
      <c r="J713" s="867"/>
      <c r="K713" s="867"/>
      <c r="L713" s="867"/>
      <c r="M713" s="867"/>
      <c r="O713" s="1708" t="s">
        <v>1032</v>
      </c>
      <c r="P713" s="1709"/>
      <c r="Q713" s="1709"/>
      <c r="R713" s="1709"/>
      <c r="S713" s="1709"/>
      <c r="T713" s="1709"/>
      <c r="U713" s="1710"/>
    </row>
    <row r="714" spans="1:21" x14ac:dyDescent="0.2">
      <c r="B714" s="54" t="s">
        <v>310</v>
      </c>
      <c r="D714" s="867"/>
      <c r="E714" s="867"/>
      <c r="K714" s="867"/>
      <c r="L714" s="867"/>
      <c r="M714" s="867"/>
      <c r="O714" s="1708"/>
      <c r="P714" s="1709"/>
      <c r="Q714" s="1709"/>
      <c r="R714" s="1709"/>
      <c r="S714" s="1709"/>
      <c r="T714" s="1709"/>
      <c r="U714" s="1710"/>
    </row>
    <row r="715" spans="1:21" x14ac:dyDescent="0.2">
      <c r="B715" s="54" t="s">
        <v>310</v>
      </c>
      <c r="D715" s="867" t="s">
        <v>1033</v>
      </c>
      <c r="E715" s="867"/>
      <c r="H715" s="148">
        <f t="shared" ref="H715:M715" si="128">+H333-H336</f>
        <v>0</v>
      </c>
      <c r="I715" s="148">
        <f t="shared" si="128"/>
        <v>0</v>
      </c>
      <c r="J715" s="148">
        <f t="shared" si="128"/>
        <v>0</v>
      </c>
      <c r="K715" s="148">
        <f t="shared" si="128"/>
        <v>0</v>
      </c>
      <c r="L715" s="148">
        <f t="shared" si="128"/>
        <v>0</v>
      </c>
      <c r="M715" s="148">
        <f t="shared" si="128"/>
        <v>0</v>
      </c>
      <c r="O715" s="1711"/>
      <c r="P715" s="1712"/>
      <c r="Q715" s="1712"/>
      <c r="R715" s="1712"/>
      <c r="S715" s="1712"/>
      <c r="T715" s="1712"/>
      <c r="U715" s="1713"/>
    </row>
    <row r="716" spans="1:21" x14ac:dyDescent="0.2">
      <c r="B716" s="54" t="s">
        <v>310</v>
      </c>
      <c r="D716" s="867" t="s">
        <v>1034</v>
      </c>
      <c r="E716" s="867"/>
      <c r="H716" s="152">
        <f t="shared" ref="H716:M716" si="129">H359</f>
        <v>0</v>
      </c>
      <c r="I716" s="152">
        <f t="shared" si="129"/>
        <v>0</v>
      </c>
      <c r="J716" s="152">
        <f t="shared" si="129"/>
        <v>0</v>
      </c>
      <c r="K716" s="152">
        <f t="shared" si="129"/>
        <v>0</v>
      </c>
      <c r="L716" s="152">
        <f t="shared" si="129"/>
        <v>0</v>
      </c>
      <c r="M716" s="152">
        <f t="shared" si="129"/>
        <v>0</v>
      </c>
    </row>
    <row r="717" spans="1:21" x14ac:dyDescent="0.2">
      <c r="B717" s="54" t="s">
        <v>310</v>
      </c>
      <c r="D717" s="867" t="s">
        <v>754</v>
      </c>
      <c r="E717" s="867"/>
      <c r="H717" s="152">
        <f>+'Statement of Financial Position'!E27+'Statement of Financial Position'!E45</f>
        <v>0</v>
      </c>
      <c r="I717" s="152">
        <f>+'Statement of Financial Position'!F27+'Statement of Financial Position'!F45</f>
        <v>0</v>
      </c>
      <c r="J717" s="152">
        <f>+'Statement of Financial Position'!G27+'Statement of Financial Position'!G45</f>
        <v>0</v>
      </c>
      <c r="K717" s="152">
        <f>+'Statement of Financial Position'!H27+'Statement of Financial Position'!H45</f>
        <v>0</v>
      </c>
      <c r="L717" s="152">
        <f>+'Statement of Financial Position'!I27+'Statement of Financial Position'!I45</f>
        <v>0</v>
      </c>
      <c r="M717" s="152">
        <f>+'Statement of Financial Position'!J27+'Statement of Financial Position'!J45</f>
        <v>0</v>
      </c>
    </row>
    <row r="718" spans="1:21" x14ac:dyDescent="0.2">
      <c r="B718" s="54" t="s">
        <v>310</v>
      </c>
      <c r="D718" s="867"/>
      <c r="E718" s="867"/>
      <c r="H718" s="125"/>
      <c r="I718" s="125"/>
      <c r="J718" s="125"/>
      <c r="K718" s="867"/>
      <c r="L718" s="867"/>
      <c r="M718" s="867"/>
    </row>
    <row r="719" spans="1:21" ht="13.5" thickBot="1" x14ac:dyDescent="0.25">
      <c r="B719" s="54" t="s">
        <v>310</v>
      </c>
      <c r="D719" s="888" t="s">
        <v>1035</v>
      </c>
      <c r="E719" s="867"/>
      <c r="H719" s="186">
        <f t="shared" ref="H719:M719" si="130">SUM(H715:H718)</f>
        <v>0</v>
      </c>
      <c r="I719" s="186">
        <f t="shared" si="130"/>
        <v>0</v>
      </c>
      <c r="J719" s="186">
        <f t="shared" si="130"/>
        <v>0</v>
      </c>
      <c r="K719" s="186">
        <f t="shared" si="130"/>
        <v>0</v>
      </c>
      <c r="L719" s="186">
        <f t="shared" si="130"/>
        <v>0</v>
      </c>
      <c r="M719" s="186">
        <f t="shared" si="130"/>
        <v>0</v>
      </c>
    </row>
    <row r="720" spans="1:21" ht="13.5" thickTop="1" x14ac:dyDescent="0.2">
      <c r="B720" s="54" t="s">
        <v>310</v>
      </c>
      <c r="D720" s="888"/>
      <c r="E720" s="867"/>
      <c r="H720" s="668"/>
      <c r="I720" s="668"/>
      <c r="J720" s="668"/>
      <c r="K720" s="668"/>
      <c r="L720" s="668"/>
      <c r="M720" s="668"/>
    </row>
    <row r="721" spans="1:21" x14ac:dyDescent="0.2">
      <c r="A721" s="30" t="s">
        <v>1036</v>
      </c>
      <c r="B721" s="54" t="s">
        <v>310</v>
      </c>
      <c r="D721" s="673" t="s">
        <v>1037</v>
      </c>
      <c r="E721" s="867"/>
      <c r="H721" s="668"/>
      <c r="I721" s="668"/>
      <c r="J721" s="668"/>
      <c r="K721" s="668"/>
      <c r="L721" s="668"/>
      <c r="M721" s="668"/>
    </row>
    <row r="722" spans="1:21" x14ac:dyDescent="0.2">
      <c r="B722" s="54" t="s">
        <v>310</v>
      </c>
      <c r="D722" s="883"/>
      <c r="E722" s="883"/>
      <c r="F722" s="400"/>
      <c r="G722" s="400"/>
      <c r="H722" s="400"/>
      <c r="I722" s="143"/>
    </row>
    <row r="723" spans="1:21" ht="13.5" thickBot="1" x14ac:dyDescent="0.25">
      <c r="B723" s="54" t="s">
        <v>310</v>
      </c>
      <c r="D723" s="867" t="s">
        <v>160</v>
      </c>
      <c r="E723" s="867"/>
      <c r="H723" s="185">
        <f t="shared" ref="H723:M723" si="131">H233</f>
        <v>0</v>
      </c>
      <c r="I723" s="185">
        <f t="shared" si="131"/>
        <v>0</v>
      </c>
      <c r="J723" s="185">
        <f t="shared" si="131"/>
        <v>0</v>
      </c>
      <c r="K723" s="185">
        <f t="shared" si="131"/>
        <v>0</v>
      </c>
      <c r="L723" s="185">
        <f t="shared" si="131"/>
        <v>0</v>
      </c>
      <c r="M723" s="185">
        <f t="shared" si="131"/>
        <v>0</v>
      </c>
    </row>
    <row r="724" spans="1:21" ht="13.5" thickTop="1" x14ac:dyDescent="0.2">
      <c r="B724" s="54" t="s">
        <v>310</v>
      </c>
      <c r="D724" s="867"/>
      <c r="E724" s="867"/>
      <c r="H724" s="152"/>
      <c r="I724" s="152"/>
      <c r="J724" s="152"/>
      <c r="K724" s="152"/>
      <c r="L724" s="152"/>
      <c r="M724" s="152"/>
    </row>
    <row r="725" spans="1:21" x14ac:dyDescent="0.2">
      <c r="A725" s="30" t="s">
        <v>1038</v>
      </c>
      <c r="B725" s="54" t="s">
        <v>310</v>
      </c>
      <c r="C725" s="30"/>
      <c r="D725" s="888" t="s">
        <v>1039</v>
      </c>
      <c r="E725" s="867"/>
      <c r="H725" s="152"/>
      <c r="I725" s="152"/>
      <c r="J725" s="152"/>
      <c r="K725" s="152"/>
      <c r="L725" s="152"/>
      <c r="M725" s="152"/>
      <c r="N725" s="30"/>
    </row>
    <row r="726" spans="1:21" x14ac:dyDescent="0.2">
      <c r="B726" s="54" t="s">
        <v>310</v>
      </c>
      <c r="C726" s="30"/>
      <c r="D726" s="888" t="s">
        <v>1040</v>
      </c>
      <c r="E726" s="867"/>
      <c r="H726" s="152"/>
      <c r="I726" s="152"/>
      <c r="J726" s="152"/>
      <c r="K726" s="152"/>
      <c r="L726" s="152"/>
      <c r="M726" s="152"/>
      <c r="N726" s="30"/>
    </row>
    <row r="727" spans="1:21" hidden="1" x14ac:dyDescent="0.2">
      <c r="B727" s="54" t="s">
        <v>310</v>
      </c>
      <c r="D727" s="867"/>
      <c r="E727" s="867"/>
      <c r="H727" s="152"/>
      <c r="I727" s="152"/>
      <c r="J727" s="152"/>
      <c r="K727" s="152"/>
      <c r="L727" s="152"/>
      <c r="M727" s="152"/>
    </row>
    <row r="728" spans="1:21" x14ac:dyDescent="0.2">
      <c r="B728" s="54" t="s">
        <v>310</v>
      </c>
      <c r="D728" s="867"/>
      <c r="E728" s="867"/>
      <c r="H728" s="152"/>
      <c r="I728" s="152"/>
      <c r="J728" s="152"/>
      <c r="K728" s="152"/>
      <c r="L728" s="152"/>
      <c r="M728" s="152"/>
    </row>
    <row r="729" spans="1:21" ht="15.75" customHeight="1" x14ac:dyDescent="0.2">
      <c r="A729" s="30" t="s">
        <v>1041</v>
      </c>
      <c r="B729" s="54" t="s">
        <v>310</v>
      </c>
      <c r="C729" s="801"/>
      <c r="D729" s="1811" t="str">
        <f>N729&amp;". Events After Balance Date"</f>
        <v>22. Events After Balance Date</v>
      </c>
      <c r="E729" s="1811"/>
      <c r="F729" s="1811"/>
      <c r="G729" s="1811"/>
      <c r="H729" s="1811"/>
      <c r="I729" s="1811"/>
      <c r="J729" s="1811"/>
      <c r="K729" s="887"/>
      <c r="L729" s="887"/>
      <c r="M729" s="887"/>
      <c r="N729" s="783">
        <f>IF($B729="Yes",$N696+1,$N696)</f>
        <v>22</v>
      </c>
      <c r="O729" s="101"/>
      <c r="P729" s="101"/>
      <c r="Q729" s="101"/>
      <c r="R729" s="101"/>
      <c r="S729" s="101"/>
      <c r="T729" s="101"/>
    </row>
    <row r="730" spans="1:21" x14ac:dyDescent="0.2">
      <c r="B730" s="54" t="s">
        <v>310</v>
      </c>
      <c r="D730" s="544"/>
      <c r="E730" s="544"/>
      <c r="F730" s="545"/>
      <c r="G730" s="545"/>
      <c r="H730" s="235"/>
      <c r="I730" s="5"/>
      <c r="J730" s="545"/>
      <c r="K730" s="545"/>
      <c r="L730" s="545"/>
      <c r="M730" s="545"/>
      <c r="O730" s="1783" t="s">
        <v>1042</v>
      </c>
      <c r="P730" s="1784"/>
      <c r="Q730" s="1784"/>
      <c r="R730" s="1784"/>
      <c r="S730" s="1784"/>
      <c r="T730" s="1784"/>
      <c r="U730" s="1785"/>
    </row>
    <row r="731" spans="1:21" ht="12.75" customHeight="1" x14ac:dyDescent="0.2">
      <c r="B731" s="54" t="s">
        <v>310</v>
      </c>
      <c r="D731" s="1559" t="s">
        <v>1043</v>
      </c>
      <c r="E731" s="1559"/>
      <c r="F731" s="1559"/>
      <c r="G731" s="1559"/>
      <c r="H731" s="1559"/>
      <c r="I731" s="1559"/>
      <c r="J731" s="1559"/>
      <c r="K731" s="867"/>
      <c r="L731" s="867"/>
      <c r="M731" s="867"/>
    </row>
    <row r="732" spans="1:21" x14ac:dyDescent="0.2">
      <c r="B732" s="54" t="s">
        <v>310</v>
      </c>
      <c r="D732" s="883"/>
      <c r="E732" s="883"/>
      <c r="F732" s="400"/>
      <c r="G732" s="400"/>
      <c r="J732" s="400"/>
      <c r="K732" s="400"/>
      <c r="L732" s="400"/>
      <c r="M732" s="400"/>
    </row>
    <row r="733" spans="1:21" x14ac:dyDescent="0.2">
      <c r="B733" s="54" t="s">
        <v>310</v>
      </c>
      <c r="C733" s="801"/>
      <c r="D733" s="1801" t="str">
        <f>N733&amp;". Investment in Subsidiaries"</f>
        <v>23. Investment in Subsidiaries</v>
      </c>
      <c r="E733" s="1801"/>
      <c r="F733" s="1801"/>
      <c r="G733" s="1801"/>
      <c r="H733" s="1801"/>
      <c r="I733" s="1801"/>
      <c r="J733" s="1801"/>
      <c r="K733" s="887"/>
      <c r="L733" s="887"/>
      <c r="M733" s="887"/>
      <c r="N733" s="783">
        <f>IF($B733="Yes",$N729+1,$N729)</f>
        <v>23</v>
      </c>
    </row>
    <row r="734" spans="1:21" x14ac:dyDescent="0.2">
      <c r="B734" s="54" t="s">
        <v>310</v>
      </c>
      <c r="N734" s="782"/>
    </row>
    <row r="735" spans="1:21" x14ac:dyDescent="0.2">
      <c r="B735" s="54" t="s">
        <v>310</v>
      </c>
      <c r="D735" s="30" t="s">
        <v>1044</v>
      </c>
      <c r="I735" s="50"/>
      <c r="J735" s="50"/>
      <c r="K735" s="50"/>
      <c r="L735" s="50"/>
      <c r="M735" s="50"/>
      <c r="N735" s="782"/>
      <c r="O735" s="50"/>
    </row>
    <row r="736" spans="1:21" ht="13.35" customHeight="1" x14ac:dyDescent="0.2">
      <c r="B736" s="54" t="s">
        <v>310</v>
      </c>
      <c r="J736" s="1777" t="s">
        <v>1045</v>
      </c>
      <c r="K736" s="1777"/>
      <c r="L736" s="50"/>
      <c r="M736" s="50"/>
      <c r="N736" s="782"/>
      <c r="O736" s="50"/>
    </row>
    <row r="737" spans="2:21" ht="30" customHeight="1" x14ac:dyDescent="0.2">
      <c r="B737" s="54" t="s">
        <v>310</v>
      </c>
      <c r="D737" s="1799" t="s">
        <v>1046</v>
      </c>
      <c r="E737" s="1799" t="s">
        <v>1047</v>
      </c>
      <c r="F737" s="1799"/>
      <c r="G737" s="1815" t="s">
        <v>1048</v>
      </c>
      <c r="H737" s="1815"/>
      <c r="I737" s="834"/>
      <c r="J737" s="1776"/>
      <c r="K737" s="1776"/>
      <c r="L737" s="1776" t="s">
        <v>1049</v>
      </c>
      <c r="M737" s="1776"/>
      <c r="N737" s="782"/>
      <c r="O737" s="50"/>
    </row>
    <row r="738" spans="2:21" x14ac:dyDescent="0.2">
      <c r="B738" s="54" t="s">
        <v>310</v>
      </c>
      <c r="D738" s="1800"/>
      <c r="E738" s="1800"/>
      <c r="F738" s="1800"/>
      <c r="G738" s="1816"/>
      <c r="H738" s="1816"/>
      <c r="I738" s="470"/>
      <c r="J738" s="1557">
        <f>FY</f>
        <v>2025</v>
      </c>
      <c r="K738" s="1557">
        <f>FY-1</f>
        <v>2024</v>
      </c>
      <c r="L738" s="1557">
        <f>FY</f>
        <v>2025</v>
      </c>
      <c r="M738" s="1557">
        <f>FY-1</f>
        <v>2024</v>
      </c>
      <c r="N738" s="782"/>
      <c r="O738" s="50"/>
    </row>
    <row r="739" spans="2:21" x14ac:dyDescent="0.2">
      <c r="B739" s="54" t="s">
        <v>310</v>
      </c>
      <c r="I739" s="50"/>
      <c r="J739" s="50"/>
      <c r="K739" s="50"/>
      <c r="L739" s="50"/>
      <c r="M739" s="50"/>
      <c r="N739" s="782"/>
      <c r="O739" s="50"/>
    </row>
    <row r="740" spans="2:21" x14ac:dyDescent="0.2">
      <c r="B740" s="54" t="s">
        <v>310</v>
      </c>
      <c r="D740" s="159"/>
      <c r="E740" s="1782"/>
      <c r="F740" s="1782"/>
      <c r="G740" s="1798"/>
      <c r="H740" s="1798"/>
      <c r="I740" s="472"/>
      <c r="J740" s="472">
        <v>0</v>
      </c>
      <c r="K740" s="472">
        <v>0</v>
      </c>
      <c r="L740" s="532">
        <v>0</v>
      </c>
      <c r="M740" s="532">
        <v>0</v>
      </c>
      <c r="N740" s="782"/>
      <c r="O740" s="1783" t="s">
        <v>1050</v>
      </c>
      <c r="P740" s="1784"/>
      <c r="Q740" s="1784"/>
      <c r="R740" s="1784"/>
      <c r="S740" s="1784"/>
      <c r="T740" s="1784"/>
      <c r="U740" s="1785"/>
    </row>
    <row r="741" spans="2:21" x14ac:dyDescent="0.2">
      <c r="B741" s="54" t="s">
        <v>310</v>
      </c>
      <c r="I741" s="50"/>
      <c r="J741" s="50"/>
      <c r="K741" s="50"/>
      <c r="L741" s="50"/>
      <c r="M741" s="50"/>
      <c r="N741" s="782"/>
      <c r="O741" s="50"/>
      <c r="P741" s="143"/>
    </row>
    <row r="742" spans="2:21" x14ac:dyDescent="0.2">
      <c r="B742" s="54" t="s">
        <v>310</v>
      </c>
      <c r="D742" s="30" t="s">
        <v>1051</v>
      </c>
      <c r="I742" s="50"/>
      <c r="J742" s="50"/>
      <c r="K742" s="50"/>
      <c r="L742" s="50"/>
      <c r="M742" s="50"/>
      <c r="N742" s="782"/>
      <c r="O742" s="50"/>
      <c r="P742" s="143"/>
    </row>
    <row r="743" spans="2:21" x14ac:dyDescent="0.2">
      <c r="B743" s="54" t="s">
        <v>310</v>
      </c>
      <c r="I743" s="50"/>
      <c r="J743" s="50"/>
      <c r="K743" s="50"/>
      <c r="L743" s="50"/>
      <c r="M743" s="50"/>
      <c r="N743" s="782"/>
      <c r="O743" s="50"/>
      <c r="P743" s="143"/>
    </row>
    <row r="744" spans="2:21" x14ac:dyDescent="0.2">
      <c r="B744" s="54" t="s">
        <v>310</v>
      </c>
      <c r="D744" s="1559" t="s">
        <v>1052</v>
      </c>
      <c r="E744" s="1559"/>
      <c r="F744" s="1559"/>
      <c r="G744" s="1559"/>
      <c r="H744" s="1559"/>
      <c r="I744" s="1559"/>
      <c r="J744" s="1559"/>
      <c r="K744" s="1559"/>
      <c r="L744" s="1559"/>
      <c r="M744" s="1559"/>
      <c r="N744" s="782"/>
      <c r="O744" s="50"/>
      <c r="P744" s="143"/>
    </row>
    <row r="745" spans="2:21" x14ac:dyDescent="0.2">
      <c r="B745" s="54" t="s">
        <v>310</v>
      </c>
      <c r="D745" s="1559"/>
      <c r="E745" s="1559"/>
      <c r="F745" s="1559"/>
      <c r="G745" s="1559"/>
      <c r="H745" s="1559"/>
      <c r="I745" s="1559"/>
      <c r="J745" s="1559"/>
      <c r="K745" s="1559"/>
      <c r="L745" s="1559"/>
      <c r="M745" s="1559"/>
      <c r="N745" s="782"/>
      <c r="O745" s="50"/>
      <c r="P745" s="143"/>
    </row>
    <row r="746" spans="2:21" x14ac:dyDescent="0.2">
      <c r="B746" s="54" t="s">
        <v>310</v>
      </c>
      <c r="I746" s="50"/>
      <c r="J746" s="50"/>
      <c r="K746" s="50"/>
      <c r="L746" s="50"/>
      <c r="M746" s="50"/>
      <c r="N746" s="782"/>
      <c r="O746" s="50"/>
      <c r="P746" s="143"/>
    </row>
    <row r="747" spans="2:21" x14ac:dyDescent="0.2">
      <c r="B747" s="54" t="s">
        <v>310</v>
      </c>
      <c r="D747" s="30" t="s">
        <v>1053</v>
      </c>
      <c r="I747" s="50"/>
      <c r="J747" s="50"/>
      <c r="K747" s="50"/>
      <c r="L747" s="50"/>
      <c r="M747" s="50"/>
      <c r="N747" s="782"/>
      <c r="O747" s="50"/>
      <c r="P747" s="143"/>
    </row>
    <row r="748" spans="2:21" x14ac:dyDescent="0.2">
      <c r="B748" s="54" t="s">
        <v>310</v>
      </c>
      <c r="I748" s="50"/>
      <c r="J748" s="50"/>
      <c r="K748" s="50"/>
      <c r="L748" s="50"/>
      <c r="M748" s="50"/>
      <c r="N748" s="782"/>
      <c r="O748" s="50"/>
      <c r="P748" s="143"/>
    </row>
    <row r="749" spans="2:21" x14ac:dyDescent="0.2">
      <c r="B749" s="54" t="s">
        <v>310</v>
      </c>
      <c r="D749" s="29" t="s">
        <v>1054</v>
      </c>
      <c r="I749" s="48"/>
      <c r="J749" s="48"/>
      <c r="K749" s="48"/>
      <c r="L749" s="48"/>
      <c r="M749" s="48"/>
      <c r="O749" s="30"/>
    </row>
    <row r="750" spans="2:21" x14ac:dyDescent="0.2">
      <c r="B750" s="54" t="s">
        <v>310</v>
      </c>
      <c r="K750" s="445"/>
      <c r="L750" s="445">
        <f>FY</f>
        <v>2025</v>
      </c>
      <c r="M750" s="445">
        <f>FY-1</f>
        <v>2024</v>
      </c>
      <c r="O750" s="30"/>
    </row>
    <row r="751" spans="2:21" x14ac:dyDescent="0.2">
      <c r="B751" s="54" t="s">
        <v>310</v>
      </c>
      <c r="K751" s="445"/>
      <c r="L751" s="445"/>
      <c r="M751" s="445"/>
      <c r="O751" s="30"/>
    </row>
    <row r="752" spans="2:21" x14ac:dyDescent="0.2">
      <c r="B752" s="54" t="s">
        <v>310</v>
      </c>
      <c r="D752" s="173" t="s">
        <v>1055</v>
      </c>
      <c r="K752" s="507"/>
      <c r="L752" s="473">
        <f>M756</f>
        <v>0</v>
      </c>
      <c r="M752" s="473">
        <v>0</v>
      </c>
      <c r="O752" s="30"/>
    </row>
    <row r="753" spans="2:21" x14ac:dyDescent="0.2">
      <c r="B753" s="54" t="s">
        <v>310</v>
      </c>
      <c r="D753" s="173"/>
      <c r="K753" s="471"/>
      <c r="L753" s="471"/>
      <c r="M753" s="471"/>
      <c r="O753" s="30"/>
    </row>
    <row r="754" spans="2:21" x14ac:dyDescent="0.2">
      <c r="B754" s="54" t="s">
        <v>310</v>
      </c>
      <c r="D754" s="30" t="s">
        <v>1056</v>
      </c>
      <c r="K754" s="507"/>
      <c r="L754" s="473">
        <v>0</v>
      </c>
      <c r="M754" s="473">
        <v>0</v>
      </c>
      <c r="O754" s="30"/>
    </row>
    <row r="755" spans="2:21" x14ac:dyDescent="0.2">
      <c r="B755" s="54" t="s">
        <v>310</v>
      </c>
      <c r="K755" s="471"/>
      <c r="L755" s="471"/>
      <c r="M755" s="471"/>
      <c r="O755" s="30"/>
    </row>
    <row r="756" spans="2:21" x14ac:dyDescent="0.2">
      <c r="B756" s="54" t="s">
        <v>310</v>
      </c>
      <c r="D756" s="173" t="s">
        <v>1057</v>
      </c>
      <c r="K756" s="507"/>
      <c r="L756" s="473">
        <f>SUM(L752:L755)</f>
        <v>0</v>
      </c>
      <c r="M756" s="473">
        <f>SUM(M752:M755)</f>
        <v>0</v>
      </c>
      <c r="O756" s="30"/>
    </row>
    <row r="757" spans="2:21" x14ac:dyDescent="0.2">
      <c r="B757" s="54" t="s">
        <v>310</v>
      </c>
      <c r="O757" s="30"/>
    </row>
    <row r="758" spans="2:21" x14ac:dyDescent="0.2">
      <c r="B758" s="753" t="s">
        <v>645</v>
      </c>
      <c r="C758" s="802" t="s">
        <v>837</v>
      </c>
      <c r="D758" s="1811" t="str">
        <f>N758&amp;". Comparatives"</f>
        <v>23. Comparatives</v>
      </c>
      <c r="E758" s="1811"/>
      <c r="F758" s="1811"/>
      <c r="G758" s="1811"/>
      <c r="H758" s="1811"/>
      <c r="I758" s="1811"/>
      <c r="J758" s="1811"/>
      <c r="L758" s="101"/>
      <c r="M758" s="101"/>
      <c r="N758" s="783">
        <f>IF($B758="Yes",$N733+1,$N733)</f>
        <v>23</v>
      </c>
      <c r="O758" s="101"/>
      <c r="P758" s="101"/>
      <c r="Q758" s="101"/>
    </row>
    <row r="759" spans="2:21" x14ac:dyDescent="0.2">
      <c r="B759" s="54" t="str">
        <f>$B$758</f>
        <v>No</v>
      </c>
      <c r="C759" s="802" t="s">
        <v>837</v>
      </c>
      <c r="D759" s="883"/>
      <c r="E759" s="883"/>
      <c r="F759" s="400"/>
      <c r="G759" s="400"/>
      <c r="J759" s="400"/>
      <c r="O759" s="30"/>
    </row>
    <row r="760" spans="2:21" x14ac:dyDescent="0.2">
      <c r="B760" s="54" t="str">
        <f t="shared" ref="B760:B763" si="132">$B$758</f>
        <v>No</v>
      </c>
      <c r="C760" s="802" t="s">
        <v>837</v>
      </c>
      <c r="D760" s="1559" t="s">
        <v>1058</v>
      </c>
      <c r="E760" s="1559"/>
      <c r="F760" s="1559"/>
      <c r="G760" s="1559"/>
      <c r="H760" s="1559"/>
      <c r="I760" s="1559"/>
      <c r="J760" s="1559"/>
      <c r="O760" s="1783" t="s">
        <v>1059</v>
      </c>
      <c r="P760" s="1784"/>
      <c r="Q760" s="1784"/>
      <c r="R760" s="1784"/>
      <c r="S760" s="1784"/>
      <c r="T760" s="1784"/>
      <c r="U760" s="1785"/>
    </row>
    <row r="761" spans="2:21" x14ac:dyDescent="0.2">
      <c r="B761" s="54" t="str">
        <f t="shared" si="132"/>
        <v>No</v>
      </c>
      <c r="C761" s="802" t="s">
        <v>837</v>
      </c>
      <c r="D761" s="1559"/>
      <c r="E761" s="1559"/>
      <c r="F761" s="1559"/>
      <c r="G761" s="1559"/>
      <c r="H761" s="1559"/>
      <c r="I761" s="1559"/>
      <c r="J761" s="1559"/>
      <c r="K761" s="50"/>
    </row>
    <row r="762" spans="2:21" x14ac:dyDescent="0.2">
      <c r="B762" s="54" t="str">
        <f t="shared" si="132"/>
        <v>No</v>
      </c>
      <c r="C762" s="802" t="s">
        <v>837</v>
      </c>
      <c r="D762" s="1559"/>
      <c r="E762" s="1559"/>
      <c r="F762" s="1559"/>
      <c r="G762" s="1559"/>
      <c r="H762" s="1559"/>
      <c r="I762" s="1559"/>
      <c r="J762" s="1559"/>
      <c r="K762" s="50"/>
      <c r="O762" s="50"/>
    </row>
    <row r="763" spans="2:21" x14ac:dyDescent="0.2">
      <c r="B763" s="54" t="str">
        <f t="shared" si="132"/>
        <v>No</v>
      </c>
      <c r="D763" s="924"/>
      <c r="E763" s="924"/>
      <c r="F763" s="924"/>
      <c r="G763" s="924"/>
      <c r="H763" s="924"/>
      <c r="I763" s="924"/>
      <c r="J763" s="924"/>
      <c r="N763" s="783">
        <f>IF($B763="Yes",$N758+1,$N758)</f>
        <v>23</v>
      </c>
    </row>
    <row r="764" spans="2:21" ht="95.1" customHeight="1" x14ac:dyDescent="0.2">
      <c r="B764" s="54"/>
      <c r="D764" s="926"/>
      <c r="E764" s="925"/>
      <c r="F764" s="925"/>
      <c r="G764" s="925"/>
      <c r="H764" s="925"/>
      <c r="I764" s="925"/>
      <c r="J764" s="925"/>
      <c r="K764" s="925"/>
      <c r="L764" s="925"/>
      <c r="M764" s="925"/>
      <c r="O764" s="467"/>
      <c r="P764" s="467"/>
      <c r="Q764" s="467"/>
      <c r="R764" s="467"/>
      <c r="S764" s="467"/>
      <c r="T764" s="467"/>
      <c r="U764" s="467"/>
    </row>
    <row r="765" spans="2:21" ht="15.95" customHeight="1" x14ac:dyDescent="0.2">
      <c r="B765" s="915"/>
      <c r="D765" s="1559"/>
      <c r="E765" s="1559"/>
      <c r="F765" s="1559"/>
      <c r="G765" s="1559"/>
      <c r="H765" s="1559"/>
      <c r="I765" s="1559"/>
      <c r="J765" s="1559"/>
      <c r="K765" s="1559"/>
      <c r="L765" s="1559"/>
      <c r="M765" s="1559"/>
    </row>
    <row r="766" spans="2:21" ht="14.25" x14ac:dyDescent="0.2">
      <c r="B766" s="915"/>
      <c r="D766" s="866"/>
    </row>
    <row r="767" spans="2:21" ht="17.45" customHeight="1" x14ac:dyDescent="0.2">
      <c r="B767" s="915"/>
      <c r="D767" s="1773"/>
      <c r="E767" s="1773"/>
      <c r="F767" s="1773"/>
      <c r="G767" s="1773"/>
      <c r="H767" s="1773"/>
      <c r="I767" s="1773"/>
      <c r="J767" s="1773"/>
      <c r="K767" s="1773"/>
      <c r="L767" s="1773"/>
      <c r="M767" s="1773"/>
    </row>
    <row r="768" spans="2:21" x14ac:dyDescent="0.2">
      <c r="B768" s="915"/>
    </row>
    <row r="769" spans="2:2" x14ac:dyDescent="0.2">
      <c r="B769" s="915"/>
    </row>
    <row r="770" spans="2:2" x14ac:dyDescent="0.2">
      <c r="B770" s="915"/>
    </row>
    <row r="771" spans="2:2" x14ac:dyDescent="0.2">
      <c r="B771" s="915"/>
    </row>
    <row r="772" spans="2:2" x14ac:dyDescent="0.2">
      <c r="B772" s="915"/>
    </row>
    <row r="773" spans="2:2" x14ac:dyDescent="0.2">
      <c r="B773" s="915"/>
    </row>
    <row r="774" spans="2:2" x14ac:dyDescent="0.2">
      <c r="B774" s="915"/>
    </row>
    <row r="775" spans="2:2" x14ac:dyDescent="0.2">
      <c r="B775" s="915"/>
    </row>
    <row r="776" spans="2:2" x14ac:dyDescent="0.2">
      <c r="B776" s="915"/>
    </row>
    <row r="777" spans="2:2" x14ac:dyDescent="0.2">
      <c r="B777" s="915"/>
    </row>
    <row r="778" spans="2:2" x14ac:dyDescent="0.2">
      <c r="B778" s="915"/>
    </row>
    <row r="779" spans="2:2" x14ac:dyDescent="0.2">
      <c r="B779" s="915"/>
    </row>
    <row r="780" spans="2:2" x14ac:dyDescent="0.2">
      <c r="B780" s="915"/>
    </row>
    <row r="781" spans="2:2" x14ac:dyDescent="0.2">
      <c r="B781" s="915"/>
    </row>
    <row r="782" spans="2:2" x14ac:dyDescent="0.2">
      <c r="B782" s="915"/>
    </row>
    <row r="783" spans="2:2" x14ac:dyDescent="0.2">
      <c r="B783" s="915"/>
    </row>
    <row r="784" spans="2:2" x14ac:dyDescent="0.2">
      <c r="B784" s="915"/>
    </row>
    <row r="785" spans="2:2" x14ac:dyDescent="0.2">
      <c r="B785" s="915"/>
    </row>
    <row r="786" spans="2:2" x14ac:dyDescent="0.2">
      <c r="B786" s="915"/>
    </row>
  </sheetData>
  <mergeCells count="172">
    <mergeCell ref="D168:J168"/>
    <mergeCell ref="D169:J169"/>
    <mergeCell ref="D170:J170"/>
    <mergeCell ref="D171:J171"/>
    <mergeCell ref="D172:J172"/>
    <mergeCell ref="P393:R394"/>
    <mergeCell ref="D476:J476"/>
    <mergeCell ref="D477:J477"/>
    <mergeCell ref="P477:S477"/>
    <mergeCell ref="P471:S475"/>
    <mergeCell ref="D403:M404"/>
    <mergeCell ref="D320:J320"/>
    <mergeCell ref="D341:J341"/>
    <mergeCell ref="K322:M322"/>
    <mergeCell ref="D344:J344"/>
    <mergeCell ref="O347:Q348"/>
    <mergeCell ref="D439:M440"/>
    <mergeCell ref="O397:Q397"/>
    <mergeCell ref="D361:M363"/>
    <mergeCell ref="P417:U418"/>
    <mergeCell ref="D318:M318"/>
    <mergeCell ref="D317:M317"/>
    <mergeCell ref="D180:M180"/>
    <mergeCell ref="H411:J411"/>
    <mergeCell ref="K411:M411"/>
    <mergeCell ref="D445:M445"/>
    <mergeCell ref="D365:M366"/>
    <mergeCell ref="L479:L480"/>
    <mergeCell ref="D657:M657"/>
    <mergeCell ref="D537:M539"/>
    <mergeCell ref="P537:Q538"/>
    <mergeCell ref="P504:T505"/>
    <mergeCell ref="O605:R607"/>
    <mergeCell ref="O614:R616"/>
    <mergeCell ref="O596:S598"/>
    <mergeCell ref="D579:J579"/>
    <mergeCell ref="O634:R636"/>
    <mergeCell ref="D632:J634"/>
    <mergeCell ref="D641:J641"/>
    <mergeCell ref="D643:M644"/>
    <mergeCell ref="D596:M599"/>
    <mergeCell ref="D601:J601"/>
    <mergeCell ref="D542:J542"/>
    <mergeCell ref="D544:M547"/>
    <mergeCell ref="O657:U657"/>
    <mergeCell ref="D535:J535"/>
    <mergeCell ref="D663:J664"/>
    <mergeCell ref="D666:E666"/>
    <mergeCell ref="F666:G666"/>
    <mergeCell ref="H666:I666"/>
    <mergeCell ref="O663:U666"/>
    <mergeCell ref="D667:E667"/>
    <mergeCell ref="F667:G667"/>
    <mergeCell ref="H667:I667"/>
    <mergeCell ref="D646:M648"/>
    <mergeCell ref="H140:J140"/>
    <mergeCell ref="K140:M140"/>
    <mergeCell ref="D216:M217"/>
    <mergeCell ref="H223:J223"/>
    <mergeCell ref="D238:J238"/>
    <mergeCell ref="D619:J619"/>
    <mergeCell ref="D560:M567"/>
    <mergeCell ref="D228:G228"/>
    <mergeCell ref="D220:J220"/>
    <mergeCell ref="D203:J203"/>
    <mergeCell ref="K205:M205"/>
    <mergeCell ref="D163:G163"/>
    <mergeCell ref="D166:J166"/>
    <mergeCell ref="D182:J182"/>
    <mergeCell ref="D152:J152"/>
    <mergeCell ref="H154:J154"/>
    <mergeCell ref="K154:M154"/>
    <mergeCell ref="H184:J184"/>
    <mergeCell ref="K184:M184"/>
    <mergeCell ref="H205:J205"/>
    <mergeCell ref="D506:J506"/>
    <mergeCell ref="K371:M371"/>
    <mergeCell ref="D576:M576"/>
    <mergeCell ref="D504:M504"/>
    <mergeCell ref="D1:H1"/>
    <mergeCell ref="D2:J2"/>
    <mergeCell ref="D20:J20"/>
    <mergeCell ref="D59:J59"/>
    <mergeCell ref="H4:J4"/>
    <mergeCell ref="D134:M136"/>
    <mergeCell ref="D81:J81"/>
    <mergeCell ref="D97:J97"/>
    <mergeCell ref="D116:J116"/>
    <mergeCell ref="H83:J83"/>
    <mergeCell ref="K83:M83"/>
    <mergeCell ref="H99:J99"/>
    <mergeCell ref="K99:M99"/>
    <mergeCell ref="K4:M4"/>
    <mergeCell ref="H23:J23"/>
    <mergeCell ref="D50:M52"/>
    <mergeCell ref="K23:M23"/>
    <mergeCell ref="H61:J61"/>
    <mergeCell ref="K61:M61"/>
    <mergeCell ref="H118:J118"/>
    <mergeCell ref="K118:M118"/>
    <mergeCell ref="D139:J139"/>
    <mergeCell ref="O134:R136"/>
    <mergeCell ref="D758:J758"/>
    <mergeCell ref="K385:M385"/>
    <mergeCell ref="D369:J369"/>
    <mergeCell ref="K346:M346"/>
    <mergeCell ref="D406:J406"/>
    <mergeCell ref="D408:J409"/>
    <mergeCell ref="D427:J427"/>
    <mergeCell ref="H429:J429"/>
    <mergeCell ref="K429:M429"/>
    <mergeCell ref="K223:M223"/>
    <mergeCell ref="H371:J371"/>
    <mergeCell ref="O740:U740"/>
    <mergeCell ref="D731:J731"/>
    <mergeCell ref="D713:F713"/>
    <mergeCell ref="D729:J729"/>
    <mergeCell ref="H322:J322"/>
    <mergeCell ref="O684:U684"/>
    <mergeCell ref="D698:J698"/>
    <mergeCell ref="G737:H738"/>
    <mergeCell ref="D630:J630"/>
    <mergeCell ref="H701:J701"/>
    <mergeCell ref="H671:I671"/>
    <mergeCell ref="O677:U677"/>
    <mergeCell ref="O730:U730"/>
    <mergeCell ref="O713:U715"/>
    <mergeCell ref="O710:U712"/>
    <mergeCell ref="D744:M745"/>
    <mergeCell ref="D682:G682"/>
    <mergeCell ref="D671:E671"/>
    <mergeCell ref="F671:G671"/>
    <mergeCell ref="D669:E669"/>
    <mergeCell ref="F669:G669"/>
    <mergeCell ref="H669:I669"/>
    <mergeCell ref="O671:U671"/>
    <mergeCell ref="G740:H740"/>
    <mergeCell ref="E737:F738"/>
    <mergeCell ref="D733:J733"/>
    <mergeCell ref="D737:D738"/>
    <mergeCell ref="D672:E672"/>
    <mergeCell ref="F672:G672"/>
    <mergeCell ref="H672:I672"/>
    <mergeCell ref="F673:G673"/>
    <mergeCell ref="O668:U669"/>
    <mergeCell ref="H668:I668"/>
    <mergeCell ref="D668:E668"/>
    <mergeCell ref="F668:G668"/>
    <mergeCell ref="P53:S59"/>
    <mergeCell ref="R2:V3"/>
    <mergeCell ref="D53:J53"/>
    <mergeCell ref="D55:M55"/>
    <mergeCell ref="D767:M767"/>
    <mergeCell ref="H346:J346"/>
    <mergeCell ref="L737:M737"/>
    <mergeCell ref="J736:K737"/>
    <mergeCell ref="D696:J696"/>
    <mergeCell ref="D610:J610"/>
    <mergeCell ref="D582:J583"/>
    <mergeCell ref="D508:J509"/>
    <mergeCell ref="D443:J443"/>
    <mergeCell ref="D383:J383"/>
    <mergeCell ref="D548:M552"/>
    <mergeCell ref="D553:M559"/>
    <mergeCell ref="D568:M574"/>
    <mergeCell ref="D650:M655"/>
    <mergeCell ref="D659:J659"/>
    <mergeCell ref="E740:F740"/>
    <mergeCell ref="O760:U760"/>
    <mergeCell ref="D760:J762"/>
    <mergeCell ref="D765:M765"/>
    <mergeCell ref="K701:M701"/>
  </mergeCells>
  <conditionalFormatting sqref="O528:Q528">
    <cfRule type="containsText" dxfId="11" priority="1" operator="containsText" text="CHECK">
      <formula>NOT(ISERROR(SEARCH("CHECK",O528)))</formula>
    </cfRule>
  </conditionalFormatting>
  <dataValidations count="1">
    <dataValidation type="list" allowBlank="1" showInputMessage="1" showErrorMessage="1" sqref="B50 B134 B630 B646 B344 B383 B169:B179 B427 B439 B765:B786 B318 B401:B403 B553 B758 B53 B535 B560 B564 B566 B570 B609" xr:uid="{00000000-0002-0000-1300-000000000000}">
      <formula1>"Yes,No"</formula1>
    </dataValidation>
  </dataValidations>
  <hyperlinks>
    <hyperlink ref="O193" r:id="rId1" location="what-happens-at-the-end-of-the-banking-staffing-year-pay-period-22-1" xr:uid="{EE3A6DDD-901A-467A-9FEB-BCDDF7E45551}"/>
    <hyperlink ref="O350" r:id="rId2" location="managing-finances-for-equipment-1" xr:uid="{271CB50A-6CBB-41DC-92F4-B41484D6F816}"/>
  </hyperlinks>
  <pageMargins left="0.39370078740157483" right="0.39370078740157483" top="0.39370078740157483" bottom="0.74803149606299213" header="0.31496062992125984" footer="0.31496062992125984"/>
  <pageSetup paperSize="9" scale="61" firstPageNumber="13" fitToHeight="0" orientation="portrait" cellComments="asDisplayed" useFirstPageNumber="1" r:id="rId3"/>
  <headerFooter>
    <oddHeader>&amp;C&amp;"Calibri"&amp;10&amp;K000000 [UNCLASSIFIED]&amp;1#_x000D_</oddHeader>
    <oddFooter>&amp;C_x000D_&amp;1#&amp;"Calibri"&amp;10&amp;K000000 [UNCLASSIFIED]&amp;R&amp;P</oddFooter>
  </headerFooter>
  <rowBreaks count="9" manualBreakCount="9">
    <brk id="58" min="3" max="12" man="1"/>
    <brk id="115" min="3" max="12" man="1"/>
    <brk id="237" min="3" max="12" man="1"/>
    <brk id="319" min="3" max="12" man="1"/>
    <brk id="382" min="3" max="12" man="1"/>
    <brk id="426" min="3" max="12" man="1"/>
    <brk id="540" min="3" max="12" man="1"/>
    <brk id="639" min="3" max="12" man="1"/>
    <brk id="728" min="3" max="12" man="1"/>
  </rowBreaks>
  <ignoredErrors>
    <ignoredError sqref="J24 J5 J119 J185 D323:J328 D60:J71 D74:J78 D72:J72 D329:J347 J412 J430 J702 J84 J100 J141 J155 J206 J224 M247 J267 M267 M286 J372" formula="1"/>
    <ignoredError sqref="L604:M604 L613:M613 K622" numberStoredAsText="1"/>
  </ignoredError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B050"/>
    <pageSetUpPr fitToPage="1"/>
  </sheetPr>
  <dimension ref="B1:AS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outlineLevelCol="1" x14ac:dyDescent="0.2"/>
  <cols>
    <col min="1" max="1" width="1.42578125" style="265" customWidth="1"/>
    <col min="2" max="2" width="1.42578125" style="277" customWidth="1"/>
    <col min="3" max="3" width="63.85546875" style="265" customWidth="1"/>
    <col min="4" max="4" width="14.5703125" style="305" customWidth="1" outlineLevel="1"/>
    <col min="5" max="5" width="14.85546875" style="305" customWidth="1" outlineLevel="1"/>
    <col min="6" max="6" width="14.5703125" style="305" bestFit="1" customWidth="1"/>
    <col min="7" max="20" width="14.5703125" style="305" customWidth="1"/>
    <col min="21" max="21" width="2.85546875" style="265" hidden="1" customWidth="1"/>
    <col min="22" max="22" width="2.85546875" style="265" customWidth="1"/>
    <col min="23" max="45" width="14.5703125" style="265" customWidth="1"/>
    <col min="46" max="16384" width="9.140625" style="265"/>
  </cols>
  <sheetData>
    <row r="1" spans="2:45" x14ac:dyDescent="0.2">
      <c r="B1" s="265"/>
      <c r="C1" s="266"/>
      <c r="D1" s="267"/>
      <c r="E1" s="267"/>
      <c r="F1" s="268"/>
      <c r="G1" s="268"/>
      <c r="H1" s="268"/>
      <c r="I1" s="269" t="s">
        <v>1060</v>
      </c>
      <c r="J1" s="269" t="s">
        <v>1060</v>
      </c>
      <c r="K1" s="269" t="s">
        <v>1060</v>
      </c>
      <c r="L1" s="269" t="s">
        <v>1060</v>
      </c>
      <c r="M1" s="269" t="s">
        <v>1060</v>
      </c>
      <c r="N1" s="269" t="s">
        <v>1060</v>
      </c>
      <c r="O1" s="269" t="s">
        <v>1060</v>
      </c>
      <c r="P1" s="269" t="s">
        <v>1060</v>
      </c>
      <c r="Q1" s="269" t="s">
        <v>1060</v>
      </c>
      <c r="R1" s="269" t="s">
        <v>1060</v>
      </c>
      <c r="S1" s="269" t="s">
        <v>1060</v>
      </c>
      <c r="T1" s="270" t="s">
        <v>1061</v>
      </c>
      <c r="W1" s="1316"/>
      <c r="X1" s="1316"/>
      <c r="Y1" s="1316"/>
      <c r="Z1" s="1316"/>
      <c r="AA1" s="1316"/>
      <c r="AB1" s="1316"/>
      <c r="AC1" s="1316"/>
      <c r="AD1" s="1316"/>
      <c r="AE1" s="1316"/>
      <c r="AF1" s="1316"/>
      <c r="AG1" s="1316"/>
      <c r="AH1" s="1316"/>
      <c r="AI1" s="1316"/>
      <c r="AJ1" s="1316"/>
      <c r="AK1" s="1310"/>
      <c r="AL1" s="1310"/>
      <c r="AM1" s="1310"/>
      <c r="AN1" s="1310"/>
      <c r="AO1" s="1316"/>
      <c r="AP1" s="1316"/>
      <c r="AQ1" s="1323"/>
      <c r="AR1" s="1312"/>
      <c r="AS1" s="1316"/>
    </row>
    <row r="2" spans="2:45" ht="63.75" x14ac:dyDescent="0.2">
      <c r="B2" s="265"/>
      <c r="C2" s="271"/>
      <c r="D2" s="272" t="s">
        <v>316</v>
      </c>
      <c r="E2" s="272" t="s">
        <v>316</v>
      </c>
      <c r="F2" s="273" t="s">
        <v>1062</v>
      </c>
      <c r="G2" s="274" t="s">
        <v>1063</v>
      </c>
      <c r="H2" s="274" t="s">
        <v>1064</v>
      </c>
      <c r="I2" s="275" t="s">
        <v>177</v>
      </c>
      <c r="J2" s="275" t="s">
        <v>1065</v>
      </c>
      <c r="K2" s="275" t="s">
        <v>148</v>
      </c>
      <c r="L2" s="275" t="s">
        <v>1066</v>
      </c>
      <c r="M2" s="275" t="s">
        <v>1067</v>
      </c>
      <c r="N2" s="275" t="s">
        <v>1068</v>
      </c>
      <c r="O2" s="275" t="s">
        <v>1069</v>
      </c>
      <c r="P2" s="275" t="s">
        <v>1070</v>
      </c>
      <c r="Q2" s="275" t="s">
        <v>1071</v>
      </c>
      <c r="R2" s="275" t="s">
        <v>1072</v>
      </c>
      <c r="S2" s="275" t="s">
        <v>1073</v>
      </c>
      <c r="T2" s="276" t="s">
        <v>1074</v>
      </c>
      <c r="W2" s="1320" t="s">
        <v>1075</v>
      </c>
      <c r="X2" s="1320" t="s">
        <v>490</v>
      </c>
      <c r="Y2" s="1320" t="s">
        <v>1076</v>
      </c>
      <c r="Z2" s="1320" t="s">
        <v>1077</v>
      </c>
      <c r="AA2" s="1320" t="s">
        <v>1078</v>
      </c>
      <c r="AB2" s="1320" t="s">
        <v>1079</v>
      </c>
      <c r="AC2" s="1320" t="s">
        <v>1080</v>
      </c>
      <c r="AD2" s="1320" t="s">
        <v>1081</v>
      </c>
      <c r="AE2" s="1313" t="s">
        <v>1082</v>
      </c>
      <c r="AF2" s="1320" t="s">
        <v>1083</v>
      </c>
      <c r="AG2" s="1320" t="s">
        <v>1084</v>
      </c>
      <c r="AH2" s="1320" t="s">
        <v>1085</v>
      </c>
      <c r="AI2" s="1320" t="s">
        <v>1086</v>
      </c>
      <c r="AJ2" s="1320" t="s">
        <v>1087</v>
      </c>
      <c r="AK2" s="1313" t="s">
        <v>1088</v>
      </c>
      <c r="AL2" s="1313" t="s">
        <v>1089</v>
      </c>
      <c r="AM2" s="1313" t="s">
        <v>302</v>
      </c>
      <c r="AN2" s="1313" t="s">
        <v>1090</v>
      </c>
      <c r="AO2" s="1468" t="s">
        <v>1091</v>
      </c>
      <c r="AP2" s="1320" t="s">
        <v>1092</v>
      </c>
      <c r="AQ2" s="1317" t="s">
        <v>1093</v>
      </c>
      <c r="AR2" s="1312"/>
      <c r="AS2" s="1317" t="s">
        <v>1094</v>
      </c>
    </row>
    <row r="3" spans="2:45" x14ac:dyDescent="0.2">
      <c r="C3" s="1302" t="s">
        <v>174</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x14ac:dyDescent="0.2">
      <c r="C4" s="1301"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x14ac:dyDescent="0.2">
      <c r="C5" s="1303" t="str">
        <f>'Group Inputs'!B11</f>
        <v>Revenue</v>
      </c>
      <c r="D5" s="283"/>
      <c r="E5" s="283"/>
      <c r="F5" s="283"/>
      <c r="G5" s="283"/>
      <c r="H5" s="1321"/>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8"/>
      <c r="AJ5" s="808"/>
      <c r="AK5" s="287"/>
      <c r="AL5" s="287"/>
      <c r="AM5" s="287"/>
      <c r="AN5" s="287"/>
      <c r="AO5" s="287"/>
      <c r="AP5" s="287"/>
      <c r="AQ5" s="288"/>
    </row>
    <row r="6" spans="2:45" x14ac:dyDescent="0.2">
      <c r="C6" s="911" t="str">
        <f>'Group Inputs'!B12</f>
        <v>Government Grants - Ministry of Education</v>
      </c>
      <c r="D6" s="289">
        <f>IFERROR('Sch Parent Inputs'!C12,0)</f>
        <v>0</v>
      </c>
      <c r="E6" s="289"/>
      <c r="F6" s="289">
        <f>D6-E6</f>
        <v>0</v>
      </c>
      <c r="G6" s="289"/>
      <c r="H6" s="1322"/>
      <c r="I6" s="289"/>
      <c r="J6" s="289">
        <f>SUM(-J111-J182-J183)</f>
        <v>0</v>
      </c>
      <c r="K6" s="289"/>
      <c r="L6" s="289">
        <f>IF(L170&gt;0,-L170,-L114)</f>
        <v>0</v>
      </c>
      <c r="M6" s="289"/>
      <c r="N6" s="289"/>
      <c r="O6" s="289"/>
      <c r="P6" s="289"/>
      <c r="Q6" s="289"/>
      <c r="R6" s="289"/>
      <c r="S6" s="290"/>
      <c r="T6" s="285">
        <f>SUM(F6:S6)</f>
        <v>0</v>
      </c>
      <c r="U6" s="286"/>
      <c r="V6" s="286"/>
      <c r="W6" s="291">
        <f>+T6</f>
        <v>0</v>
      </c>
      <c r="X6" s="291"/>
      <c r="Y6" s="291"/>
      <c r="Z6" s="291"/>
      <c r="AA6" s="291"/>
      <c r="AB6" s="291"/>
      <c r="AC6" s="291"/>
      <c r="AD6" s="291"/>
      <c r="AE6" s="291"/>
      <c r="AF6" s="291"/>
      <c r="AG6" s="291"/>
      <c r="AH6" s="291"/>
      <c r="AI6" s="809"/>
      <c r="AJ6" s="809"/>
      <c r="AK6" s="291"/>
      <c r="AL6" s="291"/>
      <c r="AM6" s="291"/>
      <c r="AN6" s="291"/>
      <c r="AO6" s="291"/>
      <c r="AP6" s="291"/>
      <c r="AQ6" s="292"/>
      <c r="AR6" s="286">
        <f>T6-SUM(W6:AQ6)</f>
        <v>0</v>
      </c>
    </row>
    <row r="7" spans="2:45" x14ac:dyDescent="0.2">
      <c r="C7" s="911" t="str">
        <f>'Group Inputs'!B13</f>
        <v>Teachers' Salaries Grants</v>
      </c>
      <c r="D7" s="289">
        <f>IFERROR('Sch Parent Inputs'!C13,0)</f>
        <v>0</v>
      </c>
      <c r="E7" s="289"/>
      <c r="F7" s="289">
        <f t="shared" ref="F7:F10" si="0">D7-E7</f>
        <v>0</v>
      </c>
      <c r="G7" s="289">
        <f>-F7</f>
        <v>0</v>
      </c>
      <c r="H7" s="557">
        <v>0</v>
      </c>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09"/>
      <c r="AJ7" s="809"/>
      <c r="AK7" s="291"/>
      <c r="AL7" s="291"/>
      <c r="AM7" s="291"/>
      <c r="AN7" s="291"/>
      <c r="AO7" s="291"/>
      <c r="AP7" s="291"/>
      <c r="AQ7" s="292"/>
      <c r="AR7" s="286">
        <f>T7-SUM(W7:AQ7)</f>
        <v>0</v>
      </c>
    </row>
    <row r="8" spans="2:45" x14ac:dyDescent="0.2">
      <c r="C8" s="911" t="str">
        <f>'Group Inputs'!B14</f>
        <v>Use of Land and Buildings Grants</v>
      </c>
      <c r="D8" s="289">
        <f>IFERROR('Sch Parent Inputs'!C14,0)</f>
        <v>0</v>
      </c>
      <c r="E8" s="289"/>
      <c r="F8" s="289">
        <f t="shared" si="0"/>
        <v>0</v>
      </c>
      <c r="G8" s="289">
        <f>-F8</f>
        <v>0</v>
      </c>
      <c r="H8" s="1322"/>
      <c r="I8" s="289"/>
      <c r="J8" s="289"/>
      <c r="K8" s="289"/>
      <c r="L8" s="289"/>
      <c r="M8" s="289"/>
      <c r="N8" s="289"/>
      <c r="O8" s="289"/>
      <c r="P8" s="289"/>
      <c r="Q8" s="289"/>
      <c r="R8" s="289"/>
      <c r="S8" s="290"/>
      <c r="T8" s="293">
        <f>SUM(F8:S8)</f>
        <v>0</v>
      </c>
      <c r="U8" s="286"/>
      <c r="V8" s="286"/>
      <c r="W8" s="291"/>
      <c r="X8" s="291"/>
      <c r="Y8" s="291"/>
      <c r="Z8" s="291"/>
      <c r="AA8" s="291"/>
      <c r="AB8" s="291"/>
      <c r="AC8" s="291"/>
      <c r="AD8" s="291"/>
      <c r="AE8" s="291"/>
      <c r="AF8" s="291"/>
      <c r="AG8" s="291"/>
      <c r="AH8" s="291"/>
      <c r="AI8" s="809"/>
      <c r="AJ8" s="809"/>
      <c r="AK8" s="291"/>
      <c r="AL8" s="291"/>
      <c r="AM8" s="291"/>
      <c r="AN8" s="291"/>
      <c r="AO8" s="291"/>
      <c r="AP8" s="291"/>
      <c r="AQ8" s="292"/>
      <c r="AR8" s="286">
        <f>T8-SUM(W8:AQ8)</f>
        <v>0</v>
      </c>
    </row>
    <row r="9" spans="2:45" x14ac:dyDescent="0.2">
      <c r="C9" s="911" t="s">
        <v>147</v>
      </c>
      <c r="D9" s="289">
        <f>IFERROR('Sch Parent Inputs'!C15,0)</f>
        <v>0</v>
      </c>
      <c r="E9" s="289"/>
      <c r="F9" s="289">
        <f t="shared" si="0"/>
        <v>0</v>
      </c>
      <c r="G9" s="289"/>
      <c r="H9" s="1309"/>
      <c r="I9" s="289"/>
      <c r="J9" s="289"/>
      <c r="K9" s="289"/>
      <c r="L9" s="289"/>
      <c r="M9" s="289"/>
      <c r="N9" s="289"/>
      <c r="O9" s="289"/>
      <c r="P9" s="289"/>
      <c r="Q9" s="289"/>
      <c r="R9" s="289"/>
      <c r="S9" s="290"/>
      <c r="T9" s="293">
        <f>SUM(F9:S9)</f>
        <v>0</v>
      </c>
      <c r="U9" s="286"/>
      <c r="V9" s="286"/>
      <c r="W9" s="291"/>
      <c r="X9" s="291"/>
      <c r="Y9" s="291"/>
      <c r="Z9" s="291"/>
      <c r="AA9" s="291"/>
      <c r="AB9" s="291"/>
      <c r="AC9" s="291"/>
      <c r="AD9" s="291"/>
      <c r="AE9" s="291"/>
      <c r="AF9" s="291"/>
      <c r="AG9" s="291"/>
      <c r="AH9" s="291"/>
      <c r="AI9" s="809"/>
      <c r="AJ9" s="809"/>
      <c r="AK9" s="291"/>
      <c r="AL9" s="291"/>
      <c r="AM9" s="291"/>
      <c r="AN9" s="291"/>
      <c r="AO9" s="291"/>
      <c r="AP9" s="291"/>
      <c r="AQ9" s="292"/>
      <c r="AR9" s="286">
        <f>T9-SUM(W9:AQ9)</f>
        <v>0</v>
      </c>
    </row>
    <row r="10" spans="2:45" x14ac:dyDescent="0.2">
      <c r="C10" s="911" t="s">
        <v>181</v>
      </c>
      <c r="D10" s="289">
        <f>IFERROR('Sch Parent Inputs'!C16,0)</f>
        <v>0</v>
      </c>
      <c r="E10" s="289"/>
      <c r="F10" s="289">
        <f t="shared" si="0"/>
        <v>0</v>
      </c>
      <c r="G10" s="289"/>
      <c r="H10" s="1322"/>
      <c r="I10" s="289"/>
      <c r="J10" s="289"/>
      <c r="K10" s="289"/>
      <c r="L10" s="289"/>
      <c r="M10" s="289"/>
      <c r="N10" s="289"/>
      <c r="O10" s="289"/>
      <c r="P10" s="289"/>
      <c r="Q10" s="289"/>
      <c r="R10" s="289"/>
      <c r="S10" s="290"/>
      <c r="T10" s="285">
        <f>SUM(F10:S10)</f>
        <v>0</v>
      </c>
      <c r="U10" s="286"/>
      <c r="V10" s="286"/>
      <c r="W10" s="291">
        <f>+T10</f>
        <v>0</v>
      </c>
      <c r="X10" s="291"/>
      <c r="Y10" s="291"/>
      <c r="Z10" s="291"/>
      <c r="AA10" s="291"/>
      <c r="AB10" s="291"/>
      <c r="AC10" s="291"/>
      <c r="AD10" s="291"/>
      <c r="AE10" s="291"/>
      <c r="AF10" s="291"/>
      <c r="AG10" s="291"/>
      <c r="AH10" s="291"/>
      <c r="AI10" s="809"/>
      <c r="AJ10" s="809"/>
      <c r="AK10" s="291"/>
      <c r="AL10" s="291"/>
      <c r="AM10" s="291"/>
      <c r="AN10" s="291"/>
      <c r="AO10" s="291"/>
      <c r="AP10" s="291"/>
      <c r="AQ10" s="292"/>
      <c r="AR10" s="286">
        <f>T10-SUM(W10:AQ10)</f>
        <v>0</v>
      </c>
    </row>
    <row r="11" spans="2:45" x14ac:dyDescent="0.2">
      <c r="C11" s="1304"/>
      <c r="D11" s="289"/>
      <c r="E11" s="289"/>
      <c r="F11" s="289"/>
      <c r="G11" s="289"/>
      <c r="H11" s="1322"/>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09"/>
      <c r="AJ11" s="809"/>
      <c r="AK11" s="291"/>
      <c r="AL11" s="291"/>
      <c r="AM11" s="291"/>
      <c r="AN11" s="291"/>
      <c r="AO11" s="291"/>
      <c r="AP11" s="291"/>
      <c r="AQ11" s="292"/>
    </row>
    <row r="12" spans="2:45" x14ac:dyDescent="0.2">
      <c r="C12" s="1301"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row>
    <row r="13" spans="2:45" x14ac:dyDescent="0.2">
      <c r="C13" s="1303" t="s">
        <v>177</v>
      </c>
      <c r="D13" s="283"/>
      <c r="E13" s="283"/>
      <c r="F13" s="283"/>
      <c r="G13" s="283"/>
      <c r="H13" s="1321"/>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8"/>
      <c r="AJ13" s="808"/>
      <c r="AK13" s="287"/>
      <c r="AL13" s="287"/>
      <c r="AM13" s="287"/>
      <c r="AN13" s="287"/>
      <c r="AO13" s="287"/>
      <c r="AP13" s="287"/>
      <c r="AQ13" s="288"/>
    </row>
    <row r="14" spans="2:45" x14ac:dyDescent="0.2">
      <c r="C14" s="911" t="s">
        <v>367</v>
      </c>
      <c r="D14" s="289">
        <f>IFERROR('Sch Parent Inputs'!C22,0)</f>
        <v>0</v>
      </c>
      <c r="E14" s="289"/>
      <c r="F14" s="289">
        <f t="shared" ref="F14:F18" si="1">D14-E14</f>
        <v>0</v>
      </c>
      <c r="G14" s="289"/>
      <c r="H14" s="1322"/>
      <c r="I14" s="289"/>
      <c r="J14" s="289"/>
      <c r="K14" s="289"/>
      <c r="L14" s="289"/>
      <c r="M14" s="289"/>
      <c r="N14" s="289"/>
      <c r="O14" s="289"/>
      <c r="P14" s="289"/>
      <c r="Q14" s="289"/>
      <c r="R14" s="289"/>
      <c r="S14" s="290"/>
      <c r="T14" s="285">
        <f t="shared" ref="T14:T19" si="2">SUM(F14:S14)</f>
        <v>0</v>
      </c>
      <c r="U14" s="286"/>
      <c r="V14" s="286"/>
      <c r="W14" s="291"/>
      <c r="X14" s="291">
        <f t="shared" ref="X14:X18" si="3">+T14</f>
        <v>0</v>
      </c>
      <c r="Y14" s="291"/>
      <c r="Z14" s="291"/>
      <c r="AA14" s="291"/>
      <c r="AB14" s="291"/>
      <c r="AC14" s="291"/>
      <c r="AD14" s="291"/>
      <c r="AE14" s="291"/>
      <c r="AF14" s="291"/>
      <c r="AG14" s="291"/>
      <c r="AH14" s="291"/>
      <c r="AI14" s="809"/>
      <c r="AJ14" s="809"/>
      <c r="AK14" s="291"/>
      <c r="AL14" s="291"/>
      <c r="AM14" s="291"/>
      <c r="AN14" s="291"/>
      <c r="AO14" s="291"/>
      <c r="AP14" s="291"/>
      <c r="AQ14" s="292"/>
      <c r="AR14" s="286">
        <f t="shared" ref="AR14:AR19" si="4">T14-SUM(W14:AQ14)</f>
        <v>0</v>
      </c>
    </row>
    <row r="15" spans="2:45" x14ac:dyDescent="0.2">
      <c r="C15" s="911" t="s">
        <v>184</v>
      </c>
      <c r="D15" s="289">
        <f>IFERROR('Sch Parent Inputs'!C23,0)</f>
        <v>0</v>
      </c>
      <c r="E15" s="289"/>
      <c r="F15" s="289">
        <f t="shared" si="1"/>
        <v>0</v>
      </c>
      <c r="G15" s="289"/>
      <c r="H15" s="1322"/>
      <c r="I15" s="289"/>
      <c r="J15" s="289"/>
      <c r="K15" s="289"/>
      <c r="L15" s="289"/>
      <c r="M15" s="289"/>
      <c r="N15" s="289"/>
      <c r="O15" s="289"/>
      <c r="P15" s="289"/>
      <c r="Q15" s="289"/>
      <c r="R15" s="289"/>
      <c r="S15" s="290"/>
      <c r="T15" s="285">
        <f t="shared" si="2"/>
        <v>0</v>
      </c>
      <c r="U15" s="286"/>
      <c r="V15" s="286"/>
      <c r="W15" s="291"/>
      <c r="X15" s="291">
        <f t="shared" si="3"/>
        <v>0</v>
      </c>
      <c r="Y15" s="291"/>
      <c r="Z15" s="291"/>
      <c r="AA15" s="291"/>
      <c r="AB15" s="291"/>
      <c r="AC15" s="291"/>
      <c r="AD15" s="291"/>
      <c r="AE15" s="291"/>
      <c r="AF15" s="291"/>
      <c r="AG15" s="291"/>
      <c r="AH15" s="291"/>
      <c r="AI15" s="809"/>
      <c r="AJ15" s="809"/>
      <c r="AK15" s="291"/>
      <c r="AL15" s="291"/>
      <c r="AM15" s="291"/>
      <c r="AN15" s="291"/>
      <c r="AO15" s="291"/>
      <c r="AP15" s="291"/>
      <c r="AQ15" s="292"/>
      <c r="AR15" s="286">
        <f t="shared" si="4"/>
        <v>0</v>
      </c>
    </row>
    <row r="16" spans="2:45" x14ac:dyDescent="0.2">
      <c r="C16" s="911" t="s">
        <v>185</v>
      </c>
      <c r="D16" s="289">
        <f>IFERROR('Sch Parent Inputs'!C25,0)</f>
        <v>0</v>
      </c>
      <c r="E16" s="289"/>
      <c r="F16" s="289">
        <f t="shared" si="1"/>
        <v>0</v>
      </c>
      <c r="G16" s="289"/>
      <c r="H16" s="1322"/>
      <c r="I16" s="289">
        <f>-I110-I186-I112</f>
        <v>0</v>
      </c>
      <c r="J16" s="289"/>
      <c r="K16" s="289"/>
      <c r="L16" s="289"/>
      <c r="M16" s="289"/>
      <c r="N16" s="289"/>
      <c r="O16" s="289"/>
      <c r="P16" s="289"/>
      <c r="Q16" s="289"/>
      <c r="R16" s="289"/>
      <c r="S16" s="290"/>
      <c r="T16" s="285">
        <f t="shared" si="2"/>
        <v>0</v>
      </c>
      <c r="U16" s="286"/>
      <c r="V16" s="286"/>
      <c r="W16" s="291"/>
      <c r="X16" s="291">
        <f>+T16</f>
        <v>0</v>
      </c>
      <c r="Y16" s="291"/>
      <c r="Z16" s="291"/>
      <c r="AA16" s="291"/>
      <c r="AB16" s="291"/>
      <c r="AC16" s="291"/>
      <c r="AD16" s="291"/>
      <c r="AE16" s="291"/>
      <c r="AF16" s="291"/>
      <c r="AG16" s="291"/>
      <c r="AH16" s="291"/>
      <c r="AI16" s="809"/>
      <c r="AJ16" s="809"/>
      <c r="AK16" s="291"/>
      <c r="AL16" s="291"/>
      <c r="AM16" s="291"/>
      <c r="AN16" s="291"/>
      <c r="AO16" s="291"/>
      <c r="AP16" s="291"/>
      <c r="AQ16" s="292"/>
      <c r="AR16" s="286">
        <f t="shared" si="4"/>
        <v>0</v>
      </c>
    </row>
    <row r="17" spans="3:44" x14ac:dyDescent="0.2">
      <c r="C17" s="911" t="s">
        <v>186</v>
      </c>
      <c r="D17" s="289">
        <f>IFERROR('Sch Parent Inputs'!C24,0)</f>
        <v>0</v>
      </c>
      <c r="E17" s="289"/>
      <c r="F17" s="289">
        <f t="shared" si="1"/>
        <v>0</v>
      </c>
      <c r="G17" s="289"/>
      <c r="H17" s="1322"/>
      <c r="I17" s="289"/>
      <c r="J17" s="289"/>
      <c r="K17" s="289"/>
      <c r="L17" s="289"/>
      <c r="M17" s="289"/>
      <c r="N17" s="289"/>
      <c r="O17" s="289"/>
      <c r="P17" s="289"/>
      <c r="Q17" s="289"/>
      <c r="R17" s="289"/>
      <c r="S17" s="290"/>
      <c r="T17" s="285">
        <f t="shared" si="2"/>
        <v>0</v>
      </c>
      <c r="U17" s="286"/>
      <c r="V17" s="286"/>
      <c r="W17" s="291"/>
      <c r="X17" s="291">
        <f t="shared" si="3"/>
        <v>0</v>
      </c>
      <c r="Y17" s="291"/>
      <c r="Z17" s="291"/>
      <c r="AA17" s="291"/>
      <c r="AB17" s="291"/>
      <c r="AC17" s="291"/>
      <c r="AD17" s="291"/>
      <c r="AE17" s="291"/>
      <c r="AF17" s="291"/>
      <c r="AG17" s="291"/>
      <c r="AH17" s="291"/>
      <c r="AI17" s="809"/>
      <c r="AJ17" s="809"/>
      <c r="AK17" s="291"/>
      <c r="AL17" s="291"/>
      <c r="AM17" s="291"/>
      <c r="AN17" s="291"/>
      <c r="AO17" s="291"/>
      <c r="AP17" s="291"/>
      <c r="AQ17" s="292"/>
      <c r="AR17" s="286">
        <f t="shared" si="4"/>
        <v>0</v>
      </c>
    </row>
    <row r="18" spans="3:44" x14ac:dyDescent="0.2">
      <c r="C18" s="911" t="s">
        <v>187</v>
      </c>
      <c r="D18" s="289">
        <f>IFERROR('Sch Parent Inputs'!C21,0)</f>
        <v>0</v>
      </c>
      <c r="E18" s="289"/>
      <c r="F18" s="289">
        <f t="shared" si="1"/>
        <v>0</v>
      </c>
      <c r="G18" s="289"/>
      <c r="H18" s="1322"/>
      <c r="I18" s="289"/>
      <c r="J18" s="289"/>
      <c r="K18" s="289"/>
      <c r="L18" s="289"/>
      <c r="M18" s="289"/>
      <c r="N18" s="289"/>
      <c r="O18" s="289"/>
      <c r="P18" s="289"/>
      <c r="Q18" s="289"/>
      <c r="R18" s="289"/>
      <c r="S18" s="290"/>
      <c r="T18" s="285">
        <f t="shared" si="2"/>
        <v>0</v>
      </c>
      <c r="U18" s="286"/>
      <c r="V18" s="286"/>
      <c r="W18" s="291"/>
      <c r="X18" s="291">
        <f t="shared" si="3"/>
        <v>0</v>
      </c>
      <c r="Y18" s="291"/>
      <c r="Z18" s="291"/>
      <c r="AA18" s="291"/>
      <c r="AB18" s="291"/>
      <c r="AC18" s="291"/>
      <c r="AD18" s="291"/>
      <c r="AE18" s="291"/>
      <c r="AF18" s="291"/>
      <c r="AG18" s="291"/>
      <c r="AH18" s="291"/>
      <c r="AI18" s="809"/>
      <c r="AJ18" s="809"/>
      <c r="AK18" s="291"/>
      <c r="AL18" s="291"/>
      <c r="AM18" s="291"/>
      <c r="AN18" s="291"/>
      <c r="AO18" s="291"/>
      <c r="AP18" s="291"/>
      <c r="AQ18" s="292"/>
      <c r="AR18" s="286">
        <f t="shared" si="4"/>
        <v>0</v>
      </c>
    </row>
    <row r="19" spans="3:44" x14ac:dyDescent="0.2">
      <c r="C19" s="911" t="s">
        <v>150</v>
      </c>
      <c r="D19" s="289">
        <f>IFERROR('Sch Parent Inputs'!C26,0)</f>
        <v>0</v>
      </c>
      <c r="E19" s="289"/>
      <c r="F19" s="289">
        <f>D19-E19</f>
        <v>0</v>
      </c>
      <c r="G19" s="289"/>
      <c r="H19" s="1322"/>
      <c r="I19" s="289">
        <f>-I184</f>
        <v>0</v>
      </c>
      <c r="J19" s="289"/>
      <c r="K19" s="289"/>
      <c r="L19" s="289"/>
      <c r="M19" s="289"/>
      <c r="N19" s="289"/>
      <c r="O19" s="289"/>
      <c r="P19" s="289"/>
      <c r="Q19" s="289"/>
      <c r="R19" s="289"/>
      <c r="S19" s="290"/>
      <c r="T19" s="285">
        <f t="shared" si="2"/>
        <v>0</v>
      </c>
      <c r="U19" s="286"/>
      <c r="V19" s="286"/>
      <c r="W19" s="291"/>
      <c r="X19" s="291"/>
      <c r="Y19" s="291"/>
      <c r="Z19" s="291">
        <f>+T19</f>
        <v>0</v>
      </c>
      <c r="AA19" s="291"/>
      <c r="AB19" s="291"/>
      <c r="AC19" s="291"/>
      <c r="AD19" s="291"/>
      <c r="AE19" s="291"/>
      <c r="AF19" s="291"/>
      <c r="AG19" s="291"/>
      <c r="AH19" s="291"/>
      <c r="AI19" s="809"/>
      <c r="AJ19" s="809"/>
      <c r="AK19" s="291"/>
      <c r="AL19" s="291"/>
      <c r="AM19" s="291"/>
      <c r="AN19" s="291"/>
      <c r="AO19" s="291"/>
      <c r="AP19" s="291"/>
      <c r="AQ19" s="292"/>
      <c r="AR19" s="286">
        <f t="shared" si="4"/>
        <v>0</v>
      </c>
    </row>
    <row r="20" spans="3:44" x14ac:dyDescent="0.2">
      <c r="C20" s="911"/>
      <c r="D20" s="289"/>
      <c r="E20" s="289"/>
      <c r="F20" s="289"/>
      <c r="G20" s="289"/>
      <c r="H20" s="1322"/>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09"/>
      <c r="AJ20" s="809"/>
      <c r="AK20" s="291"/>
      <c r="AL20" s="291"/>
      <c r="AM20" s="291"/>
      <c r="AN20" s="291"/>
      <c r="AO20" s="291"/>
      <c r="AP20" s="291"/>
      <c r="AQ20" s="292"/>
    </row>
    <row r="21" spans="3:44" x14ac:dyDescent="0.2">
      <c r="C21" s="1303" t="s">
        <v>189</v>
      </c>
      <c r="D21" s="283"/>
      <c r="E21" s="283"/>
      <c r="F21" s="283"/>
      <c r="G21" s="283"/>
      <c r="H21" s="1321"/>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8"/>
      <c r="AJ21" s="808"/>
      <c r="AK21" s="287"/>
      <c r="AL21" s="287"/>
      <c r="AM21" s="287"/>
      <c r="AN21" s="287"/>
      <c r="AO21" s="287"/>
      <c r="AP21" s="287"/>
      <c r="AQ21" s="288"/>
    </row>
    <row r="22" spans="3:44" x14ac:dyDescent="0.2">
      <c r="C22" s="911" t="s">
        <v>1095</v>
      </c>
      <c r="D22" s="289">
        <f>IFERROR('Sch Parent Inputs'!C30,0)</f>
        <v>0</v>
      </c>
      <c r="E22" s="289"/>
      <c r="F22" s="289">
        <f t="shared" ref="F22:F27" si="5">D22-E22</f>
        <v>0</v>
      </c>
      <c r="G22" s="289"/>
      <c r="H22" s="1322"/>
      <c r="I22" s="289"/>
      <c r="J22" s="289"/>
      <c r="K22" s="289"/>
      <c r="L22" s="289"/>
      <c r="M22" s="289"/>
      <c r="N22" s="289"/>
      <c r="O22" s="289"/>
      <c r="P22" s="289"/>
      <c r="Q22" s="289"/>
      <c r="R22" s="289"/>
      <c r="S22" s="290"/>
      <c r="T22" s="285">
        <f t="shared" ref="T22:T27" si="6">SUM(F22:S22)</f>
        <v>0</v>
      </c>
      <c r="U22" s="286"/>
      <c r="V22" s="286"/>
      <c r="W22" s="291"/>
      <c r="X22" s="291"/>
      <c r="Y22" s="291"/>
      <c r="Z22" s="291"/>
      <c r="AA22" s="291"/>
      <c r="AB22" s="291"/>
      <c r="AC22" s="291">
        <f>+T22</f>
        <v>0</v>
      </c>
      <c r="AD22" s="291"/>
      <c r="AE22" s="291"/>
      <c r="AF22" s="291"/>
      <c r="AG22" s="291"/>
      <c r="AH22" s="291"/>
      <c r="AI22" s="809"/>
      <c r="AJ22" s="809"/>
      <c r="AK22" s="291"/>
      <c r="AL22" s="291"/>
      <c r="AM22" s="291"/>
      <c r="AN22" s="291"/>
      <c r="AO22" s="291"/>
      <c r="AP22" s="291"/>
      <c r="AQ22" s="292"/>
      <c r="AR22" s="286">
        <f t="shared" ref="AR22:AR27" si="7">T22-SUM(W22:AQ22)</f>
        <v>0</v>
      </c>
    </row>
    <row r="23" spans="3:44" x14ac:dyDescent="0.2">
      <c r="C23" s="911" t="s">
        <v>186</v>
      </c>
      <c r="D23" s="289">
        <f>IFERROR('Sch Parent Inputs'!C31,0)</f>
        <v>0</v>
      </c>
      <c r="E23" s="289"/>
      <c r="F23" s="289">
        <f t="shared" si="5"/>
        <v>0</v>
      </c>
      <c r="G23" s="289"/>
      <c r="H23" s="1322"/>
      <c r="I23" s="289"/>
      <c r="J23" s="289"/>
      <c r="K23" s="289"/>
      <c r="L23" s="289"/>
      <c r="M23" s="289"/>
      <c r="N23" s="289">
        <f>-N125-N126-N124</f>
        <v>0</v>
      </c>
      <c r="O23" s="289"/>
      <c r="P23" s="289"/>
      <c r="Q23" s="289"/>
      <c r="R23" s="289"/>
      <c r="S23" s="290"/>
      <c r="T23" s="285">
        <f t="shared" si="6"/>
        <v>0</v>
      </c>
      <c r="U23" s="286"/>
      <c r="V23" s="286"/>
      <c r="W23" s="291"/>
      <c r="X23" s="291"/>
      <c r="Y23" s="291"/>
      <c r="Z23" s="291"/>
      <c r="AA23" s="291"/>
      <c r="AB23" s="291"/>
      <c r="AC23" s="291">
        <f>+T23</f>
        <v>0</v>
      </c>
      <c r="AD23" s="291"/>
      <c r="AE23" s="291"/>
      <c r="AF23" s="291"/>
      <c r="AG23" s="291"/>
      <c r="AH23" s="291"/>
      <c r="AI23" s="809"/>
      <c r="AJ23" s="809"/>
      <c r="AK23" s="291"/>
      <c r="AL23" s="291"/>
      <c r="AM23" s="291"/>
      <c r="AN23" s="291"/>
      <c r="AO23" s="291"/>
      <c r="AP23" s="291"/>
      <c r="AQ23" s="292"/>
      <c r="AR23" s="286">
        <f t="shared" si="7"/>
        <v>0</v>
      </c>
    </row>
    <row r="24" spans="3:44" x14ac:dyDescent="0.2">
      <c r="C24" s="911" t="s">
        <v>191</v>
      </c>
      <c r="D24" s="289">
        <f>IFERROR('Sch Parent Inputs'!C32,0)</f>
        <v>0</v>
      </c>
      <c r="E24" s="289"/>
      <c r="F24" s="289">
        <f t="shared" si="5"/>
        <v>0</v>
      </c>
      <c r="G24" s="289"/>
      <c r="H24" s="1322"/>
      <c r="I24" s="289"/>
      <c r="J24" s="289"/>
      <c r="K24" s="289"/>
      <c r="L24" s="289"/>
      <c r="M24" s="289"/>
      <c r="N24" s="289"/>
      <c r="O24" s="289"/>
      <c r="P24" s="289"/>
      <c r="Q24" s="289"/>
      <c r="R24" s="289"/>
      <c r="S24" s="290"/>
      <c r="T24" s="285">
        <f t="shared" si="6"/>
        <v>0</v>
      </c>
      <c r="U24" s="286"/>
      <c r="V24" s="286"/>
      <c r="W24" s="291"/>
      <c r="X24" s="291"/>
      <c r="Y24" s="291"/>
      <c r="Z24" s="291"/>
      <c r="AA24" s="291"/>
      <c r="AB24" s="291"/>
      <c r="AC24" s="291">
        <f>+T24</f>
        <v>0</v>
      </c>
      <c r="AD24" s="291"/>
      <c r="AE24" s="291"/>
      <c r="AF24" s="291"/>
      <c r="AG24" s="291"/>
      <c r="AH24" s="291"/>
      <c r="AI24" s="809"/>
      <c r="AJ24" s="809"/>
      <c r="AK24" s="291"/>
      <c r="AL24" s="291"/>
      <c r="AM24" s="291"/>
      <c r="AN24" s="291"/>
      <c r="AO24" s="291"/>
      <c r="AP24" s="291"/>
      <c r="AQ24" s="292"/>
      <c r="AR24" s="286">
        <f t="shared" si="7"/>
        <v>0</v>
      </c>
    </row>
    <row r="25" spans="3:44" x14ac:dyDescent="0.2">
      <c r="C25" s="911" t="s">
        <v>192</v>
      </c>
      <c r="D25" s="289">
        <f>IFERROR('Sch Parent Inputs'!C33,0)</f>
        <v>0</v>
      </c>
      <c r="E25" s="289"/>
      <c r="F25" s="289">
        <f t="shared" si="5"/>
        <v>0</v>
      </c>
      <c r="G25" s="289"/>
      <c r="H25" s="1322"/>
      <c r="I25" s="289"/>
      <c r="J25" s="289"/>
      <c r="K25" s="289"/>
      <c r="L25" s="289"/>
      <c r="M25" s="289"/>
      <c r="N25" s="289"/>
      <c r="O25" s="289"/>
      <c r="P25" s="289"/>
      <c r="Q25" s="289"/>
      <c r="R25" s="289"/>
      <c r="S25" s="290"/>
      <c r="T25" s="285">
        <f t="shared" si="6"/>
        <v>0</v>
      </c>
      <c r="U25" s="286"/>
      <c r="V25" s="286"/>
      <c r="W25" s="291"/>
      <c r="X25" s="291"/>
      <c r="Y25" s="291"/>
      <c r="Z25" s="291"/>
      <c r="AA25" s="291"/>
      <c r="AB25" s="291"/>
      <c r="AC25" s="291">
        <f>+T25</f>
        <v>0</v>
      </c>
      <c r="AD25" s="291"/>
      <c r="AE25" s="291"/>
      <c r="AF25" s="291"/>
      <c r="AG25" s="291"/>
      <c r="AH25" s="291"/>
      <c r="AI25" s="809"/>
      <c r="AJ25" s="809"/>
      <c r="AK25" s="291"/>
      <c r="AL25" s="291"/>
      <c r="AM25" s="291"/>
      <c r="AN25" s="291"/>
      <c r="AO25" s="291"/>
      <c r="AP25" s="291"/>
      <c r="AQ25" s="292"/>
      <c r="AR25" s="286">
        <f t="shared" si="7"/>
        <v>0</v>
      </c>
    </row>
    <row r="26" spans="3:44" x14ac:dyDescent="0.2">
      <c r="C26" s="911" t="s">
        <v>200</v>
      </c>
      <c r="D26" s="289">
        <f>IFERROR('Sch Parent Inputs'!C34,0)</f>
        <v>0</v>
      </c>
      <c r="E26" s="289"/>
      <c r="F26" s="289">
        <f t="shared" si="5"/>
        <v>0</v>
      </c>
      <c r="G26" s="289"/>
      <c r="H26" s="1322"/>
      <c r="I26" s="289"/>
      <c r="J26" s="289"/>
      <c r="K26" s="289"/>
      <c r="L26" s="289"/>
      <c r="M26" s="289"/>
      <c r="N26" s="289"/>
      <c r="O26" s="289"/>
      <c r="P26" s="289"/>
      <c r="Q26" s="289"/>
      <c r="R26" s="289"/>
      <c r="S26" s="290"/>
      <c r="T26" s="285">
        <f t="shared" si="6"/>
        <v>0</v>
      </c>
      <c r="U26" s="286"/>
      <c r="V26" s="286"/>
      <c r="W26" s="291"/>
      <c r="X26" s="291"/>
      <c r="Y26" s="291"/>
      <c r="Z26" s="291"/>
      <c r="AA26" s="291"/>
      <c r="AB26" s="291">
        <f>+T26</f>
        <v>0</v>
      </c>
      <c r="AC26" s="291"/>
      <c r="AD26" s="291"/>
      <c r="AE26" s="291"/>
      <c r="AF26" s="291"/>
      <c r="AG26" s="291"/>
      <c r="AH26" s="291"/>
      <c r="AI26" s="809"/>
      <c r="AJ26" s="809"/>
      <c r="AK26" s="291"/>
      <c r="AL26" s="291"/>
      <c r="AM26" s="291"/>
      <c r="AN26" s="291"/>
      <c r="AO26" s="291"/>
      <c r="AP26" s="291"/>
      <c r="AQ26" s="292"/>
      <c r="AR26" s="286">
        <f t="shared" si="7"/>
        <v>0</v>
      </c>
    </row>
    <row r="27" spans="3:44" x14ac:dyDescent="0.2">
      <c r="C27" s="911" t="s">
        <v>1096</v>
      </c>
      <c r="D27" s="289">
        <f>IFERROR('Sch Parent Inputs'!C35,0)</f>
        <v>0</v>
      </c>
      <c r="E27" s="289"/>
      <c r="F27" s="289">
        <f t="shared" si="5"/>
        <v>0</v>
      </c>
      <c r="G27" s="289"/>
      <c r="H27" s="1322"/>
      <c r="I27" s="289"/>
      <c r="J27" s="289"/>
      <c r="K27" s="289"/>
      <c r="L27" s="289"/>
      <c r="M27" s="289"/>
      <c r="N27" s="289"/>
      <c r="O27" s="289"/>
      <c r="P27" s="289"/>
      <c r="Q27" s="289"/>
      <c r="R27" s="289"/>
      <c r="S27" s="290"/>
      <c r="T27" s="285">
        <f t="shared" si="6"/>
        <v>0</v>
      </c>
      <c r="U27" s="286"/>
      <c r="V27" s="286"/>
      <c r="W27" s="291"/>
      <c r="X27" s="291"/>
      <c r="Y27" s="291"/>
      <c r="Z27" s="291"/>
      <c r="AA27" s="291"/>
      <c r="AB27" s="291"/>
      <c r="AC27" s="291">
        <f>+T27</f>
        <v>0</v>
      </c>
      <c r="AD27" s="291"/>
      <c r="AE27" s="291"/>
      <c r="AF27" s="291"/>
      <c r="AG27" s="291"/>
      <c r="AH27" s="291"/>
      <c r="AI27" s="809"/>
      <c r="AJ27" s="809"/>
      <c r="AK27" s="291"/>
      <c r="AL27" s="291"/>
      <c r="AM27" s="291"/>
      <c r="AN27" s="291"/>
      <c r="AO27" s="291"/>
      <c r="AP27" s="291"/>
      <c r="AQ27" s="292"/>
      <c r="AR27" s="286">
        <f t="shared" si="7"/>
        <v>0</v>
      </c>
    </row>
    <row r="28" spans="3:44" x14ac:dyDescent="0.2">
      <c r="C28" s="911"/>
      <c r="D28" s="289"/>
      <c r="E28" s="289"/>
      <c r="F28" s="289"/>
      <c r="G28" s="289"/>
      <c r="H28" s="1322"/>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09"/>
      <c r="AJ28" s="809"/>
      <c r="AK28" s="291"/>
      <c r="AL28" s="291"/>
      <c r="AM28" s="291"/>
      <c r="AN28" s="291"/>
      <c r="AO28" s="291"/>
      <c r="AP28" s="291"/>
      <c r="AQ28" s="292"/>
    </row>
    <row r="29" spans="3:44" x14ac:dyDescent="0.2">
      <c r="C29" s="1301"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row>
    <row r="30" spans="3:44" x14ac:dyDescent="0.2">
      <c r="C30" s="1303" t="s">
        <v>177</v>
      </c>
      <c r="D30" s="283"/>
      <c r="E30" s="283"/>
      <c r="F30" s="283"/>
      <c r="G30" s="283"/>
      <c r="H30" s="1321"/>
      <c r="I30" s="283"/>
      <c r="J30" s="283"/>
      <c r="K30" s="283"/>
      <c r="L30" s="283"/>
      <c r="M30" s="283"/>
      <c r="N30" s="283"/>
      <c r="O30" s="283"/>
      <c r="P30" s="283"/>
      <c r="Q30" s="283"/>
      <c r="R30" s="283"/>
      <c r="S30" s="284"/>
      <c r="T30" s="285">
        <f>SUM(F30:S30)</f>
        <v>0</v>
      </c>
      <c r="U30" s="286"/>
      <c r="V30" s="286"/>
      <c r="W30" s="287"/>
      <c r="X30" s="287"/>
      <c r="Y30" s="287"/>
      <c r="Z30" s="287"/>
      <c r="AA30" s="287"/>
      <c r="AB30" s="287"/>
      <c r="AC30" s="287"/>
      <c r="AD30" s="287"/>
      <c r="AE30" s="287"/>
      <c r="AF30" s="287"/>
      <c r="AG30" s="287"/>
      <c r="AH30" s="287"/>
      <c r="AI30" s="808"/>
      <c r="AJ30" s="808"/>
      <c r="AK30" s="287"/>
      <c r="AL30" s="287"/>
      <c r="AM30" s="287"/>
      <c r="AN30" s="287"/>
      <c r="AO30" s="287"/>
      <c r="AP30" s="287"/>
      <c r="AQ30" s="288"/>
    </row>
    <row r="31" spans="3:44" x14ac:dyDescent="0.2">
      <c r="C31" s="911" t="s">
        <v>196</v>
      </c>
      <c r="D31" s="289">
        <f>IFERROR('Sch Parent Inputs'!C40,0)</f>
        <v>0</v>
      </c>
      <c r="E31" s="289"/>
      <c r="F31" s="289">
        <f>D31-E31</f>
        <v>0</v>
      </c>
      <c r="G31" s="289"/>
      <c r="H31" s="1322"/>
      <c r="I31" s="289">
        <f>-I185</f>
        <v>0</v>
      </c>
      <c r="J31" s="289"/>
      <c r="K31" s="289"/>
      <c r="L31" s="289"/>
      <c r="M31" s="289"/>
      <c r="N31" s="289"/>
      <c r="O31" s="289"/>
      <c r="P31" s="289"/>
      <c r="Q31" s="289"/>
      <c r="R31" s="289"/>
      <c r="S31" s="290"/>
      <c r="T31" s="285">
        <f>SUM(F31:S31)</f>
        <v>0</v>
      </c>
      <c r="U31" s="286"/>
      <c r="V31" s="286"/>
      <c r="W31" s="291"/>
      <c r="X31" s="291"/>
      <c r="Y31" s="291">
        <f>+T31</f>
        <v>0</v>
      </c>
      <c r="Z31" s="291"/>
      <c r="AA31" s="291"/>
      <c r="AB31" s="291"/>
      <c r="AC31" s="291"/>
      <c r="AD31" s="291"/>
      <c r="AE31" s="291"/>
      <c r="AF31" s="291"/>
      <c r="AG31" s="291"/>
      <c r="AH31" s="291"/>
      <c r="AI31" s="809"/>
      <c r="AJ31" s="809"/>
      <c r="AK31" s="291"/>
      <c r="AL31" s="291"/>
      <c r="AM31" s="291"/>
      <c r="AN31" s="291"/>
      <c r="AO31" s="291"/>
      <c r="AP31" s="291"/>
      <c r="AQ31" s="292"/>
      <c r="AR31" s="286">
        <f>T31-SUM(W31:AQ31)</f>
        <v>0</v>
      </c>
    </row>
    <row r="32" spans="3:44" x14ac:dyDescent="0.2">
      <c r="C32" s="911" t="s">
        <v>185</v>
      </c>
      <c r="D32" s="289">
        <f>IFERROR('Sch Parent Inputs'!C41,0)</f>
        <v>0</v>
      </c>
      <c r="E32" s="289"/>
      <c r="F32" s="289">
        <f>D32-E32</f>
        <v>0</v>
      </c>
      <c r="G32" s="289"/>
      <c r="H32" s="1322"/>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09"/>
      <c r="AJ32" s="809"/>
      <c r="AK32" s="291"/>
      <c r="AL32" s="291"/>
      <c r="AM32" s="291"/>
      <c r="AN32" s="291"/>
      <c r="AO32" s="291"/>
      <c r="AP32" s="291"/>
      <c r="AQ32" s="292"/>
      <c r="AR32" s="286">
        <f>T32-SUM(W32:AQ32)</f>
        <v>0</v>
      </c>
    </row>
    <row r="33" spans="3:44" x14ac:dyDescent="0.2">
      <c r="C33" s="911" t="s">
        <v>1097</v>
      </c>
      <c r="D33" s="289">
        <f>IFERROR('Sch Parent Inputs'!C42,0)</f>
        <v>0</v>
      </c>
      <c r="E33" s="289"/>
      <c r="F33" s="289">
        <f>D33-E33</f>
        <v>0</v>
      </c>
      <c r="G33" s="289"/>
      <c r="H33" s="1322"/>
      <c r="I33" s="289"/>
      <c r="J33" s="289"/>
      <c r="K33" s="289"/>
      <c r="L33" s="289"/>
      <c r="M33" s="289"/>
      <c r="N33" s="289"/>
      <c r="O33" s="289"/>
      <c r="P33" s="289"/>
      <c r="Q33" s="289"/>
      <c r="R33" s="289"/>
      <c r="S33" s="290"/>
      <c r="T33" s="285">
        <f>SUM(F33:S33)</f>
        <v>0</v>
      </c>
      <c r="U33" s="286"/>
      <c r="V33" s="286"/>
      <c r="W33" s="291"/>
      <c r="X33" s="291"/>
      <c r="Y33" s="291">
        <f>+T33</f>
        <v>0</v>
      </c>
      <c r="Z33" s="291"/>
      <c r="AA33" s="291"/>
      <c r="AB33" s="291"/>
      <c r="AC33" s="291"/>
      <c r="AD33" s="291"/>
      <c r="AE33" s="291"/>
      <c r="AF33" s="291"/>
      <c r="AG33" s="291"/>
      <c r="AH33" s="291"/>
      <c r="AI33" s="809"/>
      <c r="AJ33" s="809"/>
      <c r="AK33" s="291"/>
      <c r="AL33" s="291"/>
      <c r="AM33" s="291"/>
      <c r="AN33" s="291"/>
      <c r="AO33" s="291"/>
      <c r="AP33" s="291"/>
      <c r="AQ33" s="292"/>
      <c r="AR33" s="286">
        <f>T33-SUM(W33:AQ33)</f>
        <v>0</v>
      </c>
    </row>
    <row r="34" spans="3:44" x14ac:dyDescent="0.2">
      <c r="C34" s="911"/>
      <c r="D34" s="289"/>
      <c r="E34" s="289"/>
      <c r="F34" s="289"/>
      <c r="G34" s="289"/>
      <c r="H34" s="1322"/>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09"/>
      <c r="AJ34" s="809"/>
      <c r="AK34" s="291"/>
      <c r="AL34" s="291"/>
      <c r="AM34" s="291"/>
      <c r="AN34" s="291"/>
      <c r="AO34" s="291"/>
      <c r="AP34" s="291"/>
      <c r="AQ34" s="292"/>
    </row>
    <row r="35" spans="3:44" x14ac:dyDescent="0.2">
      <c r="C35" s="1303" t="s">
        <v>198</v>
      </c>
      <c r="D35" s="283"/>
      <c r="E35" s="283"/>
      <c r="F35" s="283"/>
      <c r="G35" s="283"/>
      <c r="H35" s="1321"/>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8"/>
      <c r="AJ35" s="808"/>
      <c r="AK35" s="287"/>
      <c r="AL35" s="287"/>
      <c r="AM35" s="287"/>
      <c r="AN35" s="287"/>
      <c r="AO35" s="287"/>
      <c r="AP35" s="287"/>
      <c r="AQ35" s="288"/>
    </row>
    <row r="36" spans="3:44" x14ac:dyDescent="0.2">
      <c r="C36" s="911" t="s">
        <v>199</v>
      </c>
      <c r="D36" s="289">
        <f>IFERROR('Sch Parent Inputs'!C46,0)</f>
        <v>0</v>
      </c>
      <c r="E36" s="289"/>
      <c r="F36" s="289">
        <f t="shared" ref="F36:F45" si="8">D36-E36</f>
        <v>0</v>
      </c>
      <c r="G36" s="289"/>
      <c r="H36" s="1322"/>
      <c r="I36" s="289"/>
      <c r="J36" s="289"/>
      <c r="K36" s="289"/>
      <c r="L36" s="289"/>
      <c r="M36" s="289"/>
      <c r="N36" s="289"/>
      <c r="O36" s="289"/>
      <c r="P36" s="289"/>
      <c r="Q36" s="289"/>
      <c r="R36" s="289"/>
      <c r="S36" s="290"/>
      <c r="T36" s="285">
        <f>SUM(F36:S36)</f>
        <v>0</v>
      </c>
      <c r="U36" s="286"/>
      <c r="V36" s="286"/>
      <c r="W36" s="291"/>
      <c r="X36" s="291"/>
      <c r="Y36" s="291"/>
      <c r="Z36" s="291"/>
      <c r="AA36" s="291"/>
      <c r="AB36" s="291"/>
      <c r="AC36" s="291">
        <f t="shared" ref="AC36" si="9">+T36</f>
        <v>0</v>
      </c>
      <c r="AD36" s="291"/>
      <c r="AE36" s="291"/>
      <c r="AF36" s="291"/>
      <c r="AG36" s="291"/>
      <c r="AH36" s="291"/>
      <c r="AI36" s="809"/>
      <c r="AJ36" s="809"/>
      <c r="AK36" s="291"/>
      <c r="AL36" s="291"/>
      <c r="AM36" s="291"/>
      <c r="AN36" s="291"/>
      <c r="AO36" s="291"/>
      <c r="AP36" s="291"/>
      <c r="AQ36" s="292"/>
      <c r="AR36" s="286">
        <f>T36-SUM(W36:AQ36)</f>
        <v>0</v>
      </c>
    </row>
    <row r="37" spans="3:44" x14ac:dyDescent="0.2">
      <c r="C37" s="911" t="s">
        <v>200</v>
      </c>
      <c r="D37" s="289">
        <f>IFERROR('Sch Parent Inputs'!C47,0)</f>
        <v>0</v>
      </c>
      <c r="E37" s="289"/>
      <c r="F37" s="289">
        <f t="shared" si="8"/>
        <v>0</v>
      </c>
      <c r="G37" s="289"/>
      <c r="H37" s="1322"/>
      <c r="I37" s="289"/>
      <c r="J37" s="289"/>
      <c r="K37" s="289"/>
      <c r="L37" s="289"/>
      <c r="M37" s="289"/>
      <c r="N37" s="289"/>
      <c r="O37" s="289"/>
      <c r="P37" s="289"/>
      <c r="Q37" s="289"/>
      <c r="R37" s="289"/>
      <c r="S37" s="290"/>
      <c r="T37" s="285">
        <f>SUM(F37:S37)</f>
        <v>0</v>
      </c>
      <c r="U37" s="286"/>
      <c r="V37" s="286"/>
      <c r="W37" s="291"/>
      <c r="X37" s="291"/>
      <c r="Y37" s="291"/>
      <c r="Z37" s="291"/>
      <c r="AA37" s="291"/>
      <c r="AB37" s="291">
        <f>+T37</f>
        <v>0</v>
      </c>
      <c r="AC37" s="291"/>
      <c r="AD37" s="291"/>
      <c r="AE37" s="291"/>
      <c r="AF37" s="291"/>
      <c r="AG37" s="291"/>
      <c r="AH37" s="291"/>
      <c r="AI37" s="809"/>
      <c r="AJ37" s="809"/>
      <c r="AK37" s="291"/>
      <c r="AL37" s="291"/>
      <c r="AM37" s="291"/>
      <c r="AN37" s="291"/>
      <c r="AO37" s="291"/>
      <c r="AP37" s="291"/>
      <c r="AQ37" s="292"/>
      <c r="AR37" s="286">
        <f>T37-SUM(W37:AQ37)</f>
        <v>0</v>
      </c>
    </row>
    <row r="38" spans="3:44" x14ac:dyDescent="0.2">
      <c r="C38" s="911"/>
      <c r="D38" s="289"/>
      <c r="E38" s="289"/>
      <c r="F38" s="289"/>
      <c r="G38" s="289"/>
      <c r="H38" s="1322"/>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09"/>
      <c r="AJ38" s="809"/>
      <c r="AK38" s="291"/>
      <c r="AL38" s="291"/>
      <c r="AM38" s="291"/>
      <c r="AN38" s="291"/>
      <c r="AO38" s="291"/>
      <c r="AP38" s="291"/>
      <c r="AQ38" s="292"/>
    </row>
    <row r="39" spans="3:44" x14ac:dyDescent="0.2">
      <c r="C39" s="1301"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row>
    <row r="40" spans="3:44" x14ac:dyDescent="0.2">
      <c r="C40" s="1303" t="s">
        <v>189</v>
      </c>
      <c r="D40" s="283"/>
      <c r="E40" s="283"/>
      <c r="F40" s="283"/>
      <c r="G40" s="283"/>
      <c r="H40" s="1321"/>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8"/>
      <c r="AJ40" s="808"/>
      <c r="AK40" s="287"/>
      <c r="AL40" s="287"/>
      <c r="AM40" s="287"/>
      <c r="AN40" s="287"/>
      <c r="AO40" s="287"/>
      <c r="AP40" s="287"/>
      <c r="AQ40" s="288"/>
    </row>
    <row r="41" spans="3:44" x14ac:dyDescent="0.2">
      <c r="C41" s="911" t="s">
        <v>202</v>
      </c>
      <c r="D41" s="289">
        <f>IFERROR('Sch Parent Inputs'!C52,0)</f>
        <v>0</v>
      </c>
      <c r="E41" s="289"/>
      <c r="F41" s="289">
        <f t="shared" si="8"/>
        <v>0</v>
      </c>
      <c r="G41" s="289"/>
      <c r="H41" s="1322"/>
      <c r="I41" s="289"/>
      <c r="J41" s="289"/>
      <c r="K41" s="289"/>
      <c r="L41" s="289"/>
      <c r="M41" s="289"/>
      <c r="N41" s="289"/>
      <c r="O41" s="289"/>
      <c r="P41" s="289"/>
      <c r="Q41" s="289"/>
      <c r="R41" s="289"/>
      <c r="S41" s="290"/>
      <c r="T41" s="285">
        <f t="shared" ref="T41:T45" si="10">SUM(F41:S41)</f>
        <v>0</v>
      </c>
      <c r="U41" s="286"/>
      <c r="V41" s="286"/>
      <c r="W41" s="291"/>
      <c r="X41" s="291"/>
      <c r="Y41" s="291"/>
      <c r="Z41" s="291"/>
      <c r="AA41" s="291"/>
      <c r="AB41" s="291"/>
      <c r="AC41" s="291">
        <f>+T41</f>
        <v>0</v>
      </c>
      <c r="AD41" s="291"/>
      <c r="AE41" s="291"/>
      <c r="AF41" s="291"/>
      <c r="AG41" s="291"/>
      <c r="AH41" s="291"/>
      <c r="AI41" s="809"/>
      <c r="AJ41" s="809"/>
      <c r="AK41" s="291"/>
      <c r="AL41" s="291"/>
      <c r="AM41" s="291"/>
      <c r="AN41" s="291"/>
      <c r="AO41" s="291"/>
      <c r="AP41" s="291"/>
      <c r="AQ41" s="292"/>
      <c r="AR41" s="286">
        <f>T41-SUM(W41:AQ41)</f>
        <v>0</v>
      </c>
    </row>
    <row r="42" spans="3:44" x14ac:dyDescent="0.2">
      <c r="C42" s="911" t="s">
        <v>1098</v>
      </c>
      <c r="D42" s="289">
        <f>IFERROR('Sch Parent Inputs'!C53,0)</f>
        <v>0</v>
      </c>
      <c r="E42" s="289"/>
      <c r="F42" s="289">
        <f t="shared" si="8"/>
        <v>0</v>
      </c>
      <c r="G42" s="289"/>
      <c r="H42" s="1322"/>
      <c r="I42" s="289"/>
      <c r="J42" s="289"/>
      <c r="K42" s="289"/>
      <c r="L42" s="289"/>
      <c r="M42" s="289"/>
      <c r="N42" s="289"/>
      <c r="O42" s="289"/>
      <c r="P42" s="289"/>
      <c r="Q42" s="289"/>
      <c r="R42" s="289"/>
      <c r="S42" s="290"/>
      <c r="T42" s="285">
        <f t="shared" si="10"/>
        <v>0</v>
      </c>
      <c r="U42" s="286"/>
      <c r="V42" s="286"/>
      <c r="W42" s="291"/>
      <c r="X42" s="291"/>
      <c r="Y42" s="291"/>
      <c r="Z42" s="291"/>
      <c r="AA42" s="291"/>
      <c r="AB42" s="291"/>
      <c r="AC42" s="291">
        <f>+T42</f>
        <v>0</v>
      </c>
      <c r="AD42" s="291"/>
      <c r="AE42" s="291"/>
      <c r="AF42" s="291"/>
      <c r="AG42" s="291"/>
      <c r="AH42" s="291"/>
      <c r="AI42" s="809"/>
      <c r="AJ42" s="809"/>
      <c r="AK42" s="291"/>
      <c r="AL42" s="291"/>
      <c r="AM42" s="291"/>
      <c r="AN42" s="291"/>
      <c r="AO42" s="291"/>
      <c r="AP42" s="291"/>
      <c r="AQ42" s="292"/>
      <c r="AR42" s="286">
        <f>T42-SUM(W42:AQ42)</f>
        <v>0</v>
      </c>
    </row>
    <row r="43" spans="3:44" x14ac:dyDescent="0.2">
      <c r="C43" s="911" t="s">
        <v>206</v>
      </c>
      <c r="D43" s="289">
        <f>IFERROR('Sch Parent Inputs'!C54,0)</f>
        <v>0</v>
      </c>
      <c r="E43" s="289"/>
      <c r="F43" s="289">
        <f t="shared" si="8"/>
        <v>0</v>
      </c>
      <c r="G43" s="289"/>
      <c r="H43" s="1322"/>
      <c r="I43" s="289"/>
      <c r="J43" s="289"/>
      <c r="K43" s="289"/>
      <c r="L43" s="289"/>
      <c r="M43" s="289"/>
      <c r="N43" s="289"/>
      <c r="O43" s="289"/>
      <c r="P43" s="289"/>
      <c r="Q43" s="289"/>
      <c r="R43" s="289"/>
      <c r="S43" s="290"/>
      <c r="T43" s="285">
        <f t="shared" si="10"/>
        <v>0</v>
      </c>
      <c r="U43" s="286"/>
      <c r="V43" s="286"/>
      <c r="W43" s="291"/>
      <c r="X43" s="291"/>
      <c r="Y43" s="291"/>
      <c r="Z43" s="291"/>
      <c r="AA43" s="291"/>
      <c r="AB43" s="291"/>
      <c r="AC43" s="291">
        <f>+T43</f>
        <v>0</v>
      </c>
      <c r="AD43" s="291"/>
      <c r="AE43" s="291"/>
      <c r="AF43" s="291"/>
      <c r="AG43" s="291"/>
      <c r="AH43" s="291"/>
      <c r="AI43" s="809"/>
      <c r="AJ43" s="809"/>
      <c r="AK43" s="291"/>
      <c r="AL43" s="291"/>
      <c r="AM43" s="291"/>
      <c r="AN43" s="291"/>
      <c r="AO43" s="291"/>
      <c r="AP43" s="291"/>
      <c r="AQ43" s="292"/>
      <c r="AR43" s="286">
        <f>T43-SUM(W43:AQ43)</f>
        <v>0</v>
      </c>
    </row>
    <row r="44" spans="3:44" x14ac:dyDescent="0.2">
      <c r="C44" s="911" t="s">
        <v>1099</v>
      </c>
      <c r="D44" s="289">
        <f>IFERROR('Sch Parent Inputs'!C55,0)</f>
        <v>0</v>
      </c>
      <c r="E44" s="289"/>
      <c r="F44" s="289">
        <f t="shared" si="8"/>
        <v>0</v>
      </c>
      <c r="G44" s="289">
        <f>-G7-H7</f>
        <v>0</v>
      </c>
      <c r="H44" s="1322"/>
      <c r="I44" s="289"/>
      <c r="J44" s="289"/>
      <c r="K44" s="289"/>
      <c r="L44" s="289"/>
      <c r="M44" s="289">
        <f>-M172-M171</f>
        <v>0</v>
      </c>
      <c r="N44" s="289"/>
      <c r="O44" s="289"/>
      <c r="P44" s="289"/>
      <c r="Q44" s="289"/>
      <c r="R44" s="289"/>
      <c r="S44" s="290"/>
      <c r="T44" s="285">
        <f t="shared" si="10"/>
        <v>0</v>
      </c>
      <c r="U44" s="286"/>
      <c r="V44" s="286"/>
      <c r="W44" s="291"/>
      <c r="X44" s="291"/>
      <c r="Y44" s="291"/>
      <c r="Z44" s="291"/>
      <c r="AA44" s="291"/>
      <c r="AB44" s="291">
        <f>+T44</f>
        <v>0</v>
      </c>
      <c r="AC44" s="291"/>
      <c r="AD44" s="291"/>
      <c r="AE44" s="291"/>
      <c r="AF44" s="291"/>
      <c r="AG44" s="291"/>
      <c r="AH44" s="291"/>
      <c r="AI44" s="809"/>
      <c r="AJ44" s="809"/>
      <c r="AK44" s="291"/>
      <c r="AL44" s="291"/>
      <c r="AM44" s="291"/>
      <c r="AN44" s="291"/>
      <c r="AO44" s="291"/>
      <c r="AP44" s="291"/>
      <c r="AQ44" s="292"/>
      <c r="AR44" s="286">
        <f>T44-SUM(W44:AQ44)</f>
        <v>0</v>
      </c>
    </row>
    <row r="45" spans="3:44" x14ac:dyDescent="0.2">
      <c r="C45" s="911" t="s">
        <v>1100</v>
      </c>
      <c r="D45" s="289">
        <f>IFERROR('Sch Parent Inputs'!C56,0)</f>
        <v>0</v>
      </c>
      <c r="E45" s="289"/>
      <c r="F45" s="289">
        <f t="shared" si="8"/>
        <v>0</v>
      </c>
      <c r="G45" s="289"/>
      <c r="H45" s="1322"/>
      <c r="I45" s="289"/>
      <c r="J45" s="289"/>
      <c r="K45" s="289"/>
      <c r="L45" s="289"/>
      <c r="M45" s="289"/>
      <c r="N45" s="289"/>
      <c r="O45" s="289"/>
      <c r="P45" s="289"/>
      <c r="Q45" s="289"/>
      <c r="R45" s="289"/>
      <c r="S45" s="290"/>
      <c r="T45" s="285">
        <f t="shared" si="10"/>
        <v>0</v>
      </c>
      <c r="U45" s="286"/>
      <c r="V45" s="286"/>
      <c r="W45" s="291"/>
      <c r="X45" s="291"/>
      <c r="Y45" s="291"/>
      <c r="Z45" s="291"/>
      <c r="AA45" s="291"/>
      <c r="AB45" s="291"/>
      <c r="AC45" s="291">
        <f t="shared" ref="AC45:AC54" si="11">+T45</f>
        <v>0</v>
      </c>
      <c r="AD45" s="291"/>
      <c r="AE45" s="291"/>
      <c r="AF45" s="291"/>
      <c r="AG45" s="291"/>
      <c r="AH45" s="291"/>
      <c r="AI45" s="809"/>
      <c r="AJ45" s="809"/>
      <c r="AK45" s="291"/>
      <c r="AL45" s="291"/>
      <c r="AM45" s="291"/>
      <c r="AN45" s="291"/>
      <c r="AO45" s="291"/>
      <c r="AP45" s="291"/>
      <c r="AQ45" s="292"/>
      <c r="AR45" s="286">
        <f>T45-SUM(W45:AQ45)</f>
        <v>0</v>
      </c>
    </row>
    <row r="46" spans="3:44" x14ac:dyDescent="0.2">
      <c r="C46" s="911"/>
      <c r="D46" s="289"/>
      <c r="E46" s="289"/>
      <c r="F46" s="289"/>
      <c r="G46" s="289"/>
      <c r="H46" s="1322"/>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09"/>
      <c r="AJ46" s="809"/>
      <c r="AK46" s="291"/>
      <c r="AL46" s="291"/>
      <c r="AM46" s="291"/>
      <c r="AN46" s="291"/>
      <c r="AO46" s="291"/>
      <c r="AP46" s="291"/>
      <c r="AQ46" s="292"/>
    </row>
    <row r="47" spans="3:44" x14ac:dyDescent="0.2">
      <c r="C47" s="1301"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row>
    <row r="48" spans="3:44" x14ac:dyDescent="0.2">
      <c r="C48" s="1303" t="s">
        <v>189</v>
      </c>
      <c r="D48" s="283"/>
      <c r="E48" s="283"/>
      <c r="F48" s="283"/>
      <c r="G48" s="283"/>
      <c r="H48" s="1321"/>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8"/>
      <c r="AJ48" s="808"/>
      <c r="AK48" s="287"/>
      <c r="AL48" s="287"/>
      <c r="AM48" s="287"/>
      <c r="AN48" s="287"/>
      <c r="AO48" s="287"/>
      <c r="AP48" s="287"/>
      <c r="AQ48" s="288"/>
    </row>
    <row r="49" spans="3:44" x14ac:dyDescent="0.2">
      <c r="C49" s="911" t="s">
        <v>209</v>
      </c>
      <c r="D49" s="289">
        <f>IFERROR('Sch Parent Inputs'!C61,0)</f>
        <v>0</v>
      </c>
      <c r="E49" s="289"/>
      <c r="F49" s="289">
        <f t="shared" ref="F49:F58" si="12">D49-E49</f>
        <v>0</v>
      </c>
      <c r="G49" s="289"/>
      <c r="H49" s="1322"/>
      <c r="I49" s="289"/>
      <c r="J49" s="289"/>
      <c r="K49" s="289"/>
      <c r="L49" s="289"/>
      <c r="M49" s="289"/>
      <c r="N49" s="289"/>
      <c r="O49" s="289"/>
      <c r="P49" s="289"/>
      <c r="Q49" s="289"/>
      <c r="R49" s="289"/>
      <c r="S49" s="290"/>
      <c r="T49" s="285">
        <f t="shared" ref="T49:T58" si="13">SUM(F49:S49)</f>
        <v>0</v>
      </c>
      <c r="U49" s="286"/>
      <c r="V49" s="286"/>
      <c r="W49" s="291"/>
      <c r="X49" s="291"/>
      <c r="Y49" s="291"/>
      <c r="Z49" s="291"/>
      <c r="AA49" s="291"/>
      <c r="AB49" s="291"/>
      <c r="AC49" s="291">
        <f t="shared" si="11"/>
        <v>0</v>
      </c>
      <c r="AD49" s="291"/>
      <c r="AE49" s="291"/>
      <c r="AF49" s="291"/>
      <c r="AG49" s="291"/>
      <c r="AH49" s="291"/>
      <c r="AI49" s="809"/>
      <c r="AJ49" s="809"/>
      <c r="AK49" s="291"/>
      <c r="AL49" s="291"/>
      <c r="AM49" s="291"/>
      <c r="AN49" s="291"/>
      <c r="AO49" s="291"/>
      <c r="AP49" s="291"/>
      <c r="AQ49" s="292"/>
      <c r="AR49" s="286">
        <f t="shared" ref="AR49:AR57" si="14">T49-SUM(W49:AQ49)</f>
        <v>0</v>
      </c>
    </row>
    <row r="50" spans="3:44" x14ac:dyDescent="0.2">
      <c r="C50" s="911" t="s">
        <v>1101</v>
      </c>
      <c r="D50" s="289">
        <f>IFERROR('Sch Parent Inputs'!C62,0)</f>
        <v>0</v>
      </c>
      <c r="E50" s="289"/>
      <c r="F50" s="289">
        <f t="shared" si="12"/>
        <v>0</v>
      </c>
      <c r="G50" s="289"/>
      <c r="H50" s="1322"/>
      <c r="I50" s="289"/>
      <c r="J50" s="289"/>
      <c r="K50" s="289"/>
      <c r="L50" s="289"/>
      <c r="M50" s="289"/>
      <c r="N50" s="289"/>
      <c r="O50" s="289"/>
      <c r="P50" s="289"/>
      <c r="Q50" s="289"/>
      <c r="R50" s="289"/>
      <c r="S50" s="290"/>
      <c r="T50" s="285">
        <f t="shared" si="13"/>
        <v>0</v>
      </c>
      <c r="U50" s="286"/>
      <c r="V50" s="286"/>
      <c r="W50" s="291"/>
      <c r="X50" s="291"/>
      <c r="Y50" s="291"/>
      <c r="Z50" s="291"/>
      <c r="AA50" s="291"/>
      <c r="AB50" s="291"/>
      <c r="AC50" s="291">
        <f t="shared" si="11"/>
        <v>0</v>
      </c>
      <c r="AD50" s="291"/>
      <c r="AE50" s="291"/>
      <c r="AF50" s="291"/>
      <c r="AG50" s="291"/>
      <c r="AH50" s="291"/>
      <c r="AI50" s="809"/>
      <c r="AJ50" s="809"/>
      <c r="AK50" s="291"/>
      <c r="AL50" s="291"/>
      <c r="AM50" s="291"/>
      <c r="AN50" s="291"/>
      <c r="AO50" s="291"/>
      <c r="AP50" s="291"/>
      <c r="AQ50" s="292"/>
      <c r="AR50" s="286">
        <f t="shared" si="14"/>
        <v>0</v>
      </c>
    </row>
    <row r="51" spans="3:44" x14ac:dyDescent="0.2">
      <c r="C51" s="911" t="s">
        <v>154</v>
      </c>
      <c r="D51" s="289">
        <f>IFERROR('Sch Parent Inputs'!C63,0)</f>
        <v>0</v>
      </c>
      <c r="E51" s="289"/>
      <c r="F51" s="289">
        <f t="shared" si="12"/>
        <v>0</v>
      </c>
      <c r="G51" s="289"/>
      <c r="H51" s="1322"/>
      <c r="I51" s="289"/>
      <c r="J51" s="289"/>
      <c r="K51" s="289"/>
      <c r="L51" s="289"/>
      <c r="M51" s="289"/>
      <c r="N51" s="289"/>
      <c r="O51" s="289"/>
      <c r="P51" s="289"/>
      <c r="Q51" s="289"/>
      <c r="R51" s="289"/>
      <c r="S51" s="290"/>
      <c r="T51" s="285">
        <f t="shared" si="13"/>
        <v>0</v>
      </c>
      <c r="U51" s="286"/>
      <c r="V51" s="286"/>
      <c r="W51" s="291"/>
      <c r="X51" s="291"/>
      <c r="Y51" s="291"/>
      <c r="Z51" s="291"/>
      <c r="AA51" s="291"/>
      <c r="AB51" s="291"/>
      <c r="AC51" s="291">
        <f t="shared" si="11"/>
        <v>0</v>
      </c>
      <c r="AD51" s="291"/>
      <c r="AE51" s="291"/>
      <c r="AF51" s="291"/>
      <c r="AG51" s="291"/>
      <c r="AH51" s="291"/>
      <c r="AI51" s="809"/>
      <c r="AJ51" s="809"/>
      <c r="AK51" s="291"/>
      <c r="AL51" s="291"/>
      <c r="AM51" s="291"/>
      <c r="AN51" s="291"/>
      <c r="AO51" s="291"/>
      <c r="AP51" s="291"/>
      <c r="AQ51" s="292"/>
      <c r="AR51" s="286">
        <f t="shared" si="14"/>
        <v>0</v>
      </c>
    </row>
    <row r="52" spans="3:44" x14ac:dyDescent="0.2">
      <c r="C52" s="911" t="s">
        <v>211</v>
      </c>
      <c r="D52" s="289">
        <f>IFERROR('Sch Parent Inputs'!C64,0)</f>
        <v>0</v>
      </c>
      <c r="E52" s="289"/>
      <c r="F52" s="289">
        <f t="shared" si="12"/>
        <v>0</v>
      </c>
      <c r="G52" s="289"/>
      <c r="H52" s="1322"/>
      <c r="I52" s="289"/>
      <c r="J52" s="289"/>
      <c r="K52" s="289"/>
      <c r="L52" s="289"/>
      <c r="M52" s="289"/>
      <c r="N52" s="289"/>
      <c r="O52" s="289"/>
      <c r="P52" s="289"/>
      <c r="Q52" s="289"/>
      <c r="R52" s="289"/>
      <c r="S52" s="290"/>
      <c r="T52" s="285">
        <f t="shared" si="13"/>
        <v>0</v>
      </c>
      <c r="U52" s="286"/>
      <c r="V52" s="286"/>
      <c r="W52" s="291"/>
      <c r="X52" s="291"/>
      <c r="Y52" s="291"/>
      <c r="Z52" s="291"/>
      <c r="AA52" s="291"/>
      <c r="AB52" s="291"/>
      <c r="AC52" s="291">
        <f t="shared" si="11"/>
        <v>0</v>
      </c>
      <c r="AD52" s="291"/>
      <c r="AE52" s="291"/>
      <c r="AF52" s="291"/>
      <c r="AG52" s="291"/>
      <c r="AH52" s="291"/>
      <c r="AI52" s="809"/>
      <c r="AJ52" s="809"/>
      <c r="AK52" s="291"/>
      <c r="AL52" s="291"/>
      <c r="AM52" s="291"/>
      <c r="AN52" s="291"/>
      <c r="AO52" s="291"/>
      <c r="AP52" s="291"/>
      <c r="AQ52" s="292"/>
      <c r="AR52" s="286">
        <f t="shared" si="14"/>
        <v>0</v>
      </c>
    </row>
    <row r="53" spans="3:44" x14ac:dyDescent="0.2">
      <c r="C53" s="911" t="s">
        <v>212</v>
      </c>
      <c r="D53" s="289">
        <f>IFERROR('Sch Parent Inputs'!C65,0)</f>
        <v>0</v>
      </c>
      <c r="E53" s="289"/>
      <c r="F53" s="289">
        <f t="shared" si="12"/>
        <v>0</v>
      </c>
      <c r="G53" s="289"/>
      <c r="H53" s="1322"/>
      <c r="I53" s="289"/>
      <c r="J53" s="289"/>
      <c r="K53" s="289"/>
      <c r="L53" s="289"/>
      <c r="M53" s="289"/>
      <c r="N53" s="289"/>
      <c r="O53" s="289"/>
      <c r="P53" s="289"/>
      <c r="Q53" s="289"/>
      <c r="R53" s="289"/>
      <c r="S53" s="290"/>
      <c r="T53" s="285">
        <f t="shared" si="13"/>
        <v>0</v>
      </c>
      <c r="U53" s="286"/>
      <c r="V53" s="286"/>
      <c r="W53" s="291"/>
      <c r="X53" s="291"/>
      <c r="Y53" s="291"/>
      <c r="Z53" s="291"/>
      <c r="AA53" s="291"/>
      <c r="AB53" s="291"/>
      <c r="AC53" s="291">
        <f t="shared" si="11"/>
        <v>0</v>
      </c>
      <c r="AD53" s="291"/>
      <c r="AE53" s="291"/>
      <c r="AF53" s="291"/>
      <c r="AG53" s="291"/>
      <c r="AH53" s="291"/>
      <c r="AI53" s="809"/>
      <c r="AJ53" s="809"/>
      <c r="AK53" s="291"/>
      <c r="AL53" s="291"/>
      <c r="AM53" s="291"/>
      <c r="AN53" s="291"/>
      <c r="AO53" s="291"/>
      <c r="AP53" s="291"/>
      <c r="AQ53" s="292"/>
      <c r="AR53" s="286">
        <f t="shared" si="14"/>
        <v>0</v>
      </c>
    </row>
    <row r="54" spans="3:44" x14ac:dyDescent="0.2">
      <c r="C54" s="911" t="s">
        <v>278</v>
      </c>
      <c r="D54" s="289">
        <f>IFERROR('Sch Parent Inputs'!C66,0)</f>
        <v>0</v>
      </c>
      <c r="E54" s="289"/>
      <c r="F54" s="289">
        <f t="shared" si="12"/>
        <v>0</v>
      </c>
      <c r="G54" s="289"/>
      <c r="H54" s="1322"/>
      <c r="I54" s="289"/>
      <c r="J54" s="289"/>
      <c r="K54" s="289"/>
      <c r="L54" s="289"/>
      <c r="M54" s="289"/>
      <c r="N54" s="289">
        <f>-N119-N168-N169</f>
        <v>0</v>
      </c>
      <c r="O54" s="289"/>
      <c r="P54" s="289"/>
      <c r="Q54" s="289"/>
      <c r="R54" s="289"/>
      <c r="S54" s="290"/>
      <c r="T54" s="285">
        <f t="shared" si="13"/>
        <v>0</v>
      </c>
      <c r="U54" s="286"/>
      <c r="V54" s="286"/>
      <c r="W54" s="291"/>
      <c r="X54" s="291"/>
      <c r="Y54" s="291"/>
      <c r="Z54" s="291"/>
      <c r="AA54" s="291"/>
      <c r="AB54" s="291"/>
      <c r="AC54" s="291">
        <f t="shared" si="11"/>
        <v>0</v>
      </c>
      <c r="AD54" s="291"/>
      <c r="AE54" s="291"/>
      <c r="AF54" s="291"/>
      <c r="AG54" s="291"/>
      <c r="AH54" s="291"/>
      <c r="AI54" s="809"/>
      <c r="AJ54" s="809"/>
      <c r="AK54" s="291"/>
      <c r="AL54" s="291"/>
      <c r="AM54" s="291"/>
      <c r="AN54" s="291"/>
      <c r="AO54" s="291"/>
      <c r="AP54" s="291"/>
      <c r="AQ54" s="292"/>
      <c r="AR54" s="286">
        <f t="shared" si="14"/>
        <v>0</v>
      </c>
    </row>
    <row r="55" spans="3:44" x14ac:dyDescent="0.2">
      <c r="C55" s="911" t="s">
        <v>204</v>
      </c>
      <c r="D55" s="289">
        <f>IFERROR('Sch Parent Inputs'!C67,0)</f>
        <v>0</v>
      </c>
      <c r="E55" s="289"/>
      <c r="F55" s="289">
        <f t="shared" si="12"/>
        <v>0</v>
      </c>
      <c r="G55" s="289"/>
      <c r="H55" s="1322"/>
      <c r="I55" s="289"/>
      <c r="J55" s="289"/>
      <c r="K55" s="289"/>
      <c r="L55" s="289"/>
      <c r="M55" s="289"/>
      <c r="N55" s="289"/>
      <c r="O55" s="289"/>
      <c r="P55" s="289"/>
      <c r="Q55" s="289"/>
      <c r="R55" s="289"/>
      <c r="S55" s="290"/>
      <c r="T55" s="285">
        <f t="shared" si="13"/>
        <v>0</v>
      </c>
      <c r="U55" s="286"/>
      <c r="V55" s="286"/>
      <c r="W55" s="291"/>
      <c r="X55" s="291"/>
      <c r="Y55" s="291"/>
      <c r="Z55" s="291"/>
      <c r="AA55" s="291"/>
      <c r="AB55" s="291">
        <f>+T55</f>
        <v>0</v>
      </c>
      <c r="AC55" s="291"/>
      <c r="AD55" s="291"/>
      <c r="AE55" s="291"/>
      <c r="AF55" s="291"/>
      <c r="AG55" s="291"/>
      <c r="AH55" s="291"/>
      <c r="AI55" s="809"/>
      <c r="AJ55" s="809"/>
      <c r="AK55" s="291"/>
      <c r="AL55" s="291"/>
      <c r="AM55" s="291"/>
      <c r="AN55" s="291"/>
      <c r="AO55" s="291"/>
      <c r="AP55" s="291"/>
      <c r="AQ55" s="292"/>
      <c r="AR55" s="286">
        <f t="shared" si="14"/>
        <v>0</v>
      </c>
    </row>
    <row r="56" spans="3:44" x14ac:dyDescent="0.2">
      <c r="C56" s="911" t="s">
        <v>155</v>
      </c>
      <c r="D56" s="289">
        <f>IFERROR('Sch Parent Inputs'!C68,0)</f>
        <v>0</v>
      </c>
      <c r="E56" s="289"/>
      <c r="F56" s="289">
        <f t="shared" si="12"/>
        <v>0</v>
      </c>
      <c r="G56" s="289"/>
      <c r="H56" s="1322"/>
      <c r="I56" s="289"/>
      <c r="J56" s="289"/>
      <c r="K56" s="289"/>
      <c r="L56" s="289"/>
      <c r="M56" s="289"/>
      <c r="N56" s="289"/>
      <c r="O56" s="289"/>
      <c r="P56" s="289"/>
      <c r="Q56" s="289"/>
      <c r="R56" s="289"/>
      <c r="S56" s="290"/>
      <c r="T56" s="285">
        <f t="shared" si="13"/>
        <v>0</v>
      </c>
      <c r="U56" s="286"/>
      <c r="V56" s="286"/>
      <c r="W56" s="291"/>
      <c r="X56" s="291"/>
      <c r="Y56" s="291"/>
      <c r="Z56" s="291"/>
      <c r="AA56" s="291"/>
      <c r="AB56" s="291"/>
      <c r="AC56" s="291">
        <f>+T56</f>
        <v>0</v>
      </c>
      <c r="AD56" s="291"/>
      <c r="AE56" s="291"/>
      <c r="AF56" s="291"/>
      <c r="AG56" s="291"/>
      <c r="AH56" s="291"/>
      <c r="AI56" s="809"/>
      <c r="AJ56" s="809"/>
      <c r="AK56" s="291"/>
      <c r="AL56" s="291"/>
      <c r="AM56" s="291"/>
      <c r="AN56" s="291"/>
      <c r="AO56" s="291"/>
      <c r="AP56" s="291"/>
      <c r="AQ56" s="292"/>
      <c r="AR56" s="286">
        <f t="shared" si="14"/>
        <v>0</v>
      </c>
    </row>
    <row r="57" spans="3:44" x14ac:dyDescent="0.2">
      <c r="C57" s="911" t="s">
        <v>208</v>
      </c>
      <c r="D57" s="289">
        <f>IFERROR('Sch Parent Inputs'!C69,0)</f>
        <v>0</v>
      </c>
      <c r="E57" s="289"/>
      <c r="F57" s="289">
        <f t="shared" si="12"/>
        <v>0</v>
      </c>
      <c r="G57" s="289"/>
      <c r="H57" s="1322"/>
      <c r="I57" s="289"/>
      <c r="J57" s="289"/>
      <c r="K57" s="289"/>
      <c r="L57" s="289"/>
      <c r="M57" s="289"/>
      <c r="N57" s="289"/>
      <c r="O57" s="289"/>
      <c r="P57" s="289"/>
      <c r="Q57" s="289"/>
      <c r="R57" s="289"/>
      <c r="S57" s="290"/>
      <c r="T57" s="285">
        <f t="shared" si="13"/>
        <v>0</v>
      </c>
      <c r="U57" s="286"/>
      <c r="V57" s="286"/>
      <c r="W57" s="291"/>
      <c r="X57" s="291"/>
      <c r="Y57" s="291"/>
      <c r="Z57" s="291"/>
      <c r="AA57" s="291"/>
      <c r="AB57" s="291"/>
      <c r="AC57" s="291">
        <f>+T57</f>
        <v>0</v>
      </c>
      <c r="AD57" s="291"/>
      <c r="AE57" s="291"/>
      <c r="AF57" s="291"/>
      <c r="AG57" s="291"/>
      <c r="AH57" s="291"/>
      <c r="AI57" s="809"/>
      <c r="AJ57" s="809"/>
      <c r="AK57" s="291"/>
      <c r="AL57" s="291"/>
      <c r="AM57" s="291"/>
      <c r="AN57" s="291"/>
      <c r="AO57" s="291"/>
      <c r="AP57" s="291"/>
      <c r="AQ57" s="292"/>
      <c r="AR57" s="286">
        <f t="shared" si="14"/>
        <v>0</v>
      </c>
    </row>
    <row r="58" spans="3:44" x14ac:dyDescent="0.2">
      <c r="C58" s="911" t="s">
        <v>147</v>
      </c>
      <c r="D58" s="289">
        <f>IFERROR('Sch Parent Inputs'!C70,0)</f>
        <v>0</v>
      </c>
      <c r="E58" s="289"/>
      <c r="F58" s="289">
        <f t="shared" si="12"/>
        <v>0</v>
      </c>
      <c r="H58" s="1322"/>
      <c r="I58" s="289"/>
      <c r="J58" s="289"/>
      <c r="K58" s="289"/>
      <c r="L58" s="289"/>
      <c r="M58" s="289"/>
      <c r="N58" s="289"/>
      <c r="O58" s="289"/>
      <c r="P58" s="289"/>
      <c r="Q58" s="289"/>
      <c r="R58" s="289"/>
      <c r="S58" s="290"/>
      <c r="T58" s="285">
        <f t="shared" si="13"/>
        <v>0</v>
      </c>
      <c r="U58" s="286"/>
      <c r="V58" s="286"/>
      <c r="W58" s="291"/>
      <c r="X58" s="291"/>
      <c r="Y58" s="291"/>
      <c r="Z58" s="291"/>
      <c r="AA58" s="291"/>
      <c r="AB58" s="291"/>
      <c r="AC58" s="291">
        <f>+T58</f>
        <v>0</v>
      </c>
      <c r="AD58" s="291"/>
      <c r="AE58" s="291"/>
      <c r="AF58" s="291"/>
      <c r="AG58" s="291"/>
      <c r="AH58" s="291"/>
      <c r="AI58" s="809"/>
      <c r="AJ58" s="809"/>
      <c r="AK58" s="291"/>
      <c r="AL58" s="291"/>
      <c r="AM58" s="291"/>
      <c r="AN58" s="291"/>
      <c r="AO58" s="291"/>
      <c r="AP58" s="291"/>
      <c r="AQ58" s="292"/>
      <c r="AR58" s="286"/>
    </row>
    <row r="59" spans="3:44" x14ac:dyDescent="0.2">
      <c r="C59" s="911"/>
      <c r="D59" s="289"/>
      <c r="E59" s="289"/>
      <c r="F59" s="289"/>
      <c r="G59" s="289"/>
      <c r="H59" s="1322"/>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09"/>
      <c r="AJ59" s="809"/>
      <c r="AK59" s="291"/>
      <c r="AL59" s="291"/>
      <c r="AM59" s="291"/>
      <c r="AN59" s="291"/>
      <c r="AO59" s="291"/>
      <c r="AP59" s="291"/>
      <c r="AQ59" s="292"/>
    </row>
    <row r="60" spans="3:44" x14ac:dyDescent="0.2">
      <c r="C60" s="1301"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row>
    <row r="61" spans="3:44" x14ac:dyDescent="0.2">
      <c r="C61" s="1303" t="s">
        <v>177</v>
      </c>
      <c r="D61" s="283"/>
      <c r="E61" s="283"/>
      <c r="F61" s="283"/>
      <c r="G61" s="283"/>
      <c r="H61" s="1321"/>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8"/>
      <c r="AJ61" s="808"/>
      <c r="AK61" s="287"/>
      <c r="AL61" s="287"/>
      <c r="AM61" s="287"/>
      <c r="AN61" s="287"/>
      <c r="AO61" s="287"/>
      <c r="AP61" s="287"/>
      <c r="AQ61" s="288"/>
    </row>
    <row r="62" spans="3:44" x14ac:dyDescent="0.2">
      <c r="C62" s="911" t="s">
        <v>375</v>
      </c>
      <c r="D62" s="289">
        <f>IFERROR('Sch Parent Inputs'!C75,0)</f>
        <v>0</v>
      </c>
      <c r="E62" s="289"/>
      <c r="F62" s="289">
        <f t="shared" ref="F62:F99" si="15">D62-E62</f>
        <v>0</v>
      </c>
      <c r="G62" s="289"/>
      <c r="H62" s="1322"/>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09"/>
      <c r="AJ62" s="809"/>
      <c r="AK62" s="291"/>
      <c r="AL62" s="291"/>
      <c r="AM62" s="291"/>
      <c r="AN62" s="291"/>
      <c r="AO62" s="291"/>
      <c r="AP62" s="291"/>
      <c r="AQ62" s="292"/>
      <c r="AR62" s="286">
        <f>T62-SUM(W62:AQ62)</f>
        <v>0</v>
      </c>
    </row>
    <row r="63" spans="3:44" x14ac:dyDescent="0.2">
      <c r="C63" s="911" t="s">
        <v>1102</v>
      </c>
      <c r="D63" s="289">
        <f>IFERROR('Sch Parent Inputs'!C76,0)</f>
        <v>0</v>
      </c>
      <c r="E63" s="289"/>
      <c r="F63" s="289">
        <f t="shared" si="15"/>
        <v>0</v>
      </c>
      <c r="G63" s="289"/>
      <c r="H63" s="1322"/>
      <c r="I63" s="289"/>
      <c r="J63" s="289"/>
      <c r="K63" s="289">
        <f>-K113</f>
        <v>0</v>
      </c>
      <c r="L63" s="289"/>
      <c r="M63" s="289"/>
      <c r="N63" s="289"/>
      <c r="O63" s="289"/>
      <c r="P63" s="289"/>
      <c r="Q63" s="289"/>
      <c r="R63" s="289"/>
      <c r="S63" s="290"/>
      <c r="T63" s="285">
        <f>SUM(F63:S63)</f>
        <v>0</v>
      </c>
      <c r="U63" s="286"/>
      <c r="V63" s="286"/>
      <c r="W63" s="291"/>
      <c r="X63" s="291"/>
      <c r="Y63" s="291"/>
      <c r="Z63" s="291"/>
      <c r="AA63" s="291"/>
      <c r="AB63" s="291"/>
      <c r="AC63" s="291"/>
      <c r="AD63" s="291"/>
      <c r="AE63" s="291">
        <f>+T63</f>
        <v>0</v>
      </c>
      <c r="AF63" s="291"/>
      <c r="AG63" s="291"/>
      <c r="AH63" s="291"/>
      <c r="AI63" s="809"/>
      <c r="AJ63" s="809"/>
      <c r="AK63" s="291"/>
      <c r="AL63" s="291"/>
      <c r="AM63" s="291"/>
      <c r="AN63" s="291"/>
      <c r="AO63" s="291"/>
      <c r="AP63" s="291"/>
      <c r="AQ63" s="292"/>
      <c r="AR63" s="286">
        <f>T63-SUM(W63:AQ63)</f>
        <v>0</v>
      </c>
    </row>
    <row r="64" spans="3:44" x14ac:dyDescent="0.2">
      <c r="C64" s="911" t="s">
        <v>216</v>
      </c>
      <c r="D64" s="289">
        <f>IFERROR('Sch Parent Inputs'!C77,0)</f>
        <v>0</v>
      </c>
      <c r="E64" s="289"/>
      <c r="F64" s="289">
        <f>D64-E64</f>
        <v>0</v>
      </c>
      <c r="G64" s="289"/>
      <c r="H64" s="1322"/>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09"/>
      <c r="AJ64" s="809"/>
      <c r="AK64" s="291"/>
      <c r="AL64" s="291"/>
      <c r="AM64" s="291"/>
      <c r="AN64" s="291"/>
      <c r="AO64" s="291"/>
      <c r="AP64" s="291"/>
      <c r="AQ64" s="292"/>
      <c r="AR64" s="286">
        <f>T64-SUM(W64:AQ64)</f>
        <v>0</v>
      </c>
    </row>
    <row r="65" spans="3:44" x14ac:dyDescent="0.2">
      <c r="C65" s="911" t="s">
        <v>185</v>
      </c>
      <c r="D65" s="289">
        <f>IFERROR('Sch Parent Inputs'!C78,0)</f>
        <v>0</v>
      </c>
      <c r="E65" s="289"/>
      <c r="F65" s="289">
        <f t="shared" si="15"/>
        <v>0</v>
      </c>
      <c r="G65" s="289"/>
      <c r="H65" s="1322"/>
      <c r="I65" s="289"/>
      <c r="J65" s="289"/>
      <c r="K65" s="289">
        <f>-K116</f>
        <v>0</v>
      </c>
      <c r="L65" s="289"/>
      <c r="M65" s="289"/>
      <c r="N65" s="289"/>
      <c r="O65" s="289"/>
      <c r="P65" s="289"/>
      <c r="Q65" s="289"/>
      <c r="R65" s="289"/>
      <c r="S65" s="290"/>
      <c r="T65" s="285">
        <f>SUM(F65:S65)</f>
        <v>0</v>
      </c>
      <c r="U65" s="286"/>
      <c r="V65" s="286"/>
      <c r="W65" s="291"/>
      <c r="X65" s="291">
        <f>+T65</f>
        <v>0</v>
      </c>
      <c r="Y65" s="291"/>
      <c r="Z65" s="291"/>
      <c r="AA65" s="291"/>
      <c r="AB65" s="291"/>
      <c r="AC65" s="291"/>
      <c r="AD65" s="291"/>
      <c r="AE65" s="291"/>
      <c r="AF65" s="291"/>
      <c r="AG65" s="291"/>
      <c r="AH65" s="291"/>
      <c r="AI65" s="809"/>
      <c r="AJ65" s="809"/>
      <c r="AK65" s="291"/>
      <c r="AL65" s="291"/>
      <c r="AM65" s="291"/>
      <c r="AN65" s="291"/>
      <c r="AO65" s="291"/>
      <c r="AP65" s="291"/>
      <c r="AQ65" s="292"/>
      <c r="AR65" s="286">
        <f>T65-SUM(W65:AQ65)</f>
        <v>0</v>
      </c>
    </row>
    <row r="66" spans="3:44" x14ac:dyDescent="0.2">
      <c r="C66" s="911" t="s">
        <v>217</v>
      </c>
      <c r="D66" s="289">
        <f>IFERROR('Sch Parent Inputs'!C79,0)</f>
        <v>0</v>
      </c>
      <c r="E66" s="289"/>
      <c r="F66" s="289">
        <f>D66-E66</f>
        <v>0</v>
      </c>
      <c r="G66" s="289">
        <f>-F66</f>
        <v>0</v>
      </c>
      <c r="H66" s="1322"/>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09"/>
      <c r="AJ66" s="809"/>
      <c r="AK66" s="291"/>
      <c r="AL66" s="291"/>
      <c r="AM66" s="291"/>
      <c r="AN66" s="291"/>
      <c r="AO66" s="291"/>
      <c r="AP66" s="291"/>
      <c r="AQ66" s="292"/>
      <c r="AR66" s="286">
        <f>T66-SUM(W66:AQ66)</f>
        <v>0</v>
      </c>
    </row>
    <row r="67" spans="3:44" x14ac:dyDescent="0.2">
      <c r="C67" s="911"/>
      <c r="D67" s="289"/>
      <c r="E67" s="289"/>
      <c r="F67" s="289"/>
      <c r="G67" s="289"/>
      <c r="H67" s="1322"/>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09"/>
      <c r="AJ67" s="809"/>
      <c r="AK67" s="291"/>
      <c r="AL67" s="291"/>
      <c r="AM67" s="291"/>
      <c r="AN67" s="291"/>
      <c r="AO67" s="291"/>
      <c r="AP67" s="291"/>
      <c r="AQ67" s="292"/>
    </row>
    <row r="68" spans="3:44" x14ac:dyDescent="0.2">
      <c r="C68" s="1303" t="s">
        <v>189</v>
      </c>
      <c r="D68" s="283"/>
      <c r="E68" s="283"/>
      <c r="F68" s="283"/>
      <c r="G68" s="283"/>
      <c r="H68" s="1321"/>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8"/>
      <c r="AJ68" s="808"/>
      <c r="AK68" s="287"/>
      <c r="AL68" s="287"/>
      <c r="AM68" s="287"/>
      <c r="AN68" s="287"/>
      <c r="AO68" s="287"/>
      <c r="AP68" s="287"/>
      <c r="AQ68" s="288"/>
    </row>
    <row r="69" spans="3:44" x14ac:dyDescent="0.2">
      <c r="C69" s="911" t="s">
        <v>346</v>
      </c>
      <c r="D69" s="289">
        <f>IFERROR('Sch Parent Inputs'!C83,0)</f>
        <v>0</v>
      </c>
      <c r="E69" s="289"/>
      <c r="F69" s="289">
        <f t="shared" si="15"/>
        <v>0</v>
      </c>
      <c r="G69" s="289"/>
      <c r="H69" s="1322"/>
      <c r="I69" s="289"/>
      <c r="J69" s="289"/>
      <c r="K69" s="289"/>
      <c r="L69" s="289"/>
      <c r="M69" s="289"/>
      <c r="N69" s="289"/>
      <c r="O69" s="289"/>
      <c r="P69" s="289"/>
      <c r="Q69" s="289"/>
      <c r="R69" s="289"/>
      <c r="S69" s="290"/>
      <c r="T69" s="285">
        <f t="shared" ref="T69:T74" si="16">SUM(F69:S69)</f>
        <v>0</v>
      </c>
      <c r="U69" s="286"/>
      <c r="V69" s="286"/>
      <c r="W69" s="291"/>
      <c r="X69" s="291"/>
      <c r="Y69" s="291"/>
      <c r="Z69" s="291"/>
      <c r="AA69" s="291"/>
      <c r="AB69" s="291"/>
      <c r="AC69" s="291"/>
      <c r="AD69" s="291">
        <f>+T69</f>
        <v>0</v>
      </c>
      <c r="AE69" s="291"/>
      <c r="AF69" s="291"/>
      <c r="AG69" s="291"/>
      <c r="AH69" s="291"/>
      <c r="AI69" s="809"/>
      <c r="AJ69" s="809"/>
      <c r="AK69" s="291"/>
      <c r="AL69" s="291"/>
      <c r="AM69" s="291"/>
      <c r="AN69" s="291"/>
      <c r="AO69" s="291"/>
      <c r="AP69" s="291"/>
      <c r="AQ69" s="292"/>
      <c r="AR69" s="286">
        <f t="shared" ref="AR69:AR75" si="17">T69-SUM(W69:AQ69)</f>
        <v>0</v>
      </c>
    </row>
    <row r="70" spans="3:44" x14ac:dyDescent="0.2">
      <c r="C70" s="911" t="s">
        <v>218</v>
      </c>
      <c r="D70" s="289">
        <f>IFERROR('Sch Parent Inputs'!C84,0)</f>
        <v>0</v>
      </c>
      <c r="E70" s="289"/>
      <c r="F70" s="289">
        <f t="shared" si="15"/>
        <v>0</v>
      </c>
      <c r="G70" s="289">
        <f>-F70</f>
        <v>0</v>
      </c>
      <c r="H70" s="1322"/>
      <c r="I70" s="289"/>
      <c r="J70" s="289"/>
      <c r="K70" s="289"/>
      <c r="L70" s="289"/>
      <c r="M70" s="289"/>
      <c r="N70" s="289"/>
      <c r="O70" s="289"/>
      <c r="P70" s="289"/>
      <c r="Q70" s="289"/>
      <c r="R70" s="289"/>
      <c r="S70" s="290"/>
      <c r="T70" s="293">
        <f t="shared" si="16"/>
        <v>0</v>
      </c>
      <c r="U70" s="286"/>
      <c r="V70" s="286"/>
      <c r="W70" s="291"/>
      <c r="X70" s="291"/>
      <c r="Y70" s="291"/>
      <c r="Z70" s="291"/>
      <c r="AA70" s="291"/>
      <c r="AB70" s="291"/>
      <c r="AC70" s="291"/>
      <c r="AD70" s="291"/>
      <c r="AE70" s="291"/>
      <c r="AF70" s="291"/>
      <c r="AG70" s="291"/>
      <c r="AH70" s="291"/>
      <c r="AI70" s="809"/>
      <c r="AJ70" s="809"/>
      <c r="AK70" s="291"/>
      <c r="AL70" s="291"/>
      <c r="AM70" s="291"/>
      <c r="AN70" s="291"/>
      <c r="AO70" s="291"/>
      <c r="AP70" s="291"/>
      <c r="AQ70" s="292"/>
      <c r="AR70" s="286">
        <f t="shared" si="17"/>
        <v>0</v>
      </c>
    </row>
    <row r="71" spans="3:44" x14ac:dyDescent="0.2">
      <c r="C71" s="911" t="s">
        <v>219</v>
      </c>
      <c r="D71" s="289">
        <f>IFERROR('Sch Parent Inputs'!C85,0)</f>
        <v>0</v>
      </c>
      <c r="E71" s="289"/>
      <c r="F71" s="289">
        <f t="shared" si="15"/>
        <v>0</v>
      </c>
      <c r="G71" s="289"/>
      <c r="H71" s="1322"/>
      <c r="I71" s="289"/>
      <c r="J71" s="289"/>
      <c r="K71" s="289"/>
      <c r="L71" s="289"/>
      <c r="M71" s="289"/>
      <c r="N71" s="289"/>
      <c r="O71" s="289"/>
      <c r="P71" s="289"/>
      <c r="Q71" s="289"/>
      <c r="R71" s="289"/>
      <c r="S71" s="290"/>
      <c r="T71" s="285">
        <f t="shared" si="16"/>
        <v>0</v>
      </c>
      <c r="U71" s="286"/>
      <c r="V71" s="286"/>
      <c r="W71" s="291"/>
      <c r="X71" s="291"/>
      <c r="Y71" s="291"/>
      <c r="Z71" s="291"/>
      <c r="AA71" s="291"/>
      <c r="AB71" s="291"/>
      <c r="AC71" s="291"/>
      <c r="AD71" s="291"/>
      <c r="AE71" s="291"/>
      <c r="AF71" s="291"/>
      <c r="AG71" s="291">
        <f>+T71</f>
        <v>0</v>
      </c>
      <c r="AH71" s="291"/>
      <c r="AI71" s="809"/>
      <c r="AJ71" s="809"/>
      <c r="AK71" s="291"/>
      <c r="AL71" s="291"/>
      <c r="AM71" s="291"/>
      <c r="AN71" s="291"/>
      <c r="AO71" s="291"/>
      <c r="AP71" s="291"/>
      <c r="AQ71" s="292"/>
      <c r="AR71" s="286">
        <f t="shared" si="17"/>
        <v>0</v>
      </c>
    </row>
    <row r="72" spans="3:44" x14ac:dyDescent="0.2">
      <c r="C72" s="911" t="s">
        <v>376</v>
      </c>
      <c r="D72" s="289">
        <f>IFERROR('Sch Parent Inputs'!C86,0)</f>
        <v>0</v>
      </c>
      <c r="E72" s="289"/>
      <c r="F72" s="289">
        <f t="shared" si="15"/>
        <v>0</v>
      </c>
      <c r="G72" s="289">
        <f>-F72</f>
        <v>0</v>
      </c>
      <c r="H72" s="1322"/>
      <c r="I72" s="289"/>
      <c r="J72" s="289"/>
      <c r="K72" s="289"/>
      <c r="L72" s="289"/>
      <c r="M72" s="289"/>
      <c r="N72" s="289"/>
      <c r="O72" s="289"/>
      <c r="P72" s="289"/>
      <c r="Q72" s="289"/>
      <c r="R72" s="289"/>
      <c r="S72" s="378"/>
      <c r="T72" s="293">
        <f t="shared" si="16"/>
        <v>0</v>
      </c>
      <c r="U72" s="286"/>
      <c r="V72" s="286"/>
      <c r="W72" s="291"/>
      <c r="X72" s="291"/>
      <c r="Y72" s="291"/>
      <c r="Z72" s="291"/>
      <c r="AA72" s="291"/>
      <c r="AB72" s="291"/>
      <c r="AC72" s="291"/>
      <c r="AD72" s="291"/>
      <c r="AE72" s="291"/>
      <c r="AF72" s="291"/>
      <c r="AG72" s="291"/>
      <c r="AH72" s="291"/>
      <c r="AI72" s="809"/>
      <c r="AJ72" s="809"/>
      <c r="AK72" s="291"/>
      <c r="AL72" s="291"/>
      <c r="AM72" s="291"/>
      <c r="AN72" s="291"/>
      <c r="AO72" s="291"/>
      <c r="AP72" s="291"/>
      <c r="AQ72" s="292"/>
      <c r="AR72" s="286">
        <f t="shared" si="17"/>
        <v>0</v>
      </c>
    </row>
    <row r="73" spans="3:44" x14ac:dyDescent="0.2">
      <c r="C73" s="911" t="s">
        <v>1103</v>
      </c>
      <c r="D73" s="289">
        <f>IFERROR('Sch Parent Inputs'!C87,0)</f>
        <v>0</v>
      </c>
      <c r="E73" s="289"/>
      <c r="F73" s="289">
        <f>D73-E73</f>
        <v>0</v>
      </c>
      <c r="G73" s="289">
        <f>IF(SUM(G166:G166)&gt;0,SUM(G166:G166),0)</f>
        <v>0</v>
      </c>
      <c r="H73" s="1322"/>
      <c r="I73" s="289"/>
      <c r="J73" s="289"/>
      <c r="K73" s="289"/>
      <c r="L73" s="289"/>
      <c r="M73" s="289"/>
      <c r="N73" s="289"/>
      <c r="O73" s="289"/>
      <c r="P73" s="289"/>
      <c r="Q73" s="289"/>
      <c r="R73" s="289"/>
      <c r="S73" s="378"/>
      <c r="T73" s="293">
        <f t="shared" si="16"/>
        <v>0</v>
      </c>
      <c r="U73" s="286"/>
      <c r="V73" s="286"/>
      <c r="W73" s="291"/>
      <c r="X73" s="291"/>
      <c r="Y73" s="291"/>
      <c r="Z73" s="291"/>
      <c r="AA73" s="291"/>
      <c r="AB73" s="291"/>
      <c r="AC73" s="291"/>
      <c r="AD73" s="291"/>
      <c r="AE73" s="291"/>
      <c r="AF73" s="291"/>
      <c r="AG73" s="291"/>
      <c r="AH73" s="291"/>
      <c r="AI73" s="809"/>
      <c r="AJ73" s="809"/>
      <c r="AK73" s="291"/>
      <c r="AL73" s="291"/>
      <c r="AM73" s="291"/>
      <c r="AN73" s="291"/>
      <c r="AO73" s="291"/>
      <c r="AP73" s="291"/>
      <c r="AQ73" s="292"/>
      <c r="AR73" s="286">
        <f t="shared" si="17"/>
        <v>0</v>
      </c>
    </row>
    <row r="74" spans="3:44" x14ac:dyDescent="0.2">
      <c r="C74" s="911" t="s">
        <v>222</v>
      </c>
      <c r="D74" s="289">
        <f>IFERROR('Sch Parent Inputs'!C88,0)</f>
        <v>0</v>
      </c>
      <c r="E74" s="289"/>
      <c r="F74" s="289">
        <f>D74-E74</f>
        <v>0</v>
      </c>
      <c r="G74" s="289"/>
      <c r="H74" s="1322"/>
      <c r="I74" s="289"/>
      <c r="J74" s="289"/>
      <c r="K74" s="289"/>
      <c r="L74" s="289"/>
      <c r="M74" s="289"/>
      <c r="N74" s="289"/>
      <c r="O74" s="289"/>
      <c r="P74" s="289"/>
      <c r="Q74" s="289"/>
      <c r="R74" s="289"/>
      <c r="S74" s="378"/>
      <c r="T74" s="285">
        <f t="shared" si="16"/>
        <v>0</v>
      </c>
      <c r="U74" s="286"/>
      <c r="V74" s="286"/>
      <c r="W74" s="291"/>
      <c r="X74" s="291"/>
      <c r="Y74" s="291"/>
      <c r="Z74" s="291"/>
      <c r="AA74" s="291"/>
      <c r="AB74" s="291"/>
      <c r="AC74" s="291">
        <f>T74</f>
        <v>0</v>
      </c>
      <c r="AD74" s="291"/>
      <c r="AE74" s="291"/>
      <c r="AF74" s="291"/>
      <c r="AG74" s="291"/>
      <c r="AH74" s="291"/>
      <c r="AI74" s="809"/>
      <c r="AJ74" s="809"/>
      <c r="AK74" s="291"/>
      <c r="AL74" s="291"/>
      <c r="AM74" s="291"/>
      <c r="AN74" s="291"/>
      <c r="AO74" s="291"/>
      <c r="AP74" s="291"/>
      <c r="AQ74" s="292"/>
      <c r="AR74" s="286">
        <f t="shared" si="17"/>
        <v>0</v>
      </c>
    </row>
    <row r="75" spans="3:44" x14ac:dyDescent="0.2">
      <c r="C75" s="911" t="s">
        <v>223</v>
      </c>
      <c r="D75" s="289">
        <f>IFERROR('Sch Parent Inputs'!C89,0)</f>
        <v>0</v>
      </c>
      <c r="E75" s="289"/>
      <c r="F75" s="289">
        <f>D75-E75</f>
        <v>0</v>
      </c>
      <c r="G75" s="289"/>
      <c r="H75" s="1322"/>
      <c r="I75" s="289"/>
      <c r="J75" s="289"/>
      <c r="K75" s="289"/>
      <c r="L75" s="289"/>
      <c r="M75" s="289"/>
      <c r="N75" s="289"/>
      <c r="O75" s="289"/>
      <c r="P75" s="289"/>
      <c r="Q75" s="289"/>
      <c r="R75" s="289"/>
      <c r="S75" s="378"/>
      <c r="T75" s="285">
        <f t="shared" ref="T75" si="18">SUM(F75:S75)</f>
        <v>0</v>
      </c>
      <c r="U75" s="286"/>
      <c r="V75" s="286"/>
      <c r="W75" s="291"/>
      <c r="X75" s="291"/>
      <c r="Y75" s="291"/>
      <c r="Z75" s="291"/>
      <c r="AA75" s="291"/>
      <c r="AB75" s="291"/>
      <c r="AC75" s="291">
        <f>T75</f>
        <v>0</v>
      </c>
      <c r="AD75" s="291"/>
      <c r="AE75" s="291"/>
      <c r="AF75" s="291"/>
      <c r="AG75" s="291"/>
      <c r="AH75" s="291"/>
      <c r="AI75" s="809"/>
      <c r="AJ75" s="809"/>
      <c r="AK75" s="291"/>
      <c r="AL75" s="291"/>
      <c r="AM75" s="291"/>
      <c r="AN75" s="291"/>
      <c r="AO75" s="291"/>
      <c r="AP75" s="291"/>
      <c r="AQ75" s="292"/>
      <c r="AR75" s="286">
        <f t="shared" si="17"/>
        <v>0</v>
      </c>
    </row>
    <row r="76" spans="3:44" x14ac:dyDescent="0.2">
      <c r="C76" s="911"/>
      <c r="D76" s="289"/>
      <c r="E76" s="289"/>
      <c r="F76" s="289"/>
      <c r="G76" s="289"/>
      <c r="H76" s="1322"/>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09"/>
      <c r="AJ76" s="809"/>
      <c r="AK76" s="291"/>
      <c r="AL76" s="291"/>
      <c r="AM76" s="291"/>
      <c r="AN76" s="291"/>
      <c r="AO76" s="291"/>
      <c r="AP76" s="291"/>
      <c r="AQ76" s="292"/>
    </row>
    <row r="77" spans="3:44" x14ac:dyDescent="0.2">
      <c r="C77" s="1301"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row>
    <row r="78" spans="3:44" x14ac:dyDescent="0.2">
      <c r="C78" s="1303" t="s">
        <v>189</v>
      </c>
      <c r="D78" s="283"/>
      <c r="E78" s="283"/>
      <c r="F78" s="283"/>
      <c r="G78" s="283"/>
      <c r="H78" s="1321"/>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8"/>
      <c r="AJ78" s="808"/>
      <c r="AK78" s="287"/>
      <c r="AL78" s="287"/>
      <c r="AM78" s="287"/>
      <c r="AN78" s="287"/>
      <c r="AO78" s="287"/>
      <c r="AP78" s="287"/>
      <c r="AQ78" s="288"/>
    </row>
    <row r="79" spans="3:44" x14ac:dyDescent="0.2">
      <c r="C79" s="911" t="s">
        <v>225</v>
      </c>
      <c r="D79" s="289">
        <f>IFERROR('Sch Parent Inputs'!C94,0)</f>
        <v>0</v>
      </c>
      <c r="E79" s="289"/>
      <c r="F79" s="289">
        <f t="shared" si="15"/>
        <v>0</v>
      </c>
      <c r="G79" s="289"/>
      <c r="H79" s="1322"/>
      <c r="I79" s="289"/>
      <c r="J79" s="289"/>
      <c r="K79" s="289"/>
      <c r="L79" s="289"/>
      <c r="M79" s="289"/>
      <c r="N79" s="289"/>
      <c r="O79" s="289"/>
      <c r="P79" s="289"/>
      <c r="Q79" s="289"/>
      <c r="R79" s="289"/>
      <c r="S79" s="290"/>
      <c r="T79" s="285">
        <f t="shared" ref="T79:T86" si="19">SUM(F79:S79)</f>
        <v>0</v>
      </c>
      <c r="U79" s="286"/>
      <c r="V79" s="286"/>
      <c r="W79" s="291"/>
      <c r="X79" s="291"/>
      <c r="Y79" s="291"/>
      <c r="Z79" s="291"/>
      <c r="AA79" s="291"/>
      <c r="AB79" s="291"/>
      <c r="AC79" s="291">
        <f t="shared" ref="AC79:AC85" si="20">+T79</f>
        <v>0</v>
      </c>
      <c r="AD79" s="291"/>
      <c r="AE79" s="291"/>
      <c r="AF79" s="291"/>
      <c r="AG79" s="291"/>
      <c r="AH79" s="291"/>
      <c r="AI79" s="809"/>
      <c r="AJ79" s="809"/>
      <c r="AK79" s="291"/>
      <c r="AL79" s="291"/>
      <c r="AM79" s="291"/>
      <c r="AN79" s="291"/>
      <c r="AO79" s="291"/>
      <c r="AP79" s="291"/>
      <c r="AQ79" s="292"/>
      <c r="AR79" s="286">
        <f t="shared" ref="AR79:AR86" si="21">T79-SUM(W79:AQ79)</f>
        <v>0</v>
      </c>
    </row>
    <row r="80" spans="3:44" x14ac:dyDescent="0.2">
      <c r="C80" s="911" t="s">
        <v>347</v>
      </c>
      <c r="D80" s="289">
        <f>IFERROR('Sch Parent Inputs'!C95,0)</f>
        <v>0</v>
      </c>
      <c r="E80" s="289"/>
      <c r="F80" s="289">
        <f t="shared" si="15"/>
        <v>0</v>
      </c>
      <c r="G80" s="289">
        <f>-F80</f>
        <v>0</v>
      </c>
      <c r="H80" s="1322"/>
      <c r="I80" s="289"/>
      <c r="J80" s="289"/>
      <c r="K80" s="289"/>
      <c r="L80" s="289"/>
      <c r="M80" s="289"/>
      <c r="N80" s="289">
        <f>-N194-N195</f>
        <v>0</v>
      </c>
      <c r="O80" s="289"/>
      <c r="P80" s="289"/>
      <c r="Q80" s="289"/>
      <c r="R80" s="289"/>
      <c r="S80" s="290"/>
      <c r="T80" s="285">
        <f t="shared" si="19"/>
        <v>0</v>
      </c>
      <c r="U80" s="286"/>
      <c r="V80" s="286"/>
      <c r="W80" s="291"/>
      <c r="X80" s="291"/>
      <c r="Y80" s="291"/>
      <c r="Z80" s="291"/>
      <c r="AA80" s="291"/>
      <c r="AB80" s="291"/>
      <c r="AC80" s="291">
        <f t="shared" si="20"/>
        <v>0</v>
      </c>
      <c r="AD80" s="291"/>
      <c r="AE80" s="291"/>
      <c r="AF80" s="291"/>
      <c r="AG80" s="291"/>
      <c r="AH80" s="291"/>
      <c r="AI80" s="809"/>
      <c r="AJ80" s="809"/>
      <c r="AK80" s="291"/>
      <c r="AL80" s="291"/>
      <c r="AM80" s="291"/>
      <c r="AN80" s="291"/>
      <c r="AO80" s="291"/>
      <c r="AP80" s="291"/>
      <c r="AQ80" s="292"/>
      <c r="AR80" s="286">
        <f t="shared" si="21"/>
        <v>0</v>
      </c>
    </row>
    <row r="81" spans="3:44" x14ac:dyDescent="0.2">
      <c r="C81" s="911" t="s">
        <v>226</v>
      </c>
      <c r="D81" s="289">
        <f>IFERROR('Sch Parent Inputs'!C96,0)</f>
        <v>0</v>
      </c>
      <c r="E81" s="289"/>
      <c r="F81" s="289">
        <f t="shared" si="15"/>
        <v>0</v>
      </c>
      <c r="G81" s="289"/>
      <c r="H81" s="1322"/>
      <c r="I81" s="289"/>
      <c r="J81" s="289"/>
      <c r="K81" s="289"/>
      <c r="L81" s="289"/>
      <c r="M81" s="289"/>
      <c r="N81" s="289"/>
      <c r="O81" s="289"/>
      <c r="P81" s="289"/>
      <c r="Q81" s="289"/>
      <c r="R81" s="289"/>
      <c r="S81" s="290"/>
      <c r="T81" s="285">
        <f t="shared" si="19"/>
        <v>0</v>
      </c>
      <c r="U81" s="286"/>
      <c r="V81" s="286"/>
      <c r="W81" s="291"/>
      <c r="X81" s="291"/>
      <c r="Y81" s="291"/>
      <c r="Z81" s="291"/>
      <c r="AA81" s="291"/>
      <c r="AB81" s="291"/>
      <c r="AC81" s="291">
        <f t="shared" si="20"/>
        <v>0</v>
      </c>
      <c r="AD81" s="291"/>
      <c r="AE81" s="291"/>
      <c r="AF81" s="291"/>
      <c r="AG81" s="291"/>
      <c r="AH81" s="291"/>
      <c r="AI81" s="809"/>
      <c r="AJ81" s="809"/>
      <c r="AK81" s="291"/>
      <c r="AL81" s="291"/>
      <c r="AM81" s="291"/>
      <c r="AN81" s="291"/>
      <c r="AO81" s="291"/>
      <c r="AP81" s="291"/>
      <c r="AQ81" s="292"/>
      <c r="AR81" s="286">
        <f t="shared" si="21"/>
        <v>0</v>
      </c>
    </row>
    <row r="82" spans="3:44" x14ac:dyDescent="0.2">
      <c r="C82" s="911" t="s">
        <v>158</v>
      </c>
      <c r="D82" s="289">
        <f>IFERROR('Sch Parent Inputs'!C97,0)</f>
        <v>0</v>
      </c>
      <c r="E82" s="289"/>
      <c r="F82" s="289">
        <f>D82-E82</f>
        <v>0</v>
      </c>
      <c r="G82" s="289"/>
      <c r="H82" s="1322"/>
      <c r="I82" s="289"/>
      <c r="J82" s="289"/>
      <c r="K82" s="289"/>
      <c r="L82" s="289"/>
      <c r="M82" s="289"/>
      <c r="N82" s="265"/>
      <c r="O82" s="289"/>
      <c r="P82" s="289"/>
      <c r="Q82" s="289"/>
      <c r="R82" s="289"/>
      <c r="S82" s="290"/>
      <c r="T82" s="285">
        <f t="shared" si="19"/>
        <v>0</v>
      </c>
      <c r="U82" s="286"/>
      <c r="V82" s="286"/>
      <c r="W82" s="291"/>
      <c r="X82" s="291"/>
      <c r="Y82" s="291"/>
      <c r="Z82" s="291"/>
      <c r="AA82" s="291"/>
      <c r="AB82" s="291"/>
      <c r="AC82" s="291">
        <f t="shared" si="20"/>
        <v>0</v>
      </c>
      <c r="AD82" s="291"/>
      <c r="AE82" s="291"/>
      <c r="AF82" s="291"/>
      <c r="AG82" s="291"/>
      <c r="AH82" s="291"/>
      <c r="AI82" s="809"/>
      <c r="AJ82" s="809"/>
      <c r="AK82" s="291"/>
      <c r="AL82" s="291"/>
      <c r="AM82" s="291"/>
      <c r="AN82" s="291"/>
      <c r="AO82" s="291"/>
      <c r="AP82" s="291"/>
      <c r="AQ82" s="292"/>
      <c r="AR82" s="286">
        <f t="shared" si="21"/>
        <v>0</v>
      </c>
    </row>
    <row r="83" spans="3:44" x14ac:dyDescent="0.2">
      <c r="C83" s="911" t="s">
        <v>227</v>
      </c>
      <c r="D83" s="289">
        <f>IFERROR('Sch Parent Inputs'!C98,0)</f>
        <v>0</v>
      </c>
      <c r="E83" s="289"/>
      <c r="F83" s="289">
        <f t="shared" si="15"/>
        <v>0</v>
      </c>
      <c r="G83" s="289"/>
      <c r="H83" s="1322"/>
      <c r="I83" s="289"/>
      <c r="J83" s="289"/>
      <c r="K83" s="289"/>
      <c r="L83" s="289"/>
      <c r="M83" s="289"/>
      <c r="N83" s="289"/>
      <c r="O83" s="289"/>
      <c r="P83" s="289"/>
      <c r="Q83" s="289"/>
      <c r="R83" s="289"/>
      <c r="S83" s="290"/>
      <c r="T83" s="285">
        <f t="shared" si="19"/>
        <v>0</v>
      </c>
      <c r="U83" s="286"/>
      <c r="V83" s="286"/>
      <c r="W83" s="291"/>
      <c r="X83" s="291"/>
      <c r="Y83" s="291"/>
      <c r="Z83" s="291"/>
      <c r="AA83" s="291"/>
      <c r="AB83" s="291"/>
      <c r="AC83" s="291">
        <f t="shared" si="20"/>
        <v>0</v>
      </c>
      <c r="AD83" s="291"/>
      <c r="AE83" s="291"/>
      <c r="AF83" s="291"/>
      <c r="AG83" s="291"/>
      <c r="AH83" s="291"/>
      <c r="AI83" s="809"/>
      <c r="AJ83" s="809"/>
      <c r="AK83" s="291"/>
      <c r="AL83" s="291"/>
      <c r="AM83" s="291"/>
      <c r="AN83" s="291"/>
      <c r="AO83" s="291"/>
      <c r="AP83" s="291"/>
      <c r="AQ83" s="292"/>
      <c r="AR83" s="286">
        <f t="shared" si="21"/>
        <v>0</v>
      </c>
    </row>
    <row r="84" spans="3:44" x14ac:dyDescent="0.2">
      <c r="C84" s="911" t="s">
        <v>159</v>
      </c>
      <c r="D84" s="289">
        <f>IFERROR('Sch Parent Inputs'!C99,0)</f>
        <v>0</v>
      </c>
      <c r="E84" s="289"/>
      <c r="F84" s="289">
        <f t="shared" si="15"/>
        <v>0</v>
      </c>
      <c r="G84" s="289">
        <f>-F84</f>
        <v>0</v>
      </c>
      <c r="H84" s="1322"/>
      <c r="I84" s="289"/>
      <c r="J84" s="289"/>
      <c r="K84" s="289"/>
      <c r="L84" s="289"/>
      <c r="M84" s="289"/>
      <c r="N84" s="289"/>
      <c r="O84" s="289"/>
      <c r="P84" s="289"/>
      <c r="Q84" s="289"/>
      <c r="R84" s="289"/>
      <c r="S84" s="290"/>
      <c r="T84" s="293">
        <f t="shared" si="19"/>
        <v>0</v>
      </c>
      <c r="U84" s="286"/>
      <c r="V84" s="286"/>
      <c r="W84" s="291"/>
      <c r="X84" s="291"/>
      <c r="Y84" s="291"/>
      <c r="Z84" s="291"/>
      <c r="AA84" s="291"/>
      <c r="AB84" s="291"/>
      <c r="AC84" s="291">
        <f t="shared" si="20"/>
        <v>0</v>
      </c>
      <c r="AD84" s="291"/>
      <c r="AE84" s="291"/>
      <c r="AF84" s="291"/>
      <c r="AG84" s="291"/>
      <c r="AH84" s="291"/>
      <c r="AI84" s="809"/>
      <c r="AJ84" s="809"/>
      <c r="AK84" s="291"/>
      <c r="AL84" s="291"/>
      <c r="AM84" s="291"/>
      <c r="AN84" s="291"/>
      <c r="AO84" s="291"/>
      <c r="AP84" s="291"/>
      <c r="AQ84" s="292"/>
      <c r="AR84" s="286">
        <f t="shared" si="21"/>
        <v>0</v>
      </c>
    </row>
    <row r="85" spans="3:44" x14ac:dyDescent="0.2">
      <c r="C85" s="911" t="s">
        <v>228</v>
      </c>
      <c r="D85" s="289">
        <f>IFERROR('Sch Parent Inputs'!C100,0)</f>
        <v>0</v>
      </c>
      <c r="E85" s="289"/>
      <c r="F85" s="289">
        <f t="shared" si="15"/>
        <v>0</v>
      </c>
      <c r="G85" s="289"/>
      <c r="H85" s="1322"/>
      <c r="I85" s="289"/>
      <c r="J85" s="289"/>
      <c r="K85" s="289"/>
      <c r="L85" s="289"/>
      <c r="M85" s="289"/>
      <c r="N85" s="289"/>
      <c r="O85" s="289"/>
      <c r="P85" s="289"/>
      <c r="Q85" s="289"/>
      <c r="R85" s="289"/>
      <c r="S85" s="290"/>
      <c r="T85" s="285">
        <f t="shared" si="19"/>
        <v>0</v>
      </c>
      <c r="U85" s="286"/>
      <c r="V85" s="286"/>
      <c r="W85" s="291"/>
      <c r="X85" s="291"/>
      <c r="Y85" s="291"/>
      <c r="Z85" s="291"/>
      <c r="AA85" s="291"/>
      <c r="AB85" s="291"/>
      <c r="AC85" s="291">
        <f t="shared" si="20"/>
        <v>0</v>
      </c>
      <c r="AD85" s="291"/>
      <c r="AE85" s="291"/>
      <c r="AF85" s="291"/>
      <c r="AG85" s="291"/>
      <c r="AH85" s="291"/>
      <c r="AI85" s="809"/>
      <c r="AJ85" s="809"/>
      <c r="AK85" s="291"/>
      <c r="AL85" s="291"/>
      <c r="AM85" s="291"/>
      <c r="AN85" s="291"/>
      <c r="AO85" s="291"/>
      <c r="AP85" s="291"/>
      <c r="AQ85" s="292"/>
      <c r="AR85" s="286">
        <f t="shared" si="21"/>
        <v>0</v>
      </c>
    </row>
    <row r="86" spans="3:44" x14ac:dyDescent="0.2">
      <c r="C86" s="911" t="s">
        <v>204</v>
      </c>
      <c r="D86" s="289">
        <f>IFERROR('Sch Parent Inputs'!C101,0)</f>
        <v>0</v>
      </c>
      <c r="E86" s="289"/>
      <c r="F86" s="289">
        <f t="shared" si="15"/>
        <v>0</v>
      </c>
      <c r="G86" s="289"/>
      <c r="H86" s="1322"/>
      <c r="I86" s="289"/>
      <c r="J86" s="289"/>
      <c r="K86" s="289"/>
      <c r="L86" s="289"/>
      <c r="M86" s="289"/>
      <c r="N86" s="289"/>
      <c r="O86" s="289"/>
      <c r="P86" s="289"/>
      <c r="Q86" s="289"/>
      <c r="R86" s="289"/>
      <c r="S86" s="290"/>
      <c r="T86" s="285">
        <f t="shared" si="19"/>
        <v>0</v>
      </c>
      <c r="U86" s="286"/>
      <c r="V86" s="286"/>
      <c r="W86" s="291"/>
      <c r="X86" s="291"/>
      <c r="Y86" s="291"/>
      <c r="Z86" s="291"/>
      <c r="AA86" s="291"/>
      <c r="AB86" s="291">
        <f>+T86</f>
        <v>0</v>
      </c>
      <c r="AD86" s="291"/>
      <c r="AE86" s="291"/>
      <c r="AF86" s="291"/>
      <c r="AG86" s="291"/>
      <c r="AH86" s="291"/>
      <c r="AI86" s="809"/>
      <c r="AJ86" s="809"/>
      <c r="AK86" s="291"/>
      <c r="AL86" s="291"/>
      <c r="AM86" s="291"/>
      <c r="AN86" s="291"/>
      <c r="AO86" s="291"/>
      <c r="AP86" s="291"/>
      <c r="AQ86" s="292"/>
      <c r="AR86" s="286">
        <f t="shared" si="21"/>
        <v>0</v>
      </c>
    </row>
    <row r="87" spans="3:44" x14ac:dyDescent="0.2">
      <c r="C87" s="911"/>
      <c r="D87" s="289"/>
      <c r="E87" s="289"/>
      <c r="F87" s="289"/>
      <c r="G87" s="289">
        <f>-F87</f>
        <v>0</v>
      </c>
      <c r="H87" s="1322"/>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09"/>
      <c r="AJ87" s="809"/>
      <c r="AK87" s="291"/>
      <c r="AL87" s="291"/>
      <c r="AM87" s="291"/>
      <c r="AN87" s="291"/>
      <c r="AO87" s="291"/>
      <c r="AP87" s="291"/>
      <c r="AQ87" s="292"/>
    </row>
    <row r="88" spans="3:44" x14ac:dyDescent="0.2">
      <c r="C88" s="1301"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row>
    <row r="89" spans="3:44" x14ac:dyDescent="0.2">
      <c r="C89" s="1303" t="s">
        <v>189</v>
      </c>
      <c r="D89" s="283"/>
      <c r="E89" s="283"/>
      <c r="F89" s="283"/>
      <c r="G89" s="283"/>
      <c r="H89" s="1321"/>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8"/>
      <c r="AJ89" s="808"/>
      <c r="AK89" s="287"/>
      <c r="AL89" s="287"/>
      <c r="AM89" s="287"/>
      <c r="AN89" s="287"/>
      <c r="AO89" s="287"/>
      <c r="AP89" s="287"/>
      <c r="AQ89" s="288"/>
    </row>
    <row r="90" spans="3:44" x14ac:dyDescent="0.2">
      <c r="C90" s="911" t="s">
        <v>230</v>
      </c>
      <c r="D90" s="289">
        <f>IFERROR('Sch Parent Inputs'!C106,0)</f>
        <v>0</v>
      </c>
      <c r="E90" s="289"/>
      <c r="F90" s="289">
        <f t="shared" si="15"/>
        <v>0</v>
      </c>
      <c r="G90" s="289">
        <f>-F90</f>
        <v>0</v>
      </c>
      <c r="H90" s="1322"/>
      <c r="I90" s="289"/>
      <c r="J90" s="289"/>
      <c r="K90" s="289"/>
      <c r="L90" s="289"/>
      <c r="M90" s="289"/>
      <c r="N90" s="289"/>
      <c r="O90" s="289"/>
      <c r="P90" s="289"/>
      <c r="Q90" s="289"/>
      <c r="R90" s="289"/>
      <c r="S90" s="290"/>
      <c r="T90" s="293">
        <f t="shared" ref="T90:T99" si="22">SUM(F90:S90)</f>
        <v>0</v>
      </c>
      <c r="U90" s="286"/>
      <c r="V90" s="286"/>
      <c r="W90" s="291"/>
      <c r="X90" s="291"/>
      <c r="Y90" s="291"/>
      <c r="Z90" s="291"/>
      <c r="AA90" s="291"/>
      <c r="AB90" s="291"/>
      <c r="AC90" s="291"/>
      <c r="AD90" s="291"/>
      <c r="AE90" s="291"/>
      <c r="AF90" s="291"/>
      <c r="AG90" s="291"/>
      <c r="AH90" s="291"/>
      <c r="AI90" s="809"/>
      <c r="AJ90" s="809"/>
      <c r="AK90" s="291"/>
      <c r="AL90" s="291"/>
      <c r="AM90" s="291"/>
      <c r="AN90" s="291"/>
      <c r="AO90" s="291"/>
      <c r="AP90" s="291"/>
      <c r="AQ90" s="292"/>
      <c r="AR90" s="286">
        <f t="shared" ref="AR90:AR99" si="23">T90-SUM(W90:AQ90)</f>
        <v>0</v>
      </c>
    </row>
    <row r="91" spans="3:44" x14ac:dyDescent="0.2">
      <c r="C91" s="911" t="s">
        <v>231</v>
      </c>
      <c r="D91" s="289">
        <f>IFERROR('Sch Parent Inputs'!C107,0)</f>
        <v>0</v>
      </c>
      <c r="E91" s="289"/>
      <c r="F91" s="289">
        <f t="shared" si="15"/>
        <v>0</v>
      </c>
      <c r="G91" s="289">
        <f t="shared" ref="G91:G99" si="24">-F91</f>
        <v>0</v>
      </c>
      <c r="H91" s="1322"/>
      <c r="I91" s="289"/>
      <c r="J91" s="289"/>
      <c r="K91" s="289"/>
      <c r="L91" s="289"/>
      <c r="M91" s="289"/>
      <c r="N91" s="289"/>
      <c r="O91" s="289"/>
      <c r="P91" s="289"/>
      <c r="Q91" s="289"/>
      <c r="R91" s="289"/>
      <c r="S91" s="290"/>
      <c r="T91" s="293">
        <f t="shared" si="22"/>
        <v>0</v>
      </c>
      <c r="U91" s="286"/>
      <c r="V91" s="286"/>
      <c r="W91" s="291"/>
      <c r="X91" s="291"/>
      <c r="Y91" s="291"/>
      <c r="Z91" s="291"/>
      <c r="AA91" s="291"/>
      <c r="AB91" s="291"/>
      <c r="AC91" s="291"/>
      <c r="AD91" s="291"/>
      <c r="AE91" s="291"/>
      <c r="AF91" s="291"/>
      <c r="AG91" s="291"/>
      <c r="AH91" s="291"/>
      <c r="AI91" s="809"/>
      <c r="AJ91" s="809"/>
      <c r="AK91" s="291"/>
      <c r="AL91" s="291"/>
      <c r="AM91" s="291"/>
      <c r="AN91" s="291"/>
      <c r="AO91" s="291"/>
      <c r="AP91" s="291"/>
      <c r="AQ91" s="292"/>
      <c r="AR91" s="286">
        <f t="shared" si="23"/>
        <v>0</v>
      </c>
    </row>
    <row r="92" spans="3:44" x14ac:dyDescent="0.2">
      <c r="C92" s="911" t="s">
        <v>232</v>
      </c>
      <c r="D92" s="289">
        <f>IFERROR('Sch Parent Inputs'!C108,0)</f>
        <v>0</v>
      </c>
      <c r="E92" s="289"/>
      <c r="F92" s="289">
        <f t="shared" ref="F92" si="25">D92-E92</f>
        <v>0</v>
      </c>
      <c r="G92" s="289">
        <f t="shared" ref="G92" si="26">-F92</f>
        <v>0</v>
      </c>
      <c r="H92" s="1322"/>
      <c r="I92" s="289"/>
      <c r="J92" s="289"/>
      <c r="K92" s="289"/>
      <c r="L92" s="289"/>
      <c r="M92" s="289"/>
      <c r="N92" s="289"/>
      <c r="O92" s="289"/>
      <c r="P92" s="289"/>
      <c r="Q92" s="289"/>
      <c r="R92" s="289"/>
      <c r="S92" s="290"/>
      <c r="T92" s="293">
        <f t="shared" si="22"/>
        <v>0</v>
      </c>
      <c r="U92" s="286"/>
      <c r="V92" s="286"/>
      <c r="W92" s="291"/>
      <c r="X92" s="291"/>
      <c r="Y92" s="291"/>
      <c r="Z92" s="291"/>
      <c r="AA92" s="291"/>
      <c r="AB92" s="291"/>
      <c r="AC92" s="291"/>
      <c r="AD92" s="291"/>
      <c r="AE92" s="291"/>
      <c r="AF92" s="291"/>
      <c r="AG92" s="291"/>
      <c r="AH92" s="291"/>
      <c r="AI92" s="809"/>
      <c r="AJ92" s="809"/>
      <c r="AK92" s="291"/>
      <c r="AL92" s="291"/>
      <c r="AM92" s="291"/>
      <c r="AN92" s="291"/>
      <c r="AO92" s="291"/>
      <c r="AP92" s="291"/>
      <c r="AQ92" s="292"/>
      <c r="AR92" s="286">
        <f t="shared" si="23"/>
        <v>0</v>
      </c>
    </row>
    <row r="93" spans="3:44" x14ac:dyDescent="0.2">
      <c r="C93" s="911" t="s">
        <v>233</v>
      </c>
      <c r="D93" s="289">
        <f>IFERROR('Sch Parent Inputs'!C109,0)</f>
        <v>0</v>
      </c>
      <c r="E93" s="289"/>
      <c r="F93" s="289">
        <f t="shared" si="15"/>
        <v>0</v>
      </c>
      <c r="G93" s="289">
        <f t="shared" si="24"/>
        <v>0</v>
      </c>
      <c r="H93" s="1322"/>
      <c r="I93" s="289"/>
      <c r="J93" s="289"/>
      <c r="K93" s="289"/>
      <c r="L93" s="289"/>
      <c r="M93" s="289"/>
      <c r="N93" s="289"/>
      <c r="O93" s="289"/>
      <c r="P93" s="289"/>
      <c r="Q93" s="289"/>
      <c r="R93" s="289"/>
      <c r="S93" s="290"/>
      <c r="T93" s="293">
        <f t="shared" si="22"/>
        <v>0</v>
      </c>
      <c r="U93" s="286"/>
      <c r="V93" s="286"/>
      <c r="W93" s="291"/>
      <c r="X93" s="291"/>
      <c r="Y93" s="291"/>
      <c r="Z93" s="291"/>
      <c r="AA93" s="291"/>
      <c r="AB93" s="291"/>
      <c r="AC93" s="291"/>
      <c r="AD93" s="291"/>
      <c r="AE93" s="291"/>
      <c r="AF93" s="291"/>
      <c r="AG93" s="291"/>
      <c r="AH93" s="291"/>
      <c r="AI93" s="809"/>
      <c r="AJ93" s="809"/>
      <c r="AK93" s="291"/>
      <c r="AL93" s="291"/>
      <c r="AM93" s="291"/>
      <c r="AN93" s="291"/>
      <c r="AO93" s="291"/>
      <c r="AP93" s="291"/>
      <c r="AQ93" s="292"/>
      <c r="AR93" s="286">
        <f t="shared" si="23"/>
        <v>0</v>
      </c>
    </row>
    <row r="94" spans="3:44" x14ac:dyDescent="0.2">
      <c r="C94" s="911" t="s">
        <v>203</v>
      </c>
      <c r="D94" s="289">
        <f>IFERROR('Sch Parent Inputs'!C110,0)</f>
        <v>0</v>
      </c>
      <c r="E94" s="289"/>
      <c r="F94" s="289">
        <f t="shared" si="15"/>
        <v>0</v>
      </c>
      <c r="G94" s="289">
        <f t="shared" si="24"/>
        <v>0</v>
      </c>
      <c r="H94" s="1322"/>
      <c r="I94" s="289"/>
      <c r="J94" s="289"/>
      <c r="K94" s="289"/>
      <c r="L94" s="289"/>
      <c r="M94" s="289"/>
      <c r="N94" s="289"/>
      <c r="O94" s="289"/>
      <c r="P94" s="289"/>
      <c r="Q94" s="289"/>
      <c r="R94" s="289"/>
      <c r="S94" s="290"/>
      <c r="T94" s="293">
        <f t="shared" si="22"/>
        <v>0</v>
      </c>
      <c r="U94" s="286"/>
      <c r="V94" s="286"/>
      <c r="W94" s="291"/>
      <c r="X94" s="291"/>
      <c r="Y94" s="291"/>
      <c r="Z94" s="291"/>
      <c r="AA94" s="291"/>
      <c r="AB94" s="291"/>
      <c r="AC94" s="291"/>
      <c r="AD94" s="291"/>
      <c r="AE94" s="291"/>
      <c r="AF94" s="291"/>
      <c r="AG94" s="291"/>
      <c r="AH94" s="291"/>
      <c r="AI94" s="809"/>
      <c r="AJ94" s="809"/>
      <c r="AK94" s="291"/>
      <c r="AL94" s="291"/>
      <c r="AM94" s="291"/>
      <c r="AN94" s="291"/>
      <c r="AO94" s="291"/>
      <c r="AP94" s="291"/>
      <c r="AQ94" s="292"/>
      <c r="AR94" s="286">
        <f t="shared" si="23"/>
        <v>0</v>
      </c>
    </row>
    <row r="95" spans="3:44" x14ac:dyDescent="0.2">
      <c r="C95" s="911" t="s">
        <v>234</v>
      </c>
      <c r="D95" s="289">
        <f>IFERROR('Sch Parent Inputs'!C111,0)</f>
        <v>0</v>
      </c>
      <c r="E95" s="289"/>
      <c r="F95" s="289">
        <f t="shared" si="15"/>
        <v>0</v>
      </c>
      <c r="G95" s="289">
        <f t="shared" si="24"/>
        <v>0</v>
      </c>
      <c r="H95" s="1322"/>
      <c r="I95" s="289"/>
      <c r="J95" s="289"/>
      <c r="K95" s="289"/>
      <c r="L95" s="289"/>
      <c r="M95" s="289"/>
      <c r="N95" s="289"/>
      <c r="O95" s="289"/>
      <c r="P95" s="289"/>
      <c r="Q95" s="289"/>
      <c r="R95" s="289"/>
      <c r="S95" s="290"/>
      <c r="T95" s="293">
        <f t="shared" si="22"/>
        <v>0</v>
      </c>
      <c r="U95" s="286"/>
      <c r="V95" s="286"/>
      <c r="W95" s="291"/>
      <c r="X95" s="291"/>
      <c r="Y95" s="291"/>
      <c r="Z95" s="291"/>
      <c r="AA95" s="291"/>
      <c r="AB95" s="291"/>
      <c r="AC95" s="291"/>
      <c r="AD95" s="291"/>
      <c r="AE95" s="291"/>
      <c r="AF95" s="291"/>
      <c r="AG95" s="291"/>
      <c r="AH95" s="291"/>
      <c r="AI95" s="809"/>
      <c r="AJ95" s="809"/>
      <c r="AK95" s="291"/>
      <c r="AL95" s="291"/>
      <c r="AM95" s="291"/>
      <c r="AN95" s="291"/>
      <c r="AO95" s="291"/>
      <c r="AP95" s="291"/>
      <c r="AQ95" s="292"/>
      <c r="AR95" s="286">
        <f t="shared" si="23"/>
        <v>0</v>
      </c>
    </row>
    <row r="96" spans="3:44" x14ac:dyDescent="0.2">
      <c r="C96" s="911" t="s">
        <v>164</v>
      </c>
      <c r="D96" s="289">
        <f>IFERROR('Sch Parent Inputs'!C112,0)</f>
        <v>0</v>
      </c>
      <c r="E96" s="289"/>
      <c r="F96" s="289">
        <f t="shared" si="15"/>
        <v>0</v>
      </c>
      <c r="G96" s="289">
        <f t="shared" si="24"/>
        <v>0</v>
      </c>
      <c r="H96" s="1322"/>
      <c r="I96" s="289"/>
      <c r="J96" s="289"/>
      <c r="K96" s="289"/>
      <c r="L96" s="289"/>
      <c r="M96" s="289"/>
      <c r="N96" s="289"/>
      <c r="O96" s="289"/>
      <c r="P96" s="289"/>
      <c r="Q96" s="289"/>
      <c r="R96" s="289"/>
      <c r="S96" s="290"/>
      <c r="T96" s="293">
        <f t="shared" si="22"/>
        <v>0</v>
      </c>
      <c r="U96" s="286"/>
      <c r="V96" s="286"/>
      <c r="W96" s="291"/>
      <c r="X96" s="291"/>
      <c r="Y96" s="291"/>
      <c r="Z96" s="291"/>
      <c r="AA96" s="291"/>
      <c r="AB96" s="291"/>
      <c r="AC96" s="291"/>
      <c r="AD96" s="291"/>
      <c r="AE96" s="291"/>
      <c r="AF96" s="291"/>
      <c r="AG96" s="291"/>
      <c r="AH96" s="291"/>
      <c r="AI96" s="809"/>
      <c r="AJ96" s="809"/>
      <c r="AK96" s="291"/>
      <c r="AL96" s="291"/>
      <c r="AM96" s="291"/>
      <c r="AN96" s="291"/>
      <c r="AO96" s="291"/>
      <c r="AP96" s="291"/>
      <c r="AQ96" s="292"/>
      <c r="AR96" s="286">
        <f t="shared" si="23"/>
        <v>0</v>
      </c>
    </row>
    <row r="97" spans="3:45" x14ac:dyDescent="0.2">
      <c r="C97" s="911" t="s">
        <v>165</v>
      </c>
      <c r="D97" s="289">
        <f>IFERROR('Sch Parent Inputs'!C113,0)</f>
        <v>0</v>
      </c>
      <c r="E97" s="289"/>
      <c r="F97" s="289">
        <f t="shared" si="15"/>
        <v>0</v>
      </c>
      <c r="G97" s="289">
        <f t="shared" si="24"/>
        <v>0</v>
      </c>
      <c r="H97" s="1322"/>
      <c r="I97" s="289"/>
      <c r="J97" s="289"/>
      <c r="K97" s="289"/>
      <c r="L97" s="289"/>
      <c r="M97" s="289"/>
      <c r="N97" s="289"/>
      <c r="O97" s="289"/>
      <c r="P97" s="289"/>
      <c r="Q97" s="289"/>
      <c r="R97" s="289"/>
      <c r="S97" s="290"/>
      <c r="T97" s="293">
        <f t="shared" si="22"/>
        <v>0</v>
      </c>
      <c r="U97" s="286"/>
      <c r="V97" s="286"/>
      <c r="W97" s="291"/>
      <c r="X97" s="291"/>
      <c r="Y97" s="291"/>
      <c r="Z97" s="291"/>
      <c r="AA97" s="291"/>
      <c r="AB97" s="291"/>
      <c r="AC97" s="291"/>
      <c r="AD97" s="291"/>
      <c r="AE97" s="291"/>
      <c r="AF97" s="291"/>
      <c r="AG97" s="291"/>
      <c r="AH97" s="291"/>
      <c r="AI97" s="809"/>
      <c r="AJ97" s="809"/>
      <c r="AK97" s="291"/>
      <c r="AL97" s="291"/>
      <c r="AM97" s="291"/>
      <c r="AN97" s="291"/>
      <c r="AO97" s="291"/>
      <c r="AP97" s="291"/>
      <c r="AQ97" s="292"/>
      <c r="AR97" s="286">
        <f t="shared" si="23"/>
        <v>0</v>
      </c>
    </row>
    <row r="98" spans="3:45" x14ac:dyDescent="0.2">
      <c r="C98" s="911" t="s">
        <v>163</v>
      </c>
      <c r="D98" s="289">
        <f>IFERROR('Sch Parent Inputs'!C114,0)</f>
        <v>0</v>
      </c>
      <c r="E98" s="289"/>
      <c r="F98" s="289">
        <f t="shared" si="15"/>
        <v>0</v>
      </c>
      <c r="G98" s="289">
        <f t="shared" si="24"/>
        <v>0</v>
      </c>
      <c r="H98" s="1322"/>
      <c r="I98" s="289"/>
      <c r="J98" s="289"/>
      <c r="K98" s="289"/>
      <c r="L98" s="289"/>
      <c r="M98" s="289"/>
      <c r="N98" s="289"/>
      <c r="O98" s="289"/>
      <c r="P98" s="289"/>
      <c r="Q98" s="289"/>
      <c r="R98" s="289"/>
      <c r="S98" s="290"/>
      <c r="T98" s="293">
        <f t="shared" si="22"/>
        <v>0</v>
      </c>
      <c r="U98" s="286"/>
      <c r="V98" s="286"/>
      <c r="W98" s="291"/>
      <c r="X98" s="291"/>
      <c r="Y98" s="291"/>
      <c r="Z98" s="291"/>
      <c r="AA98" s="291"/>
      <c r="AB98" s="291"/>
      <c r="AC98" s="291"/>
      <c r="AD98" s="291"/>
      <c r="AE98" s="291"/>
      <c r="AF98" s="291"/>
      <c r="AG98" s="291"/>
      <c r="AH98" s="291"/>
      <c r="AI98" s="809"/>
      <c r="AJ98" s="809"/>
      <c r="AK98" s="291"/>
      <c r="AL98" s="291"/>
      <c r="AM98" s="291"/>
      <c r="AN98" s="291"/>
      <c r="AO98" s="291"/>
      <c r="AP98" s="291"/>
      <c r="AQ98" s="292"/>
      <c r="AR98" s="286">
        <f t="shared" si="23"/>
        <v>0</v>
      </c>
    </row>
    <row r="99" spans="3:45" x14ac:dyDescent="0.2">
      <c r="C99" s="911" t="s">
        <v>162</v>
      </c>
      <c r="D99" s="289">
        <f>IFERROR('Sch Parent Inputs'!C115,0)</f>
        <v>0</v>
      </c>
      <c r="E99" s="289"/>
      <c r="F99" s="289">
        <f t="shared" si="15"/>
        <v>0</v>
      </c>
      <c r="G99" s="289">
        <f t="shared" si="24"/>
        <v>0</v>
      </c>
      <c r="H99" s="1322"/>
      <c r="I99" s="289"/>
      <c r="J99" s="289"/>
      <c r="K99" s="289"/>
      <c r="L99" s="289"/>
      <c r="M99" s="289"/>
      <c r="N99" s="289"/>
      <c r="O99" s="289"/>
      <c r="P99" s="289"/>
      <c r="Q99" s="289"/>
      <c r="R99" s="289"/>
      <c r="S99" s="290"/>
      <c r="T99" s="293">
        <f t="shared" si="22"/>
        <v>0</v>
      </c>
      <c r="U99" s="286"/>
      <c r="V99" s="286"/>
      <c r="W99" s="291"/>
      <c r="X99" s="291"/>
      <c r="Y99" s="291"/>
      <c r="Z99" s="291"/>
      <c r="AA99" s="291"/>
      <c r="AB99" s="291"/>
      <c r="AC99" s="291"/>
      <c r="AD99" s="291"/>
      <c r="AE99" s="291"/>
      <c r="AF99" s="291"/>
      <c r="AG99" s="291"/>
      <c r="AH99" s="291"/>
      <c r="AI99" s="809"/>
      <c r="AJ99" s="809"/>
      <c r="AK99" s="291"/>
      <c r="AL99" s="291"/>
      <c r="AM99" s="291"/>
      <c r="AN99" s="291"/>
      <c r="AO99" s="291"/>
      <c r="AP99" s="291"/>
      <c r="AQ99" s="292"/>
      <c r="AR99" s="286">
        <f t="shared" si="23"/>
        <v>0</v>
      </c>
    </row>
    <row r="100" spans="3:45" x14ac:dyDescent="0.2">
      <c r="C100" s="911"/>
      <c r="D100" s="289"/>
      <c r="E100" s="289"/>
      <c r="F100" s="289"/>
      <c r="G100" s="289"/>
      <c r="H100" s="1322"/>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09"/>
      <c r="AJ100" s="809"/>
      <c r="AK100" s="291"/>
      <c r="AL100" s="291"/>
      <c r="AM100" s="291"/>
      <c r="AN100" s="291"/>
      <c r="AO100" s="291"/>
      <c r="AP100" s="291"/>
      <c r="AQ100" s="292"/>
    </row>
    <row r="101" spans="3:45" x14ac:dyDescent="0.2">
      <c r="C101" s="1305"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row>
    <row r="102" spans="3:45" x14ac:dyDescent="0.2">
      <c r="C102" s="1301"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row>
    <row r="103" spans="3:45" x14ac:dyDescent="0.2">
      <c r="C103" s="1303" t="s">
        <v>236</v>
      </c>
      <c r="D103" s="283"/>
      <c r="E103" s="283"/>
      <c r="F103" s="283"/>
      <c r="G103" s="283"/>
      <c r="H103" s="1321"/>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8"/>
      <c r="AJ103" s="808"/>
      <c r="AK103" s="287"/>
      <c r="AL103" s="287"/>
      <c r="AM103" s="287"/>
      <c r="AN103" s="287"/>
      <c r="AO103" s="287"/>
      <c r="AP103" s="287"/>
      <c r="AQ103" s="288"/>
    </row>
    <row r="104" spans="3:45" x14ac:dyDescent="0.2">
      <c r="C104" s="911" t="s">
        <v>237</v>
      </c>
      <c r="D104" s="289">
        <f>IFERROR('Sch Parent Inputs'!C121,0)</f>
        <v>0</v>
      </c>
      <c r="E104" s="289">
        <f>IFERROR('Sch Parent Inputs'!E121,0)</f>
        <v>0</v>
      </c>
      <c r="F104" s="289">
        <f>D104-E104</f>
        <v>0</v>
      </c>
      <c r="G104" s="289"/>
      <c r="H104" s="1322"/>
      <c r="I104" s="289"/>
      <c r="J104" s="289"/>
      <c r="K104" s="289"/>
      <c r="L104" s="289"/>
      <c r="M104" s="289"/>
      <c r="N104" s="289"/>
      <c r="O104" s="289"/>
      <c r="P104" s="289"/>
      <c r="Q104" s="289"/>
      <c r="R104" s="289"/>
      <c r="S104" s="290"/>
      <c r="T104" s="285">
        <f>SUM(F104:S104)</f>
        <v>0</v>
      </c>
      <c r="U104" s="286"/>
      <c r="V104" s="286"/>
      <c r="W104" s="291"/>
      <c r="X104" s="291"/>
      <c r="Y104" s="291"/>
      <c r="Z104" s="291"/>
      <c r="AA104" s="291"/>
      <c r="AB104" s="291"/>
      <c r="AC104" s="291"/>
      <c r="AD104" s="291"/>
      <c r="AE104" s="291"/>
      <c r="AF104" s="291"/>
      <c r="AG104" s="291"/>
      <c r="AH104" s="291"/>
      <c r="AI104" s="809"/>
      <c r="AJ104" s="809"/>
      <c r="AK104" s="291"/>
      <c r="AL104" s="291"/>
      <c r="AM104" s="291"/>
      <c r="AN104" s="291"/>
      <c r="AO104" s="291"/>
      <c r="AP104" s="291"/>
      <c r="AQ104" s="292">
        <f>+T104</f>
        <v>0</v>
      </c>
      <c r="AR104" s="286">
        <f>T104-SUM(W104:AQ104)</f>
        <v>0</v>
      </c>
      <c r="AS104" s="530">
        <f>E104</f>
        <v>0</v>
      </c>
    </row>
    <row r="105" spans="3:45" x14ac:dyDescent="0.2">
      <c r="C105" s="911" t="s">
        <v>238</v>
      </c>
      <c r="D105" s="289">
        <f>IFERROR('Sch Parent Inputs'!C122,0)</f>
        <v>0</v>
      </c>
      <c r="E105" s="289">
        <f>IFERROR('Sch Parent Inputs'!E122,0)</f>
        <v>0</v>
      </c>
      <c r="F105" s="289">
        <f>D105-E105</f>
        <v>0</v>
      </c>
      <c r="G105" s="289"/>
      <c r="H105" s="1322"/>
      <c r="I105" s="289"/>
      <c r="J105" s="289"/>
      <c r="K105" s="289"/>
      <c r="L105" s="289"/>
      <c r="M105" s="289"/>
      <c r="N105" s="289"/>
      <c r="O105" s="289"/>
      <c r="P105" s="289"/>
      <c r="Q105" s="289"/>
      <c r="R105" s="289"/>
      <c r="S105" s="290"/>
      <c r="T105" s="285">
        <f>SUM(F105:S105)</f>
        <v>0</v>
      </c>
      <c r="U105" s="286"/>
      <c r="V105" s="286"/>
      <c r="W105" s="291"/>
      <c r="X105" s="291"/>
      <c r="Y105" s="291"/>
      <c r="Z105" s="291"/>
      <c r="AA105" s="291"/>
      <c r="AB105" s="291"/>
      <c r="AC105" s="291"/>
      <c r="AD105" s="291"/>
      <c r="AE105" s="291"/>
      <c r="AF105" s="291"/>
      <c r="AG105" s="291"/>
      <c r="AH105" s="291"/>
      <c r="AI105" s="809"/>
      <c r="AJ105" s="809"/>
      <c r="AK105" s="291"/>
      <c r="AL105" s="291"/>
      <c r="AM105" s="291"/>
      <c r="AN105" s="291"/>
      <c r="AO105" s="291"/>
      <c r="AP105" s="291"/>
      <c r="AQ105" s="292">
        <f>+T105</f>
        <v>0</v>
      </c>
      <c r="AR105" s="286">
        <f>T105-SUM(W105:AQ105)</f>
        <v>0</v>
      </c>
      <c r="AS105" s="530">
        <f>E105</f>
        <v>0</v>
      </c>
    </row>
    <row r="106" spans="3:45" x14ac:dyDescent="0.2">
      <c r="C106" s="911" t="s">
        <v>239</v>
      </c>
      <c r="D106" s="289">
        <f>IFERROR('Sch Parent Inputs'!C123,0)</f>
        <v>0</v>
      </c>
      <c r="E106" s="289">
        <f>IFERROR('Sch Parent Inputs'!E123,0)</f>
        <v>0</v>
      </c>
      <c r="F106" s="289">
        <f>D106-E106</f>
        <v>0</v>
      </c>
      <c r="G106" s="289"/>
      <c r="H106" s="1322"/>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09"/>
      <c r="AJ106" s="809"/>
      <c r="AK106" s="291"/>
      <c r="AL106" s="291"/>
      <c r="AM106" s="291"/>
      <c r="AN106" s="291"/>
      <c r="AO106" s="291"/>
      <c r="AP106" s="291"/>
      <c r="AQ106" s="292">
        <f>+T106</f>
        <v>0</v>
      </c>
      <c r="AR106" s="286">
        <f>T106-SUM(W106:AQ106)</f>
        <v>0</v>
      </c>
      <c r="AS106" s="530">
        <f>E106</f>
        <v>0</v>
      </c>
    </row>
    <row r="107" spans="3:45" x14ac:dyDescent="0.2">
      <c r="C107" s="911"/>
      <c r="D107" s="289"/>
      <c r="E107" s="289"/>
      <c r="F107" s="289"/>
      <c r="G107" s="289"/>
      <c r="H107" s="1322"/>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09"/>
      <c r="AJ107" s="809"/>
      <c r="AK107" s="291"/>
      <c r="AL107" s="291"/>
      <c r="AM107" s="291"/>
      <c r="AN107" s="291"/>
      <c r="AO107" s="291"/>
      <c r="AP107" s="291"/>
      <c r="AQ107" s="292"/>
      <c r="AS107" s="530"/>
    </row>
    <row r="108" spans="3:45" x14ac:dyDescent="0.2">
      <c r="C108" s="1301" t="s">
        <v>381</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S108" s="530"/>
    </row>
    <row r="109" spans="3:45" x14ac:dyDescent="0.2">
      <c r="C109" s="1303" t="s">
        <v>236</v>
      </c>
      <c r="D109" s="283"/>
      <c r="E109" s="283"/>
      <c r="F109" s="283"/>
      <c r="G109" s="283"/>
      <c r="H109" s="1321"/>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8"/>
      <c r="AJ109" s="808"/>
      <c r="AK109" s="287"/>
      <c r="AL109" s="287"/>
      <c r="AM109" s="287"/>
      <c r="AN109" s="287"/>
      <c r="AO109" s="287"/>
      <c r="AP109" s="287"/>
      <c r="AQ109" s="288"/>
    </row>
    <row r="110" spans="3:45" x14ac:dyDescent="0.2">
      <c r="C110" s="911" t="s">
        <v>241</v>
      </c>
      <c r="D110" s="289">
        <f>IFERROR('Sch Parent Inputs'!C128,0)</f>
        <v>0</v>
      </c>
      <c r="E110" s="289">
        <f>IFERROR('Sch Parent Inputs'!E128,0)</f>
        <v>0</v>
      </c>
      <c r="F110" s="289">
        <f t="shared" ref="F110:F115" si="27">D110-E110</f>
        <v>0</v>
      </c>
      <c r="G110" s="289"/>
      <c r="H110" s="1322"/>
      <c r="I110" s="289">
        <f>-F110-G110</f>
        <v>0</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09"/>
      <c r="AJ110" s="809"/>
      <c r="AK110" s="291"/>
      <c r="AL110" s="291"/>
      <c r="AM110" s="291"/>
      <c r="AN110" s="291"/>
      <c r="AO110" s="291"/>
      <c r="AP110" s="291"/>
      <c r="AQ110" s="292"/>
      <c r="AR110" s="286">
        <f t="shared" ref="AR110:AR115" si="29">T110-SUM(W110:AQ110)</f>
        <v>0</v>
      </c>
    </row>
    <row r="111" spans="3:45" x14ac:dyDescent="0.2">
      <c r="C111" s="911" t="s">
        <v>242</v>
      </c>
      <c r="D111" s="289">
        <f>IFERROR('Sch Parent Inputs'!C129,0)</f>
        <v>0</v>
      </c>
      <c r="E111" s="289">
        <f>IFERROR('Sch Parent Inputs'!E129,0)</f>
        <v>0</v>
      </c>
      <c r="F111" s="289">
        <f t="shared" si="27"/>
        <v>0</v>
      </c>
      <c r="G111" s="289"/>
      <c r="H111" s="1322"/>
      <c r="I111" s="289"/>
      <c r="J111" s="289">
        <f>-F111</f>
        <v>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09"/>
      <c r="AJ111" s="809"/>
      <c r="AK111" s="291"/>
      <c r="AL111" s="291"/>
      <c r="AM111" s="291"/>
      <c r="AN111" s="291"/>
      <c r="AO111" s="291"/>
      <c r="AP111" s="291"/>
      <c r="AQ111" s="292"/>
      <c r="AR111" s="286">
        <f t="shared" si="29"/>
        <v>0</v>
      </c>
    </row>
    <row r="112" spans="3:45" x14ac:dyDescent="0.2">
      <c r="C112" s="911" t="s">
        <v>1104</v>
      </c>
      <c r="D112" s="289">
        <f>IFERROR('Sch Parent Inputs'!C130,0)</f>
        <v>0</v>
      </c>
      <c r="E112" s="289">
        <f>IFERROR('Sch Parent Inputs'!E130,0)</f>
        <v>0</v>
      </c>
      <c r="F112" s="289">
        <f t="shared" si="27"/>
        <v>0</v>
      </c>
      <c r="G112" s="289">
        <f>-G72</f>
        <v>0</v>
      </c>
      <c r="H112" s="1322"/>
      <c r="I112" s="289">
        <f>-F112-G112</f>
        <v>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09"/>
      <c r="AJ112" s="809"/>
      <c r="AK112" s="291"/>
      <c r="AL112" s="291"/>
      <c r="AM112" s="291"/>
      <c r="AN112" s="291"/>
      <c r="AO112" s="291"/>
      <c r="AP112" s="291"/>
      <c r="AQ112" s="292"/>
      <c r="AR112" s="286">
        <f t="shared" si="29"/>
        <v>0</v>
      </c>
    </row>
    <row r="113" spans="3:44" x14ac:dyDescent="0.2">
      <c r="C113" s="911" t="s">
        <v>243</v>
      </c>
      <c r="D113" s="289">
        <f>IFERROR('Sch Parent Inputs'!C131,0)</f>
        <v>0</v>
      </c>
      <c r="E113" s="289">
        <f>IFERROR('Sch Parent Inputs'!E131,0)</f>
        <v>0</v>
      </c>
      <c r="F113" s="289">
        <f t="shared" si="27"/>
        <v>0</v>
      </c>
      <c r="G113" s="289"/>
      <c r="H113" s="1322"/>
      <c r="I113" s="289"/>
      <c r="J113" s="289"/>
      <c r="K113" s="289">
        <f>-F113</f>
        <v>0</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09"/>
      <c r="AJ113" s="809"/>
      <c r="AK113" s="291"/>
      <c r="AL113" s="291"/>
      <c r="AM113" s="291"/>
      <c r="AN113" s="291"/>
      <c r="AO113" s="291"/>
      <c r="AP113" s="291"/>
      <c r="AQ113" s="292"/>
      <c r="AR113" s="286">
        <f t="shared" si="29"/>
        <v>0</v>
      </c>
    </row>
    <row r="114" spans="3:44" x14ac:dyDescent="0.2">
      <c r="C114" s="911" t="s">
        <v>244</v>
      </c>
      <c r="D114" s="289">
        <f>IFERROR('Sch Parent Inputs'!C132,0)</f>
        <v>0</v>
      </c>
      <c r="E114" s="289">
        <f>IFERROR('Sch Parent Inputs'!E132,0)</f>
        <v>0</v>
      </c>
      <c r="F114" s="289">
        <f>D114-E114</f>
        <v>0</v>
      </c>
      <c r="G114" s="289"/>
      <c r="H114" s="1322"/>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09"/>
      <c r="AJ114" s="809"/>
      <c r="AK114" s="291"/>
      <c r="AL114" s="291"/>
      <c r="AM114" s="291"/>
      <c r="AN114" s="291"/>
      <c r="AO114" s="291"/>
      <c r="AP114" s="291"/>
      <c r="AQ114" s="292"/>
      <c r="AR114" s="286">
        <f t="shared" si="29"/>
        <v>0</v>
      </c>
    </row>
    <row r="115" spans="3:44" x14ac:dyDescent="0.2">
      <c r="C115" s="911" t="s">
        <v>245</v>
      </c>
      <c r="D115" s="289">
        <f>IFERROR('Sch Parent Inputs'!C133,0)</f>
        <v>0</v>
      </c>
      <c r="E115" s="289">
        <f>IFERROR('Sch Parent Inputs'!E133,0)</f>
        <v>0</v>
      </c>
      <c r="F115" s="289">
        <f t="shared" si="27"/>
        <v>0</v>
      </c>
      <c r="G115" s="289">
        <f>-F115</f>
        <v>0</v>
      </c>
      <c r="H115" s="1322"/>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09"/>
      <c r="AJ115" s="809"/>
      <c r="AK115" s="291"/>
      <c r="AL115" s="291"/>
      <c r="AM115" s="291"/>
      <c r="AN115" s="291"/>
      <c r="AO115" s="291"/>
      <c r="AP115" s="291"/>
      <c r="AQ115" s="292"/>
      <c r="AR115" s="286">
        <f t="shared" si="29"/>
        <v>0</v>
      </c>
    </row>
    <row r="116" spans="3:44" x14ac:dyDescent="0.2">
      <c r="C116" s="911"/>
      <c r="D116" s="289"/>
      <c r="E116" s="289"/>
      <c r="F116" s="289"/>
      <c r="G116" s="289"/>
      <c r="H116" s="1322"/>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09"/>
      <c r="AJ116" s="809"/>
      <c r="AK116" s="291"/>
      <c r="AL116" s="291"/>
      <c r="AM116" s="291"/>
      <c r="AN116" s="291"/>
      <c r="AO116" s="291"/>
      <c r="AP116" s="291"/>
      <c r="AQ116" s="292"/>
    </row>
    <row r="117" spans="3:44" x14ac:dyDescent="0.2">
      <c r="C117" s="1301" t="s">
        <v>383</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row>
    <row r="118" spans="3:44" x14ac:dyDescent="0.2">
      <c r="C118" s="1303" t="s">
        <v>236</v>
      </c>
      <c r="D118" s="283"/>
      <c r="E118" s="283"/>
      <c r="F118" s="283"/>
      <c r="G118" s="283"/>
      <c r="H118" s="1321"/>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8"/>
      <c r="AJ118" s="808"/>
      <c r="AK118" s="287"/>
      <c r="AL118" s="287"/>
      <c r="AM118" s="287"/>
      <c r="AN118" s="287"/>
      <c r="AO118" s="287"/>
      <c r="AP118" s="287"/>
      <c r="AQ118" s="288"/>
    </row>
    <row r="119" spans="3:44" x14ac:dyDescent="0.2">
      <c r="C119" s="911" t="s">
        <v>247</v>
      </c>
      <c r="D119" s="289">
        <f>IFERROR('Sch Parent Inputs'!C138,0)</f>
        <v>0</v>
      </c>
      <c r="E119" s="289">
        <f>IFERROR('Sch Parent Inputs'!E138,0)</f>
        <v>0</v>
      </c>
      <c r="F119" s="289">
        <f>D119-E119</f>
        <v>0</v>
      </c>
      <c r="G119" s="289"/>
      <c r="H119" s="1322"/>
      <c r="I119" s="289"/>
      <c r="J119" s="289"/>
      <c r="K119" s="289"/>
      <c r="L119" s="289"/>
      <c r="M119" s="289"/>
      <c r="N119" s="289">
        <f>-F119</f>
        <v>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09"/>
      <c r="AJ119" s="809"/>
      <c r="AK119" s="291"/>
      <c r="AL119" s="291"/>
      <c r="AM119" s="291"/>
      <c r="AN119" s="291"/>
      <c r="AO119" s="291"/>
      <c r="AP119" s="291"/>
      <c r="AQ119" s="292"/>
      <c r="AR119" s="286">
        <f>T119-SUM(W119:AQ119)</f>
        <v>0</v>
      </c>
    </row>
    <row r="120" spans="3:44" x14ac:dyDescent="0.2">
      <c r="C120" s="911" t="s">
        <v>248</v>
      </c>
      <c r="D120" s="289">
        <f>IFERROR('Sch Parent Inputs'!C139,0)</f>
        <v>0</v>
      </c>
      <c r="E120" s="289">
        <f>IFERROR('Sch Parent Inputs'!E139,0)</f>
        <v>0</v>
      </c>
      <c r="F120" s="289">
        <f>D120-E120</f>
        <v>0</v>
      </c>
      <c r="G120" s="289"/>
      <c r="H120" s="1322"/>
      <c r="I120" s="289"/>
      <c r="J120" s="289"/>
      <c r="K120" s="289"/>
      <c r="L120" s="289"/>
      <c r="M120" s="289"/>
      <c r="N120" s="289"/>
      <c r="O120" s="289"/>
      <c r="P120" s="289"/>
      <c r="Q120" s="289"/>
      <c r="R120" s="289"/>
      <c r="S120" s="290"/>
      <c r="T120" s="285">
        <f>SUM(F120:S120)</f>
        <v>0</v>
      </c>
      <c r="U120" s="286"/>
      <c r="V120" s="286"/>
      <c r="W120" s="291"/>
      <c r="X120" s="291"/>
      <c r="Y120" s="291"/>
      <c r="Z120" s="291"/>
      <c r="AA120" s="291">
        <f>+T120</f>
        <v>0</v>
      </c>
      <c r="AB120" s="291"/>
      <c r="AC120" s="291"/>
      <c r="AD120" s="291"/>
      <c r="AE120" s="291"/>
      <c r="AF120" s="291"/>
      <c r="AG120" s="291"/>
      <c r="AH120" s="291"/>
      <c r="AI120" s="809"/>
      <c r="AJ120" s="809"/>
      <c r="AK120" s="291"/>
      <c r="AL120" s="291"/>
      <c r="AM120" s="291"/>
      <c r="AN120" s="291"/>
      <c r="AO120" s="291"/>
      <c r="AP120" s="291"/>
      <c r="AQ120" s="292"/>
      <c r="AR120" s="286">
        <f>T120-SUM(W120:AQ120)</f>
        <v>0</v>
      </c>
    </row>
    <row r="121" spans="3:44" x14ac:dyDescent="0.2">
      <c r="C121" s="911"/>
      <c r="D121" s="289"/>
      <c r="E121" s="289"/>
      <c r="F121" s="289"/>
      <c r="G121" s="289"/>
      <c r="H121" s="1322"/>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09"/>
      <c r="AJ121" s="809"/>
      <c r="AK121" s="291"/>
      <c r="AL121" s="291"/>
      <c r="AM121" s="291"/>
      <c r="AN121" s="291"/>
      <c r="AO121" s="291"/>
      <c r="AP121" s="291"/>
      <c r="AQ121" s="292"/>
    </row>
    <row r="122" spans="3:44" x14ac:dyDescent="0.2">
      <c r="C122" s="1301" t="s">
        <v>384</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row>
    <row r="123" spans="3:44" x14ac:dyDescent="0.2">
      <c r="C123" s="1303" t="s">
        <v>236</v>
      </c>
      <c r="D123" s="283"/>
      <c r="E123" s="283"/>
      <c r="F123" s="283"/>
      <c r="G123" s="283"/>
      <c r="H123" s="1321"/>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8"/>
      <c r="AJ123" s="808"/>
      <c r="AK123" s="287"/>
      <c r="AL123" s="287"/>
      <c r="AM123" s="287"/>
      <c r="AN123" s="287"/>
      <c r="AO123" s="287"/>
      <c r="AP123" s="287"/>
      <c r="AQ123" s="288"/>
    </row>
    <row r="124" spans="3:44" x14ac:dyDescent="0.2">
      <c r="C124" s="911" t="s">
        <v>250</v>
      </c>
      <c r="D124" s="289">
        <f>IFERROR('Sch Parent Inputs'!C144,0)</f>
        <v>0</v>
      </c>
      <c r="E124" s="289">
        <f>IFERROR('Sch Parent Inputs'!E144,0)</f>
        <v>0</v>
      </c>
      <c r="F124" s="289">
        <f>D124-E124</f>
        <v>0</v>
      </c>
      <c r="G124" s="289"/>
      <c r="H124" s="1322"/>
      <c r="I124" s="289"/>
      <c r="J124" s="289"/>
      <c r="K124" s="289"/>
      <c r="L124" s="289"/>
      <c r="M124" s="289"/>
      <c r="N124" s="289">
        <f>-F124</f>
        <v>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09"/>
      <c r="AJ124" s="809"/>
      <c r="AK124" s="291"/>
      <c r="AL124" s="291"/>
      <c r="AM124" s="291"/>
      <c r="AN124" s="291"/>
      <c r="AO124" s="291"/>
      <c r="AP124" s="291"/>
      <c r="AQ124" s="292"/>
      <c r="AR124" s="286">
        <f>T124-SUM(W124:AQ124)</f>
        <v>0</v>
      </c>
    </row>
    <row r="125" spans="3:44" x14ac:dyDescent="0.2">
      <c r="C125" s="911" t="s">
        <v>251</v>
      </c>
      <c r="D125" s="289">
        <f>IFERROR('Sch Parent Inputs'!C145,0)</f>
        <v>0</v>
      </c>
      <c r="E125" s="289">
        <f>IFERROR('Sch Parent Inputs'!E145,0)</f>
        <v>0</v>
      </c>
      <c r="F125" s="289">
        <f>D125-E125</f>
        <v>0</v>
      </c>
      <c r="G125" s="289"/>
      <c r="H125" s="1322"/>
      <c r="I125" s="289"/>
      <c r="J125" s="289"/>
      <c r="K125" s="289"/>
      <c r="L125" s="289"/>
      <c r="M125" s="289"/>
      <c r="N125" s="289">
        <f>-F125</f>
        <v>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09"/>
      <c r="AJ125" s="809"/>
      <c r="AK125" s="291"/>
      <c r="AL125" s="291"/>
      <c r="AM125" s="291"/>
      <c r="AN125" s="291"/>
      <c r="AO125" s="291"/>
      <c r="AP125" s="291"/>
      <c r="AQ125" s="292"/>
      <c r="AR125" s="286">
        <f>T125-SUM(W125:AQ125)</f>
        <v>0</v>
      </c>
    </row>
    <row r="126" spans="3:44" x14ac:dyDescent="0.2">
      <c r="C126" s="911" t="s">
        <v>252</v>
      </c>
      <c r="D126" s="289">
        <f>IFERROR('Sch Parent Inputs'!C146,0)</f>
        <v>0</v>
      </c>
      <c r="E126" s="289">
        <f>IFERROR('Sch Parent Inputs'!E146,0)</f>
        <v>0</v>
      </c>
      <c r="F126" s="289">
        <f>D126-E126</f>
        <v>0</v>
      </c>
      <c r="G126" s="289"/>
      <c r="H126" s="1322"/>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09"/>
      <c r="AJ126" s="809"/>
      <c r="AK126" s="291"/>
      <c r="AL126" s="291"/>
      <c r="AM126" s="291"/>
      <c r="AN126" s="291"/>
      <c r="AO126" s="291"/>
      <c r="AP126" s="291"/>
      <c r="AQ126" s="292"/>
      <c r="AR126" s="286">
        <f>T126-SUM(W126:AQ126)</f>
        <v>0</v>
      </c>
    </row>
    <row r="127" spans="3:44" x14ac:dyDescent="0.2">
      <c r="C127" s="911"/>
      <c r="D127" s="289"/>
      <c r="E127" s="289"/>
      <c r="F127" s="289"/>
      <c r="G127" s="289"/>
      <c r="H127" s="1322"/>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09"/>
      <c r="AJ127" s="809"/>
      <c r="AK127" s="291"/>
      <c r="AL127" s="291"/>
      <c r="AM127" s="291"/>
      <c r="AN127" s="291"/>
      <c r="AO127" s="291"/>
      <c r="AP127" s="291"/>
      <c r="AQ127" s="292"/>
    </row>
    <row r="128" spans="3:44" x14ac:dyDescent="0.2">
      <c r="C128" s="1301" t="s">
        <v>385</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row>
    <row r="129" spans="3:44" x14ac:dyDescent="0.2">
      <c r="C129" s="1303" t="s">
        <v>236</v>
      </c>
      <c r="D129" s="283"/>
      <c r="E129" s="283"/>
      <c r="F129" s="283"/>
      <c r="G129" s="283"/>
      <c r="H129" s="1321"/>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8"/>
      <c r="AJ129" s="808"/>
      <c r="AK129" s="287"/>
      <c r="AL129" s="287"/>
      <c r="AM129" s="287"/>
      <c r="AN129" s="287"/>
      <c r="AO129" s="287"/>
      <c r="AP129" s="287"/>
      <c r="AQ129" s="288"/>
    </row>
    <row r="130" spans="3:44" x14ac:dyDescent="0.2">
      <c r="C130" s="911" t="s">
        <v>254</v>
      </c>
      <c r="D130" s="289">
        <f>IFERROR('Sch Parent Inputs'!C151,0)</f>
        <v>0</v>
      </c>
      <c r="E130" s="289">
        <f>IFERROR('Sch Parent Inputs'!E151,0)</f>
        <v>0</v>
      </c>
      <c r="F130" s="289">
        <f>D130-E130</f>
        <v>0</v>
      </c>
      <c r="G130" s="289"/>
      <c r="H130" s="1322"/>
      <c r="I130" s="289"/>
      <c r="J130" s="289"/>
      <c r="K130" s="289"/>
      <c r="L130" s="289"/>
      <c r="M130" s="289"/>
      <c r="N130" s="289"/>
      <c r="O130" s="289"/>
      <c r="P130" s="289"/>
      <c r="Q130" s="289"/>
      <c r="R130" s="289"/>
      <c r="S130" s="290"/>
      <c r="T130" s="285">
        <f>SUM(F130:S130)</f>
        <v>0</v>
      </c>
      <c r="U130" s="286"/>
      <c r="V130" s="286"/>
      <c r="W130" s="291"/>
      <c r="X130" s="291"/>
      <c r="Y130" s="291"/>
      <c r="Z130" s="291"/>
      <c r="AA130" s="291"/>
      <c r="AB130" s="291"/>
      <c r="AC130" s="291"/>
      <c r="AD130" s="291"/>
      <c r="AE130" s="291"/>
      <c r="AF130" s="291"/>
      <c r="AG130" s="291"/>
      <c r="AH130" s="291"/>
      <c r="AI130" s="809"/>
      <c r="AJ130" s="809">
        <f>+T130</f>
        <v>0</v>
      </c>
      <c r="AK130" s="291"/>
      <c r="AL130" s="291"/>
      <c r="AM130" s="291"/>
      <c r="AN130" s="291"/>
      <c r="AO130" s="291"/>
      <c r="AP130" s="291"/>
      <c r="AQ130" s="292"/>
      <c r="AR130" s="286">
        <f>T130-SUM(W130:AQ130)</f>
        <v>0</v>
      </c>
    </row>
    <row r="131" spans="3:44" x14ac:dyDescent="0.2">
      <c r="C131" s="911"/>
      <c r="D131" s="289"/>
      <c r="E131" s="289"/>
      <c r="F131" s="289"/>
      <c r="G131" s="289"/>
      <c r="H131" s="1322"/>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09"/>
      <c r="AJ131" s="809"/>
      <c r="AK131" s="291"/>
      <c r="AL131" s="291"/>
      <c r="AM131" s="291"/>
      <c r="AN131" s="291"/>
      <c r="AO131" s="291"/>
      <c r="AP131" s="291"/>
      <c r="AQ131" s="292"/>
    </row>
    <row r="132" spans="3:44" x14ac:dyDescent="0.2">
      <c r="C132" s="1301" t="s">
        <v>386</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row>
    <row r="133" spans="3:44" x14ac:dyDescent="0.2">
      <c r="C133" s="1303" t="s">
        <v>236</v>
      </c>
      <c r="D133" s="283"/>
      <c r="E133" s="283"/>
      <c r="F133" s="283"/>
      <c r="G133" s="283"/>
      <c r="H133" s="1321"/>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8"/>
      <c r="AJ133" s="808"/>
      <c r="AK133" s="287"/>
      <c r="AL133" s="287"/>
      <c r="AM133" s="287"/>
      <c r="AN133" s="287"/>
      <c r="AO133" s="287"/>
      <c r="AP133" s="287"/>
      <c r="AQ133" s="288"/>
    </row>
    <row r="134" spans="3:44" x14ac:dyDescent="0.2">
      <c r="C134" s="911" t="s">
        <v>256</v>
      </c>
      <c r="D134" s="289">
        <f>IFERROR('Sch Parent Inputs'!C156,0)</f>
        <v>0</v>
      </c>
      <c r="E134" s="289">
        <f>IFERROR('Sch Parent Inputs'!E156,0)</f>
        <v>0</v>
      </c>
      <c r="F134" s="289">
        <f t="shared" ref="F134:F144" si="30">D134-E134</f>
        <v>0</v>
      </c>
      <c r="G134" s="289"/>
      <c r="H134" s="1322"/>
      <c r="I134" s="289"/>
      <c r="J134" s="289"/>
      <c r="K134" s="289"/>
      <c r="L134" s="289"/>
      <c r="M134" s="289"/>
      <c r="N134" s="289"/>
      <c r="O134" s="289"/>
      <c r="P134" s="289"/>
      <c r="Q134" s="289"/>
      <c r="R134" s="289"/>
      <c r="S134" s="457"/>
      <c r="T134" s="285">
        <f t="shared" ref="T134:T144" si="31">SUM(F134:S134)</f>
        <v>0</v>
      </c>
      <c r="U134" s="286"/>
      <c r="V134" s="286"/>
      <c r="W134" s="291"/>
      <c r="X134" s="291"/>
      <c r="Y134" s="291"/>
      <c r="Z134" s="291"/>
      <c r="AA134" s="291"/>
      <c r="AB134" s="291"/>
      <c r="AC134" s="291"/>
      <c r="AD134" s="291"/>
      <c r="AE134" s="291"/>
      <c r="AF134" s="291"/>
      <c r="AG134" s="291"/>
      <c r="AH134" s="291">
        <f>+T134</f>
        <v>0</v>
      </c>
      <c r="AI134" s="809"/>
      <c r="AJ134" s="809"/>
      <c r="AK134" s="291"/>
      <c r="AL134" s="291"/>
      <c r="AM134" s="291"/>
      <c r="AN134" s="291"/>
      <c r="AO134" s="291"/>
      <c r="AP134" s="291"/>
      <c r="AQ134" s="292"/>
      <c r="AR134" s="286">
        <f t="shared" ref="AR134:AR144" si="32">T134-SUM(W134:AQ134)</f>
        <v>0</v>
      </c>
    </row>
    <row r="135" spans="3:44" x14ac:dyDescent="0.2">
      <c r="C135" s="911" t="s">
        <v>230</v>
      </c>
      <c r="D135" s="289">
        <f>IFERROR('Sch Parent Inputs'!C157,0)</f>
        <v>0</v>
      </c>
      <c r="E135" s="289">
        <f>IFERROR('Sch Parent Inputs'!E157,0)</f>
        <v>0</v>
      </c>
      <c r="F135" s="289">
        <f t="shared" si="30"/>
        <v>0</v>
      </c>
      <c r="G135" s="289"/>
      <c r="H135" s="1322"/>
      <c r="I135" s="289"/>
      <c r="J135" s="289"/>
      <c r="K135" s="289"/>
      <c r="L135" s="289"/>
      <c r="M135" s="289"/>
      <c r="N135" s="289"/>
      <c r="O135" s="289"/>
      <c r="P135" s="289"/>
      <c r="Q135" s="289"/>
      <c r="R135" s="289"/>
      <c r="S135" s="457"/>
      <c r="T135" s="285">
        <f t="shared" si="31"/>
        <v>0</v>
      </c>
      <c r="U135" s="286"/>
      <c r="V135" s="286"/>
      <c r="W135" s="291"/>
      <c r="X135" s="291"/>
      <c r="Y135" s="291"/>
      <c r="Z135" s="291"/>
      <c r="AA135" s="291"/>
      <c r="AB135" s="291"/>
      <c r="AC135" s="291"/>
      <c r="AD135" s="291"/>
      <c r="AE135" s="291"/>
      <c r="AF135" s="291"/>
      <c r="AG135" s="291"/>
      <c r="AH135" s="291">
        <f>+T135</f>
        <v>0</v>
      </c>
      <c r="AI135" s="809"/>
      <c r="AJ135" s="809"/>
      <c r="AK135" s="291"/>
      <c r="AL135" s="291"/>
      <c r="AM135" s="291"/>
      <c r="AN135" s="291"/>
      <c r="AO135" s="291"/>
      <c r="AP135" s="291"/>
      <c r="AQ135" s="292"/>
      <c r="AR135" s="286">
        <f t="shared" si="32"/>
        <v>0</v>
      </c>
    </row>
    <row r="136" spans="3:44" x14ac:dyDescent="0.2">
      <c r="C136" s="911" t="s">
        <v>257</v>
      </c>
      <c r="D136" s="289">
        <f>IFERROR('Sch Parent Inputs'!C158,0)</f>
        <v>0</v>
      </c>
      <c r="E136" s="289">
        <f>IFERROR('Sch Parent Inputs'!E158,0)</f>
        <v>0</v>
      </c>
      <c r="F136" s="289">
        <f t="shared" si="30"/>
        <v>0</v>
      </c>
      <c r="G136" s="289"/>
      <c r="H136" s="1322"/>
      <c r="I136" s="289"/>
      <c r="J136" s="289"/>
      <c r="K136" s="289"/>
      <c r="L136" s="289"/>
      <c r="M136" s="289"/>
      <c r="N136" s="289"/>
      <c r="O136" s="289"/>
      <c r="P136" s="289"/>
      <c r="Q136" s="289"/>
      <c r="R136" s="289"/>
      <c r="S136" s="457"/>
      <c r="T136" s="285">
        <f t="shared" si="31"/>
        <v>0</v>
      </c>
      <c r="U136" s="286"/>
      <c r="V136" s="286"/>
      <c r="W136" s="291"/>
      <c r="X136" s="291"/>
      <c r="Y136" s="291"/>
      <c r="Z136" s="291"/>
      <c r="AA136" s="291"/>
      <c r="AB136" s="291"/>
      <c r="AC136" s="291"/>
      <c r="AD136" s="291"/>
      <c r="AE136" s="291"/>
      <c r="AF136" s="291"/>
      <c r="AG136" s="291"/>
      <c r="AH136" s="291">
        <f>+T136</f>
        <v>0</v>
      </c>
      <c r="AI136" s="809"/>
      <c r="AJ136" s="809"/>
      <c r="AK136" s="291"/>
      <c r="AL136" s="291"/>
      <c r="AM136" s="291"/>
      <c r="AN136" s="291"/>
      <c r="AO136" s="291"/>
      <c r="AP136" s="291"/>
      <c r="AQ136" s="292"/>
      <c r="AR136" s="286">
        <f t="shared" si="32"/>
        <v>0</v>
      </c>
    </row>
    <row r="137" spans="3:44" x14ac:dyDescent="0.2">
      <c r="C137" s="911" t="s">
        <v>232</v>
      </c>
      <c r="D137" s="289">
        <f>IFERROR('Sch Parent Inputs'!C159,0)</f>
        <v>0</v>
      </c>
      <c r="E137" s="289">
        <f>IFERROR('Sch Parent Inputs'!E159,0)</f>
        <v>0</v>
      </c>
      <c r="F137" s="289">
        <f t="shared" ref="F137" si="33">D137-E137</f>
        <v>0</v>
      </c>
      <c r="G137" s="289"/>
      <c r="H137" s="1322"/>
      <c r="I137" s="289"/>
      <c r="J137" s="289"/>
      <c r="K137" s="289"/>
      <c r="L137" s="289"/>
      <c r="M137" s="289"/>
      <c r="N137" s="289"/>
      <c r="O137" s="289"/>
      <c r="P137" s="289"/>
      <c r="Q137" s="289"/>
      <c r="R137" s="289"/>
      <c r="S137" s="457"/>
      <c r="T137" s="285">
        <f t="shared" si="31"/>
        <v>0</v>
      </c>
      <c r="U137" s="286"/>
      <c r="V137" s="286"/>
      <c r="W137" s="291"/>
      <c r="X137" s="291"/>
      <c r="Y137" s="291"/>
      <c r="Z137" s="291"/>
      <c r="AA137" s="291"/>
      <c r="AB137" s="291"/>
      <c r="AC137" s="291"/>
      <c r="AD137" s="291"/>
      <c r="AE137" s="291"/>
      <c r="AF137" s="291"/>
      <c r="AG137" s="291"/>
      <c r="AH137" s="291"/>
      <c r="AI137" s="809"/>
      <c r="AJ137" s="809"/>
      <c r="AK137" s="291"/>
      <c r="AL137" s="291"/>
      <c r="AM137" s="291"/>
      <c r="AN137" s="291"/>
      <c r="AO137" s="291"/>
      <c r="AP137" s="291"/>
      <c r="AQ137" s="292"/>
      <c r="AR137" s="286">
        <f t="shared" si="32"/>
        <v>0</v>
      </c>
    </row>
    <row r="138" spans="3:44" x14ac:dyDescent="0.2">
      <c r="C138" s="911" t="s">
        <v>1105</v>
      </c>
      <c r="D138" s="289">
        <f>IFERROR('Sch Parent Inputs'!C160,0)</f>
        <v>0</v>
      </c>
      <c r="E138" s="289">
        <f>IFERROR('Sch Parent Inputs'!E160,0)</f>
        <v>0</v>
      </c>
      <c r="F138" s="289">
        <f t="shared" si="30"/>
        <v>0</v>
      </c>
      <c r="G138" s="289"/>
      <c r="H138" s="1322"/>
      <c r="I138" s="289"/>
      <c r="J138" s="289"/>
      <c r="K138" s="289"/>
      <c r="L138" s="289"/>
      <c r="M138" s="289"/>
      <c r="N138" s="289"/>
      <c r="O138" s="289"/>
      <c r="P138" s="289"/>
      <c r="Q138" s="289"/>
      <c r="R138" s="289"/>
      <c r="S138" s="457"/>
      <c r="T138" s="285">
        <f t="shared" si="31"/>
        <v>0</v>
      </c>
      <c r="U138" s="286"/>
      <c r="V138" s="286"/>
      <c r="W138" s="291"/>
      <c r="X138" s="291"/>
      <c r="Y138" s="291"/>
      <c r="Z138" s="291"/>
      <c r="AA138" s="291"/>
      <c r="AB138" s="291"/>
      <c r="AC138" s="291"/>
      <c r="AD138" s="291"/>
      <c r="AE138" s="291"/>
      <c r="AF138" s="291"/>
      <c r="AG138" s="291"/>
      <c r="AH138" s="291">
        <f t="shared" ref="AH138:AH144" si="34">+T138</f>
        <v>0</v>
      </c>
      <c r="AI138" s="809"/>
      <c r="AJ138" s="809"/>
      <c r="AK138" s="291"/>
      <c r="AL138" s="291"/>
      <c r="AM138" s="291"/>
      <c r="AN138" s="291"/>
      <c r="AO138" s="291"/>
      <c r="AP138" s="291"/>
      <c r="AQ138" s="292"/>
      <c r="AR138" s="286">
        <f t="shared" si="32"/>
        <v>0</v>
      </c>
    </row>
    <row r="139" spans="3:44" x14ac:dyDescent="0.2">
      <c r="C139" s="911" t="s">
        <v>203</v>
      </c>
      <c r="D139" s="289">
        <f>IFERROR('Sch Parent Inputs'!C161,0)</f>
        <v>0</v>
      </c>
      <c r="E139" s="289">
        <f>IFERROR('Sch Parent Inputs'!E161,0)</f>
        <v>0</v>
      </c>
      <c r="F139" s="289">
        <f t="shared" si="30"/>
        <v>0</v>
      </c>
      <c r="G139" s="289"/>
      <c r="H139" s="1322"/>
      <c r="I139" s="289"/>
      <c r="J139" s="289"/>
      <c r="K139" s="289"/>
      <c r="L139" s="289"/>
      <c r="M139" s="289"/>
      <c r="N139" s="289"/>
      <c r="O139" s="289"/>
      <c r="P139" s="289"/>
      <c r="Q139" s="289"/>
      <c r="R139" s="289"/>
      <c r="S139" s="457"/>
      <c r="T139" s="285">
        <f t="shared" si="31"/>
        <v>0</v>
      </c>
      <c r="U139" s="286"/>
      <c r="V139" s="286"/>
      <c r="W139" s="291"/>
      <c r="X139" s="291"/>
      <c r="Y139" s="291"/>
      <c r="Z139" s="291"/>
      <c r="AA139" s="291"/>
      <c r="AB139" s="291"/>
      <c r="AC139" s="291"/>
      <c r="AD139" s="291"/>
      <c r="AE139" s="291"/>
      <c r="AF139" s="291"/>
      <c r="AG139" s="291"/>
      <c r="AH139" s="291">
        <f t="shared" si="34"/>
        <v>0</v>
      </c>
      <c r="AI139" s="809"/>
      <c r="AJ139" s="809"/>
      <c r="AK139" s="291"/>
      <c r="AL139" s="291"/>
      <c r="AM139" s="291"/>
      <c r="AN139" s="291"/>
      <c r="AO139" s="291"/>
      <c r="AP139" s="291"/>
      <c r="AQ139" s="292"/>
      <c r="AR139" s="286">
        <f t="shared" si="32"/>
        <v>0</v>
      </c>
    </row>
    <row r="140" spans="3:44" x14ac:dyDescent="0.2">
      <c r="C140" s="911" t="s">
        <v>234</v>
      </c>
      <c r="D140" s="289">
        <f>IFERROR('Sch Parent Inputs'!C162,0)</f>
        <v>0</v>
      </c>
      <c r="E140" s="289">
        <f>IFERROR('Sch Parent Inputs'!E162,0)</f>
        <v>0</v>
      </c>
      <c r="F140" s="289">
        <f t="shared" si="30"/>
        <v>0</v>
      </c>
      <c r="G140" s="289"/>
      <c r="H140" s="1322"/>
      <c r="I140" s="289"/>
      <c r="J140" s="289"/>
      <c r="K140" s="289"/>
      <c r="L140" s="289"/>
      <c r="M140" s="289"/>
      <c r="N140" s="289"/>
      <c r="O140" s="289"/>
      <c r="P140" s="289"/>
      <c r="Q140" s="289"/>
      <c r="R140" s="289"/>
      <c r="S140" s="457"/>
      <c r="T140" s="285">
        <f t="shared" si="31"/>
        <v>0</v>
      </c>
      <c r="U140" s="286"/>
      <c r="V140" s="286"/>
      <c r="W140" s="291"/>
      <c r="X140" s="291"/>
      <c r="Y140" s="291"/>
      <c r="Z140" s="291"/>
      <c r="AA140" s="291"/>
      <c r="AB140" s="291"/>
      <c r="AC140" s="291"/>
      <c r="AD140" s="291"/>
      <c r="AE140" s="291"/>
      <c r="AF140" s="291"/>
      <c r="AG140" s="291"/>
      <c r="AH140" s="291">
        <f t="shared" si="34"/>
        <v>0</v>
      </c>
      <c r="AI140" s="809"/>
      <c r="AJ140" s="809"/>
      <c r="AK140" s="291"/>
      <c r="AL140" s="291"/>
      <c r="AM140" s="291"/>
      <c r="AN140" s="291"/>
      <c r="AO140" s="291"/>
      <c r="AP140" s="291"/>
      <c r="AQ140" s="292"/>
      <c r="AR140" s="286">
        <f t="shared" si="32"/>
        <v>0</v>
      </c>
    </row>
    <row r="141" spans="3:44" x14ac:dyDescent="0.2">
      <c r="C141" s="911" t="s">
        <v>1106</v>
      </c>
      <c r="D141" s="289">
        <f>IFERROR('Sch Parent Inputs'!C163,0)</f>
        <v>0</v>
      </c>
      <c r="E141" s="289">
        <f>IFERROR('Sch Parent Inputs'!E163,0)</f>
        <v>0</v>
      </c>
      <c r="F141" s="289">
        <f t="shared" si="30"/>
        <v>0</v>
      </c>
      <c r="G141" s="289"/>
      <c r="H141" s="1322"/>
      <c r="I141" s="289"/>
      <c r="J141" s="289"/>
      <c r="K141" s="289"/>
      <c r="L141" s="289"/>
      <c r="M141" s="289"/>
      <c r="N141" s="289"/>
      <c r="O141" s="289"/>
      <c r="P141" s="289"/>
      <c r="Q141" s="289"/>
      <c r="R141" s="289"/>
      <c r="S141" s="457"/>
      <c r="T141" s="285">
        <f t="shared" si="31"/>
        <v>0</v>
      </c>
      <c r="U141" s="286"/>
      <c r="V141" s="286"/>
      <c r="W141" s="291"/>
      <c r="X141" s="291"/>
      <c r="Y141" s="291"/>
      <c r="Z141" s="291"/>
      <c r="AA141" s="291"/>
      <c r="AB141" s="291"/>
      <c r="AC141" s="291"/>
      <c r="AD141" s="291"/>
      <c r="AE141" s="291"/>
      <c r="AF141" s="291"/>
      <c r="AG141" s="291"/>
      <c r="AH141" s="291">
        <f t="shared" si="34"/>
        <v>0</v>
      </c>
      <c r="AI141" s="809"/>
      <c r="AJ141" s="809"/>
      <c r="AK141" s="291"/>
      <c r="AL141" s="291"/>
      <c r="AM141" s="291"/>
      <c r="AN141" s="291"/>
      <c r="AO141" s="291"/>
      <c r="AP141" s="291"/>
      <c r="AQ141" s="292"/>
      <c r="AR141" s="286">
        <f t="shared" si="32"/>
        <v>0</v>
      </c>
    </row>
    <row r="142" spans="3:44" x14ac:dyDescent="0.2">
      <c r="C142" s="911" t="s">
        <v>165</v>
      </c>
      <c r="D142" s="289">
        <f>IFERROR('Sch Parent Inputs'!C164,0)</f>
        <v>0</v>
      </c>
      <c r="E142" s="289">
        <f>IFERROR('Sch Parent Inputs'!E164,0)</f>
        <v>0</v>
      </c>
      <c r="F142" s="289">
        <f t="shared" si="30"/>
        <v>0</v>
      </c>
      <c r="G142" s="289"/>
      <c r="H142" s="1322"/>
      <c r="I142" s="289"/>
      <c r="J142" s="289"/>
      <c r="K142" s="289"/>
      <c r="L142" s="289"/>
      <c r="M142" s="289"/>
      <c r="N142" s="289"/>
      <c r="O142" s="289"/>
      <c r="P142" s="289"/>
      <c r="Q142" s="289"/>
      <c r="R142" s="289"/>
      <c r="S142" s="457"/>
      <c r="T142" s="285">
        <f t="shared" si="31"/>
        <v>0</v>
      </c>
      <c r="U142" s="286"/>
      <c r="V142" s="286"/>
      <c r="W142" s="291"/>
      <c r="X142" s="291"/>
      <c r="Y142" s="291"/>
      <c r="Z142" s="291"/>
      <c r="AA142" s="291"/>
      <c r="AB142" s="291"/>
      <c r="AC142" s="291"/>
      <c r="AD142" s="291"/>
      <c r="AE142" s="291"/>
      <c r="AF142" s="291"/>
      <c r="AG142" s="291"/>
      <c r="AH142" s="291">
        <f t="shared" si="34"/>
        <v>0</v>
      </c>
      <c r="AI142" s="809"/>
      <c r="AJ142" s="809"/>
      <c r="AK142" s="291"/>
      <c r="AL142" s="291"/>
      <c r="AM142" s="291"/>
      <c r="AN142" s="291"/>
      <c r="AO142" s="291"/>
      <c r="AP142" s="291"/>
      <c r="AQ142" s="292"/>
      <c r="AR142" s="286">
        <f t="shared" si="32"/>
        <v>0</v>
      </c>
    </row>
    <row r="143" spans="3:44" x14ac:dyDescent="0.2">
      <c r="C143" s="911" t="s">
        <v>1107</v>
      </c>
      <c r="D143" s="289">
        <f>IFERROR('Sch Parent Inputs'!C165,0)</f>
        <v>0</v>
      </c>
      <c r="E143" s="289">
        <f>IFERROR('Sch Parent Inputs'!E165,0)</f>
        <v>0</v>
      </c>
      <c r="F143" s="289">
        <f t="shared" si="30"/>
        <v>0</v>
      </c>
      <c r="G143" s="289"/>
      <c r="H143" s="1322"/>
      <c r="I143" s="289"/>
      <c r="J143" s="289"/>
      <c r="K143" s="289"/>
      <c r="L143" s="289"/>
      <c r="M143" s="289"/>
      <c r="N143" s="289"/>
      <c r="O143" s="289"/>
      <c r="P143" s="289"/>
      <c r="Q143" s="289">
        <f>-F143</f>
        <v>0</v>
      </c>
      <c r="R143" s="289"/>
      <c r="S143" s="457"/>
      <c r="T143" s="285">
        <f t="shared" si="31"/>
        <v>0</v>
      </c>
      <c r="U143" s="286"/>
      <c r="V143" s="286"/>
      <c r="W143" s="291"/>
      <c r="X143" s="291"/>
      <c r="Y143" s="291"/>
      <c r="Z143" s="291"/>
      <c r="AA143" s="291"/>
      <c r="AB143" s="291"/>
      <c r="AC143" s="291"/>
      <c r="AD143" s="291"/>
      <c r="AE143" s="291"/>
      <c r="AF143" s="291"/>
      <c r="AG143" s="291"/>
      <c r="AH143" s="291">
        <f t="shared" si="34"/>
        <v>0</v>
      </c>
      <c r="AI143" s="809"/>
      <c r="AJ143" s="809"/>
      <c r="AK143" s="291"/>
      <c r="AL143" s="291"/>
      <c r="AM143" s="291"/>
      <c r="AN143" s="291"/>
      <c r="AO143" s="291"/>
      <c r="AP143" s="291"/>
      <c r="AQ143" s="292"/>
      <c r="AR143" s="286">
        <f t="shared" si="32"/>
        <v>0</v>
      </c>
    </row>
    <row r="144" spans="3:44" x14ac:dyDescent="0.2">
      <c r="C144" s="911" t="s">
        <v>1108</v>
      </c>
      <c r="D144" s="289">
        <f>IFERROR('Sch Parent Inputs'!C166,0)</f>
        <v>0</v>
      </c>
      <c r="E144" s="289">
        <f>IFERROR('Sch Parent Inputs'!E166,0)</f>
        <v>0</v>
      </c>
      <c r="F144" s="289">
        <f t="shared" si="30"/>
        <v>0</v>
      </c>
      <c r="G144" s="289"/>
      <c r="H144" s="1322"/>
      <c r="I144" s="289"/>
      <c r="J144" s="289"/>
      <c r="K144" s="289"/>
      <c r="L144" s="289"/>
      <c r="M144" s="289"/>
      <c r="N144" s="289"/>
      <c r="O144" s="289"/>
      <c r="P144" s="289"/>
      <c r="Q144" s="289"/>
      <c r="R144" s="289"/>
      <c r="S144" s="457"/>
      <c r="T144" s="285">
        <f t="shared" si="31"/>
        <v>0</v>
      </c>
      <c r="U144" s="286"/>
      <c r="V144" s="286"/>
      <c r="W144" s="291"/>
      <c r="X144" s="291"/>
      <c r="Y144" s="291"/>
      <c r="Z144" s="291"/>
      <c r="AA144" s="291"/>
      <c r="AB144" s="291"/>
      <c r="AC144" s="291"/>
      <c r="AD144" s="291"/>
      <c r="AE144" s="291"/>
      <c r="AF144" s="291"/>
      <c r="AG144" s="291"/>
      <c r="AH144" s="291">
        <f t="shared" si="34"/>
        <v>0</v>
      </c>
      <c r="AI144" s="809"/>
      <c r="AJ144" s="809"/>
      <c r="AK144" s="291"/>
      <c r="AL144" s="291"/>
      <c r="AM144" s="291"/>
      <c r="AN144" s="291"/>
      <c r="AO144" s="291"/>
      <c r="AP144" s="291"/>
      <c r="AQ144" s="292"/>
      <c r="AR144" s="286">
        <f t="shared" si="32"/>
        <v>0</v>
      </c>
    </row>
    <row r="145" spans="3:44" x14ac:dyDescent="0.2">
      <c r="C145" s="1527" t="s">
        <v>333</v>
      </c>
      <c r="D145" s="1528">
        <f>IFERROR('Sch Parent Inputs'!C167,0)</f>
        <v>0</v>
      </c>
      <c r="E145" s="1528">
        <f>IFERROR('Sch Parent Inputs'!E167,0)</f>
        <v>0</v>
      </c>
      <c r="F145" s="1528">
        <f t="shared" ref="F145" si="35">D145-E145</f>
        <v>0</v>
      </c>
      <c r="G145" s="1528"/>
      <c r="H145" s="1528"/>
      <c r="I145" s="1528"/>
      <c r="J145" s="1528"/>
      <c r="K145" s="1528"/>
      <c r="L145" s="1528"/>
      <c r="M145" s="1528"/>
      <c r="N145" s="1528"/>
      <c r="O145" s="1528"/>
      <c r="P145" s="1528"/>
      <c r="Q145" s="1528"/>
      <c r="R145" s="1528"/>
      <c r="S145" s="1529"/>
      <c r="T145" s="1530">
        <f t="shared" ref="T145" si="36">SUM(F145:S145)</f>
        <v>0</v>
      </c>
      <c r="U145" s="1531"/>
      <c r="V145" s="1531"/>
      <c r="W145" s="1532"/>
      <c r="X145" s="1532"/>
      <c r="Y145" s="1532"/>
      <c r="Z145" s="1532"/>
      <c r="AA145" s="1532"/>
      <c r="AB145" s="1532"/>
      <c r="AC145" s="1532"/>
      <c r="AD145" s="1532"/>
      <c r="AE145" s="1532"/>
      <c r="AF145" s="1532"/>
      <c r="AG145" s="1532"/>
      <c r="AH145" s="1532">
        <f t="shared" ref="AH145" si="37">+T145</f>
        <v>0</v>
      </c>
      <c r="AI145" s="1532"/>
      <c r="AJ145" s="1532"/>
      <c r="AK145" s="1532"/>
      <c r="AL145" s="1532"/>
      <c r="AM145" s="1532"/>
      <c r="AN145" s="1532"/>
      <c r="AO145" s="1532"/>
      <c r="AP145" s="1532"/>
      <c r="AQ145" s="1533"/>
      <c r="AR145" s="1531">
        <f t="shared" ref="AR145" si="38">T145-SUM(W145:AQ145)</f>
        <v>0</v>
      </c>
    </row>
    <row r="146" spans="3:44" x14ac:dyDescent="0.2">
      <c r="C146" s="911"/>
      <c r="D146" s="289"/>
      <c r="E146" s="289"/>
      <c r="F146" s="289"/>
      <c r="G146" s="289"/>
      <c r="H146" s="1322"/>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09"/>
      <c r="AJ146" s="809"/>
      <c r="AK146" s="291"/>
      <c r="AL146" s="291"/>
      <c r="AM146" s="291"/>
      <c r="AN146" s="291"/>
      <c r="AO146" s="291"/>
      <c r="AP146" s="291"/>
      <c r="AQ146" s="292"/>
    </row>
    <row r="147" spans="3:44" x14ac:dyDescent="0.2">
      <c r="C147" s="1301" t="s">
        <v>387</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row>
    <row r="148" spans="3:44" x14ac:dyDescent="0.2">
      <c r="C148" s="1303" t="s">
        <v>236</v>
      </c>
      <c r="D148" s="283"/>
      <c r="E148" s="283"/>
      <c r="F148" s="283"/>
      <c r="G148" s="283"/>
      <c r="H148" s="1321"/>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8"/>
      <c r="AJ148" s="808"/>
      <c r="AK148" s="287"/>
      <c r="AL148" s="287"/>
      <c r="AM148" s="287"/>
      <c r="AN148" s="287"/>
      <c r="AO148" s="287"/>
      <c r="AP148" s="287"/>
      <c r="AQ148" s="288"/>
    </row>
    <row r="149" spans="3:44" x14ac:dyDescent="0.2">
      <c r="C149" s="911" t="s">
        <v>256</v>
      </c>
      <c r="D149" s="289">
        <f>IFERROR('Sch Parent Inputs'!C171,0)</f>
        <v>0</v>
      </c>
      <c r="E149" s="289">
        <f>IFERROR('Sch Parent Inputs'!E171,0)</f>
        <v>0</v>
      </c>
      <c r="F149" s="289">
        <f t="shared" ref="F149" si="39">D149-E149</f>
        <v>0</v>
      </c>
      <c r="G149" s="283"/>
      <c r="H149" s="1321"/>
      <c r="I149" s="283"/>
      <c r="J149" s="283"/>
      <c r="K149" s="283"/>
      <c r="L149" s="283"/>
      <c r="M149" s="283"/>
      <c r="N149" s="283"/>
      <c r="O149" s="283"/>
      <c r="P149" s="283"/>
      <c r="Q149" s="283"/>
      <c r="R149" s="283"/>
      <c r="S149" s="284"/>
      <c r="T149" s="293">
        <f t="shared" ref="T149:T159" si="40">SUM(F149:S149)</f>
        <v>0</v>
      </c>
      <c r="U149" s="286"/>
      <c r="V149" s="286"/>
      <c r="W149" s="287"/>
      <c r="X149" s="287"/>
      <c r="Y149" s="287"/>
      <c r="Z149" s="287"/>
      <c r="AA149" s="287"/>
      <c r="AB149" s="287"/>
      <c r="AC149" s="287"/>
      <c r="AD149" s="287"/>
      <c r="AE149" s="287"/>
      <c r="AF149" s="287"/>
      <c r="AG149" s="287"/>
      <c r="AH149" s="291">
        <f>+T149</f>
        <v>0</v>
      </c>
      <c r="AI149" s="808"/>
      <c r="AJ149" s="808"/>
      <c r="AK149" s="287"/>
      <c r="AL149" s="287"/>
      <c r="AM149" s="287"/>
      <c r="AN149" s="287"/>
      <c r="AO149" s="287"/>
      <c r="AP149" s="287"/>
      <c r="AQ149" s="288"/>
      <c r="AR149" s="286">
        <f t="shared" ref="AR149:AR159" si="41">T149-SUM(W149:AQ149)</f>
        <v>0</v>
      </c>
    </row>
    <row r="150" spans="3:44" x14ac:dyDescent="0.2">
      <c r="C150" s="911" t="s">
        <v>230</v>
      </c>
      <c r="D150" s="289">
        <f>IFERROR('Sch Parent Inputs'!C172,0)</f>
        <v>0</v>
      </c>
      <c r="E150" s="289">
        <f>IFERROR('Sch Parent Inputs'!E172,0)</f>
        <v>0</v>
      </c>
      <c r="F150" s="289">
        <f t="shared" ref="F150:F159" si="42">D150-E150</f>
        <v>0</v>
      </c>
      <c r="G150" s="289">
        <f>-G90</f>
        <v>0</v>
      </c>
      <c r="H150" s="1322"/>
      <c r="I150" s="289"/>
      <c r="J150" s="289"/>
      <c r="K150" s="289"/>
      <c r="L150" s="289"/>
      <c r="M150" s="289"/>
      <c r="N150" s="289"/>
      <c r="O150" s="289"/>
      <c r="P150" s="289"/>
      <c r="Q150" s="289"/>
      <c r="R150" s="289"/>
      <c r="S150" s="457"/>
      <c r="T150" s="293">
        <f t="shared" si="40"/>
        <v>0</v>
      </c>
      <c r="U150" s="286"/>
      <c r="V150" s="286"/>
      <c r="W150" s="291"/>
      <c r="X150" s="291"/>
      <c r="Y150" s="291"/>
      <c r="Z150" s="291"/>
      <c r="AA150" s="291"/>
      <c r="AB150" s="291"/>
      <c r="AC150" s="291"/>
      <c r="AD150" s="291"/>
      <c r="AE150" s="291"/>
      <c r="AF150" s="291"/>
      <c r="AG150" s="291"/>
      <c r="AH150" s="291">
        <f>+T150</f>
        <v>0</v>
      </c>
      <c r="AI150" s="809"/>
      <c r="AJ150" s="809"/>
      <c r="AK150" s="291"/>
      <c r="AL150" s="291"/>
      <c r="AM150" s="291"/>
      <c r="AN150" s="291"/>
      <c r="AO150" s="291"/>
      <c r="AP150" s="291"/>
      <c r="AQ150" s="292"/>
      <c r="AR150" s="286">
        <f t="shared" si="41"/>
        <v>0</v>
      </c>
    </row>
    <row r="151" spans="3:44" x14ac:dyDescent="0.2">
      <c r="C151" s="911" t="s">
        <v>257</v>
      </c>
      <c r="D151" s="289">
        <f>IFERROR('Sch Parent Inputs'!C173,0)</f>
        <v>0</v>
      </c>
      <c r="E151" s="289">
        <f>IFERROR('Sch Parent Inputs'!E173,0)</f>
        <v>0</v>
      </c>
      <c r="F151" s="289">
        <f t="shared" si="42"/>
        <v>0</v>
      </c>
      <c r="G151" s="289">
        <v>0</v>
      </c>
      <c r="H151" s="1322"/>
      <c r="I151" s="289"/>
      <c r="J151" s="289"/>
      <c r="K151" s="289"/>
      <c r="L151" s="289"/>
      <c r="M151" s="289"/>
      <c r="N151" s="289"/>
      <c r="O151" s="289"/>
      <c r="P151" s="289"/>
      <c r="Q151" s="289"/>
      <c r="R151" s="289"/>
      <c r="S151" s="457"/>
      <c r="T151" s="293">
        <f t="shared" si="40"/>
        <v>0</v>
      </c>
      <c r="U151" s="286"/>
      <c r="V151" s="286"/>
      <c r="W151" s="291"/>
      <c r="X151" s="291"/>
      <c r="Y151" s="291"/>
      <c r="Z151" s="291"/>
      <c r="AA151" s="291"/>
      <c r="AB151" s="291"/>
      <c r="AC151" s="291"/>
      <c r="AD151" s="291"/>
      <c r="AE151" s="291"/>
      <c r="AF151" s="291"/>
      <c r="AG151" s="291"/>
      <c r="AH151" s="291">
        <f>+T151</f>
        <v>0</v>
      </c>
      <c r="AI151" s="809"/>
      <c r="AJ151" s="809"/>
      <c r="AK151" s="291"/>
      <c r="AL151" s="291"/>
      <c r="AM151" s="291"/>
      <c r="AN151" s="291"/>
      <c r="AO151" s="291"/>
      <c r="AP151" s="291"/>
      <c r="AQ151" s="292"/>
      <c r="AR151" s="286">
        <f t="shared" si="41"/>
        <v>0</v>
      </c>
    </row>
    <row r="152" spans="3:44" x14ac:dyDescent="0.2">
      <c r="C152" s="911" t="s">
        <v>232</v>
      </c>
      <c r="D152" s="289">
        <f>IFERROR('Sch Parent Inputs'!C174,0)</f>
        <v>0</v>
      </c>
      <c r="E152" s="289">
        <f>IFERROR('Sch Parent Inputs'!E174,0)</f>
        <v>0</v>
      </c>
      <c r="F152" s="289">
        <f t="shared" ref="F152" si="43">D152-E152</f>
        <v>0</v>
      </c>
      <c r="G152" s="289">
        <v>0</v>
      </c>
      <c r="H152" s="1322"/>
      <c r="I152" s="289"/>
      <c r="J152" s="289"/>
      <c r="K152" s="289"/>
      <c r="L152" s="289"/>
      <c r="M152" s="289"/>
      <c r="N152" s="289"/>
      <c r="O152" s="289"/>
      <c r="P152" s="289"/>
      <c r="Q152" s="289"/>
      <c r="R152" s="289"/>
      <c r="S152" s="457"/>
      <c r="T152" s="293">
        <f t="shared" si="40"/>
        <v>0</v>
      </c>
      <c r="U152" s="286"/>
      <c r="V152" s="286"/>
      <c r="W152" s="291"/>
      <c r="X152" s="291"/>
      <c r="Y152" s="291"/>
      <c r="Z152" s="291"/>
      <c r="AA152" s="291"/>
      <c r="AB152" s="291"/>
      <c r="AC152" s="291"/>
      <c r="AD152" s="291"/>
      <c r="AE152" s="291"/>
      <c r="AF152" s="291"/>
      <c r="AG152" s="291"/>
      <c r="AH152" s="291"/>
      <c r="AI152" s="809"/>
      <c r="AJ152" s="809"/>
      <c r="AK152" s="291"/>
      <c r="AL152" s="291"/>
      <c r="AM152" s="291"/>
      <c r="AN152" s="291"/>
      <c r="AO152" s="291"/>
      <c r="AP152" s="291"/>
      <c r="AQ152" s="292"/>
      <c r="AR152" s="286">
        <f t="shared" si="41"/>
        <v>0</v>
      </c>
    </row>
    <row r="153" spans="3:44" x14ac:dyDescent="0.2">
      <c r="C153" s="911" t="s">
        <v>1105</v>
      </c>
      <c r="D153" s="289">
        <f>IFERROR('Sch Parent Inputs'!C175,0)</f>
        <v>0</v>
      </c>
      <c r="E153" s="289">
        <f>IFERROR('Sch Parent Inputs'!E175,0)</f>
        <v>0</v>
      </c>
      <c r="F153" s="289">
        <f t="shared" si="42"/>
        <v>0</v>
      </c>
      <c r="G153" s="289">
        <v>0</v>
      </c>
      <c r="H153" s="1322"/>
      <c r="I153" s="289"/>
      <c r="J153" s="289"/>
      <c r="K153" s="289"/>
      <c r="L153" s="289"/>
      <c r="M153" s="289"/>
      <c r="N153" s="289"/>
      <c r="O153" s="289"/>
      <c r="P153" s="289"/>
      <c r="Q153" s="289"/>
      <c r="R153" s="289"/>
      <c r="S153" s="457"/>
      <c r="T153" s="293">
        <f t="shared" si="40"/>
        <v>0</v>
      </c>
      <c r="U153" s="286"/>
      <c r="V153" s="286"/>
      <c r="W153" s="291"/>
      <c r="X153" s="291"/>
      <c r="Y153" s="291"/>
      <c r="Z153" s="291"/>
      <c r="AA153" s="291"/>
      <c r="AB153" s="291"/>
      <c r="AC153" s="291"/>
      <c r="AD153" s="291"/>
      <c r="AE153" s="291"/>
      <c r="AF153" s="291"/>
      <c r="AG153" s="291"/>
      <c r="AH153" s="291">
        <f t="shared" ref="AH153:AH159" si="44">+T153</f>
        <v>0</v>
      </c>
      <c r="AI153" s="809"/>
      <c r="AJ153" s="809"/>
      <c r="AK153" s="291"/>
      <c r="AL153" s="291"/>
      <c r="AM153" s="291"/>
      <c r="AN153" s="291"/>
      <c r="AO153" s="291"/>
      <c r="AP153" s="291"/>
      <c r="AQ153" s="292"/>
      <c r="AR153" s="286">
        <f t="shared" si="41"/>
        <v>0</v>
      </c>
    </row>
    <row r="154" spans="3:44" x14ac:dyDescent="0.2">
      <c r="C154" s="911" t="s">
        <v>203</v>
      </c>
      <c r="D154" s="289">
        <f>IFERROR('Sch Parent Inputs'!C176,0)</f>
        <v>0</v>
      </c>
      <c r="E154" s="289">
        <f>IFERROR('Sch Parent Inputs'!E176,0)</f>
        <v>0</v>
      </c>
      <c r="F154" s="289">
        <f t="shared" si="42"/>
        <v>0</v>
      </c>
      <c r="G154" s="289">
        <f t="shared" ref="G154:G159" si="45">-G94</f>
        <v>0</v>
      </c>
      <c r="H154" s="1322"/>
      <c r="I154" s="289"/>
      <c r="J154" s="289"/>
      <c r="K154" s="289"/>
      <c r="L154" s="289"/>
      <c r="M154" s="289"/>
      <c r="N154" s="289"/>
      <c r="O154" s="289"/>
      <c r="P154" s="289"/>
      <c r="Q154" s="289"/>
      <c r="R154" s="289"/>
      <c r="S154" s="457"/>
      <c r="T154" s="293">
        <f t="shared" si="40"/>
        <v>0</v>
      </c>
      <c r="U154" s="286"/>
      <c r="V154" s="286"/>
      <c r="W154" s="291"/>
      <c r="X154" s="291"/>
      <c r="Y154" s="291"/>
      <c r="Z154" s="291"/>
      <c r="AA154" s="291"/>
      <c r="AB154" s="291"/>
      <c r="AC154" s="291"/>
      <c r="AD154" s="291"/>
      <c r="AE154" s="291"/>
      <c r="AF154" s="291"/>
      <c r="AG154" s="291"/>
      <c r="AH154" s="291">
        <f t="shared" si="44"/>
        <v>0</v>
      </c>
      <c r="AI154" s="809"/>
      <c r="AJ154" s="809"/>
      <c r="AK154" s="291"/>
      <c r="AL154" s="291"/>
      <c r="AM154" s="291"/>
      <c r="AN154" s="291"/>
      <c r="AO154" s="291"/>
      <c r="AP154" s="291"/>
      <c r="AQ154" s="292"/>
      <c r="AR154" s="286">
        <f t="shared" si="41"/>
        <v>0</v>
      </c>
    </row>
    <row r="155" spans="3:44" x14ac:dyDescent="0.2">
      <c r="C155" s="911" t="s">
        <v>234</v>
      </c>
      <c r="D155" s="289">
        <f>IFERROR('Sch Parent Inputs'!C177,0)</f>
        <v>0</v>
      </c>
      <c r="E155" s="289">
        <f>IFERROR('Sch Parent Inputs'!E177,0)</f>
        <v>0</v>
      </c>
      <c r="F155" s="289">
        <f t="shared" ref="F155" si="46">D155-E155</f>
        <v>0</v>
      </c>
      <c r="G155" s="289">
        <f t="shared" si="45"/>
        <v>0</v>
      </c>
      <c r="H155" s="1322"/>
      <c r="I155" s="289"/>
      <c r="J155" s="289"/>
      <c r="K155" s="289"/>
      <c r="L155" s="289"/>
      <c r="M155" s="289"/>
      <c r="N155" s="289"/>
      <c r="O155" s="289"/>
      <c r="P155" s="289"/>
      <c r="Q155" s="289"/>
      <c r="R155" s="289"/>
      <c r="S155" s="457"/>
      <c r="T155" s="293">
        <f t="shared" si="40"/>
        <v>0</v>
      </c>
      <c r="U155" s="286"/>
      <c r="V155" s="286"/>
      <c r="W155" s="291"/>
      <c r="X155" s="291"/>
      <c r="Y155" s="291"/>
      <c r="Z155" s="291"/>
      <c r="AA155" s="291"/>
      <c r="AB155" s="291"/>
      <c r="AC155" s="291"/>
      <c r="AD155" s="291"/>
      <c r="AE155" s="291"/>
      <c r="AF155" s="291"/>
      <c r="AG155" s="291"/>
      <c r="AH155" s="291">
        <f t="shared" si="44"/>
        <v>0</v>
      </c>
      <c r="AI155" s="809"/>
      <c r="AJ155" s="809"/>
      <c r="AK155" s="291"/>
      <c r="AL155" s="291"/>
      <c r="AM155" s="291"/>
      <c r="AN155" s="291"/>
      <c r="AO155" s="291"/>
      <c r="AP155" s="291"/>
      <c r="AQ155" s="292"/>
      <c r="AR155" s="286">
        <f t="shared" si="41"/>
        <v>0</v>
      </c>
    </row>
    <row r="156" spans="3:44" x14ac:dyDescent="0.2">
      <c r="C156" s="911" t="s">
        <v>1106</v>
      </c>
      <c r="D156" s="289">
        <f>IFERROR('Sch Parent Inputs'!C178,0)</f>
        <v>0</v>
      </c>
      <c r="E156" s="289">
        <f>IFERROR('Sch Parent Inputs'!E178,0)</f>
        <v>0</v>
      </c>
      <c r="F156" s="289">
        <f t="shared" si="42"/>
        <v>0</v>
      </c>
      <c r="G156" s="289">
        <f t="shared" si="45"/>
        <v>0</v>
      </c>
      <c r="H156" s="1322"/>
      <c r="I156" s="289"/>
      <c r="J156" s="289"/>
      <c r="K156" s="289"/>
      <c r="L156" s="289"/>
      <c r="M156" s="289"/>
      <c r="N156" s="289"/>
      <c r="O156" s="289"/>
      <c r="P156" s="289"/>
      <c r="Q156" s="289"/>
      <c r="R156" s="289"/>
      <c r="S156" s="457"/>
      <c r="T156" s="293">
        <f t="shared" si="40"/>
        <v>0</v>
      </c>
      <c r="U156" s="286"/>
      <c r="V156" s="286"/>
      <c r="W156" s="291"/>
      <c r="X156" s="291"/>
      <c r="Y156" s="291"/>
      <c r="Z156" s="291"/>
      <c r="AA156" s="291"/>
      <c r="AB156" s="291"/>
      <c r="AC156" s="291"/>
      <c r="AD156" s="291"/>
      <c r="AE156" s="291"/>
      <c r="AF156" s="291"/>
      <c r="AG156" s="291"/>
      <c r="AH156" s="291">
        <f t="shared" si="44"/>
        <v>0</v>
      </c>
      <c r="AI156" s="809"/>
      <c r="AJ156" s="809"/>
      <c r="AK156" s="291"/>
      <c r="AL156" s="291"/>
      <c r="AM156" s="291"/>
      <c r="AN156" s="291"/>
      <c r="AO156" s="291"/>
      <c r="AP156" s="291"/>
      <c r="AQ156" s="292"/>
      <c r="AR156" s="286">
        <f t="shared" si="41"/>
        <v>0</v>
      </c>
    </row>
    <row r="157" spans="3:44" x14ac:dyDescent="0.2">
      <c r="C157" s="911" t="s">
        <v>165</v>
      </c>
      <c r="D157" s="289">
        <f>IFERROR('Sch Parent Inputs'!C179,0)</f>
        <v>0</v>
      </c>
      <c r="E157" s="289">
        <f>IFERROR('Sch Parent Inputs'!E179,0)</f>
        <v>0</v>
      </c>
      <c r="F157" s="289">
        <f t="shared" si="42"/>
        <v>0</v>
      </c>
      <c r="G157" s="289">
        <f t="shared" si="45"/>
        <v>0</v>
      </c>
      <c r="H157" s="1322"/>
      <c r="I157" s="289"/>
      <c r="J157" s="289"/>
      <c r="K157" s="289"/>
      <c r="L157" s="289"/>
      <c r="M157" s="289"/>
      <c r="N157" s="289"/>
      <c r="O157" s="289"/>
      <c r="P157" s="289"/>
      <c r="Q157" s="289"/>
      <c r="R157" s="289"/>
      <c r="S157" s="457"/>
      <c r="T157" s="293">
        <f t="shared" si="40"/>
        <v>0</v>
      </c>
      <c r="U157" s="286"/>
      <c r="V157" s="286"/>
      <c r="W157" s="291"/>
      <c r="X157" s="291"/>
      <c r="Y157" s="291"/>
      <c r="Z157" s="291"/>
      <c r="AA157" s="291"/>
      <c r="AB157" s="291"/>
      <c r="AC157" s="291"/>
      <c r="AD157" s="291"/>
      <c r="AE157" s="291"/>
      <c r="AF157" s="291"/>
      <c r="AG157" s="291"/>
      <c r="AH157" s="291">
        <f t="shared" si="44"/>
        <v>0</v>
      </c>
      <c r="AI157" s="809"/>
      <c r="AJ157" s="809"/>
      <c r="AK157" s="291"/>
      <c r="AL157" s="291"/>
      <c r="AM157" s="291"/>
      <c r="AN157" s="291"/>
      <c r="AO157" s="291"/>
      <c r="AP157" s="291"/>
      <c r="AQ157" s="292"/>
      <c r="AR157" s="286">
        <f t="shared" si="41"/>
        <v>0</v>
      </c>
    </row>
    <row r="158" spans="3:44" x14ac:dyDescent="0.2">
      <c r="C158" s="911" t="s">
        <v>1107</v>
      </c>
      <c r="D158" s="289">
        <f>IFERROR('Sch Parent Inputs'!C180,0)</f>
        <v>0</v>
      </c>
      <c r="E158" s="289">
        <f>IFERROR('Sch Parent Inputs'!E180,0)</f>
        <v>0</v>
      </c>
      <c r="F158" s="289">
        <f t="shared" si="42"/>
        <v>0</v>
      </c>
      <c r="G158" s="289">
        <f t="shared" si="45"/>
        <v>0</v>
      </c>
      <c r="H158" s="1322"/>
      <c r="I158" s="289"/>
      <c r="J158" s="289"/>
      <c r="K158" s="289"/>
      <c r="L158" s="289"/>
      <c r="M158" s="289"/>
      <c r="N158" s="289"/>
      <c r="O158" s="289"/>
      <c r="P158" s="289"/>
      <c r="Q158" s="289"/>
      <c r="R158" s="289"/>
      <c r="S158" s="457"/>
      <c r="T158" s="293">
        <f t="shared" si="40"/>
        <v>0</v>
      </c>
      <c r="U158" s="286"/>
      <c r="V158" s="286"/>
      <c r="W158" s="291"/>
      <c r="X158" s="291"/>
      <c r="Y158" s="291"/>
      <c r="Z158" s="291"/>
      <c r="AA158" s="291"/>
      <c r="AB158" s="291"/>
      <c r="AC158" s="291"/>
      <c r="AD158" s="291"/>
      <c r="AE158" s="291"/>
      <c r="AF158" s="291"/>
      <c r="AG158" s="291"/>
      <c r="AH158" s="291">
        <f t="shared" si="44"/>
        <v>0</v>
      </c>
      <c r="AI158" s="809"/>
      <c r="AJ158" s="809"/>
      <c r="AK158" s="291"/>
      <c r="AL158" s="291"/>
      <c r="AM158" s="291"/>
      <c r="AN158" s="291"/>
      <c r="AO158" s="291"/>
      <c r="AP158" s="291"/>
      <c r="AQ158" s="292"/>
      <c r="AR158" s="286">
        <f t="shared" si="41"/>
        <v>0</v>
      </c>
    </row>
    <row r="159" spans="3:44" x14ac:dyDescent="0.2">
      <c r="C159" s="911" t="s">
        <v>1108</v>
      </c>
      <c r="D159" s="289">
        <f>IFERROR('Sch Parent Inputs'!C181,0)</f>
        <v>0</v>
      </c>
      <c r="E159" s="289">
        <f>IFERROR('Sch Parent Inputs'!E181,0)</f>
        <v>0</v>
      </c>
      <c r="F159" s="289">
        <f t="shared" si="42"/>
        <v>0</v>
      </c>
      <c r="G159" s="289">
        <f t="shared" si="45"/>
        <v>0</v>
      </c>
      <c r="H159" s="1322"/>
      <c r="I159" s="289"/>
      <c r="J159" s="289"/>
      <c r="K159" s="289"/>
      <c r="L159" s="289"/>
      <c r="M159" s="289"/>
      <c r="N159" s="289"/>
      <c r="O159" s="289"/>
      <c r="P159" s="289"/>
      <c r="Q159" s="289"/>
      <c r="R159" s="289"/>
      <c r="S159" s="457"/>
      <c r="T159" s="293">
        <f t="shared" si="40"/>
        <v>0</v>
      </c>
      <c r="U159" s="286"/>
      <c r="V159" s="286"/>
      <c r="W159" s="291"/>
      <c r="X159" s="291"/>
      <c r="Y159" s="291"/>
      <c r="Z159" s="291"/>
      <c r="AA159" s="291"/>
      <c r="AB159" s="291"/>
      <c r="AC159" s="291"/>
      <c r="AD159" s="291"/>
      <c r="AE159" s="291"/>
      <c r="AF159" s="291"/>
      <c r="AG159" s="291"/>
      <c r="AH159" s="291">
        <f t="shared" si="44"/>
        <v>0</v>
      </c>
      <c r="AI159" s="809"/>
      <c r="AJ159" s="809"/>
      <c r="AK159" s="291"/>
      <c r="AL159" s="291"/>
      <c r="AM159" s="291"/>
      <c r="AN159" s="291"/>
      <c r="AO159" s="291"/>
      <c r="AP159" s="291"/>
      <c r="AQ159" s="292"/>
      <c r="AR159" s="286">
        <f t="shared" si="41"/>
        <v>0</v>
      </c>
    </row>
    <row r="160" spans="3:44" x14ac:dyDescent="0.2">
      <c r="C160" s="911"/>
      <c r="D160" s="289"/>
      <c r="E160" s="289"/>
      <c r="F160" s="289"/>
      <c r="G160" s="289"/>
      <c r="H160" s="1322"/>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09"/>
      <c r="AJ160" s="809"/>
      <c r="AK160" s="291"/>
      <c r="AL160" s="291"/>
      <c r="AM160" s="291"/>
      <c r="AN160" s="291"/>
      <c r="AO160" s="291"/>
      <c r="AP160" s="291"/>
      <c r="AQ160" s="292"/>
    </row>
    <row r="161" spans="3:44" x14ac:dyDescent="0.2">
      <c r="C161" s="1301" t="s">
        <v>336</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row>
    <row r="162" spans="3:44" x14ac:dyDescent="0.2">
      <c r="C162" s="1303" t="s">
        <v>236</v>
      </c>
      <c r="D162" s="283"/>
      <c r="E162" s="283"/>
      <c r="F162" s="283"/>
      <c r="G162" s="283"/>
      <c r="H162" s="1321"/>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8"/>
      <c r="AJ162" s="808"/>
      <c r="AK162" s="287"/>
      <c r="AL162" s="287"/>
      <c r="AM162" s="287"/>
      <c r="AN162" s="287"/>
      <c r="AO162" s="287"/>
      <c r="AP162" s="287"/>
      <c r="AQ162" s="288"/>
    </row>
    <row r="163" spans="3:44" x14ac:dyDescent="0.2">
      <c r="C163" s="911" t="s">
        <v>260</v>
      </c>
      <c r="D163" s="289">
        <f>IFERROR('Sch Parent Inputs'!C186,0)</f>
        <v>0</v>
      </c>
      <c r="E163" s="289">
        <f>IFERROR('Sch Parent Inputs'!E186,0)</f>
        <v>0</v>
      </c>
      <c r="F163" s="289">
        <f>D163-E163</f>
        <v>0</v>
      </c>
      <c r="G163" s="289"/>
      <c r="H163" s="1322"/>
      <c r="I163" s="289"/>
      <c r="J163" s="289"/>
      <c r="K163" s="289"/>
      <c r="L163" s="289"/>
      <c r="M163" s="289"/>
      <c r="N163" s="289"/>
      <c r="O163" s="289"/>
      <c r="P163" s="289"/>
      <c r="Q163" s="289"/>
      <c r="R163" s="289"/>
      <c r="S163" s="290"/>
      <c r="T163" s="285">
        <f>SUM(F163:S163)</f>
        <v>0</v>
      </c>
      <c r="U163" s="286"/>
      <c r="V163" s="286"/>
      <c r="W163" s="291"/>
      <c r="X163" s="291"/>
      <c r="Y163" s="291"/>
      <c r="Z163" s="291"/>
      <c r="AA163" s="291"/>
      <c r="AB163" s="291"/>
      <c r="AC163" s="291"/>
      <c r="AD163" s="291"/>
      <c r="AE163" s="291"/>
      <c r="AF163" s="291"/>
      <c r="AG163" s="291"/>
      <c r="AH163" s="291"/>
      <c r="AI163" s="809"/>
      <c r="AJ163" s="809">
        <f>+T163</f>
        <v>0</v>
      </c>
      <c r="AK163" s="291"/>
      <c r="AL163" s="291"/>
      <c r="AM163" s="291"/>
      <c r="AN163" s="291"/>
      <c r="AO163" s="291"/>
      <c r="AP163" s="291"/>
      <c r="AQ163" s="292"/>
      <c r="AR163" s="286">
        <f>T163-SUM(W163:AQ163)</f>
        <v>0</v>
      </c>
    </row>
    <row r="164" spans="3:44" x14ac:dyDescent="0.2">
      <c r="C164" s="911" t="s">
        <v>160</v>
      </c>
      <c r="D164" s="289">
        <f>IFERROR('Sch Parent Inputs'!C187,0)</f>
        <v>0</v>
      </c>
      <c r="E164" s="289">
        <f>IFERROR('Sch Parent Inputs'!E187,0)</f>
        <v>0</v>
      </c>
      <c r="F164" s="289">
        <f t="shared" ref="F164:F165" si="47">D164-E164</f>
        <v>0</v>
      </c>
      <c r="G164" s="289"/>
      <c r="H164" s="1322"/>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09"/>
      <c r="AJ164" s="809">
        <f>+T164</f>
        <v>0</v>
      </c>
      <c r="AK164" s="291"/>
      <c r="AL164" s="291"/>
      <c r="AM164" s="291"/>
      <c r="AN164" s="291"/>
      <c r="AO164" s="291"/>
      <c r="AP164" s="291"/>
      <c r="AQ164" s="292"/>
      <c r="AR164" s="286">
        <f>T164-SUM(W164:AQ164)</f>
        <v>0</v>
      </c>
    </row>
    <row r="165" spans="3:44" x14ac:dyDescent="0.2">
      <c r="C165" s="911" t="s">
        <v>261</v>
      </c>
      <c r="D165" s="289">
        <f>IFERROR('Sch Parent Inputs'!C188,0)</f>
        <v>0</v>
      </c>
      <c r="E165" s="289">
        <f>IFERROR('Sch Parent Inputs'!E188,0)</f>
        <v>0</v>
      </c>
      <c r="F165" s="289">
        <f t="shared" si="47"/>
        <v>0</v>
      </c>
      <c r="G165" s="289">
        <f>-F165</f>
        <v>0</v>
      </c>
      <c r="H165" s="1322"/>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09"/>
      <c r="AJ165" s="809">
        <f>+T165</f>
        <v>0</v>
      </c>
      <c r="AK165" s="291"/>
      <c r="AL165" s="291"/>
      <c r="AM165" s="291"/>
      <c r="AN165" s="291"/>
      <c r="AO165" s="291"/>
      <c r="AP165" s="291"/>
      <c r="AQ165" s="292"/>
      <c r="AR165" s="286">
        <f>T165-SUM(W165:AQ165)</f>
        <v>0</v>
      </c>
    </row>
    <row r="166" spans="3:44" x14ac:dyDescent="0.2">
      <c r="C166" s="1301" t="s">
        <v>262</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row>
    <row r="167" spans="3:44" x14ac:dyDescent="0.2">
      <c r="C167" s="1303" t="s">
        <v>263</v>
      </c>
      <c r="D167" s="283"/>
      <c r="E167" s="283"/>
      <c r="F167" s="283"/>
      <c r="G167" s="283"/>
      <c r="H167" s="1321"/>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8"/>
      <c r="AJ167" s="808"/>
      <c r="AK167" s="287"/>
      <c r="AL167" s="287"/>
      <c r="AM167" s="287"/>
      <c r="AN167" s="287"/>
      <c r="AO167" s="287"/>
      <c r="AP167" s="287"/>
      <c r="AQ167" s="288"/>
    </row>
    <row r="168" spans="3:44" x14ac:dyDescent="0.2">
      <c r="C168" s="911" t="s">
        <v>1109</v>
      </c>
      <c r="D168" s="289">
        <f>IFERROR('Sch Parent Inputs'!C193,0)</f>
        <v>0</v>
      </c>
      <c r="E168" s="289">
        <f>IFERROR('Sch Parent Inputs'!E193,0)</f>
        <v>0</v>
      </c>
      <c r="F168" s="289">
        <f t="shared" ref="F168:F172" si="48">D168-E168</f>
        <v>0</v>
      </c>
      <c r="G168" s="289"/>
      <c r="H168" s="1322"/>
      <c r="I168" s="289"/>
      <c r="J168" s="289"/>
      <c r="K168" s="289"/>
      <c r="L168" s="289"/>
      <c r="M168" s="289"/>
      <c r="N168" s="289"/>
      <c r="O168" s="289"/>
      <c r="P168" s="289"/>
      <c r="Q168" s="289"/>
      <c r="R168" s="289"/>
      <c r="S168" s="290"/>
      <c r="T168" s="293">
        <f>SUM(F168:S168)</f>
        <v>0</v>
      </c>
      <c r="U168" s="286"/>
      <c r="V168" s="286"/>
      <c r="W168" s="291"/>
      <c r="X168" s="291"/>
      <c r="Y168" s="291"/>
      <c r="Z168" s="291"/>
      <c r="AA168" s="291"/>
      <c r="AB168" s="291"/>
      <c r="AC168" s="291">
        <f>T168</f>
        <v>0</v>
      </c>
      <c r="AD168" s="291"/>
      <c r="AE168" s="291"/>
      <c r="AF168" s="291"/>
      <c r="AG168" s="291"/>
      <c r="AH168" s="291"/>
      <c r="AI168" s="809"/>
      <c r="AJ168" s="809"/>
      <c r="AK168" s="291"/>
      <c r="AL168" s="291"/>
      <c r="AM168" s="291"/>
      <c r="AN168" s="291"/>
      <c r="AO168" s="291"/>
      <c r="AP168" s="291"/>
      <c r="AQ168" s="292"/>
      <c r="AR168" s="286">
        <f>T168-SUM(W168:AQ168)</f>
        <v>0</v>
      </c>
    </row>
    <row r="169" spans="3:44" x14ac:dyDescent="0.2">
      <c r="C169" s="911" t="s">
        <v>265</v>
      </c>
      <c r="D169" s="289">
        <f>IFERROR('Sch Parent Inputs'!C194,0)</f>
        <v>0</v>
      </c>
      <c r="E169" s="289">
        <f>IFERROR('Sch Parent Inputs'!E194,0)</f>
        <v>0</v>
      </c>
      <c r="F169" s="289">
        <f t="shared" si="48"/>
        <v>0</v>
      </c>
      <c r="G169" s="289"/>
      <c r="H169" s="1322"/>
      <c r="I169" s="289"/>
      <c r="J169" s="289"/>
      <c r="K169" s="289"/>
      <c r="L169" s="289"/>
      <c r="M169" s="289"/>
      <c r="N169" s="289"/>
      <c r="O169" s="289"/>
      <c r="P169" s="289"/>
      <c r="Q169" s="289"/>
      <c r="R169" s="289"/>
      <c r="S169" s="290"/>
      <c r="T169" s="293">
        <f>SUM(F169:S169)</f>
        <v>0</v>
      </c>
      <c r="U169" s="286"/>
      <c r="V169" s="286"/>
      <c r="W169" s="291"/>
      <c r="X169" s="291"/>
      <c r="Y169" s="291"/>
      <c r="Z169" s="291"/>
      <c r="AA169" s="291"/>
      <c r="AB169" s="291"/>
      <c r="AC169" s="291">
        <f>T169</f>
        <v>0</v>
      </c>
      <c r="AD169" s="291"/>
      <c r="AE169" s="291"/>
      <c r="AF169" s="291"/>
      <c r="AG169" s="291"/>
      <c r="AH169" s="291"/>
      <c r="AI169" s="809"/>
      <c r="AJ169" s="809"/>
      <c r="AK169" s="291"/>
      <c r="AL169" s="291"/>
      <c r="AM169" s="291"/>
      <c r="AN169" s="291"/>
      <c r="AO169" s="291"/>
      <c r="AP169" s="291"/>
      <c r="AQ169" s="292"/>
      <c r="AR169" s="286">
        <f>T169-SUM(W169:AQ169)</f>
        <v>0</v>
      </c>
    </row>
    <row r="170" spans="3:44" x14ac:dyDescent="0.2">
      <c r="C170" s="911" t="s">
        <v>1110</v>
      </c>
      <c r="D170" s="289">
        <f>IFERROR('Sch Parent Inputs'!C195,0)</f>
        <v>0</v>
      </c>
      <c r="E170" s="289">
        <f>IFERROR('Sch Parent Inputs'!E195,0)</f>
        <v>0</v>
      </c>
      <c r="F170" s="289">
        <f t="shared" si="48"/>
        <v>0</v>
      </c>
      <c r="G170" s="289"/>
      <c r="H170" s="1322"/>
      <c r="I170" s="289"/>
      <c r="J170" s="289"/>
      <c r="K170" s="289"/>
      <c r="L170" s="289">
        <f>-F170</f>
        <v>0</v>
      </c>
      <c r="M170" s="289"/>
      <c r="N170" s="289"/>
      <c r="O170" s="289"/>
      <c r="P170" s="289"/>
      <c r="Q170" s="289"/>
      <c r="R170" s="289"/>
      <c r="S170" s="290"/>
      <c r="T170" s="293">
        <f>SUM(F170:S170)</f>
        <v>0</v>
      </c>
      <c r="U170" s="286"/>
      <c r="V170" s="286"/>
      <c r="W170" s="291"/>
      <c r="X170" s="291"/>
      <c r="Y170" s="291"/>
      <c r="Z170" s="291"/>
      <c r="AA170" s="291"/>
      <c r="AB170" s="291"/>
      <c r="AC170" s="291"/>
      <c r="AD170" s="291"/>
      <c r="AE170" s="291"/>
      <c r="AF170" s="291"/>
      <c r="AG170" s="291"/>
      <c r="AH170" s="291"/>
      <c r="AI170" s="809"/>
      <c r="AJ170" s="809"/>
      <c r="AK170" s="291"/>
      <c r="AL170" s="291"/>
      <c r="AM170" s="291"/>
      <c r="AN170" s="291"/>
      <c r="AO170" s="291"/>
      <c r="AP170" s="291"/>
      <c r="AQ170" s="292"/>
      <c r="AR170" s="286">
        <f>T170-SUM(W170:AQ170)</f>
        <v>0</v>
      </c>
    </row>
    <row r="171" spans="3:44" x14ac:dyDescent="0.2">
      <c r="C171" s="911" t="s">
        <v>1111</v>
      </c>
      <c r="D171" s="289">
        <f>IFERROR('Sch Parent Inputs'!C196,0)</f>
        <v>0</v>
      </c>
      <c r="E171" s="289">
        <f>IFERROR('Sch Parent Inputs'!E196,0)</f>
        <v>0</v>
      </c>
      <c r="F171" s="289">
        <f t="shared" si="48"/>
        <v>0</v>
      </c>
      <c r="G171" s="289">
        <f>-G115</f>
        <v>0</v>
      </c>
      <c r="H171" s="1322"/>
      <c r="I171" s="289"/>
      <c r="J171" s="289"/>
      <c r="K171" s="289"/>
      <c r="L171" s="289"/>
      <c r="M171" s="289">
        <f>-(F171+G171)</f>
        <v>0</v>
      </c>
      <c r="N171" s="289"/>
      <c r="O171" s="289"/>
      <c r="P171" s="289"/>
      <c r="Q171" s="289"/>
      <c r="R171" s="289"/>
      <c r="S171" s="290"/>
      <c r="T171" s="293">
        <f>SUM(F171:S171)</f>
        <v>0</v>
      </c>
      <c r="U171" s="286"/>
      <c r="V171" s="286"/>
      <c r="W171" s="291"/>
      <c r="X171" s="291"/>
      <c r="Y171" s="291"/>
      <c r="Z171" s="291"/>
      <c r="AA171" s="291"/>
      <c r="AB171" s="291"/>
      <c r="AC171" s="291"/>
      <c r="AD171" s="291"/>
      <c r="AE171" s="291"/>
      <c r="AF171" s="291"/>
      <c r="AG171" s="291"/>
      <c r="AH171" s="291"/>
      <c r="AI171" s="809"/>
      <c r="AJ171" s="809"/>
      <c r="AK171" s="291"/>
      <c r="AL171" s="291"/>
      <c r="AM171" s="291"/>
      <c r="AN171" s="291"/>
      <c r="AO171" s="291"/>
      <c r="AP171" s="291"/>
      <c r="AQ171" s="292"/>
      <c r="AR171" s="286">
        <f>T171-SUM(W171:AQ171)</f>
        <v>0</v>
      </c>
    </row>
    <row r="172" spans="3:44" x14ac:dyDescent="0.2">
      <c r="C172" s="911" t="s">
        <v>1112</v>
      </c>
      <c r="D172" s="289">
        <f>IFERROR('Sch Parent Inputs'!C197,0)</f>
        <v>0</v>
      </c>
      <c r="E172" s="289">
        <f>IFERROR('Sch Parent Inputs'!E197,0)</f>
        <v>0</v>
      </c>
      <c r="F172" s="289">
        <f t="shared" si="48"/>
        <v>0</v>
      </c>
      <c r="G172" s="289"/>
      <c r="H172" s="1322"/>
      <c r="I172" s="289"/>
      <c r="J172" s="289"/>
      <c r="K172" s="289"/>
      <c r="L172" s="289"/>
      <c r="M172" s="289">
        <f>-F172</f>
        <v>0</v>
      </c>
      <c r="N172" s="289"/>
      <c r="O172" s="289"/>
      <c r="P172" s="289"/>
      <c r="Q172" s="289"/>
      <c r="R172" s="289"/>
      <c r="S172" s="290"/>
      <c r="T172" s="293">
        <f>SUM(F172:S172)</f>
        <v>0</v>
      </c>
      <c r="U172" s="286"/>
      <c r="V172" s="286"/>
      <c r="W172" s="291"/>
      <c r="X172" s="291"/>
      <c r="Y172" s="291"/>
      <c r="Z172" s="291"/>
      <c r="AA172" s="291"/>
      <c r="AB172" s="291"/>
      <c r="AC172" s="291"/>
      <c r="AD172" s="291"/>
      <c r="AE172" s="291"/>
      <c r="AF172" s="291"/>
      <c r="AG172" s="291"/>
      <c r="AH172" s="291"/>
      <c r="AI172" s="809"/>
      <c r="AJ172" s="809"/>
      <c r="AK172" s="291"/>
      <c r="AL172" s="291"/>
      <c r="AM172" s="291"/>
      <c r="AN172" s="291"/>
      <c r="AO172" s="291"/>
      <c r="AP172" s="291"/>
      <c r="AQ172" s="292"/>
      <c r="AR172" s="286">
        <f>T172-SUM(W172:AQ172)</f>
        <v>0</v>
      </c>
    </row>
    <row r="173" spans="3:44" x14ac:dyDescent="0.2">
      <c r="C173" s="911"/>
      <c r="D173" s="289"/>
      <c r="E173" s="289"/>
      <c r="F173" s="289"/>
      <c r="G173" s="289"/>
      <c r="H173" s="1322"/>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09"/>
      <c r="AJ173" s="809"/>
      <c r="AK173" s="291"/>
      <c r="AL173" s="291"/>
      <c r="AM173" s="291"/>
      <c r="AN173" s="291"/>
      <c r="AO173" s="291"/>
      <c r="AP173" s="291"/>
      <c r="AQ173" s="292"/>
    </row>
    <row r="174" spans="3:44" x14ac:dyDescent="0.2">
      <c r="C174" s="1301" t="s">
        <v>269</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row>
    <row r="175" spans="3:44" x14ac:dyDescent="0.2">
      <c r="C175" s="1303" t="s">
        <v>263</v>
      </c>
      <c r="D175" s="283"/>
      <c r="E175" s="283"/>
      <c r="F175" s="283"/>
      <c r="G175" s="283"/>
      <c r="H175" s="1321"/>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8"/>
      <c r="AJ175" s="808"/>
      <c r="AK175" s="287"/>
      <c r="AL175" s="287"/>
      <c r="AM175" s="287"/>
      <c r="AN175" s="287"/>
      <c r="AO175" s="287"/>
      <c r="AP175" s="287"/>
      <c r="AQ175" s="288"/>
    </row>
    <row r="176" spans="3:44" x14ac:dyDescent="0.2">
      <c r="C176" s="911" t="s">
        <v>270</v>
      </c>
      <c r="D176" s="289">
        <f>IFERROR('Sch Parent Inputs'!C202,0)</f>
        <v>0</v>
      </c>
      <c r="E176" s="289">
        <f>IFERROR('Sch Parent Inputs'!E202,0)</f>
        <v>0</v>
      </c>
      <c r="F176" s="289">
        <f>D176-E176</f>
        <v>0</v>
      </c>
      <c r="G176" s="289"/>
      <c r="H176" s="1322"/>
      <c r="I176" s="289"/>
      <c r="J176" s="289"/>
      <c r="K176" s="289"/>
      <c r="L176" s="289"/>
      <c r="M176" s="289"/>
      <c r="N176" s="289"/>
      <c r="O176" s="289"/>
      <c r="P176" s="289"/>
      <c r="Q176" s="289"/>
      <c r="R176" s="289"/>
      <c r="S176" s="290"/>
      <c r="T176" s="285">
        <f>SUM(F176:S176)</f>
        <v>0</v>
      </c>
      <c r="U176" s="286"/>
      <c r="V176" s="286"/>
      <c r="W176" s="291"/>
      <c r="X176" s="291"/>
      <c r="Y176" s="291"/>
      <c r="Z176" s="291"/>
      <c r="AA176" s="291"/>
      <c r="AB176" s="291"/>
      <c r="AC176" s="291"/>
      <c r="AD176" s="291"/>
      <c r="AE176" s="291"/>
      <c r="AF176" s="291"/>
      <c r="AG176" s="291"/>
      <c r="AH176" s="291"/>
      <c r="AI176" s="809"/>
      <c r="AJ176" s="809"/>
      <c r="AK176" s="291"/>
      <c r="AL176" s="291"/>
      <c r="AM176" s="291"/>
      <c r="AN176" s="291">
        <f>+T176</f>
        <v>0</v>
      </c>
      <c r="AO176" s="291"/>
      <c r="AP176" s="291"/>
      <c r="AQ176" s="292"/>
      <c r="AR176" s="286">
        <f>T176-SUM(W176:AQ176)</f>
        <v>0</v>
      </c>
    </row>
    <row r="177" spans="3:44" x14ac:dyDescent="0.2">
      <c r="C177" s="911" t="s">
        <v>271</v>
      </c>
      <c r="D177" s="289">
        <f>IFERROR('Sch Parent Inputs'!C203,0)</f>
        <v>0</v>
      </c>
      <c r="E177" s="289">
        <f>IFERROR('Sch Parent Inputs'!E203,0)</f>
        <v>0</v>
      </c>
      <c r="F177" s="289">
        <f>D177-E177</f>
        <v>0</v>
      </c>
      <c r="G177" s="289"/>
      <c r="H177" s="1322"/>
      <c r="I177" s="289"/>
      <c r="J177" s="289"/>
      <c r="K177" s="289"/>
      <c r="L177" s="289"/>
      <c r="M177" s="289"/>
      <c r="N177" s="289"/>
      <c r="O177" s="289"/>
      <c r="P177" s="289"/>
      <c r="Q177" s="289"/>
      <c r="R177" s="289"/>
      <c r="S177" s="290"/>
      <c r="T177" s="285">
        <f>SUM(F177:S177)</f>
        <v>0</v>
      </c>
      <c r="U177" s="286"/>
      <c r="V177" s="286"/>
      <c r="W177" s="291"/>
      <c r="X177" s="291"/>
      <c r="Y177" s="291"/>
      <c r="Z177" s="291"/>
      <c r="AA177" s="291"/>
      <c r="AB177" s="291"/>
      <c r="AC177" s="291"/>
      <c r="AD177" s="291"/>
      <c r="AE177" s="291"/>
      <c r="AF177" s="291"/>
      <c r="AG177" s="291"/>
      <c r="AH177" s="291"/>
      <c r="AI177" s="809"/>
      <c r="AJ177" s="809"/>
      <c r="AK177" s="291"/>
      <c r="AL177" s="291"/>
      <c r="AM177" s="291"/>
      <c r="AN177" s="291">
        <f>+T177</f>
        <v>0</v>
      </c>
      <c r="AO177" s="291"/>
      <c r="AP177" s="291"/>
      <c r="AQ177" s="292"/>
      <c r="AR177" s="286">
        <f>T177-SUM(W177:AQ177)</f>
        <v>0</v>
      </c>
    </row>
    <row r="178" spans="3:44" x14ac:dyDescent="0.2">
      <c r="C178" s="911" t="s">
        <v>272</v>
      </c>
      <c r="D178" s="289">
        <f>IFERROR('Sch Parent Inputs'!C204,0)</f>
        <v>0</v>
      </c>
      <c r="E178" s="289">
        <f>IFERROR('Sch Parent Inputs'!E204,0)</f>
        <v>0</v>
      </c>
      <c r="F178" s="289">
        <f>D178-E178</f>
        <v>0</v>
      </c>
      <c r="G178" s="289"/>
      <c r="H178" s="1322"/>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09"/>
      <c r="AJ178" s="809"/>
      <c r="AK178" s="291"/>
      <c r="AL178" s="291"/>
      <c r="AM178" s="291"/>
      <c r="AN178" s="291"/>
      <c r="AO178" s="291">
        <f>+T178</f>
        <v>0</v>
      </c>
      <c r="AP178" s="291"/>
      <c r="AQ178" s="292"/>
      <c r="AR178" s="286">
        <f>T178-SUM(W178:AQ178)</f>
        <v>0</v>
      </c>
    </row>
    <row r="179" spans="3:44" x14ac:dyDescent="0.2">
      <c r="C179" s="911" t="s">
        <v>273</v>
      </c>
      <c r="D179" s="289">
        <f>IFERROR('Sch Parent Inputs'!C205,0)</f>
        <v>0</v>
      </c>
      <c r="E179" s="289">
        <f>IFERROR('Sch Parent Inputs'!E205,0)</f>
        <v>0</v>
      </c>
      <c r="F179" s="289">
        <f>D179-E179</f>
        <v>0</v>
      </c>
      <c r="G179" s="289"/>
      <c r="H179" s="1322"/>
      <c r="I179" s="289"/>
      <c r="J179" s="289"/>
      <c r="K179" s="289"/>
      <c r="L179" s="289"/>
      <c r="M179" s="289"/>
      <c r="N179" s="289"/>
      <c r="O179" s="289"/>
      <c r="P179" s="289"/>
      <c r="Q179" s="289"/>
      <c r="R179" s="289"/>
      <c r="S179" s="290"/>
      <c r="T179" s="285">
        <f>SUM(F179:S179)</f>
        <v>0</v>
      </c>
      <c r="U179" s="286"/>
      <c r="V179" s="286"/>
      <c r="W179" s="291"/>
      <c r="X179" s="291"/>
      <c r="Y179" s="291"/>
      <c r="Z179" s="291"/>
      <c r="AA179" s="291"/>
      <c r="AB179" s="291"/>
      <c r="AC179" s="291"/>
      <c r="AD179" s="291"/>
      <c r="AE179" s="291"/>
      <c r="AF179" s="291"/>
      <c r="AG179" s="291"/>
      <c r="AH179" s="291"/>
      <c r="AI179" s="809"/>
      <c r="AJ179" s="809"/>
      <c r="AK179" s="291"/>
      <c r="AL179" s="291"/>
      <c r="AM179" s="291"/>
      <c r="AN179" s="291"/>
      <c r="AO179" s="291">
        <f>+T179</f>
        <v>0</v>
      </c>
      <c r="AP179" s="291"/>
      <c r="AQ179" s="292"/>
      <c r="AR179" s="286">
        <f>T179-SUM(W179:AQ179)</f>
        <v>0</v>
      </c>
    </row>
    <row r="180" spans="3:44" x14ac:dyDescent="0.2">
      <c r="C180" s="911"/>
      <c r="D180" s="289"/>
      <c r="E180" s="289"/>
      <c r="F180" s="289"/>
      <c r="G180" s="289"/>
      <c r="H180" s="1322"/>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09"/>
      <c r="AJ180" s="809"/>
      <c r="AK180" s="291"/>
      <c r="AL180" s="291"/>
      <c r="AM180" s="291"/>
      <c r="AN180" s="291"/>
      <c r="AO180" s="291"/>
      <c r="AP180" s="291"/>
      <c r="AQ180" s="292"/>
    </row>
    <row r="181" spans="3:44" x14ac:dyDescent="0.2">
      <c r="C181" s="1301" t="s">
        <v>274</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row>
    <row r="182" spans="3:44" x14ac:dyDescent="0.2">
      <c r="C182" s="1303" t="s">
        <v>263</v>
      </c>
      <c r="D182" s="283"/>
      <c r="E182" s="283"/>
      <c r="F182" s="283"/>
      <c r="G182" s="283"/>
      <c r="H182" s="1321"/>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8"/>
      <c r="AJ182" s="808"/>
      <c r="AK182" s="287"/>
      <c r="AL182" s="287"/>
      <c r="AM182" s="287"/>
      <c r="AN182" s="287"/>
      <c r="AO182" s="287"/>
      <c r="AP182" s="287"/>
      <c r="AQ182" s="288"/>
    </row>
    <row r="183" spans="3:44" x14ac:dyDescent="0.2">
      <c r="C183" s="911" t="s">
        <v>348</v>
      </c>
      <c r="D183" s="289">
        <f>IFERROR('Sch Parent Inputs'!C209,0)</f>
        <v>0</v>
      </c>
      <c r="E183" s="289">
        <f>IFERROR('Sch Parent Inputs'!E209,0)</f>
        <v>0</v>
      </c>
      <c r="F183" s="289">
        <f>D183-E183</f>
        <v>0</v>
      </c>
      <c r="G183" s="289"/>
      <c r="H183" s="1322"/>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09"/>
      <c r="AJ183" s="809"/>
      <c r="AK183" s="291"/>
      <c r="AL183" s="291"/>
      <c r="AM183" s="291"/>
      <c r="AN183" s="291"/>
      <c r="AO183" s="291"/>
      <c r="AP183" s="291"/>
      <c r="AQ183" s="292"/>
      <c r="AR183" s="286">
        <f>T183-SUM(W183:AQ183)</f>
        <v>0</v>
      </c>
    </row>
    <row r="184" spans="3:44" x14ac:dyDescent="0.2">
      <c r="C184" s="911" t="s">
        <v>1113</v>
      </c>
      <c r="D184" s="289">
        <f>IFERROR('Sch Parent Inputs'!C210,0)</f>
        <v>0</v>
      </c>
      <c r="E184" s="289">
        <f>IFERROR('Sch Parent Inputs'!E210,0)</f>
        <v>0</v>
      </c>
      <c r="F184" s="289">
        <f>D184-E184</f>
        <v>0</v>
      </c>
      <c r="G184" s="289"/>
      <c r="H184" s="1322"/>
      <c r="I184" s="289">
        <f>-F184</f>
        <v>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09"/>
      <c r="AJ184" s="809"/>
      <c r="AK184" s="291"/>
      <c r="AL184" s="291"/>
      <c r="AM184" s="291"/>
      <c r="AN184" s="291"/>
      <c r="AO184" s="291"/>
      <c r="AP184" s="291"/>
      <c r="AQ184" s="292"/>
      <c r="AR184" s="286">
        <f>T184-SUM(W184:AQ184)</f>
        <v>0</v>
      </c>
    </row>
    <row r="185" spans="3:44" x14ac:dyDescent="0.2">
      <c r="C185" s="911" t="s">
        <v>1114</v>
      </c>
      <c r="D185" s="289">
        <f>IFERROR('Sch Parent Inputs'!C211,0)</f>
        <v>0</v>
      </c>
      <c r="E185" s="289">
        <f>IFERROR('Sch Parent Inputs'!E211,0)</f>
        <v>0</v>
      </c>
      <c r="F185" s="289">
        <f>D185-E185</f>
        <v>0</v>
      </c>
      <c r="G185" s="289"/>
      <c r="H185" s="1322"/>
      <c r="I185" s="289">
        <f>-F185</f>
        <v>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09"/>
      <c r="AJ185" s="809"/>
      <c r="AK185" s="291"/>
      <c r="AL185" s="291"/>
      <c r="AM185" s="291"/>
      <c r="AN185" s="291"/>
      <c r="AO185" s="291"/>
      <c r="AP185" s="291"/>
      <c r="AQ185" s="292"/>
      <c r="AR185" s="286">
        <f>T185-SUM(W185:AQ185)</f>
        <v>0</v>
      </c>
    </row>
    <row r="186" spans="3:44" x14ac:dyDescent="0.2">
      <c r="C186" s="911" t="s">
        <v>278</v>
      </c>
      <c r="D186" s="289">
        <f>IFERROR('Sch Parent Inputs'!C212,0)</f>
        <v>0</v>
      </c>
      <c r="E186" s="289">
        <f>IFERROR('Sch Parent Inputs'!E212,0)</f>
        <v>0</v>
      </c>
      <c r="F186" s="289">
        <f>D186-E186</f>
        <v>0</v>
      </c>
      <c r="G186" s="289"/>
      <c r="H186" s="1322"/>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09"/>
      <c r="AJ186" s="809"/>
      <c r="AK186" s="291"/>
      <c r="AL186" s="291"/>
      <c r="AM186" s="291"/>
      <c r="AN186" s="291"/>
      <c r="AO186" s="291"/>
      <c r="AP186" s="291"/>
      <c r="AQ186" s="292"/>
      <c r="AR186" s="286">
        <f>T186-SUM(W186:AQ186)</f>
        <v>0</v>
      </c>
    </row>
    <row r="187" spans="3:44" x14ac:dyDescent="0.2">
      <c r="C187" s="911"/>
      <c r="D187" s="289"/>
      <c r="E187" s="289"/>
      <c r="F187" s="289"/>
      <c r="G187" s="289"/>
      <c r="H187" s="1322"/>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09"/>
      <c r="AJ187" s="809"/>
      <c r="AK187" s="291"/>
      <c r="AL187" s="291"/>
      <c r="AM187" s="291"/>
      <c r="AN187" s="291"/>
      <c r="AO187" s="291"/>
      <c r="AP187" s="291"/>
      <c r="AQ187" s="292"/>
    </row>
    <row r="188" spans="3:44" x14ac:dyDescent="0.2">
      <c r="C188" s="1301" t="s">
        <v>279</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row>
    <row r="189" spans="3:44" x14ac:dyDescent="0.2">
      <c r="C189" s="1303" t="s">
        <v>263</v>
      </c>
      <c r="D189" s="283"/>
      <c r="E189" s="283"/>
      <c r="F189" s="283"/>
      <c r="G189" s="283"/>
      <c r="H189" s="1321"/>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8"/>
      <c r="AJ189" s="808"/>
      <c r="AK189" s="287"/>
      <c r="AL189" s="287"/>
      <c r="AM189" s="287"/>
      <c r="AN189" s="287"/>
      <c r="AO189" s="287"/>
      <c r="AP189" s="287"/>
      <c r="AQ189" s="288"/>
    </row>
    <row r="190" spans="3:44" x14ac:dyDescent="0.2">
      <c r="C190" s="911" t="s">
        <v>280</v>
      </c>
      <c r="D190" s="289">
        <f>IFERROR('Sch Parent Inputs'!C216,0)</f>
        <v>0</v>
      </c>
      <c r="E190" s="289">
        <f>IFERROR('Sch Parent Inputs'!E216,0)</f>
        <v>0</v>
      </c>
      <c r="F190" s="289">
        <f>D190-E190</f>
        <v>0</v>
      </c>
      <c r="G190" s="289"/>
      <c r="H190" s="1322"/>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09"/>
      <c r="AJ190" s="809"/>
      <c r="AK190" s="291"/>
      <c r="AL190" s="291"/>
      <c r="AM190" s="291"/>
      <c r="AN190" s="291"/>
      <c r="AO190" s="291"/>
      <c r="AP190" s="291"/>
      <c r="AQ190" s="292"/>
      <c r="AR190" s="286">
        <f>T190-SUM(W190:AQ190)</f>
        <v>0</v>
      </c>
    </row>
    <row r="191" spans="3:44" x14ac:dyDescent="0.2">
      <c r="C191" s="911"/>
      <c r="D191" s="289"/>
      <c r="E191" s="289"/>
      <c r="F191" s="289"/>
      <c r="G191" s="289"/>
      <c r="H191" s="1322"/>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09"/>
      <c r="AJ191" s="809"/>
      <c r="AK191" s="291"/>
      <c r="AL191" s="291"/>
      <c r="AM191" s="291"/>
      <c r="AN191" s="291"/>
      <c r="AO191" s="291"/>
      <c r="AP191" s="291"/>
      <c r="AQ191" s="292"/>
    </row>
    <row r="192" spans="3:44" x14ac:dyDescent="0.2">
      <c r="C192" s="1301" t="s">
        <v>281</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row>
    <row r="193" spans="3:44" x14ac:dyDescent="0.2">
      <c r="C193" s="1303" t="s">
        <v>263</v>
      </c>
      <c r="D193" s="283"/>
      <c r="E193" s="283"/>
      <c r="F193" s="283"/>
      <c r="G193" s="283"/>
      <c r="H193" s="1321"/>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8"/>
      <c r="AJ193" s="808"/>
      <c r="AK193" s="287"/>
      <c r="AL193" s="287"/>
      <c r="AM193" s="287"/>
      <c r="AN193" s="287"/>
      <c r="AO193" s="287"/>
      <c r="AP193" s="287"/>
      <c r="AQ193" s="288"/>
    </row>
    <row r="194" spans="3:44" x14ac:dyDescent="0.2">
      <c r="C194" s="911" t="s">
        <v>282</v>
      </c>
      <c r="D194" s="289">
        <f>IFERROR('Sch Parent Inputs'!C220,0)</f>
        <v>0</v>
      </c>
      <c r="E194" s="289">
        <f>IFERROR('Sch Parent Inputs'!E220,0)</f>
        <v>0</v>
      </c>
      <c r="F194" s="289">
        <f>D194-E194</f>
        <v>0</v>
      </c>
      <c r="G194" s="289">
        <f>-G80</f>
        <v>0</v>
      </c>
      <c r="H194" s="1322"/>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09"/>
      <c r="AJ194" s="809"/>
      <c r="AK194" s="291"/>
      <c r="AL194" s="291"/>
      <c r="AM194" s="291"/>
      <c r="AN194" s="291"/>
      <c r="AO194" s="291"/>
      <c r="AP194" s="291"/>
      <c r="AQ194" s="292"/>
      <c r="AR194" s="286">
        <f>T194-SUM(W194:AQ194)</f>
        <v>0</v>
      </c>
    </row>
    <row r="195" spans="3:44" x14ac:dyDescent="0.2">
      <c r="C195" s="911" t="s">
        <v>283</v>
      </c>
      <c r="D195" s="289">
        <f>IFERROR('Sch Parent Inputs'!C221,0)</f>
        <v>0</v>
      </c>
      <c r="E195" s="289">
        <f>IFERROR('Sch Parent Inputs'!E221,0)</f>
        <v>0</v>
      </c>
      <c r="F195" s="289">
        <f>D195-E195</f>
        <v>0</v>
      </c>
      <c r="G195" s="289"/>
      <c r="H195" s="1322"/>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09"/>
      <c r="AJ195" s="809"/>
      <c r="AK195" s="291"/>
      <c r="AL195" s="291"/>
      <c r="AM195" s="291"/>
      <c r="AN195" s="291"/>
      <c r="AO195" s="291"/>
      <c r="AP195" s="291"/>
      <c r="AQ195" s="292"/>
      <c r="AR195" s="286">
        <f>T195-SUM(W195:AQ195)</f>
        <v>0</v>
      </c>
    </row>
    <row r="196" spans="3:44" x14ac:dyDescent="0.2">
      <c r="C196" s="911"/>
      <c r="D196" s="289"/>
      <c r="E196" s="289"/>
      <c r="F196" s="289"/>
      <c r="G196" s="289"/>
      <c r="H196" s="1322"/>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09"/>
      <c r="AJ196" s="809"/>
      <c r="AK196" s="291"/>
      <c r="AL196" s="291"/>
      <c r="AM196" s="291"/>
      <c r="AN196" s="291"/>
      <c r="AO196" s="291"/>
      <c r="AP196" s="291"/>
      <c r="AQ196" s="292"/>
    </row>
    <row r="197" spans="3:44" x14ac:dyDescent="0.2">
      <c r="C197" s="1301" t="s">
        <v>284</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row>
    <row r="198" spans="3:44" x14ac:dyDescent="0.2">
      <c r="C198" s="1303" t="s">
        <v>263</v>
      </c>
      <c r="D198" s="283"/>
      <c r="E198" s="283"/>
      <c r="F198" s="283"/>
      <c r="G198" s="283"/>
      <c r="H198" s="1321"/>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8"/>
      <c r="AJ198" s="808"/>
      <c r="AK198" s="287"/>
      <c r="AL198" s="287"/>
      <c r="AM198" s="287"/>
      <c r="AN198" s="287"/>
      <c r="AO198" s="287"/>
      <c r="AP198" s="287"/>
      <c r="AQ198" s="288"/>
    </row>
    <row r="199" spans="3:44" x14ac:dyDescent="0.2">
      <c r="C199" s="911" t="s">
        <v>1115</v>
      </c>
      <c r="D199" s="289">
        <f>IFERROR('Sch Parent Inputs'!C225,0)</f>
        <v>0</v>
      </c>
      <c r="E199" s="289">
        <f>IFERROR('Sch Parent Inputs'!E225,0)</f>
        <v>0</v>
      </c>
      <c r="F199" s="289">
        <f>D199-E199</f>
        <v>0</v>
      </c>
      <c r="G199" s="289"/>
      <c r="H199" s="1322"/>
      <c r="I199" s="289"/>
      <c r="J199" s="289"/>
      <c r="K199" s="289"/>
      <c r="L199" s="289"/>
      <c r="M199" s="289"/>
      <c r="N199" s="289"/>
      <c r="O199" s="289"/>
      <c r="P199" s="289"/>
      <c r="Q199" s="289"/>
      <c r="R199" s="289"/>
      <c r="S199" s="290"/>
      <c r="T199" s="285">
        <f>SUM(F199:S199)</f>
        <v>0</v>
      </c>
      <c r="U199" s="286"/>
      <c r="V199" s="286"/>
      <c r="W199" s="291"/>
      <c r="X199" s="291"/>
      <c r="Y199" s="291"/>
      <c r="Z199" s="291"/>
      <c r="AA199" s="291"/>
      <c r="AB199" s="291"/>
      <c r="AC199" s="291"/>
      <c r="AD199" s="291"/>
      <c r="AE199" s="291"/>
      <c r="AF199" s="291"/>
      <c r="AG199" s="291"/>
      <c r="AH199" s="291"/>
      <c r="AI199" s="809"/>
      <c r="AJ199" s="809"/>
      <c r="AK199" s="291"/>
      <c r="AL199" s="291"/>
      <c r="AM199" s="291"/>
      <c r="AN199" s="291"/>
      <c r="AO199" s="291"/>
      <c r="AP199" s="291">
        <f>+T199</f>
        <v>0</v>
      </c>
      <c r="AQ199" s="292"/>
      <c r="AR199" s="286">
        <f>T199-SUM(W199:AQ199)</f>
        <v>0</v>
      </c>
    </row>
    <row r="200" spans="3:44" x14ac:dyDescent="0.2">
      <c r="C200" s="911" t="s">
        <v>1116</v>
      </c>
      <c r="D200" s="289">
        <f>IFERROR('Sch Parent Inputs'!C226,0)</f>
        <v>0</v>
      </c>
      <c r="E200" s="289">
        <f>IFERROR('Sch Parent Inputs'!E226,0)</f>
        <v>0</v>
      </c>
      <c r="F200" s="289">
        <f>D200-E200</f>
        <v>0</v>
      </c>
      <c r="G200" s="289"/>
      <c r="H200" s="1322"/>
      <c r="I200" s="289"/>
      <c r="J200" s="289"/>
      <c r="K200" s="289"/>
      <c r="L200" s="289"/>
      <c r="M200" s="289"/>
      <c r="N200" s="289"/>
      <c r="O200" s="289"/>
      <c r="P200" s="289"/>
      <c r="Q200" s="289">
        <f>-Q143</f>
        <v>0</v>
      </c>
      <c r="R200" s="289"/>
      <c r="S200" s="290"/>
      <c r="T200" s="285">
        <f>SUM(F200:S200)</f>
        <v>0</v>
      </c>
      <c r="U200" s="286"/>
      <c r="V200" s="286"/>
      <c r="W200" s="291"/>
      <c r="X200" s="291"/>
      <c r="Y200" s="291"/>
      <c r="Z200" s="291"/>
      <c r="AA200" s="291"/>
      <c r="AB200" s="291"/>
      <c r="AC200" s="291"/>
      <c r="AD200" s="291"/>
      <c r="AE200" s="291"/>
      <c r="AF200" s="291"/>
      <c r="AG200" s="291"/>
      <c r="AH200" s="291"/>
      <c r="AI200" s="809"/>
      <c r="AJ200" s="809"/>
      <c r="AK200" s="291"/>
      <c r="AL200" s="291"/>
      <c r="AM200" s="291"/>
      <c r="AN200" s="291"/>
      <c r="AO200" s="291"/>
      <c r="AP200" s="291">
        <f>+T200</f>
        <v>0</v>
      </c>
      <c r="AQ200" s="292"/>
      <c r="AR200" s="286">
        <f>T200-SUM(W200:AQ200)</f>
        <v>0</v>
      </c>
    </row>
    <row r="201" spans="3:44" x14ac:dyDescent="0.2">
      <c r="C201" s="911"/>
      <c r="D201" s="289"/>
      <c r="E201" s="289"/>
      <c r="F201" s="289"/>
      <c r="G201" s="289"/>
      <c r="H201" s="1322"/>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09"/>
      <c r="AJ201" s="809"/>
      <c r="AK201" s="291"/>
      <c r="AL201" s="291"/>
      <c r="AM201" s="291"/>
      <c r="AN201" s="291"/>
      <c r="AO201" s="291"/>
      <c r="AP201" s="291"/>
      <c r="AQ201" s="292"/>
    </row>
    <row r="202" spans="3:44" x14ac:dyDescent="0.2">
      <c r="C202" s="1301" t="s">
        <v>287</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row>
    <row r="203" spans="3:44" x14ac:dyDescent="0.2">
      <c r="C203" s="1303" t="s">
        <v>263</v>
      </c>
      <c r="D203" s="283"/>
      <c r="E203" s="283"/>
      <c r="F203" s="283"/>
      <c r="G203" s="283"/>
      <c r="H203" s="1321"/>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8"/>
      <c r="AJ203" s="808"/>
      <c r="AK203" s="287"/>
      <c r="AL203" s="287"/>
      <c r="AM203" s="287"/>
      <c r="AN203" s="287"/>
      <c r="AO203" s="287"/>
      <c r="AP203" s="287"/>
      <c r="AQ203" s="288"/>
    </row>
    <row r="204" spans="3:44" x14ac:dyDescent="0.2">
      <c r="C204" s="911" t="s">
        <v>1117</v>
      </c>
      <c r="D204" s="289">
        <f>IFERROR('Sch Parent Inputs'!C230,0)</f>
        <v>0</v>
      </c>
      <c r="E204" s="289">
        <f>IFERROR('Sch Parent Inputs'!E230,0)</f>
        <v>0</v>
      </c>
      <c r="F204" s="289">
        <f>D204-E204</f>
        <v>0</v>
      </c>
      <c r="G204" s="289"/>
      <c r="H204" s="1322"/>
      <c r="I204" s="289"/>
      <c r="J204" s="289"/>
      <c r="K204" s="289"/>
      <c r="L204" s="289"/>
      <c r="M204" s="289"/>
      <c r="N204" s="289"/>
      <c r="O204" s="289"/>
      <c r="P204" s="289"/>
      <c r="Q204" s="289"/>
      <c r="R204" s="289"/>
      <c r="S204" s="290"/>
      <c r="T204" s="285">
        <f>SUM(F204:S204)</f>
        <v>0</v>
      </c>
      <c r="U204" s="286"/>
      <c r="V204" s="286"/>
      <c r="W204" s="291"/>
      <c r="X204" s="291"/>
      <c r="Y204" s="291"/>
      <c r="Z204" s="291"/>
      <c r="AA204" s="291"/>
      <c r="AB204" s="291"/>
      <c r="AC204" s="291"/>
      <c r="AD204" s="291"/>
      <c r="AE204" s="291"/>
      <c r="AF204" s="291">
        <f>+F204</f>
        <v>0</v>
      </c>
      <c r="AG204" s="291"/>
      <c r="AH204" s="291"/>
      <c r="AI204" s="809"/>
      <c r="AJ204" s="809"/>
      <c r="AK204" s="291"/>
      <c r="AL204" s="291"/>
      <c r="AM204" s="291"/>
      <c r="AN204" s="291"/>
      <c r="AO204" s="291"/>
      <c r="AP204" s="291"/>
      <c r="AQ204" s="292"/>
      <c r="AR204" s="286">
        <f>T204-SUM(W204:AQ204)</f>
        <v>0</v>
      </c>
    </row>
    <row r="205" spans="3:44" x14ac:dyDescent="0.2">
      <c r="C205" s="911" t="s">
        <v>1118</v>
      </c>
      <c r="D205" s="289">
        <f>IFERROR('Sch Parent Inputs'!C231,0)</f>
        <v>0</v>
      </c>
      <c r="E205" s="289">
        <f>IFERROR('Sch Parent Inputs'!E231,0)</f>
        <v>0</v>
      </c>
      <c r="F205" s="289">
        <f>D205-E205</f>
        <v>0</v>
      </c>
      <c r="G205" s="289"/>
      <c r="H205" s="1322"/>
      <c r="I205" s="289"/>
      <c r="J205" s="289"/>
      <c r="K205" s="289"/>
      <c r="L205" s="289"/>
      <c r="M205" s="289"/>
      <c r="N205" s="289"/>
      <c r="O205" s="289"/>
      <c r="P205" s="289"/>
      <c r="Q205" s="289"/>
      <c r="R205" s="289"/>
      <c r="S205" s="290"/>
      <c r="T205" s="285">
        <f>SUM(F205:S205)</f>
        <v>0</v>
      </c>
      <c r="U205" s="286"/>
      <c r="V205" s="286"/>
      <c r="W205" s="291"/>
      <c r="X205" s="291"/>
      <c r="Y205" s="291"/>
      <c r="Z205" s="291"/>
      <c r="AA205" s="291"/>
      <c r="AB205" s="291"/>
      <c r="AC205" s="291"/>
      <c r="AD205" s="291"/>
      <c r="AE205" s="291"/>
      <c r="AF205" s="291">
        <f>+F205</f>
        <v>0</v>
      </c>
      <c r="AG205" s="291"/>
      <c r="AH205" s="291"/>
      <c r="AI205" s="809"/>
      <c r="AJ205" s="378"/>
      <c r="AK205" s="291"/>
      <c r="AL205" s="291"/>
      <c r="AM205" s="291"/>
      <c r="AN205" s="291"/>
      <c r="AO205" s="291"/>
      <c r="AP205" s="291"/>
      <c r="AQ205" s="292"/>
      <c r="AR205" s="286">
        <f>T205-SUM(W205:AQ205)</f>
        <v>0</v>
      </c>
    </row>
    <row r="206" spans="3:44" x14ac:dyDescent="0.2">
      <c r="C206" s="911"/>
      <c r="D206" s="289"/>
      <c r="E206" s="289"/>
      <c r="F206" s="289"/>
      <c r="G206" s="289"/>
      <c r="H206" s="1322"/>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09"/>
      <c r="AJ206" s="809"/>
      <c r="AK206" s="291"/>
      <c r="AL206" s="291"/>
      <c r="AM206" s="291"/>
      <c r="AN206" s="291"/>
      <c r="AO206" s="291"/>
      <c r="AP206" s="291"/>
      <c r="AQ206" s="292"/>
    </row>
    <row r="207" spans="3:44" x14ac:dyDescent="0.2">
      <c r="C207" s="1301" t="s">
        <v>290</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row>
    <row r="208" spans="3:44" x14ac:dyDescent="0.2">
      <c r="C208" s="1303" t="s">
        <v>263</v>
      </c>
      <c r="D208" s="283"/>
      <c r="E208" s="283"/>
      <c r="F208" s="283"/>
      <c r="G208" s="283"/>
      <c r="H208" s="1321"/>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8"/>
      <c r="AJ208" s="808"/>
      <c r="AK208" s="287"/>
      <c r="AL208" s="287"/>
      <c r="AM208" s="287"/>
      <c r="AN208" s="287"/>
      <c r="AO208" s="287"/>
      <c r="AP208" s="287"/>
      <c r="AQ208" s="288"/>
    </row>
    <row r="209" spans="3:44" x14ac:dyDescent="0.2">
      <c r="C209" s="911" t="s">
        <v>291</v>
      </c>
      <c r="D209" s="289">
        <f>IFERROR('Sch Parent Inputs'!C235,0)</f>
        <v>0</v>
      </c>
      <c r="E209" s="289">
        <f>IFERROR('Sch Parent Inputs'!E235,0)</f>
        <v>0</v>
      </c>
      <c r="F209" s="289">
        <f>D209-E209</f>
        <v>0</v>
      </c>
      <c r="G209" s="289"/>
      <c r="H209" s="1322"/>
      <c r="I209" s="289"/>
      <c r="J209" s="289"/>
      <c r="K209" s="289"/>
      <c r="L209" s="289"/>
      <c r="M209" s="289"/>
      <c r="N209" s="289"/>
      <c r="O209" s="289"/>
      <c r="P209" s="289"/>
      <c r="Q209" s="289"/>
      <c r="R209" s="289"/>
      <c r="S209" s="290"/>
      <c r="T209" s="285">
        <f t="shared" ref="T209:T224" si="49">SUM(F209:S209)</f>
        <v>0</v>
      </c>
      <c r="U209" s="286"/>
      <c r="V209" s="286"/>
      <c r="W209" s="291"/>
      <c r="X209" s="291"/>
      <c r="Y209" s="291"/>
      <c r="Z209" s="291"/>
      <c r="AA209" s="291"/>
      <c r="AB209" s="291"/>
      <c r="AC209" s="291"/>
      <c r="AD209" s="291"/>
      <c r="AE209" s="291"/>
      <c r="AF209" s="291">
        <f t="shared" ref="AF209:AF224" si="50">+T209</f>
        <v>0</v>
      </c>
      <c r="AG209" s="291"/>
      <c r="AH209" s="291"/>
      <c r="AI209" s="809"/>
      <c r="AJ209" s="809"/>
      <c r="AK209" s="291"/>
      <c r="AL209" s="291"/>
      <c r="AM209" s="291"/>
      <c r="AN209" s="291"/>
      <c r="AO209" s="291"/>
      <c r="AP209" s="291"/>
      <c r="AQ209" s="292"/>
      <c r="AR209" s="286">
        <f t="shared" ref="AR209:AR224" si="51">T209-SUM(W209:AQ209)</f>
        <v>0</v>
      </c>
    </row>
    <row r="210" spans="3:44" x14ac:dyDescent="0.2">
      <c r="C210" s="911" t="s">
        <v>292</v>
      </c>
      <c r="D210" s="289">
        <f>IFERROR('Sch Parent Inputs'!C236,0)</f>
        <v>0</v>
      </c>
      <c r="E210" s="289">
        <f>IFERROR('Sch Parent Inputs'!E236,0)</f>
        <v>0</v>
      </c>
      <c r="F210" s="289">
        <f>D210-E210</f>
        <v>0</v>
      </c>
      <c r="G210" s="289"/>
      <c r="H210" s="1309"/>
      <c r="I210" s="289"/>
      <c r="J210" s="289"/>
      <c r="K210" s="289"/>
      <c r="L210" s="289"/>
      <c r="M210" s="289"/>
      <c r="N210" s="289"/>
      <c r="O210" s="289"/>
      <c r="P210" s="289"/>
      <c r="Q210" s="289"/>
      <c r="R210" s="289"/>
      <c r="S210" s="290"/>
      <c r="T210" s="285">
        <f t="shared" si="49"/>
        <v>0</v>
      </c>
      <c r="U210" s="286"/>
      <c r="V210" s="286"/>
      <c r="W210" s="291"/>
      <c r="X210" s="291"/>
      <c r="Y210" s="291"/>
      <c r="Z210" s="291"/>
      <c r="AA210" s="291"/>
      <c r="AB210" s="291"/>
      <c r="AC210" s="291"/>
      <c r="AD210" s="291"/>
      <c r="AE210" s="291"/>
      <c r="AF210" s="291">
        <f t="shared" si="50"/>
        <v>0</v>
      </c>
      <c r="AG210" s="291"/>
      <c r="AH210" s="291"/>
      <c r="AI210" s="809"/>
      <c r="AJ210" s="809"/>
      <c r="AK210" s="291"/>
      <c r="AL210" s="291"/>
      <c r="AM210" s="291"/>
      <c r="AN210" s="291"/>
      <c r="AO210" s="291"/>
      <c r="AP210" s="291"/>
      <c r="AQ210" s="292"/>
      <c r="AR210" s="286">
        <f t="shared" si="51"/>
        <v>0</v>
      </c>
    </row>
    <row r="211" spans="3:44" x14ac:dyDescent="0.2">
      <c r="C211" s="911" t="s">
        <v>293</v>
      </c>
      <c r="D211" s="289">
        <f>IFERROR('Sch Parent Inputs'!C237,0)</f>
        <v>0</v>
      </c>
      <c r="E211" s="289">
        <f>IFERROR('Sch Parent Inputs'!E237,0)</f>
        <v>0</v>
      </c>
      <c r="F211" s="289">
        <f>D211-E211</f>
        <v>0</v>
      </c>
      <c r="G211" s="289"/>
      <c r="H211" s="1322"/>
      <c r="I211" s="289"/>
      <c r="J211" s="289"/>
      <c r="K211" s="289"/>
      <c r="L211" s="289"/>
      <c r="M211" s="289"/>
      <c r="N211" s="289"/>
      <c r="O211" s="289"/>
      <c r="P211" s="289"/>
      <c r="Q211" s="289"/>
      <c r="R211" s="289"/>
      <c r="S211" s="290"/>
      <c r="T211" s="285">
        <f t="shared" si="49"/>
        <v>0</v>
      </c>
      <c r="U211" s="286"/>
      <c r="V211" s="286"/>
      <c r="W211" s="291"/>
      <c r="X211" s="291"/>
      <c r="Y211" s="291"/>
      <c r="Z211" s="291"/>
      <c r="AA211" s="291"/>
      <c r="AB211" s="291"/>
      <c r="AC211" s="291"/>
      <c r="AD211" s="291"/>
      <c r="AE211" s="291"/>
      <c r="AF211" s="291">
        <f t="shared" si="50"/>
        <v>0</v>
      </c>
      <c r="AG211" s="291"/>
      <c r="AH211" s="291"/>
      <c r="AI211" s="809"/>
      <c r="AJ211" s="809"/>
      <c r="AK211" s="291"/>
      <c r="AL211" s="291"/>
      <c r="AM211" s="291"/>
      <c r="AN211" s="291"/>
      <c r="AO211" s="291"/>
      <c r="AP211" s="291"/>
      <c r="AQ211" s="292"/>
      <c r="AR211" s="286">
        <f t="shared" si="51"/>
        <v>0</v>
      </c>
    </row>
    <row r="212" spans="3:44" x14ac:dyDescent="0.2">
      <c r="C212" s="911" t="s">
        <v>294</v>
      </c>
      <c r="D212" s="289">
        <f>IFERROR('Sch Parent Inputs'!C238,0)</f>
        <v>0</v>
      </c>
      <c r="E212" s="289">
        <f>IFERROR('Sch Parent Inputs'!E238,0)</f>
        <v>0</v>
      </c>
      <c r="F212" s="289">
        <f>D212-E212</f>
        <v>0</v>
      </c>
      <c r="G212" s="289"/>
      <c r="H212" s="1322"/>
      <c r="I212" s="289"/>
      <c r="J212" s="289"/>
      <c r="K212" s="289"/>
      <c r="L212" s="289"/>
      <c r="M212" s="289"/>
      <c r="N212" s="289"/>
      <c r="O212" s="289"/>
      <c r="P212" s="289"/>
      <c r="Q212" s="289"/>
      <c r="R212" s="289"/>
      <c r="S212" s="290"/>
      <c r="T212" s="285">
        <f t="shared" si="49"/>
        <v>0</v>
      </c>
      <c r="U212" s="286"/>
      <c r="V212" s="286"/>
      <c r="W212" s="291"/>
      <c r="X212" s="291"/>
      <c r="Y212" s="291"/>
      <c r="Z212" s="291"/>
      <c r="AA212" s="291"/>
      <c r="AB212" s="291"/>
      <c r="AC212" s="291"/>
      <c r="AD212" s="291"/>
      <c r="AE212" s="291"/>
      <c r="AF212" s="291">
        <f t="shared" si="50"/>
        <v>0</v>
      </c>
      <c r="AG212" s="291"/>
      <c r="AH212" s="291"/>
      <c r="AI212" s="809"/>
      <c r="AJ212" s="809"/>
      <c r="AK212" s="291"/>
      <c r="AL212" s="291"/>
      <c r="AM212" s="291"/>
      <c r="AN212" s="291"/>
      <c r="AO212" s="291"/>
      <c r="AP212" s="291"/>
      <c r="AQ212" s="292"/>
      <c r="AR212" s="286">
        <f t="shared" si="51"/>
        <v>0</v>
      </c>
    </row>
    <row r="213" spans="3:44" x14ac:dyDescent="0.2">
      <c r="C213" s="911" t="s">
        <v>295</v>
      </c>
      <c r="D213" s="289">
        <f>IFERROR('Sch Parent Inputs'!C239,0)</f>
        <v>0</v>
      </c>
      <c r="E213" s="289">
        <f>IFERROR('Sch Parent Inputs'!E239,0)</f>
        <v>0</v>
      </c>
      <c r="F213" s="289">
        <f t="shared" ref="F213:F218" si="52">D213-E213</f>
        <v>0</v>
      </c>
      <c r="G213" s="289"/>
      <c r="H213" s="1322"/>
      <c r="I213" s="289"/>
      <c r="J213" s="289"/>
      <c r="K213" s="289"/>
      <c r="L213" s="289"/>
      <c r="M213" s="289"/>
      <c r="N213" s="289"/>
      <c r="O213" s="289"/>
      <c r="P213" s="289"/>
      <c r="Q213" s="289"/>
      <c r="R213" s="289"/>
      <c r="S213" s="290"/>
      <c r="T213" s="285">
        <f t="shared" si="49"/>
        <v>0</v>
      </c>
      <c r="U213" s="286"/>
      <c r="V213" s="286"/>
      <c r="W213" s="291"/>
      <c r="X213" s="291"/>
      <c r="Y213" s="291"/>
      <c r="Z213" s="291"/>
      <c r="AA213" s="291"/>
      <c r="AB213" s="291"/>
      <c r="AC213" s="291"/>
      <c r="AD213" s="291"/>
      <c r="AE213" s="291"/>
      <c r="AF213" s="291">
        <f t="shared" si="50"/>
        <v>0</v>
      </c>
      <c r="AG213" s="291"/>
      <c r="AH213" s="291"/>
      <c r="AI213" s="809"/>
      <c r="AJ213" s="809"/>
      <c r="AK213" s="291"/>
      <c r="AL213" s="291"/>
      <c r="AM213" s="291"/>
      <c r="AN213" s="291"/>
      <c r="AO213" s="291"/>
      <c r="AP213" s="291"/>
      <c r="AQ213" s="292"/>
      <c r="AR213" s="286">
        <f t="shared" si="51"/>
        <v>0</v>
      </c>
    </row>
    <row r="214" spans="3:44" x14ac:dyDescent="0.2">
      <c r="C214" s="911" t="s">
        <v>295</v>
      </c>
      <c r="D214" s="289">
        <f>IFERROR('Sch Parent Inputs'!C240,0)</f>
        <v>0</v>
      </c>
      <c r="E214" s="289">
        <f>IFERROR('Sch Parent Inputs'!E240,0)</f>
        <v>0</v>
      </c>
      <c r="F214" s="289">
        <f t="shared" si="52"/>
        <v>0</v>
      </c>
      <c r="G214" s="289"/>
      <c r="H214" s="1322"/>
      <c r="I214" s="289"/>
      <c r="J214" s="289"/>
      <c r="K214" s="289"/>
      <c r="L214" s="289"/>
      <c r="M214" s="289"/>
      <c r="N214" s="289"/>
      <c r="O214" s="289"/>
      <c r="P214" s="289"/>
      <c r="Q214" s="289"/>
      <c r="R214" s="289"/>
      <c r="S214" s="290"/>
      <c r="T214" s="285">
        <f t="shared" si="49"/>
        <v>0</v>
      </c>
      <c r="U214" s="286"/>
      <c r="V214" s="286"/>
      <c r="W214" s="291"/>
      <c r="X214" s="291"/>
      <c r="Y214" s="291"/>
      <c r="Z214" s="291"/>
      <c r="AA214" s="291"/>
      <c r="AB214" s="291"/>
      <c r="AC214" s="291"/>
      <c r="AD214" s="291"/>
      <c r="AE214" s="291"/>
      <c r="AF214" s="291">
        <f t="shared" si="50"/>
        <v>0</v>
      </c>
      <c r="AG214" s="291"/>
      <c r="AH214" s="291"/>
      <c r="AI214" s="809"/>
      <c r="AJ214" s="809"/>
      <c r="AK214" s="291"/>
      <c r="AL214" s="291"/>
      <c r="AM214" s="291"/>
      <c r="AN214" s="291"/>
      <c r="AO214" s="291"/>
      <c r="AP214" s="291"/>
      <c r="AQ214" s="292"/>
      <c r="AR214" s="286">
        <f t="shared" si="51"/>
        <v>0</v>
      </c>
    </row>
    <row r="215" spans="3:44" x14ac:dyDescent="0.2">
      <c r="C215" s="911" t="s">
        <v>295</v>
      </c>
      <c r="D215" s="289">
        <f>IFERROR('Sch Parent Inputs'!C241,0)</f>
        <v>0</v>
      </c>
      <c r="E215" s="289">
        <f>IFERROR('Sch Parent Inputs'!E241,0)</f>
        <v>0</v>
      </c>
      <c r="F215" s="289">
        <f t="shared" si="52"/>
        <v>0</v>
      </c>
      <c r="G215" s="289"/>
      <c r="H215" s="1322"/>
      <c r="I215" s="289"/>
      <c r="J215" s="289"/>
      <c r="K215" s="289"/>
      <c r="L215" s="289"/>
      <c r="M215" s="289"/>
      <c r="N215" s="289"/>
      <c r="O215" s="289"/>
      <c r="P215" s="289"/>
      <c r="Q215" s="289"/>
      <c r="R215" s="289"/>
      <c r="S215" s="290"/>
      <c r="T215" s="285">
        <f t="shared" si="49"/>
        <v>0</v>
      </c>
      <c r="U215" s="286"/>
      <c r="V215" s="286"/>
      <c r="W215" s="291"/>
      <c r="X215" s="291"/>
      <c r="Y215" s="291"/>
      <c r="Z215" s="291"/>
      <c r="AA215" s="291"/>
      <c r="AB215" s="291"/>
      <c r="AC215" s="291"/>
      <c r="AD215" s="291"/>
      <c r="AE215" s="291"/>
      <c r="AF215" s="291">
        <f t="shared" si="50"/>
        <v>0</v>
      </c>
      <c r="AG215" s="291"/>
      <c r="AH215" s="291"/>
      <c r="AI215" s="809"/>
      <c r="AJ215" s="809"/>
      <c r="AK215" s="291"/>
      <c r="AL215" s="291"/>
      <c r="AM215" s="291"/>
      <c r="AN215" s="291"/>
      <c r="AO215" s="291"/>
      <c r="AP215" s="291"/>
      <c r="AQ215" s="292"/>
      <c r="AR215" s="286">
        <f t="shared" si="51"/>
        <v>0</v>
      </c>
    </row>
    <row r="216" spans="3:44" x14ac:dyDescent="0.2">
      <c r="C216" s="911" t="s">
        <v>295</v>
      </c>
      <c r="D216" s="289">
        <f>IFERROR('Sch Parent Inputs'!C242,0)</f>
        <v>0</v>
      </c>
      <c r="E216" s="289">
        <f>IFERROR('Sch Parent Inputs'!E242,0)</f>
        <v>0</v>
      </c>
      <c r="F216" s="289">
        <f t="shared" si="52"/>
        <v>0</v>
      </c>
      <c r="G216" s="289"/>
      <c r="H216" s="1322"/>
      <c r="I216" s="289"/>
      <c r="J216" s="289"/>
      <c r="K216" s="289"/>
      <c r="L216" s="289"/>
      <c r="M216" s="289"/>
      <c r="N216" s="289"/>
      <c r="O216" s="289"/>
      <c r="P216" s="289"/>
      <c r="Q216" s="289"/>
      <c r="R216" s="289"/>
      <c r="S216" s="290"/>
      <c r="T216" s="285">
        <f t="shared" si="49"/>
        <v>0</v>
      </c>
      <c r="U216" s="286"/>
      <c r="V216" s="286"/>
      <c r="W216" s="291"/>
      <c r="X216" s="291"/>
      <c r="Y216" s="291"/>
      <c r="Z216" s="291"/>
      <c r="AA216" s="291"/>
      <c r="AB216" s="291"/>
      <c r="AC216" s="291"/>
      <c r="AD216" s="291"/>
      <c r="AE216" s="291"/>
      <c r="AF216" s="291">
        <f t="shared" si="50"/>
        <v>0</v>
      </c>
      <c r="AG216" s="291"/>
      <c r="AH216" s="291"/>
      <c r="AI216" s="809"/>
      <c r="AJ216" s="809"/>
      <c r="AK216" s="291"/>
      <c r="AL216" s="291"/>
      <c r="AM216" s="291"/>
      <c r="AN216" s="291"/>
      <c r="AO216" s="291"/>
      <c r="AP216" s="291"/>
      <c r="AQ216" s="292"/>
      <c r="AR216" s="286">
        <f t="shared" si="51"/>
        <v>0</v>
      </c>
    </row>
    <row r="217" spans="3:44" x14ac:dyDescent="0.2">
      <c r="C217" s="911" t="s">
        <v>295</v>
      </c>
      <c r="D217" s="289">
        <f>IFERROR('Sch Parent Inputs'!C243,0)</f>
        <v>0</v>
      </c>
      <c r="E217" s="289">
        <f>IFERROR('Sch Parent Inputs'!E243,0)</f>
        <v>0</v>
      </c>
      <c r="F217" s="289">
        <f t="shared" si="52"/>
        <v>0</v>
      </c>
      <c r="G217" s="289"/>
      <c r="H217" s="1322"/>
      <c r="I217" s="289"/>
      <c r="J217" s="289"/>
      <c r="K217" s="289"/>
      <c r="L217" s="289"/>
      <c r="M217" s="289"/>
      <c r="N217" s="289"/>
      <c r="O217" s="289"/>
      <c r="P217" s="289"/>
      <c r="Q217" s="289"/>
      <c r="R217" s="289"/>
      <c r="S217" s="290"/>
      <c r="T217" s="285">
        <f t="shared" si="49"/>
        <v>0</v>
      </c>
      <c r="U217" s="286"/>
      <c r="V217" s="286"/>
      <c r="W217" s="291"/>
      <c r="X217" s="291"/>
      <c r="Y217" s="291"/>
      <c r="Z217" s="291"/>
      <c r="AA217" s="291"/>
      <c r="AB217" s="291"/>
      <c r="AC217" s="291"/>
      <c r="AD217" s="291"/>
      <c r="AE217" s="291"/>
      <c r="AF217" s="291">
        <f t="shared" si="50"/>
        <v>0</v>
      </c>
      <c r="AG217" s="291"/>
      <c r="AH217" s="291"/>
      <c r="AI217" s="809"/>
      <c r="AJ217" s="809"/>
      <c r="AK217" s="291"/>
      <c r="AL217" s="291"/>
      <c r="AM217" s="291"/>
      <c r="AN217" s="291"/>
      <c r="AO217" s="291"/>
      <c r="AP217" s="291"/>
      <c r="AQ217" s="292"/>
      <c r="AR217" s="286">
        <f t="shared" si="51"/>
        <v>0</v>
      </c>
    </row>
    <row r="218" spans="3:44" x14ac:dyDescent="0.2">
      <c r="C218" s="911" t="s">
        <v>295</v>
      </c>
      <c r="D218" s="289">
        <f>IFERROR('Sch Parent Inputs'!C244,0)</f>
        <v>0</v>
      </c>
      <c r="E218" s="289">
        <f>IFERROR('Sch Parent Inputs'!E244,0)</f>
        <v>0</v>
      </c>
      <c r="F218" s="289">
        <f t="shared" si="52"/>
        <v>0</v>
      </c>
      <c r="G218" s="289"/>
      <c r="H218" s="1322"/>
      <c r="I218" s="289"/>
      <c r="J218" s="289"/>
      <c r="K218" s="289"/>
      <c r="L218" s="289"/>
      <c r="M218" s="289"/>
      <c r="N218" s="289"/>
      <c r="O218" s="289"/>
      <c r="P218" s="289"/>
      <c r="Q218" s="289"/>
      <c r="R218" s="289"/>
      <c r="S218" s="290"/>
      <c r="T218" s="285">
        <f t="shared" si="49"/>
        <v>0</v>
      </c>
      <c r="U218" s="286"/>
      <c r="V218" s="286"/>
      <c r="W218" s="291"/>
      <c r="X218" s="291"/>
      <c r="Y218" s="291"/>
      <c r="Z218" s="291"/>
      <c r="AA218" s="291"/>
      <c r="AB218" s="291"/>
      <c r="AC218" s="291"/>
      <c r="AD218" s="291"/>
      <c r="AE218" s="291"/>
      <c r="AF218" s="291">
        <f t="shared" si="50"/>
        <v>0</v>
      </c>
      <c r="AG218" s="291"/>
      <c r="AH218" s="291"/>
      <c r="AI218" s="809"/>
      <c r="AJ218" s="809"/>
      <c r="AK218" s="291"/>
      <c r="AL218" s="291"/>
      <c r="AM218" s="291"/>
      <c r="AN218" s="291"/>
      <c r="AO218" s="291"/>
      <c r="AP218" s="291"/>
      <c r="AQ218" s="292"/>
      <c r="AR218" s="286">
        <f t="shared" si="51"/>
        <v>0</v>
      </c>
    </row>
    <row r="219" spans="3:44" x14ac:dyDescent="0.2">
      <c r="C219" s="911" t="s">
        <v>295</v>
      </c>
      <c r="D219" s="289">
        <f>IFERROR('Sch Parent Inputs'!C245,0)</f>
        <v>0</v>
      </c>
      <c r="E219" s="289">
        <f>IFERROR('Sch Parent Inputs'!E245,0)</f>
        <v>0</v>
      </c>
      <c r="F219" s="289">
        <f t="shared" ref="F219:F224" si="53">D219-E219</f>
        <v>0</v>
      </c>
      <c r="G219" s="289"/>
      <c r="H219" s="1322"/>
      <c r="I219" s="289"/>
      <c r="J219" s="289"/>
      <c r="K219" s="289"/>
      <c r="L219" s="289"/>
      <c r="M219" s="289"/>
      <c r="N219" s="289"/>
      <c r="O219" s="289"/>
      <c r="P219" s="289"/>
      <c r="Q219" s="289"/>
      <c r="R219" s="289"/>
      <c r="S219" s="290"/>
      <c r="T219" s="285">
        <f t="shared" si="49"/>
        <v>0</v>
      </c>
      <c r="U219" s="286"/>
      <c r="V219" s="286"/>
      <c r="W219" s="291"/>
      <c r="X219" s="291"/>
      <c r="Y219" s="291"/>
      <c r="Z219" s="291"/>
      <c r="AA219" s="291"/>
      <c r="AB219" s="291"/>
      <c r="AC219" s="291"/>
      <c r="AD219" s="291"/>
      <c r="AE219" s="291"/>
      <c r="AF219" s="291">
        <f t="shared" si="50"/>
        <v>0</v>
      </c>
      <c r="AG219" s="291"/>
      <c r="AH219" s="291"/>
      <c r="AI219" s="809"/>
      <c r="AJ219" s="809"/>
      <c r="AK219" s="291"/>
      <c r="AL219" s="291"/>
      <c r="AM219" s="291"/>
      <c r="AN219" s="291"/>
      <c r="AO219" s="291"/>
      <c r="AP219" s="291"/>
      <c r="AQ219" s="292"/>
      <c r="AR219" s="286">
        <f t="shared" si="51"/>
        <v>0</v>
      </c>
    </row>
    <row r="220" spans="3:44" x14ac:dyDescent="0.2">
      <c r="C220" s="911" t="s">
        <v>295</v>
      </c>
      <c r="D220" s="289">
        <f>IFERROR('Sch Parent Inputs'!C246,0)</f>
        <v>0</v>
      </c>
      <c r="E220" s="289">
        <f>IFERROR('Sch Parent Inputs'!E246,0)</f>
        <v>0</v>
      </c>
      <c r="F220" s="289">
        <f t="shared" si="53"/>
        <v>0</v>
      </c>
      <c r="G220" s="289"/>
      <c r="H220" s="1322"/>
      <c r="I220" s="289"/>
      <c r="J220" s="289"/>
      <c r="K220" s="289"/>
      <c r="L220" s="289"/>
      <c r="M220" s="289"/>
      <c r="N220" s="289"/>
      <c r="O220" s="289"/>
      <c r="P220" s="289"/>
      <c r="Q220" s="289"/>
      <c r="R220" s="289"/>
      <c r="S220" s="290"/>
      <c r="T220" s="285">
        <f t="shared" si="49"/>
        <v>0</v>
      </c>
      <c r="U220" s="286"/>
      <c r="V220" s="286"/>
      <c r="W220" s="291"/>
      <c r="X220" s="291"/>
      <c r="Y220" s="291"/>
      <c r="Z220" s="291"/>
      <c r="AA220" s="291"/>
      <c r="AB220" s="291"/>
      <c r="AC220" s="291"/>
      <c r="AD220" s="291"/>
      <c r="AE220" s="291"/>
      <c r="AF220" s="291">
        <f t="shared" si="50"/>
        <v>0</v>
      </c>
      <c r="AG220" s="291"/>
      <c r="AH220" s="291"/>
      <c r="AI220" s="809"/>
      <c r="AJ220" s="809"/>
      <c r="AK220" s="291"/>
      <c r="AL220" s="291"/>
      <c r="AM220" s="291"/>
      <c r="AN220" s="291"/>
      <c r="AO220" s="291"/>
      <c r="AP220" s="291"/>
      <c r="AQ220" s="292"/>
      <c r="AR220" s="286">
        <f t="shared" si="51"/>
        <v>0</v>
      </c>
    </row>
    <row r="221" spans="3:44" x14ac:dyDescent="0.2">
      <c r="C221" s="911" t="s">
        <v>295</v>
      </c>
      <c r="D221" s="289">
        <f>IFERROR('Sch Parent Inputs'!C247,0)</f>
        <v>0</v>
      </c>
      <c r="E221" s="289">
        <f>IFERROR('Sch Parent Inputs'!E247,0)</f>
        <v>0</v>
      </c>
      <c r="F221" s="289">
        <f t="shared" si="53"/>
        <v>0</v>
      </c>
      <c r="G221" s="289"/>
      <c r="H221" s="1322"/>
      <c r="I221" s="289"/>
      <c r="J221" s="289"/>
      <c r="K221" s="289"/>
      <c r="L221" s="289"/>
      <c r="M221" s="289"/>
      <c r="N221" s="289"/>
      <c r="O221" s="289"/>
      <c r="P221" s="289"/>
      <c r="Q221" s="289"/>
      <c r="R221" s="289"/>
      <c r="S221" s="290"/>
      <c r="T221" s="285">
        <f t="shared" si="49"/>
        <v>0</v>
      </c>
      <c r="U221" s="286"/>
      <c r="V221" s="286"/>
      <c r="W221" s="291"/>
      <c r="X221" s="291"/>
      <c r="Y221" s="291"/>
      <c r="Z221" s="291"/>
      <c r="AA221" s="291"/>
      <c r="AB221" s="291"/>
      <c r="AC221" s="291"/>
      <c r="AD221" s="291"/>
      <c r="AE221" s="291"/>
      <c r="AF221" s="291">
        <f t="shared" si="50"/>
        <v>0</v>
      </c>
      <c r="AG221" s="291"/>
      <c r="AH221" s="291"/>
      <c r="AI221" s="809"/>
      <c r="AJ221" s="809"/>
      <c r="AK221" s="291"/>
      <c r="AL221" s="291"/>
      <c r="AM221" s="291"/>
      <c r="AN221" s="291"/>
      <c r="AO221" s="291"/>
      <c r="AP221" s="291"/>
      <c r="AQ221" s="292"/>
      <c r="AR221" s="286">
        <f t="shared" si="51"/>
        <v>0</v>
      </c>
    </row>
    <row r="222" spans="3:44" x14ac:dyDescent="0.2">
      <c r="C222" s="911" t="s">
        <v>295</v>
      </c>
      <c r="D222" s="289">
        <f>IFERROR('Sch Parent Inputs'!C248,0)</f>
        <v>0</v>
      </c>
      <c r="E222" s="289">
        <f>IFERROR('Sch Parent Inputs'!E248,0)</f>
        <v>0</v>
      </c>
      <c r="F222" s="289">
        <f t="shared" si="53"/>
        <v>0</v>
      </c>
      <c r="G222" s="289"/>
      <c r="H222" s="1322"/>
      <c r="I222" s="289"/>
      <c r="J222" s="289"/>
      <c r="K222" s="289"/>
      <c r="L222" s="289"/>
      <c r="M222" s="289"/>
      <c r="N222" s="289"/>
      <c r="O222" s="289"/>
      <c r="P222" s="289"/>
      <c r="Q222" s="289"/>
      <c r="R222" s="289"/>
      <c r="S222" s="290"/>
      <c r="T222" s="285">
        <f t="shared" si="49"/>
        <v>0</v>
      </c>
      <c r="U222" s="286"/>
      <c r="V222" s="286"/>
      <c r="W222" s="291"/>
      <c r="X222" s="291"/>
      <c r="Y222" s="291"/>
      <c r="Z222" s="291"/>
      <c r="AA222" s="291"/>
      <c r="AB222" s="291"/>
      <c r="AC222" s="291"/>
      <c r="AD222" s="291"/>
      <c r="AE222" s="291"/>
      <c r="AF222" s="291">
        <f t="shared" si="50"/>
        <v>0</v>
      </c>
      <c r="AG222" s="291"/>
      <c r="AH222" s="291"/>
      <c r="AI222" s="809"/>
      <c r="AJ222" s="809"/>
      <c r="AK222" s="291"/>
      <c r="AL222" s="291"/>
      <c r="AM222" s="291"/>
      <c r="AN222" s="291"/>
      <c r="AO222" s="291"/>
      <c r="AP222" s="291"/>
      <c r="AQ222" s="292"/>
      <c r="AR222" s="286">
        <f t="shared" si="51"/>
        <v>0</v>
      </c>
    </row>
    <row r="223" spans="3:44" x14ac:dyDescent="0.2">
      <c r="C223" s="911" t="s">
        <v>295</v>
      </c>
      <c r="D223" s="289">
        <f>IFERROR('Sch Parent Inputs'!C249,0)</f>
        <v>0</v>
      </c>
      <c r="E223" s="289">
        <f>IFERROR('Sch Parent Inputs'!E249,0)</f>
        <v>0</v>
      </c>
      <c r="F223" s="289">
        <f t="shared" si="53"/>
        <v>0</v>
      </c>
      <c r="G223" s="289"/>
      <c r="H223" s="1322"/>
      <c r="I223" s="289"/>
      <c r="J223" s="289"/>
      <c r="K223" s="289"/>
      <c r="L223" s="289"/>
      <c r="M223" s="289"/>
      <c r="N223" s="289"/>
      <c r="O223" s="289"/>
      <c r="P223" s="289"/>
      <c r="Q223" s="289"/>
      <c r="R223" s="289"/>
      <c r="S223" s="290"/>
      <c r="T223" s="285">
        <f t="shared" si="49"/>
        <v>0</v>
      </c>
      <c r="U223" s="286"/>
      <c r="V223" s="286"/>
      <c r="W223" s="291"/>
      <c r="X223" s="291"/>
      <c r="Y223" s="291"/>
      <c r="Z223" s="291"/>
      <c r="AA223" s="291"/>
      <c r="AB223" s="291"/>
      <c r="AC223" s="291"/>
      <c r="AD223" s="291"/>
      <c r="AE223" s="291"/>
      <c r="AF223" s="291">
        <f t="shared" si="50"/>
        <v>0</v>
      </c>
      <c r="AG223" s="291"/>
      <c r="AH223" s="291"/>
      <c r="AI223" s="809"/>
      <c r="AJ223" s="809"/>
      <c r="AK223" s="291"/>
      <c r="AL223" s="291"/>
      <c r="AM223" s="291"/>
      <c r="AN223" s="291"/>
      <c r="AO223" s="291"/>
      <c r="AP223" s="291"/>
      <c r="AQ223" s="292"/>
      <c r="AR223" s="286">
        <f t="shared" si="51"/>
        <v>0</v>
      </c>
    </row>
    <row r="224" spans="3:44" x14ac:dyDescent="0.2">
      <c r="C224" s="911" t="s">
        <v>295</v>
      </c>
      <c r="D224" s="289">
        <f>IFERROR('Sch Parent Inputs'!C250,0)</f>
        <v>0</v>
      </c>
      <c r="E224" s="289">
        <f>IFERROR('Sch Parent Inputs'!E250,0)</f>
        <v>0</v>
      </c>
      <c r="F224" s="289">
        <f t="shared" si="53"/>
        <v>0</v>
      </c>
      <c r="G224" s="289"/>
      <c r="H224" s="1322"/>
      <c r="I224" s="289"/>
      <c r="J224" s="289"/>
      <c r="K224" s="289"/>
      <c r="L224" s="289"/>
      <c r="M224" s="289"/>
      <c r="N224" s="289"/>
      <c r="O224" s="289"/>
      <c r="P224" s="289"/>
      <c r="Q224" s="289"/>
      <c r="R224" s="289"/>
      <c r="S224" s="290"/>
      <c r="T224" s="285">
        <f t="shared" si="49"/>
        <v>0</v>
      </c>
      <c r="U224" s="286"/>
      <c r="V224" s="286"/>
      <c r="W224" s="291"/>
      <c r="X224" s="291"/>
      <c r="Y224" s="291"/>
      <c r="Z224" s="291"/>
      <c r="AA224" s="291"/>
      <c r="AB224" s="291"/>
      <c r="AC224" s="291"/>
      <c r="AD224" s="291"/>
      <c r="AE224" s="291"/>
      <c r="AF224" s="291">
        <f t="shared" si="50"/>
        <v>0</v>
      </c>
      <c r="AG224" s="291"/>
      <c r="AH224" s="291"/>
      <c r="AI224" s="809"/>
      <c r="AJ224" s="809"/>
      <c r="AK224" s="291"/>
      <c r="AL224" s="291"/>
      <c r="AM224" s="291"/>
      <c r="AN224" s="291"/>
      <c r="AO224" s="291"/>
      <c r="AP224" s="291"/>
      <c r="AQ224" s="292"/>
      <c r="AR224" s="286">
        <f t="shared" si="51"/>
        <v>0</v>
      </c>
    </row>
    <row r="225" spans="3:44" x14ac:dyDescent="0.2">
      <c r="C225" s="911"/>
      <c r="D225" s="289"/>
      <c r="E225" s="289"/>
      <c r="F225" s="289"/>
      <c r="G225" s="289"/>
      <c r="H225" s="1322"/>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09"/>
      <c r="AJ225" s="809"/>
      <c r="AK225" s="291"/>
      <c r="AL225" s="291"/>
      <c r="AM225" s="291"/>
      <c r="AN225" s="291"/>
      <c r="AO225" s="291"/>
      <c r="AP225" s="291"/>
      <c r="AQ225" s="292"/>
    </row>
    <row r="226" spans="3:44" x14ac:dyDescent="0.2">
      <c r="C226" s="1301" t="s">
        <v>296</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row>
    <row r="227" spans="3:44" x14ac:dyDescent="0.2">
      <c r="C227" s="1303" t="s">
        <v>263</v>
      </c>
      <c r="D227" s="283"/>
      <c r="E227" s="283"/>
      <c r="F227" s="283"/>
      <c r="G227" s="283"/>
      <c r="H227" s="1321"/>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8"/>
      <c r="AJ227" s="808"/>
      <c r="AK227" s="287"/>
      <c r="AL227" s="287"/>
      <c r="AM227" s="287"/>
      <c r="AN227" s="287"/>
      <c r="AO227" s="287"/>
      <c r="AP227" s="287"/>
      <c r="AQ227" s="288"/>
    </row>
    <row r="228" spans="3:44" x14ac:dyDescent="0.2">
      <c r="C228" s="911" t="s">
        <v>1119</v>
      </c>
      <c r="D228" s="289">
        <f>IFERROR('Sch Parent Inputs'!C254,0)</f>
        <v>0</v>
      </c>
      <c r="E228" s="289">
        <f>IFERROR('Sch Parent Inputs'!E254,0)</f>
        <v>0</v>
      </c>
      <c r="F228" s="289">
        <f>D228-E228</f>
        <v>0</v>
      </c>
      <c r="G228" s="289"/>
      <c r="H228" s="1322"/>
      <c r="I228" s="289"/>
      <c r="J228" s="289"/>
      <c r="K228" s="289"/>
      <c r="L228" s="289"/>
      <c r="M228" s="289"/>
      <c r="N228" s="289"/>
      <c r="O228" s="289"/>
      <c r="P228" s="289"/>
      <c r="Q228" s="289"/>
      <c r="R228" s="289"/>
      <c r="S228" s="290"/>
      <c r="T228" s="285">
        <f>SUM(F228:S228)</f>
        <v>0</v>
      </c>
      <c r="U228" s="286"/>
      <c r="V228" s="286"/>
      <c r="W228" s="291"/>
      <c r="X228" s="291"/>
      <c r="Y228" s="291"/>
      <c r="Z228" s="291"/>
      <c r="AA228" s="291"/>
      <c r="AB228" s="291"/>
      <c r="AC228" s="291"/>
      <c r="AD228" s="291"/>
      <c r="AE228" s="291"/>
      <c r="AF228" s="291">
        <f>+T228</f>
        <v>0</v>
      </c>
      <c r="AG228" s="291"/>
      <c r="AH228" s="291"/>
      <c r="AI228" s="809"/>
      <c r="AJ228" s="809"/>
      <c r="AK228" s="291"/>
      <c r="AL228" s="291"/>
      <c r="AM228" s="291"/>
      <c r="AN228" s="291"/>
      <c r="AO228" s="291"/>
      <c r="AP228" s="291"/>
      <c r="AQ228" s="292"/>
      <c r="AR228" s="286">
        <f>T228-SUM(W228:AQ228)</f>
        <v>0</v>
      </c>
    </row>
    <row r="229" spans="3:44" x14ac:dyDescent="0.2">
      <c r="C229" s="911"/>
      <c r="D229" s="289"/>
      <c r="E229" s="289"/>
      <c r="F229" s="289"/>
      <c r="G229" s="289"/>
      <c r="H229" s="1322"/>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09"/>
      <c r="AJ229" s="809"/>
      <c r="AK229" s="291"/>
      <c r="AL229" s="291"/>
      <c r="AM229" s="291"/>
      <c r="AN229" s="291"/>
      <c r="AO229" s="291"/>
      <c r="AP229" s="291"/>
      <c r="AQ229" s="292"/>
      <c r="AR229" s="286"/>
    </row>
    <row r="230" spans="3:44" x14ac:dyDescent="0.2">
      <c r="C230" s="1301" t="s">
        <v>298</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row>
    <row r="231" spans="3:44" x14ac:dyDescent="0.2">
      <c r="C231" s="1303" t="s">
        <v>299</v>
      </c>
      <c r="D231" s="283"/>
      <c r="E231" s="283"/>
      <c r="F231" s="283"/>
      <c r="G231" s="283"/>
      <c r="H231" s="1321"/>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8"/>
      <c r="AJ231" s="808"/>
      <c r="AK231" s="287"/>
      <c r="AL231" s="287"/>
      <c r="AM231" s="287"/>
      <c r="AN231" s="287"/>
      <c r="AO231" s="287"/>
      <c r="AP231" s="287"/>
      <c r="AQ231" s="288"/>
    </row>
    <row r="232" spans="3:44" x14ac:dyDescent="0.2">
      <c r="C232" s="911" t="s">
        <v>349</v>
      </c>
      <c r="D232" s="289">
        <f>IFERROR('Sch Parent Inputs'!C258,0)</f>
        <v>0</v>
      </c>
      <c r="E232" s="289">
        <f>IFERROR('Sch Parent Inputs'!E258,0)</f>
        <v>0</v>
      </c>
      <c r="F232" s="289">
        <f>D232-E232</f>
        <v>0</v>
      </c>
      <c r="G232" s="289"/>
      <c r="H232" s="1322"/>
      <c r="I232" s="289"/>
      <c r="J232" s="289"/>
      <c r="K232" s="289"/>
      <c r="L232" s="289"/>
      <c r="M232" s="289"/>
      <c r="N232" s="289"/>
      <c r="O232" s="289"/>
      <c r="P232" s="289"/>
      <c r="Q232" s="289"/>
      <c r="R232" s="289"/>
      <c r="S232" s="290"/>
      <c r="T232" s="285">
        <f>SUM(F232:S232)</f>
        <v>0</v>
      </c>
      <c r="U232" s="286"/>
      <c r="V232" s="286"/>
      <c r="W232" s="291"/>
      <c r="X232" s="291"/>
      <c r="Y232" s="291"/>
      <c r="Z232" s="291"/>
      <c r="AA232" s="291"/>
      <c r="AB232" s="291"/>
      <c r="AC232" s="291"/>
      <c r="AD232" s="291"/>
      <c r="AE232" s="291"/>
      <c r="AF232" s="291"/>
      <c r="AG232" s="291"/>
      <c r="AH232" s="291"/>
      <c r="AI232" s="809"/>
      <c r="AJ232" s="809"/>
      <c r="AK232" s="291">
        <f>+T232</f>
        <v>0</v>
      </c>
      <c r="AL232" s="291"/>
      <c r="AM232" s="291"/>
      <c r="AN232" s="291"/>
      <c r="AO232" s="291"/>
      <c r="AP232" s="291"/>
      <c r="AQ232" s="292"/>
      <c r="AR232" s="286">
        <f>T232-SUM(W232:AQ232)</f>
        <v>0</v>
      </c>
    </row>
    <row r="233" spans="3:44" x14ac:dyDescent="0.2">
      <c r="C233" s="911" t="s">
        <v>301</v>
      </c>
      <c r="D233" s="289">
        <f>IFERROR('Sch Parent Inputs'!C259,0)</f>
        <v>0</v>
      </c>
      <c r="E233" s="289">
        <f>IFERROR('Sch Parent Inputs'!E259,0)</f>
        <v>0</v>
      </c>
      <c r="F233" s="289">
        <f>D233-E233</f>
        <v>0</v>
      </c>
      <c r="G233" s="289"/>
      <c r="H233" s="1322"/>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09"/>
      <c r="AJ233" s="809"/>
      <c r="AK233" s="291"/>
      <c r="AL233" s="291">
        <f>+T233</f>
        <v>0</v>
      </c>
      <c r="AM233" s="291"/>
      <c r="AN233" s="291"/>
      <c r="AO233" s="291"/>
      <c r="AP233" s="291"/>
      <c r="AQ233" s="292"/>
      <c r="AR233" s="286">
        <f>T233-SUM(W233:AQ233)</f>
        <v>0</v>
      </c>
    </row>
    <row r="234" spans="3:44" x14ac:dyDescent="0.2">
      <c r="C234" s="911" t="s">
        <v>1120</v>
      </c>
      <c r="D234" s="289">
        <f>IFERROR('Sch Parent Inputs'!C260,0)</f>
        <v>0</v>
      </c>
      <c r="E234" s="289">
        <f>IFERROR('Sch Parent Inputs'!E260,0)</f>
        <v>0</v>
      </c>
      <c r="F234" s="289">
        <f>D234-E234</f>
        <v>0</v>
      </c>
      <c r="G234" s="289"/>
      <c r="H234" s="1309"/>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09"/>
      <c r="AJ234" s="809"/>
      <c r="AK234" s="291"/>
      <c r="AL234" s="291"/>
      <c r="AM234" s="291">
        <f>+T234</f>
        <v>0</v>
      </c>
      <c r="AN234" s="291"/>
      <c r="AO234" s="291"/>
      <c r="AP234" s="291"/>
      <c r="AQ234" s="292"/>
      <c r="AR234" s="286">
        <f>T234-SUM(W234:AQ234)</f>
        <v>0</v>
      </c>
    </row>
    <row r="235" spans="3:44" x14ac:dyDescent="0.2">
      <c r="C235" s="911" t="s">
        <v>1121</v>
      </c>
      <c r="D235" s="289">
        <f>IFERROR('Sch Parent Inputs'!C261,0)</f>
        <v>0</v>
      </c>
      <c r="E235" s="289">
        <f>IFERROR('Sch Parent Inputs'!E261,0)</f>
        <v>0</v>
      </c>
      <c r="F235" s="289">
        <f t="shared" ref="F235:F236" si="54">D235-E235</f>
        <v>0</v>
      </c>
      <c r="G235" s="289"/>
      <c r="H235" s="1322"/>
      <c r="I235" s="289"/>
      <c r="J235" s="289"/>
      <c r="K235" s="289"/>
      <c r="L235" s="289"/>
      <c r="M235" s="289"/>
      <c r="N235" s="289"/>
      <c r="O235" s="289"/>
      <c r="P235" s="289"/>
      <c r="Q235" s="289"/>
      <c r="R235" s="289"/>
      <c r="S235" s="290"/>
      <c r="T235" s="285">
        <f>SUM(F235:S235)</f>
        <v>0</v>
      </c>
      <c r="U235" s="286"/>
      <c r="V235" s="286"/>
      <c r="W235" s="291"/>
      <c r="X235" s="291"/>
      <c r="Y235" s="291"/>
      <c r="Z235" s="291"/>
      <c r="AA235" s="291"/>
      <c r="AB235" s="291"/>
      <c r="AC235" s="291"/>
      <c r="AD235" s="291"/>
      <c r="AE235" s="291"/>
      <c r="AF235" s="291"/>
      <c r="AG235" s="291"/>
      <c r="AH235" s="291"/>
      <c r="AI235" s="809"/>
      <c r="AJ235" s="809"/>
      <c r="AK235" s="291"/>
      <c r="AL235" s="291"/>
      <c r="AM235" s="291"/>
      <c r="AN235" s="291"/>
      <c r="AO235" s="291"/>
      <c r="AP235" s="291"/>
      <c r="AQ235" s="292"/>
      <c r="AR235" s="286">
        <f>T235-SUM(W235:AQ235)</f>
        <v>0</v>
      </c>
    </row>
    <row r="236" spans="3:44" x14ac:dyDescent="0.2">
      <c r="C236" s="296" t="s">
        <v>1122</v>
      </c>
      <c r="D236" s="289">
        <f>SUBTOTAL(9,'Sch Parent Inputs'!C12:C116)</f>
        <v>0</v>
      </c>
      <c r="E236" s="289">
        <f>SUBTOTAL(9,'Sch Parent Inputs'!E12:E116)</f>
        <v>0</v>
      </c>
      <c r="F236" s="289">
        <f t="shared" si="54"/>
        <v>0</v>
      </c>
      <c r="G236" s="289"/>
      <c r="H236" s="1322"/>
      <c r="I236" s="289"/>
      <c r="J236" s="289"/>
      <c r="K236" s="289"/>
      <c r="L236" s="289"/>
      <c r="M236" s="289"/>
      <c r="N236" s="289"/>
      <c r="O236" s="289"/>
      <c r="P236" s="289"/>
      <c r="Q236" s="289"/>
      <c r="R236" s="289"/>
      <c r="S236" s="290"/>
      <c r="T236" s="285">
        <f>SUM(F236:S236)</f>
        <v>0</v>
      </c>
      <c r="U236" s="286"/>
      <c r="V236" s="286"/>
      <c r="W236" s="291"/>
      <c r="X236" s="291"/>
      <c r="Y236" s="291"/>
      <c r="Z236" s="291"/>
      <c r="AA236" s="291"/>
      <c r="AB236" s="291"/>
      <c r="AC236" s="291"/>
      <c r="AD236" s="291"/>
      <c r="AE236" s="291"/>
      <c r="AF236" s="291"/>
      <c r="AG236" s="291"/>
      <c r="AH236" s="291"/>
      <c r="AI236" s="809"/>
      <c r="AJ236" s="809"/>
      <c r="AK236" s="291"/>
      <c r="AL236" s="291"/>
      <c r="AM236" s="291"/>
      <c r="AN236" s="291"/>
      <c r="AO236" s="291"/>
      <c r="AP236" s="291"/>
      <c r="AQ236" s="292"/>
      <c r="AR236" s="286">
        <f>T236-SUM(W236:AQ236)</f>
        <v>0</v>
      </c>
    </row>
    <row r="237" spans="3:44" x14ac:dyDescent="0.2">
      <c r="C237" s="297"/>
      <c r="D237" s="289"/>
      <c r="E237" s="289"/>
      <c r="F237" s="289"/>
      <c r="G237" s="289"/>
      <c r="H237" s="1322"/>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09"/>
      <c r="AJ237" s="809"/>
      <c r="AK237" s="291"/>
      <c r="AL237" s="291"/>
      <c r="AM237" s="291"/>
      <c r="AN237" s="291"/>
      <c r="AO237" s="291"/>
      <c r="AP237" s="291"/>
      <c r="AQ237" s="292"/>
    </row>
    <row r="238" spans="3:44" x14ac:dyDescent="0.2">
      <c r="C238" s="297" t="s">
        <v>1123</v>
      </c>
      <c r="D238" s="289"/>
      <c r="E238" s="289"/>
      <c r="F238" s="289">
        <f>-D236</f>
        <v>0</v>
      </c>
      <c r="G238" s="289"/>
      <c r="H238" s="1322"/>
      <c r="I238" s="289"/>
      <c r="J238" s="289"/>
      <c r="K238" s="289"/>
      <c r="L238" s="289"/>
      <c r="M238" s="289"/>
      <c r="N238" s="289"/>
      <c r="O238" s="289"/>
      <c r="P238" s="289"/>
      <c r="Q238" s="289"/>
      <c r="R238" s="289"/>
      <c r="S238" s="290"/>
      <c r="T238" s="285">
        <f>SUM(F238:S238)</f>
        <v>0</v>
      </c>
      <c r="U238" s="286"/>
      <c r="V238" s="286"/>
      <c r="W238" s="291"/>
      <c r="X238" s="291"/>
      <c r="Y238" s="291"/>
      <c r="Z238" s="291"/>
      <c r="AA238" s="291"/>
      <c r="AB238" s="291"/>
      <c r="AC238" s="291"/>
      <c r="AD238" s="291"/>
      <c r="AE238" s="291"/>
      <c r="AF238" s="291"/>
      <c r="AG238" s="291"/>
      <c r="AH238" s="291"/>
      <c r="AI238" s="809"/>
      <c r="AJ238" s="809"/>
      <c r="AK238" s="291"/>
      <c r="AL238" s="291"/>
      <c r="AM238" s="291"/>
      <c r="AN238" s="291"/>
      <c r="AO238" s="291"/>
      <c r="AP238" s="291"/>
      <c r="AQ238" s="292"/>
      <c r="AR238" s="286">
        <f>F238</f>
        <v>0</v>
      </c>
    </row>
    <row r="239" spans="3:44" ht="13.5" thickBot="1" x14ac:dyDescent="0.25">
      <c r="C239" s="298" t="s">
        <v>1124</v>
      </c>
      <c r="D239" s="299">
        <f>SUM(D104:D236)</f>
        <v>0</v>
      </c>
      <c r="E239" s="299">
        <f>SUM(E104:E236)</f>
        <v>0</v>
      </c>
      <c r="F239" s="300">
        <f t="shared" ref="F239:T239" si="55">SUM(F5:F238)</f>
        <v>0</v>
      </c>
      <c r="G239" s="300">
        <f t="shared" si="55"/>
        <v>0</v>
      </c>
      <c r="H239" s="300">
        <f t="shared" si="55"/>
        <v>0</v>
      </c>
      <c r="I239" s="300">
        <f t="shared" si="55"/>
        <v>0</v>
      </c>
      <c r="J239" s="300">
        <f t="shared" si="55"/>
        <v>0</v>
      </c>
      <c r="K239" s="300">
        <f t="shared" si="55"/>
        <v>0</v>
      </c>
      <c r="L239" s="300">
        <f t="shared" si="55"/>
        <v>0</v>
      </c>
      <c r="M239" s="300">
        <f t="shared" si="55"/>
        <v>0</v>
      </c>
      <c r="N239" s="300">
        <f t="shared" si="55"/>
        <v>0</v>
      </c>
      <c r="O239" s="300">
        <f t="shared" si="55"/>
        <v>0</v>
      </c>
      <c r="P239" s="300">
        <f t="shared" si="55"/>
        <v>0</v>
      </c>
      <c r="Q239" s="300">
        <f t="shared" si="55"/>
        <v>0</v>
      </c>
      <c r="R239" s="300">
        <f t="shared" si="55"/>
        <v>0</v>
      </c>
      <c r="S239" s="300">
        <f t="shared" si="55"/>
        <v>0</v>
      </c>
      <c r="T239" s="300">
        <f t="shared" si="55"/>
        <v>0</v>
      </c>
      <c r="U239" s="286"/>
      <c r="V239" s="286"/>
      <c r="W239" s="302">
        <f t="shared" ref="W239:AK239" si="56">SUM(W6:W238)</f>
        <v>0</v>
      </c>
      <c r="X239" s="302">
        <f t="shared" si="56"/>
        <v>0</v>
      </c>
      <c r="Y239" s="302">
        <f t="shared" si="56"/>
        <v>0</v>
      </c>
      <c r="Z239" s="302">
        <f t="shared" si="56"/>
        <v>0</v>
      </c>
      <c r="AA239" s="302">
        <f t="shared" si="56"/>
        <v>0</v>
      </c>
      <c r="AB239" s="302">
        <f t="shared" si="56"/>
        <v>0</v>
      </c>
      <c r="AC239" s="302">
        <f t="shared" si="56"/>
        <v>0</v>
      </c>
      <c r="AD239" s="302">
        <f t="shared" si="56"/>
        <v>0</v>
      </c>
      <c r="AE239" s="302">
        <f t="shared" si="56"/>
        <v>0</v>
      </c>
      <c r="AF239" s="302">
        <f t="shared" si="56"/>
        <v>0</v>
      </c>
      <c r="AG239" s="302">
        <f t="shared" si="56"/>
        <v>0</v>
      </c>
      <c r="AH239" s="302">
        <f t="shared" si="56"/>
        <v>0</v>
      </c>
      <c r="AI239" s="302">
        <f t="shared" si="56"/>
        <v>0</v>
      </c>
      <c r="AJ239" s="302">
        <f t="shared" si="56"/>
        <v>0</v>
      </c>
      <c r="AK239" s="302">
        <f t="shared" si="56"/>
        <v>0</v>
      </c>
      <c r="AL239" s="302">
        <f t="shared" ref="AL239:AQ239" si="57">SUM(AL6:AL238)</f>
        <v>0</v>
      </c>
      <c r="AM239" s="302">
        <f t="shared" si="57"/>
        <v>0</v>
      </c>
      <c r="AN239" s="302">
        <f t="shared" si="57"/>
        <v>0</v>
      </c>
      <c r="AO239" s="302">
        <f t="shared" si="57"/>
        <v>0</v>
      </c>
      <c r="AP239" s="302">
        <f t="shared" si="57"/>
        <v>0</v>
      </c>
      <c r="AQ239" s="303">
        <f t="shared" si="57"/>
        <v>0</v>
      </c>
    </row>
    <row r="240" spans="3:44" ht="13.5" thickTop="1" x14ac:dyDescent="0.2">
      <c r="D240" s="304"/>
      <c r="E240" s="304"/>
    </row>
    <row r="241" spans="2:42" x14ac:dyDescent="0.2">
      <c r="I241" s="306"/>
      <c r="J241" s="306"/>
      <c r="K241" s="306"/>
      <c r="L241" s="306"/>
      <c r="M241" s="306"/>
      <c r="N241" s="306"/>
      <c r="O241" s="306"/>
      <c r="P241" s="306"/>
      <c r="Q241" s="306"/>
      <c r="R241" s="306"/>
      <c r="S241" s="306"/>
      <c r="AD241" s="286"/>
      <c r="AE241" s="286"/>
      <c r="AF241" s="286"/>
      <c r="AP241" s="286"/>
    </row>
    <row r="242" spans="2:42" x14ac:dyDescent="0.2">
      <c r="D242" s="265"/>
      <c r="E242" s="265"/>
      <c r="F242" s="265"/>
      <c r="G242" s="265"/>
      <c r="H242" s="265"/>
      <c r="I242" s="265"/>
      <c r="J242" s="265"/>
      <c r="K242" s="265"/>
      <c r="L242" s="265"/>
      <c r="M242" s="265"/>
      <c r="N242" s="265"/>
      <c r="O242" s="265"/>
      <c r="P242" s="265"/>
      <c r="Q242" s="265"/>
      <c r="R242" s="265"/>
      <c r="S242" s="307"/>
      <c r="T242" s="265"/>
      <c r="AF242" s="667">
        <f>SUM(AF209:AF212)+('Notes &amp; Disclosures'!J470+'Notes &amp; Disclosures'!K470)</f>
        <v>0</v>
      </c>
      <c r="AK242" s="307"/>
      <c r="AL242" s="307"/>
      <c r="AM242" s="307"/>
      <c r="AP242" s="469"/>
    </row>
    <row r="243" spans="2:42" x14ac:dyDescent="0.2">
      <c r="AF243" s="286"/>
    </row>
    <row r="245" spans="2:42" x14ac:dyDescent="0.2">
      <c r="B245" s="265"/>
      <c r="D245" s="265"/>
      <c r="E245" s="265"/>
      <c r="F245" s="265"/>
      <c r="G245" s="265"/>
      <c r="H245" s="265"/>
      <c r="I245" s="265"/>
      <c r="J245" s="265"/>
      <c r="K245" s="265"/>
      <c r="L245" s="265"/>
      <c r="M245" s="265"/>
      <c r="N245" s="265"/>
      <c r="O245" s="265"/>
      <c r="P245" s="265"/>
      <c r="Q245" s="265"/>
      <c r="R245" s="265"/>
      <c r="S245" s="265"/>
      <c r="T245" s="265"/>
    </row>
  </sheetData>
  <printOptions headings="1" gridLines="1"/>
  <pageMargins left="0.39370078740157483" right="0.39370078740157483" top="0.59055118110236227" bottom="0.59055118110236227" header="0.39370078740157483" footer="0.39370078740157483"/>
  <pageSetup paperSize="8" scale="65"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00B050"/>
    <pageSetUpPr fitToPage="1"/>
  </sheetPr>
  <dimension ref="B1:BI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x14ac:dyDescent="0.2"/>
  <cols>
    <col min="1" max="1" width="1.42578125" style="83" customWidth="1"/>
    <col min="2" max="2" width="1.42578125" customWidth="1"/>
    <col min="3" max="3" width="65" style="83" bestFit="1" customWidth="1"/>
    <col min="4" max="4" width="14.5703125" style="95" customWidth="1"/>
    <col min="5" max="5" width="14.85546875" style="95" customWidth="1"/>
    <col min="6" max="7" width="13.5703125" style="95" bestFit="1" customWidth="1"/>
    <col min="8" max="8" width="13.5703125" style="95" customWidth="1"/>
    <col min="9" max="9" width="12.140625" style="95" customWidth="1"/>
    <col min="10" max="10" width="13.42578125" style="95" customWidth="1"/>
    <col min="11" max="12" width="9.5703125" style="95" customWidth="1"/>
    <col min="13" max="13" width="11.85546875" style="95" customWidth="1"/>
    <col min="14" max="16" width="16.42578125" style="95" customWidth="1"/>
    <col min="17" max="17" width="11.5703125" style="95" customWidth="1"/>
    <col min="18" max="18" width="8.85546875" style="95" customWidth="1"/>
    <col min="19" max="19" width="16.5703125" style="95" customWidth="1"/>
    <col min="20" max="20" width="15.5703125" style="95" bestFit="1" customWidth="1"/>
    <col min="21" max="21" width="3.140625" style="83" hidden="1" customWidth="1"/>
    <col min="22" max="22" width="4.7109375" style="83" customWidth="1"/>
    <col min="23" max="43" width="14.5703125" style="83" customWidth="1"/>
    <col min="44" max="44" width="11.5703125" style="83" bestFit="1" customWidth="1"/>
    <col min="45" max="45" width="15.140625" style="265" customWidth="1"/>
    <col min="46" max="16384" width="9.140625" style="83"/>
  </cols>
  <sheetData>
    <row r="1" spans="2:45" x14ac:dyDescent="0.2">
      <c r="B1" s="83"/>
      <c r="C1" s="214"/>
      <c r="D1" s="215"/>
      <c r="E1" s="215"/>
      <c r="F1" s="216"/>
      <c r="G1" s="216"/>
      <c r="H1" s="216"/>
      <c r="I1" s="217" t="s">
        <v>1060</v>
      </c>
      <c r="J1" s="217" t="s">
        <v>1060</v>
      </c>
      <c r="K1" s="217" t="s">
        <v>1060</v>
      </c>
      <c r="L1" s="269" t="s">
        <v>1060</v>
      </c>
      <c r="M1" s="217" t="s">
        <v>1060</v>
      </c>
      <c r="N1" s="217" t="s">
        <v>1060</v>
      </c>
      <c r="O1" s="217" t="s">
        <v>1060</v>
      </c>
      <c r="P1" s="217" t="s">
        <v>1060</v>
      </c>
      <c r="Q1" s="217" t="s">
        <v>1060</v>
      </c>
      <c r="R1" s="217" t="s">
        <v>1060</v>
      </c>
      <c r="S1" s="217" t="s">
        <v>1060</v>
      </c>
      <c r="T1" s="218" t="s">
        <v>1061</v>
      </c>
      <c r="W1" s="1318"/>
      <c r="X1" s="1318"/>
      <c r="Y1" s="1318"/>
      <c r="Z1" s="1318"/>
      <c r="AA1" s="1318"/>
      <c r="AB1" s="1318"/>
      <c r="AC1" s="1318"/>
      <c r="AD1" s="1318"/>
      <c r="AE1" s="1318"/>
      <c r="AF1" s="1318"/>
      <c r="AG1" s="1318"/>
      <c r="AH1" s="1318"/>
      <c r="AI1" s="1318"/>
      <c r="AJ1" s="1318"/>
      <c r="AK1" s="1318"/>
      <c r="AL1" s="1449"/>
      <c r="AM1" s="1449"/>
      <c r="AN1" s="1449"/>
      <c r="AO1" s="1318"/>
      <c r="AP1" s="1318"/>
      <c r="AQ1" s="1319"/>
      <c r="AR1" s="1315"/>
      <c r="AS1" s="1316"/>
    </row>
    <row r="2" spans="2:45" ht="63.75" x14ac:dyDescent="0.2">
      <c r="B2" s="83"/>
      <c r="C2" s="219"/>
      <c r="D2" s="220" t="s">
        <v>316</v>
      </c>
      <c r="E2" s="220" t="s">
        <v>316</v>
      </c>
      <c r="F2" s="221" t="s">
        <v>1062</v>
      </c>
      <c r="G2" s="274" t="s">
        <v>1063</v>
      </c>
      <c r="H2" s="274" t="s">
        <v>1064</v>
      </c>
      <c r="I2" s="222" t="s">
        <v>177</v>
      </c>
      <c r="J2" s="222" t="s">
        <v>1065</v>
      </c>
      <c r="K2" s="222" t="s">
        <v>148</v>
      </c>
      <c r="L2" s="275" t="s">
        <v>1066</v>
      </c>
      <c r="M2" s="222" t="s">
        <v>1067</v>
      </c>
      <c r="N2" s="222" t="s">
        <v>1068</v>
      </c>
      <c r="O2" s="222" t="s">
        <v>1069</v>
      </c>
      <c r="P2" s="222" t="s">
        <v>1070</v>
      </c>
      <c r="Q2" s="222" t="s">
        <v>1071</v>
      </c>
      <c r="R2" s="222" t="s">
        <v>1072</v>
      </c>
      <c r="S2" s="222" t="s">
        <v>1073</v>
      </c>
      <c r="T2" s="223" t="s">
        <v>1125</v>
      </c>
      <c r="W2" s="1320" t="s">
        <v>1075</v>
      </c>
      <c r="X2" s="1320" t="s">
        <v>490</v>
      </c>
      <c r="Y2" s="1320" t="s">
        <v>1076</v>
      </c>
      <c r="Z2" s="1320" t="s">
        <v>1077</v>
      </c>
      <c r="AA2" s="1320" t="s">
        <v>1078</v>
      </c>
      <c r="AB2" s="1320" t="s">
        <v>1079</v>
      </c>
      <c r="AC2" s="1320" t="s">
        <v>1080</v>
      </c>
      <c r="AD2" s="1320" t="s">
        <v>1081</v>
      </c>
      <c r="AE2" s="1313" t="s">
        <v>1082</v>
      </c>
      <c r="AF2" s="1320" t="s">
        <v>1083</v>
      </c>
      <c r="AG2" s="1320" t="s">
        <v>1084</v>
      </c>
      <c r="AH2" s="1320" t="s">
        <v>1085</v>
      </c>
      <c r="AI2" s="1320" t="s">
        <v>1086</v>
      </c>
      <c r="AJ2" s="1320" t="s">
        <v>1087</v>
      </c>
      <c r="AK2" s="1320" t="s">
        <v>1088</v>
      </c>
      <c r="AL2" s="1313" t="s">
        <v>1089</v>
      </c>
      <c r="AM2" s="1313" t="s">
        <v>1126</v>
      </c>
      <c r="AN2" s="1313" t="s">
        <v>1090</v>
      </c>
      <c r="AO2" s="1468" t="s">
        <v>1091</v>
      </c>
      <c r="AP2" s="1320" t="s">
        <v>1092</v>
      </c>
      <c r="AQ2" s="1317" t="s">
        <v>1093</v>
      </c>
      <c r="AR2" s="1315"/>
      <c r="AS2" s="1317" t="s">
        <v>1094</v>
      </c>
    </row>
    <row r="3" spans="2:45" s="265" customFormat="1" x14ac:dyDescent="0.2">
      <c r="B3" s="277"/>
      <c r="C3" s="1302" t="s">
        <v>174</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s="265" customFormat="1" x14ac:dyDescent="0.2">
      <c r="B4" s="277"/>
      <c r="C4" s="1301"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s="265" customFormat="1" x14ac:dyDescent="0.2">
      <c r="B5" s="277"/>
      <c r="C5" s="1303" t="str">
        <f>'Group Inputs'!B11</f>
        <v>Revenue</v>
      </c>
      <c r="D5" s="283"/>
      <c r="E5" s="283"/>
      <c r="F5" s="283"/>
      <c r="G5" s="283"/>
      <c r="H5" s="1321"/>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8"/>
      <c r="AJ5" s="808"/>
      <c r="AK5" s="287"/>
      <c r="AL5" s="287"/>
      <c r="AM5" s="287"/>
      <c r="AN5" s="287"/>
      <c r="AO5" s="287"/>
      <c r="AP5" s="287"/>
      <c r="AQ5" s="288"/>
    </row>
    <row r="6" spans="2:45" s="265" customFormat="1" x14ac:dyDescent="0.2">
      <c r="B6" s="277"/>
      <c r="C6" s="911" t="str">
        <f>'Group Inputs'!B12</f>
        <v>Government Grants - Ministry of Education</v>
      </c>
      <c r="D6" s="289">
        <f>IFERROR('Sch Parent Inputs'!D12,0)</f>
        <v>0</v>
      </c>
      <c r="E6" s="289"/>
      <c r="F6" s="289">
        <f>D6-E6</f>
        <v>0</v>
      </c>
      <c r="G6" s="289"/>
      <c r="H6" s="1322"/>
      <c r="I6" s="289"/>
      <c r="J6" s="289">
        <f>SUM(-J111-J182-J183)</f>
        <v>0</v>
      </c>
      <c r="K6" s="289"/>
      <c r="L6" s="289">
        <f>-E170</f>
        <v>0</v>
      </c>
      <c r="M6" s="289"/>
      <c r="N6" s="289"/>
      <c r="O6" s="289"/>
      <c r="P6" s="289"/>
      <c r="Q6" s="289"/>
      <c r="R6" s="289"/>
      <c r="S6" s="290"/>
      <c r="T6" s="285">
        <f t="shared" ref="T6:T10" si="0">SUM(F6:S6)</f>
        <v>0</v>
      </c>
      <c r="U6" s="286"/>
      <c r="V6" s="286"/>
      <c r="W6" s="291">
        <f>+T6</f>
        <v>0</v>
      </c>
      <c r="X6" s="291"/>
      <c r="Y6" s="291"/>
      <c r="Z6" s="291"/>
      <c r="AA6" s="291"/>
      <c r="AB6" s="291"/>
      <c r="AC6" s="291"/>
      <c r="AD6" s="291"/>
      <c r="AE6" s="291"/>
      <c r="AF6" s="291"/>
      <c r="AG6" s="291"/>
      <c r="AH6" s="291"/>
      <c r="AI6" s="809"/>
      <c r="AJ6" s="809"/>
      <c r="AK6" s="291"/>
      <c r="AL6" s="291"/>
      <c r="AM6" s="291"/>
      <c r="AN6" s="291"/>
      <c r="AO6" s="291"/>
      <c r="AP6" s="291"/>
      <c r="AQ6" s="292"/>
      <c r="AR6" s="286">
        <f t="shared" ref="AR6:AR69" si="1">T6-SUM(W6:AQ6)</f>
        <v>0</v>
      </c>
    </row>
    <row r="7" spans="2:45" s="265" customFormat="1" x14ac:dyDescent="0.2">
      <c r="B7" s="277"/>
      <c r="C7" s="911" t="str">
        <f>'Group Inputs'!B13</f>
        <v>Teachers' Salaries Grants</v>
      </c>
      <c r="D7" s="289">
        <f>IFERROR('Sch Parent Inputs'!D13,0)</f>
        <v>0</v>
      </c>
      <c r="E7" s="289"/>
      <c r="F7" s="289">
        <f t="shared" ref="F7:F10" si="2">D7-E7</f>
        <v>0</v>
      </c>
      <c r="G7" s="289">
        <f>-F7</f>
        <v>0</v>
      </c>
      <c r="H7" s="1322"/>
      <c r="I7" s="289"/>
      <c r="J7" s="289"/>
      <c r="K7" s="289"/>
      <c r="L7" s="289"/>
      <c r="M7" s="289"/>
      <c r="N7" s="289"/>
      <c r="O7" s="289"/>
      <c r="P7" s="289"/>
      <c r="Q7" s="289"/>
      <c r="R7" s="289"/>
      <c r="S7" s="290"/>
      <c r="T7" s="293">
        <f t="shared" si="0"/>
        <v>0</v>
      </c>
      <c r="U7" s="286"/>
      <c r="V7" s="286"/>
      <c r="W7" s="291"/>
      <c r="X7" s="291"/>
      <c r="Y7" s="291"/>
      <c r="Z7" s="291"/>
      <c r="AA7" s="291"/>
      <c r="AB7" s="291"/>
      <c r="AC7" s="291"/>
      <c r="AD7" s="291"/>
      <c r="AE7" s="291"/>
      <c r="AF7" s="291"/>
      <c r="AG7" s="291"/>
      <c r="AH7" s="291"/>
      <c r="AI7" s="809"/>
      <c r="AJ7" s="809"/>
      <c r="AK7" s="291"/>
      <c r="AL7" s="291"/>
      <c r="AM7" s="291"/>
      <c r="AN7" s="291"/>
      <c r="AO7" s="291"/>
      <c r="AP7" s="291"/>
      <c r="AQ7" s="292"/>
      <c r="AR7" s="286">
        <f t="shared" si="1"/>
        <v>0</v>
      </c>
    </row>
    <row r="8" spans="2:45" s="265" customFormat="1" x14ac:dyDescent="0.2">
      <c r="B8" s="277"/>
      <c r="C8" s="911" t="str">
        <f>'Group Inputs'!B14</f>
        <v>Use of Land and Buildings Grants</v>
      </c>
      <c r="D8" s="289">
        <f>IFERROR('Sch Parent Inputs'!D14,0)</f>
        <v>0</v>
      </c>
      <c r="E8" s="289"/>
      <c r="F8" s="289">
        <f t="shared" si="2"/>
        <v>0</v>
      </c>
      <c r="G8" s="289">
        <f>-F8</f>
        <v>0</v>
      </c>
      <c r="H8" s="1322"/>
      <c r="I8" s="289"/>
      <c r="J8" s="289"/>
      <c r="K8" s="289"/>
      <c r="L8" s="289"/>
      <c r="M8" s="289"/>
      <c r="N8" s="289"/>
      <c r="O8" s="289"/>
      <c r="P8" s="289"/>
      <c r="Q8" s="289"/>
      <c r="R8" s="289"/>
      <c r="S8" s="290"/>
      <c r="T8" s="293">
        <f t="shared" si="0"/>
        <v>0</v>
      </c>
      <c r="U8" s="286"/>
      <c r="V8" s="286"/>
      <c r="W8" s="291"/>
      <c r="X8" s="291"/>
      <c r="Y8" s="291"/>
      <c r="Z8" s="291"/>
      <c r="AA8" s="291"/>
      <c r="AB8" s="291"/>
      <c r="AC8" s="291"/>
      <c r="AD8" s="291"/>
      <c r="AE8" s="291"/>
      <c r="AF8" s="291"/>
      <c r="AG8" s="291"/>
      <c r="AH8" s="291"/>
      <c r="AI8" s="809"/>
      <c r="AJ8" s="809"/>
      <c r="AK8" s="291"/>
      <c r="AL8" s="291"/>
      <c r="AM8" s="291"/>
      <c r="AN8" s="291"/>
      <c r="AO8" s="291"/>
      <c r="AP8" s="291"/>
      <c r="AQ8" s="292"/>
      <c r="AR8" s="286">
        <f t="shared" si="1"/>
        <v>0</v>
      </c>
    </row>
    <row r="9" spans="2:45" s="265" customFormat="1" x14ac:dyDescent="0.2">
      <c r="B9" s="277"/>
      <c r="C9" s="911" t="s">
        <v>147</v>
      </c>
      <c r="D9" s="289">
        <f>IFERROR('Sch Parent Inputs'!D15,0)</f>
        <v>0</v>
      </c>
      <c r="E9" s="289"/>
      <c r="F9" s="289">
        <f t="shared" si="2"/>
        <v>0</v>
      </c>
      <c r="G9" s="289"/>
      <c r="H9" s="1309"/>
      <c r="I9" s="289"/>
      <c r="J9" s="289"/>
      <c r="K9" s="289"/>
      <c r="L9" s="289"/>
      <c r="M9" s="289"/>
      <c r="N9" s="289"/>
      <c r="O9" s="289"/>
      <c r="P9" s="289"/>
      <c r="Q9" s="289"/>
      <c r="R9" s="289"/>
      <c r="S9" s="290"/>
      <c r="T9" s="293">
        <f t="shared" si="0"/>
        <v>0</v>
      </c>
      <c r="U9" s="286"/>
      <c r="V9" s="286"/>
      <c r="W9" s="291"/>
      <c r="X9" s="291"/>
      <c r="Y9" s="291"/>
      <c r="Z9" s="291"/>
      <c r="AA9" s="291"/>
      <c r="AB9" s="291"/>
      <c r="AC9" s="291"/>
      <c r="AD9" s="291"/>
      <c r="AE9" s="291"/>
      <c r="AF9" s="291"/>
      <c r="AG9" s="291"/>
      <c r="AH9" s="291"/>
      <c r="AI9" s="809"/>
      <c r="AJ9" s="809"/>
      <c r="AK9" s="291"/>
      <c r="AL9" s="291"/>
      <c r="AM9" s="291"/>
      <c r="AN9" s="291"/>
      <c r="AO9" s="291"/>
      <c r="AP9" s="291"/>
      <c r="AQ9" s="292"/>
      <c r="AR9" s="286">
        <f t="shared" si="1"/>
        <v>0</v>
      </c>
    </row>
    <row r="10" spans="2:45" s="265" customFormat="1" x14ac:dyDescent="0.2">
      <c r="B10" s="277"/>
      <c r="C10" s="911" t="s">
        <v>181</v>
      </c>
      <c r="D10" s="289">
        <f>IFERROR('Sch Parent Inputs'!D16,0)</f>
        <v>0</v>
      </c>
      <c r="E10" s="289"/>
      <c r="F10" s="289">
        <f t="shared" si="2"/>
        <v>0</v>
      </c>
      <c r="G10" s="289"/>
      <c r="H10" s="1322"/>
      <c r="I10" s="289"/>
      <c r="J10" s="289"/>
      <c r="K10" s="289"/>
      <c r="L10" s="289"/>
      <c r="M10" s="289"/>
      <c r="N10" s="289"/>
      <c r="O10" s="289"/>
      <c r="P10" s="289"/>
      <c r="Q10" s="289"/>
      <c r="R10" s="289"/>
      <c r="S10" s="290"/>
      <c r="T10" s="285">
        <f t="shared" si="0"/>
        <v>0</v>
      </c>
      <c r="U10" s="286"/>
      <c r="V10" s="286"/>
      <c r="W10" s="291">
        <f>+T10</f>
        <v>0</v>
      </c>
      <c r="X10" s="291"/>
      <c r="Y10" s="291"/>
      <c r="Z10" s="291"/>
      <c r="AA10" s="291"/>
      <c r="AB10" s="291"/>
      <c r="AC10" s="291"/>
      <c r="AD10" s="291"/>
      <c r="AE10" s="291"/>
      <c r="AF10" s="291"/>
      <c r="AG10" s="291"/>
      <c r="AH10" s="291"/>
      <c r="AI10" s="809"/>
      <c r="AJ10" s="809"/>
      <c r="AK10" s="291"/>
      <c r="AL10" s="291"/>
      <c r="AM10" s="291"/>
      <c r="AN10" s="291"/>
      <c r="AO10" s="291"/>
      <c r="AP10" s="291"/>
      <c r="AQ10" s="292"/>
      <c r="AR10" s="286">
        <f t="shared" si="1"/>
        <v>0</v>
      </c>
    </row>
    <row r="11" spans="2:45" s="265" customFormat="1" x14ac:dyDescent="0.2">
      <c r="B11" s="277"/>
      <c r="C11" s="1304"/>
      <c r="D11" s="289"/>
      <c r="E11" s="289"/>
      <c r="F11" s="289"/>
      <c r="G11" s="289"/>
      <c r="H11" s="1322"/>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09"/>
      <c r="AJ11" s="809"/>
      <c r="AK11" s="291"/>
      <c r="AL11" s="291"/>
      <c r="AM11" s="291"/>
      <c r="AN11" s="291"/>
      <c r="AO11" s="291"/>
      <c r="AP11" s="291"/>
      <c r="AQ11" s="292"/>
      <c r="AR11" s="286">
        <f t="shared" si="1"/>
        <v>0</v>
      </c>
    </row>
    <row r="12" spans="2:45" s="265" customFormat="1" x14ac:dyDescent="0.2">
      <c r="B12" s="277"/>
      <c r="C12" s="1301"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1"/>
        <v>0</v>
      </c>
    </row>
    <row r="13" spans="2:45" s="265" customFormat="1" x14ac:dyDescent="0.2">
      <c r="B13" s="277"/>
      <c r="C13" s="1303" t="s">
        <v>177</v>
      </c>
      <c r="D13" s="283"/>
      <c r="E13" s="283"/>
      <c r="F13" s="283"/>
      <c r="G13" s="283"/>
      <c r="H13" s="1321"/>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8"/>
      <c r="AJ13" s="808"/>
      <c r="AK13" s="287"/>
      <c r="AL13" s="287"/>
      <c r="AM13" s="287"/>
      <c r="AN13" s="287"/>
      <c r="AO13" s="287"/>
      <c r="AP13" s="287"/>
      <c r="AQ13" s="288"/>
      <c r="AR13" s="286">
        <f t="shared" si="1"/>
        <v>0</v>
      </c>
    </row>
    <row r="14" spans="2:45" s="265" customFormat="1" x14ac:dyDescent="0.2">
      <c r="B14" s="277"/>
      <c r="C14" s="911" t="s">
        <v>367</v>
      </c>
      <c r="D14" s="289">
        <f>IFERROR('Sch Parent Inputs'!D22,0)</f>
        <v>0</v>
      </c>
      <c r="E14" s="289"/>
      <c r="F14" s="289">
        <f t="shared" ref="F14:F18" si="3">D14-E14</f>
        <v>0</v>
      </c>
      <c r="G14" s="289"/>
      <c r="H14" s="1322"/>
      <c r="I14" s="289"/>
      <c r="J14" s="289"/>
      <c r="K14" s="289"/>
      <c r="L14" s="289"/>
      <c r="M14" s="289"/>
      <c r="N14" s="289"/>
      <c r="O14" s="289"/>
      <c r="P14" s="289"/>
      <c r="Q14" s="289"/>
      <c r="R14" s="289"/>
      <c r="S14" s="290"/>
      <c r="T14" s="285">
        <f t="shared" ref="T14:T18" si="4">SUM(F14:S14)</f>
        <v>0</v>
      </c>
      <c r="U14" s="286"/>
      <c r="V14" s="286"/>
      <c r="W14" s="291"/>
      <c r="X14" s="291">
        <f t="shared" ref="X14:X18" si="5">+T14</f>
        <v>0</v>
      </c>
      <c r="Y14" s="291"/>
      <c r="Z14" s="291"/>
      <c r="AA14" s="291"/>
      <c r="AB14" s="291"/>
      <c r="AC14" s="291"/>
      <c r="AD14" s="291"/>
      <c r="AE14" s="291"/>
      <c r="AF14" s="291"/>
      <c r="AG14" s="291"/>
      <c r="AH14" s="291"/>
      <c r="AI14" s="809"/>
      <c r="AJ14" s="809"/>
      <c r="AK14" s="291"/>
      <c r="AL14" s="291"/>
      <c r="AM14" s="291"/>
      <c r="AN14" s="291"/>
      <c r="AO14" s="291"/>
      <c r="AP14" s="291"/>
      <c r="AQ14" s="292"/>
      <c r="AR14" s="286">
        <f t="shared" si="1"/>
        <v>0</v>
      </c>
    </row>
    <row r="15" spans="2:45" s="265" customFormat="1" x14ac:dyDescent="0.2">
      <c r="B15" s="277"/>
      <c r="C15" s="911" t="s">
        <v>184</v>
      </c>
      <c r="D15" s="289">
        <f>IFERROR('Sch Parent Inputs'!D23,0)</f>
        <v>0</v>
      </c>
      <c r="E15" s="289"/>
      <c r="F15" s="289">
        <f t="shared" si="3"/>
        <v>0</v>
      </c>
      <c r="G15" s="289"/>
      <c r="H15" s="1322"/>
      <c r="I15" s="289"/>
      <c r="J15" s="289"/>
      <c r="K15" s="289"/>
      <c r="L15" s="289"/>
      <c r="M15" s="289"/>
      <c r="N15" s="289"/>
      <c r="O15" s="289"/>
      <c r="P15" s="289"/>
      <c r="Q15" s="289"/>
      <c r="R15" s="289"/>
      <c r="S15" s="290"/>
      <c r="T15" s="285">
        <f t="shared" si="4"/>
        <v>0</v>
      </c>
      <c r="U15" s="286"/>
      <c r="V15" s="286"/>
      <c r="W15" s="291"/>
      <c r="X15" s="291">
        <f t="shared" si="5"/>
        <v>0</v>
      </c>
      <c r="Y15" s="291"/>
      <c r="Z15" s="291"/>
      <c r="AA15" s="291"/>
      <c r="AB15" s="291"/>
      <c r="AC15" s="291"/>
      <c r="AD15" s="291"/>
      <c r="AE15" s="291"/>
      <c r="AF15" s="291"/>
      <c r="AG15" s="291"/>
      <c r="AH15" s="291"/>
      <c r="AI15" s="809"/>
      <c r="AJ15" s="809"/>
      <c r="AK15" s="291"/>
      <c r="AL15" s="291"/>
      <c r="AM15" s="291"/>
      <c r="AN15" s="291"/>
      <c r="AO15" s="291"/>
      <c r="AP15" s="291"/>
      <c r="AQ15" s="292"/>
      <c r="AR15" s="286">
        <f t="shared" si="1"/>
        <v>0</v>
      </c>
    </row>
    <row r="16" spans="2:45" s="265" customFormat="1" x14ac:dyDescent="0.2">
      <c r="B16" s="277"/>
      <c r="C16" s="911" t="s">
        <v>185</v>
      </c>
      <c r="D16" s="289">
        <f>IFERROR('Sch Parent Inputs'!D25,0)</f>
        <v>0</v>
      </c>
      <c r="E16" s="289"/>
      <c r="F16" s="289">
        <f t="shared" si="3"/>
        <v>0</v>
      </c>
      <c r="G16" s="289"/>
      <c r="H16" s="1322"/>
      <c r="I16" s="289">
        <f>-I110-I186-I112</f>
        <v>0</v>
      </c>
      <c r="J16" s="289"/>
      <c r="K16" s="289"/>
      <c r="L16" s="289"/>
      <c r="M16" s="289"/>
      <c r="N16" s="289"/>
      <c r="O16" s="289"/>
      <c r="P16" s="289"/>
      <c r="Q16" s="289"/>
      <c r="R16" s="289"/>
      <c r="S16" s="290"/>
      <c r="T16" s="285">
        <f t="shared" si="4"/>
        <v>0</v>
      </c>
      <c r="U16" s="286"/>
      <c r="V16" s="286"/>
      <c r="W16" s="291"/>
      <c r="X16" s="291">
        <f t="shared" si="5"/>
        <v>0</v>
      </c>
      <c r="Y16" s="291"/>
      <c r="Z16" s="291"/>
      <c r="AA16" s="291"/>
      <c r="AB16" s="291"/>
      <c r="AC16" s="291"/>
      <c r="AD16" s="291"/>
      <c r="AE16" s="291"/>
      <c r="AF16" s="291"/>
      <c r="AG16" s="291"/>
      <c r="AH16" s="291"/>
      <c r="AI16" s="809"/>
      <c r="AJ16" s="809"/>
      <c r="AK16" s="291"/>
      <c r="AL16" s="291"/>
      <c r="AM16" s="291"/>
      <c r="AN16" s="291"/>
      <c r="AO16" s="291"/>
      <c r="AP16" s="291"/>
      <c r="AQ16" s="292"/>
      <c r="AR16" s="286">
        <f t="shared" si="1"/>
        <v>0</v>
      </c>
    </row>
    <row r="17" spans="2:44" s="265" customFormat="1" x14ac:dyDescent="0.2">
      <c r="B17" s="277"/>
      <c r="C17" s="911" t="s">
        <v>186</v>
      </c>
      <c r="D17" s="289">
        <f>IFERROR('Sch Parent Inputs'!D24,0)</f>
        <v>0</v>
      </c>
      <c r="E17" s="289"/>
      <c r="F17" s="289">
        <f t="shared" si="3"/>
        <v>0</v>
      </c>
      <c r="G17" s="289"/>
      <c r="H17" s="1322"/>
      <c r="I17" s="289"/>
      <c r="J17" s="289"/>
      <c r="K17" s="289"/>
      <c r="L17" s="289"/>
      <c r="M17" s="289"/>
      <c r="N17" s="289"/>
      <c r="O17" s="289"/>
      <c r="P17" s="289"/>
      <c r="Q17" s="289"/>
      <c r="R17" s="289"/>
      <c r="S17" s="290"/>
      <c r="T17" s="285">
        <f t="shared" si="4"/>
        <v>0</v>
      </c>
      <c r="U17" s="286"/>
      <c r="V17" s="286"/>
      <c r="W17" s="291"/>
      <c r="X17" s="291">
        <f t="shared" si="5"/>
        <v>0</v>
      </c>
      <c r="Y17" s="291"/>
      <c r="Z17" s="291"/>
      <c r="AA17" s="291"/>
      <c r="AB17" s="291"/>
      <c r="AC17" s="291"/>
      <c r="AD17" s="291"/>
      <c r="AE17" s="291"/>
      <c r="AF17" s="291"/>
      <c r="AG17" s="291"/>
      <c r="AH17" s="291"/>
      <c r="AI17" s="809"/>
      <c r="AJ17" s="809"/>
      <c r="AK17" s="291"/>
      <c r="AL17" s="291"/>
      <c r="AM17" s="291"/>
      <c r="AN17" s="291"/>
      <c r="AO17" s="291"/>
      <c r="AP17" s="291"/>
      <c r="AQ17" s="292"/>
      <c r="AR17" s="286">
        <f t="shared" si="1"/>
        <v>0</v>
      </c>
    </row>
    <row r="18" spans="2:44" s="265" customFormat="1" x14ac:dyDescent="0.2">
      <c r="B18" s="277"/>
      <c r="C18" s="911" t="s">
        <v>187</v>
      </c>
      <c r="D18" s="289">
        <f>IFERROR('Sch Parent Inputs'!D21,0)</f>
        <v>0</v>
      </c>
      <c r="E18" s="289"/>
      <c r="F18" s="289">
        <f t="shared" si="3"/>
        <v>0</v>
      </c>
      <c r="G18" s="289"/>
      <c r="H18" s="1322"/>
      <c r="I18" s="289"/>
      <c r="J18" s="289"/>
      <c r="K18" s="289"/>
      <c r="L18" s="289"/>
      <c r="M18" s="289"/>
      <c r="N18" s="289"/>
      <c r="O18" s="289"/>
      <c r="P18" s="289"/>
      <c r="Q18" s="289"/>
      <c r="R18" s="289"/>
      <c r="S18" s="290"/>
      <c r="T18" s="285">
        <f t="shared" si="4"/>
        <v>0</v>
      </c>
      <c r="U18" s="286"/>
      <c r="V18" s="286"/>
      <c r="W18" s="291"/>
      <c r="X18" s="291">
        <f t="shared" si="5"/>
        <v>0</v>
      </c>
      <c r="Y18" s="291"/>
      <c r="Z18" s="291"/>
      <c r="AA18" s="291"/>
      <c r="AB18" s="291"/>
      <c r="AC18" s="291"/>
      <c r="AD18" s="291"/>
      <c r="AE18" s="291"/>
      <c r="AF18" s="291"/>
      <c r="AG18" s="291"/>
      <c r="AH18" s="291"/>
      <c r="AI18" s="809"/>
      <c r="AJ18" s="809"/>
      <c r="AK18" s="291"/>
      <c r="AL18" s="291"/>
      <c r="AM18" s="291"/>
      <c r="AN18" s="291"/>
      <c r="AO18" s="291"/>
      <c r="AP18" s="291"/>
      <c r="AQ18" s="292"/>
      <c r="AR18" s="286">
        <f t="shared" si="1"/>
        <v>0</v>
      </c>
    </row>
    <row r="19" spans="2:44" s="265" customFormat="1" x14ac:dyDescent="0.2">
      <c r="B19" s="277"/>
      <c r="C19" s="911" t="s">
        <v>150</v>
      </c>
      <c r="D19" s="289">
        <f>IFERROR('Sch Parent Inputs'!D26,0)</f>
        <v>0</v>
      </c>
      <c r="E19" s="289"/>
      <c r="F19" s="289">
        <f>D19-E19</f>
        <v>0</v>
      </c>
      <c r="G19" s="289"/>
      <c r="H19" s="1322"/>
      <c r="I19" s="289">
        <f>-I184</f>
        <v>0</v>
      </c>
      <c r="J19" s="289"/>
      <c r="K19" s="289"/>
      <c r="L19" s="289"/>
      <c r="M19" s="289"/>
      <c r="N19" s="289"/>
      <c r="O19" s="289"/>
      <c r="P19" s="289"/>
      <c r="Q19" s="289"/>
      <c r="R19" s="289"/>
      <c r="S19" s="290"/>
      <c r="T19" s="285">
        <f>SUM(F19:S19)</f>
        <v>0</v>
      </c>
      <c r="U19" s="286"/>
      <c r="V19" s="286"/>
      <c r="W19" s="291"/>
      <c r="X19" s="291"/>
      <c r="Y19" s="291"/>
      <c r="Z19" s="291">
        <f>+T19</f>
        <v>0</v>
      </c>
      <c r="AA19" s="291"/>
      <c r="AB19" s="291"/>
      <c r="AC19" s="291"/>
      <c r="AD19" s="291"/>
      <c r="AE19" s="291"/>
      <c r="AF19" s="291"/>
      <c r="AG19" s="291"/>
      <c r="AH19" s="291"/>
      <c r="AI19" s="809"/>
      <c r="AJ19" s="809"/>
      <c r="AK19" s="291"/>
      <c r="AL19" s="291"/>
      <c r="AM19" s="291"/>
      <c r="AN19" s="291"/>
      <c r="AO19" s="291"/>
      <c r="AP19" s="291"/>
      <c r="AQ19" s="292"/>
      <c r="AR19" s="286">
        <f t="shared" si="1"/>
        <v>0</v>
      </c>
    </row>
    <row r="20" spans="2:44" s="265" customFormat="1" x14ac:dyDescent="0.2">
      <c r="B20" s="277"/>
      <c r="C20" s="911"/>
      <c r="D20" s="289"/>
      <c r="E20" s="289"/>
      <c r="F20" s="289"/>
      <c r="G20" s="289"/>
      <c r="H20" s="1322"/>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09"/>
      <c r="AJ20" s="809"/>
      <c r="AK20" s="291"/>
      <c r="AL20" s="291"/>
      <c r="AM20" s="291"/>
      <c r="AN20" s="291"/>
      <c r="AO20" s="291"/>
      <c r="AP20" s="291"/>
      <c r="AQ20" s="292"/>
      <c r="AR20" s="286">
        <f t="shared" si="1"/>
        <v>0</v>
      </c>
    </row>
    <row r="21" spans="2:44" s="265" customFormat="1" x14ac:dyDescent="0.2">
      <c r="B21" s="277"/>
      <c r="C21" s="1303" t="s">
        <v>189</v>
      </c>
      <c r="D21" s="283"/>
      <c r="E21" s="283"/>
      <c r="F21" s="283"/>
      <c r="G21" s="283"/>
      <c r="H21" s="1321"/>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8"/>
      <c r="AJ21" s="808"/>
      <c r="AK21" s="287"/>
      <c r="AL21" s="287"/>
      <c r="AM21" s="287"/>
      <c r="AN21" s="287"/>
      <c r="AO21" s="287"/>
      <c r="AP21" s="287"/>
      <c r="AQ21" s="288"/>
      <c r="AR21" s="286">
        <f t="shared" si="1"/>
        <v>0</v>
      </c>
    </row>
    <row r="22" spans="2:44" s="265" customFormat="1" x14ac:dyDescent="0.2">
      <c r="B22" s="277"/>
      <c r="C22" s="911" t="s">
        <v>1095</v>
      </c>
      <c r="D22" s="289">
        <f>IFERROR('Sch Parent Inputs'!D30,0)</f>
        <v>0</v>
      </c>
      <c r="E22" s="289"/>
      <c r="F22" s="289">
        <f t="shared" ref="F22:F27" si="6">D22-E22</f>
        <v>0</v>
      </c>
      <c r="G22" s="289"/>
      <c r="H22" s="1322"/>
      <c r="I22" s="289"/>
      <c r="J22" s="289"/>
      <c r="K22" s="289"/>
      <c r="L22" s="289"/>
      <c r="M22" s="289"/>
      <c r="N22" s="289"/>
      <c r="O22" s="289"/>
      <c r="P22" s="289"/>
      <c r="Q22" s="289"/>
      <c r="R22" s="289"/>
      <c r="S22" s="290"/>
      <c r="T22" s="285">
        <f>SUM(F22:S22)</f>
        <v>0</v>
      </c>
      <c r="U22" s="286"/>
      <c r="V22" s="286"/>
      <c r="W22" s="291"/>
      <c r="X22" s="291"/>
      <c r="Y22" s="291"/>
      <c r="Z22" s="291"/>
      <c r="AA22" s="291"/>
      <c r="AB22" s="291"/>
      <c r="AC22" s="291">
        <f>+T22</f>
        <v>0</v>
      </c>
      <c r="AD22" s="291"/>
      <c r="AE22" s="291"/>
      <c r="AF22" s="291"/>
      <c r="AG22" s="291"/>
      <c r="AH22" s="291"/>
      <c r="AI22" s="809"/>
      <c r="AJ22" s="809"/>
      <c r="AK22" s="291"/>
      <c r="AL22" s="291"/>
      <c r="AM22" s="291"/>
      <c r="AN22" s="291"/>
      <c r="AO22" s="291"/>
      <c r="AP22" s="291"/>
      <c r="AQ22" s="292"/>
      <c r="AR22" s="286">
        <f t="shared" si="1"/>
        <v>0</v>
      </c>
    </row>
    <row r="23" spans="2:44" s="265" customFormat="1" x14ac:dyDescent="0.2">
      <c r="B23" s="277"/>
      <c r="C23" s="911" t="s">
        <v>186</v>
      </c>
      <c r="D23" s="289">
        <f>IFERROR('Sch Parent Inputs'!D31,0)</f>
        <v>0</v>
      </c>
      <c r="E23" s="289"/>
      <c r="F23" s="289">
        <f t="shared" si="6"/>
        <v>0</v>
      </c>
      <c r="G23" s="289"/>
      <c r="H23" s="1322"/>
      <c r="I23" s="289"/>
      <c r="J23" s="289"/>
      <c r="K23" s="289"/>
      <c r="L23" s="289"/>
      <c r="M23" s="289"/>
      <c r="N23" s="289">
        <f>-N125-N126-N124</f>
        <v>0</v>
      </c>
      <c r="O23" s="289"/>
      <c r="P23" s="289"/>
      <c r="Q23" s="289"/>
      <c r="R23" s="289"/>
      <c r="S23" s="290"/>
      <c r="T23" s="285">
        <f>SUM(F23:S23)</f>
        <v>0</v>
      </c>
      <c r="U23" s="286"/>
      <c r="V23" s="286"/>
      <c r="W23" s="291"/>
      <c r="X23" s="291"/>
      <c r="Y23" s="291"/>
      <c r="Z23" s="291"/>
      <c r="AA23" s="291"/>
      <c r="AB23" s="291"/>
      <c r="AC23" s="291">
        <f>+T23</f>
        <v>0</v>
      </c>
      <c r="AD23" s="291"/>
      <c r="AE23" s="291"/>
      <c r="AF23" s="291"/>
      <c r="AG23" s="291"/>
      <c r="AH23" s="291"/>
      <c r="AI23" s="809"/>
      <c r="AJ23" s="809"/>
      <c r="AK23" s="291"/>
      <c r="AL23" s="291"/>
      <c r="AM23" s="291"/>
      <c r="AN23" s="291"/>
      <c r="AO23" s="291"/>
      <c r="AP23" s="291"/>
      <c r="AQ23" s="292"/>
      <c r="AR23" s="286">
        <f t="shared" si="1"/>
        <v>0</v>
      </c>
    </row>
    <row r="24" spans="2:44" s="265" customFormat="1" x14ac:dyDescent="0.2">
      <c r="B24" s="277"/>
      <c r="C24" s="911" t="s">
        <v>191</v>
      </c>
      <c r="D24" s="289">
        <f>IFERROR('Sch Parent Inputs'!D32,0)</f>
        <v>0</v>
      </c>
      <c r="E24" s="289"/>
      <c r="F24" s="289">
        <f t="shared" si="6"/>
        <v>0</v>
      </c>
      <c r="G24" s="289"/>
      <c r="H24" s="1322"/>
      <c r="I24" s="289"/>
      <c r="J24" s="289"/>
      <c r="K24" s="289"/>
      <c r="L24" s="289"/>
      <c r="M24" s="289"/>
      <c r="N24" s="289"/>
      <c r="O24" s="289"/>
      <c r="P24" s="289"/>
      <c r="Q24" s="289"/>
      <c r="R24" s="289"/>
      <c r="S24" s="290"/>
      <c r="T24" s="285">
        <f>SUM(F24:S24)</f>
        <v>0</v>
      </c>
      <c r="U24" s="286"/>
      <c r="V24" s="286"/>
      <c r="W24" s="291"/>
      <c r="X24" s="291"/>
      <c r="Y24" s="291"/>
      <c r="Z24" s="291"/>
      <c r="AA24" s="291"/>
      <c r="AB24" s="291"/>
      <c r="AC24" s="291">
        <f>+T24</f>
        <v>0</v>
      </c>
      <c r="AD24" s="291"/>
      <c r="AE24" s="291"/>
      <c r="AF24" s="291"/>
      <c r="AG24" s="291"/>
      <c r="AH24" s="291"/>
      <c r="AI24" s="809"/>
      <c r="AJ24" s="809"/>
      <c r="AK24" s="291"/>
      <c r="AL24" s="291"/>
      <c r="AM24" s="291"/>
      <c r="AN24" s="291"/>
      <c r="AO24" s="291"/>
      <c r="AP24" s="291"/>
      <c r="AQ24" s="292"/>
      <c r="AR24" s="286">
        <f t="shared" si="1"/>
        <v>0</v>
      </c>
    </row>
    <row r="25" spans="2:44" s="265" customFormat="1" x14ac:dyDescent="0.2">
      <c r="B25" s="277"/>
      <c r="C25" s="911" t="s">
        <v>192</v>
      </c>
      <c r="D25" s="289">
        <f>IFERROR('Sch Parent Inputs'!D33,0)</f>
        <v>0</v>
      </c>
      <c r="E25" s="289"/>
      <c r="F25" s="289">
        <f t="shared" si="6"/>
        <v>0</v>
      </c>
      <c r="G25" s="289"/>
      <c r="H25" s="1322"/>
      <c r="I25" s="289"/>
      <c r="J25" s="289"/>
      <c r="K25" s="289"/>
      <c r="L25" s="289"/>
      <c r="M25" s="289"/>
      <c r="N25" s="289"/>
      <c r="O25" s="289"/>
      <c r="P25" s="289"/>
      <c r="Q25" s="289"/>
      <c r="R25" s="289"/>
      <c r="S25" s="290"/>
      <c r="T25" s="285">
        <f>SUM(F25:S25)</f>
        <v>0</v>
      </c>
      <c r="U25" s="286"/>
      <c r="V25" s="286"/>
      <c r="W25" s="291"/>
      <c r="X25" s="291"/>
      <c r="Y25" s="291"/>
      <c r="Z25" s="291"/>
      <c r="AA25" s="291"/>
      <c r="AB25" s="291"/>
      <c r="AC25" s="291">
        <f>+T25</f>
        <v>0</v>
      </c>
      <c r="AD25" s="291"/>
      <c r="AE25" s="291"/>
      <c r="AF25" s="291"/>
      <c r="AG25" s="291"/>
      <c r="AH25" s="291"/>
      <c r="AI25" s="809"/>
      <c r="AJ25" s="809"/>
      <c r="AK25" s="291"/>
      <c r="AL25" s="291"/>
      <c r="AM25" s="291"/>
      <c r="AN25" s="291"/>
      <c r="AO25" s="291"/>
      <c r="AP25" s="291"/>
      <c r="AQ25" s="292"/>
      <c r="AR25" s="286">
        <f t="shared" si="1"/>
        <v>0</v>
      </c>
    </row>
    <row r="26" spans="2:44" s="265" customFormat="1" x14ac:dyDescent="0.2">
      <c r="B26" s="277"/>
      <c r="C26" s="911" t="s">
        <v>200</v>
      </c>
      <c r="D26" s="289">
        <f>IFERROR('Sch Parent Inputs'!D34,0)</f>
        <v>0</v>
      </c>
      <c r="E26" s="289"/>
      <c r="F26" s="289">
        <f t="shared" si="6"/>
        <v>0</v>
      </c>
      <c r="G26" s="289"/>
      <c r="H26" s="1322"/>
      <c r="I26" s="289"/>
      <c r="J26" s="289"/>
      <c r="K26" s="289"/>
      <c r="L26" s="289"/>
      <c r="M26" s="289"/>
      <c r="N26" s="289"/>
      <c r="O26" s="289"/>
      <c r="P26" s="289"/>
      <c r="Q26" s="289"/>
      <c r="R26" s="289"/>
      <c r="S26" s="290"/>
      <c r="T26" s="285">
        <f t="shared" ref="T26:T27" si="7">SUM(F26:S26)</f>
        <v>0</v>
      </c>
      <c r="U26" s="286"/>
      <c r="V26" s="286"/>
      <c r="W26" s="291"/>
      <c r="X26" s="291"/>
      <c r="Y26" s="291"/>
      <c r="Z26" s="291"/>
      <c r="AA26" s="291"/>
      <c r="AB26" s="291">
        <f>+T26</f>
        <v>0</v>
      </c>
      <c r="AC26" s="291"/>
      <c r="AD26" s="291"/>
      <c r="AE26" s="291"/>
      <c r="AF26" s="291"/>
      <c r="AG26" s="291"/>
      <c r="AH26" s="291"/>
      <c r="AI26" s="809"/>
      <c r="AJ26" s="809"/>
      <c r="AK26" s="291"/>
      <c r="AL26" s="291"/>
      <c r="AM26" s="291"/>
      <c r="AN26" s="291"/>
      <c r="AO26" s="291"/>
      <c r="AP26" s="291"/>
      <c r="AQ26" s="292"/>
      <c r="AR26" s="286">
        <f t="shared" si="1"/>
        <v>0</v>
      </c>
    </row>
    <row r="27" spans="2:44" s="265" customFormat="1" x14ac:dyDescent="0.2">
      <c r="B27" s="277"/>
      <c r="C27" s="911" t="s">
        <v>1096</v>
      </c>
      <c r="D27" s="289">
        <f>IFERROR('Sch Parent Inputs'!D35,0)</f>
        <v>0</v>
      </c>
      <c r="E27" s="289"/>
      <c r="F27" s="289">
        <f t="shared" si="6"/>
        <v>0</v>
      </c>
      <c r="G27" s="289"/>
      <c r="H27" s="1322"/>
      <c r="I27" s="289"/>
      <c r="J27" s="289"/>
      <c r="K27" s="289"/>
      <c r="L27" s="289"/>
      <c r="M27" s="289"/>
      <c r="N27" s="289"/>
      <c r="O27" s="289"/>
      <c r="P27" s="289"/>
      <c r="Q27" s="289"/>
      <c r="R27" s="289"/>
      <c r="S27" s="290"/>
      <c r="T27" s="285">
        <f t="shared" si="7"/>
        <v>0</v>
      </c>
      <c r="U27" s="286"/>
      <c r="V27" s="286"/>
      <c r="W27" s="291"/>
      <c r="X27" s="291"/>
      <c r="Y27" s="291"/>
      <c r="Z27" s="291"/>
      <c r="AA27" s="291"/>
      <c r="AB27" s="291"/>
      <c r="AC27" s="291">
        <f>+T27</f>
        <v>0</v>
      </c>
      <c r="AD27" s="291"/>
      <c r="AE27" s="291"/>
      <c r="AF27" s="291"/>
      <c r="AG27" s="291"/>
      <c r="AH27" s="291"/>
      <c r="AI27" s="809"/>
      <c r="AJ27" s="809"/>
      <c r="AK27" s="291"/>
      <c r="AL27" s="291"/>
      <c r="AM27" s="291"/>
      <c r="AN27" s="291"/>
      <c r="AO27" s="291"/>
      <c r="AP27" s="291"/>
      <c r="AQ27" s="292"/>
      <c r="AR27" s="286">
        <f t="shared" si="1"/>
        <v>0</v>
      </c>
    </row>
    <row r="28" spans="2:44" s="265" customFormat="1" x14ac:dyDescent="0.2">
      <c r="B28" s="277"/>
      <c r="C28" s="911"/>
      <c r="D28" s="289"/>
      <c r="E28" s="289"/>
      <c r="F28" s="289"/>
      <c r="G28" s="289"/>
      <c r="H28" s="1322"/>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09"/>
      <c r="AJ28" s="809"/>
      <c r="AK28" s="291"/>
      <c r="AL28" s="291"/>
      <c r="AM28" s="291"/>
      <c r="AN28" s="291"/>
      <c r="AO28" s="291"/>
      <c r="AP28" s="291"/>
      <c r="AQ28" s="292"/>
      <c r="AR28" s="286">
        <f t="shared" si="1"/>
        <v>0</v>
      </c>
    </row>
    <row r="29" spans="2:44" s="265" customFormat="1" x14ac:dyDescent="0.2">
      <c r="B29" s="277"/>
      <c r="C29" s="1301"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1"/>
        <v>0</v>
      </c>
    </row>
    <row r="30" spans="2:44" s="265" customFormat="1" x14ac:dyDescent="0.2">
      <c r="B30" s="277"/>
      <c r="C30" s="1303" t="s">
        <v>177</v>
      </c>
      <c r="D30" s="283"/>
      <c r="E30" s="283"/>
      <c r="F30" s="283"/>
      <c r="G30" s="283"/>
      <c r="H30" s="1321"/>
      <c r="I30" s="283"/>
      <c r="J30" s="283"/>
      <c r="K30" s="283"/>
      <c r="L30" s="283"/>
      <c r="M30" s="283"/>
      <c r="N30" s="283"/>
      <c r="O30" s="283"/>
      <c r="P30" s="283"/>
      <c r="Q30" s="283"/>
      <c r="R30" s="283"/>
      <c r="S30" s="284"/>
      <c r="T30" s="285"/>
      <c r="U30" s="286"/>
      <c r="V30" s="286"/>
      <c r="W30" s="287"/>
      <c r="X30" s="287"/>
      <c r="Y30" s="287"/>
      <c r="Z30" s="287"/>
      <c r="AA30" s="287"/>
      <c r="AB30" s="287"/>
      <c r="AC30" s="287"/>
      <c r="AD30" s="287"/>
      <c r="AE30" s="287"/>
      <c r="AF30" s="287"/>
      <c r="AG30" s="287"/>
      <c r="AH30" s="287"/>
      <c r="AI30" s="808"/>
      <c r="AJ30" s="808"/>
      <c r="AK30" s="287"/>
      <c r="AL30" s="287"/>
      <c r="AM30" s="287"/>
      <c r="AN30" s="287"/>
      <c r="AO30" s="287"/>
      <c r="AP30" s="287"/>
      <c r="AQ30" s="288"/>
      <c r="AR30" s="286">
        <f t="shared" si="1"/>
        <v>0</v>
      </c>
    </row>
    <row r="31" spans="2:44" s="265" customFormat="1" x14ac:dyDescent="0.2">
      <c r="B31" s="277"/>
      <c r="C31" s="911" t="s">
        <v>196</v>
      </c>
      <c r="D31" s="289">
        <f>IFERROR('Sch Parent Inputs'!D40,0)</f>
        <v>0</v>
      </c>
      <c r="E31" s="289"/>
      <c r="F31" s="289">
        <f>D31-E31</f>
        <v>0</v>
      </c>
      <c r="G31" s="289"/>
      <c r="H31" s="1322"/>
      <c r="I31" s="289">
        <f>-I185</f>
        <v>0</v>
      </c>
      <c r="J31" s="289"/>
      <c r="K31" s="289"/>
      <c r="L31" s="289"/>
      <c r="M31" s="289"/>
      <c r="N31" s="289"/>
      <c r="O31" s="289"/>
      <c r="P31" s="289"/>
      <c r="Q31" s="289"/>
      <c r="R31" s="289"/>
      <c r="S31" s="290"/>
      <c r="T31" s="285">
        <f>SUM(F31:S31)</f>
        <v>0</v>
      </c>
      <c r="U31" s="286"/>
      <c r="V31" s="286"/>
      <c r="W31" s="291"/>
      <c r="X31" s="291"/>
      <c r="Y31" s="291">
        <f>+T31</f>
        <v>0</v>
      </c>
      <c r="Z31" s="291"/>
      <c r="AA31" s="291"/>
      <c r="AB31" s="291"/>
      <c r="AC31" s="291"/>
      <c r="AD31" s="291"/>
      <c r="AE31" s="291"/>
      <c r="AF31" s="291"/>
      <c r="AG31" s="291"/>
      <c r="AH31" s="291"/>
      <c r="AI31" s="809"/>
      <c r="AJ31" s="809"/>
      <c r="AK31" s="291"/>
      <c r="AL31" s="291"/>
      <c r="AM31" s="291"/>
      <c r="AN31" s="291"/>
      <c r="AO31" s="291"/>
      <c r="AP31" s="291"/>
      <c r="AQ31" s="292"/>
      <c r="AR31" s="286">
        <f t="shared" si="1"/>
        <v>0</v>
      </c>
    </row>
    <row r="32" spans="2:44" s="265" customFormat="1" x14ac:dyDescent="0.2">
      <c r="B32" s="277"/>
      <c r="C32" s="911" t="s">
        <v>185</v>
      </c>
      <c r="D32" s="289">
        <f>IFERROR('Sch Parent Inputs'!D41,0)</f>
        <v>0</v>
      </c>
      <c r="E32" s="289"/>
      <c r="F32" s="289">
        <f>D32-E32</f>
        <v>0</v>
      </c>
      <c r="G32" s="289"/>
      <c r="H32" s="1322"/>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09"/>
      <c r="AJ32" s="809"/>
      <c r="AK32" s="291"/>
      <c r="AL32" s="291"/>
      <c r="AM32" s="291"/>
      <c r="AN32" s="291"/>
      <c r="AO32" s="291"/>
      <c r="AP32" s="291"/>
      <c r="AQ32" s="292"/>
      <c r="AR32" s="286">
        <f t="shared" si="1"/>
        <v>0</v>
      </c>
    </row>
    <row r="33" spans="2:44" s="265" customFormat="1" x14ac:dyDescent="0.2">
      <c r="B33" s="277"/>
      <c r="C33" s="911" t="s">
        <v>1097</v>
      </c>
      <c r="D33" s="289">
        <f>IFERROR('Sch Parent Inputs'!D42,0)</f>
        <v>0</v>
      </c>
      <c r="E33" s="289"/>
      <c r="F33" s="289">
        <f>D33-E33</f>
        <v>0</v>
      </c>
      <c r="G33" s="289"/>
      <c r="H33" s="1322"/>
      <c r="I33" s="289"/>
      <c r="J33" s="289"/>
      <c r="K33" s="289"/>
      <c r="L33" s="289"/>
      <c r="M33" s="289"/>
      <c r="N33" s="289"/>
      <c r="O33" s="289"/>
      <c r="P33" s="289"/>
      <c r="Q33" s="289"/>
      <c r="R33" s="289"/>
      <c r="S33" s="290"/>
      <c r="T33" s="285">
        <f>SUM(F33:S33)</f>
        <v>0</v>
      </c>
      <c r="U33" s="286"/>
      <c r="V33" s="286"/>
      <c r="W33" s="291"/>
      <c r="X33" s="291"/>
      <c r="Y33" s="291">
        <f>+T33</f>
        <v>0</v>
      </c>
      <c r="Z33" s="291"/>
      <c r="AA33" s="291"/>
      <c r="AB33" s="291"/>
      <c r="AC33" s="291"/>
      <c r="AD33" s="291"/>
      <c r="AE33" s="291"/>
      <c r="AF33" s="291"/>
      <c r="AG33" s="291"/>
      <c r="AH33" s="291"/>
      <c r="AI33" s="809"/>
      <c r="AJ33" s="809"/>
      <c r="AK33" s="291"/>
      <c r="AL33" s="291"/>
      <c r="AM33" s="291"/>
      <c r="AN33" s="291"/>
      <c r="AO33" s="291"/>
      <c r="AP33" s="291"/>
      <c r="AQ33" s="292"/>
      <c r="AR33" s="286">
        <f t="shared" si="1"/>
        <v>0</v>
      </c>
    </row>
    <row r="34" spans="2:44" s="265" customFormat="1" x14ac:dyDescent="0.2">
      <c r="B34" s="277"/>
      <c r="C34" s="911"/>
      <c r="D34" s="289"/>
      <c r="E34" s="289"/>
      <c r="F34" s="289"/>
      <c r="G34" s="289"/>
      <c r="H34" s="1322"/>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09"/>
      <c r="AJ34" s="809"/>
      <c r="AK34" s="291"/>
      <c r="AL34" s="291"/>
      <c r="AM34" s="291"/>
      <c r="AN34" s="291"/>
      <c r="AO34" s="291"/>
      <c r="AP34" s="291"/>
      <c r="AQ34" s="292"/>
      <c r="AR34" s="286">
        <f t="shared" si="1"/>
        <v>0</v>
      </c>
    </row>
    <row r="35" spans="2:44" s="265" customFormat="1" x14ac:dyDescent="0.2">
      <c r="B35" s="277"/>
      <c r="C35" s="1303" t="s">
        <v>198</v>
      </c>
      <c r="D35" s="283"/>
      <c r="E35" s="283"/>
      <c r="F35" s="283"/>
      <c r="G35" s="283"/>
      <c r="H35" s="1321"/>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8"/>
      <c r="AJ35" s="808"/>
      <c r="AK35" s="287"/>
      <c r="AL35" s="287"/>
      <c r="AM35" s="287"/>
      <c r="AN35" s="287"/>
      <c r="AO35" s="287"/>
      <c r="AP35" s="287"/>
      <c r="AQ35" s="288"/>
      <c r="AR35" s="286">
        <f t="shared" si="1"/>
        <v>0</v>
      </c>
    </row>
    <row r="36" spans="2:44" s="265" customFormat="1" x14ac:dyDescent="0.2">
      <c r="B36" s="277"/>
      <c r="C36" s="911" t="s">
        <v>199</v>
      </c>
      <c r="D36" s="289">
        <f>IFERROR('Sch Parent Inputs'!D46,0)</f>
        <v>0</v>
      </c>
      <c r="E36" s="289"/>
      <c r="F36" s="289">
        <f t="shared" ref="F36:F45" si="8">D36-E36</f>
        <v>0</v>
      </c>
      <c r="G36" s="289"/>
      <c r="H36" s="1322"/>
      <c r="I36" s="289"/>
      <c r="J36" s="289"/>
      <c r="K36" s="289"/>
      <c r="L36" s="289"/>
      <c r="M36" s="289"/>
      <c r="N36" s="289"/>
      <c r="O36" s="289"/>
      <c r="P36" s="289"/>
      <c r="Q36" s="289"/>
      <c r="R36" s="289"/>
      <c r="S36" s="290"/>
      <c r="T36" s="285">
        <f t="shared" ref="T36:T37" si="9">SUM(F36:S36)</f>
        <v>0</v>
      </c>
      <c r="U36" s="286"/>
      <c r="V36" s="286"/>
      <c r="W36" s="291"/>
      <c r="X36" s="291"/>
      <c r="Y36" s="291"/>
      <c r="Z36" s="291"/>
      <c r="AA36" s="291"/>
      <c r="AB36" s="291"/>
      <c r="AC36" s="291">
        <f t="shared" ref="AC36" si="10">+T36</f>
        <v>0</v>
      </c>
      <c r="AD36" s="291"/>
      <c r="AE36" s="291"/>
      <c r="AF36" s="291"/>
      <c r="AG36" s="291"/>
      <c r="AH36" s="291"/>
      <c r="AI36" s="809"/>
      <c r="AJ36" s="809"/>
      <c r="AK36" s="291"/>
      <c r="AL36" s="291"/>
      <c r="AM36" s="291"/>
      <c r="AN36" s="291"/>
      <c r="AO36" s="291"/>
      <c r="AP36" s="291"/>
      <c r="AQ36" s="292"/>
      <c r="AR36" s="286">
        <f t="shared" si="1"/>
        <v>0</v>
      </c>
    </row>
    <row r="37" spans="2:44" s="265" customFormat="1" x14ac:dyDescent="0.2">
      <c r="B37" s="277"/>
      <c r="C37" s="911" t="s">
        <v>200</v>
      </c>
      <c r="D37" s="289">
        <f>IFERROR('Sch Parent Inputs'!D47,0)</f>
        <v>0</v>
      </c>
      <c r="E37" s="289"/>
      <c r="F37" s="289">
        <f t="shared" si="8"/>
        <v>0</v>
      </c>
      <c r="G37" s="289"/>
      <c r="H37" s="1322"/>
      <c r="I37" s="289"/>
      <c r="J37" s="289"/>
      <c r="K37" s="289"/>
      <c r="L37" s="289"/>
      <c r="M37" s="289"/>
      <c r="N37" s="289"/>
      <c r="O37" s="289"/>
      <c r="P37" s="289"/>
      <c r="Q37" s="289"/>
      <c r="R37" s="289"/>
      <c r="S37" s="290"/>
      <c r="T37" s="285">
        <f t="shared" si="9"/>
        <v>0</v>
      </c>
      <c r="U37" s="286"/>
      <c r="V37" s="286"/>
      <c r="W37" s="291"/>
      <c r="X37" s="291"/>
      <c r="Y37" s="291"/>
      <c r="Z37" s="291"/>
      <c r="AA37" s="291"/>
      <c r="AB37" s="291">
        <f>+T37</f>
        <v>0</v>
      </c>
      <c r="AC37" s="291"/>
      <c r="AD37" s="291"/>
      <c r="AE37" s="291"/>
      <c r="AF37" s="291"/>
      <c r="AG37" s="291"/>
      <c r="AH37" s="291"/>
      <c r="AI37" s="809"/>
      <c r="AJ37" s="809"/>
      <c r="AK37" s="291"/>
      <c r="AL37" s="291"/>
      <c r="AM37" s="291"/>
      <c r="AN37" s="291"/>
      <c r="AO37" s="291"/>
      <c r="AP37" s="291"/>
      <c r="AQ37" s="292"/>
      <c r="AR37" s="286">
        <f t="shared" si="1"/>
        <v>0</v>
      </c>
    </row>
    <row r="38" spans="2:44" s="265" customFormat="1" x14ac:dyDescent="0.2">
      <c r="B38" s="277"/>
      <c r="C38" s="911"/>
      <c r="D38" s="289"/>
      <c r="E38" s="289"/>
      <c r="F38" s="289"/>
      <c r="G38" s="289"/>
      <c r="H38" s="1322"/>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09"/>
      <c r="AJ38" s="809"/>
      <c r="AK38" s="291"/>
      <c r="AL38" s="291"/>
      <c r="AM38" s="291"/>
      <c r="AN38" s="291"/>
      <c r="AO38" s="291"/>
      <c r="AP38" s="291"/>
      <c r="AQ38" s="292"/>
      <c r="AR38" s="286">
        <f t="shared" si="1"/>
        <v>0</v>
      </c>
    </row>
    <row r="39" spans="2:44" s="265" customFormat="1" x14ac:dyDescent="0.2">
      <c r="B39" s="277"/>
      <c r="C39" s="1301"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1"/>
        <v>0</v>
      </c>
    </row>
    <row r="40" spans="2:44" s="265" customFormat="1" x14ac:dyDescent="0.2">
      <c r="B40" s="277"/>
      <c r="C40" s="1303" t="s">
        <v>189</v>
      </c>
      <c r="D40" s="283"/>
      <c r="E40" s="283"/>
      <c r="F40" s="283"/>
      <c r="G40" s="283"/>
      <c r="H40" s="1321"/>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8"/>
      <c r="AJ40" s="808"/>
      <c r="AK40" s="287"/>
      <c r="AL40" s="287"/>
      <c r="AM40" s="287"/>
      <c r="AN40" s="287"/>
      <c r="AO40" s="287"/>
      <c r="AP40" s="287"/>
      <c r="AQ40" s="288"/>
      <c r="AR40" s="286">
        <f t="shared" si="1"/>
        <v>0</v>
      </c>
    </row>
    <row r="41" spans="2:44" s="265" customFormat="1" x14ac:dyDescent="0.2">
      <c r="B41" s="277"/>
      <c r="C41" s="911" t="s">
        <v>202</v>
      </c>
      <c r="D41" s="289">
        <f>IFERROR('Sch Parent Inputs'!D52,0)</f>
        <v>0</v>
      </c>
      <c r="E41" s="289"/>
      <c r="F41" s="289">
        <f t="shared" si="8"/>
        <v>0</v>
      </c>
      <c r="G41" s="289"/>
      <c r="H41" s="1322"/>
      <c r="I41" s="289"/>
      <c r="J41" s="289"/>
      <c r="K41" s="289"/>
      <c r="L41" s="289"/>
      <c r="M41" s="289"/>
      <c r="N41" s="289"/>
      <c r="O41" s="289"/>
      <c r="P41" s="289"/>
      <c r="Q41" s="289"/>
      <c r="R41" s="289"/>
      <c r="S41" s="290"/>
      <c r="T41" s="285">
        <f t="shared" ref="T41:T45" si="11">SUM(F41:S41)</f>
        <v>0</v>
      </c>
      <c r="U41" s="286"/>
      <c r="V41" s="286"/>
      <c r="W41" s="291"/>
      <c r="X41" s="291"/>
      <c r="Y41" s="291"/>
      <c r="Z41" s="291"/>
      <c r="AA41" s="291"/>
      <c r="AB41" s="291"/>
      <c r="AC41" s="291">
        <f>+T41</f>
        <v>0</v>
      </c>
      <c r="AD41" s="291"/>
      <c r="AE41" s="291"/>
      <c r="AF41" s="291"/>
      <c r="AG41" s="291"/>
      <c r="AH41" s="291"/>
      <c r="AI41" s="809"/>
      <c r="AJ41" s="809"/>
      <c r="AK41" s="291"/>
      <c r="AL41" s="291"/>
      <c r="AM41" s="291"/>
      <c r="AN41" s="291"/>
      <c r="AO41" s="291"/>
      <c r="AP41" s="291"/>
      <c r="AQ41" s="292"/>
      <c r="AR41" s="286">
        <f t="shared" si="1"/>
        <v>0</v>
      </c>
    </row>
    <row r="42" spans="2:44" s="265" customFormat="1" x14ac:dyDescent="0.2">
      <c r="B42" s="277"/>
      <c r="C42" s="911" t="s">
        <v>1098</v>
      </c>
      <c r="D42" s="289">
        <f>IFERROR('Sch Parent Inputs'!D53,0)</f>
        <v>0</v>
      </c>
      <c r="E42" s="289"/>
      <c r="F42" s="289">
        <f t="shared" si="8"/>
        <v>0</v>
      </c>
      <c r="G42" s="289"/>
      <c r="H42" s="1322"/>
      <c r="I42" s="289"/>
      <c r="J42" s="289"/>
      <c r="K42" s="289"/>
      <c r="L42" s="289"/>
      <c r="M42" s="289"/>
      <c r="N42" s="289"/>
      <c r="O42" s="289"/>
      <c r="P42" s="289"/>
      <c r="Q42" s="289"/>
      <c r="R42" s="289"/>
      <c r="S42" s="290"/>
      <c r="T42" s="285">
        <f t="shared" si="11"/>
        <v>0</v>
      </c>
      <c r="U42" s="286"/>
      <c r="V42" s="286"/>
      <c r="W42" s="291"/>
      <c r="X42" s="291"/>
      <c r="Y42" s="291"/>
      <c r="Z42" s="291"/>
      <c r="AA42" s="291"/>
      <c r="AB42" s="291"/>
      <c r="AC42" s="291">
        <f>+T42</f>
        <v>0</v>
      </c>
      <c r="AD42" s="291"/>
      <c r="AE42" s="291"/>
      <c r="AF42" s="291"/>
      <c r="AG42" s="291"/>
      <c r="AH42" s="291"/>
      <c r="AI42" s="809"/>
      <c r="AJ42" s="809"/>
      <c r="AK42" s="291"/>
      <c r="AL42" s="291"/>
      <c r="AM42" s="291"/>
      <c r="AN42" s="291"/>
      <c r="AO42" s="291"/>
      <c r="AP42" s="291"/>
      <c r="AQ42" s="292"/>
      <c r="AR42" s="286">
        <f t="shared" si="1"/>
        <v>0</v>
      </c>
    </row>
    <row r="43" spans="2:44" s="265" customFormat="1" x14ac:dyDescent="0.2">
      <c r="B43" s="277"/>
      <c r="C43" s="911" t="s">
        <v>206</v>
      </c>
      <c r="D43" s="289">
        <f>IFERROR('Sch Parent Inputs'!D54,0)</f>
        <v>0</v>
      </c>
      <c r="E43" s="289"/>
      <c r="F43" s="289">
        <f t="shared" si="8"/>
        <v>0</v>
      </c>
      <c r="G43" s="289"/>
      <c r="H43" s="1322"/>
      <c r="I43" s="289"/>
      <c r="J43" s="289"/>
      <c r="K43" s="289"/>
      <c r="L43" s="289"/>
      <c r="M43" s="289"/>
      <c r="N43" s="289"/>
      <c r="O43" s="289"/>
      <c r="P43" s="289"/>
      <c r="Q43" s="289"/>
      <c r="R43" s="289"/>
      <c r="S43" s="290"/>
      <c r="T43" s="285">
        <f t="shared" si="11"/>
        <v>0</v>
      </c>
      <c r="U43" s="286"/>
      <c r="V43" s="286"/>
      <c r="W43" s="291"/>
      <c r="X43" s="291"/>
      <c r="Y43" s="291"/>
      <c r="Z43" s="291"/>
      <c r="AA43" s="291"/>
      <c r="AB43" s="291"/>
      <c r="AC43" s="291">
        <f>+T43</f>
        <v>0</v>
      </c>
      <c r="AD43" s="291"/>
      <c r="AE43" s="291"/>
      <c r="AF43" s="291"/>
      <c r="AG43" s="291"/>
      <c r="AH43" s="291"/>
      <c r="AI43" s="809"/>
      <c r="AJ43" s="809"/>
      <c r="AK43" s="291"/>
      <c r="AL43" s="291"/>
      <c r="AM43" s="291"/>
      <c r="AN43" s="291"/>
      <c r="AO43" s="291"/>
      <c r="AP43" s="291"/>
      <c r="AQ43" s="292"/>
      <c r="AR43" s="286">
        <f t="shared" si="1"/>
        <v>0</v>
      </c>
    </row>
    <row r="44" spans="2:44" s="265" customFormat="1" x14ac:dyDescent="0.2">
      <c r="B44" s="277"/>
      <c r="C44" s="911" t="s">
        <v>1099</v>
      </c>
      <c r="D44" s="289">
        <f>IFERROR('Sch Parent Inputs'!D55,0)</f>
        <v>0</v>
      </c>
      <c r="E44" s="289"/>
      <c r="F44" s="289">
        <f t="shared" si="8"/>
        <v>0</v>
      </c>
      <c r="G44" s="289">
        <f>-G7</f>
        <v>0</v>
      </c>
      <c r="H44" s="1322"/>
      <c r="I44" s="289"/>
      <c r="J44" s="289"/>
      <c r="K44" s="289"/>
      <c r="L44" s="289">
        <f>+D170</f>
        <v>0</v>
      </c>
      <c r="M44" s="289">
        <f>-M172-M171</f>
        <v>0</v>
      </c>
      <c r="N44" s="289"/>
      <c r="O44" s="289"/>
      <c r="P44" s="289"/>
      <c r="Q44" s="289"/>
      <c r="R44" s="289"/>
      <c r="S44" s="290"/>
      <c r="T44" s="285">
        <f t="shared" si="11"/>
        <v>0</v>
      </c>
      <c r="U44" s="286"/>
      <c r="V44" s="286"/>
      <c r="W44" s="291"/>
      <c r="X44" s="291"/>
      <c r="Y44" s="291"/>
      <c r="Z44" s="291"/>
      <c r="AA44" s="291"/>
      <c r="AB44" s="291">
        <f>+T44</f>
        <v>0</v>
      </c>
      <c r="AC44" s="291"/>
      <c r="AD44" s="291"/>
      <c r="AE44" s="291"/>
      <c r="AF44" s="291"/>
      <c r="AG44" s="291"/>
      <c r="AH44" s="291"/>
      <c r="AI44" s="809"/>
      <c r="AJ44" s="809"/>
      <c r="AK44" s="291"/>
      <c r="AL44" s="291"/>
      <c r="AM44" s="291"/>
      <c r="AN44" s="291"/>
      <c r="AO44" s="291"/>
      <c r="AP44" s="291"/>
      <c r="AQ44" s="292"/>
      <c r="AR44" s="286">
        <f t="shared" si="1"/>
        <v>0</v>
      </c>
    </row>
    <row r="45" spans="2:44" s="265" customFormat="1" x14ac:dyDescent="0.2">
      <c r="B45" s="277"/>
      <c r="C45" s="911" t="s">
        <v>1100</v>
      </c>
      <c r="D45" s="289">
        <f>IFERROR('Sch Parent Inputs'!D56,0)</f>
        <v>0</v>
      </c>
      <c r="E45" s="289"/>
      <c r="F45" s="289">
        <f t="shared" si="8"/>
        <v>0</v>
      </c>
      <c r="G45" s="289"/>
      <c r="H45" s="1322"/>
      <c r="I45" s="289"/>
      <c r="J45" s="289"/>
      <c r="K45" s="289"/>
      <c r="L45" s="289"/>
      <c r="M45" s="289"/>
      <c r="N45" s="289"/>
      <c r="O45" s="289"/>
      <c r="P45" s="289"/>
      <c r="Q45" s="289"/>
      <c r="R45" s="289"/>
      <c r="S45" s="290"/>
      <c r="T45" s="285">
        <f t="shared" si="11"/>
        <v>0</v>
      </c>
      <c r="U45" s="286"/>
      <c r="V45" s="286"/>
      <c r="W45" s="291"/>
      <c r="X45" s="291"/>
      <c r="Y45" s="291"/>
      <c r="Z45" s="291"/>
      <c r="AA45" s="291"/>
      <c r="AB45" s="291"/>
      <c r="AC45" s="291">
        <f t="shared" ref="AC45:AC54" si="12">+T45</f>
        <v>0</v>
      </c>
      <c r="AD45" s="291"/>
      <c r="AE45" s="291"/>
      <c r="AF45" s="291"/>
      <c r="AG45" s="291"/>
      <c r="AH45" s="291"/>
      <c r="AI45" s="809"/>
      <c r="AJ45" s="809"/>
      <c r="AK45" s="291"/>
      <c r="AL45" s="291"/>
      <c r="AM45" s="291"/>
      <c r="AN45" s="291"/>
      <c r="AO45" s="291"/>
      <c r="AP45" s="291"/>
      <c r="AQ45" s="292"/>
      <c r="AR45" s="286">
        <f t="shared" si="1"/>
        <v>0</v>
      </c>
    </row>
    <row r="46" spans="2:44" s="265" customFormat="1" x14ac:dyDescent="0.2">
      <c r="B46" s="277"/>
      <c r="C46" s="911"/>
      <c r="D46" s="289"/>
      <c r="E46" s="289"/>
      <c r="F46" s="289"/>
      <c r="G46" s="289"/>
      <c r="H46" s="1322"/>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09"/>
      <c r="AJ46" s="809"/>
      <c r="AK46" s="291"/>
      <c r="AL46" s="291"/>
      <c r="AM46" s="291"/>
      <c r="AN46" s="291"/>
      <c r="AO46" s="291"/>
      <c r="AP46" s="291"/>
      <c r="AQ46" s="292"/>
      <c r="AR46" s="286">
        <f t="shared" si="1"/>
        <v>0</v>
      </c>
    </row>
    <row r="47" spans="2:44" s="265" customFormat="1" x14ac:dyDescent="0.2">
      <c r="B47" s="277"/>
      <c r="C47" s="1301"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1"/>
        <v>0</v>
      </c>
    </row>
    <row r="48" spans="2:44" s="265" customFormat="1" x14ac:dyDescent="0.2">
      <c r="B48" s="277"/>
      <c r="C48" s="1303" t="s">
        <v>189</v>
      </c>
      <c r="D48" s="283"/>
      <c r="E48" s="283"/>
      <c r="F48" s="283"/>
      <c r="G48" s="283"/>
      <c r="H48" s="1321"/>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8"/>
      <c r="AJ48" s="808"/>
      <c r="AK48" s="287"/>
      <c r="AL48" s="287"/>
      <c r="AM48" s="287"/>
      <c r="AN48" s="287"/>
      <c r="AO48" s="287"/>
      <c r="AP48" s="287"/>
      <c r="AQ48" s="288"/>
      <c r="AR48" s="286">
        <f t="shared" si="1"/>
        <v>0</v>
      </c>
    </row>
    <row r="49" spans="2:44" s="265" customFormat="1" x14ac:dyDescent="0.2">
      <c r="B49" s="277"/>
      <c r="C49" s="911" t="s">
        <v>209</v>
      </c>
      <c r="D49" s="289">
        <f>IFERROR('Sch Parent Inputs'!D61,0)</f>
        <v>0</v>
      </c>
      <c r="E49" s="289"/>
      <c r="F49" s="289">
        <f t="shared" ref="F49" si="13">D49-E49</f>
        <v>0</v>
      </c>
      <c r="G49" s="289"/>
      <c r="H49" s="1322"/>
      <c r="I49" s="289"/>
      <c r="J49" s="289"/>
      <c r="K49" s="289"/>
      <c r="L49" s="289"/>
      <c r="M49" s="289"/>
      <c r="N49" s="289"/>
      <c r="O49" s="289"/>
      <c r="P49" s="289"/>
      <c r="Q49" s="289"/>
      <c r="R49" s="289"/>
      <c r="S49" s="290"/>
      <c r="T49" s="285">
        <f t="shared" ref="T49:T58" si="14">SUM(F49:S49)</f>
        <v>0</v>
      </c>
      <c r="U49" s="286"/>
      <c r="V49" s="286"/>
      <c r="W49" s="291"/>
      <c r="X49" s="291"/>
      <c r="Y49" s="291"/>
      <c r="Z49" s="291"/>
      <c r="AA49" s="291"/>
      <c r="AB49" s="291"/>
      <c r="AC49" s="291">
        <f t="shared" si="12"/>
        <v>0</v>
      </c>
      <c r="AD49" s="291"/>
      <c r="AE49" s="291"/>
      <c r="AF49" s="291"/>
      <c r="AG49" s="291"/>
      <c r="AH49" s="291"/>
      <c r="AI49" s="809"/>
      <c r="AJ49" s="809"/>
      <c r="AK49" s="291"/>
      <c r="AL49" s="291"/>
      <c r="AM49" s="291"/>
      <c r="AN49" s="291"/>
      <c r="AO49" s="291"/>
      <c r="AP49" s="291"/>
      <c r="AQ49" s="292"/>
      <c r="AR49" s="286">
        <f t="shared" si="1"/>
        <v>0</v>
      </c>
    </row>
    <row r="50" spans="2:44" s="265" customFormat="1" x14ac:dyDescent="0.2">
      <c r="B50" s="277"/>
      <c r="C50" s="911" t="s">
        <v>210</v>
      </c>
      <c r="D50" s="289">
        <f>IFERROR('Sch Parent Inputs'!D62,0)</f>
        <v>0</v>
      </c>
      <c r="E50" s="289"/>
      <c r="F50" s="289">
        <f t="shared" ref="F50:F58" si="15">D50-E50</f>
        <v>0</v>
      </c>
      <c r="G50" s="289"/>
      <c r="H50" s="1322"/>
      <c r="I50" s="289"/>
      <c r="J50" s="289"/>
      <c r="K50" s="289"/>
      <c r="L50" s="289"/>
      <c r="M50" s="289"/>
      <c r="N50" s="289"/>
      <c r="O50" s="289"/>
      <c r="P50" s="289"/>
      <c r="Q50" s="289"/>
      <c r="R50" s="289"/>
      <c r="S50" s="290"/>
      <c r="T50" s="285">
        <f t="shared" si="14"/>
        <v>0</v>
      </c>
      <c r="U50" s="286"/>
      <c r="V50" s="286"/>
      <c r="W50" s="291"/>
      <c r="X50" s="291"/>
      <c r="Y50" s="291"/>
      <c r="Z50" s="291"/>
      <c r="AA50" s="291"/>
      <c r="AB50" s="291"/>
      <c r="AC50" s="291">
        <f t="shared" si="12"/>
        <v>0</v>
      </c>
      <c r="AD50" s="291"/>
      <c r="AE50" s="291"/>
      <c r="AF50" s="291"/>
      <c r="AG50" s="291"/>
      <c r="AH50" s="291"/>
      <c r="AI50" s="809"/>
      <c r="AJ50" s="809"/>
      <c r="AK50" s="291"/>
      <c r="AL50" s="291"/>
      <c r="AM50" s="291"/>
      <c r="AN50" s="291"/>
      <c r="AO50" s="291"/>
      <c r="AP50" s="291"/>
      <c r="AQ50" s="292"/>
      <c r="AR50" s="286">
        <f t="shared" si="1"/>
        <v>0</v>
      </c>
    </row>
    <row r="51" spans="2:44" s="265" customFormat="1" x14ac:dyDescent="0.2">
      <c r="B51" s="277"/>
      <c r="C51" s="911" t="s">
        <v>154</v>
      </c>
      <c r="D51" s="289">
        <f>IFERROR('Sch Parent Inputs'!D63,0)</f>
        <v>0</v>
      </c>
      <c r="E51" s="289"/>
      <c r="F51" s="289">
        <f t="shared" si="15"/>
        <v>0</v>
      </c>
      <c r="G51" s="289"/>
      <c r="H51" s="1322"/>
      <c r="I51" s="289"/>
      <c r="J51" s="289"/>
      <c r="K51" s="289"/>
      <c r="L51" s="289"/>
      <c r="M51" s="289"/>
      <c r="N51" s="289"/>
      <c r="O51" s="289"/>
      <c r="P51" s="289"/>
      <c r="Q51" s="289"/>
      <c r="R51" s="289"/>
      <c r="S51" s="290"/>
      <c r="T51" s="285">
        <f t="shared" si="14"/>
        <v>0</v>
      </c>
      <c r="U51" s="286"/>
      <c r="V51" s="286"/>
      <c r="W51" s="291"/>
      <c r="X51" s="291"/>
      <c r="Y51" s="291"/>
      <c r="Z51" s="291"/>
      <c r="AA51" s="291"/>
      <c r="AB51" s="291"/>
      <c r="AC51" s="291">
        <f t="shared" si="12"/>
        <v>0</v>
      </c>
      <c r="AD51" s="291"/>
      <c r="AE51" s="291"/>
      <c r="AF51" s="291"/>
      <c r="AG51" s="291"/>
      <c r="AH51" s="291"/>
      <c r="AI51" s="809"/>
      <c r="AJ51" s="809"/>
      <c r="AK51" s="291"/>
      <c r="AL51" s="291"/>
      <c r="AM51" s="291"/>
      <c r="AN51" s="291"/>
      <c r="AO51" s="291"/>
      <c r="AP51" s="291"/>
      <c r="AQ51" s="292"/>
      <c r="AR51" s="286">
        <f t="shared" si="1"/>
        <v>0</v>
      </c>
    </row>
    <row r="52" spans="2:44" s="265" customFormat="1" x14ac:dyDescent="0.2">
      <c r="B52" s="277"/>
      <c r="C52" s="911" t="s">
        <v>211</v>
      </c>
      <c r="D52" s="289">
        <f>IFERROR('Sch Parent Inputs'!D64,0)</f>
        <v>0</v>
      </c>
      <c r="E52" s="289"/>
      <c r="F52" s="289">
        <f t="shared" si="15"/>
        <v>0</v>
      </c>
      <c r="G52" s="289"/>
      <c r="H52" s="1322"/>
      <c r="I52" s="289"/>
      <c r="J52" s="289"/>
      <c r="K52" s="289"/>
      <c r="L52" s="289"/>
      <c r="M52" s="289"/>
      <c r="N52" s="289"/>
      <c r="O52" s="289"/>
      <c r="P52" s="289"/>
      <c r="Q52" s="289"/>
      <c r="R52" s="289"/>
      <c r="S52" s="290"/>
      <c r="T52" s="285">
        <f t="shared" si="14"/>
        <v>0</v>
      </c>
      <c r="U52" s="286"/>
      <c r="V52" s="286"/>
      <c r="W52" s="291"/>
      <c r="X52" s="291"/>
      <c r="Y52" s="291"/>
      <c r="Z52" s="291"/>
      <c r="AA52" s="291"/>
      <c r="AB52" s="291"/>
      <c r="AC52" s="291">
        <f t="shared" si="12"/>
        <v>0</v>
      </c>
      <c r="AD52" s="291"/>
      <c r="AE52" s="291"/>
      <c r="AF52" s="291"/>
      <c r="AG52" s="291"/>
      <c r="AH52" s="291"/>
      <c r="AI52" s="809"/>
      <c r="AJ52" s="809"/>
      <c r="AK52" s="291"/>
      <c r="AL52" s="291"/>
      <c r="AM52" s="291"/>
      <c r="AN52" s="291"/>
      <c r="AO52" s="291"/>
      <c r="AP52" s="291"/>
      <c r="AQ52" s="292"/>
      <c r="AR52" s="286">
        <f t="shared" si="1"/>
        <v>0</v>
      </c>
    </row>
    <row r="53" spans="2:44" s="265" customFormat="1" x14ac:dyDescent="0.2">
      <c r="B53" s="277"/>
      <c r="C53" s="911" t="s">
        <v>212</v>
      </c>
      <c r="D53" s="289">
        <f>IFERROR('Sch Parent Inputs'!D65,0)</f>
        <v>0</v>
      </c>
      <c r="E53" s="289"/>
      <c r="F53" s="289">
        <f t="shared" si="15"/>
        <v>0</v>
      </c>
      <c r="G53" s="289"/>
      <c r="H53" s="1322"/>
      <c r="I53" s="289"/>
      <c r="J53" s="289"/>
      <c r="K53" s="289"/>
      <c r="L53" s="289"/>
      <c r="M53" s="289"/>
      <c r="N53" s="289"/>
      <c r="O53" s="289"/>
      <c r="P53" s="289"/>
      <c r="Q53" s="289"/>
      <c r="R53" s="289"/>
      <c r="S53" s="290"/>
      <c r="T53" s="285">
        <f t="shared" si="14"/>
        <v>0</v>
      </c>
      <c r="U53" s="286"/>
      <c r="V53" s="286"/>
      <c r="W53" s="291"/>
      <c r="X53" s="291"/>
      <c r="Y53" s="291"/>
      <c r="Z53" s="291"/>
      <c r="AA53" s="291"/>
      <c r="AB53" s="291"/>
      <c r="AC53" s="291">
        <f t="shared" si="12"/>
        <v>0</v>
      </c>
      <c r="AD53" s="291"/>
      <c r="AE53" s="291"/>
      <c r="AF53" s="291"/>
      <c r="AG53" s="291"/>
      <c r="AH53" s="291"/>
      <c r="AI53" s="809"/>
      <c r="AJ53" s="809"/>
      <c r="AK53" s="291"/>
      <c r="AL53" s="291"/>
      <c r="AM53" s="291"/>
      <c r="AN53" s="291"/>
      <c r="AO53" s="291"/>
      <c r="AP53" s="291"/>
      <c r="AQ53" s="292"/>
      <c r="AR53" s="286">
        <f t="shared" si="1"/>
        <v>0</v>
      </c>
    </row>
    <row r="54" spans="2:44" s="265" customFormat="1" x14ac:dyDescent="0.2">
      <c r="B54" s="277"/>
      <c r="C54" s="911" t="s">
        <v>1127</v>
      </c>
      <c r="D54" s="289">
        <f>IFERROR('Sch Parent Inputs'!D66,0)</f>
        <v>0</v>
      </c>
      <c r="E54" s="289"/>
      <c r="F54" s="289">
        <f t="shared" si="15"/>
        <v>0</v>
      </c>
      <c r="G54" s="289"/>
      <c r="H54" s="1322"/>
      <c r="I54" s="289"/>
      <c r="J54" s="289"/>
      <c r="K54" s="289"/>
      <c r="L54" s="289"/>
      <c r="M54" s="289"/>
      <c r="N54" s="289">
        <f>-N119-N168-N169</f>
        <v>0</v>
      </c>
      <c r="O54" s="289"/>
      <c r="P54" s="289"/>
      <c r="Q54" s="289"/>
      <c r="R54" s="289"/>
      <c r="S54" s="290"/>
      <c r="T54" s="285">
        <f t="shared" si="14"/>
        <v>0</v>
      </c>
      <c r="U54" s="286"/>
      <c r="V54" s="286"/>
      <c r="W54" s="291"/>
      <c r="X54" s="291"/>
      <c r="Y54" s="291"/>
      <c r="Z54" s="291"/>
      <c r="AA54" s="291"/>
      <c r="AB54" s="291"/>
      <c r="AC54" s="291">
        <f t="shared" si="12"/>
        <v>0</v>
      </c>
      <c r="AD54" s="291"/>
      <c r="AE54" s="291"/>
      <c r="AF54" s="291"/>
      <c r="AG54" s="291"/>
      <c r="AH54" s="291"/>
      <c r="AI54" s="809"/>
      <c r="AJ54" s="809"/>
      <c r="AK54" s="291"/>
      <c r="AL54" s="291"/>
      <c r="AM54" s="291"/>
      <c r="AN54" s="291"/>
      <c r="AO54" s="291"/>
      <c r="AP54" s="291"/>
      <c r="AQ54" s="292"/>
      <c r="AR54" s="286">
        <f t="shared" si="1"/>
        <v>0</v>
      </c>
    </row>
    <row r="55" spans="2:44" s="265" customFormat="1" x14ac:dyDescent="0.2">
      <c r="B55" s="277"/>
      <c r="C55" s="911" t="s">
        <v>204</v>
      </c>
      <c r="D55" s="289">
        <f>IFERROR('Sch Parent Inputs'!D67,0)</f>
        <v>0</v>
      </c>
      <c r="E55" s="289"/>
      <c r="F55" s="289">
        <f t="shared" si="15"/>
        <v>0</v>
      </c>
      <c r="G55" s="289"/>
      <c r="H55" s="1322"/>
      <c r="I55" s="289"/>
      <c r="J55" s="289"/>
      <c r="K55" s="289"/>
      <c r="L55" s="289"/>
      <c r="M55" s="289"/>
      <c r="N55" s="289"/>
      <c r="O55" s="289"/>
      <c r="P55" s="289"/>
      <c r="Q55" s="289"/>
      <c r="R55" s="289"/>
      <c r="S55" s="290"/>
      <c r="T55" s="285">
        <f t="shared" si="14"/>
        <v>0</v>
      </c>
      <c r="U55" s="286"/>
      <c r="V55" s="286"/>
      <c r="W55" s="291"/>
      <c r="X55" s="291"/>
      <c r="Y55" s="291"/>
      <c r="Z55" s="291"/>
      <c r="AA55" s="291"/>
      <c r="AB55" s="291">
        <f>+T55</f>
        <v>0</v>
      </c>
      <c r="AC55" s="291"/>
      <c r="AD55" s="291"/>
      <c r="AE55" s="291"/>
      <c r="AF55" s="291"/>
      <c r="AG55" s="291"/>
      <c r="AH55" s="291"/>
      <c r="AI55" s="809"/>
      <c r="AJ55" s="809"/>
      <c r="AK55" s="291"/>
      <c r="AL55" s="291"/>
      <c r="AM55" s="291"/>
      <c r="AN55" s="291"/>
      <c r="AO55" s="291"/>
      <c r="AP55" s="291"/>
      <c r="AQ55" s="292"/>
      <c r="AR55" s="286">
        <f t="shared" si="1"/>
        <v>0</v>
      </c>
    </row>
    <row r="56" spans="2:44" s="265" customFormat="1" x14ac:dyDescent="0.2">
      <c r="B56" s="277"/>
      <c r="C56" s="911" t="s">
        <v>155</v>
      </c>
      <c r="D56" s="289">
        <f>IFERROR('Sch Parent Inputs'!D68,0)</f>
        <v>0</v>
      </c>
      <c r="E56" s="289"/>
      <c r="F56" s="289">
        <f t="shared" si="15"/>
        <v>0</v>
      </c>
      <c r="G56" s="289"/>
      <c r="H56" s="1322"/>
      <c r="I56" s="289"/>
      <c r="J56" s="289"/>
      <c r="K56" s="289"/>
      <c r="L56" s="289"/>
      <c r="M56" s="289"/>
      <c r="N56" s="289"/>
      <c r="O56" s="289"/>
      <c r="P56" s="289"/>
      <c r="Q56" s="289"/>
      <c r="R56" s="289"/>
      <c r="S56" s="290"/>
      <c r="T56" s="285">
        <f t="shared" si="14"/>
        <v>0</v>
      </c>
      <c r="U56" s="286"/>
      <c r="V56" s="286"/>
      <c r="W56" s="291"/>
      <c r="X56" s="291"/>
      <c r="Y56" s="291"/>
      <c r="Z56" s="291"/>
      <c r="AA56" s="291"/>
      <c r="AB56" s="291"/>
      <c r="AC56" s="291">
        <f>+T56</f>
        <v>0</v>
      </c>
      <c r="AD56" s="291"/>
      <c r="AE56" s="291"/>
      <c r="AF56" s="291"/>
      <c r="AG56" s="291"/>
      <c r="AH56" s="291"/>
      <c r="AI56" s="809"/>
      <c r="AJ56" s="809"/>
      <c r="AK56" s="291"/>
      <c r="AL56" s="291"/>
      <c r="AM56" s="291"/>
      <c r="AN56" s="291"/>
      <c r="AO56" s="291"/>
      <c r="AP56" s="291"/>
      <c r="AQ56" s="292"/>
      <c r="AR56" s="286">
        <f t="shared" si="1"/>
        <v>0</v>
      </c>
    </row>
    <row r="57" spans="2:44" s="265" customFormat="1" x14ac:dyDescent="0.2">
      <c r="B57" s="277"/>
      <c r="C57" s="911" t="s">
        <v>208</v>
      </c>
      <c r="D57" s="289">
        <f>IFERROR('Sch Parent Inputs'!D69,0)</f>
        <v>0</v>
      </c>
      <c r="E57" s="289"/>
      <c r="F57" s="289">
        <f t="shared" si="15"/>
        <v>0</v>
      </c>
      <c r="G57" s="289"/>
      <c r="H57" s="1322"/>
      <c r="I57" s="289"/>
      <c r="J57" s="289"/>
      <c r="K57" s="289"/>
      <c r="L57" s="289"/>
      <c r="M57" s="289"/>
      <c r="N57" s="289"/>
      <c r="O57" s="289"/>
      <c r="P57" s="289"/>
      <c r="Q57" s="289"/>
      <c r="R57" s="289"/>
      <c r="S57" s="290"/>
      <c r="T57" s="285">
        <f t="shared" si="14"/>
        <v>0</v>
      </c>
      <c r="U57" s="286"/>
      <c r="V57" s="286"/>
      <c r="W57" s="291"/>
      <c r="X57" s="291"/>
      <c r="Y57" s="291"/>
      <c r="Z57" s="291"/>
      <c r="AA57" s="291"/>
      <c r="AB57" s="291"/>
      <c r="AC57" s="291">
        <f>+T57</f>
        <v>0</v>
      </c>
      <c r="AD57" s="291"/>
      <c r="AE57" s="291"/>
      <c r="AF57" s="291"/>
      <c r="AG57" s="291"/>
      <c r="AH57" s="291"/>
      <c r="AI57" s="809"/>
      <c r="AJ57" s="809"/>
      <c r="AK57" s="291"/>
      <c r="AL57" s="291"/>
      <c r="AM57" s="291"/>
      <c r="AN57" s="291"/>
      <c r="AO57" s="291"/>
      <c r="AP57" s="291"/>
      <c r="AQ57" s="292"/>
      <c r="AR57" s="286">
        <f t="shared" si="1"/>
        <v>0</v>
      </c>
    </row>
    <row r="58" spans="2:44" s="265" customFormat="1" x14ac:dyDescent="0.2">
      <c r="B58" s="277"/>
      <c r="C58" s="911" t="s">
        <v>147</v>
      </c>
      <c r="D58" s="289">
        <f>IFERROR('Sch Parent Inputs'!D70,0)</f>
        <v>0</v>
      </c>
      <c r="E58" s="289"/>
      <c r="F58" s="289">
        <f t="shared" si="15"/>
        <v>0</v>
      </c>
      <c r="G58" s="289"/>
      <c r="H58" s="1309"/>
      <c r="I58" s="289"/>
      <c r="J58" s="289"/>
      <c r="K58" s="289"/>
      <c r="L58" s="289"/>
      <c r="M58" s="289"/>
      <c r="N58" s="289"/>
      <c r="O58" s="289"/>
      <c r="P58" s="289"/>
      <c r="Q58" s="289"/>
      <c r="R58" s="289"/>
      <c r="S58" s="290"/>
      <c r="T58" s="285">
        <f t="shared" si="14"/>
        <v>0</v>
      </c>
      <c r="U58" s="286"/>
      <c r="V58" s="286"/>
      <c r="W58" s="291"/>
      <c r="X58" s="291"/>
      <c r="Y58" s="291"/>
      <c r="Z58" s="291"/>
      <c r="AA58" s="291"/>
      <c r="AB58" s="291"/>
      <c r="AC58" s="291">
        <f>+T58</f>
        <v>0</v>
      </c>
      <c r="AD58" s="291"/>
      <c r="AE58" s="291"/>
      <c r="AF58" s="291"/>
      <c r="AG58" s="291"/>
      <c r="AH58" s="291"/>
      <c r="AI58" s="809"/>
      <c r="AJ58" s="809"/>
      <c r="AK58" s="291"/>
      <c r="AL58" s="291"/>
      <c r="AM58" s="291"/>
      <c r="AN58" s="291"/>
      <c r="AO58" s="291"/>
      <c r="AP58" s="291"/>
      <c r="AQ58" s="292"/>
      <c r="AR58" s="286">
        <f t="shared" si="1"/>
        <v>0</v>
      </c>
    </row>
    <row r="59" spans="2:44" s="265" customFormat="1" x14ac:dyDescent="0.2">
      <c r="B59" s="277"/>
      <c r="C59" s="911"/>
      <c r="D59" s="289"/>
      <c r="E59" s="289"/>
      <c r="F59" s="289"/>
      <c r="G59" s="289"/>
      <c r="H59" s="1322"/>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09"/>
      <c r="AJ59" s="809"/>
      <c r="AK59" s="291"/>
      <c r="AL59" s="291"/>
      <c r="AM59" s="291"/>
      <c r="AN59" s="291"/>
      <c r="AO59" s="291"/>
      <c r="AP59" s="291"/>
      <c r="AQ59" s="292"/>
      <c r="AR59" s="286">
        <f t="shared" si="1"/>
        <v>0</v>
      </c>
    </row>
    <row r="60" spans="2:44" s="265" customFormat="1" x14ac:dyDescent="0.2">
      <c r="B60" s="277"/>
      <c r="C60" s="1301"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1"/>
        <v>0</v>
      </c>
    </row>
    <row r="61" spans="2:44" s="265" customFormat="1" x14ac:dyDescent="0.2">
      <c r="B61" s="277"/>
      <c r="C61" s="1303" t="s">
        <v>177</v>
      </c>
      <c r="D61" s="283"/>
      <c r="E61" s="283"/>
      <c r="F61" s="283"/>
      <c r="G61" s="283"/>
      <c r="H61" s="1321"/>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8"/>
      <c r="AJ61" s="808"/>
      <c r="AK61" s="287"/>
      <c r="AL61" s="287"/>
      <c r="AM61" s="287"/>
      <c r="AN61" s="287"/>
      <c r="AO61" s="287"/>
      <c r="AP61" s="287"/>
      <c r="AQ61" s="288"/>
      <c r="AR61" s="286">
        <f t="shared" si="1"/>
        <v>0</v>
      </c>
    </row>
    <row r="62" spans="2:44" s="265" customFormat="1" x14ac:dyDescent="0.2">
      <c r="B62" s="277"/>
      <c r="C62" s="911" t="s">
        <v>375</v>
      </c>
      <c r="D62" s="289">
        <f>IFERROR('Sch Parent Inputs'!D75,0)</f>
        <v>0</v>
      </c>
      <c r="E62" s="289"/>
      <c r="F62" s="289">
        <f t="shared" ref="F62:F99" si="16">D62-E62</f>
        <v>0</v>
      </c>
      <c r="G62" s="289"/>
      <c r="H62" s="1322"/>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09"/>
      <c r="AJ62" s="809"/>
      <c r="AK62" s="291"/>
      <c r="AL62" s="291"/>
      <c r="AM62" s="291"/>
      <c r="AN62" s="291"/>
      <c r="AO62" s="291"/>
      <c r="AP62" s="291"/>
      <c r="AQ62" s="292"/>
      <c r="AR62" s="286">
        <f t="shared" si="1"/>
        <v>0</v>
      </c>
    </row>
    <row r="63" spans="2:44" s="265" customFormat="1" x14ac:dyDescent="0.2">
      <c r="B63" s="277"/>
      <c r="C63" s="911" t="s">
        <v>1102</v>
      </c>
      <c r="D63" s="289">
        <f>IFERROR('Sch Parent Inputs'!D76,0)</f>
        <v>0</v>
      </c>
      <c r="E63" s="289"/>
      <c r="F63" s="289">
        <f t="shared" si="16"/>
        <v>0</v>
      </c>
      <c r="G63" s="289"/>
      <c r="H63" s="1322"/>
      <c r="I63" s="289"/>
      <c r="J63" s="289"/>
      <c r="K63" s="289">
        <f>-K113</f>
        <v>0</v>
      </c>
      <c r="L63" s="289"/>
      <c r="M63" s="289"/>
      <c r="N63" s="289"/>
      <c r="O63" s="289"/>
      <c r="P63" s="289"/>
      <c r="Q63" s="289"/>
      <c r="R63" s="289"/>
      <c r="S63" s="290"/>
      <c r="T63" s="285">
        <f>SUM(F63:S63)</f>
        <v>0</v>
      </c>
      <c r="U63" s="286"/>
      <c r="V63" s="286"/>
      <c r="W63" s="291"/>
      <c r="X63" s="291"/>
      <c r="Y63" s="291"/>
      <c r="Z63" s="291"/>
      <c r="AA63" s="291"/>
      <c r="AB63" s="291"/>
      <c r="AC63" s="291"/>
      <c r="AD63" s="291"/>
      <c r="AE63" s="291">
        <f>+T63</f>
        <v>0</v>
      </c>
      <c r="AF63" s="291"/>
      <c r="AG63" s="291"/>
      <c r="AH63" s="291"/>
      <c r="AI63" s="809"/>
      <c r="AJ63" s="809"/>
      <c r="AK63" s="291"/>
      <c r="AL63" s="291"/>
      <c r="AM63" s="291"/>
      <c r="AN63" s="291"/>
      <c r="AO63" s="291"/>
      <c r="AP63" s="291"/>
      <c r="AQ63" s="292"/>
      <c r="AR63" s="286">
        <f t="shared" si="1"/>
        <v>0</v>
      </c>
    </row>
    <row r="64" spans="2:44" s="265" customFormat="1" x14ac:dyDescent="0.2">
      <c r="B64" s="277"/>
      <c r="C64" s="911" t="s">
        <v>216</v>
      </c>
      <c r="D64" s="289">
        <f>IFERROR('Sch Parent Inputs'!D77,0)</f>
        <v>0</v>
      </c>
      <c r="E64" s="289"/>
      <c r="F64" s="289">
        <f>D64-E64</f>
        <v>0</v>
      </c>
      <c r="G64" s="289"/>
      <c r="H64" s="1322"/>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09"/>
      <c r="AJ64" s="809"/>
      <c r="AK64" s="291"/>
      <c r="AL64" s="291"/>
      <c r="AM64" s="291"/>
      <c r="AN64" s="291"/>
      <c r="AO64" s="291"/>
      <c r="AP64" s="291"/>
      <c r="AQ64" s="292"/>
      <c r="AR64" s="286">
        <f t="shared" si="1"/>
        <v>0</v>
      </c>
    </row>
    <row r="65" spans="2:44" s="265" customFormat="1" x14ac:dyDescent="0.2">
      <c r="B65" s="277"/>
      <c r="C65" s="911" t="s">
        <v>185</v>
      </c>
      <c r="D65" s="289">
        <f>IFERROR('Sch Parent Inputs'!D78,0)</f>
        <v>0</v>
      </c>
      <c r="E65" s="289"/>
      <c r="F65" s="289">
        <f>D65-E65</f>
        <v>0</v>
      </c>
      <c r="G65" s="289">
        <f>-F65</f>
        <v>0</v>
      </c>
      <c r="H65" s="1322"/>
      <c r="I65" s="289"/>
      <c r="J65" s="289"/>
      <c r="K65" s="289">
        <f>-K116</f>
        <v>0</v>
      </c>
      <c r="L65" s="289"/>
      <c r="M65" s="289"/>
      <c r="N65" s="289"/>
      <c r="O65" s="289"/>
      <c r="P65" s="289"/>
      <c r="Q65" s="289"/>
      <c r="R65" s="289"/>
      <c r="S65" s="290"/>
      <c r="T65" s="285">
        <f>SUM(F65:S65)</f>
        <v>0</v>
      </c>
      <c r="U65" s="286"/>
      <c r="V65" s="286"/>
      <c r="W65" s="291"/>
      <c r="X65" s="291"/>
      <c r="Y65" s="291"/>
      <c r="Z65" s="291"/>
      <c r="AA65" s="291"/>
      <c r="AB65" s="291"/>
      <c r="AC65" s="291"/>
      <c r="AD65" s="291"/>
      <c r="AE65" s="291"/>
      <c r="AF65" s="291"/>
      <c r="AG65" s="291"/>
      <c r="AH65" s="291"/>
      <c r="AI65" s="809"/>
      <c r="AJ65" s="809"/>
      <c r="AK65" s="291"/>
      <c r="AL65" s="291"/>
      <c r="AM65" s="291"/>
      <c r="AN65" s="291"/>
      <c r="AO65" s="291"/>
      <c r="AP65" s="291"/>
      <c r="AQ65" s="292"/>
      <c r="AR65" s="286">
        <f t="shared" si="1"/>
        <v>0</v>
      </c>
    </row>
    <row r="66" spans="2:44" s="265" customFormat="1" x14ac:dyDescent="0.2">
      <c r="B66" s="277"/>
      <c r="C66" s="911" t="s">
        <v>217</v>
      </c>
      <c r="D66" s="289">
        <f>IFERROR('Sch Parent Inputs'!D79,0)</f>
        <v>0</v>
      </c>
      <c r="E66" s="289"/>
      <c r="F66" s="289">
        <f>D66-E66</f>
        <v>0</v>
      </c>
      <c r="G66" s="289">
        <f>-F66</f>
        <v>0</v>
      </c>
      <c r="H66" s="1322"/>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09"/>
      <c r="AJ66" s="809"/>
      <c r="AK66" s="291"/>
      <c r="AL66" s="291"/>
      <c r="AM66" s="291"/>
      <c r="AN66" s="291"/>
      <c r="AO66" s="291"/>
      <c r="AP66" s="291"/>
      <c r="AQ66" s="292"/>
      <c r="AR66" s="286">
        <f t="shared" si="1"/>
        <v>0</v>
      </c>
    </row>
    <row r="67" spans="2:44" s="265" customFormat="1" x14ac:dyDescent="0.2">
      <c r="B67" s="277"/>
      <c r="C67" s="911"/>
      <c r="D67" s="289"/>
      <c r="E67" s="289"/>
      <c r="F67" s="289"/>
      <c r="G67" s="289"/>
      <c r="H67" s="1322"/>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09"/>
      <c r="AJ67" s="809"/>
      <c r="AK67" s="291"/>
      <c r="AL67" s="291"/>
      <c r="AM67" s="291"/>
      <c r="AN67" s="291"/>
      <c r="AO67" s="291"/>
      <c r="AP67" s="291"/>
      <c r="AQ67" s="292"/>
      <c r="AR67" s="286">
        <f t="shared" si="1"/>
        <v>0</v>
      </c>
    </row>
    <row r="68" spans="2:44" s="265" customFormat="1" x14ac:dyDescent="0.2">
      <c r="B68" s="277"/>
      <c r="C68" s="1303" t="s">
        <v>189</v>
      </c>
      <c r="D68" s="283"/>
      <c r="E68" s="283"/>
      <c r="F68" s="283"/>
      <c r="G68" s="283"/>
      <c r="H68" s="1321"/>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8"/>
      <c r="AJ68" s="808"/>
      <c r="AK68" s="287"/>
      <c r="AL68" s="287"/>
      <c r="AM68" s="287"/>
      <c r="AN68" s="287"/>
      <c r="AO68" s="287"/>
      <c r="AP68" s="287"/>
      <c r="AQ68" s="288"/>
      <c r="AR68" s="286">
        <f t="shared" si="1"/>
        <v>0</v>
      </c>
    </row>
    <row r="69" spans="2:44" s="265" customFormat="1" x14ac:dyDescent="0.2">
      <c r="B69" s="277"/>
      <c r="C69" s="911" t="s">
        <v>346</v>
      </c>
      <c r="D69" s="289">
        <f>IFERROR('Sch Parent Inputs'!D83,0)</f>
        <v>0</v>
      </c>
      <c r="E69" s="289"/>
      <c r="F69" s="289">
        <f t="shared" si="16"/>
        <v>0</v>
      </c>
      <c r="G69" s="289"/>
      <c r="H69" s="1322"/>
      <c r="I69" s="289"/>
      <c r="J69" s="289"/>
      <c r="K69" s="289"/>
      <c r="L69" s="289"/>
      <c r="M69" s="289"/>
      <c r="N69" s="289"/>
      <c r="O69" s="289"/>
      <c r="P69" s="289"/>
      <c r="Q69" s="289"/>
      <c r="R69" s="289"/>
      <c r="S69" s="290"/>
      <c r="T69" s="285">
        <f t="shared" ref="T69:T74" si="17">SUM(F69:S69)</f>
        <v>0</v>
      </c>
      <c r="U69" s="286"/>
      <c r="V69" s="286"/>
      <c r="W69" s="291"/>
      <c r="X69" s="291"/>
      <c r="Y69" s="291"/>
      <c r="Z69" s="291"/>
      <c r="AA69" s="291"/>
      <c r="AB69" s="291"/>
      <c r="AC69" s="291"/>
      <c r="AD69" s="291">
        <f>+T69</f>
        <v>0</v>
      </c>
      <c r="AE69" s="291"/>
      <c r="AF69" s="291"/>
      <c r="AG69" s="291"/>
      <c r="AH69" s="291"/>
      <c r="AI69" s="809"/>
      <c r="AJ69" s="809"/>
      <c r="AK69" s="291"/>
      <c r="AL69" s="291"/>
      <c r="AM69" s="291"/>
      <c r="AN69" s="291"/>
      <c r="AO69" s="291"/>
      <c r="AP69" s="291"/>
      <c r="AQ69" s="292"/>
      <c r="AR69" s="286">
        <f t="shared" si="1"/>
        <v>0</v>
      </c>
    </row>
    <row r="70" spans="2:44" s="265" customFormat="1" x14ac:dyDescent="0.2">
      <c r="B70" s="277"/>
      <c r="C70" s="911" t="s">
        <v>218</v>
      </c>
      <c r="D70" s="289">
        <f>IFERROR('Sch Parent Inputs'!D84,0)</f>
        <v>0</v>
      </c>
      <c r="E70" s="289"/>
      <c r="F70" s="289">
        <f t="shared" si="16"/>
        <v>0</v>
      </c>
      <c r="G70" s="289">
        <f>-F70</f>
        <v>0</v>
      </c>
      <c r="H70" s="1322"/>
      <c r="I70" s="289"/>
      <c r="J70" s="289"/>
      <c r="K70" s="289"/>
      <c r="L70" s="289"/>
      <c r="M70" s="289"/>
      <c r="N70" s="289"/>
      <c r="O70" s="289"/>
      <c r="P70" s="289"/>
      <c r="Q70" s="289"/>
      <c r="R70" s="289"/>
      <c r="S70" s="290"/>
      <c r="T70" s="293">
        <f t="shared" si="17"/>
        <v>0</v>
      </c>
      <c r="U70" s="286"/>
      <c r="V70" s="286"/>
      <c r="W70" s="291"/>
      <c r="X70" s="291"/>
      <c r="Y70" s="291"/>
      <c r="Z70" s="291"/>
      <c r="AA70" s="291"/>
      <c r="AB70" s="291"/>
      <c r="AC70" s="291"/>
      <c r="AD70" s="291"/>
      <c r="AE70" s="291"/>
      <c r="AF70" s="291"/>
      <c r="AG70" s="291"/>
      <c r="AH70" s="291"/>
      <c r="AI70" s="809"/>
      <c r="AJ70" s="809"/>
      <c r="AK70" s="291"/>
      <c r="AL70" s="291"/>
      <c r="AM70" s="291"/>
      <c r="AN70" s="291"/>
      <c r="AO70" s="291"/>
      <c r="AP70" s="291"/>
      <c r="AQ70" s="292"/>
      <c r="AR70" s="286">
        <f t="shared" ref="AR70:AR133" si="18">T70-SUM(W70:AQ70)</f>
        <v>0</v>
      </c>
    </row>
    <row r="71" spans="2:44" s="265" customFormat="1" x14ac:dyDescent="0.2">
      <c r="B71" s="277"/>
      <c r="C71" s="911" t="s">
        <v>219</v>
      </c>
      <c r="D71" s="289">
        <f>IFERROR('Sch Parent Inputs'!D85,0)</f>
        <v>0</v>
      </c>
      <c r="E71" s="289"/>
      <c r="F71" s="289">
        <f t="shared" si="16"/>
        <v>0</v>
      </c>
      <c r="G71" s="289"/>
      <c r="H71" s="1322"/>
      <c r="I71" s="289"/>
      <c r="J71" s="289"/>
      <c r="K71" s="289"/>
      <c r="L71" s="289"/>
      <c r="M71" s="289"/>
      <c r="N71" s="289"/>
      <c r="O71" s="289"/>
      <c r="P71" s="289"/>
      <c r="Q71" s="289"/>
      <c r="R71" s="289"/>
      <c r="S71" s="290"/>
      <c r="T71" s="285">
        <f t="shared" si="17"/>
        <v>0</v>
      </c>
      <c r="U71" s="286"/>
      <c r="V71" s="286"/>
      <c r="W71" s="291"/>
      <c r="X71" s="291"/>
      <c r="Y71" s="291"/>
      <c r="Z71" s="291"/>
      <c r="AA71" s="291"/>
      <c r="AB71" s="291"/>
      <c r="AC71" s="291"/>
      <c r="AD71" s="291"/>
      <c r="AE71" s="291"/>
      <c r="AF71" s="291"/>
      <c r="AG71" s="291">
        <f>+T71</f>
        <v>0</v>
      </c>
      <c r="AH71" s="291"/>
      <c r="AI71" s="809"/>
      <c r="AJ71" s="809"/>
      <c r="AK71" s="291"/>
      <c r="AL71" s="291"/>
      <c r="AM71" s="291"/>
      <c r="AN71" s="291"/>
      <c r="AO71" s="291"/>
      <c r="AP71" s="291"/>
      <c r="AQ71" s="292"/>
      <c r="AR71" s="286">
        <f t="shared" si="18"/>
        <v>0</v>
      </c>
    </row>
    <row r="72" spans="2:44" s="265" customFormat="1" x14ac:dyDescent="0.2">
      <c r="B72" s="277"/>
      <c r="C72" s="911" t="s">
        <v>376</v>
      </c>
      <c r="D72" s="289">
        <f>IFERROR('Sch Parent Inputs'!D86,0)</f>
        <v>0</v>
      </c>
      <c r="E72" s="289"/>
      <c r="F72" s="289">
        <f t="shared" si="16"/>
        <v>0</v>
      </c>
      <c r="G72" s="289">
        <f>-F72</f>
        <v>0</v>
      </c>
      <c r="H72" s="1322"/>
      <c r="I72" s="289"/>
      <c r="J72" s="289"/>
      <c r="K72" s="289"/>
      <c r="L72" s="289"/>
      <c r="M72" s="289"/>
      <c r="N72" s="289"/>
      <c r="O72" s="289"/>
      <c r="P72" s="289"/>
      <c r="Q72" s="289"/>
      <c r="R72" s="289"/>
      <c r="S72" s="290"/>
      <c r="T72" s="293">
        <f t="shared" si="17"/>
        <v>0</v>
      </c>
      <c r="U72" s="286"/>
      <c r="V72" s="286"/>
      <c r="W72" s="291"/>
      <c r="X72" s="291"/>
      <c r="Y72" s="291"/>
      <c r="Z72" s="291"/>
      <c r="AA72" s="291"/>
      <c r="AB72" s="291"/>
      <c r="AC72" s="291"/>
      <c r="AD72" s="291"/>
      <c r="AE72" s="291"/>
      <c r="AF72" s="291"/>
      <c r="AG72" s="291"/>
      <c r="AH72" s="291"/>
      <c r="AI72" s="809"/>
      <c r="AJ72" s="809"/>
      <c r="AK72" s="291"/>
      <c r="AL72" s="291"/>
      <c r="AM72" s="291"/>
      <c r="AN72" s="291"/>
      <c r="AO72" s="291"/>
      <c r="AP72" s="291"/>
      <c r="AQ72" s="292"/>
      <c r="AR72" s="286">
        <f t="shared" si="18"/>
        <v>0</v>
      </c>
    </row>
    <row r="73" spans="2:44" s="265" customFormat="1" x14ac:dyDescent="0.2">
      <c r="B73" s="277"/>
      <c r="C73" s="911" t="s">
        <v>1128</v>
      </c>
      <c r="D73" s="289">
        <f>IFERROR('Sch Parent Inputs'!D87,0)</f>
        <v>0</v>
      </c>
      <c r="E73" s="289"/>
      <c r="F73" s="289">
        <f>D73-E73</f>
        <v>0</v>
      </c>
      <c r="G73" s="289">
        <f>-F73</f>
        <v>0</v>
      </c>
      <c r="H73" s="1322"/>
      <c r="I73" s="289"/>
      <c r="J73" s="289"/>
      <c r="K73" s="289"/>
      <c r="L73" s="289"/>
      <c r="M73" s="289"/>
      <c r="N73" s="289"/>
      <c r="O73" s="289"/>
      <c r="P73" s="289"/>
      <c r="Q73" s="289"/>
      <c r="R73" s="289"/>
      <c r="S73" s="290"/>
      <c r="T73" s="293">
        <f t="shared" si="17"/>
        <v>0</v>
      </c>
      <c r="U73" s="286"/>
      <c r="V73" s="286"/>
      <c r="W73" s="291"/>
      <c r="X73" s="291"/>
      <c r="Y73" s="291"/>
      <c r="Z73" s="291"/>
      <c r="AA73" s="291"/>
      <c r="AB73" s="291"/>
      <c r="AC73" s="291"/>
      <c r="AD73" s="291"/>
      <c r="AE73" s="291"/>
      <c r="AF73" s="291"/>
      <c r="AG73" s="291"/>
      <c r="AH73" s="291"/>
      <c r="AI73" s="809"/>
      <c r="AJ73" s="809"/>
      <c r="AK73" s="291"/>
      <c r="AL73" s="291"/>
      <c r="AM73" s="291"/>
      <c r="AN73" s="291"/>
      <c r="AO73" s="291"/>
      <c r="AP73" s="291"/>
      <c r="AQ73" s="292"/>
      <c r="AR73" s="286">
        <f t="shared" si="18"/>
        <v>0</v>
      </c>
    </row>
    <row r="74" spans="2:44" s="265" customFormat="1" x14ac:dyDescent="0.2">
      <c r="B74" s="277"/>
      <c r="C74" s="911" t="s">
        <v>222</v>
      </c>
      <c r="D74" s="289">
        <f>IFERROR('Sch Parent Inputs'!D88,0)</f>
        <v>0</v>
      </c>
      <c r="E74" s="289"/>
      <c r="F74" s="289">
        <f t="shared" si="16"/>
        <v>0</v>
      </c>
      <c r="G74" s="289">
        <f>-F74</f>
        <v>0</v>
      </c>
      <c r="H74" s="1322"/>
      <c r="I74" s="289"/>
      <c r="J74" s="289"/>
      <c r="K74" s="289"/>
      <c r="L74" s="289"/>
      <c r="M74" s="289"/>
      <c r="N74" s="289"/>
      <c r="O74" s="289"/>
      <c r="P74" s="289"/>
      <c r="Q74" s="289"/>
      <c r="R74" s="289"/>
      <c r="S74" s="290"/>
      <c r="T74" s="285">
        <f t="shared" si="17"/>
        <v>0</v>
      </c>
      <c r="U74" s="286"/>
      <c r="V74" s="286"/>
      <c r="W74" s="291"/>
      <c r="X74" s="291"/>
      <c r="Y74" s="291"/>
      <c r="Z74" s="291"/>
      <c r="AA74" s="291"/>
      <c r="AB74" s="291"/>
      <c r="AC74" s="291">
        <f>T74</f>
        <v>0</v>
      </c>
      <c r="AD74" s="291"/>
      <c r="AE74" s="291"/>
      <c r="AF74" s="291"/>
      <c r="AG74" s="291"/>
      <c r="AH74" s="291"/>
      <c r="AI74" s="809"/>
      <c r="AJ74" s="809"/>
      <c r="AK74" s="291"/>
      <c r="AL74" s="291"/>
      <c r="AM74" s="291"/>
      <c r="AN74" s="291"/>
      <c r="AO74" s="291"/>
      <c r="AP74" s="291"/>
      <c r="AQ74" s="292"/>
      <c r="AR74" s="286">
        <f t="shared" si="18"/>
        <v>0</v>
      </c>
    </row>
    <row r="75" spans="2:44" s="265" customFormat="1" x14ac:dyDescent="0.2">
      <c r="B75" s="277"/>
      <c r="C75" s="911" t="s">
        <v>223</v>
      </c>
      <c r="D75" s="289">
        <f>IFERROR('Sch Parent Inputs'!D89,0)</f>
        <v>0</v>
      </c>
      <c r="E75" s="289"/>
      <c r="F75" s="289">
        <f t="shared" ref="F75" si="19">D75-E75</f>
        <v>0</v>
      </c>
      <c r="G75" s="289"/>
      <c r="H75" s="1322"/>
      <c r="I75" s="289"/>
      <c r="J75" s="289"/>
      <c r="K75" s="289"/>
      <c r="L75" s="289"/>
      <c r="M75" s="289"/>
      <c r="N75" s="289"/>
      <c r="O75" s="289"/>
      <c r="P75" s="289"/>
      <c r="Q75" s="289"/>
      <c r="R75" s="289"/>
      <c r="S75" s="290"/>
      <c r="T75" s="285">
        <f t="shared" ref="T75" si="20">SUM(F75:S75)</f>
        <v>0</v>
      </c>
      <c r="U75" s="286"/>
      <c r="V75" s="286"/>
      <c r="W75" s="291"/>
      <c r="X75" s="291"/>
      <c r="Y75" s="291"/>
      <c r="Z75" s="291"/>
      <c r="AA75" s="291"/>
      <c r="AB75" s="291"/>
      <c r="AC75" s="291">
        <f>T75</f>
        <v>0</v>
      </c>
      <c r="AD75" s="291"/>
      <c r="AE75" s="291"/>
      <c r="AF75" s="291"/>
      <c r="AG75" s="291"/>
      <c r="AH75" s="291"/>
      <c r="AI75" s="809"/>
      <c r="AJ75" s="809"/>
      <c r="AK75" s="291"/>
      <c r="AL75" s="291"/>
      <c r="AM75" s="291"/>
      <c r="AN75" s="291"/>
      <c r="AO75" s="291"/>
      <c r="AP75" s="291"/>
      <c r="AQ75" s="292"/>
      <c r="AR75" s="286">
        <f t="shared" si="18"/>
        <v>0</v>
      </c>
    </row>
    <row r="76" spans="2:44" s="265" customFormat="1" x14ac:dyDescent="0.2">
      <c r="B76" s="277"/>
      <c r="C76" s="911"/>
      <c r="D76" s="289"/>
      <c r="E76" s="289"/>
      <c r="F76" s="289"/>
      <c r="G76" s="289"/>
      <c r="H76" s="1322"/>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09"/>
      <c r="AJ76" s="809"/>
      <c r="AK76" s="291"/>
      <c r="AL76" s="291"/>
      <c r="AM76" s="291"/>
      <c r="AN76" s="291"/>
      <c r="AO76" s="291"/>
      <c r="AP76" s="291"/>
      <c r="AQ76" s="292"/>
      <c r="AR76" s="286">
        <f t="shared" si="18"/>
        <v>0</v>
      </c>
    </row>
    <row r="77" spans="2:44" s="265" customFormat="1" x14ac:dyDescent="0.2">
      <c r="B77" s="277"/>
      <c r="C77" s="1301"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18"/>
        <v>0</v>
      </c>
    </row>
    <row r="78" spans="2:44" s="265" customFormat="1" x14ac:dyDescent="0.2">
      <c r="B78" s="277"/>
      <c r="C78" s="1303" t="s">
        <v>189</v>
      </c>
      <c r="D78" s="283"/>
      <c r="E78" s="283"/>
      <c r="F78" s="283"/>
      <c r="G78" s="283"/>
      <c r="H78" s="1321"/>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8"/>
      <c r="AJ78" s="808"/>
      <c r="AK78" s="287"/>
      <c r="AL78" s="287"/>
      <c r="AM78" s="287"/>
      <c r="AN78" s="287"/>
      <c r="AO78" s="287"/>
      <c r="AP78" s="287"/>
      <c r="AQ78" s="288"/>
      <c r="AR78" s="286">
        <f t="shared" si="18"/>
        <v>0</v>
      </c>
    </row>
    <row r="79" spans="2:44" s="265" customFormat="1" x14ac:dyDescent="0.2">
      <c r="B79" s="277"/>
      <c r="C79" s="911" t="s">
        <v>225</v>
      </c>
      <c r="D79" s="289">
        <f>IFERROR('Sch Parent Inputs'!D94,0)</f>
        <v>0</v>
      </c>
      <c r="E79" s="289"/>
      <c r="F79" s="289">
        <f t="shared" si="16"/>
        <v>0</v>
      </c>
      <c r="G79" s="289"/>
      <c r="H79" s="1322"/>
      <c r="I79" s="289"/>
      <c r="J79" s="289"/>
      <c r="K79" s="289"/>
      <c r="L79" s="289"/>
      <c r="M79" s="289"/>
      <c r="N79" s="289"/>
      <c r="O79" s="289"/>
      <c r="P79" s="289"/>
      <c r="Q79" s="289"/>
      <c r="R79" s="289"/>
      <c r="S79" s="290"/>
      <c r="T79" s="285">
        <f t="shared" ref="T79:T86" si="21">SUM(F79:S79)</f>
        <v>0</v>
      </c>
      <c r="U79" s="286"/>
      <c r="V79" s="286"/>
      <c r="W79" s="291"/>
      <c r="X79" s="291"/>
      <c r="Y79" s="291"/>
      <c r="Z79" s="291"/>
      <c r="AA79" s="291"/>
      <c r="AB79" s="291"/>
      <c r="AC79" s="291">
        <f t="shared" ref="AC79:AC85" si="22">+T79</f>
        <v>0</v>
      </c>
      <c r="AD79" s="291"/>
      <c r="AE79" s="291"/>
      <c r="AF79" s="291"/>
      <c r="AG79" s="291"/>
      <c r="AH79" s="291"/>
      <c r="AI79" s="809"/>
      <c r="AJ79" s="809"/>
      <c r="AK79" s="291"/>
      <c r="AL79" s="291"/>
      <c r="AM79" s="291"/>
      <c r="AN79" s="291"/>
      <c r="AO79" s="291"/>
      <c r="AP79" s="291"/>
      <c r="AQ79" s="292"/>
      <c r="AR79" s="286">
        <f t="shared" si="18"/>
        <v>0</v>
      </c>
    </row>
    <row r="80" spans="2:44" s="265" customFormat="1" x14ac:dyDescent="0.2">
      <c r="B80" s="277"/>
      <c r="C80" s="911" t="s">
        <v>347</v>
      </c>
      <c r="D80" s="289">
        <f>IFERROR('Sch Parent Inputs'!D95,0)</f>
        <v>0</v>
      </c>
      <c r="E80" s="289"/>
      <c r="F80" s="289">
        <f t="shared" si="16"/>
        <v>0</v>
      </c>
      <c r="G80" s="289">
        <f>-F80</f>
        <v>0</v>
      </c>
      <c r="H80" s="1322"/>
      <c r="I80" s="289"/>
      <c r="J80" s="289"/>
      <c r="K80" s="289"/>
      <c r="L80" s="289"/>
      <c r="M80" s="289"/>
      <c r="N80" s="289">
        <f>-N194-N195</f>
        <v>0</v>
      </c>
      <c r="O80" s="289"/>
      <c r="P80" s="289"/>
      <c r="Q80" s="289"/>
      <c r="R80" s="289"/>
      <c r="S80" s="290"/>
      <c r="T80" s="285">
        <f t="shared" si="21"/>
        <v>0</v>
      </c>
      <c r="U80" s="286"/>
      <c r="V80" s="286"/>
      <c r="W80" s="291"/>
      <c r="X80" s="291"/>
      <c r="Y80" s="291"/>
      <c r="Z80" s="291"/>
      <c r="AA80" s="291"/>
      <c r="AB80" s="291"/>
      <c r="AC80" s="291">
        <f t="shared" si="22"/>
        <v>0</v>
      </c>
      <c r="AD80" s="291"/>
      <c r="AE80" s="291"/>
      <c r="AF80" s="291"/>
      <c r="AG80" s="291"/>
      <c r="AH80" s="291"/>
      <c r="AI80" s="809"/>
      <c r="AJ80" s="809"/>
      <c r="AK80" s="291"/>
      <c r="AL80" s="291"/>
      <c r="AM80" s="291"/>
      <c r="AN80" s="291"/>
      <c r="AO80" s="291"/>
      <c r="AP80" s="291"/>
      <c r="AQ80" s="292"/>
      <c r="AR80" s="286">
        <f t="shared" si="18"/>
        <v>0</v>
      </c>
    </row>
    <row r="81" spans="2:44" s="265" customFormat="1" x14ac:dyDescent="0.2">
      <c r="B81" s="277"/>
      <c r="C81" s="911" t="s">
        <v>226</v>
      </c>
      <c r="D81" s="289">
        <f>IFERROR('Sch Parent Inputs'!D96,0)</f>
        <v>0</v>
      </c>
      <c r="E81" s="289"/>
      <c r="F81" s="289">
        <f t="shared" si="16"/>
        <v>0</v>
      </c>
      <c r="G81" s="289"/>
      <c r="H81" s="1322"/>
      <c r="I81" s="289"/>
      <c r="J81" s="289"/>
      <c r="K81" s="289"/>
      <c r="L81" s="289"/>
      <c r="M81" s="289"/>
      <c r="N81" s="289"/>
      <c r="O81" s="289"/>
      <c r="P81" s="289"/>
      <c r="Q81" s="289"/>
      <c r="R81" s="289"/>
      <c r="S81" s="290"/>
      <c r="T81" s="285">
        <f t="shared" si="21"/>
        <v>0</v>
      </c>
      <c r="U81" s="286"/>
      <c r="V81" s="286"/>
      <c r="W81" s="291"/>
      <c r="X81" s="291"/>
      <c r="Y81" s="291"/>
      <c r="Z81" s="291"/>
      <c r="AA81" s="291"/>
      <c r="AB81" s="291"/>
      <c r="AC81" s="291">
        <f t="shared" si="22"/>
        <v>0</v>
      </c>
      <c r="AD81" s="291"/>
      <c r="AE81" s="291"/>
      <c r="AF81" s="291"/>
      <c r="AG81" s="291"/>
      <c r="AH81" s="291"/>
      <c r="AI81" s="809"/>
      <c r="AJ81" s="809"/>
      <c r="AK81" s="291"/>
      <c r="AL81" s="291"/>
      <c r="AM81" s="291"/>
      <c r="AN81" s="291"/>
      <c r="AO81" s="291"/>
      <c r="AP81" s="291"/>
      <c r="AQ81" s="292"/>
      <c r="AR81" s="286">
        <f t="shared" si="18"/>
        <v>0</v>
      </c>
    </row>
    <row r="82" spans="2:44" s="265" customFormat="1" x14ac:dyDescent="0.2">
      <c r="B82" s="277"/>
      <c r="C82" s="911" t="s">
        <v>158</v>
      </c>
      <c r="D82" s="289">
        <f>IFERROR('Sch Parent Inputs'!D97,0)</f>
        <v>0</v>
      </c>
      <c r="E82" s="289"/>
      <c r="F82" s="289">
        <f t="shared" si="16"/>
        <v>0</v>
      </c>
      <c r="G82" s="289"/>
      <c r="H82" s="1322"/>
      <c r="I82" s="289"/>
      <c r="J82" s="289"/>
      <c r="K82" s="289"/>
      <c r="L82" s="289"/>
      <c r="M82" s="289"/>
      <c r="O82" s="289"/>
      <c r="P82" s="289"/>
      <c r="Q82" s="289"/>
      <c r="R82" s="289"/>
      <c r="S82" s="290"/>
      <c r="T82" s="285">
        <f t="shared" si="21"/>
        <v>0</v>
      </c>
      <c r="U82" s="286"/>
      <c r="V82" s="286"/>
      <c r="W82" s="291"/>
      <c r="X82" s="291"/>
      <c r="Y82" s="291"/>
      <c r="Z82" s="291"/>
      <c r="AA82" s="291"/>
      <c r="AB82" s="291"/>
      <c r="AC82" s="291">
        <f t="shared" si="22"/>
        <v>0</v>
      </c>
      <c r="AD82" s="291"/>
      <c r="AE82" s="291"/>
      <c r="AF82" s="291"/>
      <c r="AG82" s="291"/>
      <c r="AH82" s="291"/>
      <c r="AI82" s="809"/>
      <c r="AJ82" s="809"/>
      <c r="AK82" s="291"/>
      <c r="AL82" s="291"/>
      <c r="AM82" s="291"/>
      <c r="AN82" s="291"/>
      <c r="AO82" s="291"/>
      <c r="AP82" s="291"/>
      <c r="AQ82" s="292"/>
      <c r="AR82" s="286">
        <f t="shared" si="18"/>
        <v>0</v>
      </c>
    </row>
    <row r="83" spans="2:44" s="265" customFormat="1" x14ac:dyDescent="0.2">
      <c r="B83" s="277"/>
      <c r="C83" s="911" t="s">
        <v>227</v>
      </c>
      <c r="D83" s="289">
        <f>IFERROR('Sch Parent Inputs'!D98,0)</f>
        <v>0</v>
      </c>
      <c r="E83" s="289"/>
      <c r="F83" s="289">
        <f t="shared" si="16"/>
        <v>0</v>
      </c>
      <c r="G83" s="289"/>
      <c r="H83" s="1322"/>
      <c r="I83" s="289"/>
      <c r="J83" s="289"/>
      <c r="K83" s="289"/>
      <c r="L83" s="289"/>
      <c r="M83" s="289"/>
      <c r="N83" s="289"/>
      <c r="O83" s="289"/>
      <c r="P83" s="289"/>
      <c r="Q83" s="289"/>
      <c r="R83" s="289"/>
      <c r="S83" s="290"/>
      <c r="T83" s="285">
        <f t="shared" si="21"/>
        <v>0</v>
      </c>
      <c r="U83" s="286"/>
      <c r="V83" s="286"/>
      <c r="W83" s="291"/>
      <c r="X83" s="291"/>
      <c r="Y83" s="291"/>
      <c r="Z83" s="291"/>
      <c r="AA83" s="291"/>
      <c r="AB83" s="291"/>
      <c r="AC83" s="291">
        <f t="shared" si="22"/>
        <v>0</v>
      </c>
      <c r="AD83" s="291"/>
      <c r="AE83" s="291"/>
      <c r="AF83" s="291"/>
      <c r="AG83" s="291"/>
      <c r="AH83" s="291"/>
      <c r="AI83" s="809"/>
      <c r="AJ83" s="809"/>
      <c r="AK83" s="291"/>
      <c r="AL83" s="291"/>
      <c r="AM83" s="291"/>
      <c r="AN83" s="291"/>
      <c r="AO83" s="291"/>
      <c r="AP83" s="291"/>
      <c r="AQ83" s="292"/>
      <c r="AR83" s="286">
        <f t="shared" si="18"/>
        <v>0</v>
      </c>
    </row>
    <row r="84" spans="2:44" s="265" customFormat="1" x14ac:dyDescent="0.2">
      <c r="B84" s="277"/>
      <c r="C84" s="911" t="s">
        <v>159</v>
      </c>
      <c r="D84" s="289">
        <f>IFERROR('Sch Parent Inputs'!D99,0)</f>
        <v>0</v>
      </c>
      <c r="E84" s="289"/>
      <c r="F84" s="289">
        <f t="shared" si="16"/>
        <v>0</v>
      </c>
      <c r="G84" s="289">
        <f>-F84</f>
        <v>0</v>
      </c>
      <c r="H84" s="1322"/>
      <c r="I84" s="289"/>
      <c r="J84" s="289"/>
      <c r="K84" s="289"/>
      <c r="L84" s="289"/>
      <c r="M84" s="289"/>
      <c r="N84" s="289"/>
      <c r="O84" s="289"/>
      <c r="P84" s="289"/>
      <c r="Q84" s="289"/>
      <c r="R84" s="289"/>
      <c r="S84" s="290"/>
      <c r="T84" s="293">
        <f t="shared" si="21"/>
        <v>0</v>
      </c>
      <c r="U84" s="286"/>
      <c r="V84" s="286"/>
      <c r="W84" s="291"/>
      <c r="X84" s="291"/>
      <c r="Y84" s="291"/>
      <c r="Z84" s="291"/>
      <c r="AA84" s="291"/>
      <c r="AB84" s="291"/>
      <c r="AC84" s="291">
        <f t="shared" si="22"/>
        <v>0</v>
      </c>
      <c r="AD84" s="291"/>
      <c r="AE84" s="291"/>
      <c r="AF84" s="291"/>
      <c r="AG84" s="291"/>
      <c r="AH84" s="291"/>
      <c r="AI84" s="809"/>
      <c r="AJ84" s="809"/>
      <c r="AK84" s="291"/>
      <c r="AL84" s="291"/>
      <c r="AM84" s="291"/>
      <c r="AN84" s="291"/>
      <c r="AO84" s="291"/>
      <c r="AP84" s="291"/>
      <c r="AQ84" s="292"/>
      <c r="AR84" s="286">
        <f t="shared" si="18"/>
        <v>0</v>
      </c>
    </row>
    <row r="85" spans="2:44" s="265" customFormat="1" x14ac:dyDescent="0.2">
      <c r="B85" s="277"/>
      <c r="C85" s="911" t="s">
        <v>228</v>
      </c>
      <c r="D85" s="289">
        <f>IFERROR('Sch Parent Inputs'!D100,0)</f>
        <v>0</v>
      </c>
      <c r="E85" s="289"/>
      <c r="F85" s="289">
        <f t="shared" si="16"/>
        <v>0</v>
      </c>
      <c r="G85" s="289"/>
      <c r="H85" s="1322"/>
      <c r="I85" s="289"/>
      <c r="J85" s="289"/>
      <c r="K85" s="289"/>
      <c r="L85" s="289"/>
      <c r="M85" s="289"/>
      <c r="N85" s="289"/>
      <c r="O85" s="289"/>
      <c r="P85" s="289"/>
      <c r="Q85" s="289"/>
      <c r="R85" s="289"/>
      <c r="S85" s="290"/>
      <c r="T85" s="285">
        <f t="shared" si="21"/>
        <v>0</v>
      </c>
      <c r="U85" s="286"/>
      <c r="V85" s="286"/>
      <c r="W85" s="291"/>
      <c r="X85" s="291"/>
      <c r="Y85" s="291"/>
      <c r="Z85" s="291"/>
      <c r="AA85" s="291"/>
      <c r="AB85" s="291"/>
      <c r="AC85" s="291">
        <f t="shared" si="22"/>
        <v>0</v>
      </c>
      <c r="AD85" s="291"/>
      <c r="AE85" s="291"/>
      <c r="AF85" s="291"/>
      <c r="AG85" s="291"/>
      <c r="AH85" s="291"/>
      <c r="AI85" s="809"/>
      <c r="AJ85" s="809"/>
      <c r="AK85" s="291"/>
      <c r="AL85" s="291"/>
      <c r="AM85" s="291"/>
      <c r="AN85" s="291"/>
      <c r="AO85" s="291"/>
      <c r="AP85" s="291"/>
      <c r="AQ85" s="292"/>
      <c r="AR85" s="286">
        <f t="shared" si="18"/>
        <v>0</v>
      </c>
    </row>
    <row r="86" spans="2:44" s="265" customFormat="1" x14ac:dyDescent="0.2">
      <c r="B86" s="277"/>
      <c r="C86" s="911" t="s">
        <v>204</v>
      </c>
      <c r="D86" s="289">
        <f>IFERROR('Sch Parent Inputs'!D101,0)</f>
        <v>0</v>
      </c>
      <c r="E86" s="289"/>
      <c r="F86" s="289">
        <f t="shared" si="16"/>
        <v>0</v>
      </c>
      <c r="G86" s="289"/>
      <c r="H86" s="1322"/>
      <c r="I86" s="289"/>
      <c r="J86" s="289"/>
      <c r="K86" s="289"/>
      <c r="L86" s="289"/>
      <c r="M86" s="289"/>
      <c r="N86" s="289"/>
      <c r="O86" s="289"/>
      <c r="P86" s="289"/>
      <c r="Q86" s="289"/>
      <c r="R86" s="289"/>
      <c r="S86" s="290"/>
      <c r="T86" s="285">
        <f t="shared" si="21"/>
        <v>0</v>
      </c>
      <c r="U86" s="286"/>
      <c r="V86" s="286"/>
      <c r="W86" s="291"/>
      <c r="X86" s="291"/>
      <c r="Y86" s="291"/>
      <c r="Z86" s="291"/>
      <c r="AA86" s="291"/>
      <c r="AB86" s="291">
        <f>+T86</f>
        <v>0</v>
      </c>
      <c r="AD86" s="291"/>
      <c r="AE86" s="291"/>
      <c r="AF86" s="291"/>
      <c r="AG86" s="291"/>
      <c r="AH86" s="291"/>
      <c r="AI86" s="809"/>
      <c r="AJ86" s="809"/>
      <c r="AK86" s="291"/>
      <c r="AL86" s="291"/>
      <c r="AM86" s="291"/>
      <c r="AN86" s="291"/>
      <c r="AO86" s="291"/>
      <c r="AP86" s="291"/>
      <c r="AQ86" s="292"/>
      <c r="AR86" s="286">
        <f t="shared" si="18"/>
        <v>0</v>
      </c>
    </row>
    <row r="87" spans="2:44" s="265" customFormat="1" x14ac:dyDescent="0.2">
      <c r="B87" s="277"/>
      <c r="C87" s="911"/>
      <c r="D87" s="289"/>
      <c r="E87" s="289"/>
      <c r="F87" s="289"/>
      <c r="G87" s="289"/>
      <c r="H87" s="1322"/>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09"/>
      <c r="AJ87" s="809"/>
      <c r="AK87" s="291"/>
      <c r="AL87" s="291"/>
      <c r="AM87" s="291"/>
      <c r="AN87" s="291"/>
      <c r="AO87" s="291"/>
      <c r="AP87" s="291"/>
      <c r="AQ87" s="292"/>
      <c r="AR87" s="286">
        <f t="shared" si="18"/>
        <v>0</v>
      </c>
    </row>
    <row r="88" spans="2:44" s="265" customFormat="1" x14ac:dyDescent="0.2">
      <c r="B88" s="277"/>
      <c r="C88" s="1301"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18"/>
        <v>0</v>
      </c>
    </row>
    <row r="89" spans="2:44" s="265" customFormat="1" x14ac:dyDescent="0.2">
      <c r="B89" s="277"/>
      <c r="C89" s="1303" t="s">
        <v>189</v>
      </c>
      <c r="D89" s="283"/>
      <c r="E89" s="283"/>
      <c r="F89" s="283"/>
      <c r="G89" s="283"/>
      <c r="H89" s="1321"/>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8"/>
      <c r="AJ89" s="808"/>
      <c r="AK89" s="287"/>
      <c r="AL89" s="287"/>
      <c r="AM89" s="287"/>
      <c r="AN89" s="287"/>
      <c r="AO89" s="287"/>
      <c r="AP89" s="287"/>
      <c r="AQ89" s="288"/>
      <c r="AR89" s="286">
        <f t="shared" si="18"/>
        <v>0</v>
      </c>
    </row>
    <row r="90" spans="2:44" s="265" customFormat="1" x14ac:dyDescent="0.2">
      <c r="B90" s="277"/>
      <c r="C90" s="911" t="s">
        <v>230</v>
      </c>
      <c r="D90" s="289">
        <f>IFERROR('Sch Parent Inputs'!D106,0)</f>
        <v>0</v>
      </c>
      <c r="E90" s="289"/>
      <c r="F90" s="289">
        <f t="shared" si="16"/>
        <v>0</v>
      </c>
      <c r="G90" s="289">
        <f>-F90</f>
        <v>0</v>
      </c>
      <c r="H90" s="1322"/>
      <c r="I90" s="289"/>
      <c r="J90" s="289"/>
      <c r="K90" s="289"/>
      <c r="L90" s="289"/>
      <c r="M90" s="289"/>
      <c r="N90" s="289"/>
      <c r="O90" s="289"/>
      <c r="P90" s="289"/>
      <c r="Q90" s="289"/>
      <c r="R90" s="289"/>
      <c r="S90" s="290"/>
      <c r="T90" s="293">
        <f t="shared" ref="T90:T99" si="23">SUM(F90:S90)</f>
        <v>0</v>
      </c>
      <c r="U90" s="286"/>
      <c r="V90" s="286"/>
      <c r="W90" s="291"/>
      <c r="X90" s="291"/>
      <c r="Y90" s="291"/>
      <c r="Z90" s="291"/>
      <c r="AA90" s="291"/>
      <c r="AB90" s="291"/>
      <c r="AC90" s="291"/>
      <c r="AD90" s="291"/>
      <c r="AE90" s="291"/>
      <c r="AF90" s="291"/>
      <c r="AG90" s="291"/>
      <c r="AH90" s="291"/>
      <c r="AI90" s="809"/>
      <c r="AJ90" s="809"/>
      <c r="AK90" s="291"/>
      <c r="AL90" s="291"/>
      <c r="AM90" s="291"/>
      <c r="AN90" s="291"/>
      <c r="AO90" s="291"/>
      <c r="AP90" s="291"/>
      <c r="AQ90" s="292"/>
      <c r="AR90" s="286">
        <f t="shared" si="18"/>
        <v>0</v>
      </c>
    </row>
    <row r="91" spans="2:44" s="265" customFormat="1" x14ac:dyDescent="0.2">
      <c r="B91" s="277"/>
      <c r="C91" s="911" t="s">
        <v>231</v>
      </c>
      <c r="D91" s="289">
        <f>IFERROR('Sch Parent Inputs'!D107,0)</f>
        <v>0</v>
      </c>
      <c r="E91" s="289"/>
      <c r="F91" s="289">
        <f t="shared" si="16"/>
        <v>0</v>
      </c>
      <c r="G91" s="289">
        <f t="shared" ref="G91:G99" si="24">-F91</f>
        <v>0</v>
      </c>
      <c r="H91" s="1322"/>
      <c r="I91" s="289"/>
      <c r="J91" s="289"/>
      <c r="K91" s="289"/>
      <c r="L91" s="289"/>
      <c r="M91" s="289"/>
      <c r="N91" s="289"/>
      <c r="O91" s="289"/>
      <c r="P91" s="289"/>
      <c r="Q91" s="289"/>
      <c r="R91" s="289"/>
      <c r="S91" s="290"/>
      <c r="T91" s="293">
        <f t="shared" si="23"/>
        <v>0</v>
      </c>
      <c r="U91" s="286"/>
      <c r="V91" s="286"/>
      <c r="W91" s="291"/>
      <c r="X91" s="291"/>
      <c r="Y91" s="291"/>
      <c r="Z91" s="291"/>
      <c r="AA91" s="291"/>
      <c r="AB91" s="291"/>
      <c r="AC91" s="291"/>
      <c r="AD91" s="291"/>
      <c r="AE91" s="291"/>
      <c r="AF91" s="291"/>
      <c r="AG91" s="291"/>
      <c r="AH91" s="291"/>
      <c r="AI91" s="809"/>
      <c r="AJ91" s="809"/>
      <c r="AK91" s="291"/>
      <c r="AL91" s="291"/>
      <c r="AM91" s="291"/>
      <c r="AN91" s="291"/>
      <c r="AO91" s="291"/>
      <c r="AP91" s="291"/>
      <c r="AQ91" s="292"/>
      <c r="AR91" s="286">
        <f t="shared" si="18"/>
        <v>0</v>
      </c>
    </row>
    <row r="92" spans="2:44" s="265" customFormat="1" x14ac:dyDescent="0.2">
      <c r="B92" s="277"/>
      <c r="C92" s="911" t="s">
        <v>232</v>
      </c>
      <c r="D92" s="289">
        <f>IFERROR('Sch Parent Inputs'!D108,0)</f>
        <v>0</v>
      </c>
      <c r="E92" s="289"/>
      <c r="F92" s="289">
        <f t="shared" ref="F92" si="25">D92-E92</f>
        <v>0</v>
      </c>
      <c r="G92" s="289">
        <f t="shared" ref="G92" si="26">-F92</f>
        <v>0</v>
      </c>
      <c r="H92" s="1322"/>
      <c r="I92" s="289"/>
      <c r="J92" s="289"/>
      <c r="K92" s="289"/>
      <c r="L92" s="289"/>
      <c r="M92" s="289"/>
      <c r="N92" s="289"/>
      <c r="O92" s="289"/>
      <c r="P92" s="289"/>
      <c r="Q92" s="289"/>
      <c r="R92" s="289"/>
      <c r="S92" s="290"/>
      <c r="T92" s="293">
        <f t="shared" si="23"/>
        <v>0</v>
      </c>
      <c r="U92" s="286"/>
      <c r="V92" s="286"/>
      <c r="W92" s="291"/>
      <c r="X92" s="291"/>
      <c r="Y92" s="291"/>
      <c r="Z92" s="291"/>
      <c r="AA92" s="291"/>
      <c r="AB92" s="291"/>
      <c r="AC92" s="291"/>
      <c r="AD92" s="291"/>
      <c r="AE92" s="291"/>
      <c r="AF92" s="291"/>
      <c r="AG92" s="291"/>
      <c r="AH92" s="291"/>
      <c r="AI92" s="809"/>
      <c r="AJ92" s="809"/>
      <c r="AK92" s="291"/>
      <c r="AL92" s="291"/>
      <c r="AM92" s="291"/>
      <c r="AN92" s="291"/>
      <c r="AO92" s="291"/>
      <c r="AP92" s="291"/>
      <c r="AQ92" s="292"/>
      <c r="AR92" s="286">
        <f t="shared" si="18"/>
        <v>0</v>
      </c>
    </row>
    <row r="93" spans="2:44" s="265" customFormat="1" x14ac:dyDescent="0.2">
      <c r="B93" s="277"/>
      <c r="C93" s="911" t="s">
        <v>233</v>
      </c>
      <c r="D93" s="289">
        <f>IFERROR('Sch Parent Inputs'!D109,0)</f>
        <v>0</v>
      </c>
      <c r="E93" s="289"/>
      <c r="F93" s="289">
        <f t="shared" si="16"/>
        <v>0</v>
      </c>
      <c r="G93" s="289">
        <f t="shared" si="24"/>
        <v>0</v>
      </c>
      <c r="H93" s="1322"/>
      <c r="I93" s="289"/>
      <c r="J93" s="289"/>
      <c r="K93" s="289"/>
      <c r="L93" s="289"/>
      <c r="M93" s="289"/>
      <c r="N93" s="289"/>
      <c r="O93" s="289"/>
      <c r="P93" s="289"/>
      <c r="Q93" s="289"/>
      <c r="R93" s="289"/>
      <c r="S93" s="290"/>
      <c r="T93" s="293">
        <f t="shared" si="23"/>
        <v>0</v>
      </c>
      <c r="U93" s="286"/>
      <c r="V93" s="286"/>
      <c r="W93" s="291"/>
      <c r="X93" s="291"/>
      <c r="Y93" s="291"/>
      <c r="Z93" s="291"/>
      <c r="AA93" s="291"/>
      <c r="AB93" s="291"/>
      <c r="AC93" s="291"/>
      <c r="AD93" s="291"/>
      <c r="AE93" s="291"/>
      <c r="AF93" s="291"/>
      <c r="AG93" s="291"/>
      <c r="AH93" s="291"/>
      <c r="AI93" s="809"/>
      <c r="AJ93" s="809"/>
      <c r="AK93" s="291"/>
      <c r="AL93" s="291"/>
      <c r="AM93" s="291"/>
      <c r="AN93" s="291"/>
      <c r="AO93" s="291"/>
      <c r="AP93" s="291"/>
      <c r="AQ93" s="292"/>
      <c r="AR93" s="286">
        <f t="shared" si="18"/>
        <v>0</v>
      </c>
    </row>
    <row r="94" spans="2:44" s="265" customFormat="1" x14ac:dyDescent="0.2">
      <c r="B94" s="277"/>
      <c r="C94" s="911" t="s">
        <v>203</v>
      </c>
      <c r="D94" s="289">
        <f>IFERROR('Sch Parent Inputs'!D110,0)</f>
        <v>0</v>
      </c>
      <c r="E94" s="289"/>
      <c r="F94" s="289">
        <f t="shared" si="16"/>
        <v>0</v>
      </c>
      <c r="G94" s="289">
        <f t="shared" si="24"/>
        <v>0</v>
      </c>
      <c r="H94" s="1322"/>
      <c r="I94" s="289"/>
      <c r="J94" s="289"/>
      <c r="K94" s="289"/>
      <c r="L94" s="289"/>
      <c r="M94" s="289"/>
      <c r="N94" s="289"/>
      <c r="O94" s="289"/>
      <c r="P94" s="289"/>
      <c r="Q94" s="289"/>
      <c r="R94" s="289"/>
      <c r="S94" s="290"/>
      <c r="T94" s="293">
        <f t="shared" si="23"/>
        <v>0</v>
      </c>
      <c r="U94" s="286"/>
      <c r="V94" s="286"/>
      <c r="W94" s="291"/>
      <c r="X94" s="291"/>
      <c r="Y94" s="291"/>
      <c r="Z94" s="291"/>
      <c r="AA94" s="291"/>
      <c r="AB94" s="291"/>
      <c r="AC94" s="291"/>
      <c r="AD94" s="291"/>
      <c r="AE94" s="291"/>
      <c r="AF94" s="291"/>
      <c r="AG94" s="291"/>
      <c r="AH94" s="291"/>
      <c r="AI94" s="809"/>
      <c r="AJ94" s="809"/>
      <c r="AK94" s="291"/>
      <c r="AL94" s="291"/>
      <c r="AM94" s="291"/>
      <c r="AN94" s="291"/>
      <c r="AO94" s="291"/>
      <c r="AP94" s="291"/>
      <c r="AQ94" s="292"/>
      <c r="AR94" s="286">
        <f t="shared" si="18"/>
        <v>0</v>
      </c>
    </row>
    <row r="95" spans="2:44" s="265" customFormat="1" x14ac:dyDescent="0.2">
      <c r="B95" s="277"/>
      <c r="C95" s="911" t="s">
        <v>234</v>
      </c>
      <c r="D95" s="289">
        <f>IFERROR('Sch Parent Inputs'!D111,0)</f>
        <v>0</v>
      </c>
      <c r="E95" s="289"/>
      <c r="F95" s="289">
        <f t="shared" si="16"/>
        <v>0</v>
      </c>
      <c r="G95" s="289">
        <f t="shared" si="24"/>
        <v>0</v>
      </c>
      <c r="H95" s="1322"/>
      <c r="I95" s="289"/>
      <c r="J95" s="289"/>
      <c r="K95" s="289"/>
      <c r="L95" s="289"/>
      <c r="M95" s="289"/>
      <c r="N95" s="289"/>
      <c r="O95" s="289"/>
      <c r="P95" s="289"/>
      <c r="Q95" s="289"/>
      <c r="R95" s="289"/>
      <c r="S95" s="290"/>
      <c r="T95" s="293">
        <f t="shared" si="23"/>
        <v>0</v>
      </c>
      <c r="U95" s="286"/>
      <c r="V95" s="286"/>
      <c r="W95" s="291"/>
      <c r="X95" s="291"/>
      <c r="Y95" s="291"/>
      <c r="Z95" s="291"/>
      <c r="AA95" s="291"/>
      <c r="AB95" s="291"/>
      <c r="AC95" s="291"/>
      <c r="AD95" s="291"/>
      <c r="AE95" s="291"/>
      <c r="AF95" s="291"/>
      <c r="AG95" s="291"/>
      <c r="AH95" s="291"/>
      <c r="AI95" s="809"/>
      <c r="AJ95" s="809"/>
      <c r="AK95" s="291"/>
      <c r="AL95" s="291"/>
      <c r="AM95" s="291"/>
      <c r="AN95" s="291"/>
      <c r="AO95" s="291"/>
      <c r="AP95" s="291"/>
      <c r="AQ95" s="292"/>
      <c r="AR95" s="286">
        <f t="shared" si="18"/>
        <v>0</v>
      </c>
    </row>
    <row r="96" spans="2:44" s="265" customFormat="1" x14ac:dyDescent="0.2">
      <c r="B96" s="277"/>
      <c r="C96" s="911" t="s">
        <v>164</v>
      </c>
      <c r="D96" s="289">
        <f>IFERROR('Sch Parent Inputs'!D112,0)</f>
        <v>0</v>
      </c>
      <c r="E96" s="289"/>
      <c r="F96" s="289">
        <f t="shared" si="16"/>
        <v>0</v>
      </c>
      <c r="G96" s="289">
        <f t="shared" si="24"/>
        <v>0</v>
      </c>
      <c r="H96" s="1322"/>
      <c r="I96" s="289"/>
      <c r="J96" s="289"/>
      <c r="K96" s="289"/>
      <c r="L96" s="289"/>
      <c r="M96" s="289"/>
      <c r="N96" s="289"/>
      <c r="O96" s="289"/>
      <c r="P96" s="289"/>
      <c r="Q96" s="289"/>
      <c r="R96" s="289"/>
      <c r="S96" s="290"/>
      <c r="T96" s="293">
        <f t="shared" si="23"/>
        <v>0</v>
      </c>
      <c r="U96" s="286"/>
      <c r="V96" s="286"/>
      <c r="W96" s="291"/>
      <c r="X96" s="291"/>
      <c r="Y96" s="291"/>
      <c r="Z96" s="291"/>
      <c r="AA96" s="291"/>
      <c r="AB96" s="291"/>
      <c r="AC96" s="291"/>
      <c r="AD96" s="291"/>
      <c r="AE96" s="291"/>
      <c r="AF96" s="291"/>
      <c r="AG96" s="291"/>
      <c r="AH96" s="291"/>
      <c r="AI96" s="809"/>
      <c r="AJ96" s="809"/>
      <c r="AK96" s="291"/>
      <c r="AL96" s="291"/>
      <c r="AM96" s="291"/>
      <c r="AN96" s="291"/>
      <c r="AO96" s="291"/>
      <c r="AP96" s="291"/>
      <c r="AQ96" s="292"/>
      <c r="AR96" s="286">
        <f t="shared" si="18"/>
        <v>0</v>
      </c>
    </row>
    <row r="97" spans="2:45" s="265" customFormat="1" x14ac:dyDescent="0.2">
      <c r="B97" s="277"/>
      <c r="C97" s="911" t="s">
        <v>165</v>
      </c>
      <c r="D97" s="289">
        <f>IFERROR('Sch Parent Inputs'!D113,0)</f>
        <v>0</v>
      </c>
      <c r="E97" s="289"/>
      <c r="F97" s="289">
        <f t="shared" si="16"/>
        <v>0</v>
      </c>
      <c r="G97" s="289">
        <f t="shared" si="24"/>
        <v>0</v>
      </c>
      <c r="H97" s="1322"/>
      <c r="I97" s="289"/>
      <c r="J97" s="289"/>
      <c r="K97" s="289"/>
      <c r="L97" s="289"/>
      <c r="M97" s="289"/>
      <c r="N97" s="289"/>
      <c r="O97" s="289"/>
      <c r="P97" s="289"/>
      <c r="Q97" s="289"/>
      <c r="R97" s="289"/>
      <c r="S97" s="290"/>
      <c r="T97" s="293">
        <f t="shared" si="23"/>
        <v>0</v>
      </c>
      <c r="U97" s="286"/>
      <c r="V97" s="286"/>
      <c r="W97" s="291"/>
      <c r="X97" s="291"/>
      <c r="Y97" s="291"/>
      <c r="Z97" s="291"/>
      <c r="AA97" s="291"/>
      <c r="AB97" s="291"/>
      <c r="AC97" s="291"/>
      <c r="AD97" s="291"/>
      <c r="AE97" s="291"/>
      <c r="AF97" s="291"/>
      <c r="AG97" s="291"/>
      <c r="AH97" s="291"/>
      <c r="AI97" s="809"/>
      <c r="AJ97" s="809"/>
      <c r="AK97" s="291"/>
      <c r="AL97" s="291"/>
      <c r="AM97" s="291"/>
      <c r="AN97" s="291"/>
      <c r="AO97" s="291"/>
      <c r="AP97" s="291"/>
      <c r="AQ97" s="292"/>
      <c r="AR97" s="286">
        <f t="shared" si="18"/>
        <v>0</v>
      </c>
    </row>
    <row r="98" spans="2:45" s="265" customFormat="1" x14ac:dyDescent="0.2">
      <c r="B98" s="277"/>
      <c r="C98" s="911" t="s">
        <v>163</v>
      </c>
      <c r="D98" s="289">
        <f>IFERROR('Sch Parent Inputs'!D114,0)</f>
        <v>0</v>
      </c>
      <c r="E98" s="289"/>
      <c r="F98" s="289">
        <f t="shared" si="16"/>
        <v>0</v>
      </c>
      <c r="G98" s="289">
        <f t="shared" si="24"/>
        <v>0</v>
      </c>
      <c r="H98" s="1322"/>
      <c r="I98" s="289"/>
      <c r="J98" s="289"/>
      <c r="K98" s="289"/>
      <c r="L98" s="289"/>
      <c r="M98" s="289"/>
      <c r="N98" s="289"/>
      <c r="O98" s="289"/>
      <c r="P98" s="289"/>
      <c r="Q98" s="289"/>
      <c r="R98" s="289"/>
      <c r="S98" s="290"/>
      <c r="T98" s="293">
        <f t="shared" si="23"/>
        <v>0</v>
      </c>
      <c r="U98" s="286"/>
      <c r="V98" s="286"/>
      <c r="W98" s="291"/>
      <c r="X98" s="291"/>
      <c r="Y98" s="291"/>
      <c r="Z98" s="291"/>
      <c r="AA98" s="291"/>
      <c r="AB98" s="291"/>
      <c r="AC98" s="291"/>
      <c r="AD98" s="291"/>
      <c r="AE98" s="291"/>
      <c r="AF98" s="291"/>
      <c r="AG98" s="291"/>
      <c r="AH98" s="291"/>
      <c r="AI98" s="809"/>
      <c r="AJ98" s="809"/>
      <c r="AK98" s="291"/>
      <c r="AL98" s="291"/>
      <c r="AM98" s="291"/>
      <c r="AN98" s="291"/>
      <c r="AO98" s="291"/>
      <c r="AP98" s="291"/>
      <c r="AQ98" s="292"/>
      <c r="AR98" s="286">
        <f t="shared" si="18"/>
        <v>0</v>
      </c>
    </row>
    <row r="99" spans="2:45" s="265" customFormat="1" x14ac:dyDescent="0.2">
      <c r="B99" s="277"/>
      <c r="C99" s="911" t="s">
        <v>162</v>
      </c>
      <c r="D99" s="289">
        <f>IFERROR('Sch Parent Inputs'!D115,0)</f>
        <v>0</v>
      </c>
      <c r="E99" s="289"/>
      <c r="F99" s="289">
        <f t="shared" si="16"/>
        <v>0</v>
      </c>
      <c r="G99" s="289">
        <f t="shared" si="24"/>
        <v>0</v>
      </c>
      <c r="H99" s="1322"/>
      <c r="I99" s="289"/>
      <c r="J99" s="289"/>
      <c r="K99" s="289"/>
      <c r="L99" s="289"/>
      <c r="M99" s="289"/>
      <c r="N99" s="289"/>
      <c r="O99" s="289"/>
      <c r="P99" s="289"/>
      <c r="Q99" s="289"/>
      <c r="R99" s="289"/>
      <c r="S99" s="290"/>
      <c r="T99" s="293">
        <f t="shared" si="23"/>
        <v>0</v>
      </c>
      <c r="U99" s="286"/>
      <c r="V99" s="286"/>
      <c r="W99" s="291"/>
      <c r="X99" s="291"/>
      <c r="Y99" s="291"/>
      <c r="Z99" s="291"/>
      <c r="AA99" s="291"/>
      <c r="AB99" s="291"/>
      <c r="AC99" s="291"/>
      <c r="AD99" s="291"/>
      <c r="AE99" s="291"/>
      <c r="AF99" s="291"/>
      <c r="AG99" s="291"/>
      <c r="AH99" s="291"/>
      <c r="AI99" s="809"/>
      <c r="AJ99" s="809"/>
      <c r="AK99" s="291"/>
      <c r="AL99" s="291"/>
      <c r="AM99" s="291"/>
      <c r="AN99" s="291"/>
      <c r="AO99" s="291"/>
      <c r="AP99" s="291"/>
      <c r="AQ99" s="292"/>
      <c r="AR99" s="286">
        <f t="shared" si="18"/>
        <v>0</v>
      </c>
    </row>
    <row r="100" spans="2:45" s="265" customFormat="1" x14ac:dyDescent="0.2">
      <c r="B100" s="277"/>
      <c r="C100" s="911"/>
      <c r="D100" s="289"/>
      <c r="E100" s="289"/>
      <c r="F100" s="289"/>
      <c r="G100" s="289"/>
      <c r="H100" s="1322"/>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09"/>
      <c r="AJ100" s="809"/>
      <c r="AK100" s="291"/>
      <c r="AL100" s="291"/>
      <c r="AM100" s="291"/>
      <c r="AN100" s="291"/>
      <c r="AO100" s="291"/>
      <c r="AP100" s="291"/>
      <c r="AQ100" s="292"/>
      <c r="AR100" s="286">
        <f t="shared" si="18"/>
        <v>0</v>
      </c>
    </row>
    <row r="101" spans="2:45" s="265" customFormat="1" x14ac:dyDescent="0.2">
      <c r="B101" s="277"/>
      <c r="C101" s="1305"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18"/>
        <v>0</v>
      </c>
    </row>
    <row r="102" spans="2:45" s="265" customFormat="1" x14ac:dyDescent="0.2">
      <c r="B102" s="277"/>
      <c r="C102" s="1301"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18"/>
        <v>0</v>
      </c>
    </row>
    <row r="103" spans="2:45" s="265" customFormat="1" x14ac:dyDescent="0.2">
      <c r="B103" s="277"/>
      <c r="C103" s="1303" t="s">
        <v>236</v>
      </c>
      <c r="D103" s="283"/>
      <c r="E103" s="283"/>
      <c r="F103" s="283"/>
      <c r="G103" s="283"/>
      <c r="H103" s="1321"/>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8"/>
      <c r="AJ103" s="808"/>
      <c r="AK103" s="287"/>
      <c r="AL103" s="287"/>
      <c r="AM103" s="287"/>
      <c r="AN103" s="287"/>
      <c r="AO103" s="287"/>
      <c r="AP103" s="287"/>
      <c r="AQ103" s="288"/>
      <c r="AR103" s="286">
        <f t="shared" si="18"/>
        <v>0</v>
      </c>
    </row>
    <row r="104" spans="2:45" s="265" customFormat="1" x14ac:dyDescent="0.2">
      <c r="B104" s="277"/>
      <c r="C104" s="911" t="s">
        <v>237</v>
      </c>
      <c r="D104" s="289">
        <f>IFERROR('Sch Parent Inputs'!D121,0)</f>
        <v>0</v>
      </c>
      <c r="E104" s="289">
        <f>IFERROR('Sch Parent Inputs'!F121,0)</f>
        <v>0</v>
      </c>
      <c r="F104" s="289">
        <f>D104-E104</f>
        <v>0</v>
      </c>
      <c r="G104" s="289"/>
      <c r="H104" s="1322"/>
      <c r="I104" s="289"/>
      <c r="J104" s="289"/>
      <c r="K104" s="289"/>
      <c r="L104" s="289"/>
      <c r="M104" s="289"/>
      <c r="N104" s="289"/>
      <c r="O104" s="289"/>
      <c r="P104" s="289"/>
      <c r="Q104" s="289"/>
      <c r="R104" s="289"/>
      <c r="S104" s="290"/>
      <c r="T104" s="285">
        <f>SUM(F104:S104)</f>
        <v>0</v>
      </c>
      <c r="U104" s="286"/>
      <c r="V104" s="286"/>
      <c r="W104" s="291"/>
      <c r="X104" s="291"/>
      <c r="Y104" s="291"/>
      <c r="Z104" s="291"/>
      <c r="AA104" s="291"/>
      <c r="AB104" s="291"/>
      <c r="AC104" s="291"/>
      <c r="AD104" s="291"/>
      <c r="AE104" s="291"/>
      <c r="AF104" s="291"/>
      <c r="AG104" s="291"/>
      <c r="AH104" s="291"/>
      <c r="AI104" s="809"/>
      <c r="AJ104" s="809"/>
      <c r="AK104" s="291"/>
      <c r="AL104" s="291"/>
      <c r="AM104" s="291"/>
      <c r="AN104" s="291"/>
      <c r="AO104" s="291"/>
      <c r="AP104" s="291"/>
      <c r="AQ104" s="292">
        <f>+T104</f>
        <v>0</v>
      </c>
      <c r="AR104" s="286">
        <f t="shared" si="18"/>
        <v>0</v>
      </c>
      <c r="AS104" s="530">
        <f>E104</f>
        <v>0</v>
      </c>
    </row>
    <row r="105" spans="2:45" s="265" customFormat="1" x14ac:dyDescent="0.2">
      <c r="B105" s="277"/>
      <c r="C105" s="911" t="s">
        <v>238</v>
      </c>
      <c r="D105" s="289">
        <f>IFERROR('Sch Parent Inputs'!D122,0)</f>
        <v>0</v>
      </c>
      <c r="E105" s="289">
        <f>IFERROR('Sch Parent Inputs'!F122,0)</f>
        <v>0</v>
      </c>
      <c r="F105" s="289">
        <f>D105-E105</f>
        <v>0</v>
      </c>
      <c r="G105" s="289"/>
      <c r="H105" s="1322"/>
      <c r="I105" s="289"/>
      <c r="J105" s="289"/>
      <c r="K105" s="289"/>
      <c r="L105" s="289"/>
      <c r="M105" s="289"/>
      <c r="N105" s="289"/>
      <c r="O105" s="289"/>
      <c r="P105" s="289"/>
      <c r="Q105" s="289"/>
      <c r="R105" s="289"/>
      <c r="S105" s="290"/>
      <c r="T105" s="285">
        <f>SUM(F105:S105)</f>
        <v>0</v>
      </c>
      <c r="U105" s="286"/>
      <c r="V105" s="286"/>
      <c r="W105" s="291"/>
      <c r="X105" s="291"/>
      <c r="Y105" s="291"/>
      <c r="Z105" s="291"/>
      <c r="AA105" s="291"/>
      <c r="AB105" s="291"/>
      <c r="AC105" s="291"/>
      <c r="AD105" s="291"/>
      <c r="AE105" s="291"/>
      <c r="AF105" s="291"/>
      <c r="AG105" s="291"/>
      <c r="AH105" s="291"/>
      <c r="AI105" s="809"/>
      <c r="AJ105" s="809"/>
      <c r="AK105" s="291"/>
      <c r="AL105" s="291"/>
      <c r="AM105" s="291"/>
      <c r="AN105" s="291"/>
      <c r="AO105" s="291"/>
      <c r="AP105" s="291"/>
      <c r="AQ105" s="292">
        <f>+T105</f>
        <v>0</v>
      </c>
      <c r="AR105" s="286">
        <f t="shared" si="18"/>
        <v>0</v>
      </c>
      <c r="AS105" s="530">
        <f>E105</f>
        <v>0</v>
      </c>
    </row>
    <row r="106" spans="2:45" s="265" customFormat="1" x14ac:dyDescent="0.2">
      <c r="B106" s="277"/>
      <c r="C106" s="911" t="s">
        <v>239</v>
      </c>
      <c r="D106" s="289">
        <f>IFERROR('Sch Parent Inputs'!D123,0)</f>
        <v>0</v>
      </c>
      <c r="E106" s="289">
        <f>IFERROR('Sch Parent Inputs'!F123,0)</f>
        <v>0</v>
      </c>
      <c r="F106" s="289">
        <f>D106-E106</f>
        <v>0</v>
      </c>
      <c r="G106" s="289"/>
      <c r="H106" s="1322"/>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09"/>
      <c r="AJ106" s="809"/>
      <c r="AK106" s="291"/>
      <c r="AL106" s="291"/>
      <c r="AM106" s="291"/>
      <c r="AN106" s="291"/>
      <c r="AO106" s="291"/>
      <c r="AP106" s="291"/>
      <c r="AQ106" s="292">
        <f>+T106</f>
        <v>0</v>
      </c>
      <c r="AR106" s="286">
        <f t="shared" si="18"/>
        <v>0</v>
      </c>
      <c r="AS106" s="530">
        <f>E106</f>
        <v>0</v>
      </c>
    </row>
    <row r="107" spans="2:45" s="265" customFormat="1" x14ac:dyDescent="0.2">
      <c r="B107" s="277"/>
      <c r="C107" s="911"/>
      <c r="D107" s="289"/>
      <c r="E107" s="289"/>
      <c r="F107" s="289"/>
      <c r="G107" s="289"/>
      <c r="H107" s="1322"/>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09"/>
      <c r="AJ107" s="809"/>
      <c r="AK107" s="291"/>
      <c r="AL107" s="291"/>
      <c r="AM107" s="291"/>
      <c r="AN107" s="291"/>
      <c r="AO107" s="291"/>
      <c r="AP107" s="291"/>
      <c r="AQ107" s="292"/>
      <c r="AR107" s="286">
        <f t="shared" si="18"/>
        <v>0</v>
      </c>
      <c r="AS107" s="530"/>
    </row>
    <row r="108" spans="2:45" s="265" customFormat="1" x14ac:dyDescent="0.2">
      <c r="B108" s="277"/>
      <c r="C108" s="1301" t="s">
        <v>381</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18"/>
        <v>0</v>
      </c>
    </row>
    <row r="109" spans="2:45" s="265" customFormat="1" x14ac:dyDescent="0.2">
      <c r="B109" s="277"/>
      <c r="C109" s="1303" t="s">
        <v>236</v>
      </c>
      <c r="D109" s="283"/>
      <c r="E109" s="283"/>
      <c r="F109" s="283"/>
      <c r="G109" s="283"/>
      <c r="H109" s="1321"/>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8"/>
      <c r="AJ109" s="808"/>
      <c r="AK109" s="287"/>
      <c r="AL109" s="287"/>
      <c r="AM109" s="287"/>
      <c r="AN109" s="287"/>
      <c r="AO109" s="287"/>
      <c r="AP109" s="287"/>
      <c r="AQ109" s="288"/>
      <c r="AR109" s="286">
        <f t="shared" si="18"/>
        <v>0</v>
      </c>
    </row>
    <row r="110" spans="2:45" s="265" customFormat="1" x14ac:dyDescent="0.2">
      <c r="B110" s="277"/>
      <c r="C110" s="911" t="s">
        <v>241</v>
      </c>
      <c r="D110" s="289">
        <f>IFERROR('Sch Parent Inputs'!D128,0)</f>
        <v>0</v>
      </c>
      <c r="E110" s="289">
        <f>IFERROR('Sch Parent Inputs'!F128,0)</f>
        <v>0</v>
      </c>
      <c r="F110" s="289">
        <f t="shared" ref="F110:F115" si="27">D110-E110</f>
        <v>0</v>
      </c>
      <c r="G110" s="289"/>
      <c r="H110" s="1322"/>
      <c r="I110" s="289">
        <f>-F110-G110</f>
        <v>0</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09"/>
      <c r="AJ110" s="809"/>
      <c r="AK110" s="291"/>
      <c r="AL110" s="291"/>
      <c r="AM110" s="291"/>
      <c r="AN110" s="291"/>
      <c r="AO110" s="291"/>
      <c r="AP110" s="291"/>
      <c r="AQ110" s="292"/>
      <c r="AR110" s="286">
        <f t="shared" si="18"/>
        <v>0</v>
      </c>
    </row>
    <row r="111" spans="2:45" s="265" customFormat="1" x14ac:dyDescent="0.2">
      <c r="B111" s="277"/>
      <c r="C111" s="911" t="s">
        <v>242</v>
      </c>
      <c r="D111" s="289">
        <f>IFERROR('Sch Parent Inputs'!D129,0)</f>
        <v>0</v>
      </c>
      <c r="E111" s="289">
        <f>IFERROR('Sch Parent Inputs'!F129,0)</f>
        <v>0</v>
      </c>
      <c r="F111" s="289">
        <f t="shared" si="27"/>
        <v>0</v>
      </c>
      <c r="G111" s="289"/>
      <c r="H111" s="1322"/>
      <c r="I111" s="289"/>
      <c r="J111" s="289">
        <f>-F111</f>
        <v>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09"/>
      <c r="AJ111" s="809"/>
      <c r="AK111" s="291"/>
      <c r="AL111" s="291"/>
      <c r="AM111" s="291"/>
      <c r="AN111" s="291"/>
      <c r="AO111" s="291"/>
      <c r="AP111" s="291"/>
      <c r="AQ111" s="292"/>
      <c r="AR111" s="286">
        <f t="shared" si="18"/>
        <v>0</v>
      </c>
    </row>
    <row r="112" spans="2:45" s="265" customFormat="1" x14ac:dyDescent="0.2">
      <c r="B112" s="277"/>
      <c r="C112" s="911" t="s">
        <v>382</v>
      </c>
      <c r="D112" s="289">
        <f>IFERROR('Sch Parent Inputs'!D130,0)</f>
        <v>0</v>
      </c>
      <c r="E112" s="289">
        <f>IFERROR('Sch Parent Inputs'!F130,0)</f>
        <v>0</v>
      </c>
      <c r="F112" s="289">
        <f t="shared" si="27"/>
        <v>0</v>
      </c>
      <c r="G112" s="289">
        <f>-G72</f>
        <v>0</v>
      </c>
      <c r="H112" s="1322"/>
      <c r="I112" s="289">
        <f>-F112-G112</f>
        <v>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09"/>
      <c r="AJ112" s="809"/>
      <c r="AK112" s="291"/>
      <c r="AL112" s="291"/>
      <c r="AM112" s="291"/>
      <c r="AN112" s="291"/>
      <c r="AO112" s="291"/>
      <c r="AP112" s="291"/>
      <c r="AQ112" s="292"/>
      <c r="AR112" s="286">
        <f t="shared" si="18"/>
        <v>0</v>
      </c>
    </row>
    <row r="113" spans="2:44" s="265" customFormat="1" x14ac:dyDescent="0.2">
      <c r="B113" s="277"/>
      <c r="C113" s="911" t="s">
        <v>243</v>
      </c>
      <c r="D113" s="289">
        <f>IFERROR('Sch Parent Inputs'!D131,0)</f>
        <v>0</v>
      </c>
      <c r="E113" s="289">
        <f>IFERROR('Sch Parent Inputs'!F131,0)</f>
        <v>0</v>
      </c>
      <c r="F113" s="289">
        <f t="shared" si="27"/>
        <v>0</v>
      </c>
      <c r="G113" s="289"/>
      <c r="H113" s="1322"/>
      <c r="I113" s="289"/>
      <c r="J113" s="289"/>
      <c r="K113" s="289">
        <f>-F113</f>
        <v>0</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09"/>
      <c r="AJ113" s="809"/>
      <c r="AK113" s="291"/>
      <c r="AL113" s="291"/>
      <c r="AM113" s="291"/>
      <c r="AN113" s="291"/>
      <c r="AO113" s="291"/>
      <c r="AP113" s="291"/>
      <c r="AQ113" s="292"/>
      <c r="AR113" s="286">
        <f t="shared" si="18"/>
        <v>0</v>
      </c>
    </row>
    <row r="114" spans="2:44" s="265" customFormat="1" x14ac:dyDescent="0.2">
      <c r="B114" s="277"/>
      <c r="C114" s="911" t="s">
        <v>244</v>
      </c>
      <c r="D114" s="289">
        <f>IFERROR('Sch Parent Inputs'!D132,0)</f>
        <v>0</v>
      </c>
      <c r="E114" s="289">
        <f>IFERROR('Sch Parent Inputs'!F132,0)</f>
        <v>0</v>
      </c>
      <c r="F114" s="289">
        <f>D114-E114</f>
        <v>0</v>
      </c>
      <c r="G114" s="289"/>
      <c r="H114" s="1322"/>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09"/>
      <c r="AJ114" s="809"/>
      <c r="AK114" s="291"/>
      <c r="AL114" s="291"/>
      <c r="AM114" s="291"/>
      <c r="AN114" s="291"/>
      <c r="AO114" s="291"/>
      <c r="AP114" s="291"/>
      <c r="AQ114" s="292"/>
      <c r="AR114" s="286">
        <f t="shared" si="18"/>
        <v>0</v>
      </c>
    </row>
    <row r="115" spans="2:44" s="265" customFormat="1" x14ac:dyDescent="0.2">
      <c r="B115" s="277"/>
      <c r="C115" s="911" t="s">
        <v>245</v>
      </c>
      <c r="D115" s="289">
        <f>IFERROR('Sch Parent Inputs'!D133,0)</f>
        <v>0</v>
      </c>
      <c r="E115" s="289">
        <f>IFERROR('Sch Parent Inputs'!F133,0)</f>
        <v>0</v>
      </c>
      <c r="F115" s="289">
        <f t="shared" si="27"/>
        <v>0</v>
      </c>
      <c r="G115" s="289">
        <f>-F115</f>
        <v>0</v>
      </c>
      <c r="H115" s="1322"/>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09"/>
      <c r="AJ115" s="809"/>
      <c r="AK115" s="291"/>
      <c r="AL115" s="291"/>
      <c r="AM115" s="291"/>
      <c r="AN115" s="291"/>
      <c r="AO115" s="291"/>
      <c r="AP115" s="291"/>
      <c r="AQ115" s="292"/>
      <c r="AR115" s="286">
        <f t="shared" si="18"/>
        <v>0</v>
      </c>
    </row>
    <row r="116" spans="2:44" s="265" customFormat="1" x14ac:dyDescent="0.2">
      <c r="B116" s="277"/>
      <c r="C116" s="911"/>
      <c r="D116" s="289"/>
      <c r="E116" s="289"/>
      <c r="F116" s="289"/>
      <c r="G116" s="289"/>
      <c r="H116" s="1322"/>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09"/>
      <c r="AJ116" s="809"/>
      <c r="AK116" s="291"/>
      <c r="AL116" s="291"/>
      <c r="AM116" s="291"/>
      <c r="AN116" s="291"/>
      <c r="AO116" s="291"/>
      <c r="AP116" s="291"/>
      <c r="AQ116" s="292"/>
      <c r="AR116" s="286">
        <f t="shared" si="18"/>
        <v>0</v>
      </c>
    </row>
    <row r="117" spans="2:44" s="265" customFormat="1" x14ac:dyDescent="0.2">
      <c r="B117" s="277"/>
      <c r="C117" s="1301" t="s">
        <v>383</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18"/>
        <v>0</v>
      </c>
    </row>
    <row r="118" spans="2:44" s="265" customFormat="1" x14ac:dyDescent="0.2">
      <c r="B118" s="277"/>
      <c r="C118" s="1303" t="s">
        <v>236</v>
      </c>
      <c r="D118" s="283"/>
      <c r="E118" s="283"/>
      <c r="F118" s="283"/>
      <c r="G118" s="283"/>
      <c r="H118" s="1321"/>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8"/>
      <c r="AJ118" s="808"/>
      <c r="AK118" s="287"/>
      <c r="AL118" s="287"/>
      <c r="AM118" s="287"/>
      <c r="AN118" s="287"/>
      <c r="AO118" s="287"/>
      <c r="AP118" s="287"/>
      <c r="AQ118" s="288"/>
      <c r="AR118" s="286">
        <f t="shared" si="18"/>
        <v>0</v>
      </c>
    </row>
    <row r="119" spans="2:44" s="265" customFormat="1" x14ac:dyDescent="0.2">
      <c r="B119" s="277"/>
      <c r="C119" s="911" t="s">
        <v>247</v>
      </c>
      <c r="D119" s="289">
        <f>IFERROR('Sch Parent Inputs'!D138,0)</f>
        <v>0</v>
      </c>
      <c r="E119" s="289">
        <f>IFERROR('Sch Parent Inputs'!F138,0)</f>
        <v>0</v>
      </c>
      <c r="F119" s="289">
        <f>D119-E119</f>
        <v>0</v>
      </c>
      <c r="G119" s="289"/>
      <c r="H119" s="1322"/>
      <c r="I119" s="289"/>
      <c r="J119" s="289"/>
      <c r="K119" s="289"/>
      <c r="L119" s="289"/>
      <c r="M119" s="289"/>
      <c r="N119" s="289">
        <f>-F119</f>
        <v>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09"/>
      <c r="AJ119" s="809"/>
      <c r="AK119" s="291"/>
      <c r="AL119" s="291"/>
      <c r="AM119" s="291"/>
      <c r="AN119" s="291"/>
      <c r="AO119" s="291"/>
      <c r="AP119" s="291"/>
      <c r="AQ119" s="292"/>
      <c r="AR119" s="286">
        <f t="shared" si="18"/>
        <v>0</v>
      </c>
    </row>
    <row r="120" spans="2:44" s="265" customFormat="1" x14ac:dyDescent="0.2">
      <c r="B120" s="277"/>
      <c r="C120" s="911" t="s">
        <v>248</v>
      </c>
      <c r="D120" s="289">
        <f>IFERROR('Sch Parent Inputs'!D139,0)</f>
        <v>0</v>
      </c>
      <c r="E120" s="289">
        <f>IFERROR('Sch Parent Inputs'!F139,0)</f>
        <v>0</v>
      </c>
      <c r="F120" s="289">
        <f>D120-E120</f>
        <v>0</v>
      </c>
      <c r="G120" s="289"/>
      <c r="H120" s="1322"/>
      <c r="I120" s="289"/>
      <c r="J120" s="289"/>
      <c r="K120" s="289"/>
      <c r="L120" s="289"/>
      <c r="M120" s="289"/>
      <c r="N120" s="289"/>
      <c r="O120" s="289"/>
      <c r="P120" s="289"/>
      <c r="Q120" s="289"/>
      <c r="R120" s="289"/>
      <c r="S120" s="290"/>
      <c r="T120" s="285">
        <f>SUM(F120:S120)</f>
        <v>0</v>
      </c>
      <c r="U120" s="286"/>
      <c r="V120" s="286"/>
      <c r="W120" s="291"/>
      <c r="X120" s="291"/>
      <c r="Y120" s="291"/>
      <c r="Z120" s="291"/>
      <c r="AA120" s="291">
        <f>+T120</f>
        <v>0</v>
      </c>
      <c r="AB120" s="291"/>
      <c r="AC120" s="291"/>
      <c r="AD120" s="291"/>
      <c r="AE120" s="291"/>
      <c r="AF120" s="291"/>
      <c r="AG120" s="291"/>
      <c r="AH120" s="291"/>
      <c r="AI120" s="809"/>
      <c r="AJ120" s="809"/>
      <c r="AK120" s="291"/>
      <c r="AL120" s="291"/>
      <c r="AM120" s="291"/>
      <c r="AN120" s="291"/>
      <c r="AO120" s="291"/>
      <c r="AP120" s="291"/>
      <c r="AQ120" s="292"/>
      <c r="AR120" s="286">
        <f t="shared" si="18"/>
        <v>0</v>
      </c>
    </row>
    <row r="121" spans="2:44" s="265" customFormat="1" x14ac:dyDescent="0.2">
      <c r="B121" s="277"/>
      <c r="C121" s="911"/>
      <c r="D121" s="289"/>
      <c r="E121" s="289"/>
      <c r="F121" s="289"/>
      <c r="G121" s="289"/>
      <c r="H121" s="1322"/>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09"/>
      <c r="AJ121" s="809"/>
      <c r="AK121" s="291"/>
      <c r="AL121" s="291"/>
      <c r="AM121" s="291"/>
      <c r="AN121" s="291"/>
      <c r="AO121" s="291"/>
      <c r="AP121" s="291"/>
      <c r="AQ121" s="292"/>
      <c r="AR121" s="286">
        <f t="shared" si="18"/>
        <v>0</v>
      </c>
    </row>
    <row r="122" spans="2:44" s="265" customFormat="1" x14ac:dyDescent="0.2">
      <c r="B122" s="277"/>
      <c r="C122" s="1301" t="s">
        <v>384</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18"/>
        <v>0</v>
      </c>
    </row>
    <row r="123" spans="2:44" s="265" customFormat="1" x14ac:dyDescent="0.2">
      <c r="B123" s="277"/>
      <c r="C123" s="1303" t="s">
        <v>236</v>
      </c>
      <c r="D123" s="283"/>
      <c r="E123" s="283"/>
      <c r="F123" s="283"/>
      <c r="G123" s="283"/>
      <c r="H123" s="1321"/>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8"/>
      <c r="AJ123" s="808"/>
      <c r="AK123" s="287"/>
      <c r="AL123" s="287"/>
      <c r="AM123" s="287"/>
      <c r="AN123" s="287"/>
      <c r="AO123" s="287"/>
      <c r="AP123" s="287"/>
      <c r="AQ123" s="288"/>
      <c r="AR123" s="286">
        <f t="shared" si="18"/>
        <v>0</v>
      </c>
    </row>
    <row r="124" spans="2:44" s="265" customFormat="1" x14ac:dyDescent="0.2">
      <c r="B124" s="277"/>
      <c r="C124" s="911" t="s">
        <v>250</v>
      </c>
      <c r="D124" s="289">
        <f>IFERROR('Sch Parent Inputs'!D144,0)</f>
        <v>0</v>
      </c>
      <c r="E124" s="289">
        <f>IFERROR('Sch Parent Inputs'!F144,0)</f>
        <v>0</v>
      </c>
      <c r="F124" s="289">
        <f>D124-E124</f>
        <v>0</v>
      </c>
      <c r="G124" s="289"/>
      <c r="H124" s="1322"/>
      <c r="I124" s="289"/>
      <c r="J124" s="289"/>
      <c r="K124" s="289"/>
      <c r="L124" s="289"/>
      <c r="M124" s="289"/>
      <c r="N124" s="289">
        <f>-F124</f>
        <v>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09"/>
      <c r="AJ124" s="809"/>
      <c r="AK124" s="291"/>
      <c r="AL124" s="291"/>
      <c r="AM124" s="291"/>
      <c r="AN124" s="291"/>
      <c r="AO124" s="291"/>
      <c r="AP124" s="291"/>
      <c r="AQ124" s="292"/>
      <c r="AR124" s="286">
        <f t="shared" si="18"/>
        <v>0</v>
      </c>
    </row>
    <row r="125" spans="2:44" s="265" customFormat="1" x14ac:dyDescent="0.2">
      <c r="B125" s="277"/>
      <c r="C125" s="911" t="s">
        <v>251</v>
      </c>
      <c r="D125" s="289">
        <f>IFERROR('Sch Parent Inputs'!D145,0)</f>
        <v>0</v>
      </c>
      <c r="E125" s="289">
        <f>IFERROR('Sch Parent Inputs'!F145,0)</f>
        <v>0</v>
      </c>
      <c r="F125" s="289">
        <f>D125-E125</f>
        <v>0</v>
      </c>
      <c r="G125" s="289"/>
      <c r="H125" s="1322"/>
      <c r="I125" s="289"/>
      <c r="J125" s="289"/>
      <c r="K125" s="289"/>
      <c r="L125" s="289"/>
      <c r="M125" s="289"/>
      <c r="N125" s="289">
        <f>-F125</f>
        <v>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09"/>
      <c r="AJ125" s="809"/>
      <c r="AK125" s="291"/>
      <c r="AL125" s="291"/>
      <c r="AM125" s="291"/>
      <c r="AN125" s="291"/>
      <c r="AO125" s="291"/>
      <c r="AP125" s="291"/>
      <c r="AQ125" s="292"/>
      <c r="AR125" s="286">
        <f t="shared" si="18"/>
        <v>0</v>
      </c>
    </row>
    <row r="126" spans="2:44" s="265" customFormat="1" x14ac:dyDescent="0.2">
      <c r="B126" s="277"/>
      <c r="C126" s="911" t="s">
        <v>252</v>
      </c>
      <c r="D126" s="289">
        <f>IFERROR('Sch Parent Inputs'!D146,0)</f>
        <v>0</v>
      </c>
      <c r="E126" s="289">
        <f>IFERROR('Sch Parent Inputs'!F146,0)</f>
        <v>0</v>
      </c>
      <c r="F126" s="289">
        <f>D126-E126</f>
        <v>0</v>
      </c>
      <c r="G126" s="289"/>
      <c r="H126" s="1322"/>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09"/>
      <c r="AJ126" s="809"/>
      <c r="AK126" s="291"/>
      <c r="AL126" s="291"/>
      <c r="AM126" s="291"/>
      <c r="AN126" s="291"/>
      <c r="AO126" s="291"/>
      <c r="AP126" s="291"/>
      <c r="AQ126" s="292"/>
      <c r="AR126" s="286">
        <f t="shared" si="18"/>
        <v>0</v>
      </c>
    </row>
    <row r="127" spans="2:44" s="265" customFormat="1" x14ac:dyDescent="0.2">
      <c r="B127" s="277"/>
      <c r="C127" s="911"/>
      <c r="D127" s="289"/>
      <c r="E127" s="289"/>
      <c r="F127" s="289"/>
      <c r="G127" s="289"/>
      <c r="H127" s="1322"/>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09"/>
      <c r="AJ127" s="809"/>
      <c r="AK127" s="291"/>
      <c r="AL127" s="291"/>
      <c r="AM127" s="291"/>
      <c r="AN127" s="291"/>
      <c r="AO127" s="291"/>
      <c r="AP127" s="291"/>
      <c r="AQ127" s="292"/>
      <c r="AR127" s="286">
        <f t="shared" si="18"/>
        <v>0</v>
      </c>
    </row>
    <row r="128" spans="2:44" s="265" customFormat="1" x14ac:dyDescent="0.2">
      <c r="B128" s="277"/>
      <c r="C128" s="1301" t="s">
        <v>385</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18"/>
        <v>0</v>
      </c>
    </row>
    <row r="129" spans="2:44" s="265" customFormat="1" x14ac:dyDescent="0.2">
      <c r="B129" s="277"/>
      <c r="C129" s="1303" t="s">
        <v>236</v>
      </c>
      <c r="D129" s="283"/>
      <c r="E129" s="283"/>
      <c r="F129" s="283"/>
      <c r="G129" s="283"/>
      <c r="H129" s="1321"/>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8"/>
      <c r="AJ129" s="808"/>
      <c r="AK129" s="287"/>
      <c r="AL129" s="287"/>
      <c r="AM129" s="287"/>
      <c r="AN129" s="287"/>
      <c r="AO129" s="287"/>
      <c r="AP129" s="287"/>
      <c r="AQ129" s="288"/>
      <c r="AR129" s="286">
        <f t="shared" si="18"/>
        <v>0</v>
      </c>
    </row>
    <row r="130" spans="2:44" s="265" customFormat="1" x14ac:dyDescent="0.2">
      <c r="B130" s="277"/>
      <c r="C130" s="911" t="s">
        <v>254</v>
      </c>
      <c r="D130" s="289">
        <f>IFERROR('Sch Parent Inputs'!D151,0)</f>
        <v>0</v>
      </c>
      <c r="E130" s="289">
        <f>IFERROR('Sch Parent Inputs'!F151,0)</f>
        <v>0</v>
      </c>
      <c r="F130" s="289">
        <f>D130-E130</f>
        <v>0</v>
      </c>
      <c r="G130" s="289"/>
      <c r="H130" s="1322"/>
      <c r="I130" s="289"/>
      <c r="J130" s="289"/>
      <c r="K130" s="289"/>
      <c r="L130" s="289"/>
      <c r="M130" s="289"/>
      <c r="N130" s="289"/>
      <c r="O130" s="289"/>
      <c r="P130" s="289"/>
      <c r="Q130" s="289"/>
      <c r="R130" s="289"/>
      <c r="S130" s="290"/>
      <c r="T130" s="285">
        <f>SUM(F130:S130)</f>
        <v>0</v>
      </c>
      <c r="U130" s="286"/>
      <c r="V130" s="286"/>
      <c r="W130" s="291"/>
      <c r="X130" s="291"/>
      <c r="Y130" s="291"/>
      <c r="Z130" s="291"/>
      <c r="AA130" s="291"/>
      <c r="AB130" s="291"/>
      <c r="AC130" s="291"/>
      <c r="AD130" s="291"/>
      <c r="AE130" s="291"/>
      <c r="AF130" s="291"/>
      <c r="AG130" s="291"/>
      <c r="AH130" s="291"/>
      <c r="AI130" s="809"/>
      <c r="AJ130" s="809">
        <f>+T130</f>
        <v>0</v>
      </c>
      <c r="AK130" s="291"/>
      <c r="AL130" s="291"/>
      <c r="AM130" s="291"/>
      <c r="AN130" s="291"/>
      <c r="AO130" s="291"/>
      <c r="AP130" s="291"/>
      <c r="AQ130" s="292"/>
      <c r="AR130" s="286">
        <f t="shared" si="18"/>
        <v>0</v>
      </c>
    </row>
    <row r="131" spans="2:44" s="265" customFormat="1" x14ac:dyDescent="0.2">
      <c r="B131" s="277"/>
      <c r="C131" s="911"/>
      <c r="D131" s="289"/>
      <c r="E131" s="289"/>
      <c r="F131" s="289"/>
      <c r="G131" s="289"/>
      <c r="H131" s="1322"/>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09"/>
      <c r="AJ131" s="809"/>
      <c r="AK131" s="291"/>
      <c r="AL131" s="291"/>
      <c r="AM131" s="291"/>
      <c r="AN131" s="291"/>
      <c r="AO131" s="291"/>
      <c r="AP131" s="291"/>
      <c r="AQ131" s="292"/>
      <c r="AR131" s="286">
        <f t="shared" si="18"/>
        <v>0</v>
      </c>
    </row>
    <row r="132" spans="2:44" s="265" customFormat="1" x14ac:dyDescent="0.2">
      <c r="B132" s="277"/>
      <c r="C132" s="1301" t="s">
        <v>386</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18"/>
        <v>0</v>
      </c>
    </row>
    <row r="133" spans="2:44" s="265" customFormat="1" x14ac:dyDescent="0.2">
      <c r="B133" s="277"/>
      <c r="C133" s="1303" t="s">
        <v>236</v>
      </c>
      <c r="D133" s="283"/>
      <c r="E133" s="283"/>
      <c r="F133" s="283"/>
      <c r="G133" s="283"/>
      <c r="H133" s="1321"/>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8"/>
      <c r="AJ133" s="808"/>
      <c r="AK133" s="287"/>
      <c r="AL133" s="287"/>
      <c r="AM133" s="287"/>
      <c r="AN133" s="287"/>
      <c r="AO133" s="287"/>
      <c r="AP133" s="287"/>
      <c r="AQ133" s="288"/>
      <c r="AR133" s="286">
        <f t="shared" si="18"/>
        <v>0</v>
      </c>
    </row>
    <row r="134" spans="2:44" s="265" customFormat="1" x14ac:dyDescent="0.2">
      <c r="B134" s="277"/>
      <c r="C134" s="911" t="s">
        <v>256</v>
      </c>
      <c r="D134" s="289">
        <f>IFERROR('Sch Parent Inputs'!D156,0)</f>
        <v>0</v>
      </c>
      <c r="E134" s="289">
        <f>IFERROR('Sch Parent Inputs'!F156,0)</f>
        <v>0</v>
      </c>
      <c r="F134" s="289">
        <f t="shared" ref="F134:F144" si="29">D134-E134</f>
        <v>0</v>
      </c>
      <c r="G134" s="289"/>
      <c r="H134" s="1322"/>
      <c r="I134" s="289"/>
      <c r="J134" s="289"/>
      <c r="K134" s="289"/>
      <c r="L134" s="289"/>
      <c r="M134" s="289"/>
      <c r="N134" s="289"/>
      <c r="O134" s="289"/>
      <c r="P134" s="289"/>
      <c r="Q134" s="289"/>
      <c r="R134" s="289"/>
      <c r="S134" s="290"/>
      <c r="T134" s="285">
        <f t="shared" ref="T134:T144" si="30">SUM(F134:S134)</f>
        <v>0</v>
      </c>
      <c r="U134" s="286"/>
      <c r="V134" s="286"/>
      <c r="W134" s="291"/>
      <c r="X134" s="291"/>
      <c r="Y134" s="291"/>
      <c r="Z134" s="291"/>
      <c r="AA134" s="291"/>
      <c r="AB134" s="291"/>
      <c r="AC134" s="291"/>
      <c r="AD134" s="291"/>
      <c r="AE134" s="291"/>
      <c r="AF134" s="291"/>
      <c r="AG134" s="291"/>
      <c r="AH134" s="291">
        <f>+T134</f>
        <v>0</v>
      </c>
      <c r="AI134" s="809"/>
      <c r="AJ134" s="809"/>
      <c r="AK134" s="291"/>
      <c r="AL134" s="291"/>
      <c r="AM134" s="291"/>
      <c r="AN134" s="291"/>
      <c r="AO134" s="291"/>
      <c r="AP134" s="291"/>
      <c r="AQ134" s="292"/>
      <c r="AR134" s="286">
        <f t="shared" ref="AR134:AR198" si="31">T134-SUM(W134:AQ134)</f>
        <v>0</v>
      </c>
    </row>
    <row r="135" spans="2:44" s="265" customFormat="1" x14ac:dyDescent="0.2">
      <c r="B135" s="277"/>
      <c r="C135" s="911" t="s">
        <v>230</v>
      </c>
      <c r="D135" s="289">
        <f>IFERROR('Sch Parent Inputs'!D157,0)</f>
        <v>0</v>
      </c>
      <c r="E135" s="289">
        <f>IFERROR('Sch Parent Inputs'!F157,0)</f>
        <v>0</v>
      </c>
      <c r="F135" s="289">
        <f t="shared" si="29"/>
        <v>0</v>
      </c>
      <c r="G135" s="289"/>
      <c r="H135" s="1322"/>
      <c r="I135" s="289"/>
      <c r="J135" s="289"/>
      <c r="K135" s="289"/>
      <c r="L135" s="289"/>
      <c r="M135" s="289"/>
      <c r="N135" s="289"/>
      <c r="O135" s="289"/>
      <c r="P135" s="289"/>
      <c r="Q135" s="289">
        <f>-Q168</f>
        <v>0</v>
      </c>
      <c r="R135" s="289"/>
      <c r="S135" s="290"/>
      <c r="T135" s="285">
        <f>SUM(F135:S135)</f>
        <v>0</v>
      </c>
      <c r="U135" s="286"/>
      <c r="V135" s="286"/>
      <c r="W135" s="291"/>
      <c r="X135" s="291"/>
      <c r="Y135" s="291"/>
      <c r="Z135" s="291"/>
      <c r="AA135" s="291"/>
      <c r="AB135" s="291"/>
      <c r="AC135" s="291"/>
      <c r="AD135" s="291"/>
      <c r="AE135" s="291"/>
      <c r="AF135" s="291"/>
      <c r="AG135" s="291"/>
      <c r="AH135" s="291">
        <f>+T135</f>
        <v>0</v>
      </c>
      <c r="AI135" s="809"/>
      <c r="AJ135" s="809"/>
      <c r="AK135" s="291"/>
      <c r="AL135" s="291"/>
      <c r="AM135" s="291"/>
      <c r="AN135" s="291"/>
      <c r="AO135" s="291"/>
      <c r="AP135" s="291"/>
      <c r="AQ135" s="292"/>
      <c r="AR135" s="286">
        <f t="shared" si="31"/>
        <v>0</v>
      </c>
    </row>
    <row r="136" spans="2:44" s="265" customFormat="1" x14ac:dyDescent="0.2">
      <c r="B136" s="277"/>
      <c r="C136" s="911" t="s">
        <v>257</v>
      </c>
      <c r="D136" s="289">
        <f>IFERROR('Sch Parent Inputs'!D158,0)</f>
        <v>0</v>
      </c>
      <c r="E136" s="289">
        <f>IFERROR('Sch Parent Inputs'!F158,0)</f>
        <v>0</v>
      </c>
      <c r="F136" s="289">
        <f t="shared" si="29"/>
        <v>0</v>
      </c>
      <c r="G136" s="289"/>
      <c r="H136" s="1322"/>
      <c r="I136" s="289"/>
      <c r="J136" s="289"/>
      <c r="K136" s="289"/>
      <c r="L136" s="289"/>
      <c r="M136" s="289"/>
      <c r="N136" s="289"/>
      <c r="O136" s="289"/>
      <c r="P136" s="289"/>
      <c r="Q136" s="289"/>
      <c r="R136" s="289"/>
      <c r="S136" s="290"/>
      <c r="T136" s="285">
        <f t="shared" si="30"/>
        <v>0</v>
      </c>
      <c r="U136" s="286"/>
      <c r="V136" s="286"/>
      <c r="W136" s="291"/>
      <c r="X136" s="291"/>
      <c r="Y136" s="291"/>
      <c r="Z136" s="291"/>
      <c r="AA136" s="291"/>
      <c r="AB136" s="291"/>
      <c r="AC136" s="291"/>
      <c r="AD136" s="291"/>
      <c r="AE136" s="291"/>
      <c r="AF136" s="291"/>
      <c r="AG136" s="291"/>
      <c r="AH136" s="291">
        <f>+T136</f>
        <v>0</v>
      </c>
      <c r="AI136" s="809"/>
      <c r="AJ136" s="809"/>
      <c r="AK136" s="291"/>
      <c r="AL136" s="291"/>
      <c r="AM136" s="291"/>
      <c r="AN136" s="291"/>
      <c r="AO136" s="291"/>
      <c r="AP136" s="291"/>
      <c r="AQ136" s="292"/>
      <c r="AR136" s="286">
        <f t="shared" si="31"/>
        <v>0</v>
      </c>
    </row>
    <row r="137" spans="2:44" s="265" customFormat="1" x14ac:dyDescent="0.2">
      <c r="B137" s="277"/>
      <c r="C137" s="911" t="s">
        <v>232</v>
      </c>
      <c r="D137" s="289">
        <f>IFERROR('Sch Parent Inputs'!D159,0)</f>
        <v>0</v>
      </c>
      <c r="E137" s="289">
        <f>IFERROR('Sch Parent Inputs'!F159,0)</f>
        <v>0</v>
      </c>
      <c r="F137" s="289">
        <f t="shared" ref="F137" si="32">D137-E137</f>
        <v>0</v>
      </c>
      <c r="G137" s="289"/>
      <c r="H137" s="1322"/>
      <c r="I137" s="289"/>
      <c r="J137" s="289"/>
      <c r="K137" s="289"/>
      <c r="L137" s="289"/>
      <c r="M137" s="289"/>
      <c r="N137" s="289"/>
      <c r="O137" s="289"/>
      <c r="P137" s="289"/>
      <c r="Q137" s="289"/>
      <c r="R137" s="289"/>
      <c r="S137" s="290"/>
      <c r="T137" s="285">
        <f t="shared" si="30"/>
        <v>0</v>
      </c>
      <c r="U137" s="286"/>
      <c r="V137" s="286"/>
      <c r="W137" s="291"/>
      <c r="X137" s="291"/>
      <c r="Y137" s="291"/>
      <c r="Z137" s="291"/>
      <c r="AA137" s="291"/>
      <c r="AB137" s="291"/>
      <c r="AC137" s="291"/>
      <c r="AD137" s="291"/>
      <c r="AE137" s="291"/>
      <c r="AF137" s="291"/>
      <c r="AG137" s="291"/>
      <c r="AH137" s="291"/>
      <c r="AI137" s="809"/>
      <c r="AJ137" s="809"/>
      <c r="AK137" s="291"/>
      <c r="AL137" s="291"/>
      <c r="AM137" s="291"/>
      <c r="AN137" s="291"/>
      <c r="AO137" s="291"/>
      <c r="AP137" s="291"/>
      <c r="AQ137" s="292"/>
      <c r="AR137" s="286">
        <f t="shared" si="31"/>
        <v>0</v>
      </c>
    </row>
    <row r="138" spans="2:44" s="265" customFormat="1" x14ac:dyDescent="0.2">
      <c r="B138" s="277"/>
      <c r="C138" s="911" t="s">
        <v>1105</v>
      </c>
      <c r="D138" s="289">
        <f>IFERROR('Sch Parent Inputs'!D160,0)</f>
        <v>0</v>
      </c>
      <c r="E138" s="289">
        <f>IFERROR('Sch Parent Inputs'!F160,0)</f>
        <v>0</v>
      </c>
      <c r="F138" s="289">
        <f t="shared" si="29"/>
        <v>0</v>
      </c>
      <c r="G138" s="289"/>
      <c r="H138" s="1322"/>
      <c r="I138" s="289"/>
      <c r="J138" s="289"/>
      <c r="K138" s="289"/>
      <c r="L138" s="289"/>
      <c r="M138" s="289"/>
      <c r="N138" s="289"/>
      <c r="O138" s="289"/>
      <c r="P138" s="289"/>
      <c r="Q138" s="289"/>
      <c r="R138" s="289"/>
      <c r="S138" s="290"/>
      <c r="T138" s="285">
        <f t="shared" si="30"/>
        <v>0</v>
      </c>
      <c r="U138" s="286"/>
      <c r="V138" s="286"/>
      <c r="W138" s="291"/>
      <c r="X138" s="291"/>
      <c r="Y138" s="291"/>
      <c r="Z138" s="291"/>
      <c r="AA138" s="291"/>
      <c r="AB138" s="291"/>
      <c r="AC138" s="291"/>
      <c r="AD138" s="291"/>
      <c r="AE138" s="291"/>
      <c r="AF138" s="291"/>
      <c r="AG138" s="291"/>
      <c r="AH138" s="291">
        <f t="shared" ref="AH138:AH144" si="33">+T138</f>
        <v>0</v>
      </c>
      <c r="AI138" s="809"/>
      <c r="AJ138" s="809"/>
      <c r="AK138" s="291"/>
      <c r="AL138" s="291"/>
      <c r="AM138" s="291"/>
      <c r="AN138" s="291"/>
      <c r="AO138" s="291"/>
      <c r="AP138" s="291"/>
      <c r="AQ138" s="292"/>
      <c r="AR138" s="286">
        <f t="shared" si="31"/>
        <v>0</v>
      </c>
    </row>
    <row r="139" spans="2:44" s="265" customFormat="1" x14ac:dyDescent="0.2">
      <c r="B139" s="277"/>
      <c r="C139" s="911" t="s">
        <v>203</v>
      </c>
      <c r="D139" s="289">
        <f>IFERROR('Sch Parent Inputs'!D161,0)</f>
        <v>0</v>
      </c>
      <c r="E139" s="289">
        <f>IFERROR('Sch Parent Inputs'!F161,0)</f>
        <v>0</v>
      </c>
      <c r="F139" s="289">
        <f t="shared" si="29"/>
        <v>0</v>
      </c>
      <c r="G139" s="289"/>
      <c r="H139" s="1322"/>
      <c r="I139" s="289"/>
      <c r="J139" s="289"/>
      <c r="K139" s="289"/>
      <c r="L139" s="289"/>
      <c r="M139" s="289"/>
      <c r="N139" s="289"/>
      <c r="O139" s="289"/>
      <c r="P139" s="289"/>
      <c r="Q139" s="289"/>
      <c r="R139" s="289"/>
      <c r="S139" s="290"/>
      <c r="T139" s="285">
        <f t="shared" si="30"/>
        <v>0</v>
      </c>
      <c r="U139" s="286"/>
      <c r="V139" s="286"/>
      <c r="W139" s="291"/>
      <c r="X139" s="291"/>
      <c r="Y139" s="291"/>
      <c r="Z139" s="291"/>
      <c r="AA139" s="291"/>
      <c r="AB139" s="291"/>
      <c r="AC139" s="291"/>
      <c r="AD139" s="291"/>
      <c r="AE139" s="291"/>
      <c r="AF139" s="291"/>
      <c r="AG139" s="291"/>
      <c r="AH139" s="291">
        <f t="shared" si="33"/>
        <v>0</v>
      </c>
      <c r="AI139" s="809"/>
      <c r="AJ139" s="809"/>
      <c r="AK139" s="291"/>
      <c r="AL139" s="291"/>
      <c r="AM139" s="291"/>
      <c r="AN139" s="291"/>
      <c r="AO139" s="291"/>
      <c r="AP139" s="291"/>
      <c r="AQ139" s="292"/>
      <c r="AR139" s="286">
        <f t="shared" si="31"/>
        <v>0</v>
      </c>
    </row>
    <row r="140" spans="2:44" s="265" customFormat="1" x14ac:dyDescent="0.2">
      <c r="B140" s="277"/>
      <c r="C140" s="911" t="s">
        <v>234</v>
      </c>
      <c r="D140" s="289">
        <f>IFERROR('Sch Parent Inputs'!D162,0)</f>
        <v>0</v>
      </c>
      <c r="E140" s="289">
        <f>IFERROR('Sch Parent Inputs'!F162,0)</f>
        <v>0</v>
      </c>
      <c r="F140" s="289">
        <f t="shared" si="29"/>
        <v>0</v>
      </c>
      <c r="G140" s="289"/>
      <c r="H140" s="1322"/>
      <c r="I140" s="289"/>
      <c r="J140" s="289"/>
      <c r="K140" s="289"/>
      <c r="L140" s="289"/>
      <c r="M140" s="289"/>
      <c r="N140" s="289"/>
      <c r="O140" s="289"/>
      <c r="P140" s="289"/>
      <c r="Q140" s="289"/>
      <c r="R140" s="289"/>
      <c r="S140" s="290"/>
      <c r="T140" s="285">
        <f t="shared" si="30"/>
        <v>0</v>
      </c>
      <c r="U140" s="286"/>
      <c r="V140" s="286"/>
      <c r="W140" s="291"/>
      <c r="X140" s="291"/>
      <c r="Y140" s="291"/>
      <c r="Z140" s="291"/>
      <c r="AA140" s="291"/>
      <c r="AB140" s="291"/>
      <c r="AC140" s="291"/>
      <c r="AD140" s="291"/>
      <c r="AE140" s="291"/>
      <c r="AF140" s="291"/>
      <c r="AG140" s="291"/>
      <c r="AH140" s="291">
        <f t="shared" si="33"/>
        <v>0</v>
      </c>
      <c r="AI140" s="809"/>
      <c r="AJ140" s="809"/>
      <c r="AK140" s="291"/>
      <c r="AL140" s="291"/>
      <c r="AM140" s="291"/>
      <c r="AN140" s="291"/>
      <c r="AO140" s="291"/>
      <c r="AP140" s="291"/>
      <c r="AQ140" s="292"/>
      <c r="AR140" s="286">
        <f t="shared" si="31"/>
        <v>0</v>
      </c>
    </row>
    <row r="141" spans="2:44" s="265" customFormat="1" x14ac:dyDescent="0.2">
      <c r="B141" s="277"/>
      <c r="C141" s="911" t="s">
        <v>1106</v>
      </c>
      <c r="D141" s="289">
        <f>IFERROR('Sch Parent Inputs'!D163,0)</f>
        <v>0</v>
      </c>
      <c r="E141" s="289">
        <f>IFERROR('Sch Parent Inputs'!F163,0)</f>
        <v>0</v>
      </c>
      <c r="F141" s="289">
        <f t="shared" si="29"/>
        <v>0</v>
      </c>
      <c r="G141" s="289"/>
      <c r="H141" s="1322"/>
      <c r="I141" s="289"/>
      <c r="J141" s="289"/>
      <c r="K141" s="289"/>
      <c r="L141" s="289"/>
      <c r="M141" s="289"/>
      <c r="N141" s="289"/>
      <c r="O141" s="289"/>
      <c r="P141" s="289"/>
      <c r="Q141" s="289"/>
      <c r="R141" s="289"/>
      <c r="S141" s="290"/>
      <c r="T141" s="285">
        <f t="shared" si="30"/>
        <v>0</v>
      </c>
      <c r="U141" s="286"/>
      <c r="V141" s="286"/>
      <c r="W141" s="291"/>
      <c r="X141" s="291"/>
      <c r="Y141" s="291"/>
      <c r="Z141" s="291"/>
      <c r="AA141" s="291"/>
      <c r="AB141" s="291"/>
      <c r="AC141" s="291"/>
      <c r="AD141" s="291"/>
      <c r="AE141" s="291"/>
      <c r="AF141" s="291"/>
      <c r="AG141" s="291"/>
      <c r="AH141" s="291">
        <f t="shared" si="33"/>
        <v>0</v>
      </c>
      <c r="AI141" s="809"/>
      <c r="AJ141" s="809"/>
      <c r="AK141" s="291"/>
      <c r="AL141" s="291"/>
      <c r="AM141" s="291"/>
      <c r="AN141" s="291"/>
      <c r="AO141" s="291"/>
      <c r="AP141" s="291"/>
      <c r="AQ141" s="292"/>
      <c r="AR141" s="286">
        <f t="shared" si="31"/>
        <v>0</v>
      </c>
    </row>
    <row r="142" spans="2:44" s="265" customFormat="1" x14ac:dyDescent="0.2">
      <c r="B142" s="277"/>
      <c r="C142" s="911" t="s">
        <v>165</v>
      </c>
      <c r="D142" s="289">
        <f>IFERROR('Sch Parent Inputs'!D164,0)</f>
        <v>0</v>
      </c>
      <c r="E142" s="289">
        <f>IFERROR('Sch Parent Inputs'!F164,0)</f>
        <v>0</v>
      </c>
      <c r="F142" s="289">
        <f t="shared" si="29"/>
        <v>0</v>
      </c>
      <c r="G142" s="289"/>
      <c r="H142" s="1322"/>
      <c r="I142" s="289"/>
      <c r="J142" s="289"/>
      <c r="K142" s="289"/>
      <c r="L142" s="289"/>
      <c r="M142" s="289"/>
      <c r="N142" s="289"/>
      <c r="O142" s="289"/>
      <c r="P142" s="289"/>
      <c r="Q142" s="289"/>
      <c r="R142" s="289"/>
      <c r="S142" s="290"/>
      <c r="T142" s="285">
        <f t="shared" si="30"/>
        <v>0</v>
      </c>
      <c r="U142" s="286"/>
      <c r="V142" s="286"/>
      <c r="W142" s="291"/>
      <c r="X142" s="291"/>
      <c r="Y142" s="291"/>
      <c r="Z142" s="291"/>
      <c r="AA142" s="291"/>
      <c r="AB142" s="291"/>
      <c r="AC142" s="291"/>
      <c r="AD142" s="291"/>
      <c r="AE142" s="291"/>
      <c r="AF142" s="291"/>
      <c r="AG142" s="291"/>
      <c r="AH142" s="291">
        <f t="shared" si="33"/>
        <v>0</v>
      </c>
      <c r="AI142" s="809"/>
      <c r="AJ142" s="809"/>
      <c r="AK142" s="291"/>
      <c r="AL142" s="291"/>
      <c r="AM142" s="291"/>
      <c r="AN142" s="291"/>
      <c r="AO142" s="291"/>
      <c r="AP142" s="291"/>
      <c r="AQ142" s="292"/>
      <c r="AR142" s="286">
        <f t="shared" si="31"/>
        <v>0</v>
      </c>
    </row>
    <row r="143" spans="2:44" s="265" customFormat="1" x14ac:dyDescent="0.2">
      <c r="B143" s="277"/>
      <c r="C143" s="911" t="s">
        <v>1107</v>
      </c>
      <c r="D143" s="289">
        <f>IFERROR('Sch Parent Inputs'!D165,0)</f>
        <v>0</v>
      </c>
      <c r="E143" s="289">
        <f>IFERROR('Sch Parent Inputs'!F165,0)</f>
        <v>0</v>
      </c>
      <c r="F143" s="289">
        <f t="shared" si="29"/>
        <v>0</v>
      </c>
      <c r="G143" s="289"/>
      <c r="H143" s="1322"/>
      <c r="I143" s="289"/>
      <c r="J143" s="289"/>
      <c r="K143" s="289"/>
      <c r="L143" s="289"/>
      <c r="M143" s="289"/>
      <c r="N143" s="289"/>
      <c r="O143" s="289"/>
      <c r="P143" s="289"/>
      <c r="Q143" s="289">
        <f>-F143</f>
        <v>0</v>
      </c>
      <c r="R143" s="289"/>
      <c r="S143" s="290"/>
      <c r="T143" s="285">
        <f t="shared" si="30"/>
        <v>0</v>
      </c>
      <c r="U143" s="286"/>
      <c r="V143" s="286"/>
      <c r="W143" s="291"/>
      <c r="X143" s="291"/>
      <c r="Y143" s="291"/>
      <c r="Z143" s="291"/>
      <c r="AA143" s="291"/>
      <c r="AB143" s="291"/>
      <c r="AC143" s="291"/>
      <c r="AD143" s="291"/>
      <c r="AE143" s="291"/>
      <c r="AF143" s="291"/>
      <c r="AG143" s="291"/>
      <c r="AH143" s="291">
        <f t="shared" si="33"/>
        <v>0</v>
      </c>
      <c r="AI143" s="809"/>
      <c r="AJ143" s="809"/>
      <c r="AK143" s="291"/>
      <c r="AL143" s="291"/>
      <c r="AM143" s="291"/>
      <c r="AN143" s="291"/>
      <c r="AO143" s="291"/>
      <c r="AP143" s="291"/>
      <c r="AQ143" s="292"/>
      <c r="AR143" s="286">
        <f t="shared" si="31"/>
        <v>0</v>
      </c>
    </row>
    <row r="144" spans="2:44" s="265" customFormat="1" x14ac:dyDescent="0.2">
      <c r="B144" s="277"/>
      <c r="C144" s="911" t="s">
        <v>1108</v>
      </c>
      <c r="D144" s="289">
        <f>IFERROR('Sch Parent Inputs'!D166,0)</f>
        <v>0</v>
      </c>
      <c r="E144" s="289">
        <f>IFERROR('Sch Parent Inputs'!F166,0)</f>
        <v>0</v>
      </c>
      <c r="F144" s="289">
        <f t="shared" si="29"/>
        <v>0</v>
      </c>
      <c r="G144" s="289"/>
      <c r="H144" s="1322"/>
      <c r="I144" s="289"/>
      <c r="J144" s="289"/>
      <c r="K144" s="289"/>
      <c r="L144" s="289"/>
      <c r="M144" s="289"/>
      <c r="N144" s="289"/>
      <c r="O144" s="289"/>
      <c r="P144" s="289"/>
      <c r="Q144" s="289"/>
      <c r="R144" s="289"/>
      <c r="S144" s="290"/>
      <c r="T144" s="285">
        <f t="shared" si="30"/>
        <v>0</v>
      </c>
      <c r="U144" s="286"/>
      <c r="V144" s="286"/>
      <c r="W144" s="291"/>
      <c r="X144" s="291"/>
      <c r="Y144" s="291"/>
      <c r="Z144" s="291"/>
      <c r="AA144" s="291"/>
      <c r="AB144" s="291"/>
      <c r="AC144" s="291"/>
      <c r="AD144" s="291"/>
      <c r="AE144" s="291"/>
      <c r="AF144" s="291"/>
      <c r="AG144" s="291"/>
      <c r="AH144" s="291">
        <f t="shared" si="33"/>
        <v>0</v>
      </c>
      <c r="AI144" s="809"/>
      <c r="AJ144" s="809"/>
      <c r="AK144" s="291"/>
      <c r="AL144" s="291"/>
      <c r="AM144" s="291"/>
      <c r="AN144" s="291"/>
      <c r="AO144" s="291"/>
      <c r="AP144" s="291"/>
      <c r="AQ144" s="292"/>
      <c r="AR144" s="286">
        <f t="shared" si="31"/>
        <v>0</v>
      </c>
    </row>
    <row r="145" spans="2:44" s="265" customFormat="1" x14ac:dyDescent="0.2">
      <c r="B145" s="277"/>
      <c r="C145" s="1527" t="s">
        <v>333</v>
      </c>
      <c r="D145" s="1528">
        <f>IFERROR('Sch Parent Inputs'!D167,0)</f>
        <v>0</v>
      </c>
      <c r="E145" s="1528">
        <f>IFERROR('Sch Parent Inputs'!F167,0)</f>
        <v>0</v>
      </c>
      <c r="F145" s="1528">
        <f t="shared" ref="F145" si="34">D145-E145</f>
        <v>0</v>
      </c>
      <c r="G145" s="1528"/>
      <c r="H145" s="1528"/>
      <c r="I145" s="1528"/>
      <c r="J145" s="1528"/>
      <c r="K145" s="1528"/>
      <c r="L145" s="1528"/>
      <c r="M145" s="1528"/>
      <c r="N145" s="1528"/>
      <c r="O145" s="1528"/>
      <c r="P145" s="1528"/>
      <c r="Q145" s="1528"/>
      <c r="R145" s="1528"/>
      <c r="S145" s="1534"/>
      <c r="T145" s="1530">
        <f t="shared" ref="T145" si="35">SUM(F145:S145)</f>
        <v>0</v>
      </c>
      <c r="U145" s="1531"/>
      <c r="V145" s="1531"/>
      <c r="W145" s="1532"/>
      <c r="X145" s="1532"/>
      <c r="Y145" s="1532"/>
      <c r="Z145" s="1532"/>
      <c r="AA145" s="1532"/>
      <c r="AB145" s="1532"/>
      <c r="AC145" s="1532"/>
      <c r="AD145" s="1532"/>
      <c r="AE145" s="1532"/>
      <c r="AF145" s="1532"/>
      <c r="AG145" s="1532"/>
      <c r="AH145" s="1532">
        <f t="shared" ref="AH145" si="36">+T145</f>
        <v>0</v>
      </c>
      <c r="AI145" s="1532"/>
      <c r="AJ145" s="1532"/>
      <c r="AK145" s="1532"/>
      <c r="AL145" s="1532"/>
      <c r="AM145" s="1532"/>
      <c r="AN145" s="1532"/>
      <c r="AO145" s="1532"/>
      <c r="AP145" s="1532"/>
      <c r="AQ145" s="1533"/>
      <c r="AR145" s="1531">
        <f t="shared" ref="AR145" si="37">T145-SUM(W145:AQ145)</f>
        <v>0</v>
      </c>
    </row>
    <row r="146" spans="2:44" s="265" customFormat="1" x14ac:dyDescent="0.2">
      <c r="B146" s="277"/>
      <c r="C146" s="911"/>
      <c r="D146" s="289"/>
      <c r="E146" s="289"/>
      <c r="F146" s="289"/>
      <c r="G146" s="289"/>
      <c r="H146" s="1322"/>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09"/>
      <c r="AJ146" s="809"/>
      <c r="AK146" s="291"/>
      <c r="AL146" s="291"/>
      <c r="AM146" s="291"/>
      <c r="AN146" s="291"/>
      <c r="AO146" s="291"/>
      <c r="AP146" s="291"/>
      <c r="AQ146" s="292"/>
      <c r="AR146" s="286">
        <f t="shared" si="31"/>
        <v>0</v>
      </c>
    </row>
    <row r="147" spans="2:44" s="265" customFormat="1" x14ac:dyDescent="0.2">
      <c r="B147" s="277"/>
      <c r="C147" s="1301" t="s">
        <v>387</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1"/>
        <v>0</v>
      </c>
    </row>
    <row r="148" spans="2:44" s="265" customFormat="1" x14ac:dyDescent="0.2">
      <c r="B148" s="277"/>
      <c r="C148" s="1303" t="s">
        <v>236</v>
      </c>
      <c r="D148" s="283"/>
      <c r="E148" s="283"/>
      <c r="F148" s="283"/>
      <c r="G148" s="283"/>
      <c r="H148" s="1321"/>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8"/>
      <c r="AJ148" s="808"/>
      <c r="AK148" s="287"/>
      <c r="AL148" s="287"/>
      <c r="AM148" s="287"/>
      <c r="AN148" s="287"/>
      <c r="AO148" s="287"/>
      <c r="AP148" s="287"/>
      <c r="AQ148" s="288"/>
      <c r="AR148" s="286">
        <f t="shared" si="31"/>
        <v>0</v>
      </c>
    </row>
    <row r="149" spans="2:44" s="265" customFormat="1" x14ac:dyDescent="0.2">
      <c r="B149" s="277"/>
      <c r="C149" s="911" t="s">
        <v>256</v>
      </c>
      <c r="D149" s="289">
        <f>IFERROR('Sch Parent Inputs'!D171,0)</f>
        <v>0</v>
      </c>
      <c r="E149" s="289">
        <f>IFERROR('Sch Parent Inputs'!F171,0)</f>
        <v>0</v>
      </c>
      <c r="F149" s="289">
        <f t="shared" ref="F149" si="38">D149-E149</f>
        <v>0</v>
      </c>
      <c r="G149" s="289">
        <f>-G89</f>
        <v>0</v>
      </c>
      <c r="H149" s="1322"/>
      <c r="I149" s="283"/>
      <c r="J149" s="283"/>
      <c r="K149" s="283"/>
      <c r="L149" s="283"/>
      <c r="M149" s="283"/>
      <c r="N149" s="283"/>
      <c r="O149" s="283"/>
      <c r="P149" s="283"/>
      <c r="Q149" s="283"/>
      <c r="R149" s="283"/>
      <c r="S149" s="284"/>
      <c r="T149" s="293">
        <f t="shared" ref="T149:T159" si="39">SUM(F149:S149)</f>
        <v>0</v>
      </c>
      <c r="U149" s="286"/>
      <c r="V149" s="286"/>
      <c r="W149" s="287"/>
      <c r="X149" s="287"/>
      <c r="Y149" s="287"/>
      <c r="Z149" s="287"/>
      <c r="AA149" s="287"/>
      <c r="AB149" s="287"/>
      <c r="AC149" s="287"/>
      <c r="AD149" s="287"/>
      <c r="AE149" s="287"/>
      <c r="AF149" s="287"/>
      <c r="AG149" s="287"/>
      <c r="AH149" s="291">
        <f t="shared" ref="AH149:AH159" si="40">+T149</f>
        <v>0</v>
      </c>
      <c r="AI149" s="808"/>
      <c r="AJ149" s="808"/>
      <c r="AK149" s="287"/>
      <c r="AL149" s="287"/>
      <c r="AM149" s="287"/>
      <c r="AN149" s="287"/>
      <c r="AO149" s="287"/>
      <c r="AP149" s="287"/>
      <c r="AQ149" s="288"/>
      <c r="AR149" s="286">
        <f t="shared" si="31"/>
        <v>0</v>
      </c>
    </row>
    <row r="150" spans="2:44" s="265" customFormat="1" x14ac:dyDescent="0.2">
      <c r="B150" s="277"/>
      <c r="C150" s="911" t="s">
        <v>230</v>
      </c>
      <c r="D150" s="289">
        <f>IFERROR('Sch Parent Inputs'!D172,0)</f>
        <v>0</v>
      </c>
      <c r="E150" s="289">
        <f>IFERROR('Sch Parent Inputs'!F172,0)</f>
        <v>0</v>
      </c>
      <c r="F150" s="289">
        <f t="shared" ref="F150:F159" si="41">D150-E150</f>
        <v>0</v>
      </c>
      <c r="G150" s="289">
        <f>-G90</f>
        <v>0</v>
      </c>
      <c r="H150" s="1322"/>
      <c r="I150" s="289"/>
      <c r="J150" s="289"/>
      <c r="K150" s="289"/>
      <c r="L150" s="289"/>
      <c r="M150" s="289"/>
      <c r="N150" s="289"/>
      <c r="O150" s="289"/>
      <c r="P150" s="289"/>
      <c r="Q150" s="289"/>
      <c r="R150" s="289"/>
      <c r="S150" s="290"/>
      <c r="T150" s="293">
        <f t="shared" si="39"/>
        <v>0</v>
      </c>
      <c r="U150" s="286"/>
      <c r="V150" s="286"/>
      <c r="W150" s="291"/>
      <c r="X150" s="291"/>
      <c r="Y150" s="291"/>
      <c r="Z150" s="291"/>
      <c r="AA150" s="291"/>
      <c r="AB150" s="291"/>
      <c r="AC150" s="291"/>
      <c r="AD150" s="291"/>
      <c r="AE150" s="291"/>
      <c r="AF150" s="291"/>
      <c r="AG150" s="291"/>
      <c r="AH150" s="291">
        <f t="shared" si="40"/>
        <v>0</v>
      </c>
      <c r="AI150" s="809"/>
      <c r="AJ150" s="809"/>
      <c r="AK150" s="291"/>
      <c r="AL150" s="291"/>
      <c r="AM150" s="291"/>
      <c r="AN150" s="291"/>
      <c r="AO150" s="291"/>
      <c r="AP150" s="291"/>
      <c r="AQ150" s="292"/>
      <c r="AR150" s="286">
        <f t="shared" si="31"/>
        <v>0</v>
      </c>
    </row>
    <row r="151" spans="2:44" s="265" customFormat="1" x14ac:dyDescent="0.2">
      <c r="B151" s="277"/>
      <c r="C151" s="911" t="s">
        <v>257</v>
      </c>
      <c r="D151" s="289">
        <f>IFERROR('Sch Parent Inputs'!D173,0)</f>
        <v>0</v>
      </c>
      <c r="E151" s="289">
        <f>IFERROR('Sch Parent Inputs'!F173,0)</f>
        <v>0</v>
      </c>
      <c r="F151" s="289">
        <f t="shared" si="41"/>
        <v>0</v>
      </c>
      <c r="G151" s="289">
        <f>-G91-G70</f>
        <v>0</v>
      </c>
      <c r="H151" s="1322"/>
      <c r="I151" s="289"/>
      <c r="J151" s="289"/>
      <c r="K151" s="289"/>
      <c r="L151" s="289"/>
      <c r="M151" s="289"/>
      <c r="N151" s="289"/>
      <c r="O151" s="289"/>
      <c r="P151" s="289"/>
      <c r="Q151" s="289"/>
      <c r="R151" s="289"/>
      <c r="S151" s="290"/>
      <c r="T151" s="293">
        <f t="shared" si="39"/>
        <v>0</v>
      </c>
      <c r="U151" s="286"/>
      <c r="V151" s="286"/>
      <c r="W151" s="291"/>
      <c r="X151" s="291"/>
      <c r="Y151" s="291"/>
      <c r="Z151" s="291"/>
      <c r="AA151" s="291"/>
      <c r="AB151" s="291"/>
      <c r="AC151" s="291"/>
      <c r="AD151" s="291"/>
      <c r="AE151" s="291"/>
      <c r="AF151" s="291"/>
      <c r="AG151" s="291"/>
      <c r="AH151" s="291">
        <f t="shared" si="40"/>
        <v>0</v>
      </c>
      <c r="AI151" s="809"/>
      <c r="AJ151" s="809"/>
      <c r="AK151" s="291"/>
      <c r="AL151" s="291"/>
      <c r="AM151" s="291"/>
      <c r="AN151" s="291"/>
      <c r="AO151" s="291"/>
      <c r="AP151" s="291"/>
      <c r="AQ151" s="292"/>
      <c r="AR151" s="286">
        <f t="shared" si="31"/>
        <v>0</v>
      </c>
    </row>
    <row r="152" spans="2:44" s="265" customFormat="1" x14ac:dyDescent="0.2">
      <c r="B152" s="277"/>
      <c r="C152" s="911" t="s">
        <v>232</v>
      </c>
      <c r="D152" s="289">
        <f>IFERROR('Sch Parent Inputs'!D174,0)</f>
        <v>0</v>
      </c>
      <c r="E152" s="289">
        <f>IFERROR('Sch Parent Inputs'!F174,0)</f>
        <v>0</v>
      </c>
      <c r="F152" s="289">
        <f t="shared" ref="F152" si="42">D152-E152</f>
        <v>0</v>
      </c>
      <c r="G152" s="289">
        <f>-G92-G71</f>
        <v>0</v>
      </c>
      <c r="H152" s="1322"/>
      <c r="I152" s="289"/>
      <c r="J152" s="289"/>
      <c r="K152" s="289"/>
      <c r="L152" s="289"/>
      <c r="M152" s="289"/>
      <c r="N152" s="289"/>
      <c r="O152" s="289"/>
      <c r="P152" s="289"/>
      <c r="Q152" s="289"/>
      <c r="R152" s="289"/>
      <c r="S152" s="290"/>
      <c r="T152" s="293">
        <f t="shared" si="39"/>
        <v>0</v>
      </c>
      <c r="U152" s="286"/>
      <c r="V152" s="286"/>
      <c r="W152" s="291"/>
      <c r="X152" s="291"/>
      <c r="Y152" s="291"/>
      <c r="Z152" s="291"/>
      <c r="AA152" s="291"/>
      <c r="AB152" s="291"/>
      <c r="AC152" s="291"/>
      <c r="AD152" s="291"/>
      <c r="AE152" s="291"/>
      <c r="AF152" s="291"/>
      <c r="AG152" s="291"/>
      <c r="AH152" s="291">
        <f t="shared" si="40"/>
        <v>0</v>
      </c>
      <c r="AI152" s="809"/>
      <c r="AJ152" s="809"/>
      <c r="AK152" s="291"/>
      <c r="AL152" s="291"/>
      <c r="AM152" s="291"/>
      <c r="AN152" s="291"/>
      <c r="AO152" s="291"/>
      <c r="AP152" s="291"/>
      <c r="AQ152" s="292"/>
      <c r="AR152" s="286">
        <f t="shared" si="31"/>
        <v>0</v>
      </c>
    </row>
    <row r="153" spans="2:44" s="265" customFormat="1" x14ac:dyDescent="0.2">
      <c r="B153" s="277"/>
      <c r="C153" s="911" t="s">
        <v>1105</v>
      </c>
      <c r="D153" s="289">
        <f>IFERROR('Sch Parent Inputs'!D175,0)</f>
        <v>0</v>
      </c>
      <c r="E153" s="289">
        <f>IFERROR('Sch Parent Inputs'!F175,0)</f>
        <v>0</v>
      </c>
      <c r="F153" s="289">
        <f t="shared" si="41"/>
        <v>0</v>
      </c>
      <c r="G153" s="289">
        <f t="shared" ref="G153:G159" si="43">-G93</f>
        <v>0</v>
      </c>
      <c r="H153" s="1322"/>
      <c r="I153" s="289"/>
      <c r="J153" s="289"/>
      <c r="K153" s="289"/>
      <c r="L153" s="289"/>
      <c r="M153" s="289"/>
      <c r="N153" s="289"/>
      <c r="O153" s="289"/>
      <c r="P153" s="289"/>
      <c r="Q153" s="289"/>
      <c r="R153" s="289"/>
      <c r="S153" s="290"/>
      <c r="T153" s="293">
        <f t="shared" si="39"/>
        <v>0</v>
      </c>
      <c r="U153" s="286"/>
      <c r="V153" s="286"/>
      <c r="W153" s="291"/>
      <c r="X153" s="291"/>
      <c r="Y153" s="291"/>
      <c r="Z153" s="291"/>
      <c r="AA153" s="291"/>
      <c r="AB153" s="291"/>
      <c r="AC153" s="291"/>
      <c r="AD153" s="291"/>
      <c r="AE153" s="291"/>
      <c r="AF153" s="291"/>
      <c r="AG153" s="291"/>
      <c r="AH153" s="291">
        <f t="shared" si="40"/>
        <v>0</v>
      </c>
      <c r="AI153" s="809"/>
      <c r="AJ153" s="809"/>
      <c r="AK153" s="291"/>
      <c r="AL153" s="291"/>
      <c r="AM153" s="291"/>
      <c r="AN153" s="291"/>
      <c r="AO153" s="291"/>
      <c r="AP153" s="291"/>
      <c r="AQ153" s="292"/>
      <c r="AR153" s="286">
        <f t="shared" si="31"/>
        <v>0</v>
      </c>
    </row>
    <row r="154" spans="2:44" s="265" customFormat="1" x14ac:dyDescent="0.2">
      <c r="B154" s="277"/>
      <c r="C154" s="911" t="s">
        <v>203</v>
      </c>
      <c r="D154" s="289">
        <f>IFERROR('Sch Parent Inputs'!D176,0)</f>
        <v>0</v>
      </c>
      <c r="E154" s="289">
        <f>IFERROR('Sch Parent Inputs'!F176,0)</f>
        <v>0</v>
      </c>
      <c r="F154" s="289">
        <f t="shared" si="41"/>
        <v>0</v>
      </c>
      <c r="G154" s="289">
        <f t="shared" si="43"/>
        <v>0</v>
      </c>
      <c r="H154" s="1322"/>
      <c r="I154" s="289"/>
      <c r="J154" s="289"/>
      <c r="K154" s="289"/>
      <c r="L154" s="289"/>
      <c r="M154" s="289"/>
      <c r="N154" s="289"/>
      <c r="O154" s="289"/>
      <c r="P154" s="289"/>
      <c r="Q154" s="289"/>
      <c r="R154" s="289"/>
      <c r="S154" s="290"/>
      <c r="T154" s="293">
        <f t="shared" si="39"/>
        <v>0</v>
      </c>
      <c r="U154" s="286"/>
      <c r="V154" s="286"/>
      <c r="W154" s="291"/>
      <c r="X154" s="291"/>
      <c r="Y154" s="291"/>
      <c r="Z154" s="291"/>
      <c r="AA154" s="291"/>
      <c r="AB154" s="291"/>
      <c r="AC154" s="291"/>
      <c r="AD154" s="291"/>
      <c r="AE154" s="291"/>
      <c r="AF154" s="291"/>
      <c r="AG154" s="291"/>
      <c r="AH154" s="291">
        <f t="shared" si="40"/>
        <v>0</v>
      </c>
      <c r="AI154" s="809"/>
      <c r="AJ154" s="809"/>
      <c r="AK154" s="291"/>
      <c r="AL154" s="291"/>
      <c r="AM154" s="291"/>
      <c r="AN154" s="291"/>
      <c r="AO154" s="291"/>
      <c r="AP154" s="291"/>
      <c r="AQ154" s="292"/>
      <c r="AR154" s="286">
        <f t="shared" si="31"/>
        <v>0</v>
      </c>
    </row>
    <row r="155" spans="2:44" s="265" customFormat="1" x14ac:dyDescent="0.2">
      <c r="B155" s="277"/>
      <c r="C155" s="911" t="s">
        <v>234</v>
      </c>
      <c r="D155" s="289">
        <f>IFERROR('Sch Parent Inputs'!D177,0)</f>
        <v>0</v>
      </c>
      <c r="E155" s="289">
        <f>IFERROR('Sch Parent Inputs'!F177,0)</f>
        <v>0</v>
      </c>
      <c r="F155" s="289">
        <f t="shared" ref="F155" si="44">D155-E155</f>
        <v>0</v>
      </c>
      <c r="G155" s="289">
        <f t="shared" si="43"/>
        <v>0</v>
      </c>
      <c r="H155" s="1322"/>
      <c r="I155" s="289"/>
      <c r="J155" s="289"/>
      <c r="K155" s="289"/>
      <c r="L155" s="289"/>
      <c r="M155" s="289"/>
      <c r="N155" s="289"/>
      <c r="O155" s="289"/>
      <c r="P155" s="289"/>
      <c r="Q155" s="289"/>
      <c r="R155" s="289"/>
      <c r="S155" s="290"/>
      <c r="T155" s="293">
        <f t="shared" si="39"/>
        <v>0</v>
      </c>
      <c r="U155" s="286"/>
      <c r="V155" s="286"/>
      <c r="W155" s="291"/>
      <c r="X155" s="291"/>
      <c r="Y155" s="291"/>
      <c r="Z155" s="291"/>
      <c r="AA155" s="291"/>
      <c r="AB155" s="291"/>
      <c r="AC155" s="291"/>
      <c r="AD155" s="291"/>
      <c r="AE155" s="291"/>
      <c r="AF155" s="291"/>
      <c r="AG155" s="291"/>
      <c r="AH155" s="291">
        <f t="shared" si="40"/>
        <v>0</v>
      </c>
      <c r="AI155" s="809"/>
      <c r="AJ155" s="809"/>
      <c r="AK155" s="291"/>
      <c r="AL155" s="291"/>
      <c r="AM155" s="291"/>
      <c r="AN155" s="291"/>
      <c r="AO155" s="291"/>
      <c r="AP155" s="291"/>
      <c r="AQ155" s="292"/>
      <c r="AR155" s="286">
        <f t="shared" si="31"/>
        <v>0</v>
      </c>
    </row>
    <row r="156" spans="2:44" s="265" customFormat="1" x14ac:dyDescent="0.2">
      <c r="B156" s="277"/>
      <c r="C156" s="911" t="s">
        <v>1106</v>
      </c>
      <c r="D156" s="289">
        <f>IFERROR('Sch Parent Inputs'!D178,0)</f>
        <v>0</v>
      </c>
      <c r="E156" s="289">
        <f>IFERROR('Sch Parent Inputs'!F178,0)</f>
        <v>0</v>
      </c>
      <c r="F156" s="289">
        <f t="shared" si="41"/>
        <v>0</v>
      </c>
      <c r="G156" s="289">
        <f t="shared" si="43"/>
        <v>0</v>
      </c>
      <c r="H156" s="1322"/>
      <c r="I156" s="289"/>
      <c r="J156" s="289"/>
      <c r="K156" s="289"/>
      <c r="L156" s="289"/>
      <c r="M156" s="289"/>
      <c r="N156" s="289"/>
      <c r="O156" s="289"/>
      <c r="P156" s="289"/>
      <c r="Q156" s="289"/>
      <c r="R156" s="289"/>
      <c r="S156" s="290"/>
      <c r="T156" s="293">
        <f t="shared" si="39"/>
        <v>0</v>
      </c>
      <c r="U156" s="286"/>
      <c r="V156" s="286"/>
      <c r="W156" s="291"/>
      <c r="X156" s="291"/>
      <c r="Y156" s="291"/>
      <c r="Z156" s="291"/>
      <c r="AA156" s="291"/>
      <c r="AB156" s="291"/>
      <c r="AC156" s="291"/>
      <c r="AD156" s="291"/>
      <c r="AE156" s="291"/>
      <c r="AF156" s="291"/>
      <c r="AG156" s="291"/>
      <c r="AH156" s="291">
        <f t="shared" si="40"/>
        <v>0</v>
      </c>
      <c r="AI156" s="809"/>
      <c r="AJ156" s="809"/>
      <c r="AK156" s="291"/>
      <c r="AL156" s="291"/>
      <c r="AM156" s="291"/>
      <c r="AN156" s="291"/>
      <c r="AO156" s="291"/>
      <c r="AP156" s="291"/>
      <c r="AQ156" s="292"/>
      <c r="AR156" s="286">
        <f t="shared" si="31"/>
        <v>0</v>
      </c>
    </row>
    <row r="157" spans="2:44" s="265" customFormat="1" x14ac:dyDescent="0.2">
      <c r="B157" s="277"/>
      <c r="C157" s="911" t="s">
        <v>165</v>
      </c>
      <c r="D157" s="289">
        <f>IFERROR('Sch Parent Inputs'!D179,0)</f>
        <v>0</v>
      </c>
      <c r="E157" s="289">
        <f>IFERROR('Sch Parent Inputs'!F179,0)</f>
        <v>0</v>
      </c>
      <c r="F157" s="289">
        <f t="shared" si="41"/>
        <v>0</v>
      </c>
      <c r="G157" s="289">
        <f t="shared" si="43"/>
        <v>0</v>
      </c>
      <c r="H157" s="1322"/>
      <c r="I157" s="289"/>
      <c r="J157" s="289"/>
      <c r="K157" s="289"/>
      <c r="L157" s="289"/>
      <c r="M157" s="289"/>
      <c r="N157" s="289"/>
      <c r="O157" s="289"/>
      <c r="P157" s="289"/>
      <c r="Q157" s="289"/>
      <c r="R157" s="289"/>
      <c r="S157" s="290"/>
      <c r="T157" s="293">
        <f t="shared" si="39"/>
        <v>0</v>
      </c>
      <c r="U157" s="286"/>
      <c r="V157" s="286"/>
      <c r="W157" s="291"/>
      <c r="X157" s="291"/>
      <c r="Y157" s="291"/>
      <c r="Z157" s="291"/>
      <c r="AA157" s="291"/>
      <c r="AB157" s="291"/>
      <c r="AC157" s="291"/>
      <c r="AD157" s="291"/>
      <c r="AE157" s="291"/>
      <c r="AF157" s="291"/>
      <c r="AG157" s="291"/>
      <c r="AH157" s="291">
        <f t="shared" si="40"/>
        <v>0</v>
      </c>
      <c r="AI157" s="809"/>
      <c r="AJ157" s="809"/>
      <c r="AK157" s="291"/>
      <c r="AL157" s="291"/>
      <c r="AM157" s="291"/>
      <c r="AN157" s="291"/>
      <c r="AO157" s="291"/>
      <c r="AP157" s="291"/>
      <c r="AQ157" s="292"/>
      <c r="AR157" s="286">
        <f t="shared" si="31"/>
        <v>0</v>
      </c>
    </row>
    <row r="158" spans="2:44" s="265" customFormat="1" x14ac:dyDescent="0.2">
      <c r="B158" s="277"/>
      <c r="C158" s="911" t="s">
        <v>1107</v>
      </c>
      <c r="D158" s="289">
        <f>IFERROR('Sch Parent Inputs'!D180,0)</f>
        <v>0</v>
      </c>
      <c r="E158" s="289">
        <f>IFERROR('Sch Parent Inputs'!F180,0)</f>
        <v>0</v>
      </c>
      <c r="F158" s="289">
        <f t="shared" si="41"/>
        <v>0</v>
      </c>
      <c r="G158" s="289">
        <f t="shared" si="43"/>
        <v>0</v>
      </c>
      <c r="H158" s="1322"/>
      <c r="I158" s="289"/>
      <c r="J158" s="289"/>
      <c r="K158" s="289"/>
      <c r="L158" s="289"/>
      <c r="M158" s="289"/>
      <c r="N158" s="289"/>
      <c r="O158" s="289"/>
      <c r="P158" s="289"/>
      <c r="Q158" s="289"/>
      <c r="R158" s="289"/>
      <c r="S158" s="290"/>
      <c r="T158" s="293">
        <f t="shared" si="39"/>
        <v>0</v>
      </c>
      <c r="U158" s="286"/>
      <c r="V158" s="286"/>
      <c r="W158" s="291"/>
      <c r="X158" s="291"/>
      <c r="Y158" s="291"/>
      <c r="Z158" s="291"/>
      <c r="AA158" s="291"/>
      <c r="AB158" s="291"/>
      <c r="AC158" s="291"/>
      <c r="AD158" s="291"/>
      <c r="AE158" s="291"/>
      <c r="AF158" s="291"/>
      <c r="AG158" s="291"/>
      <c r="AH158" s="291">
        <f t="shared" si="40"/>
        <v>0</v>
      </c>
      <c r="AI158" s="809"/>
      <c r="AJ158" s="809"/>
      <c r="AK158" s="291"/>
      <c r="AL158" s="291"/>
      <c r="AM158" s="291"/>
      <c r="AN158" s="291"/>
      <c r="AO158" s="291"/>
      <c r="AP158" s="291"/>
      <c r="AQ158" s="292"/>
      <c r="AR158" s="286">
        <f t="shared" si="31"/>
        <v>0</v>
      </c>
    </row>
    <row r="159" spans="2:44" s="265" customFormat="1" x14ac:dyDescent="0.2">
      <c r="B159" s="277"/>
      <c r="C159" s="911" t="s">
        <v>1108</v>
      </c>
      <c r="D159" s="289">
        <f>IFERROR('Sch Parent Inputs'!D181,0)</f>
        <v>0</v>
      </c>
      <c r="E159" s="289">
        <f>IFERROR('Sch Parent Inputs'!F181,0)</f>
        <v>0</v>
      </c>
      <c r="F159" s="289">
        <f t="shared" si="41"/>
        <v>0</v>
      </c>
      <c r="G159" s="289">
        <f t="shared" si="43"/>
        <v>0</v>
      </c>
      <c r="H159" s="1322"/>
      <c r="I159" s="289"/>
      <c r="J159" s="289"/>
      <c r="K159" s="289"/>
      <c r="L159" s="289"/>
      <c r="M159" s="289"/>
      <c r="N159" s="289"/>
      <c r="O159" s="289"/>
      <c r="P159" s="289"/>
      <c r="Q159" s="289"/>
      <c r="R159" s="289"/>
      <c r="S159" s="290"/>
      <c r="T159" s="293">
        <f t="shared" si="39"/>
        <v>0</v>
      </c>
      <c r="U159" s="286"/>
      <c r="V159" s="286"/>
      <c r="W159" s="291"/>
      <c r="X159" s="291"/>
      <c r="Y159" s="291"/>
      <c r="Z159" s="291"/>
      <c r="AA159" s="291"/>
      <c r="AB159" s="291"/>
      <c r="AC159" s="291"/>
      <c r="AD159" s="291"/>
      <c r="AE159" s="291"/>
      <c r="AF159" s="291"/>
      <c r="AG159" s="291"/>
      <c r="AH159" s="291">
        <f t="shared" si="40"/>
        <v>0</v>
      </c>
      <c r="AI159" s="809"/>
      <c r="AJ159" s="809"/>
      <c r="AK159" s="291"/>
      <c r="AL159" s="291"/>
      <c r="AM159" s="291"/>
      <c r="AN159" s="291"/>
      <c r="AO159" s="291"/>
      <c r="AP159" s="291"/>
      <c r="AQ159" s="292"/>
      <c r="AR159" s="286">
        <f t="shared" si="31"/>
        <v>0</v>
      </c>
    </row>
    <row r="160" spans="2:44" s="265" customFormat="1" x14ac:dyDescent="0.2">
      <c r="B160" s="277"/>
      <c r="C160" s="911"/>
      <c r="D160" s="289"/>
      <c r="E160" s="289"/>
      <c r="F160" s="289"/>
      <c r="G160" s="289"/>
      <c r="H160" s="1322"/>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09"/>
      <c r="AJ160" s="809"/>
      <c r="AK160" s="291"/>
      <c r="AL160" s="291"/>
      <c r="AM160" s="291"/>
      <c r="AN160" s="291"/>
      <c r="AO160" s="291"/>
      <c r="AP160" s="291"/>
      <c r="AQ160" s="292"/>
      <c r="AR160" s="286">
        <f t="shared" si="31"/>
        <v>0</v>
      </c>
    </row>
    <row r="161" spans="2:44" s="265" customFormat="1" x14ac:dyDescent="0.2">
      <c r="B161" s="277"/>
      <c r="C161" s="1301" t="s">
        <v>336</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31"/>
        <v>0</v>
      </c>
    </row>
    <row r="162" spans="2:44" s="265" customFormat="1" x14ac:dyDescent="0.2">
      <c r="B162" s="277"/>
      <c r="C162" s="1303" t="s">
        <v>236</v>
      </c>
      <c r="D162" s="283"/>
      <c r="E162" s="283"/>
      <c r="F162" s="283"/>
      <c r="G162" s="283"/>
      <c r="H162" s="1321"/>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8"/>
      <c r="AJ162" s="808"/>
      <c r="AK162" s="287"/>
      <c r="AL162" s="287"/>
      <c r="AM162" s="287"/>
      <c r="AN162" s="287"/>
      <c r="AO162" s="287"/>
      <c r="AP162" s="287"/>
      <c r="AQ162" s="288"/>
      <c r="AR162" s="286">
        <f t="shared" si="31"/>
        <v>0</v>
      </c>
    </row>
    <row r="163" spans="2:44" s="265" customFormat="1" x14ac:dyDescent="0.2">
      <c r="B163" s="277"/>
      <c r="C163" s="911" t="s">
        <v>260</v>
      </c>
      <c r="D163" s="289">
        <f>IFERROR('Sch Parent Inputs'!D186,0)</f>
        <v>0</v>
      </c>
      <c r="E163" s="289">
        <f>IFERROR('Sch Parent Inputs'!F186,0)</f>
        <v>0</v>
      </c>
      <c r="F163" s="289">
        <f>D163-E163</f>
        <v>0</v>
      </c>
      <c r="G163" s="289"/>
      <c r="H163" s="1322"/>
      <c r="I163" s="289"/>
      <c r="J163" s="289"/>
      <c r="K163" s="289"/>
      <c r="L163" s="289"/>
      <c r="M163" s="289"/>
      <c r="N163" s="289"/>
      <c r="O163" s="289"/>
      <c r="P163" s="289"/>
      <c r="Q163" s="289"/>
      <c r="R163" s="289"/>
      <c r="S163" s="290"/>
      <c r="T163" s="285">
        <f>SUM(F163:S163)</f>
        <v>0</v>
      </c>
      <c r="U163" s="286"/>
      <c r="V163" s="286"/>
      <c r="W163" s="291"/>
      <c r="X163" s="291"/>
      <c r="Y163" s="291"/>
      <c r="Z163" s="291"/>
      <c r="AA163" s="291"/>
      <c r="AB163" s="291"/>
      <c r="AC163" s="291"/>
      <c r="AD163" s="291"/>
      <c r="AE163" s="291"/>
      <c r="AF163" s="291"/>
      <c r="AG163" s="291"/>
      <c r="AH163" s="291"/>
      <c r="AI163" s="809">
        <f>+T163</f>
        <v>0</v>
      </c>
      <c r="AJ163" s="378"/>
      <c r="AK163" s="291"/>
      <c r="AL163" s="291"/>
      <c r="AM163" s="291"/>
      <c r="AN163" s="291"/>
      <c r="AO163" s="291"/>
      <c r="AP163" s="291"/>
      <c r="AQ163" s="292"/>
      <c r="AR163" s="286">
        <f t="shared" si="31"/>
        <v>0</v>
      </c>
    </row>
    <row r="164" spans="2:44" s="265" customFormat="1" x14ac:dyDescent="0.2">
      <c r="B164" s="277"/>
      <c r="C164" s="911" t="s">
        <v>160</v>
      </c>
      <c r="D164" s="289">
        <f>IFERROR('Sch Parent Inputs'!D187,0)</f>
        <v>0</v>
      </c>
      <c r="E164" s="289">
        <f>IFERROR('Sch Parent Inputs'!F187,0)</f>
        <v>0</v>
      </c>
      <c r="F164" s="289">
        <f t="shared" ref="F164:F165" si="45">D164-E164</f>
        <v>0</v>
      </c>
      <c r="G164" s="289">
        <f>-F164</f>
        <v>0</v>
      </c>
      <c r="H164" s="1322"/>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09">
        <f>+T164</f>
        <v>0</v>
      </c>
      <c r="AJ164" s="378"/>
      <c r="AK164" s="291"/>
      <c r="AL164" s="291"/>
      <c r="AM164" s="291"/>
      <c r="AN164" s="291"/>
      <c r="AO164" s="291"/>
      <c r="AP164" s="291"/>
      <c r="AQ164" s="292"/>
      <c r="AR164" s="286">
        <f t="shared" si="31"/>
        <v>0</v>
      </c>
    </row>
    <row r="165" spans="2:44" s="265" customFormat="1" x14ac:dyDescent="0.2">
      <c r="B165" s="277"/>
      <c r="C165" s="911" t="s">
        <v>261</v>
      </c>
      <c r="D165" s="289">
        <f>IFERROR('Sch Parent Inputs'!D188,0)</f>
        <v>0</v>
      </c>
      <c r="E165" s="289">
        <f>IFERROR('Sch Parent Inputs'!F188,0)</f>
        <v>0</v>
      </c>
      <c r="F165" s="289">
        <f t="shared" si="45"/>
        <v>0</v>
      </c>
      <c r="G165" s="289"/>
      <c r="H165" s="1322"/>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09">
        <f>+T165</f>
        <v>0</v>
      </c>
      <c r="AJ165" s="378"/>
      <c r="AK165" s="291"/>
      <c r="AL165" s="291"/>
      <c r="AM165" s="291"/>
      <c r="AN165" s="291"/>
      <c r="AO165" s="291"/>
      <c r="AP165" s="291"/>
      <c r="AQ165" s="292"/>
      <c r="AR165" s="286">
        <f t="shared" si="31"/>
        <v>0</v>
      </c>
    </row>
    <row r="166" spans="2:44" s="265" customFormat="1" x14ac:dyDescent="0.2">
      <c r="B166" s="277"/>
      <c r="C166" s="1301" t="s">
        <v>262</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31"/>
        <v>0</v>
      </c>
    </row>
    <row r="167" spans="2:44" s="265" customFormat="1" x14ac:dyDescent="0.2">
      <c r="B167" s="277"/>
      <c r="C167" s="1303" t="s">
        <v>263</v>
      </c>
      <c r="D167" s="283"/>
      <c r="E167" s="283"/>
      <c r="F167" s="283"/>
      <c r="G167" s="283"/>
      <c r="H167" s="1321"/>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8"/>
      <c r="AJ167" s="808"/>
      <c r="AK167" s="287"/>
      <c r="AL167" s="287"/>
      <c r="AM167" s="287"/>
      <c r="AN167" s="287"/>
      <c r="AO167" s="287"/>
      <c r="AP167" s="287"/>
      <c r="AQ167" s="288"/>
      <c r="AR167" s="286">
        <f t="shared" si="31"/>
        <v>0</v>
      </c>
    </row>
    <row r="168" spans="2:44" s="265" customFormat="1" x14ac:dyDescent="0.2">
      <c r="B168" s="277"/>
      <c r="C168" s="911" t="s">
        <v>1109</v>
      </c>
      <c r="D168" s="289">
        <f>IFERROR('Sch Parent Inputs'!D193,0)</f>
        <v>0</v>
      </c>
      <c r="E168" s="289">
        <f>IFERROR('Sch Parent Inputs'!F193,0)</f>
        <v>0</v>
      </c>
      <c r="F168" s="289">
        <f t="shared" ref="F168:F172" si="46">D168-E168</f>
        <v>0</v>
      </c>
      <c r="G168" s="289"/>
      <c r="H168" s="1322"/>
      <c r="I168" s="289"/>
      <c r="J168" s="289"/>
      <c r="K168" s="289"/>
      <c r="L168" s="289"/>
      <c r="M168" s="289"/>
      <c r="N168" s="289"/>
      <c r="O168" s="289"/>
      <c r="P168" s="289"/>
      <c r="Q168" s="289"/>
      <c r="R168" s="289"/>
      <c r="S168" s="290"/>
      <c r="T168" s="293">
        <f t="shared" ref="T168:T172" si="47">SUM(F168:S168)</f>
        <v>0</v>
      </c>
      <c r="U168" s="286"/>
      <c r="V168" s="286"/>
      <c r="W168" s="291"/>
      <c r="X168" s="291"/>
      <c r="Y168" s="291"/>
      <c r="Z168" s="291"/>
      <c r="AA168" s="291"/>
      <c r="AB168" s="291"/>
      <c r="AC168" s="291">
        <f>T168</f>
        <v>0</v>
      </c>
      <c r="AD168" s="291"/>
      <c r="AE168" s="291"/>
      <c r="AF168" s="291"/>
      <c r="AG168" s="291"/>
      <c r="AH168" s="291"/>
      <c r="AI168" s="809"/>
      <c r="AJ168" s="809"/>
      <c r="AK168" s="291"/>
      <c r="AL168" s="291"/>
      <c r="AM168" s="291"/>
      <c r="AN168" s="291"/>
      <c r="AO168" s="291"/>
      <c r="AP168" s="291"/>
      <c r="AQ168" s="292"/>
      <c r="AR168" s="286">
        <f t="shared" si="31"/>
        <v>0</v>
      </c>
    </row>
    <row r="169" spans="2:44" s="265" customFormat="1" x14ac:dyDescent="0.2">
      <c r="B169" s="277"/>
      <c r="C169" s="911" t="s">
        <v>265</v>
      </c>
      <c r="D169" s="289">
        <f>IFERROR('Sch Parent Inputs'!D194,0)</f>
        <v>0</v>
      </c>
      <c r="E169" s="289">
        <f>IFERROR('Sch Parent Inputs'!F194,0)</f>
        <v>0</v>
      </c>
      <c r="F169" s="289">
        <f t="shared" si="46"/>
        <v>0</v>
      </c>
      <c r="G169" s="289"/>
      <c r="H169" s="1322"/>
      <c r="I169" s="289"/>
      <c r="J169" s="289"/>
      <c r="K169" s="289"/>
      <c r="L169" s="289"/>
      <c r="M169" s="289"/>
      <c r="N169" s="289"/>
      <c r="O169" s="289"/>
      <c r="P169" s="289"/>
      <c r="Q169" s="289"/>
      <c r="R169" s="289"/>
      <c r="S169" s="290"/>
      <c r="T169" s="293">
        <f t="shared" si="47"/>
        <v>0</v>
      </c>
      <c r="U169" s="286"/>
      <c r="V169" s="286"/>
      <c r="W169" s="291"/>
      <c r="X169" s="291"/>
      <c r="Y169" s="291"/>
      <c r="Z169" s="291"/>
      <c r="AA169" s="291"/>
      <c r="AB169" s="291"/>
      <c r="AC169" s="291">
        <f>T169</f>
        <v>0</v>
      </c>
      <c r="AD169" s="291"/>
      <c r="AE169" s="291"/>
      <c r="AF169" s="291"/>
      <c r="AG169" s="291"/>
      <c r="AH169" s="291"/>
      <c r="AI169" s="809"/>
      <c r="AJ169" s="809"/>
      <c r="AK169" s="291"/>
      <c r="AL169" s="291"/>
      <c r="AM169" s="291"/>
      <c r="AN169" s="291"/>
      <c r="AO169" s="291"/>
      <c r="AP169" s="291"/>
      <c r="AQ169" s="292"/>
      <c r="AR169" s="286">
        <f t="shared" si="31"/>
        <v>0</v>
      </c>
    </row>
    <row r="170" spans="2:44" s="265" customFormat="1" x14ac:dyDescent="0.2">
      <c r="B170" s="277"/>
      <c r="C170" s="911" t="s">
        <v>1110</v>
      </c>
      <c r="D170" s="289">
        <f>IFERROR('Sch Parent Inputs'!D195,0)</f>
        <v>0</v>
      </c>
      <c r="E170" s="289">
        <f>IFERROR('Sch Parent Inputs'!F195,0)</f>
        <v>0</v>
      </c>
      <c r="F170" s="289">
        <f t="shared" si="46"/>
        <v>0</v>
      </c>
      <c r="G170" s="289"/>
      <c r="H170" s="1322"/>
      <c r="I170" s="289"/>
      <c r="J170" s="289"/>
      <c r="K170" s="289"/>
      <c r="L170" s="289">
        <f>-F170</f>
        <v>0</v>
      </c>
      <c r="M170" s="289"/>
      <c r="N170" s="289"/>
      <c r="O170" s="289"/>
      <c r="P170" s="289"/>
      <c r="Q170" s="289"/>
      <c r="R170" s="289"/>
      <c r="S170" s="290"/>
      <c r="T170" s="293">
        <f t="shared" si="47"/>
        <v>0</v>
      </c>
      <c r="U170" s="286"/>
      <c r="V170" s="286"/>
      <c r="W170" s="291"/>
      <c r="X170" s="291"/>
      <c r="Y170" s="291"/>
      <c r="Z170" s="291"/>
      <c r="AA170" s="291"/>
      <c r="AB170" s="291"/>
      <c r="AC170" s="291"/>
      <c r="AD170" s="291"/>
      <c r="AE170" s="291"/>
      <c r="AF170" s="291"/>
      <c r="AG170" s="291"/>
      <c r="AH170" s="291"/>
      <c r="AI170" s="809"/>
      <c r="AJ170" s="809"/>
      <c r="AK170" s="291"/>
      <c r="AL170" s="291"/>
      <c r="AM170" s="291"/>
      <c r="AN170" s="291"/>
      <c r="AO170" s="291"/>
      <c r="AP170" s="291"/>
      <c r="AQ170" s="292"/>
      <c r="AR170" s="286">
        <f t="shared" si="31"/>
        <v>0</v>
      </c>
    </row>
    <row r="171" spans="2:44" s="265" customFormat="1" x14ac:dyDescent="0.2">
      <c r="B171" s="277"/>
      <c r="C171" s="911" t="s">
        <v>1111</v>
      </c>
      <c r="D171" s="289">
        <f>IFERROR('Sch Parent Inputs'!D196,0)</f>
        <v>0</v>
      </c>
      <c r="E171" s="289">
        <f>IFERROR('Sch Parent Inputs'!F196,0)</f>
        <v>0</v>
      </c>
      <c r="F171" s="289">
        <f t="shared" si="46"/>
        <v>0</v>
      </c>
      <c r="G171" s="289">
        <f>-G115</f>
        <v>0</v>
      </c>
      <c r="H171" s="1322"/>
      <c r="I171" s="289"/>
      <c r="J171" s="289"/>
      <c r="K171" s="289"/>
      <c r="L171" s="289"/>
      <c r="M171" s="289">
        <f>-(F171+G171)</f>
        <v>0</v>
      </c>
      <c r="N171" s="289"/>
      <c r="O171" s="289"/>
      <c r="P171" s="289"/>
      <c r="Q171" s="289"/>
      <c r="R171" s="289"/>
      <c r="S171" s="290"/>
      <c r="T171" s="293">
        <f t="shared" si="47"/>
        <v>0</v>
      </c>
      <c r="U171" s="286"/>
      <c r="V171" s="286"/>
      <c r="W171" s="291"/>
      <c r="X171" s="291"/>
      <c r="Y171" s="291"/>
      <c r="Z171" s="291"/>
      <c r="AA171" s="291"/>
      <c r="AB171" s="291"/>
      <c r="AC171" s="291"/>
      <c r="AD171" s="291"/>
      <c r="AE171" s="291"/>
      <c r="AF171" s="291"/>
      <c r="AG171" s="291"/>
      <c r="AH171" s="291"/>
      <c r="AI171" s="809"/>
      <c r="AJ171" s="809"/>
      <c r="AK171" s="291"/>
      <c r="AL171" s="291"/>
      <c r="AM171" s="291"/>
      <c r="AN171" s="291"/>
      <c r="AO171" s="291"/>
      <c r="AP171" s="291"/>
      <c r="AQ171" s="292"/>
      <c r="AR171" s="286">
        <f t="shared" si="31"/>
        <v>0</v>
      </c>
    </row>
    <row r="172" spans="2:44" s="265" customFormat="1" x14ac:dyDescent="0.2">
      <c r="B172" s="277"/>
      <c r="C172" s="911" t="s">
        <v>1112</v>
      </c>
      <c r="D172" s="289">
        <f>IFERROR('Sch Parent Inputs'!D197,0)</f>
        <v>0</v>
      </c>
      <c r="E172" s="289">
        <f>IFERROR('Sch Parent Inputs'!F197,0)</f>
        <v>0</v>
      </c>
      <c r="F172" s="289">
        <f t="shared" si="46"/>
        <v>0</v>
      </c>
      <c r="G172" s="289"/>
      <c r="H172" s="1322"/>
      <c r="I172" s="289"/>
      <c r="J172" s="289"/>
      <c r="K172" s="289"/>
      <c r="L172" s="289"/>
      <c r="M172" s="289">
        <f>-F172</f>
        <v>0</v>
      </c>
      <c r="N172" s="289"/>
      <c r="O172" s="289"/>
      <c r="P172" s="289"/>
      <c r="Q172" s="289"/>
      <c r="R172" s="289"/>
      <c r="S172" s="290"/>
      <c r="T172" s="293">
        <f t="shared" si="47"/>
        <v>0</v>
      </c>
      <c r="U172" s="286"/>
      <c r="V172" s="286"/>
      <c r="W172" s="291"/>
      <c r="X172" s="291"/>
      <c r="Y172" s="291"/>
      <c r="Z172" s="291"/>
      <c r="AA172" s="291"/>
      <c r="AB172" s="291"/>
      <c r="AC172" s="291"/>
      <c r="AD172" s="291"/>
      <c r="AE172" s="291"/>
      <c r="AF172" s="291"/>
      <c r="AG172" s="291"/>
      <c r="AH172" s="291"/>
      <c r="AI172" s="809"/>
      <c r="AJ172" s="809"/>
      <c r="AK172" s="291"/>
      <c r="AL172" s="291"/>
      <c r="AM172" s="291"/>
      <c r="AN172" s="291"/>
      <c r="AO172" s="291"/>
      <c r="AP172" s="291"/>
      <c r="AQ172" s="292"/>
      <c r="AR172" s="286">
        <f t="shared" si="31"/>
        <v>0</v>
      </c>
    </row>
    <row r="173" spans="2:44" s="265" customFormat="1" x14ac:dyDescent="0.2">
      <c r="B173" s="277"/>
      <c r="C173" s="911"/>
      <c r="D173" s="289"/>
      <c r="E173" s="289"/>
      <c r="F173" s="289"/>
      <c r="G173" s="289"/>
      <c r="H173" s="1322"/>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09"/>
      <c r="AJ173" s="809"/>
      <c r="AK173" s="291"/>
      <c r="AL173" s="291"/>
      <c r="AM173" s="291"/>
      <c r="AN173" s="291"/>
      <c r="AO173" s="291"/>
      <c r="AP173" s="291"/>
      <c r="AQ173" s="292"/>
      <c r="AR173" s="286">
        <f t="shared" si="31"/>
        <v>0</v>
      </c>
    </row>
    <row r="174" spans="2:44" s="265" customFormat="1" x14ac:dyDescent="0.2">
      <c r="B174" s="277"/>
      <c r="C174" s="1301" t="s">
        <v>269</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31"/>
        <v>0</v>
      </c>
    </row>
    <row r="175" spans="2:44" s="265" customFormat="1" x14ac:dyDescent="0.2">
      <c r="B175" s="277"/>
      <c r="C175" s="1303" t="s">
        <v>263</v>
      </c>
      <c r="D175" s="283"/>
      <c r="E175" s="283"/>
      <c r="F175" s="283"/>
      <c r="G175" s="283"/>
      <c r="H175" s="1321"/>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8"/>
      <c r="AJ175" s="808"/>
      <c r="AK175" s="287"/>
      <c r="AL175" s="287"/>
      <c r="AM175" s="287"/>
      <c r="AN175" s="287"/>
      <c r="AO175" s="287"/>
      <c r="AP175" s="287"/>
      <c r="AQ175" s="288"/>
      <c r="AR175" s="286">
        <f t="shared" si="31"/>
        <v>0</v>
      </c>
    </row>
    <row r="176" spans="2:44" s="265" customFormat="1" x14ac:dyDescent="0.2">
      <c r="B176" s="277"/>
      <c r="C176" s="911" t="s">
        <v>270</v>
      </c>
      <c r="D176" s="289">
        <f>IFERROR('Sch Parent Inputs'!D202,0)</f>
        <v>0</v>
      </c>
      <c r="E176" s="289">
        <f>IFERROR('Sch Parent Inputs'!F202,0)</f>
        <v>0</v>
      </c>
      <c r="F176" s="289">
        <f>D176-E176</f>
        <v>0</v>
      </c>
      <c r="G176" s="289"/>
      <c r="H176" s="1322"/>
      <c r="I176" s="289"/>
      <c r="J176" s="289"/>
      <c r="K176" s="289"/>
      <c r="L176" s="289"/>
      <c r="M176" s="289"/>
      <c r="N176" s="289"/>
      <c r="O176" s="289"/>
      <c r="P176" s="289"/>
      <c r="Q176" s="289"/>
      <c r="R176" s="289"/>
      <c r="S176" s="290"/>
      <c r="T176" s="285">
        <f>SUM(F176:S176)</f>
        <v>0</v>
      </c>
      <c r="U176" s="286"/>
      <c r="V176" s="286"/>
      <c r="W176" s="291"/>
      <c r="X176" s="291"/>
      <c r="Y176" s="291"/>
      <c r="Z176" s="291"/>
      <c r="AA176" s="291"/>
      <c r="AB176" s="291"/>
      <c r="AC176" s="291"/>
      <c r="AD176" s="291"/>
      <c r="AE176" s="291"/>
      <c r="AF176" s="291"/>
      <c r="AG176" s="291"/>
      <c r="AH176" s="291"/>
      <c r="AI176" s="809"/>
      <c r="AJ176" s="809"/>
      <c r="AK176" s="291"/>
      <c r="AL176" s="291"/>
      <c r="AM176" s="291"/>
      <c r="AN176" s="291">
        <f>+T176</f>
        <v>0</v>
      </c>
      <c r="AO176" s="291"/>
      <c r="AP176" s="291"/>
      <c r="AQ176" s="292"/>
      <c r="AR176" s="286">
        <f t="shared" si="31"/>
        <v>0</v>
      </c>
    </row>
    <row r="177" spans="2:44" s="265" customFormat="1" x14ac:dyDescent="0.2">
      <c r="B177" s="277"/>
      <c r="C177" s="911" t="s">
        <v>271</v>
      </c>
      <c r="D177" s="289">
        <f>IFERROR('Sch Parent Inputs'!D203,0)</f>
        <v>0</v>
      </c>
      <c r="E177" s="289">
        <f>IFERROR('Sch Parent Inputs'!F203,0)</f>
        <v>0</v>
      </c>
      <c r="F177" s="289">
        <f>D177-E177</f>
        <v>0</v>
      </c>
      <c r="G177" s="289"/>
      <c r="H177" s="1322"/>
      <c r="I177" s="289"/>
      <c r="J177" s="289"/>
      <c r="K177" s="289"/>
      <c r="L177" s="289"/>
      <c r="M177" s="289"/>
      <c r="N177" s="289"/>
      <c r="O177" s="289"/>
      <c r="P177" s="289"/>
      <c r="Q177" s="289"/>
      <c r="R177" s="289"/>
      <c r="S177" s="290"/>
      <c r="T177" s="285">
        <f>SUM(F177:S177)</f>
        <v>0</v>
      </c>
      <c r="U177" s="286"/>
      <c r="V177" s="286"/>
      <c r="W177" s="291"/>
      <c r="X177" s="291"/>
      <c r="Y177" s="291"/>
      <c r="Z177" s="291"/>
      <c r="AA177" s="291"/>
      <c r="AB177" s="291"/>
      <c r="AC177" s="291"/>
      <c r="AD177" s="291"/>
      <c r="AE177" s="291"/>
      <c r="AF177" s="291"/>
      <c r="AG177" s="291"/>
      <c r="AH177" s="291"/>
      <c r="AI177" s="809"/>
      <c r="AJ177" s="809"/>
      <c r="AK177" s="291"/>
      <c r="AL177" s="291"/>
      <c r="AM177" s="291"/>
      <c r="AN177" s="291">
        <f>+T177</f>
        <v>0</v>
      </c>
      <c r="AO177" s="291"/>
      <c r="AP177" s="291"/>
      <c r="AQ177" s="292"/>
      <c r="AR177" s="286">
        <f t="shared" si="31"/>
        <v>0</v>
      </c>
    </row>
    <row r="178" spans="2:44" s="265" customFormat="1" x14ac:dyDescent="0.2">
      <c r="B178" s="277"/>
      <c r="C178" s="911" t="s">
        <v>272</v>
      </c>
      <c r="D178" s="289">
        <f>IFERROR('Sch Parent Inputs'!D204,0)</f>
        <v>0</v>
      </c>
      <c r="E178" s="289">
        <f>IFERROR('Sch Parent Inputs'!F204,0)</f>
        <v>0</v>
      </c>
      <c r="F178" s="289">
        <f>D178-E178</f>
        <v>0</v>
      </c>
      <c r="G178" s="289"/>
      <c r="H178" s="1322"/>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09"/>
      <c r="AJ178" s="809"/>
      <c r="AK178" s="291"/>
      <c r="AL178" s="291"/>
      <c r="AM178" s="291"/>
      <c r="AN178" s="291"/>
      <c r="AO178" s="291">
        <f>+T178</f>
        <v>0</v>
      </c>
      <c r="AP178" s="291"/>
      <c r="AQ178" s="292"/>
      <c r="AR178" s="286">
        <f t="shared" si="31"/>
        <v>0</v>
      </c>
    </row>
    <row r="179" spans="2:44" s="265" customFormat="1" x14ac:dyDescent="0.2">
      <c r="B179" s="277"/>
      <c r="C179" s="911" t="s">
        <v>273</v>
      </c>
      <c r="D179" s="289">
        <f>IFERROR('Sch Parent Inputs'!D205,0)</f>
        <v>0</v>
      </c>
      <c r="E179" s="289">
        <f>IFERROR('Sch Parent Inputs'!F205,0)</f>
        <v>0</v>
      </c>
      <c r="F179" s="289">
        <f>D179-E179</f>
        <v>0</v>
      </c>
      <c r="G179" s="289"/>
      <c r="H179" s="1322"/>
      <c r="I179" s="289"/>
      <c r="J179" s="289"/>
      <c r="K179" s="289"/>
      <c r="L179" s="289"/>
      <c r="M179" s="289"/>
      <c r="N179" s="289"/>
      <c r="O179" s="289"/>
      <c r="P179" s="289"/>
      <c r="Q179" s="289"/>
      <c r="R179" s="289"/>
      <c r="S179" s="290"/>
      <c r="T179" s="285">
        <f>SUM(F179:S179)</f>
        <v>0</v>
      </c>
      <c r="U179" s="286"/>
      <c r="V179" s="286"/>
      <c r="W179" s="291"/>
      <c r="X179" s="291"/>
      <c r="Y179" s="291"/>
      <c r="Z179" s="291"/>
      <c r="AA179" s="291"/>
      <c r="AB179" s="291"/>
      <c r="AC179" s="291"/>
      <c r="AD179" s="291"/>
      <c r="AE179" s="291"/>
      <c r="AF179" s="291"/>
      <c r="AG179" s="291"/>
      <c r="AH179" s="291"/>
      <c r="AI179" s="809"/>
      <c r="AJ179" s="809"/>
      <c r="AK179" s="291"/>
      <c r="AL179" s="291"/>
      <c r="AM179" s="291"/>
      <c r="AN179" s="291"/>
      <c r="AO179" s="291">
        <f>+T179</f>
        <v>0</v>
      </c>
      <c r="AP179" s="291"/>
      <c r="AQ179" s="292"/>
      <c r="AR179" s="286">
        <f t="shared" si="31"/>
        <v>0</v>
      </c>
    </row>
    <row r="180" spans="2:44" s="265" customFormat="1" x14ac:dyDescent="0.2">
      <c r="B180" s="277"/>
      <c r="C180" s="911"/>
      <c r="D180" s="289"/>
      <c r="E180" s="289"/>
      <c r="F180" s="289"/>
      <c r="G180" s="289"/>
      <c r="H180" s="1322"/>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09"/>
      <c r="AJ180" s="809"/>
      <c r="AK180" s="291"/>
      <c r="AL180" s="291"/>
      <c r="AM180" s="291"/>
      <c r="AN180" s="291"/>
      <c r="AO180" s="291"/>
      <c r="AP180" s="291"/>
      <c r="AQ180" s="292"/>
      <c r="AR180" s="286">
        <f t="shared" si="31"/>
        <v>0</v>
      </c>
    </row>
    <row r="181" spans="2:44" s="265" customFormat="1" x14ac:dyDescent="0.2">
      <c r="B181" s="277"/>
      <c r="C181" s="1301" t="s">
        <v>274</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31"/>
        <v>0</v>
      </c>
    </row>
    <row r="182" spans="2:44" s="265" customFormat="1" x14ac:dyDescent="0.2">
      <c r="B182" s="277"/>
      <c r="C182" s="1303" t="s">
        <v>263</v>
      </c>
      <c r="D182" s="283"/>
      <c r="E182" s="283"/>
      <c r="F182" s="283"/>
      <c r="G182" s="283"/>
      <c r="H182" s="1321"/>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8"/>
      <c r="AJ182" s="808"/>
      <c r="AK182" s="287"/>
      <c r="AL182" s="287"/>
      <c r="AM182" s="287"/>
      <c r="AN182" s="287"/>
      <c r="AO182" s="287"/>
      <c r="AP182" s="287"/>
      <c r="AQ182" s="288"/>
      <c r="AR182" s="286">
        <f t="shared" si="31"/>
        <v>0</v>
      </c>
    </row>
    <row r="183" spans="2:44" s="265" customFormat="1" x14ac:dyDescent="0.2">
      <c r="B183" s="277"/>
      <c r="C183" s="911" t="s">
        <v>348</v>
      </c>
      <c r="D183" s="289">
        <f>IFERROR('Sch Parent Inputs'!D209,0)</f>
        <v>0</v>
      </c>
      <c r="E183" s="289">
        <f>IFERROR('Sch Parent Inputs'!F209,0)</f>
        <v>0</v>
      </c>
      <c r="F183" s="289">
        <f>D183-E183</f>
        <v>0</v>
      </c>
      <c r="G183" s="289"/>
      <c r="H183" s="1322"/>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09"/>
      <c r="AJ183" s="809"/>
      <c r="AK183" s="291"/>
      <c r="AL183" s="291"/>
      <c r="AM183" s="291"/>
      <c r="AN183" s="291"/>
      <c r="AO183" s="291"/>
      <c r="AP183" s="291"/>
      <c r="AQ183" s="292"/>
      <c r="AR183" s="286">
        <f t="shared" si="31"/>
        <v>0</v>
      </c>
    </row>
    <row r="184" spans="2:44" s="265" customFormat="1" x14ac:dyDescent="0.2">
      <c r="B184" s="277"/>
      <c r="C184" s="911" t="s">
        <v>1113</v>
      </c>
      <c r="D184" s="289">
        <f>IFERROR('Sch Parent Inputs'!D210,0)</f>
        <v>0</v>
      </c>
      <c r="E184" s="289">
        <f>IFERROR('Sch Parent Inputs'!F210,0)</f>
        <v>0</v>
      </c>
      <c r="F184" s="289">
        <f>D184-E184</f>
        <v>0</v>
      </c>
      <c r="G184" s="289"/>
      <c r="H184" s="1322"/>
      <c r="I184" s="289">
        <f>-F184</f>
        <v>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09"/>
      <c r="AJ184" s="809"/>
      <c r="AK184" s="291"/>
      <c r="AL184" s="291"/>
      <c r="AM184" s="291"/>
      <c r="AN184" s="291"/>
      <c r="AO184" s="291"/>
      <c r="AP184" s="291"/>
      <c r="AQ184" s="292"/>
      <c r="AR184" s="286">
        <f t="shared" si="31"/>
        <v>0</v>
      </c>
    </row>
    <row r="185" spans="2:44" s="265" customFormat="1" x14ac:dyDescent="0.2">
      <c r="B185" s="277"/>
      <c r="C185" s="911" t="s">
        <v>1114</v>
      </c>
      <c r="D185" s="289">
        <f>IFERROR('Sch Parent Inputs'!D211,0)</f>
        <v>0</v>
      </c>
      <c r="E185" s="289">
        <f>IFERROR('Sch Parent Inputs'!F211,0)</f>
        <v>0</v>
      </c>
      <c r="F185" s="289">
        <f>D185-E185</f>
        <v>0</v>
      </c>
      <c r="G185" s="289"/>
      <c r="H185" s="1322"/>
      <c r="I185" s="289">
        <f>-F185</f>
        <v>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09"/>
      <c r="AJ185" s="809"/>
      <c r="AK185" s="291"/>
      <c r="AL185" s="291"/>
      <c r="AM185" s="291"/>
      <c r="AN185" s="291"/>
      <c r="AO185" s="291"/>
      <c r="AP185" s="291"/>
      <c r="AQ185" s="292"/>
      <c r="AR185" s="286">
        <f t="shared" si="31"/>
        <v>0</v>
      </c>
    </row>
    <row r="186" spans="2:44" s="265" customFormat="1" x14ac:dyDescent="0.2">
      <c r="B186" s="277"/>
      <c r="C186" s="911" t="s">
        <v>278</v>
      </c>
      <c r="D186" s="289">
        <f>IFERROR('Sch Parent Inputs'!D212,0)</f>
        <v>0</v>
      </c>
      <c r="E186" s="289">
        <f>IFERROR('Sch Parent Inputs'!F212,0)</f>
        <v>0</v>
      </c>
      <c r="F186" s="289">
        <f>D186-E186</f>
        <v>0</v>
      </c>
      <c r="G186" s="289"/>
      <c r="H186" s="1322"/>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09"/>
      <c r="AJ186" s="809"/>
      <c r="AK186" s="291"/>
      <c r="AL186" s="291"/>
      <c r="AM186" s="291"/>
      <c r="AN186" s="291"/>
      <c r="AO186" s="291"/>
      <c r="AP186" s="291"/>
      <c r="AQ186" s="292"/>
      <c r="AR186" s="286">
        <f t="shared" si="31"/>
        <v>0</v>
      </c>
    </row>
    <row r="187" spans="2:44" s="265" customFormat="1" x14ac:dyDescent="0.2">
      <c r="B187" s="277"/>
      <c r="C187" s="911"/>
      <c r="D187" s="289"/>
      <c r="E187" s="289"/>
      <c r="F187" s="289"/>
      <c r="G187" s="289"/>
      <c r="H187" s="1322"/>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09"/>
      <c r="AJ187" s="809"/>
      <c r="AK187" s="291"/>
      <c r="AL187" s="291"/>
      <c r="AM187" s="291"/>
      <c r="AN187" s="291"/>
      <c r="AO187" s="291"/>
      <c r="AP187" s="291"/>
      <c r="AQ187" s="292"/>
      <c r="AR187" s="286">
        <f t="shared" si="31"/>
        <v>0</v>
      </c>
    </row>
    <row r="188" spans="2:44" s="265" customFormat="1" x14ac:dyDescent="0.2">
      <c r="B188" s="277"/>
      <c r="C188" s="1301" t="s">
        <v>279</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31"/>
        <v>0</v>
      </c>
    </row>
    <row r="189" spans="2:44" s="265" customFormat="1" x14ac:dyDescent="0.2">
      <c r="B189" s="277"/>
      <c r="C189" s="1303" t="s">
        <v>263</v>
      </c>
      <c r="D189" s="283"/>
      <c r="E189" s="283"/>
      <c r="F189" s="283"/>
      <c r="G189" s="283"/>
      <c r="H189" s="1321"/>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8"/>
      <c r="AJ189" s="808"/>
      <c r="AK189" s="287"/>
      <c r="AL189" s="287"/>
      <c r="AM189" s="287"/>
      <c r="AN189" s="287"/>
      <c r="AO189" s="287"/>
      <c r="AP189" s="287"/>
      <c r="AQ189" s="288"/>
      <c r="AR189" s="286">
        <f t="shared" si="31"/>
        <v>0</v>
      </c>
    </row>
    <row r="190" spans="2:44" s="265" customFormat="1" x14ac:dyDescent="0.2">
      <c r="B190" s="277"/>
      <c r="C190" s="911" t="s">
        <v>280</v>
      </c>
      <c r="D190" s="289">
        <f>IFERROR('Sch Parent Inputs'!D216,0)</f>
        <v>0</v>
      </c>
      <c r="E190" s="289">
        <f>IFERROR('Sch Parent Inputs'!F216,0)</f>
        <v>0</v>
      </c>
      <c r="F190" s="289">
        <f>D190-E190</f>
        <v>0</v>
      </c>
      <c r="G190" s="289"/>
      <c r="H190" s="1322"/>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09"/>
      <c r="AJ190" s="809"/>
      <c r="AK190" s="291"/>
      <c r="AL190" s="291"/>
      <c r="AM190" s="291"/>
      <c r="AN190" s="291"/>
      <c r="AO190" s="291"/>
      <c r="AP190" s="291"/>
      <c r="AQ190" s="292"/>
      <c r="AR190" s="286">
        <f t="shared" si="31"/>
        <v>0</v>
      </c>
    </row>
    <row r="191" spans="2:44" s="265" customFormat="1" x14ac:dyDescent="0.2">
      <c r="B191" s="277"/>
      <c r="C191" s="911"/>
      <c r="D191" s="289"/>
      <c r="E191" s="289"/>
      <c r="F191" s="289"/>
      <c r="G191" s="289"/>
      <c r="H191" s="1322"/>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09"/>
      <c r="AJ191" s="809"/>
      <c r="AK191" s="291"/>
      <c r="AL191" s="291"/>
      <c r="AM191" s="291"/>
      <c r="AN191" s="291"/>
      <c r="AO191" s="291"/>
      <c r="AP191" s="291"/>
      <c r="AQ191" s="292"/>
      <c r="AR191" s="286">
        <f t="shared" si="31"/>
        <v>0</v>
      </c>
    </row>
    <row r="192" spans="2:44" s="265" customFormat="1" x14ac:dyDescent="0.2">
      <c r="B192" s="277"/>
      <c r="C192" s="1301" t="s">
        <v>281</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31"/>
        <v>0</v>
      </c>
    </row>
    <row r="193" spans="2:44" s="265" customFormat="1" x14ac:dyDescent="0.2">
      <c r="B193" s="277"/>
      <c r="C193" s="1303" t="s">
        <v>263</v>
      </c>
      <c r="D193" s="283"/>
      <c r="E193" s="283"/>
      <c r="F193" s="283"/>
      <c r="G193" s="283"/>
      <c r="H193" s="1321"/>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8"/>
      <c r="AJ193" s="808"/>
      <c r="AK193" s="287"/>
      <c r="AL193" s="287"/>
      <c r="AM193" s="287"/>
      <c r="AN193" s="287"/>
      <c r="AO193" s="287"/>
      <c r="AP193" s="287"/>
      <c r="AQ193" s="288"/>
      <c r="AR193" s="286">
        <f t="shared" si="31"/>
        <v>0</v>
      </c>
    </row>
    <row r="194" spans="2:44" s="265" customFormat="1" x14ac:dyDescent="0.2">
      <c r="B194" s="277"/>
      <c r="C194" s="911" t="s">
        <v>282</v>
      </c>
      <c r="D194" s="289">
        <f>IFERROR('Sch Parent Inputs'!D220,0)</f>
        <v>0</v>
      </c>
      <c r="E194" s="289">
        <f>IFERROR('Sch Parent Inputs'!F220,0)</f>
        <v>0</v>
      </c>
      <c r="F194" s="289">
        <f>D194-E194</f>
        <v>0</v>
      </c>
      <c r="G194" s="289">
        <f>-G80</f>
        <v>0</v>
      </c>
      <c r="H194" s="1322"/>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09"/>
      <c r="AJ194" s="809"/>
      <c r="AK194" s="291"/>
      <c r="AL194" s="291"/>
      <c r="AM194" s="291"/>
      <c r="AN194" s="291"/>
      <c r="AO194" s="291"/>
      <c r="AP194" s="291"/>
      <c r="AQ194" s="292"/>
      <c r="AR194" s="286">
        <f t="shared" si="31"/>
        <v>0</v>
      </c>
    </row>
    <row r="195" spans="2:44" s="265" customFormat="1" x14ac:dyDescent="0.2">
      <c r="B195" s="277"/>
      <c r="C195" s="911" t="s">
        <v>283</v>
      </c>
      <c r="D195" s="289">
        <f>IFERROR('Sch Parent Inputs'!D221,0)</f>
        <v>0</v>
      </c>
      <c r="E195" s="289">
        <f>IFERROR('Sch Parent Inputs'!F221,0)</f>
        <v>0</v>
      </c>
      <c r="F195" s="289">
        <f>D195-E195</f>
        <v>0</v>
      </c>
      <c r="G195" s="289"/>
      <c r="H195" s="1322"/>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09"/>
      <c r="AJ195" s="809"/>
      <c r="AK195" s="291"/>
      <c r="AL195" s="291"/>
      <c r="AM195" s="291"/>
      <c r="AN195" s="291"/>
      <c r="AO195" s="291"/>
      <c r="AP195" s="291"/>
      <c r="AQ195" s="292"/>
      <c r="AR195" s="286">
        <f t="shared" si="31"/>
        <v>0</v>
      </c>
    </row>
    <row r="196" spans="2:44" s="265" customFormat="1" x14ac:dyDescent="0.2">
      <c r="B196" s="277"/>
      <c r="C196" s="911"/>
      <c r="D196" s="289"/>
      <c r="E196" s="289"/>
      <c r="F196" s="289"/>
      <c r="G196" s="289"/>
      <c r="H196" s="1322"/>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09"/>
      <c r="AJ196" s="809"/>
      <c r="AK196" s="291"/>
      <c r="AL196" s="291"/>
      <c r="AM196" s="291"/>
      <c r="AN196" s="291"/>
      <c r="AO196" s="291"/>
      <c r="AP196" s="291"/>
      <c r="AQ196" s="292"/>
      <c r="AR196" s="286">
        <f t="shared" si="31"/>
        <v>0</v>
      </c>
    </row>
    <row r="197" spans="2:44" s="265" customFormat="1" x14ac:dyDescent="0.2">
      <c r="B197" s="277"/>
      <c r="C197" s="1301" t="s">
        <v>284</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31"/>
        <v>0</v>
      </c>
    </row>
    <row r="198" spans="2:44" s="265" customFormat="1" x14ac:dyDescent="0.2">
      <c r="B198" s="277"/>
      <c r="C198" s="1303" t="s">
        <v>263</v>
      </c>
      <c r="D198" s="283"/>
      <c r="E198" s="283"/>
      <c r="F198" s="283"/>
      <c r="G198" s="283"/>
      <c r="H198" s="1321"/>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8"/>
      <c r="AJ198" s="808"/>
      <c r="AK198" s="287"/>
      <c r="AL198" s="287"/>
      <c r="AM198" s="287"/>
      <c r="AN198" s="287"/>
      <c r="AO198" s="287"/>
      <c r="AP198" s="287"/>
      <c r="AQ198" s="288"/>
      <c r="AR198" s="286">
        <f t="shared" si="31"/>
        <v>0</v>
      </c>
    </row>
    <row r="199" spans="2:44" s="265" customFormat="1" x14ac:dyDescent="0.2">
      <c r="B199" s="277"/>
      <c r="C199" s="911" t="s">
        <v>1115</v>
      </c>
      <c r="D199" s="289">
        <f>IFERROR('Sch Parent Inputs'!D225,0)</f>
        <v>0</v>
      </c>
      <c r="E199" s="289">
        <f>IFERROR('Sch Parent Inputs'!F225,0)</f>
        <v>0</v>
      </c>
      <c r="F199" s="289">
        <f>D199-E199</f>
        <v>0</v>
      </c>
      <c r="G199" s="289"/>
      <c r="H199" s="1322"/>
      <c r="I199" s="289"/>
      <c r="J199" s="289"/>
      <c r="K199" s="289"/>
      <c r="L199" s="289"/>
      <c r="M199" s="289"/>
      <c r="N199" s="289"/>
      <c r="O199" s="289"/>
      <c r="P199" s="289"/>
      <c r="Q199" s="289"/>
      <c r="R199" s="289"/>
      <c r="S199" s="290"/>
      <c r="T199" s="285">
        <f>SUM(F199:S199)</f>
        <v>0</v>
      </c>
      <c r="U199" s="286"/>
      <c r="V199" s="286"/>
      <c r="W199" s="291"/>
      <c r="X199" s="291"/>
      <c r="Y199" s="291"/>
      <c r="Z199" s="291"/>
      <c r="AA199" s="291"/>
      <c r="AB199" s="291"/>
      <c r="AC199" s="291"/>
      <c r="AD199" s="291"/>
      <c r="AE199" s="291"/>
      <c r="AF199" s="291"/>
      <c r="AG199" s="291"/>
      <c r="AH199" s="291"/>
      <c r="AI199" s="809"/>
      <c r="AJ199" s="809"/>
      <c r="AK199" s="291"/>
      <c r="AL199" s="291"/>
      <c r="AM199" s="291"/>
      <c r="AN199" s="291"/>
      <c r="AO199" s="291"/>
      <c r="AP199" s="291">
        <f>+T199</f>
        <v>0</v>
      </c>
      <c r="AQ199" s="292"/>
      <c r="AR199" s="286">
        <f t="shared" ref="AR199:AR238" si="48">T199-SUM(W199:AQ199)</f>
        <v>0</v>
      </c>
    </row>
    <row r="200" spans="2:44" s="265" customFormat="1" x14ac:dyDescent="0.2">
      <c r="B200" s="277"/>
      <c r="C200" s="911" t="s">
        <v>1116</v>
      </c>
      <c r="D200" s="289">
        <f>IFERROR('Sch Parent Inputs'!D226,0)</f>
        <v>0</v>
      </c>
      <c r="E200" s="289">
        <f>IFERROR('Sch Parent Inputs'!F226,0)</f>
        <v>0</v>
      </c>
      <c r="F200" s="289">
        <f>D200-E200</f>
        <v>0</v>
      </c>
      <c r="G200" s="289"/>
      <c r="H200" s="1322"/>
      <c r="I200" s="289"/>
      <c r="J200" s="289"/>
      <c r="K200" s="289"/>
      <c r="L200" s="289"/>
      <c r="M200" s="289"/>
      <c r="N200" s="289"/>
      <c r="O200" s="289"/>
      <c r="P200" s="289"/>
      <c r="Q200" s="289">
        <f>-Q143</f>
        <v>0</v>
      </c>
      <c r="R200" s="289"/>
      <c r="S200" s="290"/>
      <c r="T200" s="285">
        <f>SUM(F200:S200)</f>
        <v>0</v>
      </c>
      <c r="U200" s="286"/>
      <c r="V200" s="286"/>
      <c r="W200" s="291"/>
      <c r="X200" s="291"/>
      <c r="Y200" s="291"/>
      <c r="Z200" s="291"/>
      <c r="AA200" s="291"/>
      <c r="AB200" s="291"/>
      <c r="AC200" s="291"/>
      <c r="AD200" s="291"/>
      <c r="AE200" s="291"/>
      <c r="AF200" s="291"/>
      <c r="AG200" s="291"/>
      <c r="AH200" s="291"/>
      <c r="AI200" s="809"/>
      <c r="AJ200" s="809"/>
      <c r="AK200" s="291"/>
      <c r="AL200" s="291"/>
      <c r="AM200" s="291"/>
      <c r="AN200" s="291"/>
      <c r="AO200" s="291"/>
      <c r="AP200" s="291">
        <f>+T200</f>
        <v>0</v>
      </c>
      <c r="AQ200" s="292"/>
      <c r="AR200" s="286">
        <f t="shared" si="48"/>
        <v>0</v>
      </c>
    </row>
    <row r="201" spans="2:44" s="265" customFormat="1" x14ac:dyDescent="0.2">
      <c r="B201" s="277"/>
      <c r="C201" s="911"/>
      <c r="D201" s="289"/>
      <c r="E201" s="289"/>
      <c r="F201" s="289"/>
      <c r="G201" s="289"/>
      <c r="H201" s="1322"/>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09"/>
      <c r="AJ201" s="809"/>
      <c r="AK201" s="291"/>
      <c r="AL201" s="291"/>
      <c r="AM201" s="291"/>
      <c r="AN201" s="291"/>
      <c r="AO201" s="291"/>
      <c r="AP201" s="291"/>
      <c r="AQ201" s="292"/>
      <c r="AR201" s="286">
        <f t="shared" si="48"/>
        <v>0</v>
      </c>
    </row>
    <row r="202" spans="2:44" s="265" customFormat="1" x14ac:dyDescent="0.2">
      <c r="B202" s="277"/>
      <c r="C202" s="1301" t="s">
        <v>287</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48"/>
        <v>0</v>
      </c>
    </row>
    <row r="203" spans="2:44" s="265" customFormat="1" x14ac:dyDescent="0.2">
      <c r="B203" s="277"/>
      <c r="C203" s="1303" t="s">
        <v>263</v>
      </c>
      <c r="D203" s="283"/>
      <c r="E203" s="283"/>
      <c r="F203" s="283"/>
      <c r="G203" s="283"/>
      <c r="H203" s="1321"/>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8"/>
      <c r="AJ203" s="808"/>
      <c r="AK203" s="287"/>
      <c r="AL203" s="287"/>
      <c r="AM203" s="287"/>
      <c r="AN203" s="287"/>
      <c r="AO203" s="287"/>
      <c r="AP203" s="287"/>
      <c r="AQ203" s="288"/>
      <c r="AR203" s="286">
        <f t="shared" si="48"/>
        <v>0</v>
      </c>
    </row>
    <row r="204" spans="2:44" s="265" customFormat="1" x14ac:dyDescent="0.2">
      <c r="B204" s="277"/>
      <c r="C204" s="911" t="s">
        <v>1117</v>
      </c>
      <c r="D204" s="289">
        <f>IFERROR('Sch Parent Inputs'!D230,0)</f>
        <v>0</v>
      </c>
      <c r="E204" s="289">
        <f>IFERROR('Sch Parent Inputs'!F230,0)</f>
        <v>0</v>
      </c>
      <c r="F204" s="289">
        <f>D204-E204</f>
        <v>0</v>
      </c>
      <c r="G204" s="289"/>
      <c r="H204" s="1322"/>
      <c r="I204" s="289"/>
      <c r="J204" s="289"/>
      <c r="K204" s="289"/>
      <c r="L204" s="289"/>
      <c r="M204" s="289"/>
      <c r="N204" s="289"/>
      <c r="O204" s="289"/>
      <c r="P204" s="289"/>
      <c r="Q204" s="289"/>
      <c r="R204" s="289"/>
      <c r="S204" s="290"/>
      <c r="T204" s="285">
        <f>SUM(F204:S204)</f>
        <v>0</v>
      </c>
      <c r="U204" s="286"/>
      <c r="V204" s="286"/>
      <c r="W204" s="291"/>
      <c r="X204" s="291"/>
      <c r="Y204" s="291"/>
      <c r="Z204" s="291"/>
      <c r="AA204" s="291"/>
      <c r="AB204" s="291"/>
      <c r="AC204" s="291"/>
      <c r="AD204" s="291"/>
      <c r="AE204" s="291"/>
      <c r="AF204" s="291">
        <f>+F204</f>
        <v>0</v>
      </c>
      <c r="AG204" s="291"/>
      <c r="AH204" s="291"/>
      <c r="AI204" s="809"/>
      <c r="AJ204" s="809"/>
      <c r="AK204" s="291"/>
      <c r="AL204" s="291"/>
      <c r="AM204" s="291"/>
      <c r="AN204" s="291"/>
      <c r="AO204" s="291"/>
      <c r="AP204" s="291"/>
      <c r="AQ204" s="292"/>
      <c r="AR204" s="286">
        <f t="shared" si="48"/>
        <v>0</v>
      </c>
    </row>
    <row r="205" spans="2:44" s="265" customFormat="1" x14ac:dyDescent="0.2">
      <c r="B205" s="277"/>
      <c r="C205" s="911" t="s">
        <v>1118</v>
      </c>
      <c r="D205" s="289">
        <f>IFERROR('Sch Parent Inputs'!D231,0)</f>
        <v>0</v>
      </c>
      <c r="E205" s="289">
        <f>IFERROR('Sch Parent Inputs'!F231,0)</f>
        <v>0</v>
      </c>
      <c r="F205" s="289">
        <f>D205-E205</f>
        <v>0</v>
      </c>
      <c r="G205" s="289"/>
      <c r="H205" s="1322"/>
      <c r="I205" s="289"/>
      <c r="J205" s="289"/>
      <c r="K205" s="289"/>
      <c r="L205" s="289"/>
      <c r="M205" s="289"/>
      <c r="N205" s="289"/>
      <c r="O205" s="289"/>
      <c r="P205" s="289"/>
      <c r="Q205" s="289"/>
      <c r="R205" s="289"/>
      <c r="S205" s="290"/>
      <c r="T205" s="285">
        <f>SUM(F205:S205)</f>
        <v>0</v>
      </c>
      <c r="U205" s="286"/>
      <c r="V205" s="286"/>
      <c r="W205" s="291"/>
      <c r="X205" s="291"/>
      <c r="Y205" s="291"/>
      <c r="Z205" s="291"/>
      <c r="AA205" s="291"/>
      <c r="AB205" s="291"/>
      <c r="AC205" s="291"/>
      <c r="AD205" s="291"/>
      <c r="AE205" s="291"/>
      <c r="AF205" s="291">
        <f>+F205</f>
        <v>0</v>
      </c>
      <c r="AG205" s="291"/>
      <c r="AH205" s="291"/>
      <c r="AI205" s="809"/>
      <c r="AJ205" s="378"/>
      <c r="AK205" s="291"/>
      <c r="AL205" s="291"/>
      <c r="AM205" s="291"/>
      <c r="AN205" s="291"/>
      <c r="AO205" s="291"/>
      <c r="AP205" s="291"/>
      <c r="AQ205" s="292"/>
      <c r="AR205" s="286">
        <f t="shared" si="48"/>
        <v>0</v>
      </c>
    </row>
    <row r="206" spans="2:44" s="265" customFormat="1" x14ac:dyDescent="0.2">
      <c r="B206" s="277"/>
      <c r="C206" s="911"/>
      <c r="D206" s="289"/>
      <c r="E206" s="289"/>
      <c r="F206" s="289"/>
      <c r="G206" s="289"/>
      <c r="H206" s="1322"/>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09"/>
      <c r="AJ206" s="809"/>
      <c r="AK206" s="291"/>
      <c r="AL206" s="291"/>
      <c r="AM206" s="291"/>
      <c r="AN206" s="291"/>
      <c r="AO206" s="291"/>
      <c r="AP206" s="291"/>
      <c r="AQ206" s="292"/>
      <c r="AR206" s="286">
        <f t="shared" si="48"/>
        <v>0</v>
      </c>
    </row>
    <row r="207" spans="2:44" s="265" customFormat="1" x14ac:dyDescent="0.2">
      <c r="B207" s="277"/>
      <c r="C207" s="1301" t="s">
        <v>290</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48"/>
        <v>0</v>
      </c>
    </row>
    <row r="208" spans="2:44" s="265" customFormat="1" x14ac:dyDescent="0.2">
      <c r="B208" s="277"/>
      <c r="C208" s="1303" t="s">
        <v>263</v>
      </c>
      <c r="D208" s="283"/>
      <c r="E208" s="283"/>
      <c r="F208" s="283"/>
      <c r="G208" s="283"/>
      <c r="H208" s="1321"/>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8"/>
      <c r="AJ208" s="808"/>
      <c r="AK208" s="287"/>
      <c r="AL208" s="287"/>
      <c r="AM208" s="287"/>
      <c r="AN208" s="287"/>
      <c r="AO208" s="287"/>
      <c r="AP208" s="287"/>
      <c r="AQ208" s="288"/>
      <c r="AR208" s="286">
        <f t="shared" si="48"/>
        <v>0</v>
      </c>
    </row>
    <row r="209" spans="2:44" s="265" customFormat="1" x14ac:dyDescent="0.2">
      <c r="B209" s="277"/>
      <c r="C209" s="1306" t="s">
        <v>291</v>
      </c>
      <c r="D209" s="289">
        <f>IFERROR('Sch Parent Inputs'!D235,0)</f>
        <v>0</v>
      </c>
      <c r="E209" s="289">
        <f>IFERROR('Sch Parent Inputs'!F235,0)</f>
        <v>0</v>
      </c>
      <c r="F209" s="289">
        <f>D209-E209</f>
        <v>0</v>
      </c>
      <c r="G209" s="289"/>
      <c r="H209" s="1322"/>
      <c r="I209" s="289"/>
      <c r="J209" s="289"/>
      <c r="K209" s="289"/>
      <c r="L209" s="289"/>
      <c r="M209" s="289"/>
      <c r="N209" s="289"/>
      <c r="O209" s="289"/>
      <c r="P209" s="289"/>
      <c r="Q209" s="289"/>
      <c r="R209" s="289"/>
      <c r="S209" s="290"/>
      <c r="T209" s="285">
        <f>SUM(F209:S209)</f>
        <v>0</v>
      </c>
      <c r="U209" s="286"/>
      <c r="V209" s="286"/>
      <c r="W209" s="291"/>
      <c r="X209" s="291"/>
      <c r="Y209" s="291"/>
      <c r="Z209" s="291"/>
      <c r="AA209" s="291"/>
      <c r="AB209" s="291"/>
      <c r="AC209" s="291"/>
      <c r="AD209" s="291"/>
      <c r="AE209" s="291"/>
      <c r="AF209" s="291">
        <f t="shared" ref="AF209:AF224" si="49">+T209</f>
        <v>0</v>
      </c>
      <c r="AG209" s="291"/>
      <c r="AH209" s="291"/>
      <c r="AI209" s="809"/>
      <c r="AJ209" s="809"/>
      <c r="AK209" s="291"/>
      <c r="AL209" s="291"/>
      <c r="AM209" s="291"/>
      <c r="AN209" s="291"/>
      <c r="AO209" s="291"/>
      <c r="AP209" s="291"/>
      <c r="AQ209" s="292"/>
      <c r="AR209" s="286">
        <f t="shared" si="48"/>
        <v>0</v>
      </c>
    </row>
    <row r="210" spans="2:44" s="265" customFormat="1" x14ac:dyDescent="0.2">
      <c r="B210" s="277"/>
      <c r="C210" s="1306" t="s">
        <v>292</v>
      </c>
      <c r="D210" s="289">
        <f>IFERROR('Sch Parent Inputs'!D236,0)</f>
        <v>0</v>
      </c>
      <c r="E210" s="289">
        <f>IFERROR('Sch Parent Inputs'!F236,0)</f>
        <v>0</v>
      </c>
      <c r="F210" s="289">
        <f>D210-E210</f>
        <v>0</v>
      </c>
      <c r="G210" s="289"/>
      <c r="H210" s="1322"/>
      <c r="I210" s="289"/>
      <c r="J210" s="289"/>
      <c r="K210" s="289"/>
      <c r="L210" s="289"/>
      <c r="M210" s="289"/>
      <c r="N210" s="289"/>
      <c r="O210" s="289"/>
      <c r="P210" s="289"/>
      <c r="Q210" s="289"/>
      <c r="R210" s="289"/>
      <c r="S210" s="290"/>
      <c r="T210" s="285">
        <f>SUM(F210:S210)</f>
        <v>0</v>
      </c>
      <c r="U210" s="286"/>
      <c r="V210" s="286"/>
      <c r="W210" s="291"/>
      <c r="X210" s="291"/>
      <c r="Y210" s="291"/>
      <c r="Z210" s="291"/>
      <c r="AA210" s="291"/>
      <c r="AB210" s="291"/>
      <c r="AC210" s="291"/>
      <c r="AD210" s="291"/>
      <c r="AE210" s="291"/>
      <c r="AF210" s="291">
        <f t="shared" si="49"/>
        <v>0</v>
      </c>
      <c r="AG210" s="291"/>
      <c r="AH210" s="291"/>
      <c r="AI210" s="809"/>
      <c r="AJ210" s="809"/>
      <c r="AK210" s="291"/>
      <c r="AL210" s="291"/>
      <c r="AM210" s="291"/>
      <c r="AN210" s="291"/>
      <c r="AO210" s="291"/>
      <c r="AP210" s="291"/>
      <c r="AQ210" s="292"/>
      <c r="AR210" s="286">
        <f t="shared" si="48"/>
        <v>0</v>
      </c>
    </row>
    <row r="211" spans="2:44" s="265" customFormat="1" x14ac:dyDescent="0.2">
      <c r="B211" s="277"/>
      <c r="C211" s="1306" t="s">
        <v>293</v>
      </c>
      <c r="D211" s="289">
        <f>IFERROR('Sch Parent Inputs'!D237,0)</f>
        <v>0</v>
      </c>
      <c r="E211" s="289">
        <f>IFERROR('Sch Parent Inputs'!F237,0)</f>
        <v>0</v>
      </c>
      <c r="F211" s="289">
        <f>D211-E211</f>
        <v>0</v>
      </c>
      <c r="G211" s="289"/>
      <c r="H211" s="1322"/>
      <c r="I211" s="289"/>
      <c r="J211" s="289"/>
      <c r="K211" s="289"/>
      <c r="L211" s="289"/>
      <c r="M211" s="289"/>
      <c r="N211" s="289"/>
      <c r="O211" s="289"/>
      <c r="P211" s="289"/>
      <c r="Q211" s="289"/>
      <c r="R211" s="289"/>
      <c r="S211" s="290"/>
      <c r="T211" s="285">
        <f>SUM(F211:S211)</f>
        <v>0</v>
      </c>
      <c r="U211" s="286"/>
      <c r="V211" s="286"/>
      <c r="W211" s="291"/>
      <c r="X211" s="291"/>
      <c r="Y211" s="291"/>
      <c r="Z211" s="291"/>
      <c r="AA211" s="291"/>
      <c r="AB211" s="291"/>
      <c r="AC211" s="291"/>
      <c r="AD211" s="291"/>
      <c r="AE211" s="291"/>
      <c r="AF211" s="291">
        <f t="shared" si="49"/>
        <v>0</v>
      </c>
      <c r="AG211" s="291"/>
      <c r="AH211" s="291"/>
      <c r="AI211" s="809"/>
      <c r="AJ211" s="809"/>
      <c r="AK211" s="291"/>
      <c r="AL211" s="291"/>
      <c r="AM211" s="291"/>
      <c r="AN211" s="291"/>
      <c r="AO211" s="291"/>
      <c r="AP211" s="291"/>
      <c r="AQ211" s="292"/>
      <c r="AR211" s="286">
        <f t="shared" si="48"/>
        <v>0</v>
      </c>
    </row>
    <row r="212" spans="2:44" s="265" customFormat="1" x14ac:dyDescent="0.2">
      <c r="B212" s="277"/>
      <c r="C212" s="1306" t="s">
        <v>294</v>
      </c>
      <c r="D212" s="289">
        <f>IFERROR('Sch Parent Inputs'!D238,0)</f>
        <v>0</v>
      </c>
      <c r="E212" s="289">
        <f>IFERROR('Sch Parent Inputs'!F238,0)</f>
        <v>0</v>
      </c>
      <c r="F212" s="289">
        <f>D212-E212</f>
        <v>0</v>
      </c>
      <c r="G212" s="289"/>
      <c r="H212" s="1322"/>
      <c r="I212" s="289"/>
      <c r="J212" s="289"/>
      <c r="K212" s="289"/>
      <c r="L212" s="289"/>
      <c r="M212" s="289"/>
      <c r="N212" s="289"/>
      <c r="O212" s="289"/>
      <c r="P212" s="289"/>
      <c r="Q212" s="289"/>
      <c r="R212" s="289"/>
      <c r="S212" s="1307"/>
      <c r="T212" s="285">
        <f>SUM(F212:S212)</f>
        <v>0</v>
      </c>
      <c r="U212" s="286"/>
      <c r="V212" s="286"/>
      <c r="W212" s="291"/>
      <c r="X212" s="291"/>
      <c r="Y212" s="291"/>
      <c r="Z212" s="291"/>
      <c r="AA212" s="291"/>
      <c r="AB212" s="291"/>
      <c r="AC212" s="291"/>
      <c r="AD212" s="291"/>
      <c r="AE212" s="291"/>
      <c r="AF212" s="291">
        <f t="shared" si="49"/>
        <v>0</v>
      </c>
      <c r="AG212" s="291"/>
      <c r="AH212" s="291"/>
      <c r="AI212" s="809"/>
      <c r="AJ212" s="809"/>
      <c r="AK212" s="291"/>
      <c r="AL212" s="291"/>
      <c r="AM212" s="291"/>
      <c r="AN212" s="291"/>
      <c r="AO212" s="291"/>
      <c r="AP212" s="291"/>
      <c r="AQ212" s="292"/>
      <c r="AR212" s="286">
        <f t="shared" si="48"/>
        <v>0</v>
      </c>
    </row>
    <row r="213" spans="2:44" s="265" customFormat="1" x14ac:dyDescent="0.2">
      <c r="B213" s="277"/>
      <c r="C213" s="1306" t="s">
        <v>295</v>
      </c>
      <c r="D213" s="289">
        <f>IFERROR('Sch Parent Inputs'!D239,0)</f>
        <v>0</v>
      </c>
      <c r="E213" s="289">
        <f>IFERROR('Sch Parent Inputs'!F239,0)</f>
        <v>0</v>
      </c>
      <c r="F213" s="289">
        <f t="shared" ref="F213:F218" si="50">D213-E213</f>
        <v>0</v>
      </c>
      <c r="G213" s="289"/>
      <c r="H213" s="1322"/>
      <c r="I213" s="289"/>
      <c r="J213" s="289"/>
      <c r="K213" s="289"/>
      <c r="L213" s="289"/>
      <c r="M213" s="289"/>
      <c r="N213" s="289"/>
      <c r="O213" s="289"/>
      <c r="P213" s="289"/>
      <c r="Q213" s="289"/>
      <c r="R213" s="289"/>
      <c r="S213" s="1307"/>
      <c r="T213" s="285">
        <f t="shared" ref="T213:T218" si="51">SUM(F213:S213)</f>
        <v>0</v>
      </c>
      <c r="U213" s="286"/>
      <c r="V213" s="286"/>
      <c r="W213" s="291"/>
      <c r="X213" s="291"/>
      <c r="Y213" s="291"/>
      <c r="Z213" s="291"/>
      <c r="AA213" s="291"/>
      <c r="AB213" s="291"/>
      <c r="AC213" s="291"/>
      <c r="AD213" s="291"/>
      <c r="AE213" s="291"/>
      <c r="AF213" s="291">
        <f t="shared" si="49"/>
        <v>0</v>
      </c>
      <c r="AG213" s="291"/>
      <c r="AH213" s="291"/>
      <c r="AI213" s="809"/>
      <c r="AJ213" s="809"/>
      <c r="AK213" s="291"/>
      <c r="AL213" s="291"/>
      <c r="AM213" s="291"/>
      <c r="AN213" s="291"/>
      <c r="AO213" s="291"/>
      <c r="AP213" s="291"/>
      <c r="AQ213" s="292"/>
      <c r="AR213" s="286">
        <f t="shared" si="48"/>
        <v>0</v>
      </c>
    </row>
    <row r="214" spans="2:44" s="265" customFormat="1" x14ac:dyDescent="0.2">
      <c r="B214" s="277"/>
      <c r="C214" s="1306" t="s">
        <v>295</v>
      </c>
      <c r="D214" s="289">
        <f>IFERROR('Sch Parent Inputs'!D240,0)</f>
        <v>0</v>
      </c>
      <c r="E214" s="289">
        <f>IFERROR('Sch Parent Inputs'!F240,0)</f>
        <v>0</v>
      </c>
      <c r="F214" s="289">
        <f t="shared" si="50"/>
        <v>0</v>
      </c>
      <c r="G214" s="289"/>
      <c r="H214" s="1322"/>
      <c r="I214" s="289"/>
      <c r="J214" s="289"/>
      <c r="K214" s="289"/>
      <c r="L214" s="289"/>
      <c r="M214" s="289"/>
      <c r="N214" s="289"/>
      <c r="O214" s="289"/>
      <c r="P214" s="289"/>
      <c r="Q214" s="289"/>
      <c r="R214" s="289"/>
      <c r="S214" s="1307"/>
      <c r="T214" s="285">
        <f t="shared" si="51"/>
        <v>0</v>
      </c>
      <c r="U214" s="286"/>
      <c r="V214" s="286"/>
      <c r="W214" s="291"/>
      <c r="X214" s="291"/>
      <c r="Y214" s="291"/>
      <c r="Z214" s="291"/>
      <c r="AA214" s="291"/>
      <c r="AB214" s="291"/>
      <c r="AC214" s="291"/>
      <c r="AD214" s="291"/>
      <c r="AE214" s="291"/>
      <c r="AF214" s="291">
        <f t="shared" si="49"/>
        <v>0</v>
      </c>
      <c r="AG214" s="291"/>
      <c r="AH214" s="291"/>
      <c r="AI214" s="809"/>
      <c r="AJ214" s="809"/>
      <c r="AK214" s="291"/>
      <c r="AL214" s="291"/>
      <c r="AM214" s="291"/>
      <c r="AN214" s="291"/>
      <c r="AO214" s="291"/>
      <c r="AP214" s="291"/>
      <c r="AQ214" s="292"/>
      <c r="AR214" s="286">
        <f t="shared" si="48"/>
        <v>0</v>
      </c>
    </row>
    <row r="215" spans="2:44" s="265" customFormat="1" x14ac:dyDescent="0.2">
      <c r="B215" s="277"/>
      <c r="C215" s="1306" t="s">
        <v>295</v>
      </c>
      <c r="D215" s="289">
        <f>IFERROR('Sch Parent Inputs'!D241,0)</f>
        <v>0</v>
      </c>
      <c r="E215" s="289">
        <f>IFERROR('Sch Parent Inputs'!F241,0)</f>
        <v>0</v>
      </c>
      <c r="F215" s="289">
        <f t="shared" si="50"/>
        <v>0</v>
      </c>
      <c r="G215" s="289"/>
      <c r="H215" s="1322"/>
      <c r="I215" s="289"/>
      <c r="J215" s="289"/>
      <c r="K215" s="289"/>
      <c r="L215" s="289"/>
      <c r="M215" s="289"/>
      <c r="N215" s="289"/>
      <c r="O215" s="289"/>
      <c r="P215" s="289"/>
      <c r="Q215" s="289"/>
      <c r="R215" s="289"/>
      <c r="S215" s="1307"/>
      <c r="T215" s="285">
        <f t="shared" si="51"/>
        <v>0</v>
      </c>
      <c r="U215" s="286"/>
      <c r="V215" s="286"/>
      <c r="W215" s="291"/>
      <c r="X215" s="291"/>
      <c r="Y215" s="291"/>
      <c r="Z215" s="291"/>
      <c r="AA215" s="291"/>
      <c r="AB215" s="291"/>
      <c r="AC215" s="291"/>
      <c r="AD215" s="291"/>
      <c r="AE215" s="291"/>
      <c r="AF215" s="291">
        <f t="shared" si="49"/>
        <v>0</v>
      </c>
      <c r="AG215" s="291"/>
      <c r="AH215" s="291"/>
      <c r="AI215" s="809"/>
      <c r="AJ215" s="809"/>
      <c r="AK215" s="291"/>
      <c r="AL215" s="291"/>
      <c r="AM215" s="291"/>
      <c r="AN215" s="291"/>
      <c r="AO215" s="291"/>
      <c r="AP215" s="291"/>
      <c r="AQ215" s="292"/>
      <c r="AR215" s="286">
        <f t="shared" si="48"/>
        <v>0</v>
      </c>
    </row>
    <row r="216" spans="2:44" s="265" customFormat="1" x14ac:dyDescent="0.2">
      <c r="B216" s="277"/>
      <c r="C216" s="1306" t="s">
        <v>295</v>
      </c>
      <c r="D216" s="289">
        <f>IFERROR('Sch Parent Inputs'!D242,0)</f>
        <v>0</v>
      </c>
      <c r="E216" s="289">
        <f>IFERROR('Sch Parent Inputs'!F242,0)</f>
        <v>0</v>
      </c>
      <c r="F216" s="289">
        <f t="shared" si="50"/>
        <v>0</v>
      </c>
      <c r="G216" s="289"/>
      <c r="H216" s="1322"/>
      <c r="I216" s="289"/>
      <c r="J216" s="289"/>
      <c r="K216" s="289"/>
      <c r="L216" s="289"/>
      <c r="M216" s="289"/>
      <c r="N216" s="289"/>
      <c r="O216" s="289"/>
      <c r="P216" s="289"/>
      <c r="Q216" s="289"/>
      <c r="R216" s="289"/>
      <c r="S216" s="1307"/>
      <c r="T216" s="285">
        <f t="shared" si="51"/>
        <v>0</v>
      </c>
      <c r="U216" s="286"/>
      <c r="V216" s="286"/>
      <c r="W216" s="291"/>
      <c r="X216" s="291"/>
      <c r="Y216" s="291"/>
      <c r="Z216" s="291"/>
      <c r="AA216" s="291"/>
      <c r="AB216" s="291"/>
      <c r="AC216" s="291"/>
      <c r="AD216" s="291"/>
      <c r="AE216" s="291"/>
      <c r="AF216" s="291">
        <f t="shared" si="49"/>
        <v>0</v>
      </c>
      <c r="AG216" s="291"/>
      <c r="AH216" s="291"/>
      <c r="AI216" s="809"/>
      <c r="AJ216" s="809"/>
      <c r="AK216" s="291"/>
      <c r="AL216" s="291"/>
      <c r="AM216" s="291"/>
      <c r="AN216" s="291"/>
      <c r="AO216" s="291"/>
      <c r="AP216" s="291"/>
      <c r="AQ216" s="292"/>
      <c r="AR216" s="286">
        <f t="shared" si="48"/>
        <v>0</v>
      </c>
    </row>
    <row r="217" spans="2:44" s="265" customFormat="1" x14ac:dyDescent="0.2">
      <c r="B217" s="277"/>
      <c r="C217" s="1306" t="s">
        <v>295</v>
      </c>
      <c r="D217" s="289">
        <f>IFERROR('Sch Parent Inputs'!D243,0)</f>
        <v>0</v>
      </c>
      <c r="E217" s="289">
        <f>IFERROR('Sch Parent Inputs'!F243,0)</f>
        <v>0</v>
      </c>
      <c r="F217" s="289">
        <f t="shared" si="50"/>
        <v>0</v>
      </c>
      <c r="G217" s="289"/>
      <c r="H217" s="1322"/>
      <c r="I217" s="289"/>
      <c r="J217" s="289"/>
      <c r="K217" s="289"/>
      <c r="L217" s="289"/>
      <c r="M217" s="289"/>
      <c r="N217" s="289"/>
      <c r="O217" s="289"/>
      <c r="P217" s="289"/>
      <c r="Q217" s="289"/>
      <c r="R217" s="289"/>
      <c r="S217" s="1307"/>
      <c r="T217" s="285">
        <f t="shared" si="51"/>
        <v>0</v>
      </c>
      <c r="U217" s="286"/>
      <c r="V217" s="286"/>
      <c r="W217" s="291"/>
      <c r="X217" s="291"/>
      <c r="Y217" s="291"/>
      <c r="Z217" s="291"/>
      <c r="AA217" s="291"/>
      <c r="AB217" s="291"/>
      <c r="AC217" s="291"/>
      <c r="AD217" s="291"/>
      <c r="AE217" s="291"/>
      <c r="AF217" s="291">
        <f t="shared" si="49"/>
        <v>0</v>
      </c>
      <c r="AG217" s="291"/>
      <c r="AH217" s="291"/>
      <c r="AI217" s="809"/>
      <c r="AJ217" s="809"/>
      <c r="AK217" s="291"/>
      <c r="AL217" s="291"/>
      <c r="AM217" s="291"/>
      <c r="AN217" s="291"/>
      <c r="AO217" s="291"/>
      <c r="AP217" s="291"/>
      <c r="AQ217" s="292"/>
      <c r="AR217" s="286">
        <f t="shared" si="48"/>
        <v>0</v>
      </c>
    </row>
    <row r="218" spans="2:44" s="265" customFormat="1" x14ac:dyDescent="0.2">
      <c r="B218" s="277"/>
      <c r="C218" s="1306" t="s">
        <v>295</v>
      </c>
      <c r="D218" s="289">
        <f>IFERROR('Sch Parent Inputs'!D244,0)</f>
        <v>0</v>
      </c>
      <c r="E218" s="289">
        <f>IFERROR('Sch Parent Inputs'!F244,0)</f>
        <v>0</v>
      </c>
      <c r="F218" s="289">
        <f t="shared" si="50"/>
        <v>0</v>
      </c>
      <c r="G218" s="289"/>
      <c r="H218" s="1322"/>
      <c r="I218" s="289"/>
      <c r="J218" s="289"/>
      <c r="K218" s="289"/>
      <c r="L218" s="289"/>
      <c r="M218" s="289"/>
      <c r="N218" s="289"/>
      <c r="O218" s="289"/>
      <c r="P218" s="289"/>
      <c r="Q218" s="289"/>
      <c r="R218" s="289"/>
      <c r="S218" s="1307"/>
      <c r="T218" s="285">
        <f t="shared" si="51"/>
        <v>0</v>
      </c>
      <c r="U218" s="286"/>
      <c r="V218" s="286"/>
      <c r="W218" s="291"/>
      <c r="X218" s="291"/>
      <c r="Y218" s="291"/>
      <c r="Z218" s="291"/>
      <c r="AA218" s="291"/>
      <c r="AB218" s="291"/>
      <c r="AC218" s="291"/>
      <c r="AD218" s="291"/>
      <c r="AE218" s="291"/>
      <c r="AF218" s="291">
        <f t="shared" si="49"/>
        <v>0</v>
      </c>
      <c r="AG218" s="291"/>
      <c r="AH218" s="291"/>
      <c r="AI218" s="809"/>
      <c r="AJ218" s="809"/>
      <c r="AK218" s="291"/>
      <c r="AL218" s="291"/>
      <c r="AM218" s="291"/>
      <c r="AN218" s="291"/>
      <c r="AO218" s="291"/>
      <c r="AP218" s="291"/>
      <c r="AQ218" s="292"/>
      <c r="AR218" s="286">
        <f t="shared" si="48"/>
        <v>0</v>
      </c>
    </row>
    <row r="219" spans="2:44" s="265" customFormat="1" x14ac:dyDescent="0.2">
      <c r="B219" s="277"/>
      <c r="C219" s="1306" t="s">
        <v>295</v>
      </c>
      <c r="D219" s="289">
        <f>IFERROR('Sch Parent Inputs'!D245,0)</f>
        <v>0</v>
      </c>
      <c r="E219" s="289">
        <f>IFERROR('Sch Parent Inputs'!F245,0)</f>
        <v>0</v>
      </c>
      <c r="F219" s="289">
        <f t="shared" ref="F219:F224" si="52">D219-E219</f>
        <v>0</v>
      </c>
      <c r="G219" s="289"/>
      <c r="H219" s="1322"/>
      <c r="I219" s="289"/>
      <c r="J219" s="289"/>
      <c r="K219" s="289"/>
      <c r="L219" s="289"/>
      <c r="M219" s="289"/>
      <c r="N219" s="289"/>
      <c r="O219" s="289"/>
      <c r="P219" s="289"/>
      <c r="Q219" s="289"/>
      <c r="R219" s="289"/>
      <c r="S219" s="1307"/>
      <c r="T219" s="285">
        <f t="shared" ref="T219:T224" si="53">SUM(F219:S219)</f>
        <v>0</v>
      </c>
      <c r="U219" s="286"/>
      <c r="V219" s="286"/>
      <c r="W219" s="291"/>
      <c r="X219" s="291"/>
      <c r="Y219" s="291"/>
      <c r="Z219" s="291"/>
      <c r="AA219" s="291"/>
      <c r="AB219" s="291"/>
      <c r="AC219" s="291"/>
      <c r="AD219" s="291"/>
      <c r="AE219" s="291"/>
      <c r="AF219" s="291">
        <f t="shared" si="49"/>
        <v>0</v>
      </c>
      <c r="AG219" s="291"/>
      <c r="AH219" s="291"/>
      <c r="AI219" s="809"/>
      <c r="AJ219" s="809"/>
      <c r="AK219" s="291"/>
      <c r="AL219" s="291"/>
      <c r="AM219" s="291"/>
      <c r="AN219" s="291"/>
      <c r="AO219" s="291"/>
      <c r="AP219" s="291"/>
      <c r="AQ219" s="292"/>
      <c r="AR219" s="286">
        <f t="shared" si="48"/>
        <v>0</v>
      </c>
    </row>
    <row r="220" spans="2:44" s="265" customFormat="1" x14ac:dyDescent="0.2">
      <c r="B220" s="277"/>
      <c r="C220" s="1306" t="s">
        <v>295</v>
      </c>
      <c r="D220" s="289">
        <f>IFERROR('Sch Parent Inputs'!D246,0)</f>
        <v>0</v>
      </c>
      <c r="E220" s="289">
        <f>IFERROR('Sch Parent Inputs'!F246,0)</f>
        <v>0</v>
      </c>
      <c r="F220" s="289">
        <f t="shared" si="52"/>
        <v>0</v>
      </c>
      <c r="G220" s="289"/>
      <c r="H220" s="1322"/>
      <c r="I220" s="289"/>
      <c r="J220" s="289"/>
      <c r="K220" s="289"/>
      <c r="L220" s="289"/>
      <c r="M220" s="289"/>
      <c r="N220" s="289"/>
      <c r="O220" s="289"/>
      <c r="P220" s="289"/>
      <c r="Q220" s="289"/>
      <c r="R220" s="289"/>
      <c r="S220" s="1307"/>
      <c r="T220" s="285">
        <f t="shared" si="53"/>
        <v>0</v>
      </c>
      <c r="U220" s="286"/>
      <c r="V220" s="286"/>
      <c r="W220" s="291"/>
      <c r="X220" s="291"/>
      <c r="Y220" s="291"/>
      <c r="Z220" s="291"/>
      <c r="AA220" s="291"/>
      <c r="AB220" s="291"/>
      <c r="AC220" s="291"/>
      <c r="AD220" s="291"/>
      <c r="AE220" s="291"/>
      <c r="AF220" s="291">
        <f t="shared" si="49"/>
        <v>0</v>
      </c>
      <c r="AG220" s="291"/>
      <c r="AH220" s="291"/>
      <c r="AI220" s="809"/>
      <c r="AJ220" s="809"/>
      <c r="AK220" s="291"/>
      <c r="AL220" s="291"/>
      <c r="AM220" s="291"/>
      <c r="AN220" s="291"/>
      <c r="AO220" s="291"/>
      <c r="AP220" s="291"/>
      <c r="AQ220" s="292"/>
      <c r="AR220" s="286">
        <f t="shared" si="48"/>
        <v>0</v>
      </c>
    </row>
    <row r="221" spans="2:44" s="265" customFormat="1" x14ac:dyDescent="0.2">
      <c r="B221" s="277"/>
      <c r="C221" s="1306" t="s">
        <v>295</v>
      </c>
      <c r="D221" s="289">
        <f>IFERROR('Sch Parent Inputs'!D247,0)</f>
        <v>0</v>
      </c>
      <c r="E221" s="289">
        <f>IFERROR('Sch Parent Inputs'!F247,0)</f>
        <v>0</v>
      </c>
      <c r="F221" s="289">
        <f t="shared" si="52"/>
        <v>0</v>
      </c>
      <c r="G221" s="289"/>
      <c r="H221" s="1322"/>
      <c r="I221" s="289"/>
      <c r="J221" s="289"/>
      <c r="K221" s="289"/>
      <c r="L221" s="289"/>
      <c r="M221" s="289"/>
      <c r="N221" s="289"/>
      <c r="O221" s="289"/>
      <c r="P221" s="289"/>
      <c r="Q221" s="289"/>
      <c r="R221" s="289"/>
      <c r="S221" s="1307"/>
      <c r="T221" s="285">
        <f t="shared" si="53"/>
        <v>0</v>
      </c>
      <c r="U221" s="286"/>
      <c r="V221" s="286"/>
      <c r="W221" s="291"/>
      <c r="X221" s="291"/>
      <c r="Y221" s="291"/>
      <c r="Z221" s="291"/>
      <c r="AA221" s="291"/>
      <c r="AB221" s="291"/>
      <c r="AC221" s="291"/>
      <c r="AD221" s="291"/>
      <c r="AE221" s="291"/>
      <c r="AF221" s="291">
        <f t="shared" si="49"/>
        <v>0</v>
      </c>
      <c r="AG221" s="291"/>
      <c r="AH221" s="291"/>
      <c r="AI221" s="809"/>
      <c r="AJ221" s="809"/>
      <c r="AK221" s="291"/>
      <c r="AL221" s="291"/>
      <c r="AM221" s="291"/>
      <c r="AN221" s="291"/>
      <c r="AO221" s="291"/>
      <c r="AP221" s="291"/>
      <c r="AQ221" s="292"/>
      <c r="AR221" s="286">
        <f t="shared" si="48"/>
        <v>0</v>
      </c>
    </row>
    <row r="222" spans="2:44" s="265" customFormat="1" x14ac:dyDescent="0.2">
      <c r="B222" s="277"/>
      <c r="C222" s="1306" t="s">
        <v>295</v>
      </c>
      <c r="D222" s="289">
        <f>IFERROR('Sch Parent Inputs'!D248,0)</f>
        <v>0</v>
      </c>
      <c r="E222" s="289">
        <f>IFERROR('Sch Parent Inputs'!F248,0)</f>
        <v>0</v>
      </c>
      <c r="F222" s="289">
        <f t="shared" si="52"/>
        <v>0</v>
      </c>
      <c r="G222" s="289"/>
      <c r="H222" s="1322"/>
      <c r="I222" s="289"/>
      <c r="J222" s="289"/>
      <c r="K222" s="289"/>
      <c r="L222" s="289"/>
      <c r="M222" s="289"/>
      <c r="N222" s="289"/>
      <c r="O222" s="289"/>
      <c r="P222" s="289"/>
      <c r="Q222" s="289"/>
      <c r="R222" s="289"/>
      <c r="S222" s="1307"/>
      <c r="T222" s="285">
        <f t="shared" si="53"/>
        <v>0</v>
      </c>
      <c r="U222" s="286"/>
      <c r="V222" s="286"/>
      <c r="W222" s="291"/>
      <c r="X222" s="291"/>
      <c r="Y222" s="291"/>
      <c r="Z222" s="291"/>
      <c r="AA222" s="291"/>
      <c r="AB222" s="291"/>
      <c r="AC222" s="291"/>
      <c r="AD222" s="291"/>
      <c r="AE222" s="291"/>
      <c r="AF222" s="291">
        <f t="shared" si="49"/>
        <v>0</v>
      </c>
      <c r="AG222" s="291"/>
      <c r="AH222" s="291"/>
      <c r="AI222" s="809"/>
      <c r="AJ222" s="809"/>
      <c r="AK222" s="291"/>
      <c r="AL222" s="291"/>
      <c r="AM222" s="291"/>
      <c r="AN222" s="291"/>
      <c r="AO222" s="291"/>
      <c r="AP222" s="291"/>
      <c r="AQ222" s="292"/>
      <c r="AR222" s="286">
        <f t="shared" si="48"/>
        <v>0</v>
      </c>
    </row>
    <row r="223" spans="2:44" s="265" customFormat="1" x14ac:dyDescent="0.2">
      <c r="B223" s="277"/>
      <c r="C223" s="1306" t="s">
        <v>295</v>
      </c>
      <c r="D223" s="289">
        <f>IFERROR('Sch Parent Inputs'!D249,0)</f>
        <v>0</v>
      </c>
      <c r="E223" s="289">
        <f>IFERROR('Sch Parent Inputs'!F249,0)</f>
        <v>0</v>
      </c>
      <c r="F223" s="289">
        <f t="shared" si="52"/>
        <v>0</v>
      </c>
      <c r="G223" s="289"/>
      <c r="H223" s="1322"/>
      <c r="I223" s="289"/>
      <c r="J223" s="289"/>
      <c r="K223" s="289"/>
      <c r="L223" s="289"/>
      <c r="M223" s="289"/>
      <c r="N223" s="289"/>
      <c r="O223" s="289"/>
      <c r="P223" s="289"/>
      <c r="Q223" s="289"/>
      <c r="R223" s="289"/>
      <c r="S223" s="1307"/>
      <c r="T223" s="285">
        <f t="shared" si="53"/>
        <v>0</v>
      </c>
      <c r="U223" s="286"/>
      <c r="V223" s="286"/>
      <c r="W223" s="291"/>
      <c r="X223" s="291"/>
      <c r="Y223" s="291"/>
      <c r="Z223" s="291"/>
      <c r="AA223" s="291"/>
      <c r="AB223" s="291"/>
      <c r="AC223" s="291"/>
      <c r="AD223" s="291"/>
      <c r="AE223" s="291"/>
      <c r="AF223" s="291">
        <f t="shared" si="49"/>
        <v>0</v>
      </c>
      <c r="AG223" s="291"/>
      <c r="AH223" s="291"/>
      <c r="AI223" s="809"/>
      <c r="AJ223" s="809"/>
      <c r="AK223" s="291"/>
      <c r="AL223" s="291"/>
      <c r="AM223" s="291"/>
      <c r="AN223" s="291"/>
      <c r="AO223" s="291"/>
      <c r="AP223" s="291"/>
      <c r="AQ223" s="292"/>
      <c r="AR223" s="286">
        <f t="shared" si="48"/>
        <v>0</v>
      </c>
    </row>
    <row r="224" spans="2:44" s="265" customFormat="1" x14ac:dyDescent="0.2">
      <c r="B224" s="277"/>
      <c r="C224" s="1306" t="s">
        <v>295</v>
      </c>
      <c r="D224" s="289">
        <f>IFERROR('Sch Parent Inputs'!D250,0)</f>
        <v>0</v>
      </c>
      <c r="E224" s="289">
        <f>IFERROR('Sch Parent Inputs'!F250,0)</f>
        <v>0</v>
      </c>
      <c r="F224" s="289">
        <f t="shared" si="52"/>
        <v>0</v>
      </c>
      <c r="G224" s="289"/>
      <c r="H224" s="1322"/>
      <c r="I224" s="289"/>
      <c r="J224" s="289"/>
      <c r="K224" s="289"/>
      <c r="L224" s="289"/>
      <c r="M224" s="289"/>
      <c r="N224" s="289"/>
      <c r="O224" s="289"/>
      <c r="P224" s="289"/>
      <c r="Q224" s="289"/>
      <c r="R224" s="289"/>
      <c r="S224" s="1307"/>
      <c r="T224" s="285">
        <f t="shared" si="53"/>
        <v>0</v>
      </c>
      <c r="U224" s="286"/>
      <c r="V224" s="286"/>
      <c r="W224" s="291"/>
      <c r="X224" s="291"/>
      <c r="Y224" s="291"/>
      <c r="Z224" s="291"/>
      <c r="AA224" s="291"/>
      <c r="AB224" s="291"/>
      <c r="AC224" s="291"/>
      <c r="AD224" s="291"/>
      <c r="AE224" s="291"/>
      <c r="AF224" s="291">
        <f t="shared" si="49"/>
        <v>0</v>
      </c>
      <c r="AG224" s="291"/>
      <c r="AH224" s="291"/>
      <c r="AI224" s="809"/>
      <c r="AJ224" s="809"/>
      <c r="AK224" s="291"/>
      <c r="AL224" s="291"/>
      <c r="AM224" s="291"/>
      <c r="AN224" s="291"/>
      <c r="AO224" s="291"/>
      <c r="AP224" s="291"/>
      <c r="AQ224" s="292"/>
      <c r="AR224" s="286">
        <f t="shared" si="48"/>
        <v>0</v>
      </c>
    </row>
    <row r="225" spans="2:61" s="265" customFormat="1" x14ac:dyDescent="0.2">
      <c r="B225" s="277"/>
      <c r="C225" s="911"/>
      <c r="D225" s="289"/>
      <c r="E225" s="289"/>
      <c r="F225" s="289"/>
      <c r="G225" s="289"/>
      <c r="H225" s="1322"/>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09"/>
      <c r="AJ225" s="809"/>
      <c r="AK225" s="291"/>
      <c r="AL225" s="291"/>
      <c r="AM225" s="291"/>
      <c r="AN225" s="291"/>
      <c r="AO225" s="291"/>
      <c r="AP225" s="291"/>
      <c r="AQ225" s="292"/>
      <c r="AR225" s="286">
        <f t="shared" si="48"/>
        <v>0</v>
      </c>
    </row>
    <row r="226" spans="2:61" s="265" customFormat="1" x14ac:dyDescent="0.2">
      <c r="B226" s="277"/>
      <c r="C226" s="1301" t="s">
        <v>296</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48"/>
        <v>0</v>
      </c>
    </row>
    <row r="227" spans="2:61" s="265" customFormat="1" x14ac:dyDescent="0.2">
      <c r="B227" s="277"/>
      <c r="C227" s="1303" t="s">
        <v>263</v>
      </c>
      <c r="D227" s="283"/>
      <c r="E227" s="283"/>
      <c r="F227" s="283"/>
      <c r="G227" s="283"/>
      <c r="H227" s="1321"/>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8"/>
      <c r="AJ227" s="808"/>
      <c r="AK227" s="287"/>
      <c r="AL227" s="287"/>
      <c r="AM227" s="287"/>
      <c r="AN227" s="287"/>
      <c r="AO227" s="287"/>
      <c r="AP227" s="287"/>
      <c r="AQ227" s="288"/>
      <c r="AR227" s="286">
        <f t="shared" si="48"/>
        <v>0</v>
      </c>
    </row>
    <row r="228" spans="2:61" s="265" customFormat="1" x14ac:dyDescent="0.2">
      <c r="B228" s="277"/>
      <c r="C228" s="911" t="s">
        <v>1119</v>
      </c>
      <c r="D228" s="289">
        <f>IFERROR('Sch Parent Inputs'!D254,0)</f>
        <v>0</v>
      </c>
      <c r="E228" s="289">
        <f>IFERROR('Sch Parent Inputs'!F254,0)</f>
        <v>0</v>
      </c>
      <c r="F228" s="289">
        <f>D228-E228</f>
        <v>0</v>
      </c>
      <c r="G228" s="289"/>
      <c r="H228" s="1322"/>
      <c r="I228" s="289"/>
      <c r="J228" s="289"/>
      <c r="K228" s="289"/>
      <c r="L228" s="289"/>
      <c r="M228" s="289"/>
      <c r="N228" s="289"/>
      <c r="O228" s="289"/>
      <c r="P228" s="289"/>
      <c r="Q228" s="289"/>
      <c r="R228" s="289"/>
      <c r="S228" s="290"/>
      <c r="T228" s="285">
        <f>SUM(F228:S228)</f>
        <v>0</v>
      </c>
      <c r="U228" s="286"/>
      <c r="V228" s="286"/>
      <c r="W228" s="291"/>
      <c r="X228" s="291"/>
      <c r="Y228" s="291"/>
      <c r="Z228" s="291"/>
      <c r="AA228" s="291"/>
      <c r="AB228" s="291"/>
      <c r="AC228" s="291"/>
      <c r="AD228" s="291"/>
      <c r="AE228" s="291"/>
      <c r="AF228" s="291">
        <f>+T228</f>
        <v>0</v>
      </c>
      <c r="AG228" s="291"/>
      <c r="AH228" s="291"/>
      <c r="AI228" s="809"/>
      <c r="AJ228" s="809"/>
      <c r="AK228" s="291"/>
      <c r="AL228" s="291"/>
      <c r="AM228" s="291"/>
      <c r="AN228" s="291"/>
      <c r="AO228" s="291"/>
      <c r="AP228" s="291"/>
      <c r="AQ228" s="292"/>
      <c r="AR228" s="286">
        <f t="shared" si="48"/>
        <v>0</v>
      </c>
    </row>
    <row r="229" spans="2:61" s="265" customFormat="1" x14ac:dyDescent="0.2">
      <c r="B229" s="277"/>
      <c r="C229" s="911"/>
      <c r="D229" s="289"/>
      <c r="E229" s="289"/>
      <c r="F229" s="289"/>
      <c r="G229" s="289"/>
      <c r="H229" s="1322"/>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09"/>
      <c r="AJ229" s="809"/>
      <c r="AK229" s="291"/>
      <c r="AL229" s="291"/>
      <c r="AM229" s="291"/>
      <c r="AN229" s="291"/>
      <c r="AO229" s="291"/>
      <c r="AP229" s="291"/>
      <c r="AQ229" s="292"/>
      <c r="AR229" s="286">
        <f t="shared" si="48"/>
        <v>0</v>
      </c>
    </row>
    <row r="230" spans="2:61" s="265" customFormat="1" x14ac:dyDescent="0.2">
      <c r="B230" s="277"/>
      <c r="C230" s="1301" t="s">
        <v>298</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48"/>
        <v>0</v>
      </c>
    </row>
    <row r="231" spans="2:61" s="265" customFormat="1" x14ac:dyDescent="0.2">
      <c r="B231" s="277"/>
      <c r="C231" s="1303" t="s">
        <v>299</v>
      </c>
      <c r="D231" s="283"/>
      <c r="E231" s="283"/>
      <c r="F231" s="283"/>
      <c r="G231" s="283"/>
      <c r="H231" s="1321"/>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8"/>
      <c r="AJ231" s="808"/>
      <c r="AK231" s="287"/>
      <c r="AL231" s="287"/>
      <c r="AM231" s="287"/>
      <c r="AN231" s="287"/>
      <c r="AO231" s="287"/>
      <c r="AP231" s="287"/>
      <c r="AQ231" s="288"/>
      <c r="AR231" s="286">
        <f t="shared" si="48"/>
        <v>0</v>
      </c>
    </row>
    <row r="232" spans="2:61" s="265" customFormat="1" x14ac:dyDescent="0.2">
      <c r="B232" s="277"/>
      <c r="C232" s="911" t="s">
        <v>1129</v>
      </c>
      <c r="D232" s="289">
        <f>IFERROR('Sch Parent Inputs'!D258,0)</f>
        <v>0</v>
      </c>
      <c r="E232" s="289">
        <f>IFERROR('Sch Parent Inputs'!F258,0)</f>
        <v>0</v>
      </c>
      <c r="F232" s="289">
        <f>D232-E232</f>
        <v>0</v>
      </c>
      <c r="G232" s="289"/>
      <c r="H232" s="1322"/>
      <c r="I232" s="289"/>
      <c r="J232" s="289"/>
      <c r="K232" s="289"/>
      <c r="L232" s="289"/>
      <c r="M232" s="289"/>
      <c r="N232" s="289"/>
      <c r="O232" s="289"/>
      <c r="P232" s="289"/>
      <c r="Q232" s="289"/>
      <c r="R232" s="289"/>
      <c r="S232" s="290"/>
      <c r="T232" s="285">
        <f>SUM(F232:S232)</f>
        <v>0</v>
      </c>
      <c r="U232" s="286"/>
      <c r="V232" s="286"/>
      <c r="W232" s="291"/>
      <c r="X232" s="291"/>
      <c r="Y232" s="291"/>
      <c r="Z232" s="291"/>
      <c r="AA232" s="291"/>
      <c r="AB232" s="291"/>
      <c r="AC232" s="291"/>
      <c r="AD232" s="291"/>
      <c r="AE232" s="291"/>
      <c r="AF232" s="291"/>
      <c r="AG232" s="291"/>
      <c r="AH232" s="291"/>
      <c r="AI232" s="809"/>
      <c r="AJ232" s="809"/>
      <c r="AK232" s="291">
        <f>+T232</f>
        <v>0</v>
      </c>
      <c r="AL232" s="291"/>
      <c r="AM232" s="291"/>
      <c r="AN232" s="291"/>
      <c r="AO232" s="291"/>
      <c r="AP232" s="291"/>
      <c r="AQ232" s="292"/>
      <c r="AR232" s="286">
        <f t="shared" si="48"/>
        <v>0</v>
      </c>
    </row>
    <row r="233" spans="2:61" s="265" customFormat="1" x14ac:dyDescent="0.2">
      <c r="B233" s="277"/>
      <c r="C233" s="911" t="s">
        <v>1130</v>
      </c>
      <c r="D233" s="289">
        <f>IFERROR('Sch Parent Inputs'!D259,0)</f>
        <v>0</v>
      </c>
      <c r="E233" s="289">
        <f>IFERROR('Sch Parent Inputs'!F259,0)</f>
        <v>0</v>
      </c>
      <c r="F233" s="289">
        <f t="shared" ref="F233:F236" si="54">D233-E233</f>
        <v>0</v>
      </c>
      <c r="G233" s="289"/>
      <c r="H233" s="1322"/>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09"/>
      <c r="AJ233" s="809"/>
      <c r="AK233" s="291"/>
      <c r="AL233" s="291">
        <f>+T233</f>
        <v>0</v>
      </c>
      <c r="AM233" s="291"/>
      <c r="AN233" s="291"/>
      <c r="AO233" s="291"/>
      <c r="AP233" s="291"/>
      <c r="AQ233" s="292"/>
      <c r="AR233" s="286">
        <f t="shared" si="48"/>
        <v>0</v>
      </c>
    </row>
    <row r="234" spans="2:61" s="265" customFormat="1" x14ac:dyDescent="0.2">
      <c r="B234" s="277"/>
      <c r="C234" s="911" t="s">
        <v>302</v>
      </c>
      <c r="D234" s="289">
        <f>IFERROR('Sch Parent Inputs'!D260,0)</f>
        <v>0</v>
      </c>
      <c r="E234" s="289">
        <f>IFERROR('Sch Parent Inputs'!F260,0)</f>
        <v>0</v>
      </c>
      <c r="F234" s="289">
        <f t="shared" si="54"/>
        <v>0</v>
      </c>
      <c r="G234" s="289"/>
      <c r="H234" s="1322"/>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09"/>
      <c r="AJ234" s="809"/>
      <c r="AK234" s="291"/>
      <c r="AL234" s="291"/>
      <c r="AM234" s="291">
        <f>+T234</f>
        <v>0</v>
      </c>
      <c r="AN234" s="291"/>
      <c r="AO234" s="291"/>
      <c r="AP234" s="291"/>
      <c r="AQ234" s="292"/>
      <c r="AR234" s="286">
        <f t="shared" si="48"/>
        <v>0</v>
      </c>
    </row>
    <row r="235" spans="2:61" s="265" customFormat="1" x14ac:dyDescent="0.2">
      <c r="B235" s="277"/>
      <c r="C235" s="911" t="s">
        <v>407</v>
      </c>
      <c r="D235" s="289">
        <f>IFERROR('Sch Parent Inputs'!D261,0)</f>
        <v>0</v>
      </c>
      <c r="E235" s="289">
        <f>IFERROR('Sch Parent Inputs'!F261,0)</f>
        <v>0</v>
      </c>
      <c r="F235" s="289">
        <f t="shared" si="54"/>
        <v>0</v>
      </c>
      <c r="G235" s="289"/>
      <c r="H235" s="1322"/>
      <c r="I235" s="289"/>
      <c r="J235" s="289"/>
      <c r="K235" s="289"/>
      <c r="L235" s="289"/>
      <c r="M235" s="289"/>
      <c r="N235" s="289"/>
      <c r="O235" s="289"/>
      <c r="P235" s="289"/>
      <c r="Q235" s="289"/>
      <c r="R235" s="289"/>
      <c r="S235" s="290"/>
      <c r="T235" s="285">
        <f>SUM(F235:S235)</f>
        <v>0</v>
      </c>
      <c r="U235" s="286"/>
      <c r="V235" s="286"/>
      <c r="W235" s="291">
        <f>T235</f>
        <v>0</v>
      </c>
      <c r="X235" s="291"/>
      <c r="Y235" s="291"/>
      <c r="Z235" s="291"/>
      <c r="AA235" s="291"/>
      <c r="AB235" s="291"/>
      <c r="AC235" s="291"/>
      <c r="AD235" s="291"/>
      <c r="AE235" s="291"/>
      <c r="AF235" s="291"/>
      <c r="AG235" s="291"/>
      <c r="AH235" s="291"/>
      <c r="AI235" s="809"/>
      <c r="AJ235" s="809"/>
      <c r="AK235" s="291"/>
      <c r="AL235" s="291"/>
      <c r="AM235" s="291"/>
      <c r="AN235" s="291"/>
      <c r="AO235" s="291"/>
      <c r="AP235" s="291"/>
      <c r="AQ235" s="292"/>
      <c r="AR235" s="286">
        <f t="shared" si="48"/>
        <v>0</v>
      </c>
    </row>
    <row r="236" spans="2:61" s="265" customFormat="1" x14ac:dyDescent="0.2">
      <c r="B236" s="277"/>
      <c r="C236" s="296" t="s">
        <v>1122</v>
      </c>
      <c r="D236" s="289">
        <f>SUBTOTAL(9,'Sch Parent Inputs'!D12:D116)</f>
        <v>0</v>
      </c>
      <c r="E236" s="289">
        <f>SUBTOTAL(9,'Sch Parent Inputs'!F12:F116)</f>
        <v>0</v>
      </c>
      <c r="F236" s="289">
        <f t="shared" si="54"/>
        <v>0</v>
      </c>
      <c r="G236" s="289"/>
      <c r="H236" s="1322"/>
      <c r="I236" s="289"/>
      <c r="J236" s="289"/>
      <c r="K236" s="289"/>
      <c r="L236" s="289"/>
      <c r="M236" s="289"/>
      <c r="N236" s="289"/>
      <c r="O236" s="289"/>
      <c r="P236" s="289"/>
      <c r="Q236" s="289"/>
      <c r="R236" s="289"/>
      <c r="S236" s="290"/>
      <c r="T236" s="285">
        <f>SUM(F236:S236)</f>
        <v>0</v>
      </c>
      <c r="U236" s="286"/>
      <c r="V236" s="286"/>
      <c r="W236" s="291"/>
      <c r="X236" s="291"/>
      <c r="Y236" s="291"/>
      <c r="Z236" s="291"/>
      <c r="AA236" s="291"/>
      <c r="AB236" s="291"/>
      <c r="AC236" s="291"/>
      <c r="AD236" s="291"/>
      <c r="AE236" s="291"/>
      <c r="AF236" s="291"/>
      <c r="AG236" s="291"/>
      <c r="AH236" s="291"/>
      <c r="AI236" s="809"/>
      <c r="AJ236" s="809"/>
      <c r="AK236" s="291"/>
      <c r="AL236" s="291"/>
      <c r="AM236" s="291"/>
      <c r="AN236" s="291"/>
      <c r="AO236" s="291"/>
      <c r="AP236" s="291"/>
      <c r="AQ236" s="292"/>
      <c r="AR236" s="286">
        <f t="shared" si="48"/>
        <v>0</v>
      </c>
    </row>
    <row r="237" spans="2:61" s="265" customFormat="1" x14ac:dyDescent="0.2">
      <c r="B237"/>
      <c r="C237" s="297"/>
      <c r="D237" s="289"/>
      <c r="E237" s="289"/>
      <c r="F237" s="289"/>
      <c r="G237" s="289"/>
      <c r="H237" s="1322"/>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09"/>
      <c r="AJ237" s="809"/>
      <c r="AK237" s="291"/>
      <c r="AL237" s="291"/>
      <c r="AM237" s="291"/>
      <c r="AN237" s="291"/>
      <c r="AO237" s="291"/>
      <c r="AP237" s="291"/>
      <c r="AQ237" s="292"/>
      <c r="AR237" s="286">
        <f t="shared" si="48"/>
        <v>0</v>
      </c>
    </row>
    <row r="238" spans="2:61" x14ac:dyDescent="0.2">
      <c r="C238" s="297" t="s">
        <v>1123</v>
      </c>
      <c r="D238" s="289"/>
      <c r="E238" s="289"/>
      <c r="F238" s="289">
        <f>-D236</f>
        <v>0</v>
      </c>
      <c r="G238" s="289"/>
      <c r="H238" s="1322"/>
      <c r="I238" s="289"/>
      <c r="J238" s="289"/>
      <c r="K238" s="289"/>
      <c r="L238" s="289"/>
      <c r="M238" s="289"/>
      <c r="N238" s="289"/>
      <c r="O238" s="289"/>
      <c r="P238" s="289"/>
      <c r="Q238" s="289"/>
      <c r="R238" s="289"/>
      <c r="S238" s="290"/>
      <c r="T238" s="285">
        <f>SUM(F238:S238)</f>
        <v>0</v>
      </c>
      <c r="U238" s="286"/>
      <c r="V238" s="286"/>
      <c r="W238" s="291"/>
      <c r="X238" s="291"/>
      <c r="Y238" s="291"/>
      <c r="Z238" s="291"/>
      <c r="AA238" s="291"/>
      <c r="AB238" s="291"/>
      <c r="AC238" s="291"/>
      <c r="AD238" s="291"/>
      <c r="AE238" s="291"/>
      <c r="AF238" s="291"/>
      <c r="AG238" s="291"/>
      <c r="AH238" s="291"/>
      <c r="AI238" s="809"/>
      <c r="AJ238" s="809"/>
      <c r="AK238" s="291"/>
      <c r="AL238" s="291"/>
      <c r="AM238" s="291"/>
      <c r="AN238" s="291"/>
      <c r="AO238" s="291"/>
      <c r="AP238" s="291"/>
      <c r="AQ238" s="292"/>
      <c r="AR238" s="286">
        <f t="shared" si="48"/>
        <v>0</v>
      </c>
      <c r="AT238" s="265"/>
      <c r="AU238" s="265"/>
      <c r="AV238" s="265"/>
      <c r="AW238" s="265"/>
      <c r="AX238" s="265"/>
      <c r="AY238" s="265"/>
      <c r="AZ238" s="265"/>
      <c r="BA238" s="265"/>
      <c r="BB238" s="265"/>
      <c r="BC238" s="265"/>
      <c r="BD238" s="265"/>
      <c r="BE238" s="265"/>
      <c r="BF238" s="265"/>
      <c r="BG238" s="265"/>
      <c r="BH238" s="265"/>
      <c r="BI238" s="265"/>
    </row>
    <row r="239" spans="2:61" ht="13.5" thickBot="1" x14ac:dyDescent="0.25">
      <c r="C239" s="224" t="s">
        <v>1124</v>
      </c>
      <c r="D239" s="299">
        <f>SUM(D104:D236)</f>
        <v>0</v>
      </c>
      <c r="E239" s="299">
        <f>SUM(E104:E236)</f>
        <v>0</v>
      </c>
      <c r="F239" s="300">
        <f t="shared" ref="F239:T239" si="55">SUM(F5:F238)</f>
        <v>0</v>
      </c>
      <c r="G239" s="300">
        <f t="shared" si="55"/>
        <v>0</v>
      </c>
      <c r="H239" s="300">
        <f t="shared" si="55"/>
        <v>0</v>
      </c>
      <c r="I239" s="300">
        <f t="shared" si="55"/>
        <v>0</v>
      </c>
      <c r="J239" s="300">
        <f t="shared" si="55"/>
        <v>0</v>
      </c>
      <c r="K239" s="300">
        <f t="shared" si="55"/>
        <v>0</v>
      </c>
      <c r="L239" s="300">
        <f t="shared" si="55"/>
        <v>0</v>
      </c>
      <c r="M239" s="300">
        <f t="shared" si="55"/>
        <v>0</v>
      </c>
      <c r="N239" s="300">
        <f t="shared" si="55"/>
        <v>0</v>
      </c>
      <c r="O239" s="300">
        <f t="shared" si="55"/>
        <v>0</v>
      </c>
      <c r="P239" s="300">
        <f t="shared" si="55"/>
        <v>0</v>
      </c>
      <c r="Q239" s="300">
        <f t="shared" si="55"/>
        <v>0</v>
      </c>
      <c r="R239" s="300">
        <f t="shared" si="55"/>
        <v>0</v>
      </c>
      <c r="S239" s="300">
        <f t="shared" si="55"/>
        <v>0</v>
      </c>
      <c r="T239" s="301">
        <f t="shared" si="55"/>
        <v>0</v>
      </c>
      <c r="U239" s="286"/>
      <c r="V239" s="286"/>
      <c r="W239" s="302">
        <f t="shared" ref="W239:AQ239" si="56">SUM(W6:W238)</f>
        <v>0</v>
      </c>
      <c r="X239" s="302">
        <f t="shared" si="56"/>
        <v>0</v>
      </c>
      <c r="Y239" s="302">
        <f t="shared" si="56"/>
        <v>0</v>
      </c>
      <c r="Z239" s="302">
        <f t="shared" si="56"/>
        <v>0</v>
      </c>
      <c r="AA239" s="302">
        <f t="shared" si="56"/>
        <v>0</v>
      </c>
      <c r="AB239" s="302">
        <f t="shared" si="56"/>
        <v>0</v>
      </c>
      <c r="AC239" s="302">
        <f t="shared" si="56"/>
        <v>0</v>
      </c>
      <c r="AD239" s="302">
        <f t="shared" si="56"/>
        <v>0</v>
      </c>
      <c r="AE239" s="302">
        <f t="shared" si="56"/>
        <v>0</v>
      </c>
      <c r="AF239" s="302">
        <f t="shared" si="56"/>
        <v>0</v>
      </c>
      <c r="AG239" s="302">
        <f t="shared" si="56"/>
        <v>0</v>
      </c>
      <c r="AH239" s="302">
        <f t="shared" si="56"/>
        <v>0</v>
      </c>
      <c r="AI239" s="302">
        <f t="shared" si="56"/>
        <v>0</v>
      </c>
      <c r="AJ239" s="302">
        <f t="shared" si="56"/>
        <v>0</v>
      </c>
      <c r="AK239" s="302">
        <f t="shared" si="56"/>
        <v>0</v>
      </c>
      <c r="AL239" s="302">
        <f t="shared" si="56"/>
        <v>0</v>
      </c>
      <c r="AM239" s="302">
        <f t="shared" si="56"/>
        <v>0</v>
      </c>
      <c r="AN239" s="302">
        <f t="shared" si="56"/>
        <v>0</v>
      </c>
      <c r="AO239" s="302">
        <f t="shared" si="56"/>
        <v>0</v>
      </c>
      <c r="AP239" s="302">
        <f t="shared" si="56"/>
        <v>0</v>
      </c>
      <c r="AQ239" s="303">
        <f t="shared" si="56"/>
        <v>0</v>
      </c>
      <c r="AR239" s="1358"/>
    </row>
    <row r="240" spans="2:61" ht="13.5" thickTop="1" x14ac:dyDescent="0.2">
      <c r="D240" s="97"/>
      <c r="E240" s="97"/>
    </row>
    <row r="241" spans="2:45" x14ac:dyDescent="0.2">
      <c r="B241" s="83"/>
      <c r="I241" s="96"/>
      <c r="J241" s="96"/>
      <c r="K241" s="96"/>
      <c r="L241" s="96"/>
      <c r="M241" s="96"/>
      <c r="N241" s="96"/>
      <c r="O241" s="96"/>
      <c r="P241" s="96"/>
      <c r="Q241" s="96"/>
      <c r="R241" s="96"/>
      <c r="S241" s="96"/>
      <c r="AS241" s="83"/>
    </row>
    <row r="242" spans="2:45" s="83" customFormat="1" x14ac:dyDescent="0.2">
      <c r="S242" s="170"/>
      <c r="AK242" s="170"/>
      <c r="AL242" s="170"/>
      <c r="AM242" s="170"/>
    </row>
    <row r="243" spans="2:45" x14ac:dyDescent="0.2">
      <c r="B243" s="83"/>
      <c r="AS243" s="83"/>
    </row>
    <row r="245" spans="2:45" x14ac:dyDescent="0.2">
      <c r="B245" s="83"/>
      <c r="AS245" s="83"/>
    </row>
  </sheetData>
  <printOptions headings="1" gridLines="1"/>
  <pageMargins left="0.39370078740157483" right="0.39370078740157483" top="0.59055118110236227" bottom="0.59055118110236227" header="0.39370078740157483" footer="0.39370078740157483"/>
  <pageSetup paperSize="8" scale="69"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B050"/>
    <pageSetUpPr fitToPage="1"/>
  </sheetPr>
  <dimension ref="B1:AS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outlineLevelCol="1" x14ac:dyDescent="0.2"/>
  <cols>
    <col min="1" max="1" width="1.42578125" style="265" customWidth="1"/>
    <col min="2" max="2" width="2.42578125" style="277" customWidth="1"/>
    <col min="3" max="3" width="64.85546875" style="265" customWidth="1"/>
    <col min="4" max="4" width="21.5703125" style="305" customWidth="1" outlineLevel="1"/>
    <col min="5" max="5" width="24.42578125" style="305" customWidth="1" outlineLevel="1"/>
    <col min="6" max="6" width="14.5703125" style="305" bestFit="1" customWidth="1"/>
    <col min="7" max="7" width="13.5703125" style="305" bestFit="1" customWidth="1"/>
    <col min="8" max="8" width="13.5703125" style="305" customWidth="1"/>
    <col min="9" max="9" width="12.140625" style="305" customWidth="1"/>
    <col min="10" max="10" width="13.42578125" style="305" customWidth="1"/>
    <col min="11" max="11" width="9.5703125" style="305" customWidth="1"/>
    <col min="12" max="12" width="10.42578125" style="305" bestFit="1" customWidth="1"/>
    <col min="13" max="13" width="11.85546875" style="305" customWidth="1"/>
    <col min="14" max="16" width="16.42578125" style="305" customWidth="1"/>
    <col min="17" max="17" width="11.5703125" style="305" customWidth="1"/>
    <col min="18" max="18" width="8.85546875" style="305" customWidth="1"/>
    <col min="19" max="19" width="16.5703125" style="305" customWidth="1"/>
    <col min="20" max="20" width="16" style="305" bestFit="1" customWidth="1"/>
    <col min="21" max="21" width="2.42578125" style="265" hidden="1" customWidth="1"/>
    <col min="22" max="22" width="2.42578125" style="265" customWidth="1"/>
    <col min="23" max="43" width="14.5703125" style="265" customWidth="1"/>
    <col min="44" max="44" width="11.5703125" style="265" bestFit="1" customWidth="1"/>
    <col min="45" max="45" width="15.140625" style="265" customWidth="1"/>
    <col min="46" max="16384" width="9.140625" style="265"/>
  </cols>
  <sheetData>
    <row r="1" spans="2:45" x14ac:dyDescent="0.2">
      <c r="B1" s="265"/>
      <c r="C1" s="266"/>
      <c r="D1" s="267"/>
      <c r="E1" s="267"/>
      <c r="F1" s="268"/>
      <c r="G1" s="268"/>
      <c r="H1" s="268"/>
      <c r="I1" s="269" t="s">
        <v>1060</v>
      </c>
      <c r="J1" s="269" t="s">
        <v>1060</v>
      </c>
      <c r="K1" s="269" t="s">
        <v>1060</v>
      </c>
      <c r="L1" s="269" t="s">
        <v>1060</v>
      </c>
      <c r="M1" s="269" t="s">
        <v>1060</v>
      </c>
      <c r="N1" s="269" t="s">
        <v>1060</v>
      </c>
      <c r="O1" s="269" t="s">
        <v>1060</v>
      </c>
      <c r="P1" s="269" t="s">
        <v>1060</v>
      </c>
      <c r="Q1" s="269" t="s">
        <v>1060</v>
      </c>
      <c r="R1" s="269" t="s">
        <v>1060</v>
      </c>
      <c r="S1" s="269" t="s">
        <v>1060</v>
      </c>
      <c r="T1" s="270" t="s">
        <v>1061</v>
      </c>
      <c r="W1" s="1310"/>
      <c r="X1" s="1310"/>
      <c r="Y1" s="1310"/>
      <c r="Z1" s="1310"/>
      <c r="AA1" s="1310"/>
      <c r="AB1" s="1310"/>
      <c r="AC1" s="1310"/>
      <c r="AD1" s="1310"/>
      <c r="AE1" s="1310"/>
      <c r="AF1" s="1310"/>
      <c r="AG1" s="1310"/>
      <c r="AH1" s="1310"/>
      <c r="AI1" s="1310"/>
      <c r="AJ1" s="1310"/>
      <c r="AK1" s="1310"/>
      <c r="AL1" s="1310"/>
      <c r="AM1" s="1310"/>
      <c r="AN1" s="1310"/>
      <c r="AO1" s="1310"/>
      <c r="AP1" s="1310"/>
      <c r="AQ1" s="1311"/>
      <c r="AR1" s="1312"/>
      <c r="AS1" s="1310"/>
    </row>
    <row r="2" spans="2:45" ht="63.75" x14ac:dyDescent="0.2">
      <c r="B2" s="265"/>
      <c r="C2" s="271"/>
      <c r="D2" s="272" t="s">
        <v>316</v>
      </c>
      <c r="E2" s="272" t="s">
        <v>316</v>
      </c>
      <c r="F2" s="273" t="s">
        <v>1062</v>
      </c>
      <c r="G2" s="274" t="s">
        <v>1063</v>
      </c>
      <c r="H2" s="274" t="s">
        <v>1064</v>
      </c>
      <c r="I2" s="275" t="s">
        <v>177</v>
      </c>
      <c r="J2" s="275" t="s">
        <v>1065</v>
      </c>
      <c r="K2" s="275" t="s">
        <v>148</v>
      </c>
      <c r="L2" s="275" t="s">
        <v>1066</v>
      </c>
      <c r="M2" s="275" t="s">
        <v>1067</v>
      </c>
      <c r="N2" s="275" t="s">
        <v>1068</v>
      </c>
      <c r="O2" s="275" t="s">
        <v>1069</v>
      </c>
      <c r="P2" s="275" t="s">
        <v>1070</v>
      </c>
      <c r="Q2" s="275" t="s">
        <v>1071</v>
      </c>
      <c r="R2" s="275" t="s">
        <v>1072</v>
      </c>
      <c r="S2" s="275" t="s">
        <v>1073</v>
      </c>
      <c r="T2" s="276" t="s">
        <v>1074</v>
      </c>
      <c r="W2" s="1313" t="s">
        <v>1075</v>
      </c>
      <c r="X2" s="1313" t="s">
        <v>490</v>
      </c>
      <c r="Y2" s="1313" t="s">
        <v>1076</v>
      </c>
      <c r="Z2" s="1313" t="s">
        <v>1077</v>
      </c>
      <c r="AA2" s="1313" t="s">
        <v>1078</v>
      </c>
      <c r="AB2" s="1313" t="s">
        <v>1079</v>
      </c>
      <c r="AC2" s="1313" t="s">
        <v>1080</v>
      </c>
      <c r="AD2" s="1313" t="s">
        <v>1081</v>
      </c>
      <c r="AE2" s="1313" t="s">
        <v>1082</v>
      </c>
      <c r="AF2" s="1313" t="s">
        <v>1083</v>
      </c>
      <c r="AG2" s="1313" t="s">
        <v>1084</v>
      </c>
      <c r="AH2" s="1313" t="s">
        <v>1085</v>
      </c>
      <c r="AI2" s="1313" t="s">
        <v>1086</v>
      </c>
      <c r="AJ2" s="1313" t="s">
        <v>1087</v>
      </c>
      <c r="AK2" s="1313" t="s">
        <v>1088</v>
      </c>
      <c r="AL2" s="1313" t="s">
        <v>1089</v>
      </c>
      <c r="AM2" s="1313" t="s">
        <v>302</v>
      </c>
      <c r="AN2" s="1313" t="s">
        <v>1090</v>
      </c>
      <c r="AO2" s="1468" t="s">
        <v>1091</v>
      </c>
      <c r="AP2" s="1313" t="s">
        <v>1092</v>
      </c>
      <c r="AQ2" s="1314" t="s">
        <v>1093</v>
      </c>
      <c r="AR2" s="1312"/>
      <c r="AS2" s="1314" t="s">
        <v>1094</v>
      </c>
    </row>
    <row r="3" spans="2:45" x14ac:dyDescent="0.2">
      <c r="C3" s="1302" t="s">
        <v>174</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x14ac:dyDescent="0.2">
      <c r="C4" s="1301"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x14ac:dyDescent="0.2">
      <c r="C5" s="1303" t="str">
        <f>'Group Inputs'!B11</f>
        <v>Revenue</v>
      </c>
      <c r="D5" s="283"/>
      <c r="E5" s="283"/>
      <c r="F5" s="283"/>
      <c r="G5" s="283"/>
      <c r="H5" s="1308"/>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8"/>
      <c r="AJ5" s="808"/>
      <c r="AK5" s="287"/>
      <c r="AL5" s="287"/>
      <c r="AM5" s="287"/>
      <c r="AN5" s="287"/>
      <c r="AO5" s="287"/>
      <c r="AP5" s="287"/>
      <c r="AQ5" s="288"/>
    </row>
    <row r="6" spans="2:45" x14ac:dyDescent="0.2">
      <c r="C6" s="911" t="str">
        <f>'Group Inputs'!B12</f>
        <v>Government Grants - Ministry of Education</v>
      </c>
      <c r="D6" s="289">
        <f>IFERROR('Group Inputs'!C12,"")</f>
        <v>0</v>
      </c>
      <c r="E6" s="289"/>
      <c r="F6" s="289">
        <f>D6-E6</f>
        <v>0</v>
      </c>
      <c r="G6" s="289"/>
      <c r="H6" s="1309"/>
      <c r="I6" s="289"/>
      <c r="J6" s="289">
        <f>SUM(-J111-J182-J183)</f>
        <v>0</v>
      </c>
      <c r="K6" s="289"/>
      <c r="L6" s="289">
        <f>IF(L170&gt;0,-L170,-L114)</f>
        <v>0</v>
      </c>
      <c r="M6" s="289"/>
      <c r="N6" s="289"/>
      <c r="O6" s="289"/>
      <c r="P6" s="289"/>
      <c r="Q6" s="289"/>
      <c r="R6" s="289"/>
      <c r="S6" s="290"/>
      <c r="T6" s="285">
        <f>SUM(F6:S6)</f>
        <v>0</v>
      </c>
      <c r="U6" s="286"/>
      <c r="V6" s="286"/>
      <c r="W6" s="291">
        <f>+T6</f>
        <v>0</v>
      </c>
      <c r="X6" s="291"/>
      <c r="Y6" s="291"/>
      <c r="Z6" s="291"/>
      <c r="AA6" s="291"/>
      <c r="AB6" s="291"/>
      <c r="AC6" s="291"/>
      <c r="AD6" s="291"/>
      <c r="AE6" s="291"/>
      <c r="AF6" s="291"/>
      <c r="AG6" s="291"/>
      <c r="AH6" s="291"/>
      <c r="AI6" s="809"/>
      <c r="AJ6" s="809"/>
      <c r="AK6" s="291"/>
      <c r="AL6" s="291"/>
      <c r="AM6" s="291"/>
      <c r="AN6" s="291"/>
      <c r="AO6" s="291"/>
      <c r="AP6" s="291"/>
      <c r="AQ6" s="292"/>
      <c r="AR6" s="286">
        <f t="shared" ref="AR6:AR37" si="0">T6-SUM(W6:AQ6)</f>
        <v>0</v>
      </c>
    </row>
    <row r="7" spans="2:45" x14ac:dyDescent="0.2">
      <c r="C7" s="911" t="str">
        <f>'Group Inputs'!B13</f>
        <v>Teachers' Salaries Grants</v>
      </c>
      <c r="D7" s="289">
        <f>IFERROR('Group Inputs'!C13,"")</f>
        <v>0</v>
      </c>
      <c r="E7" s="289"/>
      <c r="F7" s="289">
        <f t="shared" ref="F7:F10" si="1">D7-E7</f>
        <v>0</v>
      </c>
      <c r="G7" s="289">
        <f>-F7</f>
        <v>0</v>
      </c>
      <c r="H7" s="1309"/>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09"/>
      <c r="AJ7" s="809"/>
      <c r="AK7" s="291"/>
      <c r="AL7" s="291"/>
      <c r="AM7" s="291"/>
      <c r="AN7" s="291"/>
      <c r="AO7" s="291"/>
      <c r="AP7" s="291"/>
      <c r="AQ7" s="292"/>
      <c r="AR7" s="286">
        <f t="shared" si="0"/>
        <v>0</v>
      </c>
    </row>
    <row r="8" spans="2:45" x14ac:dyDescent="0.2">
      <c r="C8" s="911" t="str">
        <f>'Group Inputs'!B14</f>
        <v>Use of Land and Buildings Grants</v>
      </c>
      <c r="D8" s="289">
        <f>IFERROR('Group Inputs'!C14,"")</f>
        <v>0</v>
      </c>
      <c r="E8" s="289"/>
      <c r="F8" s="289">
        <f t="shared" si="1"/>
        <v>0</v>
      </c>
      <c r="G8" s="289">
        <f>-F8</f>
        <v>0</v>
      </c>
      <c r="H8" s="1309"/>
      <c r="I8" s="289"/>
      <c r="J8" s="289"/>
      <c r="K8" s="289"/>
      <c r="L8" s="289"/>
      <c r="M8" s="289"/>
      <c r="N8" s="289"/>
      <c r="O8" s="289"/>
      <c r="P8" s="289"/>
      <c r="Q8" s="289"/>
      <c r="R8" s="289"/>
      <c r="S8" s="290"/>
      <c r="T8" s="293">
        <f t="shared" ref="T8:T10" si="2">SUM(F8:S8)</f>
        <v>0</v>
      </c>
      <c r="U8" s="286"/>
      <c r="V8" s="286"/>
      <c r="W8" s="291"/>
      <c r="X8" s="291"/>
      <c r="Y8" s="291"/>
      <c r="Z8" s="291"/>
      <c r="AA8" s="291"/>
      <c r="AB8" s="291"/>
      <c r="AC8" s="291"/>
      <c r="AD8" s="291"/>
      <c r="AE8" s="291"/>
      <c r="AF8" s="291"/>
      <c r="AG8" s="291"/>
      <c r="AH8" s="291"/>
      <c r="AI8" s="809"/>
      <c r="AJ8" s="809"/>
      <c r="AK8" s="291"/>
      <c r="AL8" s="291"/>
      <c r="AM8" s="291"/>
      <c r="AN8" s="291"/>
      <c r="AO8" s="291"/>
      <c r="AP8" s="291"/>
      <c r="AQ8" s="292"/>
      <c r="AR8" s="286">
        <f t="shared" si="0"/>
        <v>0</v>
      </c>
    </row>
    <row r="9" spans="2:45" x14ac:dyDescent="0.2">
      <c r="C9" s="911" t="s">
        <v>147</v>
      </c>
      <c r="D9" s="289">
        <f>IFERROR('Group Inputs'!C15,"")</f>
        <v>0</v>
      </c>
      <c r="E9" s="289"/>
      <c r="F9" s="289">
        <f t="shared" si="1"/>
        <v>0</v>
      </c>
      <c r="H9" s="1309"/>
      <c r="I9" s="289"/>
      <c r="J9" s="289"/>
      <c r="K9" s="289"/>
      <c r="L9" s="289"/>
      <c r="M9" s="289"/>
      <c r="N9" s="289"/>
      <c r="O9" s="289"/>
      <c r="P9" s="289"/>
      <c r="Q9" s="289"/>
      <c r="R9" s="289"/>
      <c r="S9" s="290"/>
      <c r="T9" s="293"/>
      <c r="U9" s="286"/>
      <c r="V9" s="286"/>
      <c r="W9" s="291"/>
      <c r="X9" s="291"/>
      <c r="Y9" s="291"/>
      <c r="Z9" s="291"/>
      <c r="AA9" s="291"/>
      <c r="AB9" s="291"/>
      <c r="AC9" s="291"/>
      <c r="AD9" s="291"/>
      <c r="AE9" s="291"/>
      <c r="AF9" s="291"/>
      <c r="AG9" s="291"/>
      <c r="AH9" s="291"/>
      <c r="AI9" s="809"/>
      <c r="AJ9" s="809"/>
      <c r="AK9" s="291"/>
      <c r="AL9" s="291"/>
      <c r="AM9" s="291"/>
      <c r="AN9" s="291"/>
      <c r="AO9" s="291"/>
      <c r="AP9" s="291"/>
      <c r="AQ9" s="292"/>
      <c r="AR9" s="286">
        <f t="shared" si="0"/>
        <v>0</v>
      </c>
    </row>
    <row r="10" spans="2:45" x14ac:dyDescent="0.2">
      <c r="C10" s="911" t="s">
        <v>181</v>
      </c>
      <c r="D10" s="289">
        <f>IFERROR('Group Inputs'!C16,"")</f>
        <v>0</v>
      </c>
      <c r="E10" s="289"/>
      <c r="F10" s="289">
        <f t="shared" si="1"/>
        <v>0</v>
      </c>
      <c r="G10" s="289"/>
      <c r="H10" s="1309"/>
      <c r="I10" s="289"/>
      <c r="J10" s="289"/>
      <c r="K10" s="289"/>
      <c r="L10" s="289"/>
      <c r="M10" s="289"/>
      <c r="N10" s="289"/>
      <c r="O10" s="289"/>
      <c r="P10" s="289"/>
      <c r="Q10" s="289"/>
      <c r="R10" s="289"/>
      <c r="S10" s="290"/>
      <c r="T10" s="285">
        <f t="shared" si="2"/>
        <v>0</v>
      </c>
      <c r="U10" s="286"/>
      <c r="V10" s="286"/>
      <c r="W10" s="291">
        <f>+T10</f>
        <v>0</v>
      </c>
      <c r="X10" s="291"/>
      <c r="Y10" s="291"/>
      <c r="Z10" s="291"/>
      <c r="AA10" s="291"/>
      <c r="AB10" s="291"/>
      <c r="AC10" s="291"/>
      <c r="AD10" s="291"/>
      <c r="AE10" s="291"/>
      <c r="AF10" s="291"/>
      <c r="AG10" s="291"/>
      <c r="AH10" s="291"/>
      <c r="AI10" s="809"/>
      <c r="AJ10" s="809"/>
      <c r="AK10" s="291"/>
      <c r="AL10" s="291"/>
      <c r="AM10" s="291"/>
      <c r="AN10" s="291"/>
      <c r="AO10" s="291"/>
      <c r="AP10" s="291"/>
      <c r="AQ10" s="292"/>
      <c r="AR10" s="286">
        <f t="shared" si="0"/>
        <v>0</v>
      </c>
    </row>
    <row r="11" spans="2:45" x14ac:dyDescent="0.2">
      <c r="C11" s="1304"/>
      <c r="D11" s="289"/>
      <c r="E11" s="289"/>
      <c r="F11" s="289"/>
      <c r="G11" s="289"/>
      <c r="H11" s="1309"/>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09"/>
      <c r="AJ11" s="809"/>
      <c r="AK11" s="291"/>
      <c r="AL11" s="291"/>
      <c r="AM11" s="291"/>
      <c r="AN11" s="291"/>
      <c r="AO11" s="291"/>
      <c r="AP11" s="291"/>
      <c r="AQ11" s="292"/>
      <c r="AR11" s="286">
        <f t="shared" si="0"/>
        <v>0</v>
      </c>
    </row>
    <row r="12" spans="2:45" x14ac:dyDescent="0.2">
      <c r="C12" s="1301"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0"/>
        <v>0</v>
      </c>
    </row>
    <row r="13" spans="2:45" x14ac:dyDescent="0.2">
      <c r="C13" s="1303" t="s">
        <v>177</v>
      </c>
      <c r="D13" s="283"/>
      <c r="E13" s="283"/>
      <c r="F13" s="283"/>
      <c r="G13" s="283"/>
      <c r="H13" s="1308"/>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8"/>
      <c r="AJ13" s="808"/>
      <c r="AK13" s="287"/>
      <c r="AL13" s="287"/>
      <c r="AM13" s="287"/>
      <c r="AN13" s="287"/>
      <c r="AO13" s="287"/>
      <c r="AP13" s="287"/>
      <c r="AQ13" s="288"/>
      <c r="AR13" s="286">
        <f t="shared" si="0"/>
        <v>0</v>
      </c>
    </row>
    <row r="14" spans="2:45" x14ac:dyDescent="0.2">
      <c r="C14" s="911" t="s">
        <v>367</v>
      </c>
      <c r="D14" s="289">
        <f>IFERROR('Group Inputs'!C22,"")</f>
        <v>0</v>
      </c>
      <c r="E14" s="289"/>
      <c r="F14" s="289">
        <f t="shared" ref="F14:F18" si="3">D14-E14</f>
        <v>0</v>
      </c>
      <c r="G14" s="289"/>
      <c r="H14" s="1309"/>
      <c r="I14" s="289"/>
      <c r="J14" s="289"/>
      <c r="K14" s="289"/>
      <c r="L14" s="289"/>
      <c r="M14" s="289"/>
      <c r="N14" s="289"/>
      <c r="O14" s="289"/>
      <c r="P14" s="289"/>
      <c r="Q14" s="289"/>
      <c r="R14" s="289"/>
      <c r="S14" s="290"/>
      <c r="T14" s="285">
        <f t="shared" ref="T14:T18" si="4">SUM(F14:S14)</f>
        <v>0</v>
      </c>
      <c r="U14" s="286"/>
      <c r="V14" s="286"/>
      <c r="W14" s="291"/>
      <c r="X14" s="291">
        <f t="shared" ref="X14:X18" si="5">+T14</f>
        <v>0</v>
      </c>
      <c r="Y14" s="291"/>
      <c r="Z14" s="291"/>
      <c r="AA14" s="291"/>
      <c r="AB14" s="291"/>
      <c r="AC14" s="291"/>
      <c r="AD14" s="291"/>
      <c r="AE14" s="291"/>
      <c r="AF14" s="291"/>
      <c r="AG14" s="291"/>
      <c r="AH14" s="291"/>
      <c r="AI14" s="809"/>
      <c r="AJ14" s="809"/>
      <c r="AK14" s="291"/>
      <c r="AL14" s="291"/>
      <c r="AM14" s="291"/>
      <c r="AN14" s="291"/>
      <c r="AO14" s="291"/>
      <c r="AP14" s="291"/>
      <c r="AQ14" s="292"/>
      <c r="AR14" s="286">
        <f t="shared" si="0"/>
        <v>0</v>
      </c>
    </row>
    <row r="15" spans="2:45" x14ac:dyDescent="0.2">
      <c r="C15" s="911" t="s">
        <v>184</v>
      </c>
      <c r="D15" s="289">
        <f>IFERROR('Group Inputs'!C23,"")</f>
        <v>0</v>
      </c>
      <c r="E15" s="289"/>
      <c r="F15" s="289">
        <f t="shared" si="3"/>
        <v>0</v>
      </c>
      <c r="G15" s="289"/>
      <c r="H15" s="1309"/>
      <c r="I15" s="289"/>
      <c r="J15" s="289"/>
      <c r="K15" s="289"/>
      <c r="L15" s="289"/>
      <c r="M15" s="289"/>
      <c r="N15" s="289"/>
      <c r="O15" s="289"/>
      <c r="P15" s="289"/>
      <c r="Q15" s="289"/>
      <c r="R15" s="289"/>
      <c r="S15" s="290"/>
      <c r="T15" s="285">
        <f t="shared" si="4"/>
        <v>0</v>
      </c>
      <c r="U15" s="286"/>
      <c r="V15" s="286"/>
      <c r="W15" s="291"/>
      <c r="X15" s="291">
        <f t="shared" si="5"/>
        <v>0</v>
      </c>
      <c r="Y15" s="291"/>
      <c r="Z15" s="291"/>
      <c r="AA15" s="291"/>
      <c r="AB15" s="291"/>
      <c r="AC15" s="291"/>
      <c r="AD15" s="291"/>
      <c r="AE15" s="291"/>
      <c r="AF15" s="291"/>
      <c r="AG15" s="291"/>
      <c r="AH15" s="291"/>
      <c r="AI15" s="809"/>
      <c r="AJ15" s="809"/>
      <c r="AK15" s="291"/>
      <c r="AL15" s="291"/>
      <c r="AM15" s="291"/>
      <c r="AN15" s="291"/>
      <c r="AO15" s="291"/>
      <c r="AP15" s="291"/>
      <c r="AQ15" s="292"/>
      <c r="AR15" s="286">
        <f t="shared" si="0"/>
        <v>0</v>
      </c>
    </row>
    <row r="16" spans="2:45" x14ac:dyDescent="0.2">
      <c r="C16" s="911" t="s">
        <v>185</v>
      </c>
      <c r="D16" s="289">
        <f>IFERROR('Group Inputs'!C25,"")</f>
        <v>0</v>
      </c>
      <c r="E16" s="289"/>
      <c r="F16" s="289">
        <f t="shared" si="3"/>
        <v>0</v>
      </c>
      <c r="G16" s="289"/>
      <c r="H16" s="1309"/>
      <c r="I16" s="289">
        <f>-I110-I186-I112</f>
        <v>0</v>
      </c>
      <c r="J16" s="289"/>
      <c r="K16" s="289"/>
      <c r="L16" s="289"/>
      <c r="M16" s="289"/>
      <c r="N16" s="289"/>
      <c r="O16" s="289"/>
      <c r="P16" s="289"/>
      <c r="Q16" s="289"/>
      <c r="R16" s="289"/>
      <c r="S16" s="290"/>
      <c r="T16" s="285">
        <f t="shared" si="4"/>
        <v>0</v>
      </c>
      <c r="U16" s="286"/>
      <c r="V16" s="286"/>
      <c r="W16" s="291"/>
      <c r="X16" s="291">
        <f t="shared" si="5"/>
        <v>0</v>
      </c>
      <c r="Y16" s="291"/>
      <c r="Z16" s="291"/>
      <c r="AA16" s="291"/>
      <c r="AB16" s="291"/>
      <c r="AC16" s="291"/>
      <c r="AD16" s="291"/>
      <c r="AE16" s="291"/>
      <c r="AF16" s="291"/>
      <c r="AG16" s="291"/>
      <c r="AH16" s="291"/>
      <c r="AI16" s="809"/>
      <c r="AJ16" s="809"/>
      <c r="AK16" s="291"/>
      <c r="AL16" s="291"/>
      <c r="AM16" s="291"/>
      <c r="AN16" s="291"/>
      <c r="AO16" s="291"/>
      <c r="AP16" s="291"/>
      <c r="AQ16" s="292"/>
      <c r="AR16" s="286">
        <f t="shared" si="0"/>
        <v>0</v>
      </c>
    </row>
    <row r="17" spans="3:44" x14ac:dyDescent="0.2">
      <c r="C17" s="911" t="s">
        <v>186</v>
      </c>
      <c r="D17" s="289">
        <f>IFERROR('Group Inputs'!C24,"")</f>
        <v>0</v>
      </c>
      <c r="E17" s="289"/>
      <c r="F17" s="289">
        <f t="shared" si="3"/>
        <v>0</v>
      </c>
      <c r="G17" s="289"/>
      <c r="H17" s="1309"/>
      <c r="I17" s="289"/>
      <c r="J17" s="289"/>
      <c r="K17" s="289"/>
      <c r="L17" s="289"/>
      <c r="M17" s="289"/>
      <c r="N17" s="289"/>
      <c r="O17" s="289"/>
      <c r="P17" s="289"/>
      <c r="Q17" s="289"/>
      <c r="R17" s="289"/>
      <c r="S17" s="290"/>
      <c r="T17" s="285">
        <f t="shared" si="4"/>
        <v>0</v>
      </c>
      <c r="U17" s="286"/>
      <c r="V17" s="286"/>
      <c r="W17" s="291"/>
      <c r="X17" s="291">
        <f t="shared" si="5"/>
        <v>0</v>
      </c>
      <c r="Y17" s="291"/>
      <c r="Z17" s="291"/>
      <c r="AA17" s="291"/>
      <c r="AB17" s="291"/>
      <c r="AC17" s="291"/>
      <c r="AD17" s="291"/>
      <c r="AE17" s="291"/>
      <c r="AF17" s="291"/>
      <c r="AG17" s="291"/>
      <c r="AH17" s="291"/>
      <c r="AI17" s="809"/>
      <c r="AJ17" s="809"/>
      <c r="AK17" s="291"/>
      <c r="AL17" s="291"/>
      <c r="AM17" s="291"/>
      <c r="AN17" s="291"/>
      <c r="AO17" s="291"/>
      <c r="AP17" s="291"/>
      <c r="AQ17" s="292"/>
      <c r="AR17" s="286">
        <f t="shared" si="0"/>
        <v>0</v>
      </c>
    </row>
    <row r="18" spans="3:44" x14ac:dyDescent="0.2">
      <c r="C18" s="911" t="s">
        <v>187</v>
      </c>
      <c r="D18" s="289">
        <f>IFERROR('Group Inputs'!C21,"")</f>
        <v>0</v>
      </c>
      <c r="E18" s="289"/>
      <c r="F18" s="289">
        <f t="shared" si="3"/>
        <v>0</v>
      </c>
      <c r="G18" s="289"/>
      <c r="H18" s="1309"/>
      <c r="I18" s="289"/>
      <c r="J18" s="289"/>
      <c r="K18" s="289"/>
      <c r="L18" s="289"/>
      <c r="M18" s="289"/>
      <c r="N18" s="289"/>
      <c r="O18" s="289"/>
      <c r="P18" s="289"/>
      <c r="Q18" s="289"/>
      <c r="R18" s="289"/>
      <c r="S18" s="290"/>
      <c r="T18" s="285">
        <f t="shared" si="4"/>
        <v>0</v>
      </c>
      <c r="U18" s="286"/>
      <c r="V18" s="286"/>
      <c r="W18" s="291"/>
      <c r="X18" s="291">
        <f t="shared" si="5"/>
        <v>0</v>
      </c>
      <c r="Y18" s="291"/>
      <c r="Z18" s="291"/>
      <c r="AA18" s="291"/>
      <c r="AB18" s="291"/>
      <c r="AC18" s="291"/>
      <c r="AD18" s="291"/>
      <c r="AE18" s="291"/>
      <c r="AF18" s="291"/>
      <c r="AG18" s="291"/>
      <c r="AH18" s="291"/>
      <c r="AI18" s="809"/>
      <c r="AJ18" s="809"/>
      <c r="AK18" s="291"/>
      <c r="AL18" s="291"/>
      <c r="AM18" s="291"/>
      <c r="AN18" s="291"/>
      <c r="AO18" s="291"/>
      <c r="AP18" s="291"/>
      <c r="AQ18" s="292"/>
      <c r="AR18" s="286">
        <f t="shared" si="0"/>
        <v>0</v>
      </c>
    </row>
    <row r="19" spans="3:44" x14ac:dyDescent="0.2">
      <c r="C19" s="911" t="s">
        <v>150</v>
      </c>
      <c r="D19" s="289">
        <f>IFERROR('Group Inputs'!C26,"")</f>
        <v>0</v>
      </c>
      <c r="E19" s="289"/>
      <c r="F19" s="289">
        <f>D19-E19</f>
        <v>0</v>
      </c>
      <c r="G19" s="289"/>
      <c r="H19" s="1309"/>
      <c r="I19" s="289">
        <f>-I184</f>
        <v>0</v>
      </c>
      <c r="J19" s="289"/>
      <c r="K19" s="289"/>
      <c r="L19" s="289"/>
      <c r="M19" s="289"/>
      <c r="N19" s="289"/>
      <c r="O19" s="289"/>
      <c r="P19" s="289"/>
      <c r="Q19" s="289"/>
      <c r="R19" s="289"/>
      <c r="S19" s="290"/>
      <c r="T19" s="285">
        <f>SUM(F19:S19)</f>
        <v>0</v>
      </c>
      <c r="U19" s="286"/>
      <c r="V19" s="286"/>
      <c r="W19" s="291"/>
      <c r="X19" s="291"/>
      <c r="Y19" s="291"/>
      <c r="Z19" s="291">
        <f>+T19</f>
        <v>0</v>
      </c>
      <c r="AA19" s="291"/>
      <c r="AB19" s="291"/>
      <c r="AC19" s="291"/>
      <c r="AD19" s="291"/>
      <c r="AE19" s="291"/>
      <c r="AF19" s="291"/>
      <c r="AG19" s="291"/>
      <c r="AH19" s="291"/>
      <c r="AI19" s="809"/>
      <c r="AJ19" s="809"/>
      <c r="AK19" s="291"/>
      <c r="AL19" s="291"/>
      <c r="AM19" s="291"/>
      <c r="AN19" s="291"/>
      <c r="AO19" s="291"/>
      <c r="AP19" s="291"/>
      <c r="AQ19" s="292"/>
      <c r="AR19" s="286">
        <f t="shared" si="0"/>
        <v>0</v>
      </c>
    </row>
    <row r="20" spans="3:44" x14ac:dyDescent="0.2">
      <c r="C20" s="911"/>
      <c r="D20" s="289"/>
      <c r="E20" s="289"/>
      <c r="F20" s="289"/>
      <c r="G20" s="289"/>
      <c r="H20" s="1309"/>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09"/>
      <c r="AJ20" s="809"/>
      <c r="AK20" s="291"/>
      <c r="AL20" s="291"/>
      <c r="AM20" s="291"/>
      <c r="AN20" s="291"/>
      <c r="AO20" s="291"/>
      <c r="AP20" s="291"/>
      <c r="AQ20" s="292"/>
      <c r="AR20" s="286">
        <f t="shared" si="0"/>
        <v>0</v>
      </c>
    </row>
    <row r="21" spans="3:44" x14ac:dyDescent="0.2">
      <c r="C21" s="1303" t="s">
        <v>189</v>
      </c>
      <c r="D21" s="283"/>
      <c r="E21" s="283"/>
      <c r="F21" s="283"/>
      <c r="G21" s="283"/>
      <c r="H21" s="1308"/>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8"/>
      <c r="AJ21" s="808"/>
      <c r="AK21" s="287"/>
      <c r="AL21" s="287"/>
      <c r="AM21" s="287"/>
      <c r="AN21" s="287"/>
      <c r="AO21" s="287"/>
      <c r="AP21" s="287"/>
      <c r="AQ21" s="288"/>
      <c r="AR21" s="286">
        <f t="shared" si="0"/>
        <v>0</v>
      </c>
    </row>
    <row r="22" spans="3:44" x14ac:dyDescent="0.2">
      <c r="C22" s="911" t="s">
        <v>1095</v>
      </c>
      <c r="D22" s="289">
        <f>IFERROR('Group Inputs'!C30,"")</f>
        <v>0</v>
      </c>
      <c r="E22" s="289"/>
      <c r="F22" s="289">
        <f t="shared" ref="F22:F27" si="6">D22-E22</f>
        <v>0</v>
      </c>
      <c r="G22" s="289"/>
      <c r="H22" s="1309"/>
      <c r="I22" s="289"/>
      <c r="J22" s="289"/>
      <c r="K22" s="289"/>
      <c r="L22" s="289"/>
      <c r="M22" s="289"/>
      <c r="N22" s="289"/>
      <c r="O22" s="289"/>
      <c r="P22" s="289"/>
      <c r="Q22" s="289"/>
      <c r="R22" s="289"/>
      <c r="S22" s="290"/>
      <c r="T22" s="285">
        <f>SUM(F22:S22)</f>
        <v>0</v>
      </c>
      <c r="U22" s="286"/>
      <c r="V22" s="286"/>
      <c r="W22" s="291"/>
      <c r="X22" s="291"/>
      <c r="Y22" s="291"/>
      <c r="Z22" s="291"/>
      <c r="AA22" s="291"/>
      <c r="AB22" s="291"/>
      <c r="AC22" s="291">
        <f>+T22</f>
        <v>0</v>
      </c>
      <c r="AD22" s="291"/>
      <c r="AE22" s="291"/>
      <c r="AF22" s="291"/>
      <c r="AG22" s="291"/>
      <c r="AH22" s="291"/>
      <c r="AI22" s="809"/>
      <c r="AJ22" s="809"/>
      <c r="AK22" s="291"/>
      <c r="AL22" s="291"/>
      <c r="AM22" s="291"/>
      <c r="AN22" s="291"/>
      <c r="AO22" s="291"/>
      <c r="AP22" s="291"/>
      <c r="AQ22" s="292"/>
      <c r="AR22" s="286">
        <f t="shared" si="0"/>
        <v>0</v>
      </c>
    </row>
    <row r="23" spans="3:44" x14ac:dyDescent="0.2">
      <c r="C23" s="911" t="s">
        <v>186</v>
      </c>
      <c r="D23" s="289">
        <f>IFERROR('Group Inputs'!C31,"")</f>
        <v>0</v>
      </c>
      <c r="E23" s="289"/>
      <c r="F23" s="289">
        <f t="shared" si="6"/>
        <v>0</v>
      </c>
      <c r="G23" s="289"/>
      <c r="H23" s="1309"/>
      <c r="I23" s="289"/>
      <c r="J23" s="289"/>
      <c r="K23" s="289"/>
      <c r="L23" s="289"/>
      <c r="M23" s="289"/>
      <c r="N23" s="289">
        <f>-N125-N126-N124</f>
        <v>0</v>
      </c>
      <c r="O23" s="289"/>
      <c r="P23" s="289"/>
      <c r="Q23" s="289"/>
      <c r="R23" s="289"/>
      <c r="S23" s="290"/>
      <c r="T23" s="285">
        <f>SUM(F23:S23)</f>
        <v>0</v>
      </c>
      <c r="U23" s="286"/>
      <c r="V23" s="286"/>
      <c r="W23" s="291"/>
      <c r="X23" s="291"/>
      <c r="Y23" s="291"/>
      <c r="Z23" s="291"/>
      <c r="AA23" s="291"/>
      <c r="AB23" s="291"/>
      <c r="AC23" s="291">
        <f>+T23</f>
        <v>0</v>
      </c>
      <c r="AD23" s="291"/>
      <c r="AE23" s="291"/>
      <c r="AF23" s="291"/>
      <c r="AG23" s="291"/>
      <c r="AH23" s="291"/>
      <c r="AI23" s="809"/>
      <c r="AJ23" s="809"/>
      <c r="AK23" s="291"/>
      <c r="AL23" s="291"/>
      <c r="AM23" s="291"/>
      <c r="AN23" s="291"/>
      <c r="AO23" s="291"/>
      <c r="AP23" s="291"/>
      <c r="AQ23" s="292"/>
      <c r="AR23" s="286">
        <f t="shared" si="0"/>
        <v>0</v>
      </c>
    </row>
    <row r="24" spans="3:44" x14ac:dyDescent="0.2">
      <c r="C24" s="911" t="s">
        <v>191</v>
      </c>
      <c r="D24" s="289">
        <f>IFERROR('Group Inputs'!C32,"")</f>
        <v>0</v>
      </c>
      <c r="E24" s="289"/>
      <c r="F24" s="289">
        <f t="shared" si="6"/>
        <v>0</v>
      </c>
      <c r="G24" s="289"/>
      <c r="H24" s="1309"/>
      <c r="I24" s="289"/>
      <c r="J24" s="289"/>
      <c r="K24" s="289"/>
      <c r="L24" s="289"/>
      <c r="M24" s="289"/>
      <c r="N24" s="289"/>
      <c r="O24" s="289"/>
      <c r="P24" s="289"/>
      <c r="Q24" s="289"/>
      <c r="R24" s="289"/>
      <c r="S24" s="290"/>
      <c r="T24" s="285">
        <f>SUM(F24:S24)</f>
        <v>0</v>
      </c>
      <c r="U24" s="286"/>
      <c r="V24" s="286"/>
      <c r="W24" s="291"/>
      <c r="X24" s="291"/>
      <c r="Y24" s="291"/>
      <c r="Z24" s="291"/>
      <c r="AA24" s="291"/>
      <c r="AB24" s="291"/>
      <c r="AC24" s="291">
        <f>+T24</f>
        <v>0</v>
      </c>
      <c r="AD24" s="291"/>
      <c r="AE24" s="291"/>
      <c r="AF24" s="291"/>
      <c r="AG24" s="291"/>
      <c r="AH24" s="291"/>
      <c r="AI24" s="809"/>
      <c r="AJ24" s="809"/>
      <c r="AK24" s="291"/>
      <c r="AL24" s="291"/>
      <c r="AM24" s="291"/>
      <c r="AN24" s="291"/>
      <c r="AO24" s="291"/>
      <c r="AP24" s="291"/>
      <c r="AQ24" s="292"/>
      <c r="AR24" s="286">
        <f t="shared" si="0"/>
        <v>0</v>
      </c>
    </row>
    <row r="25" spans="3:44" x14ac:dyDescent="0.2">
      <c r="C25" s="911" t="s">
        <v>192</v>
      </c>
      <c r="D25" s="289">
        <f>IFERROR('Group Inputs'!C33,"")</f>
        <v>0</v>
      </c>
      <c r="E25" s="289"/>
      <c r="F25" s="289">
        <f t="shared" si="6"/>
        <v>0</v>
      </c>
      <c r="G25" s="289"/>
      <c r="H25" s="1309"/>
      <c r="I25" s="289"/>
      <c r="J25" s="289"/>
      <c r="K25" s="289"/>
      <c r="L25" s="289"/>
      <c r="M25" s="289"/>
      <c r="N25" s="289"/>
      <c r="O25" s="289"/>
      <c r="P25" s="289"/>
      <c r="Q25" s="289"/>
      <c r="R25" s="289"/>
      <c r="S25" s="290"/>
      <c r="T25" s="285">
        <f>SUM(F25:S25)</f>
        <v>0</v>
      </c>
      <c r="U25" s="286"/>
      <c r="V25" s="286"/>
      <c r="W25" s="291"/>
      <c r="X25" s="291"/>
      <c r="Y25" s="291"/>
      <c r="Z25" s="291"/>
      <c r="AA25" s="291"/>
      <c r="AB25" s="291"/>
      <c r="AC25" s="291">
        <f>+T25</f>
        <v>0</v>
      </c>
      <c r="AD25" s="291"/>
      <c r="AE25" s="291"/>
      <c r="AF25" s="291"/>
      <c r="AG25" s="291"/>
      <c r="AH25" s="291"/>
      <c r="AI25" s="809"/>
      <c r="AJ25" s="809"/>
      <c r="AK25" s="291"/>
      <c r="AL25" s="291"/>
      <c r="AM25" s="291"/>
      <c r="AN25" s="291"/>
      <c r="AO25" s="291"/>
      <c r="AP25" s="291"/>
      <c r="AQ25" s="292"/>
      <c r="AR25" s="286">
        <f t="shared" si="0"/>
        <v>0</v>
      </c>
    </row>
    <row r="26" spans="3:44" x14ac:dyDescent="0.2">
      <c r="C26" s="911" t="s">
        <v>200</v>
      </c>
      <c r="D26" s="289">
        <f>IFERROR('Group Inputs'!C34,"")</f>
        <v>0</v>
      </c>
      <c r="E26" s="289"/>
      <c r="F26" s="289">
        <f t="shared" si="6"/>
        <v>0</v>
      </c>
      <c r="G26" s="289"/>
      <c r="H26" s="1309"/>
      <c r="I26" s="289"/>
      <c r="J26" s="289"/>
      <c r="K26" s="289"/>
      <c r="L26" s="289"/>
      <c r="M26" s="289"/>
      <c r="N26" s="289"/>
      <c r="O26" s="289"/>
      <c r="P26" s="289"/>
      <c r="Q26" s="289"/>
      <c r="R26" s="289"/>
      <c r="S26" s="290"/>
      <c r="T26" s="285">
        <f t="shared" ref="T26:T27" si="7">SUM(F26:S26)</f>
        <v>0</v>
      </c>
      <c r="U26" s="286"/>
      <c r="V26" s="286"/>
      <c r="W26" s="291"/>
      <c r="X26" s="291"/>
      <c r="Y26" s="291"/>
      <c r="Z26" s="291"/>
      <c r="AA26" s="291"/>
      <c r="AB26" s="291">
        <f>+T26</f>
        <v>0</v>
      </c>
      <c r="AC26" s="291"/>
      <c r="AD26" s="291"/>
      <c r="AE26" s="291"/>
      <c r="AF26" s="291"/>
      <c r="AG26" s="291"/>
      <c r="AH26" s="291"/>
      <c r="AI26" s="809"/>
      <c r="AJ26" s="809"/>
      <c r="AK26" s="291"/>
      <c r="AL26" s="291"/>
      <c r="AM26" s="291"/>
      <c r="AN26" s="291"/>
      <c r="AO26" s="291"/>
      <c r="AP26" s="291"/>
      <c r="AQ26" s="292"/>
      <c r="AR26" s="286">
        <f t="shared" si="0"/>
        <v>0</v>
      </c>
    </row>
    <row r="27" spans="3:44" x14ac:dyDescent="0.2">
      <c r="C27" s="911" t="s">
        <v>1096</v>
      </c>
      <c r="D27" s="289">
        <f>IFERROR('Group Inputs'!C35,"")</f>
        <v>0</v>
      </c>
      <c r="E27" s="289"/>
      <c r="F27" s="289">
        <f t="shared" si="6"/>
        <v>0</v>
      </c>
      <c r="G27" s="289"/>
      <c r="H27" s="1309"/>
      <c r="I27" s="289"/>
      <c r="J27" s="289"/>
      <c r="K27" s="289"/>
      <c r="L27" s="289"/>
      <c r="M27" s="289"/>
      <c r="N27" s="289"/>
      <c r="O27" s="289"/>
      <c r="P27" s="289"/>
      <c r="Q27" s="289"/>
      <c r="R27" s="289"/>
      <c r="S27" s="290"/>
      <c r="T27" s="285">
        <f t="shared" si="7"/>
        <v>0</v>
      </c>
      <c r="U27" s="286"/>
      <c r="V27" s="286"/>
      <c r="W27" s="291"/>
      <c r="X27" s="291"/>
      <c r="Y27" s="291"/>
      <c r="Z27" s="291"/>
      <c r="AA27" s="291"/>
      <c r="AB27" s="291"/>
      <c r="AC27" s="291">
        <f>+T27</f>
        <v>0</v>
      </c>
      <c r="AD27" s="291"/>
      <c r="AE27" s="291"/>
      <c r="AF27" s="291"/>
      <c r="AG27" s="291"/>
      <c r="AH27" s="291"/>
      <c r="AI27" s="809"/>
      <c r="AJ27" s="809"/>
      <c r="AK27" s="291"/>
      <c r="AL27" s="291"/>
      <c r="AM27" s="291"/>
      <c r="AN27" s="291"/>
      <c r="AO27" s="291"/>
      <c r="AP27" s="291"/>
      <c r="AQ27" s="292"/>
      <c r="AR27" s="286">
        <f t="shared" si="0"/>
        <v>0</v>
      </c>
    </row>
    <row r="28" spans="3:44" x14ac:dyDescent="0.2">
      <c r="C28" s="911"/>
      <c r="D28" s="289"/>
      <c r="E28" s="289"/>
      <c r="F28" s="289"/>
      <c r="G28" s="289"/>
      <c r="H28" s="1309"/>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09"/>
      <c r="AJ28" s="809"/>
      <c r="AK28" s="291"/>
      <c r="AL28" s="291"/>
      <c r="AM28" s="291"/>
      <c r="AN28" s="291"/>
      <c r="AO28" s="291"/>
      <c r="AP28" s="291"/>
      <c r="AQ28" s="292"/>
      <c r="AR28" s="286">
        <f t="shared" si="0"/>
        <v>0</v>
      </c>
    </row>
    <row r="29" spans="3:44" x14ac:dyDescent="0.2">
      <c r="C29" s="1301"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0"/>
        <v>0</v>
      </c>
    </row>
    <row r="30" spans="3:44" x14ac:dyDescent="0.2">
      <c r="C30" s="1303" t="s">
        <v>177</v>
      </c>
      <c r="D30" s="283"/>
      <c r="E30" s="283"/>
      <c r="F30" s="283"/>
      <c r="G30" s="283"/>
      <c r="H30" s="1308"/>
      <c r="I30" s="283"/>
      <c r="J30" s="283"/>
      <c r="K30" s="283"/>
      <c r="L30" s="283"/>
      <c r="M30" s="283"/>
      <c r="N30" s="283"/>
      <c r="O30" s="283"/>
      <c r="P30" s="283"/>
      <c r="Q30" s="283"/>
      <c r="R30" s="283"/>
      <c r="S30" s="284"/>
      <c r="T30" s="285"/>
      <c r="U30" s="286"/>
      <c r="V30" s="286"/>
      <c r="W30" s="287"/>
      <c r="X30" s="287"/>
      <c r="Y30" s="287"/>
      <c r="Z30" s="287"/>
      <c r="AA30" s="287"/>
      <c r="AB30" s="287"/>
      <c r="AC30" s="287"/>
      <c r="AD30" s="287"/>
      <c r="AE30" s="287"/>
      <c r="AF30" s="287"/>
      <c r="AG30" s="287"/>
      <c r="AH30" s="287"/>
      <c r="AI30" s="808"/>
      <c r="AJ30" s="808"/>
      <c r="AK30" s="287"/>
      <c r="AL30" s="287"/>
      <c r="AM30" s="287"/>
      <c r="AN30" s="287"/>
      <c r="AO30" s="287"/>
      <c r="AP30" s="287"/>
      <c r="AQ30" s="288"/>
      <c r="AR30" s="286">
        <f t="shared" si="0"/>
        <v>0</v>
      </c>
    </row>
    <row r="31" spans="3:44" x14ac:dyDescent="0.2">
      <c r="C31" s="911" t="s">
        <v>196</v>
      </c>
      <c r="D31" s="289">
        <f>IFERROR('Group Inputs'!C40,"")</f>
        <v>0</v>
      </c>
      <c r="E31" s="289"/>
      <c r="F31" s="289">
        <f>D31-E31</f>
        <v>0</v>
      </c>
      <c r="G31" s="289"/>
      <c r="H31" s="1309"/>
      <c r="I31" s="289">
        <f>-I185</f>
        <v>0</v>
      </c>
      <c r="J31" s="289"/>
      <c r="K31" s="289"/>
      <c r="L31" s="289"/>
      <c r="M31" s="289"/>
      <c r="N31" s="289"/>
      <c r="O31" s="289"/>
      <c r="P31" s="289"/>
      <c r="Q31" s="289"/>
      <c r="R31" s="289"/>
      <c r="S31" s="290"/>
      <c r="T31" s="285">
        <f>SUM(F31:S31)</f>
        <v>0</v>
      </c>
      <c r="U31" s="286"/>
      <c r="V31" s="286"/>
      <c r="W31" s="291"/>
      <c r="X31" s="291"/>
      <c r="Y31" s="291">
        <f>+T31</f>
        <v>0</v>
      </c>
      <c r="Z31" s="291"/>
      <c r="AA31" s="291"/>
      <c r="AB31" s="291"/>
      <c r="AC31" s="291"/>
      <c r="AD31" s="291"/>
      <c r="AE31" s="291"/>
      <c r="AF31" s="291"/>
      <c r="AG31" s="291"/>
      <c r="AH31" s="291"/>
      <c r="AI31" s="809"/>
      <c r="AJ31" s="809"/>
      <c r="AK31" s="291"/>
      <c r="AL31" s="291"/>
      <c r="AM31" s="291"/>
      <c r="AN31" s="291"/>
      <c r="AO31" s="291"/>
      <c r="AP31" s="291"/>
      <c r="AQ31" s="292"/>
      <c r="AR31" s="286">
        <f t="shared" si="0"/>
        <v>0</v>
      </c>
    </row>
    <row r="32" spans="3:44" x14ac:dyDescent="0.2">
      <c r="C32" s="911" t="s">
        <v>185</v>
      </c>
      <c r="D32" s="289">
        <f>IFERROR('Group Inputs'!C41,"")</f>
        <v>0</v>
      </c>
      <c r="E32" s="289"/>
      <c r="F32" s="289">
        <f>D32-E32</f>
        <v>0</v>
      </c>
      <c r="G32" s="289"/>
      <c r="H32" s="1309"/>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09"/>
      <c r="AJ32" s="809"/>
      <c r="AK32" s="291"/>
      <c r="AL32" s="291"/>
      <c r="AM32" s="291"/>
      <c r="AN32" s="291"/>
      <c r="AO32" s="291"/>
      <c r="AP32" s="291"/>
      <c r="AQ32" s="292"/>
      <c r="AR32" s="286">
        <f t="shared" si="0"/>
        <v>0</v>
      </c>
    </row>
    <row r="33" spans="3:44" x14ac:dyDescent="0.2">
      <c r="C33" s="911" t="s">
        <v>1097</v>
      </c>
      <c r="D33" s="289">
        <f>IFERROR('Group Inputs'!C42,"")</f>
        <v>0</v>
      </c>
      <c r="E33" s="289"/>
      <c r="F33" s="289">
        <f>D33-E33</f>
        <v>0</v>
      </c>
      <c r="G33" s="289"/>
      <c r="H33" s="1309"/>
      <c r="I33" s="289"/>
      <c r="J33" s="289"/>
      <c r="K33" s="289"/>
      <c r="L33" s="289"/>
      <c r="M33" s="289"/>
      <c r="N33" s="289"/>
      <c r="O33" s="289"/>
      <c r="P33" s="289"/>
      <c r="Q33" s="289"/>
      <c r="R33" s="289"/>
      <c r="S33" s="290"/>
      <c r="T33" s="285">
        <f>SUM(F33:S33)</f>
        <v>0</v>
      </c>
      <c r="U33" s="286"/>
      <c r="V33" s="286"/>
      <c r="W33" s="291"/>
      <c r="X33" s="291"/>
      <c r="Y33" s="291">
        <f>+T33</f>
        <v>0</v>
      </c>
      <c r="Z33" s="291"/>
      <c r="AA33" s="291"/>
      <c r="AB33" s="291"/>
      <c r="AC33" s="291"/>
      <c r="AD33" s="291"/>
      <c r="AE33" s="291"/>
      <c r="AF33" s="291"/>
      <c r="AG33" s="291"/>
      <c r="AH33" s="291"/>
      <c r="AI33" s="809"/>
      <c r="AJ33" s="809"/>
      <c r="AK33" s="291"/>
      <c r="AL33" s="291"/>
      <c r="AM33" s="291"/>
      <c r="AN33" s="291"/>
      <c r="AO33" s="291"/>
      <c r="AP33" s="291"/>
      <c r="AQ33" s="292"/>
      <c r="AR33" s="286">
        <f t="shared" si="0"/>
        <v>0</v>
      </c>
    </row>
    <row r="34" spans="3:44" x14ac:dyDescent="0.2">
      <c r="C34" s="911"/>
      <c r="D34" s="289"/>
      <c r="E34" s="289"/>
      <c r="F34" s="289"/>
      <c r="G34" s="289"/>
      <c r="H34" s="1309"/>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09"/>
      <c r="AJ34" s="809"/>
      <c r="AK34" s="291"/>
      <c r="AL34" s="291"/>
      <c r="AM34" s="291"/>
      <c r="AN34" s="291"/>
      <c r="AO34" s="291"/>
      <c r="AP34" s="291"/>
      <c r="AQ34" s="292"/>
      <c r="AR34" s="286">
        <f t="shared" si="0"/>
        <v>0</v>
      </c>
    </row>
    <row r="35" spans="3:44" x14ac:dyDescent="0.2">
      <c r="C35" s="1303" t="s">
        <v>198</v>
      </c>
      <c r="D35" s="283"/>
      <c r="E35" s="283"/>
      <c r="F35" s="283"/>
      <c r="G35" s="283"/>
      <c r="H35" s="1308"/>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8"/>
      <c r="AJ35" s="808"/>
      <c r="AK35" s="287"/>
      <c r="AL35" s="287"/>
      <c r="AM35" s="287"/>
      <c r="AN35" s="287"/>
      <c r="AO35" s="287"/>
      <c r="AP35" s="287"/>
      <c r="AQ35" s="288"/>
      <c r="AR35" s="286">
        <f t="shared" si="0"/>
        <v>0</v>
      </c>
    </row>
    <row r="36" spans="3:44" x14ac:dyDescent="0.2">
      <c r="C36" s="911" t="s">
        <v>199</v>
      </c>
      <c r="D36" s="289">
        <f>IFERROR('Group Inputs'!C46,"")</f>
        <v>0</v>
      </c>
      <c r="E36" s="289"/>
      <c r="F36" s="289">
        <f t="shared" ref="F36:F45" si="8">D36-E36</f>
        <v>0</v>
      </c>
      <c r="G36" s="289"/>
      <c r="H36" s="1309"/>
      <c r="I36" s="289"/>
      <c r="J36" s="289"/>
      <c r="K36" s="289"/>
      <c r="L36" s="289"/>
      <c r="M36" s="289"/>
      <c r="N36" s="289"/>
      <c r="O36" s="289"/>
      <c r="P36" s="289"/>
      <c r="Q36" s="289"/>
      <c r="R36" s="289"/>
      <c r="S36" s="290"/>
      <c r="T36" s="285">
        <f t="shared" ref="T36:T37" si="9">SUM(F36:S36)</f>
        <v>0</v>
      </c>
      <c r="U36" s="286"/>
      <c r="V36" s="286"/>
      <c r="W36" s="291"/>
      <c r="X36" s="291"/>
      <c r="Y36" s="291"/>
      <c r="Z36" s="291"/>
      <c r="AA36" s="291"/>
      <c r="AB36" s="291"/>
      <c r="AC36" s="291">
        <f t="shared" ref="AC36" si="10">+T36</f>
        <v>0</v>
      </c>
      <c r="AD36" s="291"/>
      <c r="AE36" s="291"/>
      <c r="AF36" s="291"/>
      <c r="AG36" s="291"/>
      <c r="AH36" s="291"/>
      <c r="AI36" s="809"/>
      <c r="AJ36" s="809"/>
      <c r="AK36" s="291"/>
      <c r="AL36" s="291"/>
      <c r="AM36" s="291"/>
      <c r="AN36" s="291"/>
      <c r="AO36" s="291"/>
      <c r="AP36" s="291"/>
      <c r="AQ36" s="292"/>
      <c r="AR36" s="286">
        <f t="shared" si="0"/>
        <v>0</v>
      </c>
    </row>
    <row r="37" spans="3:44" x14ac:dyDescent="0.2">
      <c r="C37" s="911" t="s">
        <v>200</v>
      </c>
      <c r="D37" s="289">
        <f>IFERROR('Group Inputs'!C47,"")</f>
        <v>0</v>
      </c>
      <c r="E37" s="289"/>
      <c r="F37" s="289">
        <f t="shared" si="8"/>
        <v>0</v>
      </c>
      <c r="G37" s="289"/>
      <c r="H37" s="1309"/>
      <c r="I37" s="289"/>
      <c r="J37" s="289"/>
      <c r="K37" s="289"/>
      <c r="L37" s="289"/>
      <c r="M37" s="289"/>
      <c r="N37" s="289"/>
      <c r="O37" s="289"/>
      <c r="P37" s="289"/>
      <c r="Q37" s="289"/>
      <c r="R37" s="289"/>
      <c r="S37" s="290"/>
      <c r="T37" s="285">
        <f t="shared" si="9"/>
        <v>0</v>
      </c>
      <c r="U37" s="286"/>
      <c r="V37" s="286"/>
      <c r="W37" s="291"/>
      <c r="X37" s="291"/>
      <c r="Y37" s="291"/>
      <c r="Z37" s="291"/>
      <c r="AA37" s="291"/>
      <c r="AB37" s="291">
        <f>+T37</f>
        <v>0</v>
      </c>
      <c r="AC37" s="291"/>
      <c r="AD37" s="291"/>
      <c r="AE37" s="291"/>
      <c r="AF37" s="291"/>
      <c r="AG37" s="291"/>
      <c r="AH37" s="291"/>
      <c r="AI37" s="809"/>
      <c r="AJ37" s="809"/>
      <c r="AK37" s="291"/>
      <c r="AL37" s="291"/>
      <c r="AM37" s="291"/>
      <c r="AN37" s="291"/>
      <c r="AO37" s="291"/>
      <c r="AP37" s="291"/>
      <c r="AQ37" s="292"/>
      <c r="AR37" s="286">
        <f t="shared" si="0"/>
        <v>0</v>
      </c>
    </row>
    <row r="38" spans="3:44" x14ac:dyDescent="0.2">
      <c r="C38" s="911"/>
      <c r="D38" s="289"/>
      <c r="E38" s="289"/>
      <c r="F38" s="289"/>
      <c r="G38" s="289"/>
      <c r="H38" s="1309"/>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09"/>
      <c r="AJ38" s="809"/>
      <c r="AK38" s="291"/>
      <c r="AL38" s="291"/>
      <c r="AM38" s="291"/>
      <c r="AN38" s="291"/>
      <c r="AO38" s="291"/>
      <c r="AP38" s="291"/>
      <c r="AQ38" s="292"/>
      <c r="AR38" s="286">
        <f t="shared" ref="AR38:AR69" si="11">T38-SUM(W38:AQ38)</f>
        <v>0</v>
      </c>
    </row>
    <row r="39" spans="3:44" x14ac:dyDescent="0.2">
      <c r="C39" s="1301"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11"/>
        <v>0</v>
      </c>
    </row>
    <row r="40" spans="3:44" x14ac:dyDescent="0.2">
      <c r="C40" s="1303" t="s">
        <v>189</v>
      </c>
      <c r="D40" s="283"/>
      <c r="E40" s="283"/>
      <c r="F40" s="283"/>
      <c r="G40" s="283"/>
      <c r="H40" s="1308"/>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8"/>
      <c r="AJ40" s="808"/>
      <c r="AK40" s="287"/>
      <c r="AL40" s="287"/>
      <c r="AM40" s="287"/>
      <c r="AN40" s="287"/>
      <c r="AO40" s="287"/>
      <c r="AP40" s="287"/>
      <c r="AQ40" s="288"/>
      <c r="AR40" s="286">
        <f t="shared" si="11"/>
        <v>0</v>
      </c>
    </row>
    <row r="41" spans="3:44" x14ac:dyDescent="0.2">
      <c r="C41" s="911" t="s">
        <v>202</v>
      </c>
      <c r="D41" s="289">
        <f>IFERROR('Group Inputs'!C52,"")</f>
        <v>0</v>
      </c>
      <c r="E41" s="289"/>
      <c r="F41" s="289">
        <f t="shared" si="8"/>
        <v>0</v>
      </c>
      <c r="G41" s="289"/>
      <c r="H41" s="1309"/>
      <c r="I41" s="289"/>
      <c r="J41" s="289"/>
      <c r="K41" s="289"/>
      <c r="L41" s="289"/>
      <c r="M41" s="289"/>
      <c r="N41" s="289"/>
      <c r="O41" s="289"/>
      <c r="P41" s="289"/>
      <c r="Q41" s="289"/>
      <c r="R41" s="289"/>
      <c r="S41" s="290"/>
      <c r="T41" s="285">
        <f t="shared" ref="T41:T45" si="12">SUM(F41:S41)</f>
        <v>0</v>
      </c>
      <c r="U41" s="286"/>
      <c r="V41" s="286"/>
      <c r="W41" s="291"/>
      <c r="X41" s="291"/>
      <c r="Y41" s="291"/>
      <c r="Z41" s="291"/>
      <c r="AA41" s="291"/>
      <c r="AB41" s="291"/>
      <c r="AC41" s="291">
        <f>+T41</f>
        <v>0</v>
      </c>
      <c r="AD41" s="291"/>
      <c r="AE41" s="291"/>
      <c r="AF41" s="291"/>
      <c r="AG41" s="291"/>
      <c r="AH41" s="291"/>
      <c r="AI41" s="809"/>
      <c r="AJ41" s="809"/>
      <c r="AK41" s="291"/>
      <c r="AL41" s="291"/>
      <c r="AM41" s="291"/>
      <c r="AN41" s="291"/>
      <c r="AO41" s="291"/>
      <c r="AP41" s="291"/>
      <c r="AQ41" s="292"/>
      <c r="AR41" s="286">
        <f t="shared" si="11"/>
        <v>0</v>
      </c>
    </row>
    <row r="42" spans="3:44" x14ac:dyDescent="0.2">
      <c r="C42" s="911" t="s">
        <v>1098</v>
      </c>
      <c r="D42" s="289">
        <f>IFERROR('Group Inputs'!C53,"")</f>
        <v>0</v>
      </c>
      <c r="E42" s="289"/>
      <c r="F42" s="289">
        <f t="shared" si="8"/>
        <v>0</v>
      </c>
      <c r="G42" s="289"/>
      <c r="H42" s="1309"/>
      <c r="I42" s="289"/>
      <c r="J42" s="289"/>
      <c r="K42" s="289"/>
      <c r="L42" s="289"/>
      <c r="M42" s="289"/>
      <c r="N42" s="289"/>
      <c r="O42" s="289"/>
      <c r="P42" s="289"/>
      <c r="Q42" s="289"/>
      <c r="R42" s="289"/>
      <c r="S42" s="290"/>
      <c r="T42" s="285">
        <f t="shared" si="12"/>
        <v>0</v>
      </c>
      <c r="U42" s="286"/>
      <c r="V42" s="286"/>
      <c r="W42" s="291"/>
      <c r="X42" s="291"/>
      <c r="Y42" s="291"/>
      <c r="Z42" s="291"/>
      <c r="AA42" s="291"/>
      <c r="AB42" s="291"/>
      <c r="AC42" s="291">
        <f>+T42</f>
        <v>0</v>
      </c>
      <c r="AD42" s="291"/>
      <c r="AE42" s="291"/>
      <c r="AF42" s="291"/>
      <c r="AG42" s="291"/>
      <c r="AH42" s="291"/>
      <c r="AI42" s="809"/>
      <c r="AJ42" s="809"/>
      <c r="AK42" s="291"/>
      <c r="AL42" s="291"/>
      <c r="AM42" s="291"/>
      <c r="AN42" s="291"/>
      <c r="AO42" s="291"/>
      <c r="AP42" s="291"/>
      <c r="AQ42" s="292"/>
      <c r="AR42" s="286">
        <f t="shared" si="11"/>
        <v>0</v>
      </c>
    </row>
    <row r="43" spans="3:44" x14ac:dyDescent="0.2">
      <c r="C43" s="911" t="s">
        <v>345</v>
      </c>
      <c r="D43" s="289">
        <f>IFERROR('Group Inputs'!C54,"")</f>
        <v>0</v>
      </c>
      <c r="E43" s="289"/>
      <c r="F43" s="289">
        <f t="shared" si="8"/>
        <v>0</v>
      </c>
      <c r="G43" s="289"/>
      <c r="H43" s="1309"/>
      <c r="I43" s="289"/>
      <c r="J43" s="289"/>
      <c r="K43" s="289"/>
      <c r="L43" s="289"/>
      <c r="M43" s="289"/>
      <c r="N43" s="289"/>
      <c r="O43" s="289"/>
      <c r="P43" s="289"/>
      <c r="Q43" s="289"/>
      <c r="R43" s="289"/>
      <c r="S43" s="290"/>
      <c r="T43" s="285">
        <f t="shared" si="12"/>
        <v>0</v>
      </c>
      <c r="U43" s="286"/>
      <c r="V43" s="286"/>
      <c r="W43" s="291"/>
      <c r="X43" s="291"/>
      <c r="Y43" s="291"/>
      <c r="Z43" s="291"/>
      <c r="AA43" s="291"/>
      <c r="AB43" s="291"/>
      <c r="AC43" s="291">
        <f>+T43</f>
        <v>0</v>
      </c>
      <c r="AD43" s="291"/>
      <c r="AE43" s="291"/>
      <c r="AF43" s="291"/>
      <c r="AG43" s="291"/>
      <c r="AH43" s="291"/>
      <c r="AI43" s="809"/>
      <c r="AJ43" s="809"/>
      <c r="AK43" s="291"/>
      <c r="AL43" s="291"/>
      <c r="AM43" s="291"/>
      <c r="AN43" s="291"/>
      <c r="AO43" s="291"/>
      <c r="AP43" s="291"/>
      <c r="AQ43" s="292"/>
      <c r="AR43" s="286">
        <f t="shared" si="11"/>
        <v>0</v>
      </c>
    </row>
    <row r="44" spans="3:44" x14ac:dyDescent="0.2">
      <c r="C44" s="911" t="s">
        <v>1099</v>
      </c>
      <c r="D44" s="289">
        <f>IFERROR('Group Inputs'!C55,"")</f>
        <v>0</v>
      </c>
      <c r="E44" s="289"/>
      <c r="F44" s="289">
        <f t="shared" si="8"/>
        <v>0</v>
      </c>
      <c r="G44" s="289">
        <f>-G7</f>
        <v>0</v>
      </c>
      <c r="H44" s="1309"/>
      <c r="I44" s="289"/>
      <c r="J44" s="289"/>
      <c r="K44" s="289"/>
      <c r="L44" s="289"/>
      <c r="M44" s="289">
        <f>-M172-M171</f>
        <v>0</v>
      </c>
      <c r="N44" s="289"/>
      <c r="O44" s="289"/>
      <c r="P44" s="289"/>
      <c r="Q44" s="289"/>
      <c r="R44" s="289"/>
      <c r="S44" s="290"/>
      <c r="T44" s="285">
        <f t="shared" si="12"/>
        <v>0</v>
      </c>
      <c r="U44" s="286"/>
      <c r="V44" s="286"/>
      <c r="W44" s="291"/>
      <c r="X44" s="291"/>
      <c r="Y44" s="291"/>
      <c r="Z44" s="291"/>
      <c r="AA44" s="291"/>
      <c r="AB44" s="291">
        <f>+T44</f>
        <v>0</v>
      </c>
      <c r="AC44" s="291"/>
      <c r="AD44" s="291"/>
      <c r="AE44" s="291"/>
      <c r="AF44" s="291"/>
      <c r="AG44" s="291"/>
      <c r="AH44" s="291"/>
      <c r="AI44" s="809"/>
      <c r="AJ44" s="809"/>
      <c r="AK44" s="291"/>
      <c r="AL44" s="291"/>
      <c r="AM44" s="291"/>
      <c r="AN44" s="291"/>
      <c r="AO44" s="291"/>
      <c r="AP44" s="291"/>
      <c r="AQ44" s="292"/>
      <c r="AR44" s="286">
        <f t="shared" si="11"/>
        <v>0</v>
      </c>
    </row>
    <row r="45" spans="3:44" x14ac:dyDescent="0.2">
      <c r="C45" s="911" t="s">
        <v>1100</v>
      </c>
      <c r="D45" s="289">
        <f>IFERROR('Group Inputs'!C56,"")</f>
        <v>0</v>
      </c>
      <c r="E45" s="289"/>
      <c r="F45" s="289">
        <f t="shared" si="8"/>
        <v>0</v>
      </c>
      <c r="G45" s="289"/>
      <c r="H45" s="1309"/>
      <c r="I45" s="289"/>
      <c r="J45" s="289"/>
      <c r="K45" s="289"/>
      <c r="L45" s="289"/>
      <c r="M45" s="289"/>
      <c r="N45" s="289"/>
      <c r="O45" s="289"/>
      <c r="P45" s="289"/>
      <c r="Q45" s="289"/>
      <c r="R45" s="289"/>
      <c r="S45" s="290"/>
      <c r="T45" s="285">
        <f t="shared" si="12"/>
        <v>0</v>
      </c>
      <c r="U45" s="286"/>
      <c r="V45" s="286"/>
      <c r="W45" s="291"/>
      <c r="X45" s="291"/>
      <c r="Y45" s="291"/>
      <c r="Z45" s="291"/>
      <c r="AA45" s="291"/>
      <c r="AB45" s="291"/>
      <c r="AC45" s="291">
        <f t="shared" ref="AC45:AC54" si="13">+T45</f>
        <v>0</v>
      </c>
      <c r="AD45" s="291"/>
      <c r="AE45" s="291"/>
      <c r="AF45" s="291"/>
      <c r="AG45" s="291"/>
      <c r="AH45" s="291"/>
      <c r="AI45" s="809"/>
      <c r="AJ45" s="809"/>
      <c r="AK45" s="291"/>
      <c r="AL45" s="291"/>
      <c r="AM45" s="291"/>
      <c r="AN45" s="291"/>
      <c r="AO45" s="291"/>
      <c r="AP45" s="291"/>
      <c r="AQ45" s="292"/>
      <c r="AR45" s="286">
        <f t="shared" si="11"/>
        <v>0</v>
      </c>
    </row>
    <row r="46" spans="3:44" x14ac:dyDescent="0.2">
      <c r="C46" s="911"/>
      <c r="D46" s="289"/>
      <c r="E46" s="289"/>
      <c r="F46" s="289"/>
      <c r="G46" s="289"/>
      <c r="H46" s="1309"/>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09"/>
      <c r="AJ46" s="809"/>
      <c r="AK46" s="291"/>
      <c r="AL46" s="291"/>
      <c r="AM46" s="291"/>
      <c r="AN46" s="291"/>
      <c r="AO46" s="291"/>
      <c r="AP46" s="291"/>
      <c r="AQ46" s="292"/>
      <c r="AR46" s="286">
        <f t="shared" si="11"/>
        <v>0</v>
      </c>
    </row>
    <row r="47" spans="3:44" x14ac:dyDescent="0.2">
      <c r="C47" s="1301"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11"/>
        <v>0</v>
      </c>
    </row>
    <row r="48" spans="3:44" x14ac:dyDescent="0.2">
      <c r="C48" s="1303" t="s">
        <v>189</v>
      </c>
      <c r="D48" s="283"/>
      <c r="E48" s="283"/>
      <c r="F48" s="283"/>
      <c r="G48" s="283"/>
      <c r="H48" s="1308"/>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8"/>
      <c r="AJ48" s="808"/>
      <c r="AK48" s="287"/>
      <c r="AL48" s="287"/>
      <c r="AM48" s="287"/>
      <c r="AN48" s="287"/>
      <c r="AO48" s="287"/>
      <c r="AP48" s="287"/>
      <c r="AQ48" s="288"/>
      <c r="AR48" s="286">
        <f t="shared" si="11"/>
        <v>0</v>
      </c>
    </row>
    <row r="49" spans="3:44" x14ac:dyDescent="0.2">
      <c r="C49" s="911" t="s">
        <v>209</v>
      </c>
      <c r="D49" s="289">
        <f>IFERROR('Group Inputs'!C61,"")</f>
        <v>0</v>
      </c>
      <c r="E49" s="289"/>
      <c r="F49" s="289">
        <f t="shared" ref="F49" si="14">D49-E49</f>
        <v>0</v>
      </c>
      <c r="G49" s="289"/>
      <c r="H49" s="1309"/>
      <c r="I49" s="289"/>
      <c r="J49" s="289"/>
      <c r="K49" s="289"/>
      <c r="L49" s="289"/>
      <c r="M49" s="289"/>
      <c r="N49" s="289"/>
      <c r="O49" s="289"/>
      <c r="P49" s="289"/>
      <c r="Q49" s="289"/>
      <c r="R49" s="289"/>
      <c r="S49" s="290"/>
      <c r="T49" s="285">
        <f t="shared" ref="T49:T57" si="15">SUM(F49:S49)</f>
        <v>0</v>
      </c>
      <c r="U49" s="286"/>
      <c r="V49" s="286"/>
      <c r="W49" s="291"/>
      <c r="X49" s="291"/>
      <c r="Y49" s="291"/>
      <c r="Z49" s="291"/>
      <c r="AA49" s="291"/>
      <c r="AB49" s="291"/>
      <c r="AC49" s="291">
        <f t="shared" si="13"/>
        <v>0</v>
      </c>
      <c r="AD49" s="291"/>
      <c r="AE49" s="291"/>
      <c r="AF49" s="291"/>
      <c r="AG49" s="291"/>
      <c r="AH49" s="291"/>
      <c r="AI49" s="809"/>
      <c r="AJ49" s="809"/>
      <c r="AK49" s="291"/>
      <c r="AL49" s="291"/>
      <c r="AM49" s="291"/>
      <c r="AN49" s="291"/>
      <c r="AO49" s="291"/>
      <c r="AP49" s="291"/>
      <c r="AQ49" s="292"/>
      <c r="AR49" s="286">
        <f t="shared" si="11"/>
        <v>0</v>
      </c>
    </row>
    <row r="50" spans="3:44" x14ac:dyDescent="0.2">
      <c r="C50" s="911" t="s">
        <v>210</v>
      </c>
      <c r="D50" s="289">
        <f>IFERROR('Group Inputs'!C62,"")</f>
        <v>0</v>
      </c>
      <c r="E50" s="289"/>
      <c r="F50" s="289">
        <f t="shared" ref="F50:F57" si="16">D50-E50</f>
        <v>0</v>
      </c>
      <c r="G50" s="289"/>
      <c r="H50" s="1309"/>
      <c r="I50" s="289"/>
      <c r="J50" s="289"/>
      <c r="K50" s="289"/>
      <c r="L50" s="289"/>
      <c r="M50" s="289"/>
      <c r="N50" s="289"/>
      <c r="O50" s="289"/>
      <c r="P50" s="289"/>
      <c r="Q50" s="289"/>
      <c r="R50" s="289"/>
      <c r="S50" s="290"/>
      <c r="T50" s="285">
        <f t="shared" si="15"/>
        <v>0</v>
      </c>
      <c r="U50" s="286"/>
      <c r="V50" s="286"/>
      <c r="W50" s="291"/>
      <c r="X50" s="291"/>
      <c r="Y50" s="291"/>
      <c r="Z50" s="291"/>
      <c r="AA50" s="291"/>
      <c r="AB50" s="291"/>
      <c r="AC50" s="291">
        <f t="shared" si="13"/>
        <v>0</v>
      </c>
      <c r="AD50" s="291"/>
      <c r="AE50" s="291"/>
      <c r="AF50" s="291"/>
      <c r="AG50" s="291"/>
      <c r="AH50" s="291"/>
      <c r="AI50" s="809"/>
      <c r="AJ50" s="809"/>
      <c r="AK50" s="291"/>
      <c r="AL50" s="291"/>
      <c r="AM50" s="291"/>
      <c r="AN50" s="291"/>
      <c r="AO50" s="291"/>
      <c r="AP50" s="291"/>
      <c r="AQ50" s="292"/>
      <c r="AR50" s="286">
        <f t="shared" si="11"/>
        <v>0</v>
      </c>
    </row>
    <row r="51" spans="3:44" x14ac:dyDescent="0.2">
      <c r="C51" s="911" t="s">
        <v>154</v>
      </c>
      <c r="D51" s="289">
        <f>IFERROR('Group Inputs'!C63,"")</f>
        <v>0</v>
      </c>
      <c r="E51" s="289"/>
      <c r="F51" s="289">
        <f t="shared" si="16"/>
        <v>0</v>
      </c>
      <c r="G51" s="289"/>
      <c r="H51" s="1309"/>
      <c r="I51" s="289"/>
      <c r="J51" s="289"/>
      <c r="K51" s="289"/>
      <c r="L51" s="289"/>
      <c r="M51" s="289"/>
      <c r="N51" s="289"/>
      <c r="O51" s="289"/>
      <c r="P51" s="289"/>
      <c r="Q51" s="289"/>
      <c r="R51" s="289"/>
      <c r="S51" s="290"/>
      <c r="T51" s="285">
        <f t="shared" si="15"/>
        <v>0</v>
      </c>
      <c r="U51" s="286"/>
      <c r="V51" s="286"/>
      <c r="W51" s="291"/>
      <c r="X51" s="291"/>
      <c r="Y51" s="291"/>
      <c r="Z51" s="291"/>
      <c r="AA51" s="291"/>
      <c r="AB51" s="291"/>
      <c r="AC51" s="291">
        <f t="shared" si="13"/>
        <v>0</v>
      </c>
      <c r="AD51" s="291"/>
      <c r="AE51" s="291"/>
      <c r="AF51" s="291"/>
      <c r="AG51" s="291"/>
      <c r="AH51" s="291"/>
      <c r="AI51" s="809"/>
      <c r="AJ51" s="809"/>
      <c r="AK51" s="291"/>
      <c r="AL51" s="291"/>
      <c r="AM51" s="291"/>
      <c r="AN51" s="291"/>
      <c r="AO51" s="291"/>
      <c r="AP51" s="291"/>
      <c r="AQ51" s="292"/>
      <c r="AR51" s="286">
        <f t="shared" si="11"/>
        <v>0</v>
      </c>
    </row>
    <row r="52" spans="3:44" x14ac:dyDescent="0.2">
      <c r="C52" s="911" t="s">
        <v>211</v>
      </c>
      <c r="D52" s="289">
        <f>IFERROR('Group Inputs'!C64,"")</f>
        <v>0</v>
      </c>
      <c r="E52" s="289"/>
      <c r="F52" s="289">
        <f t="shared" si="16"/>
        <v>0</v>
      </c>
      <c r="G52" s="289"/>
      <c r="H52" s="1309"/>
      <c r="I52" s="289"/>
      <c r="J52" s="289"/>
      <c r="K52" s="289"/>
      <c r="L52" s="289"/>
      <c r="M52" s="289"/>
      <c r="N52" s="289"/>
      <c r="O52" s="289"/>
      <c r="P52" s="289"/>
      <c r="Q52" s="289"/>
      <c r="R52" s="289"/>
      <c r="S52" s="290"/>
      <c r="T52" s="285">
        <f t="shared" si="15"/>
        <v>0</v>
      </c>
      <c r="U52" s="286"/>
      <c r="V52" s="286"/>
      <c r="W52" s="291"/>
      <c r="X52" s="291"/>
      <c r="Y52" s="291"/>
      <c r="Z52" s="291"/>
      <c r="AA52" s="291"/>
      <c r="AB52" s="291"/>
      <c r="AC52" s="291">
        <f t="shared" si="13"/>
        <v>0</v>
      </c>
      <c r="AD52" s="291"/>
      <c r="AE52" s="291"/>
      <c r="AF52" s="291"/>
      <c r="AG52" s="291"/>
      <c r="AH52" s="291"/>
      <c r="AI52" s="809"/>
      <c r="AJ52" s="809"/>
      <c r="AK52" s="291"/>
      <c r="AL52" s="291"/>
      <c r="AM52" s="291"/>
      <c r="AN52" s="291"/>
      <c r="AO52" s="291"/>
      <c r="AP52" s="291"/>
      <c r="AQ52" s="292"/>
      <c r="AR52" s="286">
        <f t="shared" si="11"/>
        <v>0</v>
      </c>
    </row>
    <row r="53" spans="3:44" x14ac:dyDescent="0.2">
      <c r="C53" s="911" t="s">
        <v>212</v>
      </c>
      <c r="D53" s="289">
        <f>IFERROR('Group Inputs'!C65,"")</f>
        <v>0</v>
      </c>
      <c r="E53" s="289"/>
      <c r="F53" s="289">
        <f t="shared" si="16"/>
        <v>0</v>
      </c>
      <c r="G53" s="289"/>
      <c r="H53" s="1309"/>
      <c r="I53" s="289"/>
      <c r="J53" s="289"/>
      <c r="K53" s="289"/>
      <c r="L53" s="289"/>
      <c r="M53" s="289"/>
      <c r="N53" s="289"/>
      <c r="O53" s="289"/>
      <c r="P53" s="289"/>
      <c r="Q53" s="289"/>
      <c r="R53" s="289"/>
      <c r="S53" s="290"/>
      <c r="T53" s="285">
        <f t="shared" si="15"/>
        <v>0</v>
      </c>
      <c r="U53" s="286"/>
      <c r="V53" s="286"/>
      <c r="W53" s="291"/>
      <c r="X53" s="291"/>
      <c r="Y53" s="291"/>
      <c r="Z53" s="291"/>
      <c r="AA53" s="291"/>
      <c r="AB53" s="291"/>
      <c r="AC53" s="291">
        <f t="shared" si="13"/>
        <v>0</v>
      </c>
      <c r="AD53" s="291"/>
      <c r="AE53" s="291"/>
      <c r="AF53" s="291"/>
      <c r="AG53" s="291"/>
      <c r="AH53" s="291"/>
      <c r="AI53" s="809"/>
      <c r="AJ53" s="809"/>
      <c r="AK53" s="291"/>
      <c r="AL53" s="291"/>
      <c r="AM53" s="291"/>
      <c r="AN53" s="291"/>
      <c r="AO53" s="291"/>
      <c r="AP53" s="291"/>
      <c r="AQ53" s="292"/>
      <c r="AR53" s="286">
        <f t="shared" si="11"/>
        <v>0</v>
      </c>
    </row>
    <row r="54" spans="3:44" x14ac:dyDescent="0.2">
      <c r="C54" s="911" t="s">
        <v>1131</v>
      </c>
      <c r="D54" s="289">
        <f>IFERROR('Group Inputs'!C66,"")</f>
        <v>0</v>
      </c>
      <c r="E54" s="289"/>
      <c r="F54" s="289">
        <f t="shared" si="16"/>
        <v>0</v>
      </c>
      <c r="G54" s="289"/>
      <c r="H54" s="1309"/>
      <c r="I54" s="289"/>
      <c r="J54" s="289"/>
      <c r="K54" s="289"/>
      <c r="L54" s="289"/>
      <c r="M54" s="289"/>
      <c r="N54" s="289">
        <f>-N119-N168-N169</f>
        <v>0</v>
      </c>
      <c r="O54" s="289"/>
      <c r="P54" s="289"/>
      <c r="Q54" s="289"/>
      <c r="R54" s="289"/>
      <c r="S54" s="290"/>
      <c r="T54" s="285">
        <f t="shared" si="15"/>
        <v>0</v>
      </c>
      <c r="U54" s="286"/>
      <c r="V54" s="286"/>
      <c r="W54" s="291"/>
      <c r="X54" s="291"/>
      <c r="Y54" s="291"/>
      <c r="Z54" s="291"/>
      <c r="AA54" s="291"/>
      <c r="AB54" s="291"/>
      <c r="AC54" s="291">
        <f t="shared" si="13"/>
        <v>0</v>
      </c>
      <c r="AD54" s="291"/>
      <c r="AE54" s="291"/>
      <c r="AF54" s="291"/>
      <c r="AG54" s="291"/>
      <c r="AH54" s="291"/>
      <c r="AI54" s="809"/>
      <c r="AJ54" s="809"/>
      <c r="AK54" s="291"/>
      <c r="AL54" s="291"/>
      <c r="AM54" s="291"/>
      <c r="AN54" s="291"/>
      <c r="AO54" s="291"/>
      <c r="AP54" s="291"/>
      <c r="AQ54" s="292"/>
      <c r="AR54" s="286">
        <f t="shared" si="11"/>
        <v>0</v>
      </c>
    </row>
    <row r="55" spans="3:44" x14ac:dyDescent="0.2">
      <c r="C55" s="911" t="s">
        <v>204</v>
      </c>
      <c r="D55" s="289">
        <f>IFERROR('Group Inputs'!C67,"")</f>
        <v>0</v>
      </c>
      <c r="E55" s="289"/>
      <c r="F55" s="289">
        <f t="shared" si="16"/>
        <v>0</v>
      </c>
      <c r="G55" s="289"/>
      <c r="H55" s="1309"/>
      <c r="I55" s="289"/>
      <c r="J55" s="289"/>
      <c r="K55" s="289"/>
      <c r="L55" s="289"/>
      <c r="M55" s="289"/>
      <c r="N55" s="289"/>
      <c r="O55" s="289"/>
      <c r="P55" s="289"/>
      <c r="Q55" s="289"/>
      <c r="R55" s="289"/>
      <c r="S55" s="290"/>
      <c r="T55" s="285">
        <f t="shared" si="15"/>
        <v>0</v>
      </c>
      <c r="U55" s="286"/>
      <c r="V55" s="286"/>
      <c r="W55" s="291"/>
      <c r="X55" s="291"/>
      <c r="Y55" s="291"/>
      <c r="Z55" s="291"/>
      <c r="AA55" s="291"/>
      <c r="AB55" s="291">
        <f>+T55</f>
        <v>0</v>
      </c>
      <c r="AC55" s="291"/>
      <c r="AD55" s="291"/>
      <c r="AE55" s="291"/>
      <c r="AF55" s="291"/>
      <c r="AG55" s="291"/>
      <c r="AH55" s="291"/>
      <c r="AI55" s="809"/>
      <c r="AJ55" s="809"/>
      <c r="AK55" s="291"/>
      <c r="AL55" s="291"/>
      <c r="AM55" s="291"/>
      <c r="AN55" s="291"/>
      <c r="AO55" s="291"/>
      <c r="AP55" s="291"/>
      <c r="AQ55" s="292"/>
      <c r="AR55" s="286">
        <f t="shared" si="11"/>
        <v>0</v>
      </c>
    </row>
    <row r="56" spans="3:44" x14ac:dyDescent="0.2">
      <c r="C56" s="911" t="s">
        <v>155</v>
      </c>
      <c r="D56" s="289">
        <f>IFERROR('Group Inputs'!C68,"")</f>
        <v>0</v>
      </c>
      <c r="E56" s="289"/>
      <c r="F56" s="289">
        <f t="shared" si="16"/>
        <v>0</v>
      </c>
      <c r="G56" s="289"/>
      <c r="H56" s="1309"/>
      <c r="I56" s="289"/>
      <c r="J56" s="289"/>
      <c r="K56" s="289"/>
      <c r="L56" s="289"/>
      <c r="M56" s="289"/>
      <c r="N56" s="289"/>
      <c r="O56" s="289"/>
      <c r="P56" s="289"/>
      <c r="Q56" s="289"/>
      <c r="R56" s="289"/>
      <c r="S56" s="290"/>
      <c r="T56" s="285">
        <f t="shared" si="15"/>
        <v>0</v>
      </c>
      <c r="U56" s="286"/>
      <c r="V56" s="286"/>
      <c r="W56" s="291"/>
      <c r="X56" s="291"/>
      <c r="Y56" s="291"/>
      <c r="Z56" s="291"/>
      <c r="AA56" s="291"/>
      <c r="AB56" s="291"/>
      <c r="AC56" s="291">
        <f>+T56</f>
        <v>0</v>
      </c>
      <c r="AD56" s="291"/>
      <c r="AE56" s="291"/>
      <c r="AF56" s="291"/>
      <c r="AG56" s="291"/>
      <c r="AH56" s="291"/>
      <c r="AI56" s="809"/>
      <c r="AJ56" s="809"/>
      <c r="AK56" s="291"/>
      <c r="AL56" s="291"/>
      <c r="AM56" s="291"/>
      <c r="AN56" s="291"/>
      <c r="AO56" s="291"/>
      <c r="AP56" s="291"/>
      <c r="AQ56" s="292"/>
      <c r="AR56" s="286">
        <f t="shared" si="11"/>
        <v>0</v>
      </c>
    </row>
    <row r="57" spans="3:44" x14ac:dyDescent="0.2">
      <c r="C57" s="911" t="s">
        <v>208</v>
      </c>
      <c r="D57" s="289">
        <f>IFERROR('Group Inputs'!C69,"")</f>
        <v>0</v>
      </c>
      <c r="E57" s="289"/>
      <c r="F57" s="289">
        <f t="shared" si="16"/>
        <v>0</v>
      </c>
      <c r="G57" s="289"/>
      <c r="H57" s="1309"/>
      <c r="I57" s="289"/>
      <c r="J57" s="289"/>
      <c r="K57" s="289"/>
      <c r="L57" s="289"/>
      <c r="M57" s="289"/>
      <c r="N57" s="289"/>
      <c r="O57" s="289"/>
      <c r="P57" s="289"/>
      <c r="Q57" s="289"/>
      <c r="R57" s="289"/>
      <c r="S57" s="290"/>
      <c r="T57" s="285">
        <f t="shared" si="15"/>
        <v>0</v>
      </c>
      <c r="U57" s="286"/>
      <c r="V57" s="286"/>
      <c r="W57" s="291"/>
      <c r="X57" s="291"/>
      <c r="Y57" s="291"/>
      <c r="Z57" s="291"/>
      <c r="AA57" s="291"/>
      <c r="AB57" s="291"/>
      <c r="AC57" s="291">
        <f>+T57</f>
        <v>0</v>
      </c>
      <c r="AD57" s="291"/>
      <c r="AE57" s="291"/>
      <c r="AF57" s="291"/>
      <c r="AG57" s="291"/>
      <c r="AH57" s="291"/>
      <c r="AI57" s="809"/>
      <c r="AJ57" s="809"/>
      <c r="AK57" s="291"/>
      <c r="AL57" s="291"/>
      <c r="AM57" s="291"/>
      <c r="AN57" s="291"/>
      <c r="AO57" s="291"/>
      <c r="AP57" s="291"/>
      <c r="AQ57" s="292"/>
      <c r="AR57" s="286">
        <f t="shared" si="11"/>
        <v>0</v>
      </c>
    </row>
    <row r="58" spans="3:44" x14ac:dyDescent="0.2">
      <c r="C58" s="911" t="s">
        <v>147</v>
      </c>
      <c r="D58" s="289">
        <f>IFERROR('Group Inputs'!C70,"")</f>
        <v>0</v>
      </c>
      <c r="E58" s="289"/>
      <c r="F58" s="289">
        <f t="shared" ref="F58" si="17">D58-E58</f>
        <v>0</v>
      </c>
      <c r="H58" s="1309"/>
      <c r="I58" s="289"/>
      <c r="J58" s="289"/>
      <c r="K58" s="289"/>
      <c r="L58" s="289"/>
      <c r="M58" s="289"/>
      <c r="N58" s="289"/>
      <c r="O58" s="289"/>
      <c r="P58" s="289"/>
      <c r="Q58" s="289"/>
      <c r="R58" s="289"/>
      <c r="S58" s="290"/>
      <c r="T58" s="285"/>
      <c r="U58" s="286"/>
      <c r="V58" s="286"/>
      <c r="W58" s="291"/>
      <c r="X58" s="291"/>
      <c r="Y58" s="291"/>
      <c r="Z58" s="291"/>
      <c r="AA58" s="291"/>
      <c r="AB58" s="291"/>
      <c r="AC58" s="291"/>
      <c r="AD58" s="291"/>
      <c r="AE58" s="291"/>
      <c r="AF58" s="291"/>
      <c r="AG58" s="291"/>
      <c r="AH58" s="291"/>
      <c r="AI58" s="809"/>
      <c r="AJ58" s="809"/>
      <c r="AK58" s="291"/>
      <c r="AL58" s="291"/>
      <c r="AM58" s="291"/>
      <c r="AN58" s="291"/>
      <c r="AO58" s="291"/>
      <c r="AP58" s="291"/>
      <c r="AQ58" s="292"/>
      <c r="AR58" s="286">
        <f t="shared" si="11"/>
        <v>0</v>
      </c>
    </row>
    <row r="59" spans="3:44" x14ac:dyDescent="0.2">
      <c r="C59" s="911"/>
      <c r="D59" s="289"/>
      <c r="E59" s="289"/>
      <c r="F59" s="289"/>
      <c r="G59" s="289"/>
      <c r="H59" s="1309"/>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09"/>
      <c r="AJ59" s="809"/>
      <c r="AK59" s="291"/>
      <c r="AL59" s="291"/>
      <c r="AM59" s="291"/>
      <c r="AN59" s="291"/>
      <c r="AO59" s="291"/>
      <c r="AP59" s="291"/>
      <c r="AQ59" s="292"/>
      <c r="AR59" s="286">
        <f t="shared" si="11"/>
        <v>0</v>
      </c>
    </row>
    <row r="60" spans="3:44" x14ac:dyDescent="0.2">
      <c r="C60" s="1301"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11"/>
        <v>0</v>
      </c>
    </row>
    <row r="61" spans="3:44" x14ac:dyDescent="0.2">
      <c r="C61" s="1303" t="s">
        <v>177</v>
      </c>
      <c r="D61" s="283"/>
      <c r="E61" s="283"/>
      <c r="F61" s="283"/>
      <c r="G61" s="283"/>
      <c r="H61" s="1308"/>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8"/>
      <c r="AJ61" s="808"/>
      <c r="AK61" s="287"/>
      <c r="AL61" s="287"/>
      <c r="AM61" s="287"/>
      <c r="AN61" s="287"/>
      <c r="AO61" s="287"/>
      <c r="AP61" s="287"/>
      <c r="AQ61" s="288"/>
      <c r="AR61" s="286">
        <f t="shared" si="11"/>
        <v>0</v>
      </c>
    </row>
    <row r="62" spans="3:44" x14ac:dyDescent="0.2">
      <c r="C62" s="911" t="s">
        <v>375</v>
      </c>
      <c r="D62" s="289">
        <f>IFERROR('Group Inputs'!C75,"")</f>
        <v>0</v>
      </c>
      <c r="E62" s="289"/>
      <c r="F62" s="289">
        <f t="shared" ref="F62:F99" si="18">D62-E62</f>
        <v>0</v>
      </c>
      <c r="G62" s="289"/>
      <c r="H62" s="1309"/>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09"/>
      <c r="AJ62" s="809"/>
      <c r="AK62" s="291"/>
      <c r="AL62" s="291"/>
      <c r="AM62" s="291"/>
      <c r="AN62" s="291"/>
      <c r="AO62" s="291"/>
      <c r="AP62" s="291"/>
      <c r="AQ62" s="292"/>
      <c r="AR62" s="286">
        <f t="shared" si="11"/>
        <v>0</v>
      </c>
    </row>
    <row r="63" spans="3:44" x14ac:dyDescent="0.2">
      <c r="C63" s="911" t="s">
        <v>1102</v>
      </c>
      <c r="D63" s="289">
        <f>IFERROR('Group Inputs'!C76,"")</f>
        <v>0</v>
      </c>
      <c r="E63" s="289"/>
      <c r="F63" s="289">
        <f t="shared" si="18"/>
        <v>0</v>
      </c>
      <c r="G63" s="289"/>
      <c r="H63" s="1309"/>
      <c r="I63" s="289"/>
      <c r="J63" s="289"/>
      <c r="K63" s="289">
        <f>-K113</f>
        <v>0</v>
      </c>
      <c r="L63" s="289"/>
      <c r="M63" s="289"/>
      <c r="N63" s="289"/>
      <c r="O63" s="289"/>
      <c r="P63" s="289"/>
      <c r="Q63" s="289"/>
      <c r="R63" s="289"/>
      <c r="S63" s="290"/>
      <c r="T63" s="285">
        <f>SUM(F63:S63)</f>
        <v>0</v>
      </c>
      <c r="U63" s="286"/>
      <c r="V63" s="286"/>
      <c r="W63" s="291"/>
      <c r="X63" s="291"/>
      <c r="Y63" s="291"/>
      <c r="Z63" s="291"/>
      <c r="AA63" s="291"/>
      <c r="AB63" s="291"/>
      <c r="AC63" s="291"/>
      <c r="AD63" s="291"/>
      <c r="AE63" s="291">
        <f>+T63</f>
        <v>0</v>
      </c>
      <c r="AF63" s="291"/>
      <c r="AG63" s="291"/>
      <c r="AH63" s="291"/>
      <c r="AI63" s="809"/>
      <c r="AJ63" s="809"/>
      <c r="AK63" s="291"/>
      <c r="AL63" s="291"/>
      <c r="AM63" s="291"/>
      <c r="AN63" s="291"/>
      <c r="AO63" s="291"/>
      <c r="AP63" s="291"/>
      <c r="AQ63" s="292"/>
      <c r="AR63" s="286">
        <f t="shared" si="11"/>
        <v>0</v>
      </c>
    </row>
    <row r="64" spans="3:44" x14ac:dyDescent="0.2">
      <c r="C64" s="911" t="s">
        <v>216</v>
      </c>
      <c r="D64" s="289">
        <f>IFERROR('Group Inputs'!C77,"")</f>
        <v>0</v>
      </c>
      <c r="E64" s="289"/>
      <c r="F64" s="289">
        <f>D64-E64</f>
        <v>0</v>
      </c>
      <c r="G64" s="289"/>
      <c r="H64" s="1309"/>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09"/>
      <c r="AJ64" s="809"/>
      <c r="AK64" s="291"/>
      <c r="AL64" s="291"/>
      <c r="AM64" s="291"/>
      <c r="AN64" s="291"/>
      <c r="AO64" s="291"/>
      <c r="AP64" s="291"/>
      <c r="AQ64" s="292"/>
      <c r="AR64" s="286">
        <f t="shared" si="11"/>
        <v>0</v>
      </c>
    </row>
    <row r="65" spans="3:44" x14ac:dyDescent="0.2">
      <c r="C65" s="911" t="s">
        <v>185</v>
      </c>
      <c r="D65" s="289">
        <f>IFERROR('Group Inputs'!C78,"")</f>
        <v>0</v>
      </c>
      <c r="E65" s="289"/>
      <c r="F65" s="289">
        <f t="shared" si="18"/>
        <v>0</v>
      </c>
      <c r="G65" s="289"/>
      <c r="H65" s="1309"/>
      <c r="I65" s="289"/>
      <c r="J65" s="289"/>
      <c r="K65" s="289">
        <f>-K116</f>
        <v>0</v>
      </c>
      <c r="L65" s="289"/>
      <c r="M65" s="289"/>
      <c r="N65" s="289"/>
      <c r="O65" s="289"/>
      <c r="P65" s="289"/>
      <c r="Q65" s="289"/>
      <c r="R65" s="289"/>
      <c r="S65" s="290"/>
      <c r="T65" s="285">
        <f>SUM(F65:S65)</f>
        <v>0</v>
      </c>
      <c r="U65" s="286"/>
      <c r="V65" s="286"/>
      <c r="W65" s="291"/>
      <c r="X65" s="291">
        <f>+T65</f>
        <v>0</v>
      </c>
      <c r="Y65" s="291"/>
      <c r="Z65" s="291"/>
      <c r="AA65" s="291"/>
      <c r="AB65" s="291"/>
      <c r="AC65" s="291"/>
      <c r="AD65" s="291"/>
      <c r="AE65" s="291"/>
      <c r="AF65" s="291"/>
      <c r="AG65" s="291"/>
      <c r="AH65" s="291"/>
      <c r="AI65" s="809"/>
      <c r="AJ65" s="809"/>
      <c r="AK65" s="291"/>
      <c r="AL65" s="291"/>
      <c r="AM65" s="291"/>
      <c r="AN65" s="291"/>
      <c r="AO65" s="291"/>
      <c r="AP65" s="291"/>
      <c r="AQ65" s="292"/>
      <c r="AR65" s="286">
        <f t="shared" si="11"/>
        <v>0</v>
      </c>
    </row>
    <row r="66" spans="3:44" x14ac:dyDescent="0.2">
      <c r="C66" s="911" t="s">
        <v>217</v>
      </c>
      <c r="D66" s="289">
        <f>IFERROR('Group Inputs'!C79,"")</f>
        <v>0</v>
      </c>
      <c r="E66" s="289"/>
      <c r="F66" s="289">
        <f>D66-E66</f>
        <v>0</v>
      </c>
      <c r="G66" s="289">
        <f>-F66</f>
        <v>0</v>
      </c>
      <c r="H66" s="1309"/>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09"/>
      <c r="AJ66" s="809"/>
      <c r="AK66" s="291"/>
      <c r="AL66" s="291"/>
      <c r="AM66" s="291"/>
      <c r="AN66" s="291"/>
      <c r="AO66" s="291"/>
      <c r="AP66" s="291"/>
      <c r="AQ66" s="292"/>
      <c r="AR66" s="286">
        <f t="shared" si="11"/>
        <v>0</v>
      </c>
    </row>
    <row r="67" spans="3:44" x14ac:dyDescent="0.2">
      <c r="C67" s="911"/>
      <c r="D67" s="289"/>
      <c r="E67" s="289"/>
      <c r="F67" s="289"/>
      <c r="G67" s="289"/>
      <c r="H67" s="1309"/>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09"/>
      <c r="AJ67" s="809"/>
      <c r="AK67" s="291"/>
      <c r="AL67" s="291"/>
      <c r="AM67" s="291"/>
      <c r="AN67" s="291"/>
      <c r="AO67" s="291"/>
      <c r="AP67" s="291"/>
      <c r="AQ67" s="292"/>
      <c r="AR67" s="286">
        <f t="shared" si="11"/>
        <v>0</v>
      </c>
    </row>
    <row r="68" spans="3:44" x14ac:dyDescent="0.2">
      <c r="C68" s="1303" t="s">
        <v>189</v>
      </c>
      <c r="D68" s="283"/>
      <c r="E68" s="283"/>
      <c r="F68" s="283"/>
      <c r="G68" s="283"/>
      <c r="H68" s="1308"/>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8"/>
      <c r="AJ68" s="808"/>
      <c r="AK68" s="287"/>
      <c r="AL68" s="287"/>
      <c r="AM68" s="287"/>
      <c r="AN68" s="287"/>
      <c r="AO68" s="287"/>
      <c r="AP68" s="287"/>
      <c r="AQ68" s="288"/>
      <c r="AR68" s="286">
        <f t="shared" si="11"/>
        <v>0</v>
      </c>
    </row>
    <row r="69" spans="3:44" x14ac:dyDescent="0.2">
      <c r="C69" s="911" t="s">
        <v>346</v>
      </c>
      <c r="D69" s="289">
        <f>IFERROR('Group Inputs'!C83,"")</f>
        <v>0</v>
      </c>
      <c r="E69" s="289"/>
      <c r="F69" s="289">
        <f t="shared" si="18"/>
        <v>0</v>
      </c>
      <c r="G69" s="289"/>
      <c r="H69" s="1309"/>
      <c r="I69" s="289"/>
      <c r="J69" s="289"/>
      <c r="K69" s="289"/>
      <c r="L69" s="289"/>
      <c r="M69" s="289"/>
      <c r="N69" s="289"/>
      <c r="O69" s="289"/>
      <c r="P69" s="289"/>
      <c r="Q69" s="289"/>
      <c r="R69" s="289"/>
      <c r="S69" s="290"/>
      <c r="T69" s="285">
        <f t="shared" ref="T69:T74" si="19">SUM(F69:S69)</f>
        <v>0</v>
      </c>
      <c r="U69" s="286"/>
      <c r="V69" s="286"/>
      <c r="W69" s="291"/>
      <c r="X69" s="291"/>
      <c r="Y69" s="291"/>
      <c r="Z69" s="291"/>
      <c r="AA69" s="291"/>
      <c r="AB69" s="291"/>
      <c r="AC69" s="291"/>
      <c r="AD69" s="291">
        <f>+T69</f>
        <v>0</v>
      </c>
      <c r="AE69" s="291"/>
      <c r="AF69" s="291"/>
      <c r="AG69" s="291"/>
      <c r="AH69" s="291"/>
      <c r="AI69" s="809"/>
      <c r="AJ69" s="809"/>
      <c r="AK69" s="291"/>
      <c r="AL69" s="291"/>
      <c r="AM69" s="291"/>
      <c r="AN69" s="291"/>
      <c r="AO69" s="291"/>
      <c r="AP69" s="291"/>
      <c r="AQ69" s="292"/>
      <c r="AR69" s="286">
        <f t="shared" si="11"/>
        <v>0</v>
      </c>
    </row>
    <row r="70" spans="3:44" x14ac:dyDescent="0.2">
      <c r="C70" s="911" t="s">
        <v>218</v>
      </c>
      <c r="D70" s="289">
        <f>IFERROR('Group Inputs'!C84,"")</f>
        <v>0</v>
      </c>
      <c r="E70" s="289"/>
      <c r="F70" s="289">
        <f t="shared" si="18"/>
        <v>0</v>
      </c>
      <c r="G70" s="289">
        <f>-F70</f>
        <v>0</v>
      </c>
      <c r="H70" s="1309"/>
      <c r="I70" s="289"/>
      <c r="J70" s="289"/>
      <c r="K70" s="289"/>
      <c r="L70" s="289"/>
      <c r="M70" s="289"/>
      <c r="N70" s="289"/>
      <c r="O70" s="289"/>
      <c r="P70" s="289"/>
      <c r="Q70" s="289"/>
      <c r="R70" s="289"/>
      <c r="S70" s="290"/>
      <c r="T70" s="293">
        <f t="shared" si="19"/>
        <v>0</v>
      </c>
      <c r="U70" s="286"/>
      <c r="V70" s="286"/>
      <c r="W70" s="291"/>
      <c r="X70" s="291"/>
      <c r="Y70" s="291"/>
      <c r="Z70" s="291"/>
      <c r="AA70" s="291"/>
      <c r="AB70" s="291"/>
      <c r="AC70" s="291"/>
      <c r="AD70" s="291"/>
      <c r="AE70" s="291"/>
      <c r="AF70" s="291"/>
      <c r="AG70" s="291"/>
      <c r="AH70" s="291"/>
      <c r="AI70" s="809"/>
      <c r="AJ70" s="809"/>
      <c r="AK70" s="291"/>
      <c r="AL70" s="291"/>
      <c r="AM70" s="291"/>
      <c r="AN70" s="291"/>
      <c r="AO70" s="291"/>
      <c r="AP70" s="291"/>
      <c r="AQ70" s="292"/>
      <c r="AR70" s="286">
        <f t="shared" ref="AR70:AR85" si="20">T70-SUM(W70:AQ70)</f>
        <v>0</v>
      </c>
    </row>
    <row r="71" spans="3:44" x14ac:dyDescent="0.2">
      <c r="C71" s="911" t="s">
        <v>219</v>
      </c>
      <c r="D71" s="289">
        <f>IFERROR('Group Inputs'!C85,"")</f>
        <v>0</v>
      </c>
      <c r="E71" s="289"/>
      <c r="F71" s="289">
        <f t="shared" si="18"/>
        <v>0</v>
      </c>
      <c r="G71" s="289"/>
      <c r="H71" s="1309"/>
      <c r="I71" s="289"/>
      <c r="J71" s="289"/>
      <c r="K71" s="289"/>
      <c r="L71" s="289"/>
      <c r="M71" s="289"/>
      <c r="N71" s="289"/>
      <c r="O71" s="289"/>
      <c r="P71" s="289"/>
      <c r="Q71" s="289"/>
      <c r="R71" s="289"/>
      <c r="S71" s="290"/>
      <c r="T71" s="285">
        <f t="shared" si="19"/>
        <v>0</v>
      </c>
      <c r="U71" s="286"/>
      <c r="V71" s="286"/>
      <c r="W71" s="291"/>
      <c r="X71" s="291"/>
      <c r="Y71" s="291"/>
      <c r="Z71" s="291"/>
      <c r="AA71" s="291"/>
      <c r="AB71" s="291"/>
      <c r="AC71" s="291"/>
      <c r="AD71" s="291"/>
      <c r="AE71" s="291"/>
      <c r="AF71" s="291"/>
      <c r="AG71" s="291">
        <f>+T71</f>
        <v>0</v>
      </c>
      <c r="AH71" s="291"/>
      <c r="AI71" s="809"/>
      <c r="AJ71" s="809"/>
      <c r="AK71" s="291"/>
      <c r="AL71" s="291"/>
      <c r="AM71" s="291"/>
      <c r="AN71" s="291"/>
      <c r="AO71" s="291"/>
      <c r="AP71" s="291"/>
      <c r="AQ71" s="292"/>
      <c r="AR71" s="286">
        <f t="shared" si="20"/>
        <v>0</v>
      </c>
    </row>
    <row r="72" spans="3:44" x14ac:dyDescent="0.2">
      <c r="C72" s="911" t="s">
        <v>376</v>
      </c>
      <c r="D72" s="289">
        <f>IFERROR('Group Inputs'!C86,"")</f>
        <v>0</v>
      </c>
      <c r="E72" s="289"/>
      <c r="F72" s="289">
        <f t="shared" si="18"/>
        <v>0</v>
      </c>
      <c r="G72" s="289">
        <f>-F72</f>
        <v>0</v>
      </c>
      <c r="H72" s="1309"/>
      <c r="I72" s="289"/>
      <c r="J72" s="289"/>
      <c r="K72" s="289"/>
      <c r="L72" s="289"/>
      <c r="M72" s="289"/>
      <c r="N72" s="289"/>
      <c r="O72" s="289"/>
      <c r="P72" s="289"/>
      <c r="Q72" s="289"/>
      <c r="R72" s="289"/>
      <c r="S72" s="378"/>
      <c r="T72" s="293">
        <f t="shared" si="19"/>
        <v>0</v>
      </c>
      <c r="U72" s="286"/>
      <c r="V72" s="286"/>
      <c r="W72" s="291"/>
      <c r="X72" s="291"/>
      <c r="Y72" s="291"/>
      <c r="Z72" s="291"/>
      <c r="AA72" s="291"/>
      <c r="AB72" s="291"/>
      <c r="AC72" s="291"/>
      <c r="AD72" s="291"/>
      <c r="AE72" s="291"/>
      <c r="AF72" s="291"/>
      <c r="AG72" s="291"/>
      <c r="AH72" s="291"/>
      <c r="AI72" s="809"/>
      <c r="AJ72" s="809"/>
      <c r="AK72" s="291"/>
      <c r="AL72" s="291"/>
      <c r="AM72" s="291"/>
      <c r="AN72" s="291"/>
      <c r="AO72" s="291"/>
      <c r="AP72" s="291"/>
      <c r="AQ72" s="292"/>
      <c r="AR72" s="286">
        <f t="shared" si="20"/>
        <v>0</v>
      </c>
    </row>
    <row r="73" spans="3:44" x14ac:dyDescent="0.2">
      <c r="C73" s="911" t="s">
        <v>1103</v>
      </c>
      <c r="D73" s="289">
        <f>IFERROR('Group Inputs'!C87,"")</f>
        <v>0</v>
      </c>
      <c r="E73" s="289"/>
      <c r="F73" s="289">
        <f>D73-E73</f>
        <v>0</v>
      </c>
      <c r="G73" s="289">
        <f>IF(SUM(G165:G165)&gt;0,SUM(G165:G165),0)</f>
        <v>0</v>
      </c>
      <c r="H73" s="1309"/>
      <c r="I73" s="289"/>
      <c r="J73" s="289"/>
      <c r="K73" s="289"/>
      <c r="L73" s="289"/>
      <c r="M73" s="289"/>
      <c r="N73" s="289"/>
      <c r="O73" s="289"/>
      <c r="P73" s="289"/>
      <c r="Q73" s="289"/>
      <c r="R73" s="289"/>
      <c r="S73" s="378"/>
      <c r="T73" s="293">
        <f t="shared" si="19"/>
        <v>0</v>
      </c>
      <c r="U73" s="286"/>
      <c r="V73" s="286"/>
      <c r="W73" s="291"/>
      <c r="X73" s="291"/>
      <c r="Y73" s="291"/>
      <c r="Z73" s="291"/>
      <c r="AA73" s="291"/>
      <c r="AB73" s="291"/>
      <c r="AC73" s="291"/>
      <c r="AD73" s="291"/>
      <c r="AE73" s="291"/>
      <c r="AF73" s="291"/>
      <c r="AG73" s="291"/>
      <c r="AH73" s="291"/>
      <c r="AI73" s="809"/>
      <c r="AJ73" s="809"/>
      <c r="AK73" s="291"/>
      <c r="AL73" s="291"/>
      <c r="AM73" s="291"/>
      <c r="AN73" s="291"/>
      <c r="AO73" s="291"/>
      <c r="AP73" s="291"/>
      <c r="AQ73" s="292"/>
      <c r="AR73" s="286">
        <f t="shared" si="20"/>
        <v>0</v>
      </c>
    </row>
    <row r="74" spans="3:44" ht="13.5" thickBot="1" x14ac:dyDescent="0.25">
      <c r="C74" s="911" t="s">
        <v>222</v>
      </c>
      <c r="D74" s="289">
        <f>IFERROR('Group Inputs'!C88,"")</f>
        <v>0</v>
      </c>
      <c r="E74" s="289"/>
      <c r="F74" s="289">
        <f t="shared" si="18"/>
        <v>0</v>
      </c>
      <c r="G74" s="289"/>
      <c r="H74" s="1309"/>
      <c r="I74" s="289"/>
      <c r="J74" s="289"/>
      <c r="K74" s="289"/>
      <c r="L74" s="289"/>
      <c r="M74" s="289"/>
      <c r="N74" s="289"/>
      <c r="O74" s="289"/>
      <c r="P74" s="289"/>
      <c r="Q74" s="289"/>
      <c r="R74" s="289"/>
      <c r="S74" s="378"/>
      <c r="T74" s="285">
        <f t="shared" si="19"/>
        <v>0</v>
      </c>
      <c r="U74" s="286"/>
      <c r="V74" s="286"/>
      <c r="W74" s="291"/>
      <c r="X74" s="291"/>
      <c r="Y74" s="291"/>
      <c r="Z74" s="291"/>
      <c r="AA74" s="291"/>
      <c r="AB74" s="291"/>
      <c r="AC74" s="291">
        <f>T74</f>
        <v>0</v>
      </c>
      <c r="AD74" s="291"/>
      <c r="AE74" s="291"/>
      <c r="AF74" s="291"/>
      <c r="AG74" s="291"/>
      <c r="AH74" s="291"/>
      <c r="AI74" s="809"/>
      <c r="AJ74" s="809"/>
      <c r="AK74" s="291"/>
      <c r="AL74" s="291"/>
      <c r="AM74" s="291"/>
      <c r="AN74" s="291"/>
      <c r="AO74" s="291"/>
      <c r="AP74" s="291"/>
      <c r="AQ74" s="292"/>
      <c r="AR74" s="286">
        <f t="shared" si="20"/>
        <v>0</v>
      </c>
    </row>
    <row r="75" spans="3:44" ht="14.25" thickTop="1" thickBot="1" x14ac:dyDescent="0.25">
      <c r="C75" s="911" t="s">
        <v>223</v>
      </c>
      <c r="D75" s="289">
        <f>IFERROR('Group Inputs'!C89,"")</f>
        <v>0</v>
      </c>
      <c r="E75" s="289"/>
      <c r="F75" s="289">
        <f t="shared" ref="F75" si="21">D75-E75</f>
        <v>0</v>
      </c>
      <c r="G75" s="289"/>
      <c r="H75" s="1359"/>
      <c r="I75" s="289"/>
      <c r="J75" s="289"/>
      <c r="K75" s="289"/>
      <c r="L75" s="289"/>
      <c r="M75" s="289"/>
      <c r="N75" s="289"/>
      <c r="O75" s="289"/>
      <c r="P75" s="289"/>
      <c r="Q75" s="289"/>
      <c r="R75" s="289"/>
      <c r="S75" s="378"/>
      <c r="T75" s="285">
        <f t="shared" ref="T75" si="22">SUM(F75:S75)</f>
        <v>0</v>
      </c>
      <c r="U75" s="286"/>
      <c r="V75" s="286"/>
      <c r="W75" s="291"/>
      <c r="X75" s="291"/>
      <c r="Y75" s="291"/>
      <c r="Z75" s="291"/>
      <c r="AA75" s="291"/>
      <c r="AB75" s="291"/>
      <c r="AC75" s="291">
        <f>T75</f>
        <v>0</v>
      </c>
      <c r="AD75" s="291"/>
      <c r="AE75" s="291"/>
      <c r="AF75" s="291"/>
      <c r="AG75" s="291"/>
      <c r="AH75" s="291"/>
      <c r="AI75" s="809"/>
      <c r="AJ75" s="809"/>
      <c r="AK75" s="291"/>
      <c r="AL75" s="291"/>
      <c r="AM75" s="291"/>
      <c r="AN75" s="291"/>
      <c r="AO75" s="291"/>
      <c r="AP75" s="291"/>
      <c r="AQ75" s="292"/>
      <c r="AR75" s="286">
        <f t="shared" si="20"/>
        <v>0</v>
      </c>
    </row>
    <row r="76" spans="3:44" ht="13.5" thickTop="1" x14ac:dyDescent="0.2">
      <c r="C76" s="911"/>
      <c r="D76" s="289"/>
      <c r="E76" s="289"/>
      <c r="F76" s="289"/>
      <c r="G76" s="289"/>
      <c r="H76" s="1309"/>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09"/>
      <c r="AJ76" s="809"/>
      <c r="AK76" s="291"/>
      <c r="AL76" s="291"/>
      <c r="AM76" s="291"/>
      <c r="AN76" s="291"/>
      <c r="AO76" s="291"/>
      <c r="AP76" s="291"/>
      <c r="AQ76" s="292"/>
      <c r="AR76" s="286">
        <f t="shared" si="20"/>
        <v>0</v>
      </c>
    </row>
    <row r="77" spans="3:44" x14ac:dyDescent="0.2">
      <c r="C77" s="1301" t="str">
        <f>'Group Inputs'!B92</f>
        <v>7. Property</v>
      </c>
      <c r="D77" s="280"/>
      <c r="E77" s="280"/>
      <c r="F77" s="280"/>
      <c r="G77" s="280"/>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20"/>
        <v>0</v>
      </c>
    </row>
    <row r="78" spans="3:44" x14ac:dyDescent="0.2">
      <c r="C78" s="1303" t="s">
        <v>189</v>
      </c>
      <c r="D78" s="283"/>
      <c r="E78" s="283"/>
      <c r="F78" s="283"/>
      <c r="G78" s="283"/>
      <c r="H78" s="1308"/>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8"/>
      <c r="AJ78" s="808"/>
      <c r="AK78" s="287"/>
      <c r="AL78" s="287"/>
      <c r="AM78" s="287"/>
      <c r="AN78" s="287"/>
      <c r="AO78" s="287"/>
      <c r="AP78" s="287"/>
      <c r="AQ78" s="288"/>
      <c r="AR78" s="286">
        <f t="shared" si="20"/>
        <v>0</v>
      </c>
    </row>
    <row r="79" spans="3:44" x14ac:dyDescent="0.2">
      <c r="C79" s="911" t="s">
        <v>225</v>
      </c>
      <c r="D79" s="289">
        <f>IFERROR('Group Inputs'!C94,"")</f>
        <v>0</v>
      </c>
      <c r="E79" s="289"/>
      <c r="F79" s="289">
        <f t="shared" si="18"/>
        <v>0</v>
      </c>
      <c r="G79" s="289"/>
      <c r="H79" s="1309"/>
      <c r="I79" s="289"/>
      <c r="J79" s="289"/>
      <c r="K79" s="289"/>
      <c r="L79" s="289"/>
      <c r="M79" s="289"/>
      <c r="N79" s="289"/>
      <c r="O79" s="289"/>
      <c r="P79" s="289"/>
      <c r="Q79" s="289"/>
      <c r="R79" s="289"/>
      <c r="S79" s="290"/>
      <c r="T79" s="285">
        <f t="shared" ref="T79:T86" si="23">SUM(F79:S79)</f>
        <v>0</v>
      </c>
      <c r="U79" s="286"/>
      <c r="V79" s="286"/>
      <c r="W79" s="291"/>
      <c r="X79" s="291"/>
      <c r="Y79" s="291"/>
      <c r="Z79" s="291"/>
      <c r="AA79" s="291"/>
      <c r="AB79" s="291"/>
      <c r="AC79" s="291">
        <f t="shared" ref="AC79:AC86" si="24">+T79</f>
        <v>0</v>
      </c>
      <c r="AD79" s="291"/>
      <c r="AE79" s="291"/>
      <c r="AF79" s="291"/>
      <c r="AG79" s="291"/>
      <c r="AH79" s="291"/>
      <c r="AI79" s="809"/>
      <c r="AJ79" s="809"/>
      <c r="AK79" s="291"/>
      <c r="AL79" s="291"/>
      <c r="AM79" s="291"/>
      <c r="AN79" s="291"/>
      <c r="AO79" s="291"/>
      <c r="AP79" s="291"/>
      <c r="AQ79" s="292"/>
      <c r="AR79" s="286">
        <f t="shared" si="20"/>
        <v>0</v>
      </c>
    </row>
    <row r="80" spans="3:44" x14ac:dyDescent="0.2">
      <c r="C80" s="911" t="s">
        <v>347</v>
      </c>
      <c r="D80" s="289">
        <f>IFERROR('Group Inputs'!C95,"")</f>
        <v>0</v>
      </c>
      <c r="E80" s="289"/>
      <c r="F80" s="289">
        <f t="shared" si="18"/>
        <v>0</v>
      </c>
      <c r="G80" s="289">
        <f>-F80</f>
        <v>0</v>
      </c>
      <c r="H80" s="1309"/>
      <c r="I80" s="289"/>
      <c r="J80" s="289"/>
      <c r="K80" s="289"/>
      <c r="L80" s="289"/>
      <c r="M80" s="289"/>
      <c r="N80" s="289">
        <f>-N194-N195</f>
        <v>0</v>
      </c>
      <c r="O80" s="289"/>
      <c r="P80" s="289"/>
      <c r="Q80" s="289"/>
      <c r="R80" s="289"/>
      <c r="S80" s="290"/>
      <c r="T80" s="285">
        <f t="shared" si="23"/>
        <v>0</v>
      </c>
      <c r="U80" s="286"/>
      <c r="V80" s="286"/>
      <c r="W80" s="291"/>
      <c r="X80" s="291"/>
      <c r="Y80" s="291"/>
      <c r="Z80" s="291"/>
      <c r="AA80" s="291"/>
      <c r="AB80" s="291"/>
      <c r="AC80" s="291">
        <f t="shared" si="24"/>
        <v>0</v>
      </c>
      <c r="AD80" s="291"/>
      <c r="AE80" s="291"/>
      <c r="AF80" s="291"/>
      <c r="AG80" s="291"/>
      <c r="AH80" s="291"/>
      <c r="AI80" s="809"/>
      <c r="AJ80" s="809"/>
      <c r="AK80" s="291"/>
      <c r="AL80" s="291"/>
      <c r="AM80" s="291"/>
      <c r="AN80" s="291"/>
      <c r="AO80" s="291"/>
      <c r="AP80" s="291"/>
      <c r="AQ80" s="292"/>
      <c r="AR80" s="286">
        <f t="shared" si="20"/>
        <v>0</v>
      </c>
    </row>
    <row r="81" spans="3:44" x14ac:dyDescent="0.2">
      <c r="C81" s="911" t="s">
        <v>226</v>
      </c>
      <c r="D81" s="289">
        <f>IFERROR('Group Inputs'!C96,"")</f>
        <v>0</v>
      </c>
      <c r="E81" s="289"/>
      <c r="F81" s="289">
        <f t="shared" si="18"/>
        <v>0</v>
      </c>
      <c r="G81" s="289"/>
      <c r="H81" s="1309"/>
      <c r="I81" s="289"/>
      <c r="J81" s="289"/>
      <c r="K81" s="289"/>
      <c r="L81" s="289"/>
      <c r="M81" s="289"/>
      <c r="N81" s="289"/>
      <c r="O81" s="289"/>
      <c r="P81" s="289"/>
      <c r="Q81" s="289"/>
      <c r="R81" s="289"/>
      <c r="S81" s="290"/>
      <c r="T81" s="285">
        <f t="shared" si="23"/>
        <v>0</v>
      </c>
      <c r="U81" s="286"/>
      <c r="V81" s="286"/>
      <c r="W81" s="291"/>
      <c r="X81" s="291"/>
      <c r="Y81" s="291"/>
      <c r="Z81" s="291"/>
      <c r="AA81" s="291"/>
      <c r="AB81" s="291"/>
      <c r="AC81" s="291">
        <f t="shared" si="24"/>
        <v>0</v>
      </c>
      <c r="AD81" s="291"/>
      <c r="AE81" s="291"/>
      <c r="AF81" s="291"/>
      <c r="AG81" s="291"/>
      <c r="AH81" s="291"/>
      <c r="AI81" s="809"/>
      <c r="AJ81" s="809"/>
      <c r="AK81" s="291"/>
      <c r="AL81" s="291"/>
      <c r="AM81" s="291"/>
      <c r="AN81" s="291"/>
      <c r="AO81" s="291"/>
      <c r="AP81" s="291"/>
      <c r="AQ81" s="292"/>
      <c r="AR81" s="286">
        <f t="shared" si="20"/>
        <v>0</v>
      </c>
    </row>
    <row r="82" spans="3:44" x14ac:dyDescent="0.2">
      <c r="C82" s="911" t="s">
        <v>158</v>
      </c>
      <c r="D82" s="289">
        <f>IFERROR('Group Inputs'!C97,"")</f>
        <v>0</v>
      </c>
      <c r="E82" s="289"/>
      <c r="F82" s="289">
        <f t="shared" si="18"/>
        <v>0</v>
      </c>
      <c r="G82" s="289"/>
      <c r="H82" s="1309"/>
      <c r="I82" s="289"/>
      <c r="J82" s="289"/>
      <c r="K82" s="289"/>
      <c r="L82" s="289"/>
      <c r="M82" s="289"/>
      <c r="N82" s="265"/>
      <c r="O82" s="289"/>
      <c r="P82" s="289"/>
      <c r="Q82" s="289"/>
      <c r="R82" s="289"/>
      <c r="S82" s="290"/>
      <c r="T82" s="285">
        <f t="shared" si="23"/>
        <v>0</v>
      </c>
      <c r="U82" s="286"/>
      <c r="V82" s="286"/>
      <c r="W82" s="291"/>
      <c r="X82" s="291"/>
      <c r="Y82" s="291"/>
      <c r="Z82" s="291"/>
      <c r="AA82" s="291"/>
      <c r="AB82" s="291"/>
      <c r="AC82" s="291">
        <f t="shared" si="24"/>
        <v>0</v>
      </c>
      <c r="AD82" s="291"/>
      <c r="AE82" s="291"/>
      <c r="AF82" s="291"/>
      <c r="AG82" s="291"/>
      <c r="AH82" s="291"/>
      <c r="AI82" s="809"/>
      <c r="AJ82" s="809"/>
      <c r="AK82" s="291"/>
      <c r="AL82" s="291"/>
      <c r="AM82" s="291"/>
      <c r="AN82" s="291"/>
      <c r="AO82" s="291"/>
      <c r="AP82" s="291"/>
      <c r="AQ82" s="292"/>
      <c r="AR82" s="286">
        <f t="shared" si="20"/>
        <v>0</v>
      </c>
    </row>
    <row r="83" spans="3:44" x14ac:dyDescent="0.2">
      <c r="C83" s="911" t="s">
        <v>227</v>
      </c>
      <c r="D83" s="289">
        <f>IFERROR('Group Inputs'!C98,"")</f>
        <v>0</v>
      </c>
      <c r="E83" s="289"/>
      <c r="F83" s="289">
        <f t="shared" si="18"/>
        <v>0</v>
      </c>
      <c r="G83" s="289"/>
      <c r="H83" s="1309"/>
      <c r="I83" s="289"/>
      <c r="J83" s="289"/>
      <c r="K83" s="289"/>
      <c r="L83" s="289"/>
      <c r="M83" s="289"/>
      <c r="N83" s="289"/>
      <c r="O83" s="289"/>
      <c r="P83" s="289"/>
      <c r="Q83" s="289"/>
      <c r="R83" s="289"/>
      <c r="S83" s="290"/>
      <c r="T83" s="285">
        <f t="shared" si="23"/>
        <v>0</v>
      </c>
      <c r="U83" s="286"/>
      <c r="V83" s="286"/>
      <c r="W83" s="291"/>
      <c r="X83" s="291"/>
      <c r="Y83" s="291"/>
      <c r="Z83" s="291"/>
      <c r="AA83" s="291"/>
      <c r="AB83" s="291"/>
      <c r="AC83" s="291">
        <f t="shared" si="24"/>
        <v>0</v>
      </c>
      <c r="AD83" s="291"/>
      <c r="AE83" s="291"/>
      <c r="AF83" s="291"/>
      <c r="AG83" s="291"/>
      <c r="AH83" s="291"/>
      <c r="AI83" s="809"/>
      <c r="AJ83" s="809"/>
      <c r="AK83" s="291"/>
      <c r="AL83" s="291"/>
      <c r="AM83" s="291"/>
      <c r="AN83" s="291"/>
      <c r="AO83" s="291"/>
      <c r="AP83" s="291"/>
      <c r="AQ83" s="292"/>
      <c r="AR83" s="286">
        <f t="shared" si="20"/>
        <v>0</v>
      </c>
    </row>
    <row r="84" spans="3:44" x14ac:dyDescent="0.2">
      <c r="C84" s="911" t="s">
        <v>159</v>
      </c>
      <c r="D84" s="289">
        <f>IFERROR('Group Inputs'!C99,"")</f>
        <v>0</v>
      </c>
      <c r="E84" s="289"/>
      <c r="F84" s="289">
        <f t="shared" si="18"/>
        <v>0</v>
      </c>
      <c r="G84" s="289">
        <f>-F84</f>
        <v>0</v>
      </c>
      <c r="H84" s="1309"/>
      <c r="I84" s="289"/>
      <c r="J84" s="289"/>
      <c r="K84" s="289"/>
      <c r="L84" s="289"/>
      <c r="M84" s="289"/>
      <c r="N84" s="289"/>
      <c r="O84" s="289"/>
      <c r="P84" s="289"/>
      <c r="Q84" s="289"/>
      <c r="R84" s="289"/>
      <c r="S84" s="290"/>
      <c r="T84" s="293">
        <f t="shared" si="23"/>
        <v>0</v>
      </c>
      <c r="U84" s="286"/>
      <c r="V84" s="286"/>
      <c r="W84" s="291"/>
      <c r="X84" s="291"/>
      <c r="Y84" s="291"/>
      <c r="Z84" s="291"/>
      <c r="AA84" s="291"/>
      <c r="AB84" s="291"/>
      <c r="AC84" s="291">
        <f t="shared" si="24"/>
        <v>0</v>
      </c>
      <c r="AD84" s="291"/>
      <c r="AE84" s="291"/>
      <c r="AF84" s="291"/>
      <c r="AG84" s="291"/>
      <c r="AH84" s="291"/>
      <c r="AI84" s="809"/>
      <c r="AJ84" s="809"/>
      <c r="AK84" s="291"/>
      <c r="AL84" s="291"/>
      <c r="AM84" s="291"/>
      <c r="AN84" s="291"/>
      <c r="AO84" s="291"/>
      <c r="AP84" s="291"/>
      <c r="AQ84" s="292"/>
      <c r="AR84" s="286">
        <f t="shared" si="20"/>
        <v>0</v>
      </c>
    </row>
    <row r="85" spans="3:44" x14ac:dyDescent="0.2">
      <c r="C85" s="911" t="s">
        <v>204</v>
      </c>
      <c r="D85" s="289">
        <f>IFERROR('Group Inputs'!C100,"")</f>
        <v>0</v>
      </c>
      <c r="E85" s="289"/>
      <c r="F85" s="289">
        <f t="shared" si="18"/>
        <v>0</v>
      </c>
      <c r="G85" s="289"/>
      <c r="H85" s="1309"/>
      <c r="I85" s="289"/>
      <c r="J85" s="289"/>
      <c r="K85" s="289"/>
      <c r="L85" s="289"/>
      <c r="M85" s="289"/>
      <c r="N85" s="289"/>
      <c r="O85" s="289"/>
      <c r="P85" s="289"/>
      <c r="Q85" s="289"/>
      <c r="R85" s="289"/>
      <c r="S85" s="290"/>
      <c r="T85" s="285">
        <f t="shared" si="23"/>
        <v>0</v>
      </c>
      <c r="U85" s="286"/>
      <c r="V85" s="286"/>
      <c r="W85" s="291"/>
      <c r="X85" s="291"/>
      <c r="Y85" s="291"/>
      <c r="Z85" s="291"/>
      <c r="AA85" s="291"/>
      <c r="AB85" s="291">
        <f>+T85</f>
        <v>0</v>
      </c>
      <c r="AD85" s="291"/>
      <c r="AE85" s="291"/>
      <c r="AF85" s="291"/>
      <c r="AG85" s="291"/>
      <c r="AH85" s="291"/>
      <c r="AI85" s="809"/>
      <c r="AJ85" s="809"/>
      <c r="AK85" s="291"/>
      <c r="AL85" s="291"/>
      <c r="AM85" s="291"/>
      <c r="AN85" s="291"/>
      <c r="AO85" s="291"/>
      <c r="AP85" s="291"/>
      <c r="AQ85" s="292"/>
      <c r="AR85" s="286">
        <f t="shared" si="20"/>
        <v>0</v>
      </c>
    </row>
    <row r="86" spans="3:44" x14ac:dyDescent="0.2">
      <c r="C86" s="911" t="s">
        <v>228</v>
      </c>
      <c r="D86" s="289">
        <f>IFERROR('Group Inputs'!C101,"")</f>
        <v>0</v>
      </c>
      <c r="E86" s="289"/>
      <c r="F86" s="289">
        <f t="shared" si="18"/>
        <v>0</v>
      </c>
      <c r="G86" s="289"/>
      <c r="H86" s="1309"/>
      <c r="I86" s="289"/>
      <c r="J86" s="289"/>
      <c r="K86" s="289"/>
      <c r="L86" s="289"/>
      <c r="M86" s="289"/>
      <c r="N86" s="289"/>
      <c r="O86" s="289"/>
      <c r="P86" s="289"/>
      <c r="Q86" s="289"/>
      <c r="R86" s="289"/>
      <c r="S86" s="290"/>
      <c r="T86" s="285">
        <f t="shared" si="23"/>
        <v>0</v>
      </c>
      <c r="U86" s="286"/>
      <c r="V86" s="286"/>
      <c r="W86" s="291"/>
      <c r="X86" s="291"/>
      <c r="Y86" s="291"/>
      <c r="Z86" s="291"/>
      <c r="AA86" s="291"/>
      <c r="AB86" s="291"/>
      <c r="AC86" s="291">
        <f t="shared" si="24"/>
        <v>0</v>
      </c>
      <c r="AD86" s="291"/>
      <c r="AE86" s="291"/>
      <c r="AF86" s="291"/>
      <c r="AG86" s="291"/>
      <c r="AH86" s="291"/>
      <c r="AI86" s="809"/>
      <c r="AJ86" s="809"/>
      <c r="AK86" s="291"/>
      <c r="AL86" s="291"/>
      <c r="AM86" s="291"/>
      <c r="AN86" s="291"/>
      <c r="AO86" s="291"/>
      <c r="AP86" s="291"/>
      <c r="AQ86" s="292"/>
      <c r="AR86" s="286"/>
    </row>
    <row r="87" spans="3:44" x14ac:dyDescent="0.2">
      <c r="C87" s="911"/>
      <c r="D87" s="289"/>
      <c r="E87" s="289"/>
      <c r="F87" s="289"/>
      <c r="G87" s="289"/>
      <c r="H87" s="1309"/>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09"/>
      <c r="AJ87" s="809"/>
      <c r="AK87" s="291"/>
      <c r="AL87" s="291"/>
      <c r="AM87" s="291"/>
      <c r="AN87" s="291"/>
      <c r="AO87" s="291"/>
      <c r="AP87" s="291"/>
      <c r="AQ87" s="292"/>
      <c r="AR87" s="286">
        <f t="shared" ref="AR87:AR118" si="25">T87-SUM(W87:AQ87)</f>
        <v>0</v>
      </c>
    </row>
    <row r="88" spans="3:44" x14ac:dyDescent="0.2">
      <c r="C88" s="1301"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25"/>
        <v>0</v>
      </c>
    </row>
    <row r="89" spans="3:44" x14ac:dyDescent="0.2">
      <c r="C89" s="1303" t="s">
        <v>189</v>
      </c>
      <c r="D89" s="283"/>
      <c r="E89" s="283"/>
      <c r="F89" s="283"/>
      <c r="G89" s="283"/>
      <c r="H89" s="1308"/>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8"/>
      <c r="AJ89" s="808"/>
      <c r="AK89" s="287"/>
      <c r="AL89" s="287"/>
      <c r="AM89" s="287"/>
      <c r="AN89" s="287"/>
      <c r="AO89" s="287"/>
      <c r="AP89" s="287"/>
      <c r="AQ89" s="288"/>
      <c r="AR89" s="286">
        <f t="shared" si="25"/>
        <v>0</v>
      </c>
    </row>
    <row r="90" spans="3:44" x14ac:dyDescent="0.2">
      <c r="C90" s="911" t="s">
        <v>230</v>
      </c>
      <c r="D90" s="289">
        <f>IFERROR('Group Inputs'!C106,"")</f>
        <v>0</v>
      </c>
      <c r="E90" s="289"/>
      <c r="F90" s="289">
        <f t="shared" si="18"/>
        <v>0</v>
      </c>
      <c r="G90" s="289">
        <f>-F90</f>
        <v>0</v>
      </c>
      <c r="H90" s="1309"/>
      <c r="I90" s="289"/>
      <c r="J90" s="289"/>
      <c r="K90" s="289"/>
      <c r="L90" s="289"/>
      <c r="M90" s="289"/>
      <c r="N90" s="289"/>
      <c r="O90" s="289"/>
      <c r="P90" s="289"/>
      <c r="Q90" s="289"/>
      <c r="R90" s="289"/>
      <c r="S90" s="290"/>
      <c r="T90" s="293">
        <f t="shared" ref="T90:T99" si="26">SUM(F90:S90)</f>
        <v>0</v>
      </c>
      <c r="U90" s="286"/>
      <c r="V90" s="286"/>
      <c r="W90" s="291"/>
      <c r="X90" s="291"/>
      <c r="Y90" s="291"/>
      <c r="Z90" s="291"/>
      <c r="AA90" s="291"/>
      <c r="AB90" s="291"/>
      <c r="AC90" s="291"/>
      <c r="AD90" s="291"/>
      <c r="AE90" s="291"/>
      <c r="AF90" s="291"/>
      <c r="AG90" s="291"/>
      <c r="AH90" s="291"/>
      <c r="AI90" s="809"/>
      <c r="AJ90" s="809"/>
      <c r="AK90" s="291"/>
      <c r="AL90" s="291"/>
      <c r="AM90" s="291"/>
      <c r="AN90" s="291"/>
      <c r="AO90" s="291"/>
      <c r="AP90" s="291"/>
      <c r="AQ90" s="292"/>
      <c r="AR90" s="286">
        <f t="shared" si="25"/>
        <v>0</v>
      </c>
    </row>
    <row r="91" spans="3:44" x14ac:dyDescent="0.2">
      <c r="C91" s="911" t="s">
        <v>231</v>
      </c>
      <c r="D91" s="289">
        <f>IFERROR('Group Inputs'!C107,"")</f>
        <v>0</v>
      </c>
      <c r="E91" s="289"/>
      <c r="F91" s="289">
        <f t="shared" si="18"/>
        <v>0</v>
      </c>
      <c r="G91" s="289">
        <f t="shared" ref="G91:G99" si="27">-F91</f>
        <v>0</v>
      </c>
      <c r="H91" s="1309"/>
      <c r="I91" s="289"/>
      <c r="J91" s="289"/>
      <c r="K91" s="289"/>
      <c r="L91" s="289"/>
      <c r="M91" s="289"/>
      <c r="N91" s="289"/>
      <c r="O91" s="289"/>
      <c r="P91" s="289"/>
      <c r="Q91" s="289"/>
      <c r="R91" s="289"/>
      <c r="S91" s="290"/>
      <c r="T91" s="293">
        <f t="shared" si="26"/>
        <v>0</v>
      </c>
      <c r="U91" s="286"/>
      <c r="V91" s="286"/>
      <c r="W91" s="291"/>
      <c r="X91" s="291"/>
      <c r="Y91" s="291"/>
      <c r="Z91" s="291"/>
      <c r="AA91" s="291"/>
      <c r="AB91" s="291"/>
      <c r="AC91" s="291"/>
      <c r="AD91" s="291"/>
      <c r="AE91" s="291"/>
      <c r="AF91" s="291"/>
      <c r="AG91" s="291"/>
      <c r="AH91" s="291"/>
      <c r="AI91" s="809"/>
      <c r="AJ91" s="809"/>
      <c r="AK91" s="291"/>
      <c r="AL91" s="291"/>
      <c r="AM91" s="291"/>
      <c r="AN91" s="291"/>
      <c r="AO91" s="291"/>
      <c r="AP91" s="291"/>
      <c r="AQ91" s="292"/>
      <c r="AR91" s="286">
        <f t="shared" si="25"/>
        <v>0</v>
      </c>
    </row>
    <row r="92" spans="3:44" x14ac:dyDescent="0.2">
      <c r="C92" s="911" t="s">
        <v>232</v>
      </c>
      <c r="D92" s="289">
        <f>IFERROR('Group Inputs'!C108,"")</f>
        <v>0</v>
      </c>
      <c r="E92" s="289"/>
      <c r="F92" s="289">
        <f t="shared" ref="F92" si="28">D92-E92</f>
        <v>0</v>
      </c>
      <c r="G92" s="289">
        <f t="shared" ref="G92:G93" si="29">-F92</f>
        <v>0</v>
      </c>
      <c r="H92" s="1309"/>
      <c r="I92" s="289"/>
      <c r="J92" s="289"/>
      <c r="K92" s="289"/>
      <c r="L92" s="289"/>
      <c r="M92" s="289"/>
      <c r="N92" s="289"/>
      <c r="O92" s="289"/>
      <c r="P92" s="289"/>
      <c r="Q92" s="289"/>
      <c r="R92" s="289"/>
      <c r="S92" s="290"/>
      <c r="T92" s="293">
        <f t="shared" si="26"/>
        <v>0</v>
      </c>
      <c r="U92" s="286"/>
      <c r="V92" s="286"/>
      <c r="W92" s="291"/>
      <c r="X92" s="291"/>
      <c r="Y92" s="291"/>
      <c r="Z92" s="291"/>
      <c r="AA92" s="291"/>
      <c r="AB92" s="291"/>
      <c r="AC92" s="291"/>
      <c r="AD92" s="291"/>
      <c r="AE92" s="291"/>
      <c r="AF92" s="291"/>
      <c r="AG92" s="291"/>
      <c r="AH92" s="291"/>
      <c r="AI92" s="809"/>
      <c r="AJ92" s="809"/>
      <c r="AK92" s="291"/>
      <c r="AL92" s="291"/>
      <c r="AM92" s="291"/>
      <c r="AN92" s="291"/>
      <c r="AO92" s="291"/>
      <c r="AP92" s="291"/>
      <c r="AQ92" s="292"/>
      <c r="AR92" s="286">
        <f t="shared" si="25"/>
        <v>0</v>
      </c>
    </row>
    <row r="93" spans="3:44" x14ac:dyDescent="0.2">
      <c r="C93" s="911" t="s">
        <v>233</v>
      </c>
      <c r="D93" s="289">
        <f>IFERROR('Group Inputs'!C109,"")</f>
        <v>0</v>
      </c>
      <c r="E93" s="289"/>
      <c r="F93" s="289">
        <f t="shared" si="18"/>
        <v>0</v>
      </c>
      <c r="G93" s="289">
        <f t="shared" si="29"/>
        <v>0</v>
      </c>
      <c r="H93" s="1309"/>
      <c r="I93" s="289"/>
      <c r="J93" s="289"/>
      <c r="K93" s="289"/>
      <c r="L93" s="289"/>
      <c r="M93" s="289"/>
      <c r="N93" s="289"/>
      <c r="O93" s="289"/>
      <c r="P93" s="289"/>
      <c r="Q93" s="289"/>
      <c r="R93" s="289"/>
      <c r="S93" s="290"/>
      <c r="T93" s="293">
        <f t="shared" si="26"/>
        <v>0</v>
      </c>
      <c r="U93" s="286"/>
      <c r="V93" s="286"/>
      <c r="W93" s="291"/>
      <c r="X93" s="291"/>
      <c r="Y93" s="291"/>
      <c r="Z93" s="291"/>
      <c r="AA93" s="291"/>
      <c r="AB93" s="291"/>
      <c r="AC93" s="291"/>
      <c r="AD93" s="291"/>
      <c r="AE93" s="291"/>
      <c r="AF93" s="291"/>
      <c r="AG93" s="291"/>
      <c r="AH93" s="291"/>
      <c r="AI93" s="809"/>
      <c r="AJ93" s="809"/>
      <c r="AK93" s="291"/>
      <c r="AL93" s="291"/>
      <c r="AM93" s="291"/>
      <c r="AN93" s="291"/>
      <c r="AO93" s="291"/>
      <c r="AP93" s="291"/>
      <c r="AQ93" s="292"/>
      <c r="AR93" s="286">
        <f t="shared" si="25"/>
        <v>0</v>
      </c>
    </row>
    <row r="94" spans="3:44" x14ac:dyDescent="0.2">
      <c r="C94" s="911" t="s">
        <v>203</v>
      </c>
      <c r="D94" s="289">
        <f>IFERROR('Group Inputs'!C110,"")</f>
        <v>0</v>
      </c>
      <c r="E94" s="289"/>
      <c r="F94" s="289">
        <f t="shared" si="18"/>
        <v>0</v>
      </c>
      <c r="G94" s="289">
        <f t="shared" si="27"/>
        <v>0</v>
      </c>
      <c r="H94" s="1309"/>
      <c r="I94" s="289"/>
      <c r="J94" s="289"/>
      <c r="K94" s="289"/>
      <c r="L94" s="289"/>
      <c r="M94" s="289"/>
      <c r="N94" s="289"/>
      <c r="O94" s="289"/>
      <c r="P94" s="289"/>
      <c r="Q94" s="289"/>
      <c r="R94" s="289"/>
      <c r="S94" s="290"/>
      <c r="T94" s="293">
        <f t="shared" si="26"/>
        <v>0</v>
      </c>
      <c r="U94" s="286"/>
      <c r="V94" s="286"/>
      <c r="W94" s="291"/>
      <c r="X94" s="291"/>
      <c r="Y94" s="291"/>
      <c r="Z94" s="291"/>
      <c r="AA94" s="291"/>
      <c r="AB94" s="291"/>
      <c r="AC94" s="291"/>
      <c r="AD94" s="291"/>
      <c r="AE94" s="291"/>
      <c r="AF94" s="291"/>
      <c r="AG94" s="291"/>
      <c r="AH94" s="291"/>
      <c r="AI94" s="809"/>
      <c r="AJ94" s="809"/>
      <c r="AK94" s="291"/>
      <c r="AL94" s="291"/>
      <c r="AM94" s="291"/>
      <c r="AN94" s="291"/>
      <c r="AO94" s="291"/>
      <c r="AP94" s="291"/>
      <c r="AQ94" s="292"/>
      <c r="AR94" s="286">
        <f t="shared" si="25"/>
        <v>0</v>
      </c>
    </row>
    <row r="95" spans="3:44" x14ac:dyDescent="0.2">
      <c r="C95" s="911" t="s">
        <v>234</v>
      </c>
      <c r="D95" s="289">
        <f>IFERROR('Group Inputs'!C111,"")</f>
        <v>0</v>
      </c>
      <c r="E95" s="289"/>
      <c r="F95" s="289">
        <f>D95-E95</f>
        <v>0</v>
      </c>
      <c r="G95" s="289">
        <f>-F95</f>
        <v>0</v>
      </c>
      <c r="H95" s="1309"/>
      <c r="I95" s="289"/>
      <c r="J95" s="289"/>
      <c r="K95" s="289"/>
      <c r="L95" s="289"/>
      <c r="M95" s="289"/>
      <c r="N95" s="289"/>
      <c r="O95" s="289"/>
      <c r="P95" s="289"/>
      <c r="Q95" s="289"/>
      <c r="R95" s="289"/>
      <c r="S95" s="290"/>
      <c r="T95" s="285">
        <f>SUM(F95:S95)</f>
        <v>0</v>
      </c>
      <c r="U95" s="286"/>
      <c r="V95" s="286"/>
      <c r="W95" s="291"/>
      <c r="X95" s="291"/>
      <c r="Y95" s="291"/>
      <c r="Z95" s="291"/>
      <c r="AA95" s="291"/>
      <c r="AB95" s="291"/>
      <c r="AC95" s="291"/>
      <c r="AD95" s="291"/>
      <c r="AE95" s="291"/>
      <c r="AF95" s="291"/>
      <c r="AG95" s="291"/>
      <c r="AH95" s="291"/>
      <c r="AI95" s="809"/>
      <c r="AJ95" s="809"/>
      <c r="AK95" s="291"/>
      <c r="AL95" s="291"/>
      <c r="AM95" s="291"/>
      <c r="AN95" s="291"/>
      <c r="AO95" s="291"/>
      <c r="AP95" s="291"/>
      <c r="AQ95" s="292"/>
      <c r="AR95" s="286">
        <f t="shared" si="25"/>
        <v>0</v>
      </c>
    </row>
    <row r="96" spans="3:44" x14ac:dyDescent="0.2">
      <c r="C96" s="911" t="s">
        <v>164</v>
      </c>
      <c r="D96" s="289">
        <f>IFERROR('Group Inputs'!C112,"")</f>
        <v>0</v>
      </c>
      <c r="E96" s="289"/>
      <c r="F96" s="289">
        <f t="shared" si="18"/>
        <v>0</v>
      </c>
      <c r="G96" s="289">
        <f t="shared" si="27"/>
        <v>0</v>
      </c>
      <c r="H96" s="1309"/>
      <c r="I96" s="289"/>
      <c r="J96" s="289"/>
      <c r="K96" s="289"/>
      <c r="L96" s="289"/>
      <c r="M96" s="289"/>
      <c r="N96" s="289"/>
      <c r="O96" s="289"/>
      <c r="P96" s="289"/>
      <c r="Q96" s="289"/>
      <c r="R96" s="289"/>
      <c r="S96" s="290"/>
      <c r="T96" s="293">
        <f t="shared" si="26"/>
        <v>0</v>
      </c>
      <c r="U96" s="286"/>
      <c r="V96" s="286"/>
      <c r="W96" s="291"/>
      <c r="X96" s="291"/>
      <c r="Y96" s="291"/>
      <c r="Z96" s="291"/>
      <c r="AA96" s="291"/>
      <c r="AB96" s="291"/>
      <c r="AC96" s="291"/>
      <c r="AD96" s="291"/>
      <c r="AE96" s="291"/>
      <c r="AF96" s="291"/>
      <c r="AG96" s="291"/>
      <c r="AH96" s="291"/>
      <c r="AI96" s="809"/>
      <c r="AJ96" s="809"/>
      <c r="AK96" s="291"/>
      <c r="AL96" s="291"/>
      <c r="AM96" s="291"/>
      <c r="AN96" s="291"/>
      <c r="AO96" s="291"/>
      <c r="AP96" s="291"/>
      <c r="AQ96" s="292"/>
      <c r="AR96" s="286">
        <f t="shared" si="25"/>
        <v>0</v>
      </c>
    </row>
    <row r="97" spans="3:45" x14ac:dyDescent="0.2">
      <c r="C97" s="911" t="s">
        <v>165</v>
      </c>
      <c r="D97" s="289">
        <f>IFERROR('Group Inputs'!C113,"")</f>
        <v>0</v>
      </c>
      <c r="E97" s="289"/>
      <c r="F97" s="289">
        <f t="shared" si="18"/>
        <v>0</v>
      </c>
      <c r="G97" s="289">
        <f t="shared" si="27"/>
        <v>0</v>
      </c>
      <c r="H97" s="1309"/>
      <c r="I97" s="289"/>
      <c r="J97" s="289"/>
      <c r="K97" s="289"/>
      <c r="L97" s="289"/>
      <c r="M97" s="289"/>
      <c r="N97" s="289"/>
      <c r="O97" s="289"/>
      <c r="P97" s="289"/>
      <c r="Q97" s="289"/>
      <c r="R97" s="289"/>
      <c r="S97" s="290"/>
      <c r="T97" s="293">
        <f t="shared" si="26"/>
        <v>0</v>
      </c>
      <c r="U97" s="286"/>
      <c r="V97" s="286"/>
      <c r="W97" s="291"/>
      <c r="X97" s="291"/>
      <c r="Y97" s="291"/>
      <c r="Z97" s="291"/>
      <c r="AA97" s="291"/>
      <c r="AB97" s="291"/>
      <c r="AC97" s="291"/>
      <c r="AD97" s="291"/>
      <c r="AE97" s="291"/>
      <c r="AF97" s="291"/>
      <c r="AG97" s="291"/>
      <c r="AH97" s="291"/>
      <c r="AI97" s="809"/>
      <c r="AJ97" s="809"/>
      <c r="AK97" s="291"/>
      <c r="AL97" s="291"/>
      <c r="AM97" s="291"/>
      <c r="AN97" s="291"/>
      <c r="AO97" s="291"/>
      <c r="AP97" s="291"/>
      <c r="AQ97" s="292"/>
      <c r="AR97" s="286">
        <f t="shared" si="25"/>
        <v>0</v>
      </c>
    </row>
    <row r="98" spans="3:45" x14ac:dyDescent="0.2">
      <c r="C98" s="911" t="s">
        <v>163</v>
      </c>
      <c r="D98" s="289">
        <f>IFERROR('Group Inputs'!C114,"")</f>
        <v>0</v>
      </c>
      <c r="E98" s="289"/>
      <c r="F98" s="289">
        <f t="shared" si="18"/>
        <v>0</v>
      </c>
      <c r="G98" s="289">
        <f t="shared" si="27"/>
        <v>0</v>
      </c>
      <c r="H98" s="1309"/>
      <c r="I98" s="289"/>
      <c r="J98" s="289"/>
      <c r="K98" s="289"/>
      <c r="L98" s="289"/>
      <c r="M98" s="289"/>
      <c r="N98" s="289"/>
      <c r="O98" s="289"/>
      <c r="P98" s="289"/>
      <c r="Q98" s="289"/>
      <c r="R98" s="289"/>
      <c r="S98" s="290"/>
      <c r="T98" s="293">
        <f t="shared" si="26"/>
        <v>0</v>
      </c>
      <c r="U98" s="286"/>
      <c r="V98" s="286"/>
      <c r="W98" s="291"/>
      <c r="X98" s="291"/>
      <c r="Y98" s="291"/>
      <c r="Z98" s="291"/>
      <c r="AA98" s="291"/>
      <c r="AB98" s="291"/>
      <c r="AC98" s="291"/>
      <c r="AD98" s="291"/>
      <c r="AE98" s="291"/>
      <c r="AF98" s="291"/>
      <c r="AG98" s="291"/>
      <c r="AH98" s="291"/>
      <c r="AI98" s="809"/>
      <c r="AJ98" s="809"/>
      <c r="AK98" s="291"/>
      <c r="AL98" s="291"/>
      <c r="AM98" s="291"/>
      <c r="AN98" s="291"/>
      <c r="AO98" s="291"/>
      <c r="AP98" s="291"/>
      <c r="AQ98" s="292"/>
      <c r="AR98" s="286">
        <f t="shared" si="25"/>
        <v>0</v>
      </c>
    </row>
    <row r="99" spans="3:45" x14ac:dyDescent="0.2">
      <c r="C99" s="911" t="s">
        <v>162</v>
      </c>
      <c r="D99" s="289">
        <f>IFERROR('Group Inputs'!C115,"")</f>
        <v>0</v>
      </c>
      <c r="E99" s="289"/>
      <c r="F99" s="289">
        <f t="shared" si="18"/>
        <v>0</v>
      </c>
      <c r="G99" s="289">
        <f t="shared" si="27"/>
        <v>0</v>
      </c>
      <c r="H99" s="1309"/>
      <c r="I99" s="289"/>
      <c r="J99" s="289"/>
      <c r="K99" s="289"/>
      <c r="L99" s="289"/>
      <c r="M99" s="289"/>
      <c r="N99" s="289"/>
      <c r="O99" s="289"/>
      <c r="P99" s="289"/>
      <c r="Q99" s="289"/>
      <c r="R99" s="289"/>
      <c r="S99" s="290"/>
      <c r="T99" s="293">
        <f t="shared" si="26"/>
        <v>0</v>
      </c>
      <c r="U99" s="286"/>
      <c r="V99" s="286"/>
      <c r="W99" s="291"/>
      <c r="X99" s="291"/>
      <c r="Y99" s="291"/>
      <c r="Z99" s="291"/>
      <c r="AA99" s="291"/>
      <c r="AB99" s="291"/>
      <c r="AC99" s="291"/>
      <c r="AD99" s="291"/>
      <c r="AE99" s="291"/>
      <c r="AF99" s="291"/>
      <c r="AG99" s="291"/>
      <c r="AH99" s="291"/>
      <c r="AI99" s="809"/>
      <c r="AJ99" s="809"/>
      <c r="AK99" s="291"/>
      <c r="AL99" s="291"/>
      <c r="AM99" s="291"/>
      <c r="AN99" s="291"/>
      <c r="AO99" s="291"/>
      <c r="AP99" s="291"/>
      <c r="AQ99" s="292"/>
      <c r="AR99" s="286">
        <f t="shared" si="25"/>
        <v>0</v>
      </c>
    </row>
    <row r="100" spans="3:45" x14ac:dyDescent="0.2">
      <c r="C100" s="911"/>
      <c r="D100" s="289"/>
      <c r="E100" s="289"/>
      <c r="F100" s="289"/>
      <c r="G100" s="289"/>
      <c r="H100" s="1309"/>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09"/>
      <c r="AJ100" s="809"/>
      <c r="AK100" s="291"/>
      <c r="AL100" s="291"/>
      <c r="AM100" s="291"/>
      <c r="AN100" s="291"/>
      <c r="AO100" s="291"/>
      <c r="AP100" s="291"/>
      <c r="AQ100" s="292"/>
      <c r="AR100" s="286">
        <f t="shared" si="25"/>
        <v>0</v>
      </c>
    </row>
    <row r="101" spans="3:45" x14ac:dyDescent="0.2">
      <c r="C101" s="1305"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25"/>
        <v>0</v>
      </c>
    </row>
    <row r="102" spans="3:45" x14ac:dyDescent="0.2">
      <c r="C102" s="1301"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25"/>
        <v>0</v>
      </c>
    </row>
    <row r="103" spans="3:45" x14ac:dyDescent="0.2">
      <c r="C103" s="1303" t="s">
        <v>236</v>
      </c>
      <c r="D103" s="283"/>
      <c r="E103" s="283"/>
      <c r="F103" s="283"/>
      <c r="G103" s="283"/>
      <c r="H103" s="1308"/>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8"/>
      <c r="AJ103" s="808"/>
      <c r="AK103" s="287"/>
      <c r="AL103" s="287"/>
      <c r="AM103" s="287"/>
      <c r="AN103" s="287"/>
      <c r="AO103" s="287"/>
      <c r="AP103" s="287"/>
      <c r="AQ103" s="288"/>
      <c r="AR103" s="286">
        <f t="shared" si="25"/>
        <v>0</v>
      </c>
    </row>
    <row r="104" spans="3:45" x14ac:dyDescent="0.2">
      <c r="C104" s="911" t="s">
        <v>237</v>
      </c>
      <c r="D104" s="289">
        <f>IFERROR('Group Inputs'!C121,0)</f>
        <v>0</v>
      </c>
      <c r="E104" s="289">
        <f>IFERROR('Group Inputs'!E121,0)</f>
        <v>0</v>
      </c>
      <c r="F104" s="289">
        <f>D104-E104</f>
        <v>0</v>
      </c>
      <c r="G104" s="289"/>
      <c r="H104" s="1309"/>
      <c r="I104" s="289"/>
      <c r="J104" s="289"/>
      <c r="K104" s="289"/>
      <c r="L104" s="289"/>
      <c r="M104" s="289"/>
      <c r="N104" s="289"/>
      <c r="O104" s="289"/>
      <c r="P104" s="289"/>
      <c r="Q104" s="289"/>
      <c r="R104" s="289"/>
      <c r="S104" s="290"/>
      <c r="T104" s="285">
        <f>SUM(F104:S104)</f>
        <v>0</v>
      </c>
      <c r="U104" s="286"/>
      <c r="V104" s="286"/>
      <c r="W104" s="291"/>
      <c r="X104" s="291"/>
      <c r="Y104" s="291"/>
      <c r="Z104" s="291"/>
      <c r="AA104" s="291"/>
      <c r="AB104" s="291"/>
      <c r="AC104" s="291"/>
      <c r="AD104" s="291"/>
      <c r="AE104" s="291"/>
      <c r="AF104" s="291"/>
      <c r="AG104" s="291"/>
      <c r="AH104" s="291"/>
      <c r="AI104" s="809"/>
      <c r="AJ104" s="809"/>
      <c r="AK104" s="291"/>
      <c r="AL104" s="291"/>
      <c r="AM104" s="291"/>
      <c r="AN104" s="291"/>
      <c r="AO104" s="291"/>
      <c r="AP104" s="291"/>
      <c r="AQ104" s="292">
        <f>+T104</f>
        <v>0</v>
      </c>
      <c r="AR104" s="286">
        <f t="shared" si="25"/>
        <v>0</v>
      </c>
      <c r="AS104" s="530">
        <f>E104</f>
        <v>0</v>
      </c>
    </row>
    <row r="105" spans="3:45" x14ac:dyDescent="0.2">
      <c r="C105" s="911" t="s">
        <v>238</v>
      </c>
      <c r="D105" s="289">
        <f>IFERROR('Group Inputs'!C122,0)</f>
        <v>0</v>
      </c>
      <c r="E105" s="289">
        <f>IFERROR('Group Inputs'!E122,0)</f>
        <v>0</v>
      </c>
      <c r="F105" s="289">
        <f>D105-E105</f>
        <v>0</v>
      </c>
      <c r="G105" s="289"/>
      <c r="H105" s="1309"/>
      <c r="I105" s="289"/>
      <c r="J105" s="289"/>
      <c r="K105" s="289"/>
      <c r="L105" s="289"/>
      <c r="M105" s="289"/>
      <c r="N105" s="289"/>
      <c r="O105" s="289"/>
      <c r="P105" s="289"/>
      <c r="Q105" s="289"/>
      <c r="R105" s="289"/>
      <c r="S105" s="290"/>
      <c r="T105" s="285">
        <f>SUM(F105:S105)</f>
        <v>0</v>
      </c>
      <c r="U105" s="286"/>
      <c r="V105" s="286"/>
      <c r="W105" s="291"/>
      <c r="X105" s="291"/>
      <c r="Y105" s="291"/>
      <c r="Z105" s="291"/>
      <c r="AA105" s="291"/>
      <c r="AB105" s="291"/>
      <c r="AC105" s="291"/>
      <c r="AD105" s="291"/>
      <c r="AE105" s="291"/>
      <c r="AF105" s="291"/>
      <c r="AG105" s="291"/>
      <c r="AH105" s="291"/>
      <c r="AI105" s="809"/>
      <c r="AJ105" s="809"/>
      <c r="AK105" s="291"/>
      <c r="AL105" s="291"/>
      <c r="AM105" s="291"/>
      <c r="AN105" s="291"/>
      <c r="AO105" s="291"/>
      <c r="AP105" s="291"/>
      <c r="AQ105" s="292">
        <f>+T105</f>
        <v>0</v>
      </c>
      <c r="AR105" s="286">
        <f t="shared" si="25"/>
        <v>0</v>
      </c>
      <c r="AS105" s="530">
        <f>E105</f>
        <v>0</v>
      </c>
    </row>
    <row r="106" spans="3:45" x14ac:dyDescent="0.2">
      <c r="C106" s="911" t="s">
        <v>239</v>
      </c>
      <c r="D106" s="289">
        <f>IFERROR('Group Inputs'!C123,0)</f>
        <v>0</v>
      </c>
      <c r="E106" s="289">
        <f>IFERROR('Group Inputs'!E123,0)</f>
        <v>0</v>
      </c>
      <c r="F106" s="289">
        <f>D106-E106</f>
        <v>0</v>
      </c>
      <c r="G106" s="289"/>
      <c r="H106" s="1309"/>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09"/>
      <c r="AJ106" s="809"/>
      <c r="AK106" s="291"/>
      <c r="AL106" s="291"/>
      <c r="AM106" s="291"/>
      <c r="AN106" s="291"/>
      <c r="AO106" s="291"/>
      <c r="AP106" s="291"/>
      <c r="AQ106" s="292">
        <f>+T106</f>
        <v>0</v>
      </c>
      <c r="AR106" s="286">
        <f t="shared" si="25"/>
        <v>0</v>
      </c>
      <c r="AS106" s="530">
        <f>E106</f>
        <v>0</v>
      </c>
    </row>
    <row r="107" spans="3:45" x14ac:dyDescent="0.2">
      <c r="C107" s="911"/>
      <c r="D107" s="289"/>
      <c r="E107" s="289"/>
      <c r="F107" s="289"/>
      <c r="G107" s="289"/>
      <c r="H107" s="1309"/>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09"/>
      <c r="AJ107" s="809"/>
      <c r="AK107" s="291"/>
      <c r="AL107" s="291"/>
      <c r="AM107" s="291"/>
      <c r="AN107" s="291"/>
      <c r="AO107" s="291"/>
      <c r="AP107" s="291"/>
      <c r="AQ107" s="292"/>
      <c r="AR107" s="286">
        <f t="shared" si="25"/>
        <v>0</v>
      </c>
      <c r="AS107" s="530">
        <f>E107</f>
        <v>0</v>
      </c>
    </row>
    <row r="108" spans="3:45" x14ac:dyDescent="0.2">
      <c r="C108" s="1301" t="s">
        <v>381</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25"/>
        <v>0</v>
      </c>
    </row>
    <row r="109" spans="3:45" x14ac:dyDescent="0.2">
      <c r="C109" s="1303" t="s">
        <v>236</v>
      </c>
      <c r="D109" s="283"/>
      <c r="E109" s="283"/>
      <c r="F109" s="283"/>
      <c r="G109" s="283"/>
      <c r="H109" s="1308"/>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8"/>
      <c r="AJ109" s="808"/>
      <c r="AK109" s="287"/>
      <c r="AL109" s="287"/>
      <c r="AM109" s="287"/>
      <c r="AN109" s="287"/>
      <c r="AO109" s="287"/>
      <c r="AP109" s="287"/>
      <c r="AQ109" s="288"/>
      <c r="AR109" s="286">
        <f t="shared" si="25"/>
        <v>0</v>
      </c>
    </row>
    <row r="110" spans="3:45" x14ac:dyDescent="0.2">
      <c r="C110" s="911" t="s">
        <v>241</v>
      </c>
      <c r="D110" s="289">
        <f>IFERROR('Group Inputs'!C128,0)</f>
        <v>0</v>
      </c>
      <c r="E110" s="289">
        <f>IFERROR('Group Inputs'!E128,0)</f>
        <v>0</v>
      </c>
      <c r="F110" s="289">
        <f t="shared" ref="F110:F115" si="30">D110-E110</f>
        <v>0</v>
      </c>
      <c r="G110" s="289"/>
      <c r="H110" s="1309"/>
      <c r="I110" s="289">
        <f>-F110-G110</f>
        <v>0</v>
      </c>
      <c r="J110" s="289"/>
      <c r="K110" s="289"/>
      <c r="L110" s="289"/>
      <c r="M110" s="289"/>
      <c r="N110" s="289"/>
      <c r="O110" s="289"/>
      <c r="P110" s="289"/>
      <c r="Q110" s="289"/>
      <c r="R110" s="289"/>
      <c r="S110" s="290"/>
      <c r="T110" s="293">
        <f t="shared" ref="T110:T115" si="31">SUM(F110:S110)</f>
        <v>0</v>
      </c>
      <c r="U110" s="286"/>
      <c r="V110" s="286"/>
      <c r="W110" s="291"/>
      <c r="X110" s="291"/>
      <c r="Y110" s="291"/>
      <c r="Z110" s="291"/>
      <c r="AA110" s="291"/>
      <c r="AB110" s="291"/>
      <c r="AC110" s="291"/>
      <c r="AD110" s="291"/>
      <c r="AE110" s="291"/>
      <c r="AF110" s="291"/>
      <c r="AG110" s="291"/>
      <c r="AH110" s="291"/>
      <c r="AI110" s="809"/>
      <c r="AJ110" s="809"/>
      <c r="AK110" s="291"/>
      <c r="AL110" s="291"/>
      <c r="AM110" s="291"/>
      <c r="AN110" s="291"/>
      <c r="AO110" s="291"/>
      <c r="AP110" s="291"/>
      <c r="AQ110" s="292"/>
      <c r="AR110" s="286">
        <f t="shared" si="25"/>
        <v>0</v>
      </c>
    </row>
    <row r="111" spans="3:45" x14ac:dyDescent="0.2">
      <c r="C111" s="911" t="s">
        <v>242</v>
      </c>
      <c r="D111" s="289">
        <f>IFERROR('Group Inputs'!C129,0)</f>
        <v>0</v>
      </c>
      <c r="E111" s="289">
        <f>IFERROR('Group Inputs'!E129,0)</f>
        <v>0</v>
      </c>
      <c r="F111" s="289">
        <f t="shared" si="30"/>
        <v>0</v>
      </c>
      <c r="G111" s="289"/>
      <c r="H111" s="1309"/>
      <c r="I111" s="289"/>
      <c r="J111" s="289">
        <f>-F111</f>
        <v>0</v>
      </c>
      <c r="K111" s="289"/>
      <c r="L111" s="289"/>
      <c r="M111" s="289"/>
      <c r="N111" s="289"/>
      <c r="O111" s="289"/>
      <c r="P111" s="289"/>
      <c r="Q111" s="289"/>
      <c r="R111" s="289"/>
      <c r="S111" s="290"/>
      <c r="T111" s="293">
        <f t="shared" si="31"/>
        <v>0</v>
      </c>
      <c r="U111" s="286"/>
      <c r="V111" s="286"/>
      <c r="W111" s="291">
        <v>0</v>
      </c>
      <c r="X111" s="291"/>
      <c r="Y111" s="291"/>
      <c r="Z111" s="291"/>
      <c r="AA111" s="291"/>
      <c r="AB111" s="291"/>
      <c r="AC111" s="291"/>
      <c r="AD111" s="291"/>
      <c r="AE111" s="291"/>
      <c r="AF111" s="291"/>
      <c r="AG111" s="291"/>
      <c r="AH111" s="291"/>
      <c r="AI111" s="809"/>
      <c r="AJ111" s="809"/>
      <c r="AK111" s="291"/>
      <c r="AL111" s="291"/>
      <c r="AM111" s="291"/>
      <c r="AN111" s="291"/>
      <c r="AO111" s="291"/>
      <c r="AP111" s="291"/>
      <c r="AQ111" s="292"/>
      <c r="AR111" s="286">
        <f t="shared" si="25"/>
        <v>0</v>
      </c>
    </row>
    <row r="112" spans="3:45" x14ac:dyDescent="0.2">
      <c r="C112" s="911" t="s">
        <v>382</v>
      </c>
      <c r="D112" s="289">
        <f>IFERROR('Group Inputs'!C130,0)</f>
        <v>0</v>
      </c>
      <c r="E112" s="289">
        <f>IFERROR('Group Inputs'!E130,0)</f>
        <v>0</v>
      </c>
      <c r="F112" s="289">
        <f t="shared" si="30"/>
        <v>0</v>
      </c>
      <c r="G112" s="289">
        <f>-G72</f>
        <v>0</v>
      </c>
      <c r="H112" s="1309"/>
      <c r="I112" s="289">
        <f>-F112-G112</f>
        <v>0</v>
      </c>
      <c r="J112" s="289"/>
      <c r="K112" s="289"/>
      <c r="L112" s="289"/>
      <c r="M112" s="289"/>
      <c r="N112" s="289"/>
      <c r="O112" s="289"/>
      <c r="P112" s="289"/>
      <c r="Q112" s="289"/>
      <c r="R112" s="289"/>
      <c r="S112" s="290"/>
      <c r="T112" s="293">
        <f t="shared" si="31"/>
        <v>0</v>
      </c>
      <c r="U112" s="286"/>
      <c r="V112" s="286"/>
      <c r="W112" s="291"/>
      <c r="X112" s="291"/>
      <c r="Y112" s="291"/>
      <c r="Z112" s="291"/>
      <c r="AA112" s="291"/>
      <c r="AB112" s="291"/>
      <c r="AC112" s="291"/>
      <c r="AD112" s="291"/>
      <c r="AE112" s="291"/>
      <c r="AF112" s="291"/>
      <c r="AG112" s="291"/>
      <c r="AH112" s="291"/>
      <c r="AI112" s="809"/>
      <c r="AJ112" s="809"/>
      <c r="AK112" s="291"/>
      <c r="AL112" s="291"/>
      <c r="AM112" s="291"/>
      <c r="AN112" s="291"/>
      <c r="AO112" s="291"/>
      <c r="AP112" s="291"/>
      <c r="AQ112" s="292"/>
      <c r="AR112" s="286">
        <f t="shared" si="25"/>
        <v>0</v>
      </c>
    </row>
    <row r="113" spans="3:44" x14ac:dyDescent="0.2">
      <c r="C113" s="911" t="s">
        <v>243</v>
      </c>
      <c r="D113" s="289">
        <f>IFERROR('Group Inputs'!C131,0)</f>
        <v>0</v>
      </c>
      <c r="E113" s="289">
        <f>IFERROR('Group Inputs'!E131,0)</f>
        <v>0</v>
      </c>
      <c r="F113" s="289">
        <f t="shared" si="30"/>
        <v>0</v>
      </c>
      <c r="G113" s="289"/>
      <c r="H113" s="1309"/>
      <c r="I113" s="289"/>
      <c r="J113" s="289"/>
      <c r="K113" s="289">
        <f>-F113</f>
        <v>0</v>
      </c>
      <c r="L113" s="289"/>
      <c r="M113" s="289"/>
      <c r="N113" s="289"/>
      <c r="O113" s="289"/>
      <c r="P113" s="289"/>
      <c r="Q113" s="289"/>
      <c r="R113" s="289"/>
      <c r="S113" s="290"/>
      <c r="T113" s="293">
        <f t="shared" si="31"/>
        <v>0</v>
      </c>
      <c r="U113" s="286"/>
      <c r="V113" s="286"/>
      <c r="W113" s="291"/>
      <c r="X113" s="291"/>
      <c r="Y113" s="291"/>
      <c r="Z113" s="291"/>
      <c r="AA113" s="291"/>
      <c r="AB113" s="291"/>
      <c r="AC113" s="291"/>
      <c r="AD113" s="291"/>
      <c r="AE113" s="291"/>
      <c r="AF113" s="291"/>
      <c r="AG113" s="291"/>
      <c r="AH113" s="291"/>
      <c r="AI113" s="809"/>
      <c r="AJ113" s="809"/>
      <c r="AK113" s="291"/>
      <c r="AL113" s="291"/>
      <c r="AM113" s="291"/>
      <c r="AN113" s="291"/>
      <c r="AO113" s="291"/>
      <c r="AP113" s="291"/>
      <c r="AQ113" s="292"/>
      <c r="AR113" s="286">
        <f t="shared" si="25"/>
        <v>0</v>
      </c>
    </row>
    <row r="114" spans="3:44" x14ac:dyDescent="0.2">
      <c r="C114" s="911" t="s">
        <v>244</v>
      </c>
      <c r="D114" s="289">
        <f>IFERROR('Group Inputs'!C132,0)</f>
        <v>0</v>
      </c>
      <c r="E114" s="289">
        <f>IFERROR('Group Inputs'!E132,0)</f>
        <v>0</v>
      </c>
      <c r="F114" s="289">
        <f>D114-E114</f>
        <v>0</v>
      </c>
      <c r="G114" s="289"/>
      <c r="H114" s="1309"/>
      <c r="I114" s="289"/>
      <c r="J114" s="289"/>
      <c r="K114" s="289"/>
      <c r="L114" s="289">
        <f>-F114</f>
        <v>0</v>
      </c>
      <c r="M114" s="289"/>
      <c r="N114" s="289"/>
      <c r="O114" s="289"/>
      <c r="P114" s="289"/>
      <c r="Q114" s="289"/>
      <c r="R114" s="289"/>
      <c r="S114" s="290"/>
      <c r="T114" s="293">
        <f t="shared" si="31"/>
        <v>0</v>
      </c>
      <c r="U114" s="286"/>
      <c r="V114" s="286"/>
      <c r="W114" s="291"/>
      <c r="X114" s="291"/>
      <c r="Y114" s="291"/>
      <c r="Z114" s="291"/>
      <c r="AA114" s="291"/>
      <c r="AB114" s="291"/>
      <c r="AC114" s="291"/>
      <c r="AD114" s="291"/>
      <c r="AE114" s="291"/>
      <c r="AF114" s="291"/>
      <c r="AG114" s="291"/>
      <c r="AH114" s="291"/>
      <c r="AI114" s="809"/>
      <c r="AJ114" s="809"/>
      <c r="AK114" s="291"/>
      <c r="AL114" s="291"/>
      <c r="AM114" s="291"/>
      <c r="AN114" s="291"/>
      <c r="AO114" s="291"/>
      <c r="AP114" s="291"/>
      <c r="AQ114" s="292"/>
      <c r="AR114" s="286">
        <f t="shared" si="25"/>
        <v>0</v>
      </c>
    </row>
    <row r="115" spans="3:44" x14ac:dyDescent="0.2">
      <c r="C115" s="911" t="s">
        <v>245</v>
      </c>
      <c r="D115" s="289">
        <f>IFERROR('Group Inputs'!C133,0)</f>
        <v>0</v>
      </c>
      <c r="E115" s="289">
        <f>IFERROR('Group Inputs'!E133,0)</f>
        <v>0</v>
      </c>
      <c r="F115" s="289">
        <f t="shared" si="30"/>
        <v>0</v>
      </c>
      <c r="G115" s="289">
        <f>-F115</f>
        <v>0</v>
      </c>
      <c r="H115" s="1309"/>
      <c r="I115" s="289"/>
      <c r="J115" s="289"/>
      <c r="K115" s="289"/>
      <c r="L115" s="289"/>
      <c r="M115" s="289"/>
      <c r="N115" s="289"/>
      <c r="O115" s="289"/>
      <c r="P115" s="289"/>
      <c r="Q115" s="289"/>
      <c r="R115" s="289"/>
      <c r="S115" s="290"/>
      <c r="T115" s="293">
        <f t="shared" si="31"/>
        <v>0</v>
      </c>
      <c r="U115" s="286"/>
      <c r="V115" s="286"/>
      <c r="W115" s="291"/>
      <c r="X115" s="291"/>
      <c r="Y115" s="291"/>
      <c r="Z115" s="291"/>
      <c r="AA115" s="291"/>
      <c r="AB115" s="291"/>
      <c r="AC115" s="291"/>
      <c r="AD115" s="291"/>
      <c r="AE115" s="291"/>
      <c r="AF115" s="291"/>
      <c r="AG115" s="291"/>
      <c r="AH115" s="291"/>
      <c r="AI115" s="809"/>
      <c r="AJ115" s="809"/>
      <c r="AK115" s="291"/>
      <c r="AL115" s="291"/>
      <c r="AM115" s="291"/>
      <c r="AN115" s="291"/>
      <c r="AO115" s="291"/>
      <c r="AP115" s="291"/>
      <c r="AQ115" s="292"/>
      <c r="AR115" s="286">
        <f t="shared" si="25"/>
        <v>0</v>
      </c>
    </row>
    <row r="116" spans="3:44" x14ac:dyDescent="0.2">
      <c r="C116" s="911"/>
      <c r="D116" s="289"/>
      <c r="E116" s="289"/>
      <c r="F116" s="289"/>
      <c r="G116" s="289"/>
      <c r="H116" s="1309"/>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09"/>
      <c r="AJ116" s="809"/>
      <c r="AK116" s="291"/>
      <c r="AL116" s="291"/>
      <c r="AM116" s="291"/>
      <c r="AN116" s="291"/>
      <c r="AO116" s="291"/>
      <c r="AP116" s="291"/>
      <c r="AQ116" s="292"/>
      <c r="AR116" s="286">
        <f t="shared" si="25"/>
        <v>0</v>
      </c>
    </row>
    <row r="117" spans="3:44" x14ac:dyDescent="0.2">
      <c r="C117" s="1301" t="s">
        <v>383</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25"/>
        <v>0</v>
      </c>
    </row>
    <row r="118" spans="3:44" x14ac:dyDescent="0.2">
      <c r="C118" s="1303" t="s">
        <v>236</v>
      </c>
      <c r="D118" s="283"/>
      <c r="E118" s="283"/>
      <c r="F118" s="283"/>
      <c r="G118" s="283"/>
      <c r="H118" s="1308"/>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8"/>
      <c r="AJ118" s="808"/>
      <c r="AK118" s="287"/>
      <c r="AL118" s="287"/>
      <c r="AM118" s="287"/>
      <c r="AN118" s="287"/>
      <c r="AO118" s="287"/>
      <c r="AP118" s="287"/>
      <c r="AQ118" s="288"/>
      <c r="AR118" s="286">
        <f t="shared" si="25"/>
        <v>0</v>
      </c>
    </row>
    <row r="119" spans="3:44" x14ac:dyDescent="0.2">
      <c r="C119" s="911" t="s">
        <v>247</v>
      </c>
      <c r="D119" s="289">
        <f>IFERROR('Group Inputs'!C138,0)</f>
        <v>0</v>
      </c>
      <c r="E119" s="289">
        <f>IFERROR('Group Inputs'!E138,0)</f>
        <v>0</v>
      </c>
      <c r="F119" s="289">
        <f>D119-E119</f>
        <v>0</v>
      </c>
      <c r="G119" s="289"/>
      <c r="H119" s="1309"/>
      <c r="I119" s="289"/>
      <c r="J119" s="289"/>
      <c r="K119" s="289"/>
      <c r="L119" s="289"/>
      <c r="M119" s="289"/>
      <c r="N119" s="289">
        <f>-F119</f>
        <v>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09"/>
      <c r="AJ119" s="809"/>
      <c r="AK119" s="291"/>
      <c r="AL119" s="291"/>
      <c r="AM119" s="291"/>
      <c r="AN119" s="291"/>
      <c r="AO119" s="291"/>
      <c r="AP119" s="291"/>
      <c r="AQ119" s="292"/>
      <c r="AR119" s="286">
        <f t="shared" ref="AR119:AR151" si="32">T119-SUM(W119:AQ119)</f>
        <v>0</v>
      </c>
    </row>
    <row r="120" spans="3:44" x14ac:dyDescent="0.2">
      <c r="C120" s="911" t="s">
        <v>248</v>
      </c>
      <c r="D120" s="289">
        <f>IFERROR('Group Inputs'!C139,0)</f>
        <v>0</v>
      </c>
      <c r="E120" s="289">
        <f>IFERROR('Group Inputs'!E139,0)</f>
        <v>0</v>
      </c>
      <c r="F120" s="289">
        <f>D120-E120</f>
        <v>0</v>
      </c>
      <c r="G120" s="289"/>
      <c r="H120" s="1309"/>
      <c r="I120" s="289"/>
      <c r="J120" s="289"/>
      <c r="K120" s="289"/>
      <c r="L120" s="289"/>
      <c r="M120" s="289"/>
      <c r="N120" s="289"/>
      <c r="O120" s="289"/>
      <c r="P120" s="289"/>
      <c r="Q120" s="289"/>
      <c r="R120" s="289"/>
      <c r="S120" s="290"/>
      <c r="T120" s="285">
        <f>SUM(F120:S120)</f>
        <v>0</v>
      </c>
      <c r="U120" s="286"/>
      <c r="V120" s="286"/>
      <c r="W120" s="291"/>
      <c r="X120" s="291"/>
      <c r="Y120" s="291"/>
      <c r="Z120" s="291"/>
      <c r="AA120" s="291">
        <f>+T120</f>
        <v>0</v>
      </c>
      <c r="AB120" s="291"/>
      <c r="AC120" s="291"/>
      <c r="AD120" s="291"/>
      <c r="AE120" s="291"/>
      <c r="AF120" s="291"/>
      <c r="AG120" s="291"/>
      <c r="AH120" s="291"/>
      <c r="AI120" s="809"/>
      <c r="AJ120" s="809"/>
      <c r="AK120" s="291"/>
      <c r="AL120" s="291"/>
      <c r="AM120" s="291"/>
      <c r="AN120" s="291"/>
      <c r="AO120" s="291"/>
      <c r="AP120" s="291"/>
      <c r="AQ120" s="292"/>
      <c r="AR120" s="286">
        <f t="shared" si="32"/>
        <v>0</v>
      </c>
    </row>
    <row r="121" spans="3:44" x14ac:dyDescent="0.2">
      <c r="C121" s="911"/>
      <c r="D121" s="289"/>
      <c r="E121" s="289"/>
      <c r="F121" s="289"/>
      <c r="G121" s="289"/>
      <c r="H121" s="1309"/>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09"/>
      <c r="AJ121" s="809"/>
      <c r="AK121" s="291"/>
      <c r="AL121" s="291"/>
      <c r="AM121" s="291"/>
      <c r="AN121" s="291"/>
      <c r="AO121" s="291"/>
      <c r="AP121" s="291"/>
      <c r="AQ121" s="292"/>
      <c r="AR121" s="286">
        <f t="shared" si="32"/>
        <v>0</v>
      </c>
    </row>
    <row r="122" spans="3:44" x14ac:dyDescent="0.2">
      <c r="C122" s="1301" t="s">
        <v>384</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32"/>
        <v>0</v>
      </c>
    </row>
    <row r="123" spans="3:44" x14ac:dyDescent="0.2">
      <c r="C123" s="1303" t="s">
        <v>236</v>
      </c>
      <c r="D123" s="283"/>
      <c r="E123" s="283"/>
      <c r="F123" s="283"/>
      <c r="G123" s="283"/>
      <c r="H123" s="1308"/>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8"/>
      <c r="AJ123" s="808"/>
      <c r="AK123" s="287"/>
      <c r="AL123" s="287"/>
      <c r="AM123" s="287"/>
      <c r="AN123" s="287"/>
      <c r="AO123" s="287"/>
      <c r="AP123" s="287"/>
      <c r="AQ123" s="288"/>
      <c r="AR123" s="286">
        <f t="shared" si="32"/>
        <v>0</v>
      </c>
    </row>
    <row r="124" spans="3:44" x14ac:dyDescent="0.2">
      <c r="C124" s="911" t="s">
        <v>250</v>
      </c>
      <c r="D124" s="289">
        <f>IFERROR('Group Inputs'!C144,0)</f>
        <v>0</v>
      </c>
      <c r="E124" s="289">
        <f>IFERROR('Group Inputs'!E144,0)</f>
        <v>0</v>
      </c>
      <c r="F124" s="289">
        <f>D124-E124</f>
        <v>0</v>
      </c>
      <c r="G124" s="289"/>
      <c r="H124" s="1309"/>
      <c r="I124" s="289"/>
      <c r="J124" s="289"/>
      <c r="K124" s="289"/>
      <c r="L124" s="289"/>
      <c r="M124" s="289"/>
      <c r="N124" s="289">
        <f>-F124</f>
        <v>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09"/>
      <c r="AJ124" s="809"/>
      <c r="AK124" s="291"/>
      <c r="AL124" s="291"/>
      <c r="AM124" s="291"/>
      <c r="AN124" s="291"/>
      <c r="AO124" s="291"/>
      <c r="AP124" s="291"/>
      <c r="AQ124" s="292"/>
      <c r="AR124" s="286">
        <f t="shared" si="32"/>
        <v>0</v>
      </c>
    </row>
    <row r="125" spans="3:44" x14ac:dyDescent="0.2">
      <c r="C125" s="911" t="s">
        <v>251</v>
      </c>
      <c r="D125" s="289">
        <f>IFERROR('Group Inputs'!C145,0)</f>
        <v>0</v>
      </c>
      <c r="E125" s="289">
        <f>IFERROR('Group Inputs'!E145,0)</f>
        <v>0</v>
      </c>
      <c r="F125" s="289">
        <f>D125-E125</f>
        <v>0</v>
      </c>
      <c r="G125" s="289"/>
      <c r="H125" s="1309"/>
      <c r="I125" s="289"/>
      <c r="J125" s="289"/>
      <c r="K125" s="289"/>
      <c r="L125" s="289"/>
      <c r="M125" s="289"/>
      <c r="N125" s="289">
        <f>-F125</f>
        <v>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09"/>
      <c r="AJ125" s="809"/>
      <c r="AK125" s="291"/>
      <c r="AL125" s="291"/>
      <c r="AM125" s="291"/>
      <c r="AN125" s="291"/>
      <c r="AO125" s="291"/>
      <c r="AP125" s="291"/>
      <c r="AQ125" s="292"/>
      <c r="AR125" s="286">
        <f t="shared" si="32"/>
        <v>0</v>
      </c>
    </row>
    <row r="126" spans="3:44" x14ac:dyDescent="0.2">
      <c r="C126" s="911" t="s">
        <v>252</v>
      </c>
      <c r="D126" s="289">
        <f>IFERROR('Group Inputs'!C146,0)</f>
        <v>0</v>
      </c>
      <c r="E126" s="289">
        <f>IFERROR('Group Inputs'!E146,0)</f>
        <v>0</v>
      </c>
      <c r="F126" s="289">
        <f>D126-E126</f>
        <v>0</v>
      </c>
      <c r="G126" s="289"/>
      <c r="H126" s="1309"/>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09"/>
      <c r="AJ126" s="809"/>
      <c r="AK126" s="291"/>
      <c r="AL126" s="291"/>
      <c r="AM126" s="291"/>
      <c r="AN126" s="291"/>
      <c r="AO126" s="291"/>
      <c r="AP126" s="291"/>
      <c r="AQ126" s="292"/>
      <c r="AR126" s="286">
        <f t="shared" si="32"/>
        <v>0</v>
      </c>
    </row>
    <row r="127" spans="3:44" x14ac:dyDescent="0.2">
      <c r="C127" s="911"/>
      <c r="D127" s="289"/>
      <c r="E127" s="289"/>
      <c r="F127" s="289"/>
      <c r="G127" s="289"/>
      <c r="H127" s="1309"/>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09"/>
      <c r="AJ127" s="809"/>
      <c r="AK127" s="291"/>
      <c r="AL127" s="291"/>
      <c r="AM127" s="291"/>
      <c r="AN127" s="291"/>
      <c r="AO127" s="291"/>
      <c r="AP127" s="291"/>
      <c r="AQ127" s="292"/>
      <c r="AR127" s="286">
        <f t="shared" si="32"/>
        <v>0</v>
      </c>
    </row>
    <row r="128" spans="3:44" x14ac:dyDescent="0.2">
      <c r="C128" s="1301" t="s">
        <v>385</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32"/>
        <v>0</v>
      </c>
    </row>
    <row r="129" spans="3:44" x14ac:dyDescent="0.2">
      <c r="C129" s="1303" t="s">
        <v>236</v>
      </c>
      <c r="D129" s="283"/>
      <c r="E129" s="283"/>
      <c r="F129" s="283"/>
      <c r="G129" s="283"/>
      <c r="H129" s="1308"/>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8"/>
      <c r="AJ129" s="808"/>
      <c r="AK129" s="287"/>
      <c r="AL129" s="287"/>
      <c r="AM129" s="287"/>
      <c r="AN129" s="287"/>
      <c r="AO129" s="287"/>
      <c r="AP129" s="287"/>
      <c r="AQ129" s="288"/>
      <c r="AR129" s="286">
        <f t="shared" si="32"/>
        <v>0</v>
      </c>
    </row>
    <row r="130" spans="3:44" x14ac:dyDescent="0.2">
      <c r="C130" s="911" t="s">
        <v>254</v>
      </c>
      <c r="D130" s="289">
        <f>IFERROR('Group Inputs'!C151,0)</f>
        <v>0</v>
      </c>
      <c r="E130" s="289">
        <f>IFERROR('Group Inputs'!E151,0)</f>
        <v>0</v>
      </c>
      <c r="F130" s="289">
        <f>D130-E130</f>
        <v>0</v>
      </c>
      <c r="G130" s="289"/>
      <c r="H130" s="1309"/>
      <c r="I130" s="289"/>
      <c r="J130" s="289"/>
      <c r="K130" s="289"/>
      <c r="L130" s="289"/>
      <c r="M130" s="289"/>
      <c r="N130" s="289"/>
      <c r="O130" s="289"/>
      <c r="P130" s="289"/>
      <c r="Q130" s="289"/>
      <c r="R130" s="289"/>
      <c r="S130" s="290"/>
      <c r="T130" s="285">
        <f>SUM(F130:S130)</f>
        <v>0</v>
      </c>
      <c r="U130" s="286"/>
      <c r="V130" s="286"/>
      <c r="W130" s="291"/>
      <c r="X130" s="291"/>
      <c r="Y130" s="291"/>
      <c r="Z130" s="291"/>
      <c r="AA130" s="291"/>
      <c r="AB130" s="291"/>
      <c r="AC130" s="291"/>
      <c r="AD130" s="291"/>
      <c r="AE130" s="291"/>
      <c r="AF130" s="291"/>
      <c r="AG130" s="291"/>
      <c r="AH130" s="291"/>
      <c r="AI130" s="809"/>
      <c r="AJ130" s="809">
        <f>+T130</f>
        <v>0</v>
      </c>
      <c r="AK130" s="291"/>
      <c r="AL130" s="291"/>
      <c r="AM130" s="291"/>
      <c r="AN130" s="291"/>
      <c r="AO130" s="291"/>
      <c r="AP130" s="291"/>
      <c r="AQ130" s="292"/>
      <c r="AR130" s="286">
        <f t="shared" si="32"/>
        <v>0</v>
      </c>
    </row>
    <row r="131" spans="3:44" x14ac:dyDescent="0.2">
      <c r="C131" s="911"/>
      <c r="D131" s="289"/>
      <c r="E131" s="289"/>
      <c r="F131" s="289"/>
      <c r="G131" s="289"/>
      <c r="H131" s="1309"/>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09"/>
      <c r="AJ131" s="809"/>
      <c r="AK131" s="291"/>
      <c r="AL131" s="291"/>
      <c r="AM131" s="291"/>
      <c r="AN131" s="291"/>
      <c r="AO131" s="291"/>
      <c r="AP131" s="291"/>
      <c r="AQ131" s="292"/>
      <c r="AR131" s="286">
        <f t="shared" si="32"/>
        <v>0</v>
      </c>
    </row>
    <row r="132" spans="3:44" x14ac:dyDescent="0.2">
      <c r="C132" s="1301" t="s">
        <v>386</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32"/>
        <v>0</v>
      </c>
    </row>
    <row r="133" spans="3:44" x14ac:dyDescent="0.2">
      <c r="C133" s="1303" t="s">
        <v>236</v>
      </c>
      <c r="D133" s="283"/>
      <c r="E133" s="283"/>
      <c r="F133" s="283"/>
      <c r="G133" s="283"/>
      <c r="H133" s="1308"/>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8"/>
      <c r="AJ133" s="808"/>
      <c r="AK133" s="287"/>
      <c r="AL133" s="287"/>
      <c r="AM133" s="287"/>
      <c r="AN133" s="287"/>
      <c r="AO133" s="287"/>
      <c r="AP133" s="287"/>
      <c r="AQ133" s="288"/>
      <c r="AR133" s="286">
        <f t="shared" si="32"/>
        <v>0</v>
      </c>
    </row>
    <row r="134" spans="3:44" x14ac:dyDescent="0.2">
      <c r="C134" s="911" t="s">
        <v>256</v>
      </c>
      <c r="D134" s="289">
        <f>IFERROR('Group Inputs'!C156,0)</f>
        <v>0</v>
      </c>
      <c r="E134" s="289">
        <f>IFERROR('Group Inputs'!E156,0)</f>
        <v>0</v>
      </c>
      <c r="F134" s="289">
        <f t="shared" ref="F134" si="33">D134-E134</f>
        <v>0</v>
      </c>
      <c r="G134" s="289"/>
      <c r="H134" s="1309"/>
      <c r="I134" s="289"/>
      <c r="J134" s="289"/>
      <c r="K134" s="289"/>
      <c r="L134" s="289"/>
      <c r="M134" s="289"/>
      <c r="N134" s="289"/>
      <c r="O134" s="289"/>
      <c r="P134" s="289"/>
      <c r="Q134" s="289"/>
      <c r="R134" s="289"/>
      <c r="S134" s="457"/>
      <c r="T134" s="285">
        <f t="shared" ref="T134:T144" si="34">SUM(F134:S134)</f>
        <v>0</v>
      </c>
      <c r="U134" s="286"/>
      <c r="V134" s="286"/>
      <c r="W134" s="291"/>
      <c r="X134" s="291"/>
      <c r="Y134" s="291"/>
      <c r="Z134" s="291"/>
      <c r="AA134" s="291"/>
      <c r="AB134" s="291"/>
      <c r="AC134" s="291"/>
      <c r="AD134" s="291"/>
      <c r="AE134" s="291"/>
      <c r="AF134" s="291"/>
      <c r="AG134" s="291"/>
      <c r="AH134" s="291">
        <f t="shared" ref="AH134:AH144" si="35">+T134</f>
        <v>0</v>
      </c>
      <c r="AI134" s="809"/>
      <c r="AJ134" s="809"/>
      <c r="AK134" s="291"/>
      <c r="AL134" s="291"/>
      <c r="AM134" s="291"/>
      <c r="AN134" s="291"/>
      <c r="AO134" s="291"/>
      <c r="AP134" s="291"/>
      <c r="AQ134" s="292"/>
      <c r="AR134" s="286">
        <f t="shared" si="32"/>
        <v>0</v>
      </c>
    </row>
    <row r="135" spans="3:44" x14ac:dyDescent="0.2">
      <c r="C135" s="911" t="s">
        <v>230</v>
      </c>
      <c r="D135" s="289">
        <f>IFERROR('Group Inputs'!C157,0)</f>
        <v>0</v>
      </c>
      <c r="E135" s="289">
        <f>IFERROR('Group Inputs'!E157,0)</f>
        <v>0</v>
      </c>
      <c r="F135" s="289">
        <f t="shared" ref="F135:F144" si="36">D135-E135</f>
        <v>0</v>
      </c>
      <c r="G135" s="289"/>
      <c r="H135" s="1309"/>
      <c r="I135" s="289"/>
      <c r="J135" s="289"/>
      <c r="K135" s="289"/>
      <c r="L135" s="289"/>
      <c r="M135" s="289"/>
      <c r="N135" s="289"/>
      <c r="O135" s="289"/>
      <c r="P135" s="289"/>
      <c r="Q135" s="289"/>
      <c r="R135" s="289"/>
      <c r="S135" s="457"/>
      <c r="T135" s="285">
        <f t="shared" si="34"/>
        <v>0</v>
      </c>
      <c r="U135" s="286"/>
      <c r="V135" s="286"/>
      <c r="W135" s="291"/>
      <c r="X135" s="291"/>
      <c r="Y135" s="291"/>
      <c r="Z135" s="291"/>
      <c r="AA135" s="291"/>
      <c r="AB135" s="291"/>
      <c r="AC135" s="291"/>
      <c r="AD135" s="291"/>
      <c r="AE135" s="291"/>
      <c r="AF135" s="291"/>
      <c r="AG135" s="291"/>
      <c r="AH135" s="291">
        <f t="shared" si="35"/>
        <v>0</v>
      </c>
      <c r="AI135" s="809"/>
      <c r="AJ135" s="809"/>
      <c r="AK135" s="291"/>
      <c r="AL135" s="291"/>
      <c r="AM135" s="291"/>
      <c r="AN135" s="291"/>
      <c r="AO135" s="291"/>
      <c r="AP135" s="291"/>
      <c r="AQ135" s="292"/>
      <c r="AR135" s="286">
        <f t="shared" si="32"/>
        <v>0</v>
      </c>
    </row>
    <row r="136" spans="3:44" x14ac:dyDescent="0.2">
      <c r="C136" s="911" t="s">
        <v>257</v>
      </c>
      <c r="D136" s="289">
        <f>IFERROR('Group Inputs'!C158,0)</f>
        <v>0</v>
      </c>
      <c r="E136" s="289">
        <f>IFERROR('Group Inputs'!E158,0)</f>
        <v>0</v>
      </c>
      <c r="F136" s="289">
        <f t="shared" si="36"/>
        <v>0</v>
      </c>
      <c r="G136" s="289"/>
      <c r="H136" s="1309"/>
      <c r="I136" s="289"/>
      <c r="J136" s="289"/>
      <c r="K136" s="289"/>
      <c r="L136" s="289"/>
      <c r="M136" s="289"/>
      <c r="N136" s="289"/>
      <c r="O136" s="289"/>
      <c r="P136" s="289"/>
      <c r="Q136" s="289"/>
      <c r="R136" s="289"/>
      <c r="S136" s="457"/>
      <c r="T136" s="285">
        <f t="shared" si="34"/>
        <v>0</v>
      </c>
      <c r="U136" s="286"/>
      <c r="V136" s="286"/>
      <c r="W136" s="291"/>
      <c r="X136" s="291"/>
      <c r="Y136" s="291"/>
      <c r="Z136" s="291"/>
      <c r="AA136" s="291"/>
      <c r="AB136" s="291"/>
      <c r="AC136" s="291"/>
      <c r="AD136" s="291"/>
      <c r="AE136" s="291"/>
      <c r="AF136" s="291"/>
      <c r="AG136" s="291"/>
      <c r="AH136" s="291">
        <f t="shared" si="35"/>
        <v>0</v>
      </c>
      <c r="AI136" s="809"/>
      <c r="AJ136" s="809"/>
      <c r="AK136" s="291"/>
      <c r="AL136" s="291"/>
      <c r="AM136" s="291"/>
      <c r="AN136" s="291"/>
      <c r="AO136" s="291"/>
      <c r="AP136" s="291"/>
      <c r="AQ136" s="292"/>
      <c r="AR136" s="286">
        <f t="shared" si="32"/>
        <v>0</v>
      </c>
    </row>
    <row r="137" spans="3:44" x14ac:dyDescent="0.2">
      <c r="C137" s="911" t="s">
        <v>232</v>
      </c>
      <c r="D137" s="289">
        <f>IFERROR('Group Inputs'!C159,0)</f>
        <v>0</v>
      </c>
      <c r="E137" s="289">
        <f>IFERROR('Group Inputs'!E159,0)</f>
        <v>0</v>
      </c>
      <c r="F137" s="289">
        <f t="shared" si="36"/>
        <v>0</v>
      </c>
      <c r="G137" s="289"/>
      <c r="H137" s="1309"/>
      <c r="I137" s="289"/>
      <c r="J137" s="289"/>
      <c r="K137" s="289"/>
      <c r="L137" s="289"/>
      <c r="M137" s="289"/>
      <c r="N137" s="289"/>
      <c r="O137" s="289"/>
      <c r="P137" s="289"/>
      <c r="Q137" s="289"/>
      <c r="R137" s="289"/>
      <c r="S137" s="457"/>
      <c r="T137" s="285">
        <f t="shared" si="34"/>
        <v>0</v>
      </c>
      <c r="U137" s="286"/>
      <c r="V137" s="286"/>
      <c r="W137" s="291"/>
      <c r="X137" s="291"/>
      <c r="Y137" s="291"/>
      <c r="Z137" s="291"/>
      <c r="AA137" s="291"/>
      <c r="AB137" s="291"/>
      <c r="AC137" s="291"/>
      <c r="AD137" s="291"/>
      <c r="AE137" s="291"/>
      <c r="AF137" s="291"/>
      <c r="AG137" s="291"/>
      <c r="AH137" s="291">
        <f t="shared" si="35"/>
        <v>0</v>
      </c>
      <c r="AI137" s="809"/>
      <c r="AJ137" s="809"/>
      <c r="AK137" s="291"/>
      <c r="AL137" s="291"/>
      <c r="AM137" s="291"/>
      <c r="AN137" s="291"/>
      <c r="AO137" s="291"/>
      <c r="AP137" s="291"/>
      <c r="AQ137" s="292"/>
      <c r="AR137" s="286">
        <f t="shared" si="32"/>
        <v>0</v>
      </c>
    </row>
    <row r="138" spans="3:44" x14ac:dyDescent="0.2">
      <c r="C138" s="911" t="s">
        <v>1105</v>
      </c>
      <c r="D138" s="289">
        <f>IFERROR('Group Inputs'!C160,0)</f>
        <v>0</v>
      </c>
      <c r="E138" s="289">
        <f>IFERROR('Group Inputs'!E160,0)</f>
        <v>0</v>
      </c>
      <c r="F138" s="289">
        <f t="shared" si="36"/>
        <v>0</v>
      </c>
      <c r="G138" s="289"/>
      <c r="H138" s="1309"/>
      <c r="I138" s="289"/>
      <c r="J138" s="289"/>
      <c r="K138" s="289"/>
      <c r="L138" s="289"/>
      <c r="M138" s="289"/>
      <c r="N138" s="289"/>
      <c r="O138" s="289"/>
      <c r="P138" s="289"/>
      <c r="Q138" s="289"/>
      <c r="R138" s="289"/>
      <c r="S138" s="457"/>
      <c r="T138" s="285">
        <f t="shared" si="34"/>
        <v>0</v>
      </c>
      <c r="U138" s="286"/>
      <c r="V138" s="286"/>
      <c r="W138" s="291"/>
      <c r="X138" s="291"/>
      <c r="Y138" s="291"/>
      <c r="Z138" s="291"/>
      <c r="AA138" s="291"/>
      <c r="AB138" s="291"/>
      <c r="AC138" s="291"/>
      <c r="AD138" s="291"/>
      <c r="AE138" s="291"/>
      <c r="AF138" s="291"/>
      <c r="AG138" s="291"/>
      <c r="AH138" s="291">
        <f t="shared" si="35"/>
        <v>0</v>
      </c>
      <c r="AI138" s="809"/>
      <c r="AJ138" s="809"/>
      <c r="AK138" s="291"/>
      <c r="AL138" s="291"/>
      <c r="AM138" s="291"/>
      <c r="AN138" s="291"/>
      <c r="AO138" s="291"/>
      <c r="AP138" s="291"/>
      <c r="AQ138" s="292"/>
      <c r="AR138" s="286">
        <f t="shared" si="32"/>
        <v>0</v>
      </c>
    </row>
    <row r="139" spans="3:44" x14ac:dyDescent="0.2">
      <c r="C139" s="911" t="s">
        <v>203</v>
      </c>
      <c r="D139" s="289">
        <f>IFERROR('Group Inputs'!C161,0)</f>
        <v>0</v>
      </c>
      <c r="E139" s="289">
        <f>IFERROR('Group Inputs'!E161,0)</f>
        <v>0</v>
      </c>
      <c r="F139" s="289">
        <f t="shared" si="36"/>
        <v>0</v>
      </c>
      <c r="G139" s="289"/>
      <c r="H139" s="1309"/>
      <c r="I139" s="289"/>
      <c r="J139" s="289"/>
      <c r="K139" s="289"/>
      <c r="L139" s="289"/>
      <c r="M139" s="289"/>
      <c r="N139" s="289"/>
      <c r="O139" s="289"/>
      <c r="P139" s="289"/>
      <c r="Q139" s="289"/>
      <c r="R139" s="289"/>
      <c r="S139" s="457"/>
      <c r="T139" s="285">
        <f t="shared" si="34"/>
        <v>0</v>
      </c>
      <c r="U139" s="286"/>
      <c r="V139" s="286"/>
      <c r="W139" s="291"/>
      <c r="X139" s="291"/>
      <c r="Y139" s="291"/>
      <c r="Z139" s="291"/>
      <c r="AA139" s="291"/>
      <c r="AB139" s="291"/>
      <c r="AC139" s="291"/>
      <c r="AD139" s="291"/>
      <c r="AE139" s="291"/>
      <c r="AF139" s="291"/>
      <c r="AG139" s="291"/>
      <c r="AH139" s="291">
        <f t="shared" si="35"/>
        <v>0</v>
      </c>
      <c r="AI139" s="809"/>
      <c r="AJ139" s="809"/>
      <c r="AK139" s="291"/>
      <c r="AL139" s="291"/>
      <c r="AM139" s="291"/>
      <c r="AN139" s="291"/>
      <c r="AO139" s="291"/>
      <c r="AP139" s="291"/>
      <c r="AQ139" s="292"/>
      <c r="AR139" s="286">
        <f t="shared" si="32"/>
        <v>0</v>
      </c>
    </row>
    <row r="140" spans="3:44" x14ac:dyDescent="0.2">
      <c r="C140" s="911" t="s">
        <v>234</v>
      </c>
      <c r="D140" s="289">
        <f>IFERROR('Group Inputs'!C162,0)</f>
        <v>0</v>
      </c>
      <c r="E140" s="289">
        <f>IFERROR('Group Inputs'!E162,0)</f>
        <v>0</v>
      </c>
      <c r="F140" s="289">
        <f t="shared" si="36"/>
        <v>0</v>
      </c>
      <c r="G140" s="289"/>
      <c r="H140" s="1309"/>
      <c r="I140" s="289"/>
      <c r="J140" s="289"/>
      <c r="K140" s="289"/>
      <c r="L140" s="289"/>
      <c r="M140" s="289"/>
      <c r="N140" s="289"/>
      <c r="O140" s="289"/>
      <c r="P140" s="289"/>
      <c r="Q140" s="289"/>
      <c r="R140" s="289"/>
      <c r="S140" s="457"/>
      <c r="T140" s="285">
        <f t="shared" si="34"/>
        <v>0</v>
      </c>
      <c r="U140" s="286"/>
      <c r="V140" s="286"/>
      <c r="W140" s="291"/>
      <c r="X140" s="291"/>
      <c r="Y140" s="291"/>
      <c r="Z140" s="291"/>
      <c r="AA140" s="291"/>
      <c r="AB140" s="291"/>
      <c r="AC140" s="291"/>
      <c r="AD140" s="291"/>
      <c r="AE140" s="291"/>
      <c r="AF140" s="291"/>
      <c r="AG140" s="291"/>
      <c r="AH140" s="291">
        <f t="shared" si="35"/>
        <v>0</v>
      </c>
      <c r="AI140" s="809"/>
      <c r="AJ140" s="809"/>
      <c r="AK140" s="291"/>
      <c r="AL140" s="291"/>
      <c r="AM140" s="291"/>
      <c r="AN140" s="291"/>
      <c r="AO140" s="291"/>
      <c r="AP140" s="291"/>
      <c r="AQ140" s="292"/>
      <c r="AR140" s="286">
        <f t="shared" si="32"/>
        <v>0</v>
      </c>
    </row>
    <row r="141" spans="3:44" x14ac:dyDescent="0.2">
      <c r="C141" s="911" t="s">
        <v>1106</v>
      </c>
      <c r="D141" s="289">
        <f>IFERROR('Group Inputs'!C163,0)</f>
        <v>0</v>
      </c>
      <c r="E141" s="289">
        <f>IFERROR('Group Inputs'!E163,0)</f>
        <v>0</v>
      </c>
      <c r="F141" s="289">
        <f t="shared" si="36"/>
        <v>0</v>
      </c>
      <c r="G141" s="289"/>
      <c r="H141" s="1309"/>
      <c r="I141" s="289"/>
      <c r="J141" s="289"/>
      <c r="K141" s="289"/>
      <c r="L141" s="289"/>
      <c r="M141" s="289"/>
      <c r="N141" s="289"/>
      <c r="O141" s="289"/>
      <c r="P141" s="289"/>
      <c r="Q141" s="289"/>
      <c r="R141" s="289"/>
      <c r="S141" s="457"/>
      <c r="T141" s="285">
        <f t="shared" si="34"/>
        <v>0</v>
      </c>
      <c r="U141" s="286"/>
      <c r="V141" s="286"/>
      <c r="W141" s="291"/>
      <c r="X141" s="291"/>
      <c r="Y141" s="291"/>
      <c r="Z141" s="291"/>
      <c r="AA141" s="291"/>
      <c r="AB141" s="291"/>
      <c r="AC141" s="291"/>
      <c r="AD141" s="291"/>
      <c r="AE141" s="291"/>
      <c r="AF141" s="291"/>
      <c r="AG141" s="291"/>
      <c r="AH141" s="291">
        <f t="shared" si="35"/>
        <v>0</v>
      </c>
      <c r="AI141" s="809"/>
      <c r="AJ141" s="809"/>
      <c r="AK141" s="291"/>
      <c r="AL141" s="291"/>
      <c r="AM141" s="291"/>
      <c r="AN141" s="291"/>
      <c r="AO141" s="291"/>
      <c r="AP141" s="291"/>
      <c r="AQ141" s="292"/>
      <c r="AR141" s="286">
        <f t="shared" si="32"/>
        <v>0</v>
      </c>
    </row>
    <row r="142" spans="3:44" x14ac:dyDescent="0.2">
      <c r="C142" s="911" t="s">
        <v>165</v>
      </c>
      <c r="D142" s="289">
        <f>IFERROR('Group Inputs'!C164,0)</f>
        <v>0</v>
      </c>
      <c r="E142" s="289">
        <f>IFERROR('Group Inputs'!E164,0)</f>
        <v>0</v>
      </c>
      <c r="F142" s="289">
        <f t="shared" si="36"/>
        <v>0</v>
      </c>
      <c r="G142" s="289"/>
      <c r="H142" s="1309"/>
      <c r="I142" s="289"/>
      <c r="J142" s="289"/>
      <c r="K142" s="289"/>
      <c r="L142" s="289"/>
      <c r="M142" s="289"/>
      <c r="N142" s="289"/>
      <c r="O142" s="289"/>
      <c r="P142" s="289"/>
      <c r="Q142" s="289"/>
      <c r="R142" s="289"/>
      <c r="S142" s="457"/>
      <c r="T142" s="285">
        <f t="shared" si="34"/>
        <v>0</v>
      </c>
      <c r="U142" s="286"/>
      <c r="V142" s="286"/>
      <c r="W142" s="291"/>
      <c r="X142" s="291"/>
      <c r="Y142" s="291"/>
      <c r="Z142" s="291"/>
      <c r="AA142" s="291"/>
      <c r="AB142" s="291"/>
      <c r="AC142" s="291"/>
      <c r="AD142" s="291"/>
      <c r="AE142" s="291"/>
      <c r="AF142" s="291"/>
      <c r="AG142" s="291"/>
      <c r="AH142" s="291">
        <f t="shared" si="35"/>
        <v>0</v>
      </c>
      <c r="AI142" s="809"/>
      <c r="AJ142" s="809"/>
      <c r="AK142" s="291"/>
      <c r="AL142" s="291"/>
      <c r="AM142" s="291"/>
      <c r="AN142" s="291"/>
      <c r="AO142" s="291"/>
      <c r="AP142" s="291"/>
      <c r="AQ142" s="292"/>
      <c r="AR142" s="286">
        <f t="shared" si="32"/>
        <v>0</v>
      </c>
    </row>
    <row r="143" spans="3:44" x14ac:dyDescent="0.2">
      <c r="C143" s="911" t="s">
        <v>1107</v>
      </c>
      <c r="D143" s="289">
        <f>IFERROR('Group Inputs'!C165,0)</f>
        <v>0</v>
      </c>
      <c r="E143" s="289">
        <f>IFERROR('Group Inputs'!E165,0)</f>
        <v>0</v>
      </c>
      <c r="F143" s="289">
        <f t="shared" si="36"/>
        <v>0</v>
      </c>
      <c r="G143" s="289"/>
      <c r="H143" s="1309"/>
      <c r="I143" s="289"/>
      <c r="J143" s="289"/>
      <c r="K143" s="289"/>
      <c r="L143" s="289"/>
      <c r="M143" s="289"/>
      <c r="N143" s="289"/>
      <c r="O143" s="289"/>
      <c r="P143" s="289"/>
      <c r="Q143" s="289"/>
      <c r="R143" s="289"/>
      <c r="S143" s="457"/>
      <c r="T143" s="285">
        <f t="shared" si="34"/>
        <v>0</v>
      </c>
      <c r="U143" s="286"/>
      <c r="V143" s="286"/>
      <c r="W143" s="291"/>
      <c r="X143" s="291"/>
      <c r="Y143" s="291"/>
      <c r="Z143" s="291"/>
      <c r="AA143" s="291"/>
      <c r="AB143" s="291"/>
      <c r="AC143" s="291"/>
      <c r="AD143" s="291"/>
      <c r="AE143" s="291"/>
      <c r="AF143" s="291"/>
      <c r="AG143" s="291"/>
      <c r="AH143" s="291">
        <f t="shared" si="35"/>
        <v>0</v>
      </c>
      <c r="AI143" s="809"/>
      <c r="AJ143" s="809"/>
      <c r="AK143" s="291"/>
      <c r="AL143" s="291"/>
      <c r="AM143" s="291"/>
      <c r="AN143" s="291"/>
      <c r="AO143" s="291"/>
      <c r="AP143" s="291"/>
      <c r="AQ143" s="292"/>
      <c r="AR143" s="286">
        <f t="shared" si="32"/>
        <v>0</v>
      </c>
    </row>
    <row r="144" spans="3:44" x14ac:dyDescent="0.2">
      <c r="C144" s="911" t="s">
        <v>1108</v>
      </c>
      <c r="D144" s="289">
        <f>IFERROR('Group Inputs'!C166,0)</f>
        <v>0</v>
      </c>
      <c r="E144" s="289">
        <f>IFERROR('Group Inputs'!E166,0)</f>
        <v>0</v>
      </c>
      <c r="F144" s="289">
        <f t="shared" si="36"/>
        <v>0</v>
      </c>
      <c r="G144" s="289"/>
      <c r="H144" s="1309"/>
      <c r="I144" s="289"/>
      <c r="J144" s="289"/>
      <c r="K144" s="289"/>
      <c r="L144" s="289"/>
      <c r="M144" s="289"/>
      <c r="N144" s="289"/>
      <c r="O144" s="289"/>
      <c r="P144" s="289"/>
      <c r="Q144" s="289"/>
      <c r="R144" s="289"/>
      <c r="S144" s="457"/>
      <c r="T144" s="285">
        <f t="shared" si="34"/>
        <v>0</v>
      </c>
      <c r="U144" s="286"/>
      <c r="V144" s="286"/>
      <c r="W144" s="291"/>
      <c r="X144" s="291"/>
      <c r="Y144" s="291"/>
      <c r="Z144" s="291"/>
      <c r="AA144" s="291"/>
      <c r="AB144" s="291"/>
      <c r="AC144" s="291"/>
      <c r="AD144" s="291"/>
      <c r="AE144" s="291"/>
      <c r="AF144" s="291"/>
      <c r="AG144" s="291"/>
      <c r="AH144" s="291">
        <f t="shared" si="35"/>
        <v>0</v>
      </c>
      <c r="AI144" s="809"/>
      <c r="AJ144" s="809"/>
      <c r="AK144" s="291"/>
      <c r="AL144" s="291"/>
      <c r="AM144" s="291"/>
      <c r="AN144" s="291"/>
      <c r="AO144" s="291"/>
      <c r="AP144" s="291"/>
      <c r="AQ144" s="292"/>
      <c r="AR144" s="286">
        <f t="shared" si="32"/>
        <v>0</v>
      </c>
    </row>
    <row r="145" spans="3:44" x14ac:dyDescent="0.2">
      <c r="C145" s="1527" t="s">
        <v>333</v>
      </c>
      <c r="D145" s="1528">
        <f>IFERROR('Group Inputs'!C167,0)</f>
        <v>0</v>
      </c>
      <c r="E145" s="1528">
        <f>IFERROR('Group Inputs'!E167,0)</f>
        <v>0</v>
      </c>
      <c r="F145" s="1528">
        <f t="shared" ref="F145" si="37">D145-E145</f>
        <v>0</v>
      </c>
      <c r="G145" s="1528"/>
      <c r="H145" s="1528"/>
      <c r="I145" s="1528"/>
      <c r="J145" s="1528"/>
      <c r="K145" s="1528"/>
      <c r="L145" s="1528"/>
      <c r="M145" s="1528"/>
      <c r="N145" s="1528"/>
      <c r="O145" s="1528"/>
      <c r="P145" s="1528"/>
      <c r="Q145" s="1528"/>
      <c r="R145" s="1528"/>
      <c r="S145" s="1529"/>
      <c r="T145" s="1530">
        <f t="shared" ref="T145" si="38">SUM(F145:S145)</f>
        <v>0</v>
      </c>
      <c r="U145" s="1531"/>
      <c r="V145" s="1531"/>
      <c r="W145" s="1532"/>
      <c r="X145" s="1532"/>
      <c r="Y145" s="1532"/>
      <c r="Z145" s="1532"/>
      <c r="AA145" s="1532"/>
      <c r="AB145" s="1532"/>
      <c r="AC145" s="1532"/>
      <c r="AD145" s="1532"/>
      <c r="AE145" s="1532"/>
      <c r="AF145" s="1532"/>
      <c r="AG145" s="1532"/>
      <c r="AH145" s="1532">
        <f t="shared" ref="AH145" si="39">+T145</f>
        <v>0</v>
      </c>
      <c r="AI145" s="1532"/>
      <c r="AJ145" s="1532"/>
      <c r="AK145" s="1532"/>
      <c r="AL145" s="1532"/>
      <c r="AM145" s="1532"/>
      <c r="AN145" s="1532"/>
      <c r="AO145" s="1532"/>
      <c r="AP145" s="1532"/>
      <c r="AQ145" s="1533"/>
      <c r="AR145" s="1531">
        <f t="shared" ref="AR145" si="40">T145-SUM(W145:AQ145)</f>
        <v>0</v>
      </c>
    </row>
    <row r="146" spans="3:44" x14ac:dyDescent="0.2">
      <c r="C146" s="911"/>
      <c r="D146" s="289"/>
      <c r="E146" s="289"/>
      <c r="F146" s="289"/>
      <c r="G146" s="289"/>
      <c r="H146" s="1309"/>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09"/>
      <c r="AJ146" s="809"/>
      <c r="AK146" s="291"/>
      <c r="AL146" s="291"/>
      <c r="AM146" s="291"/>
      <c r="AN146" s="291"/>
      <c r="AO146" s="291"/>
      <c r="AP146" s="291"/>
      <c r="AQ146" s="292"/>
      <c r="AR146" s="286">
        <f t="shared" si="32"/>
        <v>0</v>
      </c>
    </row>
    <row r="147" spans="3:44" x14ac:dyDescent="0.2">
      <c r="C147" s="1301" t="s">
        <v>387</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2"/>
        <v>0</v>
      </c>
    </row>
    <row r="148" spans="3:44" x14ac:dyDescent="0.2">
      <c r="C148" s="1303" t="s">
        <v>236</v>
      </c>
      <c r="D148" s="283"/>
      <c r="E148" s="283"/>
      <c r="F148" s="283"/>
      <c r="G148" s="283"/>
      <c r="H148" s="1308"/>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8"/>
      <c r="AJ148" s="808"/>
      <c r="AK148" s="287"/>
      <c r="AL148" s="287"/>
      <c r="AM148" s="287"/>
      <c r="AN148" s="287"/>
      <c r="AO148" s="287"/>
      <c r="AP148" s="287"/>
      <c r="AQ148" s="288"/>
      <c r="AR148" s="286">
        <f t="shared" si="32"/>
        <v>0</v>
      </c>
    </row>
    <row r="149" spans="3:44" x14ac:dyDescent="0.2">
      <c r="C149" s="911" t="s">
        <v>256</v>
      </c>
      <c r="D149" s="289">
        <f>IFERROR('Group Inputs'!C171,0)</f>
        <v>0</v>
      </c>
      <c r="E149" s="289">
        <f>IFERROR('Group Inputs'!E171,0)</f>
        <v>0</v>
      </c>
      <c r="F149" s="289">
        <f t="shared" ref="F149" si="41">D149-E149</f>
        <v>0</v>
      </c>
      <c r="G149" s="289">
        <f>-G89</f>
        <v>0</v>
      </c>
      <c r="H149" s="1309"/>
      <c r="I149" s="283"/>
      <c r="J149" s="283"/>
      <c r="K149" s="283"/>
      <c r="L149" s="283"/>
      <c r="M149" s="283"/>
      <c r="N149" s="283"/>
      <c r="O149" s="283"/>
      <c r="P149" s="283"/>
      <c r="Q149" s="283"/>
      <c r="R149" s="283"/>
      <c r="S149" s="284"/>
      <c r="T149" s="293">
        <f>SUM(F149:S149)</f>
        <v>0</v>
      </c>
      <c r="U149" s="286"/>
      <c r="V149" s="286"/>
      <c r="W149" s="287"/>
      <c r="X149" s="287"/>
      <c r="Y149" s="287"/>
      <c r="Z149" s="287"/>
      <c r="AA149" s="287"/>
      <c r="AB149" s="287"/>
      <c r="AC149" s="287"/>
      <c r="AD149" s="287"/>
      <c r="AE149" s="287"/>
      <c r="AF149" s="287"/>
      <c r="AG149" s="287"/>
      <c r="AH149" s="291">
        <f t="shared" ref="AH149:AH159" si="42">+T149</f>
        <v>0</v>
      </c>
      <c r="AI149" s="808"/>
      <c r="AJ149" s="808"/>
      <c r="AK149" s="287"/>
      <c r="AL149" s="287"/>
      <c r="AM149" s="287"/>
      <c r="AN149" s="287"/>
      <c r="AO149" s="287"/>
      <c r="AP149" s="287"/>
      <c r="AQ149" s="288"/>
      <c r="AR149" s="286">
        <f t="shared" si="32"/>
        <v>0</v>
      </c>
    </row>
    <row r="150" spans="3:44" x14ac:dyDescent="0.2">
      <c r="C150" s="911" t="s">
        <v>230</v>
      </c>
      <c r="D150" s="289">
        <f>IFERROR('Group Inputs'!C172,0)</f>
        <v>0</v>
      </c>
      <c r="E150" s="289">
        <f>IFERROR('Group Inputs'!E172,0)</f>
        <v>0</v>
      </c>
      <c r="F150" s="289">
        <f t="shared" ref="F150:F159" si="43">D150-E150</f>
        <v>0</v>
      </c>
      <c r="G150" s="289">
        <f t="shared" ref="G150:G159" si="44">-G90</f>
        <v>0</v>
      </c>
      <c r="H150" s="1309"/>
      <c r="I150" s="289"/>
      <c r="J150" s="289"/>
      <c r="K150" s="289"/>
      <c r="L150" s="289"/>
      <c r="M150" s="289"/>
      <c r="N150" s="289"/>
      <c r="O150" s="289"/>
      <c r="P150" s="289"/>
      <c r="Q150" s="289"/>
      <c r="R150" s="289"/>
      <c r="S150" s="457"/>
      <c r="T150" s="293">
        <f t="shared" ref="T150:T159" si="45">SUM(F150:S150)</f>
        <v>0</v>
      </c>
      <c r="U150" s="286"/>
      <c r="V150" s="286"/>
      <c r="W150" s="291"/>
      <c r="X150" s="291"/>
      <c r="Y150" s="291"/>
      <c r="Z150" s="291"/>
      <c r="AA150" s="291"/>
      <c r="AB150" s="291"/>
      <c r="AC150" s="291"/>
      <c r="AD150" s="291"/>
      <c r="AE150" s="291"/>
      <c r="AF150" s="291"/>
      <c r="AG150" s="291"/>
      <c r="AH150" s="291">
        <f t="shared" si="42"/>
        <v>0</v>
      </c>
      <c r="AI150" s="809"/>
      <c r="AJ150" s="809"/>
      <c r="AK150" s="291"/>
      <c r="AL150" s="291"/>
      <c r="AM150" s="291"/>
      <c r="AN150" s="291"/>
      <c r="AO150" s="291"/>
      <c r="AP150" s="291"/>
      <c r="AQ150" s="292"/>
      <c r="AR150" s="286">
        <f t="shared" si="32"/>
        <v>0</v>
      </c>
    </row>
    <row r="151" spans="3:44" x14ac:dyDescent="0.2">
      <c r="C151" s="911" t="s">
        <v>257</v>
      </c>
      <c r="D151" s="289">
        <f>IFERROR('Group Inputs'!C173,0)</f>
        <v>0</v>
      </c>
      <c r="E151" s="289">
        <f>IFERROR('Group Inputs'!E173,0)</f>
        <v>0</v>
      </c>
      <c r="F151" s="289">
        <f t="shared" si="43"/>
        <v>0</v>
      </c>
      <c r="G151" s="289">
        <f t="shared" si="44"/>
        <v>0</v>
      </c>
      <c r="H151" s="1309"/>
      <c r="I151" s="289"/>
      <c r="J151" s="289"/>
      <c r="K151" s="289"/>
      <c r="L151" s="289"/>
      <c r="M151" s="289"/>
      <c r="N151" s="289"/>
      <c r="O151" s="289"/>
      <c r="P151" s="289"/>
      <c r="Q151" s="289"/>
      <c r="R151" s="289"/>
      <c r="S151" s="457"/>
      <c r="T151" s="293">
        <f t="shared" si="45"/>
        <v>0</v>
      </c>
      <c r="U151" s="286"/>
      <c r="V151" s="286"/>
      <c r="W151" s="291"/>
      <c r="X151" s="291"/>
      <c r="Y151" s="291"/>
      <c r="Z151" s="291"/>
      <c r="AA151" s="291"/>
      <c r="AB151" s="291"/>
      <c r="AC151" s="291"/>
      <c r="AD151" s="291"/>
      <c r="AE151" s="291"/>
      <c r="AF151" s="291"/>
      <c r="AG151" s="291"/>
      <c r="AH151" s="291">
        <f t="shared" si="42"/>
        <v>0</v>
      </c>
      <c r="AI151" s="809"/>
      <c r="AJ151" s="809"/>
      <c r="AK151" s="291"/>
      <c r="AL151" s="291"/>
      <c r="AM151" s="291"/>
      <c r="AN151" s="291"/>
      <c r="AO151" s="291"/>
      <c r="AP151" s="291"/>
      <c r="AQ151" s="292"/>
      <c r="AR151" s="286">
        <f t="shared" si="32"/>
        <v>0</v>
      </c>
    </row>
    <row r="152" spans="3:44" x14ac:dyDescent="0.2">
      <c r="C152" s="911" t="s">
        <v>232</v>
      </c>
      <c r="D152" s="289">
        <f>IFERROR('Group Inputs'!C174,0)</f>
        <v>0</v>
      </c>
      <c r="E152" s="289">
        <f>IFERROR('Group Inputs'!E174,0)</f>
        <v>0</v>
      </c>
      <c r="F152" s="289">
        <f t="shared" si="43"/>
        <v>0</v>
      </c>
      <c r="G152" s="289">
        <f t="shared" si="44"/>
        <v>0</v>
      </c>
      <c r="H152" s="1309"/>
      <c r="I152" s="289"/>
      <c r="J152" s="289"/>
      <c r="K152" s="289"/>
      <c r="L152" s="289"/>
      <c r="M152" s="289"/>
      <c r="N152" s="289"/>
      <c r="O152" s="289"/>
      <c r="P152" s="289"/>
      <c r="Q152" s="289"/>
      <c r="R152" s="289"/>
      <c r="S152" s="457"/>
      <c r="T152" s="293">
        <f t="shared" si="45"/>
        <v>0</v>
      </c>
      <c r="U152" s="286"/>
      <c r="V152" s="286"/>
      <c r="W152" s="291"/>
      <c r="X152" s="291"/>
      <c r="Y152" s="291"/>
      <c r="Z152" s="291"/>
      <c r="AA152" s="291"/>
      <c r="AB152" s="291"/>
      <c r="AC152" s="291"/>
      <c r="AD152" s="291"/>
      <c r="AE152" s="291"/>
      <c r="AF152" s="291"/>
      <c r="AG152" s="291"/>
      <c r="AH152" s="291">
        <f t="shared" si="42"/>
        <v>0</v>
      </c>
      <c r="AI152" s="809"/>
      <c r="AJ152" s="809"/>
      <c r="AK152" s="291"/>
      <c r="AL152" s="291"/>
      <c r="AM152" s="291"/>
      <c r="AN152" s="291"/>
      <c r="AO152" s="291"/>
      <c r="AP152" s="291"/>
      <c r="AQ152" s="292"/>
      <c r="AR152" s="286">
        <f t="shared" ref="AR152:AR183" si="46">T152-SUM(W152:AQ152)</f>
        <v>0</v>
      </c>
    </row>
    <row r="153" spans="3:44" x14ac:dyDescent="0.2">
      <c r="C153" s="911" t="s">
        <v>1105</v>
      </c>
      <c r="D153" s="289">
        <f>IFERROR('Group Inputs'!C175,0)</f>
        <v>0</v>
      </c>
      <c r="E153" s="289">
        <f>IFERROR('Group Inputs'!E175,0)</f>
        <v>0</v>
      </c>
      <c r="F153" s="289">
        <f t="shared" si="43"/>
        <v>0</v>
      </c>
      <c r="G153" s="289">
        <f>-G93-G70</f>
        <v>0</v>
      </c>
      <c r="H153" s="1309"/>
      <c r="I153" s="289"/>
      <c r="J153" s="289"/>
      <c r="K153" s="289"/>
      <c r="L153" s="289"/>
      <c r="M153" s="289"/>
      <c r="N153" s="289"/>
      <c r="O153" s="289"/>
      <c r="P153" s="289"/>
      <c r="Q153" s="289"/>
      <c r="R153" s="289"/>
      <c r="S153" s="457"/>
      <c r="T153" s="293">
        <f t="shared" si="45"/>
        <v>0</v>
      </c>
      <c r="U153" s="286"/>
      <c r="V153" s="286"/>
      <c r="W153" s="291"/>
      <c r="X153" s="291"/>
      <c r="Y153" s="291"/>
      <c r="Z153" s="291"/>
      <c r="AA153" s="291"/>
      <c r="AB153" s="291"/>
      <c r="AC153" s="291"/>
      <c r="AD153" s="291"/>
      <c r="AE153" s="291"/>
      <c r="AF153" s="291"/>
      <c r="AG153" s="291"/>
      <c r="AH153" s="291">
        <f t="shared" si="42"/>
        <v>0</v>
      </c>
      <c r="AI153" s="809"/>
      <c r="AJ153" s="809"/>
      <c r="AK153" s="291"/>
      <c r="AL153" s="291"/>
      <c r="AM153" s="291"/>
      <c r="AN153" s="291"/>
      <c r="AO153" s="291"/>
      <c r="AP153" s="291"/>
      <c r="AQ153" s="292"/>
      <c r="AR153" s="286">
        <f t="shared" si="46"/>
        <v>0</v>
      </c>
    </row>
    <row r="154" spans="3:44" x14ac:dyDescent="0.2">
      <c r="C154" s="911" t="s">
        <v>203</v>
      </c>
      <c r="D154" s="289">
        <f>IFERROR('Group Inputs'!C176,0)</f>
        <v>0</v>
      </c>
      <c r="E154" s="289">
        <f>IFERROR('Group Inputs'!E176,0)</f>
        <v>0</v>
      </c>
      <c r="F154" s="289">
        <f t="shared" si="43"/>
        <v>0</v>
      </c>
      <c r="G154" s="289">
        <f t="shared" si="44"/>
        <v>0</v>
      </c>
      <c r="H154" s="1309"/>
      <c r="I154" s="289"/>
      <c r="J154" s="289"/>
      <c r="K154" s="289"/>
      <c r="L154" s="289"/>
      <c r="M154" s="289"/>
      <c r="N154" s="289"/>
      <c r="O154" s="289"/>
      <c r="P154" s="289"/>
      <c r="Q154" s="289"/>
      <c r="R154" s="289"/>
      <c r="S154" s="457"/>
      <c r="T154" s="293">
        <f t="shared" si="45"/>
        <v>0</v>
      </c>
      <c r="U154" s="286"/>
      <c r="V154" s="286"/>
      <c r="W154" s="291"/>
      <c r="X154" s="291"/>
      <c r="Y154" s="291"/>
      <c r="Z154" s="291"/>
      <c r="AA154" s="291"/>
      <c r="AB154" s="291"/>
      <c r="AC154" s="291"/>
      <c r="AD154" s="291"/>
      <c r="AE154" s="291"/>
      <c r="AF154" s="291"/>
      <c r="AG154" s="291"/>
      <c r="AH154" s="291">
        <f t="shared" si="42"/>
        <v>0</v>
      </c>
      <c r="AI154" s="809"/>
      <c r="AJ154" s="809"/>
      <c r="AK154" s="291"/>
      <c r="AL154" s="291"/>
      <c r="AM154" s="291"/>
      <c r="AN154" s="291"/>
      <c r="AO154" s="291"/>
      <c r="AP154" s="291"/>
      <c r="AQ154" s="292"/>
      <c r="AR154" s="286">
        <f t="shared" si="46"/>
        <v>0</v>
      </c>
    </row>
    <row r="155" spans="3:44" x14ac:dyDescent="0.2">
      <c r="C155" s="911" t="s">
        <v>234</v>
      </c>
      <c r="D155" s="289">
        <f>IFERROR('Group Inputs'!C177,0)</f>
        <v>0</v>
      </c>
      <c r="E155" s="289">
        <f>IFERROR('Group Inputs'!E177,0)</f>
        <v>0</v>
      </c>
      <c r="F155" s="289">
        <f t="shared" si="43"/>
        <v>0</v>
      </c>
      <c r="G155" s="289">
        <f t="shared" si="44"/>
        <v>0</v>
      </c>
      <c r="H155" s="1309"/>
      <c r="I155" s="289"/>
      <c r="J155" s="289"/>
      <c r="K155" s="289"/>
      <c r="L155" s="289"/>
      <c r="M155" s="289"/>
      <c r="N155" s="289"/>
      <c r="O155" s="289"/>
      <c r="P155" s="289"/>
      <c r="Q155" s="289"/>
      <c r="R155" s="289"/>
      <c r="S155" s="457"/>
      <c r="T155" s="293">
        <f t="shared" si="45"/>
        <v>0</v>
      </c>
      <c r="U155" s="286"/>
      <c r="V155" s="286"/>
      <c r="W155" s="291"/>
      <c r="X155" s="291"/>
      <c r="Y155" s="291"/>
      <c r="Z155" s="291"/>
      <c r="AA155" s="291"/>
      <c r="AB155" s="291"/>
      <c r="AC155" s="291"/>
      <c r="AD155" s="291"/>
      <c r="AE155" s="291"/>
      <c r="AF155" s="291"/>
      <c r="AG155" s="291"/>
      <c r="AH155" s="291">
        <f t="shared" si="42"/>
        <v>0</v>
      </c>
      <c r="AI155" s="809"/>
      <c r="AJ155" s="809"/>
      <c r="AK155" s="291"/>
      <c r="AL155" s="291"/>
      <c r="AM155" s="291"/>
      <c r="AN155" s="291"/>
      <c r="AO155" s="291"/>
      <c r="AP155" s="291"/>
      <c r="AQ155" s="292"/>
      <c r="AR155" s="286">
        <f t="shared" si="46"/>
        <v>0</v>
      </c>
    </row>
    <row r="156" spans="3:44" x14ac:dyDescent="0.2">
      <c r="C156" s="911" t="s">
        <v>1106</v>
      </c>
      <c r="D156" s="289">
        <f>IFERROR('Group Inputs'!C178,0)</f>
        <v>0</v>
      </c>
      <c r="E156" s="289">
        <f>IFERROR('Group Inputs'!E178,0)</f>
        <v>0</v>
      </c>
      <c r="F156" s="289">
        <f t="shared" si="43"/>
        <v>0</v>
      </c>
      <c r="G156" s="289">
        <f t="shared" si="44"/>
        <v>0</v>
      </c>
      <c r="H156" s="1309"/>
      <c r="I156" s="289"/>
      <c r="J156" s="289"/>
      <c r="K156" s="289"/>
      <c r="L156" s="289"/>
      <c r="M156" s="289"/>
      <c r="N156" s="289"/>
      <c r="O156" s="289"/>
      <c r="P156" s="289"/>
      <c r="Q156" s="289"/>
      <c r="R156" s="289"/>
      <c r="S156" s="457"/>
      <c r="T156" s="293">
        <f t="shared" si="45"/>
        <v>0</v>
      </c>
      <c r="U156" s="286"/>
      <c r="V156" s="286"/>
      <c r="W156" s="291"/>
      <c r="X156" s="291"/>
      <c r="Y156" s="291"/>
      <c r="Z156" s="291"/>
      <c r="AA156" s="291"/>
      <c r="AB156" s="291"/>
      <c r="AC156" s="291"/>
      <c r="AD156" s="291"/>
      <c r="AE156" s="291"/>
      <c r="AF156" s="291"/>
      <c r="AG156" s="291">
        <f>+T156</f>
        <v>0</v>
      </c>
      <c r="AH156" s="291">
        <f t="shared" si="42"/>
        <v>0</v>
      </c>
      <c r="AI156" s="809"/>
      <c r="AJ156" s="809"/>
      <c r="AK156" s="291"/>
      <c r="AL156" s="291"/>
      <c r="AM156" s="291"/>
      <c r="AN156" s="291"/>
      <c r="AO156" s="291"/>
      <c r="AP156" s="291"/>
      <c r="AQ156" s="292"/>
      <c r="AR156" s="286">
        <f t="shared" si="46"/>
        <v>0</v>
      </c>
    </row>
    <row r="157" spans="3:44" x14ac:dyDescent="0.2">
      <c r="C157" s="911" t="s">
        <v>165</v>
      </c>
      <c r="D157" s="289">
        <f>IFERROR('Group Inputs'!C179,0)</f>
        <v>0</v>
      </c>
      <c r="E157" s="289">
        <f>IFERROR('Group Inputs'!E179,0)</f>
        <v>0</v>
      </c>
      <c r="F157" s="289">
        <f t="shared" si="43"/>
        <v>0</v>
      </c>
      <c r="G157" s="289">
        <f t="shared" si="44"/>
        <v>0</v>
      </c>
      <c r="H157" s="1309"/>
      <c r="I157" s="289"/>
      <c r="J157" s="289"/>
      <c r="K157" s="289"/>
      <c r="L157" s="289"/>
      <c r="M157" s="289"/>
      <c r="N157" s="289"/>
      <c r="O157" s="289"/>
      <c r="P157" s="289"/>
      <c r="Q157" s="289"/>
      <c r="R157" s="289"/>
      <c r="S157" s="457"/>
      <c r="T157" s="293">
        <f t="shared" si="45"/>
        <v>0</v>
      </c>
      <c r="U157" s="286"/>
      <c r="V157" s="286"/>
      <c r="W157" s="291"/>
      <c r="X157" s="291"/>
      <c r="Y157" s="291"/>
      <c r="Z157" s="291"/>
      <c r="AA157" s="291"/>
      <c r="AB157" s="291"/>
      <c r="AC157" s="291"/>
      <c r="AD157" s="291"/>
      <c r="AE157" s="291"/>
      <c r="AF157" s="291"/>
      <c r="AG157" s="291"/>
      <c r="AH157" s="291">
        <f t="shared" si="42"/>
        <v>0</v>
      </c>
      <c r="AI157" s="809"/>
      <c r="AJ157" s="809"/>
      <c r="AK157" s="291"/>
      <c r="AL157" s="291"/>
      <c r="AM157" s="291"/>
      <c r="AN157" s="291"/>
      <c r="AO157" s="291"/>
      <c r="AP157" s="291"/>
      <c r="AQ157" s="292"/>
      <c r="AR157" s="286">
        <f t="shared" si="46"/>
        <v>0</v>
      </c>
    </row>
    <row r="158" spans="3:44" x14ac:dyDescent="0.2">
      <c r="C158" s="911" t="s">
        <v>1107</v>
      </c>
      <c r="D158" s="289">
        <f>IFERROR('Group Inputs'!C180,0)</f>
        <v>0</v>
      </c>
      <c r="E158" s="289">
        <f>IFERROR('Group Inputs'!E180,0)</f>
        <v>0</v>
      </c>
      <c r="F158" s="289">
        <f t="shared" si="43"/>
        <v>0</v>
      </c>
      <c r="G158" s="289">
        <f t="shared" si="44"/>
        <v>0</v>
      </c>
      <c r="H158" s="1309"/>
      <c r="I158" s="289"/>
      <c r="J158" s="289"/>
      <c r="K158" s="289"/>
      <c r="L158" s="289"/>
      <c r="M158" s="289"/>
      <c r="N158" s="289"/>
      <c r="O158" s="289"/>
      <c r="P158" s="289"/>
      <c r="Q158" s="289"/>
      <c r="R158" s="289"/>
      <c r="S158" s="457"/>
      <c r="T158" s="293">
        <f t="shared" si="45"/>
        <v>0</v>
      </c>
      <c r="U158" s="286"/>
      <c r="V158" s="286"/>
      <c r="W158" s="291"/>
      <c r="X158" s="291"/>
      <c r="Y158" s="291"/>
      <c r="Z158" s="291"/>
      <c r="AA158" s="291"/>
      <c r="AB158" s="291"/>
      <c r="AC158" s="291"/>
      <c r="AD158" s="291"/>
      <c r="AE158" s="291"/>
      <c r="AF158" s="291"/>
      <c r="AG158" s="291"/>
      <c r="AH158" s="291">
        <f t="shared" si="42"/>
        <v>0</v>
      </c>
      <c r="AI158" s="809"/>
      <c r="AJ158" s="809"/>
      <c r="AK158" s="291"/>
      <c r="AL158" s="291"/>
      <c r="AM158" s="291"/>
      <c r="AN158" s="291"/>
      <c r="AO158" s="291"/>
      <c r="AP158" s="291"/>
      <c r="AQ158" s="292"/>
      <c r="AR158" s="286">
        <f t="shared" si="46"/>
        <v>0</v>
      </c>
    </row>
    <row r="159" spans="3:44" x14ac:dyDescent="0.2">
      <c r="C159" s="911" t="s">
        <v>1108</v>
      </c>
      <c r="D159" s="289">
        <f>IFERROR('Group Inputs'!C181,0)</f>
        <v>0</v>
      </c>
      <c r="E159" s="289">
        <f>IFERROR('Group Inputs'!E181,0)</f>
        <v>0</v>
      </c>
      <c r="F159" s="289">
        <f t="shared" si="43"/>
        <v>0</v>
      </c>
      <c r="G159" s="289">
        <f t="shared" si="44"/>
        <v>0</v>
      </c>
      <c r="H159" s="1309"/>
      <c r="I159" s="289"/>
      <c r="J159" s="289"/>
      <c r="K159" s="289"/>
      <c r="L159" s="289"/>
      <c r="M159" s="289"/>
      <c r="N159" s="289"/>
      <c r="O159" s="289"/>
      <c r="P159" s="289"/>
      <c r="Q159" s="289"/>
      <c r="R159" s="289"/>
      <c r="S159" s="457"/>
      <c r="T159" s="293">
        <f t="shared" si="45"/>
        <v>0</v>
      </c>
      <c r="U159" s="286"/>
      <c r="V159" s="286"/>
      <c r="W159" s="291"/>
      <c r="X159" s="291"/>
      <c r="Y159" s="291"/>
      <c r="Z159" s="291"/>
      <c r="AA159" s="291"/>
      <c r="AB159" s="291"/>
      <c r="AC159" s="291"/>
      <c r="AD159" s="291"/>
      <c r="AE159" s="291"/>
      <c r="AF159" s="291"/>
      <c r="AG159" s="291"/>
      <c r="AH159" s="291">
        <f t="shared" si="42"/>
        <v>0</v>
      </c>
      <c r="AI159" s="809"/>
      <c r="AJ159" s="809"/>
      <c r="AK159" s="291"/>
      <c r="AL159" s="291"/>
      <c r="AM159" s="291"/>
      <c r="AN159" s="291"/>
      <c r="AO159" s="291"/>
      <c r="AP159" s="291"/>
      <c r="AQ159" s="292"/>
      <c r="AR159" s="286">
        <f t="shared" si="46"/>
        <v>0</v>
      </c>
    </row>
    <row r="160" spans="3:44" x14ac:dyDescent="0.2">
      <c r="C160" s="911"/>
      <c r="D160" s="289"/>
      <c r="E160" s="289"/>
      <c r="F160" s="289"/>
      <c r="G160" s="289"/>
      <c r="H160" s="1309"/>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09"/>
      <c r="AJ160" s="809"/>
      <c r="AK160" s="291"/>
      <c r="AL160" s="291"/>
      <c r="AM160" s="291"/>
      <c r="AN160" s="291"/>
      <c r="AO160" s="291"/>
      <c r="AP160" s="291"/>
      <c r="AQ160" s="292"/>
      <c r="AR160" s="286">
        <f t="shared" si="46"/>
        <v>0</v>
      </c>
    </row>
    <row r="161" spans="3:44" x14ac:dyDescent="0.2">
      <c r="C161" s="1301" t="s">
        <v>336</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46"/>
        <v>0</v>
      </c>
    </row>
    <row r="162" spans="3:44" x14ac:dyDescent="0.2">
      <c r="C162" s="1303" t="s">
        <v>236</v>
      </c>
      <c r="D162" s="283"/>
      <c r="E162" s="283"/>
      <c r="F162" s="283"/>
      <c r="G162" s="283"/>
      <c r="H162" s="1308"/>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8"/>
      <c r="AJ162" s="808"/>
      <c r="AK162" s="287"/>
      <c r="AL162" s="287"/>
      <c r="AM162" s="287"/>
      <c r="AN162" s="287"/>
      <c r="AO162" s="287"/>
      <c r="AP162" s="287"/>
      <c r="AQ162" s="288"/>
      <c r="AR162" s="286">
        <f t="shared" si="46"/>
        <v>0</v>
      </c>
    </row>
    <row r="163" spans="3:44" x14ac:dyDescent="0.2">
      <c r="C163" s="911" t="s">
        <v>260</v>
      </c>
      <c r="D163" s="289">
        <f>IFERROR('Group Inputs'!C186,0)</f>
        <v>0</v>
      </c>
      <c r="E163" s="289">
        <f>IFERROR('Group Inputs'!E186,0)</f>
        <v>0</v>
      </c>
      <c r="F163" s="289">
        <f>D163-E163</f>
        <v>0</v>
      </c>
      <c r="G163" s="289"/>
      <c r="H163" s="1309"/>
      <c r="I163" s="289"/>
      <c r="J163" s="289"/>
      <c r="K163" s="289"/>
      <c r="L163" s="289"/>
      <c r="M163" s="289"/>
      <c r="N163" s="289"/>
      <c r="O163" s="289"/>
      <c r="P163" s="289"/>
      <c r="Q163" s="289"/>
      <c r="R163" s="289"/>
      <c r="S163" s="290"/>
      <c r="T163" s="285">
        <f>SUM(F163:S163)</f>
        <v>0</v>
      </c>
      <c r="U163" s="286"/>
      <c r="V163" s="286"/>
      <c r="W163" s="291"/>
      <c r="X163" s="291"/>
      <c r="Y163" s="291"/>
      <c r="Z163" s="291"/>
      <c r="AA163" s="291"/>
      <c r="AB163" s="291"/>
      <c r="AC163" s="291"/>
      <c r="AD163" s="291"/>
      <c r="AE163" s="291"/>
      <c r="AF163" s="291"/>
      <c r="AG163" s="291"/>
      <c r="AH163" s="291"/>
      <c r="AI163" s="809"/>
      <c r="AJ163" s="809">
        <f>+T163</f>
        <v>0</v>
      </c>
      <c r="AK163" s="291"/>
      <c r="AL163" s="291"/>
      <c r="AM163" s="291"/>
      <c r="AN163" s="291"/>
      <c r="AO163" s="291"/>
      <c r="AP163" s="291"/>
      <c r="AQ163" s="292"/>
      <c r="AR163" s="286">
        <f t="shared" si="46"/>
        <v>0</v>
      </c>
    </row>
    <row r="164" spans="3:44" x14ac:dyDescent="0.2">
      <c r="C164" s="911" t="s">
        <v>160</v>
      </c>
      <c r="D164" s="289">
        <f>IFERROR('Group Inputs'!C187,0)</f>
        <v>0</v>
      </c>
      <c r="E164" s="289">
        <f>IFERROR('Group Inputs'!E187,0)</f>
        <v>0</v>
      </c>
      <c r="F164" s="289">
        <f t="shared" ref="F164:F165" si="47">D164-E164</f>
        <v>0</v>
      </c>
      <c r="G164" s="289"/>
      <c r="H164" s="1309"/>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09"/>
      <c r="AJ164" s="809">
        <f>+T164</f>
        <v>0</v>
      </c>
      <c r="AK164" s="291"/>
      <c r="AL164" s="291"/>
      <c r="AM164" s="291"/>
      <c r="AN164" s="291"/>
      <c r="AO164" s="291"/>
      <c r="AP164" s="291"/>
      <c r="AQ164" s="292"/>
      <c r="AR164" s="286">
        <f t="shared" si="46"/>
        <v>0</v>
      </c>
    </row>
    <row r="165" spans="3:44" x14ac:dyDescent="0.2">
      <c r="C165" s="911" t="s">
        <v>261</v>
      </c>
      <c r="D165" s="289">
        <f>IFERROR('Group Inputs'!C188,0)</f>
        <v>0</v>
      </c>
      <c r="E165" s="289">
        <f>IFERROR('Group Inputs'!E188,0)</f>
        <v>0</v>
      </c>
      <c r="F165" s="289">
        <f t="shared" si="47"/>
        <v>0</v>
      </c>
      <c r="G165" s="289">
        <f>-F165</f>
        <v>0</v>
      </c>
      <c r="H165" s="1309"/>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09"/>
      <c r="AJ165" s="809">
        <f>+T165</f>
        <v>0</v>
      </c>
      <c r="AK165" s="291"/>
      <c r="AL165" s="291"/>
      <c r="AM165" s="291"/>
      <c r="AN165" s="291"/>
      <c r="AO165" s="291"/>
      <c r="AP165" s="291"/>
      <c r="AQ165" s="292"/>
      <c r="AR165" s="286">
        <f t="shared" si="46"/>
        <v>0</v>
      </c>
    </row>
    <row r="166" spans="3:44" x14ac:dyDescent="0.2">
      <c r="C166" s="1301" t="s">
        <v>262</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46"/>
        <v>0</v>
      </c>
    </row>
    <row r="167" spans="3:44" x14ac:dyDescent="0.2">
      <c r="C167" s="1303" t="s">
        <v>263</v>
      </c>
      <c r="D167" s="283"/>
      <c r="E167" s="283"/>
      <c r="F167" s="283"/>
      <c r="G167" s="283"/>
      <c r="H167" s="1308"/>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8"/>
      <c r="AJ167" s="808"/>
      <c r="AK167" s="287"/>
      <c r="AL167" s="287"/>
      <c r="AM167" s="287"/>
      <c r="AN167" s="287"/>
      <c r="AO167" s="287"/>
      <c r="AP167" s="287"/>
      <c r="AQ167" s="288"/>
      <c r="AR167" s="286">
        <f t="shared" si="46"/>
        <v>0</v>
      </c>
    </row>
    <row r="168" spans="3:44" x14ac:dyDescent="0.2">
      <c r="C168" s="911" t="s">
        <v>1109</v>
      </c>
      <c r="D168" s="289">
        <f>IFERROR('Group Inputs'!C193,0)</f>
        <v>0</v>
      </c>
      <c r="E168" s="289">
        <f>IFERROR('Group Inputs'!E193,0)</f>
        <v>0</v>
      </c>
      <c r="F168" s="289">
        <f t="shared" ref="F168:F172" si="48">D168-E168</f>
        <v>0</v>
      </c>
      <c r="G168" s="289"/>
      <c r="H168" s="1309"/>
      <c r="I168" s="289"/>
      <c r="J168" s="289"/>
      <c r="K168" s="289"/>
      <c r="L168" s="289"/>
      <c r="M168" s="289"/>
      <c r="N168" s="289"/>
      <c r="O168" s="289"/>
      <c r="P168" s="289"/>
      <c r="Q168" s="289"/>
      <c r="R168" s="289"/>
      <c r="S168" s="290"/>
      <c r="T168" s="293">
        <f t="shared" ref="T168:T172" si="49">SUM(F168:S168)</f>
        <v>0</v>
      </c>
      <c r="U168" s="286"/>
      <c r="V168" s="286"/>
      <c r="W168" s="291"/>
      <c r="X168" s="291"/>
      <c r="Y168" s="291"/>
      <c r="Z168" s="291"/>
      <c r="AA168" s="291"/>
      <c r="AB168" s="291"/>
      <c r="AC168" s="291">
        <f>T168</f>
        <v>0</v>
      </c>
      <c r="AD168" s="291"/>
      <c r="AE168" s="291"/>
      <c r="AF168" s="291"/>
      <c r="AG168" s="291"/>
      <c r="AH168" s="291"/>
      <c r="AI168" s="809"/>
      <c r="AJ168" s="809"/>
      <c r="AK168" s="291"/>
      <c r="AL168" s="291"/>
      <c r="AM168" s="291"/>
      <c r="AN168" s="291"/>
      <c r="AO168" s="291"/>
      <c r="AP168" s="291"/>
      <c r="AQ168" s="292"/>
      <c r="AR168" s="286">
        <f t="shared" si="46"/>
        <v>0</v>
      </c>
    </row>
    <row r="169" spans="3:44" x14ac:dyDescent="0.2">
      <c r="C169" s="911" t="s">
        <v>265</v>
      </c>
      <c r="D169" s="289">
        <f>IFERROR('Group Inputs'!C194,0)</f>
        <v>0</v>
      </c>
      <c r="E169" s="289">
        <f>IFERROR('Group Inputs'!E194,0)</f>
        <v>0</v>
      </c>
      <c r="F169" s="289">
        <f t="shared" si="48"/>
        <v>0</v>
      </c>
      <c r="G169" s="289"/>
      <c r="H169" s="1309"/>
      <c r="I169" s="289"/>
      <c r="J169" s="289"/>
      <c r="K169" s="289"/>
      <c r="L169" s="289"/>
      <c r="M169" s="289"/>
      <c r="N169" s="289"/>
      <c r="O169" s="289"/>
      <c r="P169" s="289"/>
      <c r="Q169" s="289"/>
      <c r="R169" s="289"/>
      <c r="S169" s="290"/>
      <c r="T169" s="293">
        <f t="shared" si="49"/>
        <v>0</v>
      </c>
      <c r="U169" s="286"/>
      <c r="V169" s="286"/>
      <c r="W169" s="291"/>
      <c r="X169" s="291"/>
      <c r="Y169" s="291"/>
      <c r="Z169" s="291"/>
      <c r="AA169" s="291"/>
      <c r="AB169" s="291"/>
      <c r="AC169" s="291">
        <f>T169</f>
        <v>0</v>
      </c>
      <c r="AD169" s="291"/>
      <c r="AE169" s="291"/>
      <c r="AF169" s="291"/>
      <c r="AG169" s="291"/>
      <c r="AH169" s="291"/>
      <c r="AI169" s="809"/>
      <c r="AJ169" s="809"/>
      <c r="AK169" s="291"/>
      <c r="AL169" s="291"/>
      <c r="AM169" s="291"/>
      <c r="AN169" s="291"/>
      <c r="AO169" s="291"/>
      <c r="AP169" s="291"/>
      <c r="AQ169" s="292"/>
      <c r="AR169" s="286">
        <f t="shared" si="46"/>
        <v>0</v>
      </c>
    </row>
    <row r="170" spans="3:44" x14ac:dyDescent="0.2">
      <c r="C170" s="911" t="s">
        <v>1110</v>
      </c>
      <c r="D170" s="289">
        <f>IFERROR('Group Inputs'!C195,0)</f>
        <v>0</v>
      </c>
      <c r="E170" s="289">
        <f>IFERROR('Group Inputs'!E195,0)</f>
        <v>0</v>
      </c>
      <c r="F170" s="289">
        <f t="shared" si="48"/>
        <v>0</v>
      </c>
      <c r="G170" s="289"/>
      <c r="H170" s="1309"/>
      <c r="I170" s="289"/>
      <c r="J170" s="289"/>
      <c r="K170" s="289"/>
      <c r="L170" s="289">
        <f>-F170</f>
        <v>0</v>
      </c>
      <c r="M170" s="289"/>
      <c r="N170" s="289"/>
      <c r="O170" s="289"/>
      <c r="P170" s="289"/>
      <c r="Q170" s="289"/>
      <c r="R170" s="289"/>
      <c r="S170" s="290"/>
      <c r="T170" s="293">
        <f t="shared" si="49"/>
        <v>0</v>
      </c>
      <c r="U170" s="286"/>
      <c r="V170" s="286"/>
      <c r="W170" s="291"/>
      <c r="X170" s="291"/>
      <c r="Y170" s="291"/>
      <c r="Z170" s="291"/>
      <c r="AA170" s="291"/>
      <c r="AB170" s="291"/>
      <c r="AC170" s="291"/>
      <c r="AD170" s="291"/>
      <c r="AE170" s="291"/>
      <c r="AF170" s="291"/>
      <c r="AG170" s="291"/>
      <c r="AH170" s="291"/>
      <c r="AI170" s="809"/>
      <c r="AJ170" s="809"/>
      <c r="AK170" s="291"/>
      <c r="AL170" s="291"/>
      <c r="AM170" s="291"/>
      <c r="AN170" s="291"/>
      <c r="AO170" s="291"/>
      <c r="AP170" s="291"/>
      <c r="AQ170" s="292"/>
      <c r="AR170" s="286">
        <f t="shared" si="46"/>
        <v>0</v>
      </c>
    </row>
    <row r="171" spans="3:44" x14ac:dyDescent="0.2">
      <c r="C171" s="911" t="s">
        <v>1111</v>
      </c>
      <c r="D171" s="289">
        <f>IFERROR('Group Inputs'!C196,0)</f>
        <v>0</v>
      </c>
      <c r="E171" s="289">
        <f>IFERROR('Group Inputs'!E196,0)</f>
        <v>0</v>
      </c>
      <c r="F171" s="289">
        <f t="shared" si="48"/>
        <v>0</v>
      </c>
      <c r="G171" s="289">
        <f>-G115</f>
        <v>0</v>
      </c>
      <c r="H171" s="1309"/>
      <c r="I171" s="289"/>
      <c r="J171" s="289"/>
      <c r="K171" s="289"/>
      <c r="L171" s="289"/>
      <c r="M171" s="289">
        <f>-(F171+G171)</f>
        <v>0</v>
      </c>
      <c r="N171" s="289"/>
      <c r="O171" s="289"/>
      <c r="P171" s="289"/>
      <c r="Q171" s="289"/>
      <c r="R171" s="289"/>
      <c r="S171" s="290"/>
      <c r="T171" s="293">
        <f t="shared" si="49"/>
        <v>0</v>
      </c>
      <c r="U171" s="286"/>
      <c r="V171" s="286"/>
      <c r="W171" s="291"/>
      <c r="X171" s="291"/>
      <c r="Y171" s="291"/>
      <c r="Z171" s="291"/>
      <c r="AA171" s="291"/>
      <c r="AB171" s="291"/>
      <c r="AC171" s="291"/>
      <c r="AD171" s="291"/>
      <c r="AE171" s="291"/>
      <c r="AF171" s="291"/>
      <c r="AG171" s="291"/>
      <c r="AH171" s="291"/>
      <c r="AI171" s="809"/>
      <c r="AJ171" s="809"/>
      <c r="AK171" s="291"/>
      <c r="AL171" s="291"/>
      <c r="AM171" s="291"/>
      <c r="AN171" s="291"/>
      <c r="AO171" s="291"/>
      <c r="AP171" s="291"/>
      <c r="AQ171" s="292"/>
      <c r="AR171" s="286">
        <f t="shared" si="46"/>
        <v>0</v>
      </c>
    </row>
    <row r="172" spans="3:44" x14ac:dyDescent="0.2">
      <c r="C172" s="911" t="s">
        <v>1112</v>
      </c>
      <c r="D172" s="289">
        <f>IFERROR('Group Inputs'!C197,0)</f>
        <v>0</v>
      </c>
      <c r="E172" s="289">
        <f>IFERROR('Group Inputs'!E197,0)</f>
        <v>0</v>
      </c>
      <c r="F172" s="289">
        <f t="shared" si="48"/>
        <v>0</v>
      </c>
      <c r="G172" s="289"/>
      <c r="H172" s="1309"/>
      <c r="I172" s="289"/>
      <c r="J172" s="289"/>
      <c r="K172" s="289"/>
      <c r="L172" s="289"/>
      <c r="M172" s="289">
        <f>-F172</f>
        <v>0</v>
      </c>
      <c r="N172" s="289"/>
      <c r="O172" s="289"/>
      <c r="P172" s="289"/>
      <c r="Q172" s="289"/>
      <c r="R172" s="289"/>
      <c r="S172" s="290"/>
      <c r="T172" s="293">
        <f t="shared" si="49"/>
        <v>0</v>
      </c>
      <c r="U172" s="286"/>
      <c r="V172" s="286"/>
      <c r="W172" s="291"/>
      <c r="X172" s="291"/>
      <c r="Y172" s="291"/>
      <c r="Z172" s="291"/>
      <c r="AA172" s="291"/>
      <c r="AB172" s="291"/>
      <c r="AC172" s="291"/>
      <c r="AD172" s="291"/>
      <c r="AE172" s="291"/>
      <c r="AF172" s="291"/>
      <c r="AG172" s="291"/>
      <c r="AH172" s="291"/>
      <c r="AI172" s="809"/>
      <c r="AJ172" s="809"/>
      <c r="AK172" s="291"/>
      <c r="AL172" s="291"/>
      <c r="AM172" s="291"/>
      <c r="AN172" s="291"/>
      <c r="AO172" s="291"/>
      <c r="AP172" s="291"/>
      <c r="AQ172" s="292"/>
      <c r="AR172" s="286">
        <f t="shared" si="46"/>
        <v>0</v>
      </c>
    </row>
    <row r="173" spans="3:44" x14ac:dyDescent="0.2">
      <c r="C173" s="911"/>
      <c r="D173" s="289"/>
      <c r="E173" s="289"/>
      <c r="F173" s="289"/>
      <c r="G173" s="289"/>
      <c r="H173" s="1309"/>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09"/>
      <c r="AJ173" s="809"/>
      <c r="AK173" s="291"/>
      <c r="AL173" s="291"/>
      <c r="AM173" s="291"/>
      <c r="AN173" s="291"/>
      <c r="AO173" s="291"/>
      <c r="AP173" s="291"/>
      <c r="AQ173" s="292"/>
      <c r="AR173" s="286">
        <f t="shared" si="46"/>
        <v>0</v>
      </c>
    </row>
    <row r="174" spans="3:44" x14ac:dyDescent="0.2">
      <c r="C174" s="1301" t="s">
        <v>269</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46"/>
        <v>0</v>
      </c>
    </row>
    <row r="175" spans="3:44" x14ac:dyDescent="0.2">
      <c r="C175" s="1303" t="s">
        <v>263</v>
      </c>
      <c r="D175" s="283"/>
      <c r="E175" s="283"/>
      <c r="F175" s="283"/>
      <c r="G175" s="283"/>
      <c r="H175" s="1308"/>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8"/>
      <c r="AJ175" s="808"/>
      <c r="AK175" s="287"/>
      <c r="AL175" s="287"/>
      <c r="AM175" s="287"/>
      <c r="AN175" s="287"/>
      <c r="AO175" s="287"/>
      <c r="AP175" s="287"/>
      <c r="AQ175" s="288"/>
      <c r="AR175" s="286">
        <f t="shared" si="46"/>
        <v>0</v>
      </c>
    </row>
    <row r="176" spans="3:44" x14ac:dyDescent="0.2">
      <c r="C176" s="911" t="s">
        <v>270</v>
      </c>
      <c r="D176" s="289">
        <f>IFERROR('Group Inputs'!C202,0)</f>
        <v>0</v>
      </c>
      <c r="E176" s="289">
        <f>IFERROR('Group Inputs'!E202,0)</f>
        <v>0</v>
      </c>
      <c r="F176" s="289">
        <f>D176-E176</f>
        <v>0</v>
      </c>
      <c r="G176" s="289"/>
      <c r="H176" s="1309"/>
      <c r="I176" s="289"/>
      <c r="J176" s="289"/>
      <c r="K176" s="289"/>
      <c r="L176" s="289"/>
      <c r="M176" s="289"/>
      <c r="N176" s="289"/>
      <c r="O176" s="289"/>
      <c r="P176" s="289"/>
      <c r="Q176" s="289"/>
      <c r="R176" s="289"/>
      <c r="S176" s="290"/>
      <c r="T176" s="285">
        <f>SUM(F176:S176)</f>
        <v>0</v>
      </c>
      <c r="U176" s="286"/>
      <c r="V176" s="286"/>
      <c r="W176" s="291"/>
      <c r="X176" s="291"/>
      <c r="Y176" s="291"/>
      <c r="Z176" s="291"/>
      <c r="AA176" s="291"/>
      <c r="AB176" s="291"/>
      <c r="AC176" s="291"/>
      <c r="AD176" s="291"/>
      <c r="AE176" s="291"/>
      <c r="AF176" s="291"/>
      <c r="AG176" s="291"/>
      <c r="AH176" s="291"/>
      <c r="AI176" s="809"/>
      <c r="AJ176" s="809"/>
      <c r="AK176" s="291"/>
      <c r="AL176" s="291"/>
      <c r="AM176" s="291"/>
      <c r="AN176" s="291">
        <f>+T176</f>
        <v>0</v>
      </c>
      <c r="AO176" s="291"/>
      <c r="AP176" s="291"/>
      <c r="AQ176" s="292"/>
      <c r="AR176" s="286">
        <f t="shared" si="46"/>
        <v>0</v>
      </c>
    </row>
    <row r="177" spans="3:44" x14ac:dyDescent="0.2">
      <c r="C177" s="911" t="s">
        <v>271</v>
      </c>
      <c r="D177" s="289">
        <f>IFERROR('Group Inputs'!C203,0)</f>
        <v>0</v>
      </c>
      <c r="E177" s="289">
        <f>IFERROR('Group Inputs'!E203,0)</f>
        <v>0</v>
      </c>
      <c r="F177" s="289">
        <f>D177-E177</f>
        <v>0</v>
      </c>
      <c r="G177" s="289"/>
      <c r="H177" s="1309"/>
      <c r="I177" s="289"/>
      <c r="J177" s="289"/>
      <c r="K177" s="289"/>
      <c r="L177" s="289"/>
      <c r="M177" s="289"/>
      <c r="N177" s="289"/>
      <c r="O177" s="289"/>
      <c r="P177" s="289"/>
      <c r="Q177" s="289"/>
      <c r="R177" s="289"/>
      <c r="S177" s="290"/>
      <c r="T177" s="285">
        <f>SUM(F177:S177)</f>
        <v>0</v>
      </c>
      <c r="U177" s="286"/>
      <c r="V177" s="286"/>
      <c r="W177" s="291"/>
      <c r="X177" s="291"/>
      <c r="Y177" s="291"/>
      <c r="Z177" s="291"/>
      <c r="AA177" s="291"/>
      <c r="AB177" s="291"/>
      <c r="AC177" s="291"/>
      <c r="AD177" s="291"/>
      <c r="AE177" s="291"/>
      <c r="AF177" s="291"/>
      <c r="AG177" s="291"/>
      <c r="AH177" s="291"/>
      <c r="AI177" s="809"/>
      <c r="AJ177" s="809"/>
      <c r="AK177" s="291"/>
      <c r="AL177" s="291"/>
      <c r="AM177" s="291"/>
      <c r="AN177" s="291">
        <f>+T177</f>
        <v>0</v>
      </c>
      <c r="AO177" s="291"/>
      <c r="AP177" s="291"/>
      <c r="AQ177" s="292"/>
      <c r="AR177" s="286">
        <f t="shared" si="46"/>
        <v>0</v>
      </c>
    </row>
    <row r="178" spans="3:44" x14ac:dyDescent="0.2">
      <c r="C178" s="911" t="s">
        <v>272</v>
      </c>
      <c r="D178" s="289">
        <f>IFERROR('Group Inputs'!C223,0)</f>
        <v>0</v>
      </c>
      <c r="E178" s="289">
        <f>IFERROR('Group Inputs'!E223,0)</f>
        <v>0</v>
      </c>
      <c r="F178" s="289">
        <f>D178-E178</f>
        <v>0</v>
      </c>
      <c r="G178" s="289"/>
      <c r="H178" s="1309"/>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09"/>
      <c r="AJ178" s="809"/>
      <c r="AK178" s="291"/>
      <c r="AL178" s="291"/>
      <c r="AM178" s="291"/>
      <c r="AN178" s="291"/>
      <c r="AO178" s="291">
        <f>+T178</f>
        <v>0</v>
      </c>
      <c r="AP178" s="291"/>
      <c r="AQ178" s="292"/>
      <c r="AR178" s="286">
        <f t="shared" si="46"/>
        <v>0</v>
      </c>
    </row>
    <row r="179" spans="3:44" x14ac:dyDescent="0.2">
      <c r="C179" s="911" t="s">
        <v>273</v>
      </c>
      <c r="D179" s="289">
        <f>IFERROR('Group Inputs'!C224,0)</f>
        <v>0</v>
      </c>
      <c r="E179" s="289">
        <f>IFERROR('Group Inputs'!E224,0)</f>
        <v>0</v>
      </c>
      <c r="F179" s="289">
        <f>D179-E179</f>
        <v>0</v>
      </c>
      <c r="G179" s="289"/>
      <c r="H179" s="1309"/>
      <c r="I179" s="289"/>
      <c r="J179" s="289"/>
      <c r="K179" s="289"/>
      <c r="L179" s="289"/>
      <c r="M179" s="289"/>
      <c r="N179" s="289"/>
      <c r="O179" s="289"/>
      <c r="P179" s="289"/>
      <c r="Q179" s="289"/>
      <c r="R179" s="289"/>
      <c r="S179" s="290"/>
      <c r="T179" s="285">
        <f>SUM(F179:S179)</f>
        <v>0</v>
      </c>
      <c r="U179" s="286"/>
      <c r="V179" s="286"/>
      <c r="W179" s="291"/>
      <c r="X179" s="291"/>
      <c r="Y179" s="291"/>
      <c r="Z179" s="291"/>
      <c r="AA179" s="291"/>
      <c r="AB179" s="291"/>
      <c r="AC179" s="291"/>
      <c r="AD179" s="291"/>
      <c r="AE179" s="291"/>
      <c r="AF179" s="291"/>
      <c r="AG179" s="291"/>
      <c r="AH179" s="291"/>
      <c r="AI179" s="809"/>
      <c r="AJ179" s="809"/>
      <c r="AK179" s="291"/>
      <c r="AL179" s="291"/>
      <c r="AM179" s="291"/>
      <c r="AN179" s="291"/>
      <c r="AO179" s="291">
        <f>+T179</f>
        <v>0</v>
      </c>
      <c r="AP179" s="291"/>
      <c r="AQ179" s="292"/>
      <c r="AR179" s="286">
        <f t="shared" si="46"/>
        <v>0</v>
      </c>
    </row>
    <row r="180" spans="3:44" x14ac:dyDescent="0.2">
      <c r="C180" s="911"/>
      <c r="D180" s="289"/>
      <c r="E180" s="289"/>
      <c r="F180" s="289"/>
      <c r="G180" s="289"/>
      <c r="H180" s="1309"/>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09"/>
      <c r="AJ180" s="809"/>
      <c r="AK180" s="291"/>
      <c r="AL180" s="291"/>
      <c r="AM180" s="291"/>
      <c r="AN180" s="291"/>
      <c r="AO180" s="291"/>
      <c r="AP180" s="291"/>
      <c r="AQ180" s="292"/>
      <c r="AR180" s="286">
        <f t="shared" si="46"/>
        <v>0</v>
      </c>
    </row>
    <row r="181" spans="3:44" x14ac:dyDescent="0.2">
      <c r="C181" s="1301" t="s">
        <v>274</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46"/>
        <v>0</v>
      </c>
    </row>
    <row r="182" spans="3:44" x14ac:dyDescent="0.2">
      <c r="C182" s="1303" t="s">
        <v>263</v>
      </c>
      <c r="D182" s="283"/>
      <c r="E182" s="283"/>
      <c r="F182" s="283"/>
      <c r="G182" s="283"/>
      <c r="H182" s="1308"/>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8"/>
      <c r="AJ182" s="808"/>
      <c r="AK182" s="287"/>
      <c r="AL182" s="287"/>
      <c r="AM182" s="287"/>
      <c r="AN182" s="287"/>
      <c r="AO182" s="287"/>
      <c r="AP182" s="287"/>
      <c r="AQ182" s="288"/>
      <c r="AR182" s="286">
        <f t="shared" si="46"/>
        <v>0</v>
      </c>
    </row>
    <row r="183" spans="3:44" x14ac:dyDescent="0.2">
      <c r="C183" s="911" t="s">
        <v>348</v>
      </c>
      <c r="D183" s="289">
        <f>IFERROR('Group Inputs'!C207,0)</f>
        <v>0</v>
      </c>
      <c r="E183" s="289">
        <f>IFERROR('Group Inputs'!E207,0)</f>
        <v>0</v>
      </c>
      <c r="F183" s="289">
        <f>D183-E183</f>
        <v>0</v>
      </c>
      <c r="G183" s="289"/>
      <c r="H183" s="1309"/>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09"/>
      <c r="AJ183" s="809"/>
      <c r="AK183" s="291"/>
      <c r="AL183" s="291"/>
      <c r="AM183" s="291"/>
      <c r="AN183" s="291"/>
      <c r="AO183" s="291"/>
      <c r="AP183" s="291"/>
      <c r="AQ183" s="292"/>
      <c r="AR183" s="286">
        <f t="shared" si="46"/>
        <v>0</v>
      </c>
    </row>
    <row r="184" spans="3:44" x14ac:dyDescent="0.2">
      <c r="C184" s="911" t="s">
        <v>1113</v>
      </c>
      <c r="D184" s="289">
        <f>IFERROR('Group Inputs'!C208,0)</f>
        <v>0</v>
      </c>
      <c r="E184" s="289">
        <f>IFERROR('Group Inputs'!E208,0)</f>
        <v>0</v>
      </c>
      <c r="F184" s="289">
        <f>D184-E184</f>
        <v>0</v>
      </c>
      <c r="G184" s="289"/>
      <c r="H184" s="1309"/>
      <c r="I184" s="289">
        <f>-F184</f>
        <v>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09"/>
      <c r="AJ184" s="809"/>
      <c r="AK184" s="291"/>
      <c r="AL184" s="291"/>
      <c r="AM184" s="291"/>
      <c r="AN184" s="291"/>
      <c r="AO184" s="291"/>
      <c r="AP184" s="291"/>
      <c r="AQ184" s="292"/>
      <c r="AR184" s="286">
        <f t="shared" ref="AR184:AR215" si="50">T184-SUM(W184:AQ184)</f>
        <v>0</v>
      </c>
    </row>
    <row r="185" spans="3:44" x14ac:dyDescent="0.2">
      <c r="C185" s="911" t="s">
        <v>1114</v>
      </c>
      <c r="D185" s="289">
        <f>IFERROR('Group Inputs'!C209,0)</f>
        <v>0</v>
      </c>
      <c r="E185" s="289">
        <f>IFERROR('Group Inputs'!E209,0)</f>
        <v>0</v>
      </c>
      <c r="F185" s="289">
        <f>D185-E185</f>
        <v>0</v>
      </c>
      <c r="G185" s="289"/>
      <c r="H185" s="1309"/>
      <c r="I185" s="289">
        <f>-F185</f>
        <v>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09"/>
      <c r="AJ185" s="809"/>
      <c r="AK185" s="291"/>
      <c r="AL185" s="291"/>
      <c r="AM185" s="291"/>
      <c r="AN185" s="291"/>
      <c r="AO185" s="291"/>
      <c r="AP185" s="291"/>
      <c r="AQ185" s="292"/>
      <c r="AR185" s="286">
        <f t="shared" si="50"/>
        <v>0</v>
      </c>
    </row>
    <row r="186" spans="3:44" x14ac:dyDescent="0.2">
      <c r="C186" s="911" t="s">
        <v>278</v>
      </c>
      <c r="D186" s="289">
        <f>IFERROR('Group Inputs'!C210,0)</f>
        <v>0</v>
      </c>
      <c r="E186" s="289">
        <f>IFERROR('Group Inputs'!E210,0)</f>
        <v>0</v>
      </c>
      <c r="F186" s="289">
        <f>D186-E186</f>
        <v>0</v>
      </c>
      <c r="G186" s="289"/>
      <c r="H186" s="1309"/>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09"/>
      <c r="AJ186" s="809"/>
      <c r="AK186" s="291"/>
      <c r="AL186" s="291"/>
      <c r="AM186" s="291"/>
      <c r="AN186" s="291"/>
      <c r="AO186" s="291"/>
      <c r="AP186" s="291"/>
      <c r="AQ186" s="292"/>
      <c r="AR186" s="286">
        <f t="shared" si="50"/>
        <v>0</v>
      </c>
    </row>
    <row r="187" spans="3:44" x14ac:dyDescent="0.2">
      <c r="C187" s="911"/>
      <c r="D187" s="289"/>
      <c r="E187" s="289"/>
      <c r="F187" s="289"/>
      <c r="G187" s="289"/>
      <c r="H187" s="1309"/>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09"/>
      <c r="AJ187" s="809"/>
      <c r="AK187" s="291"/>
      <c r="AL187" s="291"/>
      <c r="AM187" s="291"/>
      <c r="AN187" s="291"/>
      <c r="AO187" s="291"/>
      <c r="AP187" s="291"/>
      <c r="AQ187" s="292"/>
      <c r="AR187" s="286">
        <f t="shared" si="50"/>
        <v>0</v>
      </c>
    </row>
    <row r="188" spans="3:44" x14ac:dyDescent="0.2">
      <c r="C188" s="1301" t="s">
        <v>279</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50"/>
        <v>0</v>
      </c>
    </row>
    <row r="189" spans="3:44" x14ac:dyDescent="0.2">
      <c r="C189" s="1303" t="s">
        <v>263</v>
      </c>
      <c r="D189" s="283"/>
      <c r="E189" s="283"/>
      <c r="F189" s="283"/>
      <c r="G189" s="283"/>
      <c r="H189" s="1308"/>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8"/>
      <c r="AJ189" s="808"/>
      <c r="AK189" s="287"/>
      <c r="AL189" s="287"/>
      <c r="AM189" s="287"/>
      <c r="AN189" s="287"/>
      <c r="AO189" s="287"/>
      <c r="AP189" s="287"/>
      <c r="AQ189" s="288"/>
      <c r="AR189" s="286">
        <f t="shared" si="50"/>
        <v>0</v>
      </c>
    </row>
    <row r="190" spans="3:44" x14ac:dyDescent="0.2">
      <c r="C190" s="911" t="s">
        <v>280</v>
      </c>
      <c r="D190" s="289">
        <f>IFERROR('Group Inputs'!C214,0)</f>
        <v>0</v>
      </c>
      <c r="E190" s="289">
        <f>IFERROR('Group Inputs'!E214,0)</f>
        <v>0</v>
      </c>
      <c r="F190" s="289">
        <f>D190-E190</f>
        <v>0</v>
      </c>
      <c r="G190" s="289"/>
      <c r="H190" s="1309"/>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09"/>
      <c r="AJ190" s="809"/>
      <c r="AK190" s="291"/>
      <c r="AL190" s="291"/>
      <c r="AM190" s="291"/>
      <c r="AN190" s="291"/>
      <c r="AO190" s="291"/>
      <c r="AP190" s="291"/>
      <c r="AQ190" s="292"/>
      <c r="AR190" s="286">
        <f t="shared" si="50"/>
        <v>0</v>
      </c>
    </row>
    <row r="191" spans="3:44" x14ac:dyDescent="0.2">
      <c r="C191" s="911"/>
      <c r="D191" s="289"/>
      <c r="E191" s="289"/>
      <c r="F191" s="289"/>
      <c r="G191" s="289"/>
      <c r="H191" s="1309"/>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09"/>
      <c r="AJ191" s="809"/>
      <c r="AK191" s="291"/>
      <c r="AL191" s="291"/>
      <c r="AM191" s="291"/>
      <c r="AN191" s="291"/>
      <c r="AO191" s="291"/>
      <c r="AP191" s="291"/>
      <c r="AQ191" s="292"/>
      <c r="AR191" s="286">
        <f t="shared" si="50"/>
        <v>0</v>
      </c>
    </row>
    <row r="192" spans="3:44" x14ac:dyDescent="0.2">
      <c r="C192" s="1301" t="s">
        <v>281</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50"/>
        <v>0</v>
      </c>
    </row>
    <row r="193" spans="3:44" x14ac:dyDescent="0.2">
      <c r="C193" s="1303" t="s">
        <v>263</v>
      </c>
      <c r="D193" s="283"/>
      <c r="E193" s="283"/>
      <c r="F193" s="283"/>
      <c r="G193" s="283"/>
      <c r="H193" s="1308"/>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8"/>
      <c r="AJ193" s="808"/>
      <c r="AK193" s="287"/>
      <c r="AL193" s="287"/>
      <c r="AM193" s="287"/>
      <c r="AN193" s="287"/>
      <c r="AO193" s="287"/>
      <c r="AP193" s="287"/>
      <c r="AQ193" s="288"/>
      <c r="AR193" s="286">
        <f t="shared" si="50"/>
        <v>0</v>
      </c>
    </row>
    <row r="194" spans="3:44" x14ac:dyDescent="0.2">
      <c r="C194" s="911" t="s">
        <v>282</v>
      </c>
      <c r="D194" s="289">
        <f>IFERROR('Group Inputs'!C218,0)</f>
        <v>0</v>
      </c>
      <c r="E194" s="289">
        <f>IFERROR('Group Inputs'!E218,0)</f>
        <v>0</v>
      </c>
      <c r="F194" s="289">
        <f>D194-E194</f>
        <v>0</v>
      </c>
      <c r="G194" s="289">
        <f>-G80</f>
        <v>0</v>
      </c>
      <c r="H194" s="1309"/>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09"/>
      <c r="AJ194" s="809"/>
      <c r="AK194" s="291"/>
      <c r="AL194" s="291"/>
      <c r="AM194" s="291"/>
      <c r="AN194" s="291"/>
      <c r="AO194" s="291"/>
      <c r="AP194" s="291"/>
      <c r="AQ194" s="292"/>
      <c r="AR194" s="286">
        <f t="shared" si="50"/>
        <v>0</v>
      </c>
    </row>
    <row r="195" spans="3:44" x14ac:dyDescent="0.2">
      <c r="C195" s="911" t="s">
        <v>283</v>
      </c>
      <c r="D195" s="289">
        <f>IFERROR('Group Inputs'!C219,0)</f>
        <v>0</v>
      </c>
      <c r="E195" s="289">
        <f>IFERROR('Group Inputs'!E219,0)</f>
        <v>0</v>
      </c>
      <c r="F195" s="289">
        <f>D195-E195</f>
        <v>0</v>
      </c>
      <c r="G195" s="289"/>
      <c r="H195" s="1309"/>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09"/>
      <c r="AJ195" s="809"/>
      <c r="AK195" s="291"/>
      <c r="AL195" s="291"/>
      <c r="AM195" s="291"/>
      <c r="AN195" s="291"/>
      <c r="AO195" s="291"/>
      <c r="AP195" s="291"/>
      <c r="AQ195" s="292"/>
      <c r="AR195" s="286">
        <f t="shared" si="50"/>
        <v>0</v>
      </c>
    </row>
    <row r="196" spans="3:44" x14ac:dyDescent="0.2">
      <c r="C196" s="911"/>
      <c r="D196" s="289"/>
      <c r="E196" s="289"/>
      <c r="F196" s="289"/>
      <c r="G196" s="289"/>
      <c r="H196" s="1309"/>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09"/>
      <c r="AJ196" s="809"/>
      <c r="AK196" s="291"/>
      <c r="AL196" s="291"/>
      <c r="AM196" s="291"/>
      <c r="AN196" s="291"/>
      <c r="AO196" s="291"/>
      <c r="AP196" s="291"/>
      <c r="AQ196" s="292"/>
      <c r="AR196" s="286">
        <f t="shared" si="50"/>
        <v>0</v>
      </c>
    </row>
    <row r="197" spans="3:44" x14ac:dyDescent="0.2">
      <c r="C197" s="1301" t="s">
        <v>284</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50"/>
        <v>0</v>
      </c>
    </row>
    <row r="198" spans="3:44" x14ac:dyDescent="0.2">
      <c r="C198" s="1303" t="s">
        <v>263</v>
      </c>
      <c r="D198" s="283"/>
      <c r="E198" s="283"/>
      <c r="F198" s="283"/>
      <c r="G198" s="283"/>
      <c r="H198" s="1308"/>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8"/>
      <c r="AJ198" s="808"/>
      <c r="AK198" s="287"/>
      <c r="AL198" s="287"/>
      <c r="AM198" s="287"/>
      <c r="AN198" s="287"/>
      <c r="AO198" s="287"/>
      <c r="AP198" s="287"/>
      <c r="AQ198" s="288"/>
      <c r="AR198" s="286">
        <f t="shared" si="50"/>
        <v>0</v>
      </c>
    </row>
    <row r="199" spans="3:44" x14ac:dyDescent="0.2">
      <c r="C199" s="911" t="s">
        <v>1115</v>
      </c>
      <c r="D199" s="289">
        <f>IFERROR('Group Inputs'!C228,0)</f>
        <v>0</v>
      </c>
      <c r="E199" s="289">
        <f>IFERROR('Group Inputs'!E228,0)</f>
        <v>0</v>
      </c>
      <c r="F199" s="289">
        <f>D199-E199</f>
        <v>0</v>
      </c>
      <c r="G199" s="289"/>
      <c r="H199" s="1309"/>
      <c r="I199" s="289"/>
      <c r="J199" s="289"/>
      <c r="K199" s="289"/>
      <c r="L199" s="289"/>
      <c r="M199" s="289"/>
      <c r="N199" s="289"/>
      <c r="O199" s="289"/>
      <c r="P199" s="289"/>
      <c r="Q199" s="289"/>
      <c r="R199" s="289"/>
      <c r="S199" s="290"/>
      <c r="T199" s="285">
        <f>SUM(F199:S199)</f>
        <v>0</v>
      </c>
      <c r="U199" s="286"/>
      <c r="V199" s="286"/>
      <c r="W199" s="291"/>
      <c r="X199" s="291"/>
      <c r="Y199" s="291"/>
      <c r="Z199" s="291"/>
      <c r="AA199" s="291"/>
      <c r="AB199" s="291"/>
      <c r="AC199" s="291"/>
      <c r="AD199" s="291"/>
      <c r="AE199" s="291"/>
      <c r="AF199" s="291"/>
      <c r="AG199" s="291"/>
      <c r="AH199" s="291"/>
      <c r="AI199" s="809"/>
      <c r="AJ199" s="809"/>
      <c r="AK199" s="291"/>
      <c r="AL199" s="291"/>
      <c r="AM199" s="291"/>
      <c r="AN199" s="291"/>
      <c r="AO199" s="291"/>
      <c r="AP199" s="291">
        <f>+T199</f>
        <v>0</v>
      </c>
      <c r="AQ199" s="292"/>
      <c r="AR199" s="286">
        <f t="shared" si="50"/>
        <v>0</v>
      </c>
    </row>
    <row r="200" spans="3:44" x14ac:dyDescent="0.2">
      <c r="C200" s="911" t="s">
        <v>1116</v>
      </c>
      <c r="D200" s="289">
        <f>IFERROR('Group Inputs'!C229,0)</f>
        <v>0</v>
      </c>
      <c r="E200" s="289">
        <f>IFERROR('Group Inputs'!E229,0)</f>
        <v>0</v>
      </c>
      <c r="F200" s="289">
        <f>D200-E200</f>
        <v>0</v>
      </c>
      <c r="G200" s="289"/>
      <c r="H200" s="1309"/>
      <c r="I200" s="289"/>
      <c r="J200" s="289"/>
      <c r="K200" s="289"/>
      <c r="L200" s="289"/>
      <c r="M200" s="289"/>
      <c r="N200" s="289"/>
      <c r="O200" s="289"/>
      <c r="P200" s="289"/>
      <c r="Q200" s="289"/>
      <c r="R200" s="289"/>
      <c r="S200" s="290"/>
      <c r="T200" s="285">
        <f>SUM(F200:S200)</f>
        <v>0</v>
      </c>
      <c r="U200" s="286"/>
      <c r="V200" s="286"/>
      <c r="W200" s="291"/>
      <c r="X200" s="291"/>
      <c r="Y200" s="291"/>
      <c r="Z200" s="291"/>
      <c r="AA200" s="291"/>
      <c r="AB200" s="291"/>
      <c r="AC200" s="291"/>
      <c r="AD200" s="291"/>
      <c r="AE200" s="291"/>
      <c r="AF200" s="291"/>
      <c r="AG200" s="291"/>
      <c r="AH200" s="291"/>
      <c r="AI200" s="809"/>
      <c r="AJ200" s="809"/>
      <c r="AK200" s="291"/>
      <c r="AL200" s="291"/>
      <c r="AM200" s="291"/>
      <c r="AN200" s="291"/>
      <c r="AO200" s="291"/>
      <c r="AP200" s="291">
        <f>+T200</f>
        <v>0</v>
      </c>
      <c r="AQ200" s="292"/>
      <c r="AR200" s="286">
        <f t="shared" si="50"/>
        <v>0</v>
      </c>
    </row>
    <row r="201" spans="3:44" x14ac:dyDescent="0.2">
      <c r="C201" s="911"/>
      <c r="D201" s="289"/>
      <c r="E201" s="289"/>
      <c r="F201" s="289"/>
      <c r="G201" s="289"/>
      <c r="H201" s="1309"/>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09"/>
      <c r="AJ201" s="809"/>
      <c r="AK201" s="291"/>
      <c r="AL201" s="291"/>
      <c r="AM201" s="291"/>
      <c r="AN201" s="291"/>
      <c r="AO201" s="291"/>
      <c r="AP201" s="291"/>
      <c r="AQ201" s="292"/>
      <c r="AR201" s="286">
        <f t="shared" si="50"/>
        <v>0</v>
      </c>
    </row>
    <row r="202" spans="3:44" x14ac:dyDescent="0.2">
      <c r="C202" s="1301" t="s">
        <v>287</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50"/>
        <v>0</v>
      </c>
    </row>
    <row r="203" spans="3:44" x14ac:dyDescent="0.2">
      <c r="C203" s="1303" t="s">
        <v>263</v>
      </c>
      <c r="D203" s="283"/>
      <c r="E203" s="283"/>
      <c r="F203" s="283"/>
      <c r="G203" s="283"/>
      <c r="H203" s="1308"/>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8"/>
      <c r="AJ203" s="808"/>
      <c r="AK203" s="287"/>
      <c r="AL203" s="287"/>
      <c r="AM203" s="287"/>
      <c r="AN203" s="287"/>
      <c r="AO203" s="287"/>
      <c r="AP203" s="287"/>
      <c r="AQ203" s="288"/>
      <c r="AR203" s="286">
        <f t="shared" si="50"/>
        <v>0</v>
      </c>
    </row>
    <row r="204" spans="3:44" x14ac:dyDescent="0.2">
      <c r="C204" s="911" t="s">
        <v>1117</v>
      </c>
      <c r="D204" s="289">
        <f>IFERROR('Group Inputs'!C233,0)</f>
        <v>0</v>
      </c>
      <c r="E204" s="289">
        <f>IFERROR('Group Inputs'!E233,0)</f>
        <v>0</v>
      </c>
      <c r="F204" s="289">
        <f>D204-E204</f>
        <v>0</v>
      </c>
      <c r="G204" s="289"/>
      <c r="H204" s="1309"/>
      <c r="I204" s="289"/>
      <c r="J204" s="289"/>
      <c r="K204" s="289"/>
      <c r="L204" s="289"/>
      <c r="M204" s="289"/>
      <c r="N204" s="289"/>
      <c r="O204" s="289"/>
      <c r="P204" s="289"/>
      <c r="Q204" s="289"/>
      <c r="R204" s="289"/>
      <c r="S204" s="290"/>
      <c r="T204" s="285">
        <f>SUM(F204:S204)</f>
        <v>0</v>
      </c>
      <c r="U204" s="286"/>
      <c r="V204" s="286"/>
      <c r="W204" s="291"/>
      <c r="X204" s="291"/>
      <c r="Y204" s="291"/>
      <c r="Z204" s="291"/>
      <c r="AA204" s="291"/>
      <c r="AB204" s="291"/>
      <c r="AC204" s="291"/>
      <c r="AD204" s="291"/>
      <c r="AE204" s="291"/>
      <c r="AF204" s="291">
        <f>+F204</f>
        <v>0</v>
      </c>
      <c r="AG204" s="291"/>
      <c r="AH204" s="291"/>
      <c r="AI204" s="809"/>
      <c r="AJ204" s="809"/>
      <c r="AK204" s="291"/>
      <c r="AL204" s="291"/>
      <c r="AM204" s="291"/>
      <c r="AN204" s="291"/>
      <c r="AO204" s="291"/>
      <c r="AP204" s="291"/>
      <c r="AQ204" s="292"/>
      <c r="AR204" s="286">
        <f t="shared" si="50"/>
        <v>0</v>
      </c>
    </row>
    <row r="205" spans="3:44" x14ac:dyDescent="0.2">
      <c r="C205" s="911" t="s">
        <v>1118</v>
      </c>
      <c r="D205" s="289">
        <f>IFERROR('Group Inputs'!C234,0)</f>
        <v>0</v>
      </c>
      <c r="E205" s="289">
        <f>IFERROR('Group Inputs'!E234,0)</f>
        <v>0</v>
      </c>
      <c r="F205" s="289">
        <f>D205-E205</f>
        <v>0</v>
      </c>
      <c r="G205" s="289"/>
      <c r="H205" s="1309"/>
      <c r="I205" s="289"/>
      <c r="J205" s="289"/>
      <c r="K205" s="289"/>
      <c r="L205" s="289"/>
      <c r="M205" s="289"/>
      <c r="N205" s="289"/>
      <c r="O205" s="289"/>
      <c r="P205" s="289"/>
      <c r="Q205" s="289"/>
      <c r="R205" s="289"/>
      <c r="S205" s="290"/>
      <c r="T205" s="285">
        <f>SUM(F205:S205)</f>
        <v>0</v>
      </c>
      <c r="U205" s="286"/>
      <c r="V205" s="286"/>
      <c r="W205" s="291"/>
      <c r="X205" s="291"/>
      <c r="Y205" s="291"/>
      <c r="Z205" s="291"/>
      <c r="AA205" s="291"/>
      <c r="AB205" s="291"/>
      <c r="AC205" s="291"/>
      <c r="AD205" s="291"/>
      <c r="AE205" s="291"/>
      <c r="AF205" s="291">
        <f>+F205</f>
        <v>0</v>
      </c>
      <c r="AG205" s="291"/>
      <c r="AH205" s="291"/>
      <c r="AI205" s="809"/>
      <c r="AJ205" s="378"/>
      <c r="AK205" s="291"/>
      <c r="AL205" s="291"/>
      <c r="AM205" s="291"/>
      <c r="AN205" s="291"/>
      <c r="AO205" s="291"/>
      <c r="AP205" s="291"/>
      <c r="AQ205" s="292"/>
      <c r="AR205" s="286">
        <f t="shared" si="50"/>
        <v>0</v>
      </c>
    </row>
    <row r="206" spans="3:44" x14ac:dyDescent="0.2">
      <c r="C206" s="911"/>
      <c r="D206" s="289"/>
      <c r="E206" s="289"/>
      <c r="F206" s="289"/>
      <c r="G206" s="289"/>
      <c r="H206" s="1309"/>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09"/>
      <c r="AJ206" s="809"/>
      <c r="AK206" s="291"/>
      <c r="AL206" s="291"/>
      <c r="AM206" s="291"/>
      <c r="AN206" s="291"/>
      <c r="AO206" s="291"/>
      <c r="AP206" s="291"/>
      <c r="AQ206" s="292"/>
      <c r="AR206" s="286">
        <f t="shared" si="50"/>
        <v>0</v>
      </c>
    </row>
    <row r="207" spans="3:44" x14ac:dyDescent="0.2">
      <c r="C207" s="1301" t="s">
        <v>290</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50"/>
        <v>0</v>
      </c>
    </row>
    <row r="208" spans="3:44" x14ac:dyDescent="0.2">
      <c r="C208" s="1303" t="s">
        <v>263</v>
      </c>
      <c r="D208" s="283"/>
      <c r="E208" s="283"/>
      <c r="F208" s="283"/>
      <c r="G208" s="283"/>
      <c r="H208" s="1308"/>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8"/>
      <c r="AJ208" s="808"/>
      <c r="AK208" s="287"/>
      <c r="AL208" s="287"/>
      <c r="AM208" s="287"/>
      <c r="AN208" s="287"/>
      <c r="AO208" s="287"/>
      <c r="AP208" s="287"/>
      <c r="AQ208" s="288"/>
      <c r="AR208" s="286">
        <f t="shared" si="50"/>
        <v>0</v>
      </c>
    </row>
    <row r="209" spans="3:44" x14ac:dyDescent="0.2">
      <c r="C209" s="911" t="s">
        <v>291</v>
      </c>
      <c r="D209" s="289">
        <f>IFERROR('Group Inputs'!C238,0)</f>
        <v>0</v>
      </c>
      <c r="E209" s="289">
        <f>IFERROR('Group Inputs'!E238,0)</f>
        <v>0</v>
      </c>
      <c r="F209" s="289">
        <f>D209-E209</f>
        <v>0</v>
      </c>
      <c r="G209" s="289"/>
      <c r="H209" s="1309"/>
      <c r="I209" s="289"/>
      <c r="J209" s="289"/>
      <c r="K209" s="289"/>
      <c r="L209" s="289"/>
      <c r="M209" s="289"/>
      <c r="N209" s="289"/>
      <c r="O209" s="289"/>
      <c r="P209" s="289"/>
      <c r="Q209" s="289"/>
      <c r="R209" s="289"/>
      <c r="S209" s="290"/>
      <c r="T209" s="285">
        <f>SUM(F209:S209)</f>
        <v>0</v>
      </c>
      <c r="U209" s="286"/>
      <c r="V209" s="286"/>
      <c r="W209" s="291"/>
      <c r="X209" s="291"/>
      <c r="Y209" s="291"/>
      <c r="Z209" s="291"/>
      <c r="AA209" s="291"/>
      <c r="AB209" s="291"/>
      <c r="AC209" s="291"/>
      <c r="AD209" s="291"/>
      <c r="AE209" s="291"/>
      <c r="AF209" s="291">
        <f t="shared" ref="AF209:AF224" si="51">+T209</f>
        <v>0</v>
      </c>
      <c r="AG209" s="291"/>
      <c r="AH209" s="291"/>
      <c r="AI209" s="809"/>
      <c r="AJ209" s="809"/>
      <c r="AK209" s="291"/>
      <c r="AL209" s="291"/>
      <c r="AM209" s="291"/>
      <c r="AN209" s="291"/>
      <c r="AO209" s="291"/>
      <c r="AP209" s="291"/>
      <c r="AQ209" s="292"/>
      <c r="AR209" s="286">
        <f t="shared" si="50"/>
        <v>0</v>
      </c>
    </row>
    <row r="210" spans="3:44" x14ac:dyDescent="0.2">
      <c r="C210" s="911" t="s">
        <v>292</v>
      </c>
      <c r="D210" s="289">
        <f>IFERROR('Group Inputs'!C239,0)</f>
        <v>0</v>
      </c>
      <c r="E210" s="289">
        <f>IFERROR('Group Inputs'!E239,0)</f>
        <v>0</v>
      </c>
      <c r="F210" s="289">
        <f t="shared" ref="F210:F224" si="52">D210-E210</f>
        <v>0</v>
      </c>
      <c r="G210" s="289"/>
      <c r="H210" s="1309"/>
      <c r="I210" s="289"/>
      <c r="J210" s="289"/>
      <c r="K210" s="289"/>
      <c r="L210" s="289"/>
      <c r="M210" s="289"/>
      <c r="N210" s="289"/>
      <c r="O210" s="289"/>
      <c r="P210" s="289"/>
      <c r="Q210" s="289"/>
      <c r="R210" s="289"/>
      <c r="S210" s="290"/>
      <c r="T210" s="285">
        <f t="shared" ref="T210:T224" si="53">SUM(F210:S210)</f>
        <v>0</v>
      </c>
      <c r="U210" s="286"/>
      <c r="V210" s="286"/>
      <c r="W210" s="291"/>
      <c r="X210" s="291"/>
      <c r="Y210" s="291"/>
      <c r="Z210" s="291"/>
      <c r="AA210" s="291"/>
      <c r="AB210" s="291"/>
      <c r="AC210" s="291"/>
      <c r="AD210" s="291"/>
      <c r="AE210" s="291"/>
      <c r="AF210" s="291">
        <f t="shared" si="51"/>
        <v>0</v>
      </c>
      <c r="AG210" s="291"/>
      <c r="AH210" s="291"/>
      <c r="AI210" s="809"/>
      <c r="AJ210" s="809"/>
      <c r="AK210" s="291"/>
      <c r="AL210" s="291"/>
      <c r="AM210" s="291"/>
      <c r="AN210" s="291"/>
      <c r="AO210" s="291"/>
      <c r="AP210" s="291"/>
      <c r="AQ210" s="292"/>
      <c r="AR210" s="286">
        <f t="shared" si="50"/>
        <v>0</v>
      </c>
    </row>
    <row r="211" spans="3:44" x14ac:dyDescent="0.2">
      <c r="C211" s="911" t="s">
        <v>293</v>
      </c>
      <c r="D211" s="289">
        <f>IFERROR('Group Inputs'!C240,0)</f>
        <v>0</v>
      </c>
      <c r="E211" s="289">
        <f>IFERROR('Group Inputs'!E240,0)</f>
        <v>0</v>
      </c>
      <c r="F211" s="289">
        <f t="shared" si="52"/>
        <v>0</v>
      </c>
      <c r="G211" s="289"/>
      <c r="H211" s="1309"/>
      <c r="I211" s="289"/>
      <c r="J211" s="289"/>
      <c r="K211" s="289"/>
      <c r="L211" s="289"/>
      <c r="M211" s="289"/>
      <c r="N211" s="289"/>
      <c r="O211" s="289"/>
      <c r="P211" s="289"/>
      <c r="Q211" s="289"/>
      <c r="R211" s="289"/>
      <c r="S211" s="290"/>
      <c r="T211" s="285">
        <f t="shared" si="53"/>
        <v>0</v>
      </c>
      <c r="U211" s="286"/>
      <c r="V211" s="286"/>
      <c r="W211" s="291"/>
      <c r="X211" s="291"/>
      <c r="Y211" s="291"/>
      <c r="Z211" s="291"/>
      <c r="AA211" s="291"/>
      <c r="AB211" s="291"/>
      <c r="AC211" s="291"/>
      <c r="AD211" s="291"/>
      <c r="AE211" s="291"/>
      <c r="AF211" s="291">
        <f t="shared" si="51"/>
        <v>0</v>
      </c>
      <c r="AG211" s="291"/>
      <c r="AH211" s="291"/>
      <c r="AI211" s="809"/>
      <c r="AJ211" s="809"/>
      <c r="AK211" s="291"/>
      <c r="AL211" s="291"/>
      <c r="AM211" s="291"/>
      <c r="AN211" s="291"/>
      <c r="AO211" s="291"/>
      <c r="AP211" s="291"/>
      <c r="AQ211" s="292"/>
      <c r="AR211" s="286">
        <f t="shared" si="50"/>
        <v>0</v>
      </c>
    </row>
    <row r="212" spans="3:44" x14ac:dyDescent="0.2">
      <c r="C212" s="911" t="s">
        <v>294</v>
      </c>
      <c r="D212" s="289">
        <f>IFERROR('Group Inputs'!C241,0)</f>
        <v>0</v>
      </c>
      <c r="E212" s="289">
        <f>IFERROR('Group Inputs'!E241,0)</f>
        <v>0</v>
      </c>
      <c r="F212" s="289">
        <f t="shared" si="52"/>
        <v>0</v>
      </c>
      <c r="G212" s="289"/>
      <c r="H212" s="1309"/>
      <c r="I212" s="289"/>
      <c r="J212" s="289"/>
      <c r="K212" s="289"/>
      <c r="L212" s="289"/>
      <c r="M212" s="289"/>
      <c r="N212" s="289"/>
      <c r="O212" s="289"/>
      <c r="P212" s="289"/>
      <c r="Q212" s="289"/>
      <c r="R212" s="289"/>
      <c r="S212" s="290"/>
      <c r="T212" s="285">
        <f t="shared" si="53"/>
        <v>0</v>
      </c>
      <c r="U212" s="286"/>
      <c r="V212" s="286"/>
      <c r="W212" s="291"/>
      <c r="X212" s="291"/>
      <c r="Y212" s="291"/>
      <c r="Z212" s="291"/>
      <c r="AA212" s="291"/>
      <c r="AB212" s="291"/>
      <c r="AC212" s="291"/>
      <c r="AD212" s="291"/>
      <c r="AE212" s="291"/>
      <c r="AF212" s="291">
        <f t="shared" si="51"/>
        <v>0</v>
      </c>
      <c r="AG212" s="291"/>
      <c r="AH212" s="291"/>
      <c r="AI212" s="809"/>
      <c r="AJ212" s="809"/>
      <c r="AK212" s="291"/>
      <c r="AL212" s="291"/>
      <c r="AM212" s="291"/>
      <c r="AN212" s="291"/>
      <c r="AO212" s="291"/>
      <c r="AP212" s="291"/>
      <c r="AQ212" s="292"/>
      <c r="AR212" s="286">
        <f t="shared" si="50"/>
        <v>0</v>
      </c>
    </row>
    <row r="213" spans="3:44" x14ac:dyDescent="0.2">
      <c r="C213" s="911" t="s">
        <v>295</v>
      </c>
      <c r="D213" s="289">
        <f>IFERROR('Group Inputs'!C242,0)</f>
        <v>0</v>
      </c>
      <c r="E213" s="289">
        <f>IFERROR('Group Inputs'!E242,0)</f>
        <v>0</v>
      </c>
      <c r="F213" s="289">
        <f t="shared" si="52"/>
        <v>0</v>
      </c>
      <c r="G213" s="289"/>
      <c r="H213" s="1309"/>
      <c r="I213" s="289"/>
      <c r="J213" s="289"/>
      <c r="K213" s="289"/>
      <c r="L213" s="289"/>
      <c r="M213" s="289"/>
      <c r="N213" s="289"/>
      <c r="O213" s="289"/>
      <c r="P213" s="289"/>
      <c r="Q213" s="289"/>
      <c r="R213" s="289"/>
      <c r="S213" s="290"/>
      <c r="T213" s="285">
        <f t="shared" si="53"/>
        <v>0</v>
      </c>
      <c r="U213" s="286"/>
      <c r="V213" s="286"/>
      <c r="W213" s="291"/>
      <c r="X213" s="291"/>
      <c r="Y213" s="291"/>
      <c r="Z213" s="291"/>
      <c r="AA213" s="291"/>
      <c r="AB213" s="291"/>
      <c r="AC213" s="291"/>
      <c r="AD213" s="291"/>
      <c r="AE213" s="291"/>
      <c r="AF213" s="291">
        <f t="shared" si="51"/>
        <v>0</v>
      </c>
      <c r="AG213" s="291"/>
      <c r="AH213" s="291"/>
      <c r="AI213" s="809"/>
      <c r="AJ213" s="809"/>
      <c r="AK213" s="291"/>
      <c r="AL213" s="291"/>
      <c r="AM213" s="291"/>
      <c r="AN213" s="291"/>
      <c r="AO213" s="291"/>
      <c r="AP213" s="291"/>
      <c r="AQ213" s="292"/>
      <c r="AR213" s="286">
        <f t="shared" si="50"/>
        <v>0</v>
      </c>
    </row>
    <row r="214" spans="3:44" x14ac:dyDescent="0.2">
      <c r="C214" s="911" t="s">
        <v>295</v>
      </c>
      <c r="D214" s="289">
        <f>IFERROR('Group Inputs'!C243,0)</f>
        <v>0</v>
      </c>
      <c r="E214" s="289">
        <f>IFERROR('Group Inputs'!E243,0)</f>
        <v>0</v>
      </c>
      <c r="F214" s="289">
        <f t="shared" si="52"/>
        <v>0</v>
      </c>
      <c r="G214" s="289"/>
      <c r="H214" s="1309"/>
      <c r="I214" s="289"/>
      <c r="J214" s="289"/>
      <c r="K214" s="289"/>
      <c r="L214" s="289"/>
      <c r="M214" s="289"/>
      <c r="N214" s="289"/>
      <c r="O214" s="289"/>
      <c r="P214" s="289"/>
      <c r="Q214" s="289"/>
      <c r="R214" s="289"/>
      <c r="S214" s="290"/>
      <c r="T214" s="285">
        <f t="shared" si="53"/>
        <v>0</v>
      </c>
      <c r="U214" s="286"/>
      <c r="V214" s="286"/>
      <c r="W214" s="291"/>
      <c r="X214" s="291"/>
      <c r="Y214" s="291"/>
      <c r="Z214" s="291"/>
      <c r="AA214" s="291"/>
      <c r="AB214" s="291"/>
      <c r="AC214" s="291"/>
      <c r="AD214" s="291"/>
      <c r="AE214" s="291"/>
      <c r="AF214" s="291">
        <f t="shared" si="51"/>
        <v>0</v>
      </c>
      <c r="AG214" s="291"/>
      <c r="AH214" s="291"/>
      <c r="AI214" s="809"/>
      <c r="AJ214" s="809"/>
      <c r="AK214" s="291"/>
      <c r="AL214" s="291"/>
      <c r="AM214" s="291"/>
      <c r="AN214" s="291"/>
      <c r="AO214" s="291"/>
      <c r="AP214" s="291"/>
      <c r="AQ214" s="292"/>
      <c r="AR214" s="286">
        <f t="shared" si="50"/>
        <v>0</v>
      </c>
    </row>
    <row r="215" spans="3:44" x14ac:dyDescent="0.2">
      <c r="C215" s="911" t="s">
        <v>295</v>
      </c>
      <c r="D215" s="289">
        <f>IFERROR('Group Inputs'!C244,0)</f>
        <v>0</v>
      </c>
      <c r="E215" s="289">
        <f>IFERROR('Group Inputs'!E244,0)</f>
        <v>0</v>
      </c>
      <c r="F215" s="289">
        <f t="shared" si="52"/>
        <v>0</v>
      </c>
      <c r="G215" s="289"/>
      <c r="H215" s="1309"/>
      <c r="I215" s="289"/>
      <c r="J215" s="289"/>
      <c r="K215" s="289"/>
      <c r="L215" s="289"/>
      <c r="M215" s="289"/>
      <c r="N215" s="289"/>
      <c r="O215" s="289"/>
      <c r="P215" s="289"/>
      <c r="Q215" s="289"/>
      <c r="R215" s="289"/>
      <c r="S215" s="290"/>
      <c r="T215" s="285">
        <f t="shared" si="53"/>
        <v>0</v>
      </c>
      <c r="U215" s="286"/>
      <c r="V215" s="286"/>
      <c r="W215" s="291"/>
      <c r="X215" s="291"/>
      <c r="Y215" s="291"/>
      <c r="Z215" s="291"/>
      <c r="AA215" s="291"/>
      <c r="AB215" s="291"/>
      <c r="AC215" s="291"/>
      <c r="AD215" s="291"/>
      <c r="AE215" s="291"/>
      <c r="AF215" s="291">
        <f t="shared" si="51"/>
        <v>0</v>
      </c>
      <c r="AG215" s="291"/>
      <c r="AH215" s="291"/>
      <c r="AI215" s="809"/>
      <c r="AJ215" s="809"/>
      <c r="AK215" s="291"/>
      <c r="AL215" s="291"/>
      <c r="AM215" s="291"/>
      <c r="AN215" s="291"/>
      <c r="AO215" s="291"/>
      <c r="AP215" s="291"/>
      <c r="AQ215" s="292"/>
      <c r="AR215" s="286">
        <f t="shared" si="50"/>
        <v>0</v>
      </c>
    </row>
    <row r="216" spans="3:44" x14ac:dyDescent="0.2">
      <c r="C216" s="911" t="s">
        <v>295</v>
      </c>
      <c r="D216" s="289">
        <f>IFERROR('Group Inputs'!C245,0)</f>
        <v>0</v>
      </c>
      <c r="E216" s="289">
        <f>IFERROR('Group Inputs'!E245,0)</f>
        <v>0</v>
      </c>
      <c r="F216" s="289">
        <f t="shared" si="52"/>
        <v>0</v>
      </c>
      <c r="G216" s="289"/>
      <c r="H216" s="1309"/>
      <c r="I216" s="289"/>
      <c r="J216" s="289"/>
      <c r="K216" s="289"/>
      <c r="L216" s="289"/>
      <c r="M216" s="289"/>
      <c r="N216" s="289"/>
      <c r="O216" s="289"/>
      <c r="P216" s="289"/>
      <c r="Q216" s="289"/>
      <c r="R216" s="289"/>
      <c r="S216" s="290"/>
      <c r="T216" s="285">
        <f t="shared" si="53"/>
        <v>0</v>
      </c>
      <c r="U216" s="286"/>
      <c r="V216" s="286"/>
      <c r="W216" s="291"/>
      <c r="X216" s="291"/>
      <c r="Y216" s="291"/>
      <c r="Z216" s="291"/>
      <c r="AA216" s="291"/>
      <c r="AB216" s="291"/>
      <c r="AC216" s="291"/>
      <c r="AD216" s="291"/>
      <c r="AE216" s="291"/>
      <c r="AF216" s="291">
        <f t="shared" si="51"/>
        <v>0</v>
      </c>
      <c r="AG216" s="291"/>
      <c r="AH216" s="291"/>
      <c r="AI216" s="809"/>
      <c r="AJ216" s="809"/>
      <c r="AK216" s="291"/>
      <c r="AL216" s="291"/>
      <c r="AM216" s="291"/>
      <c r="AN216" s="291"/>
      <c r="AO216" s="291"/>
      <c r="AP216" s="291"/>
      <c r="AQ216" s="292"/>
      <c r="AR216" s="286">
        <f t="shared" ref="AR216:AR238" si="54">T216-SUM(W216:AQ216)</f>
        <v>0</v>
      </c>
    </row>
    <row r="217" spans="3:44" x14ac:dyDescent="0.2">
      <c r="C217" s="911" t="s">
        <v>295</v>
      </c>
      <c r="D217" s="289">
        <f>IFERROR('Group Inputs'!C246,0)</f>
        <v>0</v>
      </c>
      <c r="E217" s="289">
        <f>IFERROR('Group Inputs'!E246,0)</f>
        <v>0</v>
      </c>
      <c r="F217" s="289">
        <f t="shared" si="52"/>
        <v>0</v>
      </c>
      <c r="G217" s="289"/>
      <c r="H217" s="1309"/>
      <c r="I217" s="289"/>
      <c r="J217" s="289"/>
      <c r="K217" s="289"/>
      <c r="L217" s="289"/>
      <c r="M217" s="289"/>
      <c r="N217" s="289"/>
      <c r="O217" s="289"/>
      <c r="P217" s="289"/>
      <c r="Q217" s="289"/>
      <c r="R217" s="289"/>
      <c r="S217" s="290"/>
      <c r="T217" s="285">
        <f t="shared" si="53"/>
        <v>0</v>
      </c>
      <c r="U217" s="286"/>
      <c r="V217" s="286"/>
      <c r="W217" s="291"/>
      <c r="X217" s="291"/>
      <c r="Y217" s="291"/>
      <c r="Z217" s="291"/>
      <c r="AA217" s="291"/>
      <c r="AB217" s="291"/>
      <c r="AC217" s="291"/>
      <c r="AD217" s="291"/>
      <c r="AE217" s="291"/>
      <c r="AF217" s="291">
        <f t="shared" si="51"/>
        <v>0</v>
      </c>
      <c r="AG217" s="291"/>
      <c r="AH217" s="291"/>
      <c r="AI217" s="809"/>
      <c r="AJ217" s="809"/>
      <c r="AK217" s="291"/>
      <c r="AL217" s="291"/>
      <c r="AM217" s="291"/>
      <c r="AN217" s="291"/>
      <c r="AO217" s="291"/>
      <c r="AP217" s="291"/>
      <c r="AQ217" s="292"/>
      <c r="AR217" s="286">
        <f t="shared" si="54"/>
        <v>0</v>
      </c>
    </row>
    <row r="218" spans="3:44" x14ac:dyDescent="0.2">
      <c r="C218" s="911" t="s">
        <v>295</v>
      </c>
      <c r="D218" s="289">
        <f>IFERROR('Group Inputs'!C247,0)</f>
        <v>0</v>
      </c>
      <c r="E218" s="289">
        <f>IFERROR('Group Inputs'!E247,0)</f>
        <v>0</v>
      </c>
      <c r="F218" s="289">
        <f t="shared" si="52"/>
        <v>0</v>
      </c>
      <c r="G218" s="289"/>
      <c r="H218" s="1309"/>
      <c r="I218" s="289"/>
      <c r="J218" s="289"/>
      <c r="K218" s="289"/>
      <c r="L218" s="289"/>
      <c r="M218" s="289"/>
      <c r="N218" s="289"/>
      <c r="O218" s="289"/>
      <c r="P218" s="289"/>
      <c r="Q218" s="289"/>
      <c r="R218" s="289"/>
      <c r="S218" s="290"/>
      <c r="T218" s="285">
        <f t="shared" si="53"/>
        <v>0</v>
      </c>
      <c r="U218" s="286"/>
      <c r="V218" s="286"/>
      <c r="W218" s="291"/>
      <c r="X218" s="291"/>
      <c r="Y218" s="291"/>
      <c r="Z218" s="291"/>
      <c r="AA218" s="291"/>
      <c r="AB218" s="291"/>
      <c r="AC218" s="291"/>
      <c r="AD218" s="291"/>
      <c r="AE218" s="291"/>
      <c r="AF218" s="291">
        <f t="shared" si="51"/>
        <v>0</v>
      </c>
      <c r="AG218" s="291"/>
      <c r="AH218" s="291"/>
      <c r="AI218" s="809"/>
      <c r="AJ218" s="809"/>
      <c r="AK218" s="291"/>
      <c r="AL218" s="291"/>
      <c r="AM218" s="291"/>
      <c r="AN218" s="291"/>
      <c r="AO218" s="291"/>
      <c r="AP218" s="291"/>
      <c r="AQ218" s="292"/>
      <c r="AR218" s="286">
        <f t="shared" si="54"/>
        <v>0</v>
      </c>
    </row>
    <row r="219" spans="3:44" x14ac:dyDescent="0.2">
      <c r="C219" s="911" t="s">
        <v>295</v>
      </c>
      <c r="D219" s="289">
        <f>IFERROR('Group Inputs'!C248,0)</f>
        <v>0</v>
      </c>
      <c r="E219" s="289">
        <f>IFERROR('Group Inputs'!E248,0)</f>
        <v>0</v>
      </c>
      <c r="F219" s="289">
        <f t="shared" si="52"/>
        <v>0</v>
      </c>
      <c r="G219" s="289"/>
      <c r="H219" s="1309"/>
      <c r="I219" s="289"/>
      <c r="J219" s="289"/>
      <c r="K219" s="289"/>
      <c r="L219" s="289"/>
      <c r="M219" s="289"/>
      <c r="N219" s="289"/>
      <c r="O219" s="289"/>
      <c r="P219" s="289"/>
      <c r="Q219" s="289"/>
      <c r="R219" s="289"/>
      <c r="S219" s="290"/>
      <c r="T219" s="285">
        <f t="shared" si="53"/>
        <v>0</v>
      </c>
      <c r="U219" s="286"/>
      <c r="V219" s="286"/>
      <c r="W219" s="291"/>
      <c r="X219" s="291"/>
      <c r="Y219" s="291"/>
      <c r="Z219" s="291"/>
      <c r="AA219" s="291"/>
      <c r="AB219" s="291"/>
      <c r="AC219" s="291"/>
      <c r="AD219" s="291"/>
      <c r="AE219" s="291"/>
      <c r="AF219" s="291">
        <f t="shared" si="51"/>
        <v>0</v>
      </c>
      <c r="AG219" s="291"/>
      <c r="AH219" s="291"/>
      <c r="AI219" s="809"/>
      <c r="AJ219" s="809"/>
      <c r="AK219" s="291"/>
      <c r="AL219" s="291"/>
      <c r="AM219" s="291"/>
      <c r="AN219" s="291"/>
      <c r="AO219" s="291"/>
      <c r="AP219" s="291"/>
      <c r="AQ219" s="292"/>
      <c r="AR219" s="286">
        <f t="shared" si="54"/>
        <v>0</v>
      </c>
    </row>
    <row r="220" spans="3:44" x14ac:dyDescent="0.2">
      <c r="C220" s="911" t="s">
        <v>295</v>
      </c>
      <c r="D220" s="289">
        <f>IFERROR('Group Inputs'!C249,0)</f>
        <v>0</v>
      </c>
      <c r="E220" s="289">
        <f>IFERROR('Group Inputs'!E249,0)</f>
        <v>0</v>
      </c>
      <c r="F220" s="289">
        <f t="shared" si="52"/>
        <v>0</v>
      </c>
      <c r="G220" s="289"/>
      <c r="H220" s="1309"/>
      <c r="I220" s="289"/>
      <c r="J220" s="289"/>
      <c r="K220" s="289"/>
      <c r="L220" s="289"/>
      <c r="M220" s="289"/>
      <c r="N220" s="289"/>
      <c r="O220" s="289"/>
      <c r="P220" s="289"/>
      <c r="Q220" s="289"/>
      <c r="R220" s="289"/>
      <c r="S220" s="290"/>
      <c r="T220" s="285">
        <f t="shared" si="53"/>
        <v>0</v>
      </c>
      <c r="U220" s="286"/>
      <c r="V220" s="286"/>
      <c r="W220" s="291"/>
      <c r="X220" s="291"/>
      <c r="Y220" s="291"/>
      <c r="Z220" s="291"/>
      <c r="AA220" s="291"/>
      <c r="AB220" s="291"/>
      <c r="AC220" s="291"/>
      <c r="AD220" s="291"/>
      <c r="AE220" s="291"/>
      <c r="AF220" s="291">
        <f t="shared" si="51"/>
        <v>0</v>
      </c>
      <c r="AG220" s="291"/>
      <c r="AH220" s="291"/>
      <c r="AI220" s="809"/>
      <c r="AJ220" s="809"/>
      <c r="AK220" s="291"/>
      <c r="AL220" s="291"/>
      <c r="AM220" s="291"/>
      <c r="AN220" s="291"/>
      <c r="AO220" s="291"/>
      <c r="AP220" s="291"/>
      <c r="AQ220" s="292"/>
      <c r="AR220" s="286">
        <f t="shared" si="54"/>
        <v>0</v>
      </c>
    </row>
    <row r="221" spans="3:44" x14ac:dyDescent="0.2">
      <c r="C221" s="911" t="s">
        <v>295</v>
      </c>
      <c r="D221" s="289">
        <f>IFERROR('Group Inputs'!C250,0)</f>
        <v>0</v>
      </c>
      <c r="E221" s="289">
        <f>IFERROR('Group Inputs'!E250,0)</f>
        <v>0</v>
      </c>
      <c r="F221" s="289">
        <f t="shared" si="52"/>
        <v>0</v>
      </c>
      <c r="G221" s="289"/>
      <c r="H221" s="1309"/>
      <c r="I221" s="289"/>
      <c r="J221" s="289"/>
      <c r="K221" s="289"/>
      <c r="L221" s="289"/>
      <c r="M221" s="289"/>
      <c r="N221" s="289"/>
      <c r="O221" s="289"/>
      <c r="P221" s="289"/>
      <c r="Q221" s="289"/>
      <c r="R221" s="289"/>
      <c r="S221" s="290"/>
      <c r="T221" s="285">
        <f t="shared" si="53"/>
        <v>0</v>
      </c>
      <c r="U221" s="286"/>
      <c r="V221" s="286"/>
      <c r="W221" s="291"/>
      <c r="X221" s="291"/>
      <c r="Y221" s="291"/>
      <c r="Z221" s="291"/>
      <c r="AA221" s="291"/>
      <c r="AB221" s="291"/>
      <c r="AC221" s="291"/>
      <c r="AD221" s="291"/>
      <c r="AE221" s="291"/>
      <c r="AF221" s="291">
        <f t="shared" si="51"/>
        <v>0</v>
      </c>
      <c r="AG221" s="291"/>
      <c r="AH221" s="291"/>
      <c r="AI221" s="809"/>
      <c r="AJ221" s="809"/>
      <c r="AK221" s="291"/>
      <c r="AL221" s="291"/>
      <c r="AM221" s="291"/>
      <c r="AN221" s="291"/>
      <c r="AO221" s="291"/>
      <c r="AP221" s="291"/>
      <c r="AQ221" s="292"/>
      <c r="AR221" s="286">
        <f t="shared" si="54"/>
        <v>0</v>
      </c>
    </row>
    <row r="222" spans="3:44" x14ac:dyDescent="0.2">
      <c r="C222" s="911" t="s">
        <v>295</v>
      </c>
      <c r="D222" s="289">
        <f>IFERROR('Group Inputs'!C251,0)</f>
        <v>0</v>
      </c>
      <c r="E222" s="289">
        <f>IFERROR('Group Inputs'!E251,0)</f>
        <v>0</v>
      </c>
      <c r="F222" s="289">
        <f t="shared" si="52"/>
        <v>0</v>
      </c>
      <c r="G222" s="289"/>
      <c r="H222" s="1309"/>
      <c r="I222" s="289"/>
      <c r="J222" s="289"/>
      <c r="K222" s="289"/>
      <c r="L222" s="289"/>
      <c r="M222" s="289"/>
      <c r="N222" s="289"/>
      <c r="O222" s="289"/>
      <c r="P222" s="289"/>
      <c r="Q222" s="289"/>
      <c r="R222" s="289"/>
      <c r="S222" s="290"/>
      <c r="T222" s="285">
        <f t="shared" si="53"/>
        <v>0</v>
      </c>
      <c r="U222" s="286"/>
      <c r="V222" s="286"/>
      <c r="W222" s="291"/>
      <c r="X222" s="291"/>
      <c r="Y222" s="291"/>
      <c r="Z222" s="291"/>
      <c r="AA222" s="291"/>
      <c r="AB222" s="291"/>
      <c r="AC222" s="291"/>
      <c r="AD222" s="291"/>
      <c r="AE222" s="291"/>
      <c r="AF222" s="291">
        <f t="shared" si="51"/>
        <v>0</v>
      </c>
      <c r="AG222" s="291"/>
      <c r="AH222" s="291"/>
      <c r="AI222" s="809"/>
      <c r="AJ222" s="809"/>
      <c r="AK222" s="291"/>
      <c r="AL222" s="291"/>
      <c r="AM222" s="291"/>
      <c r="AN222" s="291"/>
      <c r="AO222" s="291"/>
      <c r="AP222" s="291"/>
      <c r="AQ222" s="292"/>
      <c r="AR222" s="286">
        <f t="shared" si="54"/>
        <v>0</v>
      </c>
    </row>
    <row r="223" spans="3:44" x14ac:dyDescent="0.2">
      <c r="C223" s="911" t="s">
        <v>295</v>
      </c>
      <c r="D223" s="289">
        <f>IFERROR('Group Inputs'!C252,0)</f>
        <v>0</v>
      </c>
      <c r="E223" s="289">
        <f>IFERROR('Group Inputs'!E252,0)</f>
        <v>0</v>
      </c>
      <c r="F223" s="289">
        <f t="shared" si="52"/>
        <v>0</v>
      </c>
      <c r="G223" s="289"/>
      <c r="H223" s="1309"/>
      <c r="I223" s="289"/>
      <c r="J223" s="289"/>
      <c r="K223" s="289"/>
      <c r="L223" s="289"/>
      <c r="M223" s="289"/>
      <c r="N223" s="289"/>
      <c r="O223" s="289"/>
      <c r="P223" s="289"/>
      <c r="Q223" s="289"/>
      <c r="R223" s="289"/>
      <c r="S223" s="290"/>
      <c r="T223" s="285">
        <f t="shared" si="53"/>
        <v>0</v>
      </c>
      <c r="U223" s="286"/>
      <c r="V223" s="286"/>
      <c r="W223" s="291"/>
      <c r="X223" s="291"/>
      <c r="Y223" s="291"/>
      <c r="Z223" s="291"/>
      <c r="AA223" s="291"/>
      <c r="AB223" s="291"/>
      <c r="AC223" s="291"/>
      <c r="AD223" s="291"/>
      <c r="AE223" s="291"/>
      <c r="AF223" s="291">
        <f t="shared" si="51"/>
        <v>0</v>
      </c>
      <c r="AG223" s="291"/>
      <c r="AH223" s="291"/>
      <c r="AI223" s="809"/>
      <c r="AJ223" s="809"/>
      <c r="AK223" s="291"/>
      <c r="AL223" s="291"/>
      <c r="AM223" s="291"/>
      <c r="AN223" s="291"/>
      <c r="AO223" s="291"/>
      <c r="AP223" s="291"/>
      <c r="AQ223" s="292"/>
      <c r="AR223" s="286">
        <f t="shared" si="54"/>
        <v>0</v>
      </c>
    </row>
    <row r="224" spans="3:44" x14ac:dyDescent="0.2">
      <c r="C224" s="911" t="s">
        <v>295</v>
      </c>
      <c r="D224" s="289">
        <f>IFERROR('Group Inputs'!C253,0)</f>
        <v>0</v>
      </c>
      <c r="E224" s="289">
        <f>IFERROR('Group Inputs'!E253,0)</f>
        <v>0</v>
      </c>
      <c r="F224" s="289">
        <f t="shared" si="52"/>
        <v>0</v>
      </c>
      <c r="G224" s="289"/>
      <c r="H224" s="1309"/>
      <c r="I224" s="289"/>
      <c r="J224" s="289"/>
      <c r="K224" s="289"/>
      <c r="L224" s="289"/>
      <c r="M224" s="289"/>
      <c r="N224" s="289"/>
      <c r="O224" s="289"/>
      <c r="P224" s="289"/>
      <c r="Q224" s="289"/>
      <c r="R224" s="289"/>
      <c r="S224" s="290"/>
      <c r="T224" s="285">
        <f t="shared" si="53"/>
        <v>0</v>
      </c>
      <c r="U224" s="286"/>
      <c r="V224" s="286"/>
      <c r="W224" s="291"/>
      <c r="X224" s="291"/>
      <c r="Y224" s="291"/>
      <c r="Z224" s="291"/>
      <c r="AA224" s="291"/>
      <c r="AB224" s="291"/>
      <c r="AC224" s="291"/>
      <c r="AD224" s="291"/>
      <c r="AE224" s="291"/>
      <c r="AF224" s="291">
        <f t="shared" si="51"/>
        <v>0</v>
      </c>
      <c r="AG224" s="291"/>
      <c r="AH224" s="291"/>
      <c r="AI224" s="809"/>
      <c r="AJ224" s="809"/>
      <c r="AK224" s="291"/>
      <c r="AL224" s="291"/>
      <c r="AM224" s="291"/>
      <c r="AN224" s="291"/>
      <c r="AO224" s="291"/>
      <c r="AP224" s="291"/>
      <c r="AQ224" s="292"/>
      <c r="AR224" s="286">
        <f t="shared" si="54"/>
        <v>0</v>
      </c>
    </row>
    <row r="225" spans="3:44" x14ac:dyDescent="0.2">
      <c r="C225" s="911"/>
      <c r="D225" s="289"/>
      <c r="E225" s="289"/>
      <c r="F225" s="289"/>
      <c r="G225" s="289"/>
      <c r="H225" s="1309"/>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09"/>
      <c r="AJ225" s="809"/>
      <c r="AK225" s="291"/>
      <c r="AL225" s="291"/>
      <c r="AM225" s="291"/>
      <c r="AN225" s="291"/>
      <c r="AO225" s="291"/>
      <c r="AP225" s="291"/>
      <c r="AQ225" s="292"/>
      <c r="AR225" s="286">
        <f t="shared" si="54"/>
        <v>0</v>
      </c>
    </row>
    <row r="226" spans="3:44" x14ac:dyDescent="0.2">
      <c r="C226" s="1301" t="s">
        <v>296</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54"/>
        <v>0</v>
      </c>
    </row>
    <row r="227" spans="3:44" x14ac:dyDescent="0.2">
      <c r="C227" s="1303" t="s">
        <v>263</v>
      </c>
      <c r="D227" s="283"/>
      <c r="E227" s="283"/>
      <c r="F227" s="283"/>
      <c r="G227" s="283"/>
      <c r="H227" s="1308"/>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8"/>
      <c r="AJ227" s="808"/>
      <c r="AK227" s="287"/>
      <c r="AL227" s="287"/>
      <c r="AM227" s="287"/>
      <c r="AN227" s="287"/>
      <c r="AO227" s="287"/>
      <c r="AP227" s="287"/>
      <c r="AQ227" s="288"/>
      <c r="AR227" s="286">
        <f t="shared" si="54"/>
        <v>0</v>
      </c>
    </row>
    <row r="228" spans="3:44" x14ac:dyDescent="0.2">
      <c r="C228" s="911" t="s">
        <v>1119</v>
      </c>
      <c r="D228" s="289">
        <f>IFERROR('Group Inputs'!C257,0)</f>
        <v>0</v>
      </c>
      <c r="E228" s="289">
        <f>IFERROR('Group Inputs'!E257,0)</f>
        <v>0</v>
      </c>
      <c r="F228" s="289">
        <f>D228-E228</f>
        <v>0</v>
      </c>
      <c r="G228" s="289"/>
      <c r="H228" s="1309"/>
      <c r="I228" s="289"/>
      <c r="J228" s="289"/>
      <c r="K228" s="289"/>
      <c r="L228" s="289"/>
      <c r="M228" s="289"/>
      <c r="N228" s="289"/>
      <c r="O228" s="289"/>
      <c r="P228" s="289"/>
      <c r="Q228" s="289"/>
      <c r="R228" s="289"/>
      <c r="S228" s="290"/>
      <c r="T228" s="285">
        <f>SUM(F228:S228)</f>
        <v>0</v>
      </c>
      <c r="U228" s="286"/>
      <c r="V228" s="286"/>
      <c r="W228" s="291"/>
      <c r="X228" s="291"/>
      <c r="Y228" s="291"/>
      <c r="Z228" s="291"/>
      <c r="AA228" s="291"/>
      <c r="AB228" s="291"/>
      <c r="AC228" s="291"/>
      <c r="AD228" s="291"/>
      <c r="AE228" s="291"/>
      <c r="AF228" s="291">
        <f>+T228</f>
        <v>0</v>
      </c>
      <c r="AG228" s="291"/>
      <c r="AH228" s="291"/>
      <c r="AI228" s="809"/>
      <c r="AJ228" s="809"/>
      <c r="AK228" s="291"/>
      <c r="AL228" s="291"/>
      <c r="AM228" s="291"/>
      <c r="AN228" s="291"/>
      <c r="AO228" s="291"/>
      <c r="AP228" s="291"/>
      <c r="AQ228" s="292"/>
      <c r="AR228" s="286">
        <f t="shared" si="54"/>
        <v>0</v>
      </c>
    </row>
    <row r="229" spans="3:44" x14ac:dyDescent="0.2">
      <c r="C229" s="911"/>
      <c r="D229" s="289"/>
      <c r="E229" s="289"/>
      <c r="F229" s="289"/>
      <c r="G229" s="289"/>
      <c r="H229" s="1309"/>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09"/>
      <c r="AJ229" s="809"/>
      <c r="AK229" s="291"/>
      <c r="AL229" s="291"/>
      <c r="AM229" s="291"/>
      <c r="AN229" s="291"/>
      <c r="AO229" s="291"/>
      <c r="AP229" s="291"/>
      <c r="AQ229" s="292"/>
      <c r="AR229" s="286">
        <f t="shared" si="54"/>
        <v>0</v>
      </c>
    </row>
    <row r="230" spans="3:44" x14ac:dyDescent="0.2">
      <c r="C230" s="1301" t="s">
        <v>298</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54"/>
        <v>0</v>
      </c>
    </row>
    <row r="231" spans="3:44" x14ac:dyDescent="0.2">
      <c r="C231" s="1303" t="s">
        <v>299</v>
      </c>
      <c r="D231" s="283"/>
      <c r="E231" s="283"/>
      <c r="F231" s="283"/>
      <c r="G231" s="283"/>
      <c r="H231" s="1308"/>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8"/>
      <c r="AJ231" s="808"/>
      <c r="AK231" s="287"/>
      <c r="AL231" s="287"/>
      <c r="AM231" s="287"/>
      <c r="AN231" s="287"/>
      <c r="AO231" s="287"/>
      <c r="AP231" s="287"/>
      <c r="AQ231" s="288"/>
      <c r="AR231" s="286">
        <f t="shared" si="54"/>
        <v>0</v>
      </c>
    </row>
    <row r="232" spans="3:44" x14ac:dyDescent="0.2">
      <c r="C232" s="911" t="s">
        <v>349</v>
      </c>
      <c r="D232" s="289">
        <f>IFERROR('Group Inputs'!C261,0)</f>
        <v>0</v>
      </c>
      <c r="E232" s="289">
        <f>IFERROR('Group Inputs'!E261,0)</f>
        <v>0</v>
      </c>
      <c r="F232" s="289">
        <f>D232-E232</f>
        <v>0</v>
      </c>
      <c r="G232" s="289"/>
      <c r="H232" s="1309"/>
      <c r="I232" s="289"/>
      <c r="J232" s="289"/>
      <c r="K232" s="289"/>
      <c r="L232" s="289"/>
      <c r="M232" s="289"/>
      <c r="N232" s="289"/>
      <c r="O232" s="289"/>
      <c r="P232" s="289"/>
      <c r="Q232" s="289"/>
      <c r="R232" s="289"/>
      <c r="S232" s="290"/>
      <c r="T232" s="285">
        <f t="shared" ref="T232:T238" si="55">SUM(F232:S232)</f>
        <v>0</v>
      </c>
      <c r="U232" s="286"/>
      <c r="V232" s="286"/>
      <c r="W232" s="291"/>
      <c r="X232" s="291"/>
      <c r="Y232" s="291"/>
      <c r="Z232" s="291"/>
      <c r="AA232" s="291"/>
      <c r="AB232" s="291"/>
      <c r="AC232" s="291"/>
      <c r="AD232" s="291"/>
      <c r="AE232" s="291"/>
      <c r="AF232" s="291"/>
      <c r="AG232" s="291"/>
      <c r="AH232" s="291"/>
      <c r="AI232" s="809"/>
      <c r="AJ232" s="809"/>
      <c r="AK232" s="291">
        <f>+T232</f>
        <v>0</v>
      </c>
      <c r="AL232" s="291"/>
      <c r="AM232" s="291"/>
      <c r="AN232" s="291"/>
      <c r="AO232" s="291"/>
      <c r="AP232" s="291"/>
      <c r="AQ232" s="292"/>
      <c r="AR232" s="286">
        <f t="shared" si="54"/>
        <v>0</v>
      </c>
    </row>
    <row r="233" spans="3:44" x14ac:dyDescent="0.2">
      <c r="C233" s="911" t="s">
        <v>301</v>
      </c>
      <c r="D233" s="289">
        <f>IFERROR('Group Inputs'!C262,0)</f>
        <v>0</v>
      </c>
      <c r="E233" s="289">
        <f>IFERROR('Group Inputs'!E262,0)</f>
        <v>0</v>
      </c>
      <c r="F233" s="289">
        <f t="shared" ref="F233:F236" si="56">D233-E233</f>
        <v>0</v>
      </c>
      <c r="G233" s="289"/>
      <c r="H233" s="1309"/>
      <c r="I233" s="289"/>
      <c r="J233" s="289"/>
      <c r="K233" s="289"/>
      <c r="L233" s="289"/>
      <c r="M233" s="289"/>
      <c r="N233" s="289"/>
      <c r="O233" s="289"/>
      <c r="P233" s="289"/>
      <c r="Q233" s="289"/>
      <c r="R233" s="289"/>
      <c r="S233" s="290"/>
      <c r="T233" s="285">
        <f t="shared" si="55"/>
        <v>0</v>
      </c>
      <c r="U233" s="286"/>
      <c r="V233" s="286"/>
      <c r="W233" s="291"/>
      <c r="X233" s="291"/>
      <c r="Y233" s="291"/>
      <c r="Z233" s="291"/>
      <c r="AA233" s="291"/>
      <c r="AB233" s="291"/>
      <c r="AC233" s="291"/>
      <c r="AD233" s="291"/>
      <c r="AE233" s="291"/>
      <c r="AF233" s="291"/>
      <c r="AG233" s="291"/>
      <c r="AH233" s="291"/>
      <c r="AI233" s="809"/>
      <c r="AJ233" s="809"/>
      <c r="AK233" s="291"/>
      <c r="AL233" s="291">
        <f>+T233</f>
        <v>0</v>
      </c>
      <c r="AM233" s="291"/>
      <c r="AN233" s="291"/>
      <c r="AO233" s="291"/>
      <c r="AP233" s="291"/>
      <c r="AQ233" s="292"/>
      <c r="AR233" s="286">
        <f t="shared" si="54"/>
        <v>0</v>
      </c>
    </row>
    <row r="234" spans="3:44" x14ac:dyDescent="0.2">
      <c r="C234" s="911" t="s">
        <v>1120</v>
      </c>
      <c r="D234" s="289">
        <f>IFERROR('Group Inputs'!C263,0)</f>
        <v>0</v>
      </c>
      <c r="E234" s="289">
        <f>IFERROR('Group Inputs'!E263,0)</f>
        <v>0</v>
      </c>
      <c r="F234" s="289">
        <f t="shared" si="56"/>
        <v>0</v>
      </c>
      <c r="G234" s="289"/>
      <c r="H234" s="1309">
        <f>-F234</f>
        <v>0</v>
      </c>
      <c r="I234" s="289"/>
      <c r="J234" s="289"/>
      <c r="K234" s="289"/>
      <c r="L234" s="289"/>
      <c r="M234" s="289"/>
      <c r="N234" s="289"/>
      <c r="O234" s="289"/>
      <c r="P234" s="289"/>
      <c r="Q234" s="289"/>
      <c r="R234" s="289"/>
      <c r="S234" s="290"/>
      <c r="T234" s="285">
        <f t="shared" si="55"/>
        <v>0</v>
      </c>
      <c r="U234" s="286"/>
      <c r="V234" s="286"/>
      <c r="W234" s="291"/>
      <c r="X234" s="291"/>
      <c r="Y234" s="291"/>
      <c r="Z234" s="291"/>
      <c r="AA234" s="291"/>
      <c r="AB234" s="291"/>
      <c r="AC234" s="291"/>
      <c r="AD234" s="291"/>
      <c r="AE234" s="291"/>
      <c r="AF234" s="291"/>
      <c r="AG234" s="291"/>
      <c r="AH234" s="291"/>
      <c r="AI234" s="809"/>
      <c r="AJ234" s="809"/>
      <c r="AK234" s="291"/>
      <c r="AL234" s="291"/>
      <c r="AM234" s="291">
        <f>+T234</f>
        <v>0</v>
      </c>
      <c r="AN234" s="291"/>
      <c r="AO234" s="291"/>
      <c r="AP234" s="291"/>
      <c r="AQ234" s="292"/>
      <c r="AR234" s="286">
        <f t="shared" si="54"/>
        <v>0</v>
      </c>
    </row>
    <row r="235" spans="3:44" x14ac:dyDescent="0.2">
      <c r="C235" s="911" t="s">
        <v>1121</v>
      </c>
      <c r="D235" s="289">
        <f>IFERROR('Group Inputs'!C264,0)</f>
        <v>0</v>
      </c>
      <c r="E235" s="289">
        <f>IFERROR('Group Inputs'!E264,0)</f>
        <v>0</v>
      </c>
      <c r="F235" s="289">
        <f t="shared" si="56"/>
        <v>0</v>
      </c>
      <c r="G235" s="289"/>
      <c r="H235" s="1309"/>
      <c r="I235" s="289"/>
      <c r="J235" s="289"/>
      <c r="K235" s="289"/>
      <c r="L235" s="289"/>
      <c r="M235" s="289"/>
      <c r="N235" s="289"/>
      <c r="O235" s="289"/>
      <c r="P235" s="289"/>
      <c r="Q235" s="289"/>
      <c r="R235" s="289"/>
      <c r="S235" s="290"/>
      <c r="T235" s="285">
        <f t="shared" si="55"/>
        <v>0</v>
      </c>
      <c r="U235" s="286"/>
      <c r="V235" s="286"/>
      <c r="W235" s="291"/>
      <c r="X235" s="291"/>
      <c r="Y235" s="291"/>
      <c r="Z235" s="291"/>
      <c r="AA235" s="291"/>
      <c r="AB235" s="291"/>
      <c r="AC235" s="291"/>
      <c r="AD235" s="291"/>
      <c r="AE235" s="291"/>
      <c r="AF235" s="291"/>
      <c r="AG235" s="291"/>
      <c r="AH235" s="291"/>
      <c r="AI235" s="809"/>
      <c r="AJ235" s="809"/>
      <c r="AK235" s="291"/>
      <c r="AL235" s="291"/>
      <c r="AM235" s="291"/>
      <c r="AN235" s="291"/>
      <c r="AO235" s="291"/>
      <c r="AP235" s="291"/>
      <c r="AQ235" s="292"/>
      <c r="AR235" s="286">
        <f t="shared" si="54"/>
        <v>0</v>
      </c>
    </row>
    <row r="236" spans="3:44" x14ac:dyDescent="0.2">
      <c r="C236" s="296" t="s">
        <v>1122</v>
      </c>
      <c r="D236" s="289">
        <f>SUBTOTAL(9,'Group Inputs'!C12:C116)</f>
        <v>0</v>
      </c>
      <c r="E236" s="289">
        <f>SUBTOTAL(9,'Group Inputs'!E12:E116)</f>
        <v>0</v>
      </c>
      <c r="F236" s="289">
        <f t="shared" si="56"/>
        <v>0</v>
      </c>
      <c r="G236" s="289"/>
      <c r="H236" s="1309"/>
      <c r="I236" s="289"/>
      <c r="J236" s="289"/>
      <c r="K236" s="289"/>
      <c r="L236" s="289"/>
      <c r="M236" s="289"/>
      <c r="N236" s="289"/>
      <c r="O236" s="289"/>
      <c r="P236" s="289"/>
      <c r="Q236" s="289"/>
      <c r="R236" s="289"/>
      <c r="S236" s="290"/>
      <c r="T236" s="285">
        <f t="shared" si="55"/>
        <v>0</v>
      </c>
      <c r="U236" s="286"/>
      <c r="V236" s="286"/>
      <c r="W236" s="291"/>
      <c r="X236" s="291"/>
      <c r="Y236" s="291"/>
      <c r="Z236" s="291"/>
      <c r="AA236" s="291"/>
      <c r="AB236" s="291"/>
      <c r="AC236" s="291"/>
      <c r="AD236" s="291"/>
      <c r="AE236" s="291"/>
      <c r="AF236" s="291"/>
      <c r="AG236" s="291"/>
      <c r="AH236" s="291"/>
      <c r="AI236" s="809"/>
      <c r="AJ236" s="809"/>
      <c r="AK236" s="291"/>
      <c r="AL236" s="291"/>
      <c r="AM236" s="291"/>
      <c r="AN236" s="291"/>
      <c r="AO236" s="291"/>
      <c r="AP236" s="291"/>
      <c r="AQ236" s="292"/>
      <c r="AR236" s="286">
        <f t="shared" si="54"/>
        <v>0</v>
      </c>
    </row>
    <row r="237" spans="3:44" x14ac:dyDescent="0.2">
      <c r="C237" s="296"/>
      <c r="D237" s="289"/>
      <c r="E237" s="289"/>
      <c r="F237" s="289"/>
      <c r="G237" s="289"/>
      <c r="H237" s="1309"/>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09"/>
      <c r="AJ237" s="809"/>
      <c r="AK237" s="291"/>
      <c r="AL237" s="291"/>
      <c r="AM237" s="291"/>
      <c r="AN237" s="291"/>
      <c r="AO237" s="291"/>
      <c r="AP237" s="291"/>
      <c r="AQ237" s="292"/>
      <c r="AR237" s="286">
        <f t="shared" si="54"/>
        <v>0</v>
      </c>
    </row>
    <row r="238" spans="3:44" x14ac:dyDescent="0.2">
      <c r="C238" s="297" t="s">
        <v>1123</v>
      </c>
      <c r="D238" s="289"/>
      <c r="E238" s="289"/>
      <c r="F238" s="289">
        <f>-D236</f>
        <v>0</v>
      </c>
      <c r="G238" s="289"/>
      <c r="H238" s="1309"/>
      <c r="I238" s="289"/>
      <c r="J238" s="289"/>
      <c r="K238" s="289"/>
      <c r="L238" s="289"/>
      <c r="M238" s="289"/>
      <c r="N238" s="289"/>
      <c r="O238" s="289"/>
      <c r="P238" s="289"/>
      <c r="Q238" s="289"/>
      <c r="R238" s="289"/>
      <c r="S238" s="290"/>
      <c r="T238" s="285">
        <f t="shared" si="55"/>
        <v>0</v>
      </c>
      <c r="U238" s="286"/>
      <c r="V238" s="286"/>
      <c r="W238" s="291"/>
      <c r="X238" s="291"/>
      <c r="Y238" s="291"/>
      <c r="Z238" s="291"/>
      <c r="AA238" s="291"/>
      <c r="AB238" s="291"/>
      <c r="AC238" s="291"/>
      <c r="AD238" s="291"/>
      <c r="AE238" s="291"/>
      <c r="AF238" s="291"/>
      <c r="AG238" s="291"/>
      <c r="AH238" s="291"/>
      <c r="AI238" s="809"/>
      <c r="AJ238" s="809"/>
      <c r="AK238" s="291"/>
      <c r="AL238" s="291"/>
      <c r="AM238" s="291"/>
      <c r="AN238" s="291"/>
      <c r="AO238" s="291"/>
      <c r="AP238" s="291"/>
      <c r="AQ238" s="292"/>
      <c r="AR238" s="286">
        <f t="shared" si="54"/>
        <v>0</v>
      </c>
    </row>
    <row r="239" spans="3:44" ht="13.5" thickBot="1" x14ac:dyDescent="0.25">
      <c r="C239" s="298" t="s">
        <v>1124</v>
      </c>
      <c r="D239" s="299">
        <f>SUM(D104:D236)</f>
        <v>0</v>
      </c>
      <c r="E239" s="299">
        <f>SUM(E104:E236)</f>
        <v>0</v>
      </c>
      <c r="F239" s="300">
        <f>SUM(F6:F238)</f>
        <v>0</v>
      </c>
      <c r="G239" s="300">
        <f t="shared" ref="G239:T239" si="57">SUM(G5:G238)</f>
        <v>0</v>
      </c>
      <c r="H239" s="300">
        <f t="shared" si="57"/>
        <v>0</v>
      </c>
      <c r="I239" s="300">
        <f t="shared" si="57"/>
        <v>0</v>
      </c>
      <c r="J239" s="300">
        <f t="shared" si="57"/>
        <v>0</v>
      </c>
      <c r="K239" s="300">
        <f t="shared" si="57"/>
        <v>0</v>
      </c>
      <c r="L239" s="300">
        <f t="shared" si="57"/>
        <v>0</v>
      </c>
      <c r="M239" s="300">
        <f t="shared" si="57"/>
        <v>0</v>
      </c>
      <c r="N239" s="300">
        <f t="shared" si="57"/>
        <v>0</v>
      </c>
      <c r="O239" s="300">
        <f t="shared" si="57"/>
        <v>0</v>
      </c>
      <c r="P239" s="300">
        <f t="shared" si="57"/>
        <v>0</v>
      </c>
      <c r="Q239" s="300">
        <f t="shared" si="57"/>
        <v>0</v>
      </c>
      <c r="R239" s="300">
        <f t="shared" si="57"/>
        <v>0</v>
      </c>
      <c r="S239" s="300">
        <f t="shared" si="57"/>
        <v>0</v>
      </c>
      <c r="T239" s="300">
        <f t="shared" si="57"/>
        <v>0</v>
      </c>
      <c r="U239" s="286"/>
      <c r="V239" s="286"/>
      <c r="W239" s="302">
        <f t="shared" ref="W239:AQ239" si="58">SUM(W6:W238)</f>
        <v>0</v>
      </c>
      <c r="X239" s="302">
        <f t="shared" si="58"/>
        <v>0</v>
      </c>
      <c r="Y239" s="302">
        <f t="shared" si="58"/>
        <v>0</v>
      </c>
      <c r="Z239" s="302">
        <f t="shared" si="58"/>
        <v>0</v>
      </c>
      <c r="AA239" s="302">
        <f t="shared" si="58"/>
        <v>0</v>
      </c>
      <c r="AB239" s="302">
        <f t="shared" si="58"/>
        <v>0</v>
      </c>
      <c r="AC239" s="302">
        <f t="shared" si="58"/>
        <v>0</v>
      </c>
      <c r="AD239" s="302">
        <f t="shared" si="58"/>
        <v>0</v>
      </c>
      <c r="AE239" s="302">
        <f t="shared" si="58"/>
        <v>0</v>
      </c>
      <c r="AF239" s="302">
        <f t="shared" si="58"/>
        <v>0</v>
      </c>
      <c r="AG239" s="302">
        <f t="shared" si="58"/>
        <v>0</v>
      </c>
      <c r="AH239" s="302">
        <f t="shared" si="58"/>
        <v>0</v>
      </c>
      <c r="AI239" s="302">
        <f t="shared" si="58"/>
        <v>0</v>
      </c>
      <c r="AJ239" s="302">
        <f t="shared" si="58"/>
        <v>0</v>
      </c>
      <c r="AK239" s="302">
        <f t="shared" si="58"/>
        <v>0</v>
      </c>
      <c r="AL239" s="302">
        <f t="shared" si="58"/>
        <v>0</v>
      </c>
      <c r="AM239" s="302">
        <f t="shared" si="58"/>
        <v>0</v>
      </c>
      <c r="AN239" s="302">
        <f t="shared" si="58"/>
        <v>0</v>
      </c>
      <c r="AO239" s="302">
        <f t="shared" si="58"/>
        <v>0</v>
      </c>
      <c r="AP239" s="302">
        <f t="shared" si="58"/>
        <v>0</v>
      </c>
      <c r="AQ239" s="302">
        <f t="shared" si="58"/>
        <v>0</v>
      </c>
    </row>
    <row r="240" spans="3:44" ht="13.5" thickTop="1" x14ac:dyDescent="0.2">
      <c r="D240" s="304"/>
      <c r="E240" s="304"/>
    </row>
    <row r="241" spans="2:43" x14ac:dyDescent="0.2">
      <c r="I241" s="306"/>
      <c r="J241" s="306"/>
      <c r="K241" s="306"/>
      <c r="L241" s="306"/>
      <c r="M241" s="306"/>
      <c r="N241" s="306"/>
      <c r="O241" s="306"/>
      <c r="P241" s="306"/>
      <c r="Q241" s="306"/>
      <c r="R241" s="306"/>
      <c r="S241" s="306"/>
      <c r="AD241" s="286"/>
      <c r="AE241" s="286"/>
      <c r="AF241" s="286"/>
      <c r="AP241" s="286"/>
    </row>
    <row r="242" spans="2:43" x14ac:dyDescent="0.2">
      <c r="D242" s="265"/>
      <c r="E242" s="265"/>
      <c r="F242" s="265"/>
      <c r="G242" s="265"/>
      <c r="H242" s="265"/>
      <c r="I242" s="265"/>
      <c r="J242" s="265"/>
      <c r="K242" s="265"/>
      <c r="L242" s="265"/>
      <c r="M242" s="265"/>
      <c r="N242" s="265"/>
      <c r="O242" s="265"/>
      <c r="P242" s="265"/>
      <c r="Q242" s="265"/>
      <c r="R242" s="265"/>
      <c r="S242" s="307"/>
      <c r="T242" s="265"/>
      <c r="AF242" s="667">
        <f>SUM(AF209:AF212)+('Notes &amp; Disclosures'!J470+'Notes &amp; Disclosures'!K470)</f>
        <v>0</v>
      </c>
      <c r="AK242" s="307"/>
      <c r="AL242" s="307"/>
      <c r="AM242" s="307"/>
      <c r="AP242" s="469"/>
    </row>
    <row r="243" spans="2:43" x14ac:dyDescent="0.2">
      <c r="W243"/>
      <c r="X243"/>
      <c r="Y243"/>
      <c r="Z243"/>
      <c r="AA243"/>
      <c r="AB243"/>
      <c r="AC243"/>
      <c r="AD243"/>
      <c r="AE243"/>
      <c r="AF243"/>
      <c r="AG243"/>
      <c r="AH243"/>
      <c r="AI243"/>
      <c r="AJ243"/>
      <c r="AK243"/>
      <c r="AL243"/>
      <c r="AM243"/>
      <c r="AN243"/>
      <c r="AO243"/>
      <c r="AP243"/>
      <c r="AQ243"/>
    </row>
    <row r="244" spans="2:43" x14ac:dyDescent="0.2">
      <c r="W244"/>
      <c r="X244"/>
      <c r="Y244"/>
      <c r="Z244"/>
      <c r="AA244"/>
      <c r="AB244"/>
      <c r="AC244"/>
      <c r="AD244"/>
      <c r="AE244"/>
      <c r="AF244"/>
      <c r="AG244"/>
      <c r="AH244"/>
      <c r="AI244"/>
      <c r="AJ244"/>
      <c r="AK244"/>
      <c r="AL244"/>
      <c r="AM244"/>
      <c r="AN244"/>
      <c r="AO244"/>
      <c r="AP244"/>
      <c r="AQ244"/>
    </row>
    <row r="245" spans="2:43" x14ac:dyDescent="0.2">
      <c r="B245" s="265"/>
      <c r="D245" s="265"/>
      <c r="E245" s="265"/>
      <c r="F245" s="265"/>
      <c r="G245" s="265"/>
      <c r="H245" s="265"/>
      <c r="I245" s="265"/>
      <c r="J245" s="265"/>
      <c r="K245" s="265"/>
      <c r="L245" s="265"/>
      <c r="M245" s="265"/>
      <c r="N245" s="265"/>
      <c r="O245" s="265"/>
      <c r="P245" s="265"/>
      <c r="Q245" s="265"/>
      <c r="R245" s="265"/>
      <c r="S245" s="265"/>
      <c r="T245" s="265"/>
    </row>
  </sheetData>
  <printOptions headings="1" gridLines="1"/>
  <pageMargins left="0.39370078740157483" right="0.39370078740157483" top="0.59055118110236227" bottom="0.59055118110236227" header="0.39370078740157483" footer="0.39370078740157483"/>
  <pageSetup paperSize="8" scale="64"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00B050"/>
    <pageSetUpPr fitToPage="1"/>
  </sheetPr>
  <dimension ref="B1:AS245"/>
  <sheetViews>
    <sheetView view="pageBreakPreview" zoomScaleNormal="90" zoomScaleSheetLayoutView="10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x14ac:dyDescent="0.2"/>
  <cols>
    <col min="1" max="1" width="1.42578125" style="83" customWidth="1"/>
    <col min="2" max="2" width="2.42578125" customWidth="1"/>
    <col min="3" max="3" width="65" style="83" bestFit="1" customWidth="1"/>
    <col min="4" max="4" width="14.5703125" style="95" customWidth="1"/>
    <col min="5" max="5" width="14.85546875" style="95" customWidth="1"/>
    <col min="6" max="6" width="14.140625" style="95" bestFit="1" customWidth="1"/>
    <col min="7" max="7" width="13.5703125" style="95" bestFit="1" customWidth="1"/>
    <col min="8" max="8" width="14.140625" style="95" customWidth="1"/>
    <col min="9" max="9" width="12.140625" style="95" customWidth="1"/>
    <col min="10" max="10" width="13.42578125" style="95" customWidth="1"/>
    <col min="11" max="12" width="9.5703125" style="95" customWidth="1"/>
    <col min="13" max="13" width="11.85546875" style="95" customWidth="1"/>
    <col min="14" max="16" width="16.42578125" style="95" customWidth="1"/>
    <col min="17" max="17" width="11.5703125" style="95" customWidth="1"/>
    <col min="18" max="18" width="8.85546875" style="95" customWidth="1"/>
    <col min="19" max="19" width="16.5703125" style="95" customWidth="1"/>
    <col min="20" max="20" width="15.5703125" style="95" bestFit="1" customWidth="1"/>
    <col min="21" max="21" width="2.140625" style="83" hidden="1" customWidth="1"/>
    <col min="22" max="22" width="2.140625" style="83" customWidth="1"/>
    <col min="23" max="43" width="14.5703125" style="83" customWidth="1"/>
    <col min="44" max="44" width="11.5703125" style="83" bestFit="1" customWidth="1"/>
    <col min="45" max="45" width="15.140625" style="265" customWidth="1"/>
    <col min="46" max="16384" width="9.140625" style="83"/>
  </cols>
  <sheetData>
    <row r="1" spans="2:45" x14ac:dyDescent="0.2">
      <c r="B1" s="83"/>
      <c r="C1" s="214"/>
      <c r="D1" s="215"/>
      <c r="E1" s="215"/>
      <c r="F1" s="216"/>
      <c r="G1" s="216"/>
      <c r="H1" s="216"/>
      <c r="I1" s="217" t="s">
        <v>1060</v>
      </c>
      <c r="J1" s="217" t="s">
        <v>1060</v>
      </c>
      <c r="K1" s="217" t="s">
        <v>1060</v>
      </c>
      <c r="L1" s="269" t="s">
        <v>1060</v>
      </c>
      <c r="M1" s="217" t="s">
        <v>1060</v>
      </c>
      <c r="N1" s="217" t="s">
        <v>1060</v>
      </c>
      <c r="O1" s="217" t="s">
        <v>1060</v>
      </c>
      <c r="P1" s="217" t="s">
        <v>1060</v>
      </c>
      <c r="Q1" s="217" t="s">
        <v>1060</v>
      </c>
      <c r="R1" s="217" t="s">
        <v>1060</v>
      </c>
      <c r="S1" s="217" t="s">
        <v>1060</v>
      </c>
      <c r="T1" s="218" t="s">
        <v>1061</v>
      </c>
      <c r="V1" s="265"/>
      <c r="W1" s="1310"/>
      <c r="X1" s="1310"/>
      <c r="Y1" s="1310"/>
      <c r="Z1" s="1310"/>
      <c r="AA1" s="1310"/>
      <c r="AB1" s="1310"/>
      <c r="AC1" s="1310"/>
      <c r="AD1" s="1310"/>
      <c r="AE1" s="1310"/>
      <c r="AF1" s="1310"/>
      <c r="AG1" s="1310"/>
      <c r="AH1" s="1310"/>
      <c r="AI1" s="1310"/>
      <c r="AJ1" s="1310"/>
      <c r="AK1" s="1310"/>
      <c r="AL1" s="1310"/>
      <c r="AM1" s="1310"/>
      <c r="AN1" s="1310"/>
      <c r="AO1" s="1310"/>
      <c r="AP1" s="1310"/>
      <c r="AQ1" s="1311"/>
      <c r="AR1" s="1312"/>
      <c r="AS1" s="1310"/>
    </row>
    <row r="2" spans="2:45" ht="63.75" x14ac:dyDescent="0.2">
      <c r="B2" s="83"/>
      <c r="C2" s="219"/>
      <c r="D2" s="220" t="s">
        <v>316</v>
      </c>
      <c r="E2" s="220" t="s">
        <v>316</v>
      </c>
      <c r="F2" s="221" t="s">
        <v>1062</v>
      </c>
      <c r="G2" s="274" t="s">
        <v>1063</v>
      </c>
      <c r="H2" s="274" t="s">
        <v>1064</v>
      </c>
      <c r="I2" s="222" t="s">
        <v>177</v>
      </c>
      <c r="J2" s="222" t="s">
        <v>1065</v>
      </c>
      <c r="K2" s="222" t="s">
        <v>148</v>
      </c>
      <c r="L2" s="275" t="s">
        <v>1066</v>
      </c>
      <c r="M2" s="222" t="s">
        <v>1067</v>
      </c>
      <c r="N2" s="222" t="s">
        <v>1068</v>
      </c>
      <c r="O2" s="222" t="s">
        <v>1069</v>
      </c>
      <c r="P2" s="222" t="s">
        <v>1070</v>
      </c>
      <c r="Q2" s="222" t="s">
        <v>1071</v>
      </c>
      <c r="R2" s="222" t="s">
        <v>1072</v>
      </c>
      <c r="S2" s="222" t="s">
        <v>1073</v>
      </c>
      <c r="T2" s="223" t="s">
        <v>1125</v>
      </c>
      <c r="V2" s="265"/>
      <c r="W2" s="1313" t="s">
        <v>1075</v>
      </c>
      <c r="X2" s="1313" t="s">
        <v>490</v>
      </c>
      <c r="Y2" s="1313" t="s">
        <v>1076</v>
      </c>
      <c r="Z2" s="1313" t="s">
        <v>1077</v>
      </c>
      <c r="AA2" s="1313" t="s">
        <v>1078</v>
      </c>
      <c r="AB2" s="1313" t="s">
        <v>1079</v>
      </c>
      <c r="AC2" s="1313" t="s">
        <v>1080</v>
      </c>
      <c r="AD2" s="1313" t="s">
        <v>1081</v>
      </c>
      <c r="AE2" s="1313" t="s">
        <v>1082</v>
      </c>
      <c r="AF2" s="1313" t="s">
        <v>1083</v>
      </c>
      <c r="AG2" s="1313" t="s">
        <v>1084</v>
      </c>
      <c r="AH2" s="1313" t="s">
        <v>1085</v>
      </c>
      <c r="AI2" s="1313" t="s">
        <v>1132</v>
      </c>
      <c r="AJ2" s="1313" t="s">
        <v>1087</v>
      </c>
      <c r="AK2" s="1313" t="s">
        <v>1088</v>
      </c>
      <c r="AL2" s="1313" t="s">
        <v>1089</v>
      </c>
      <c r="AM2" s="1313" t="s">
        <v>302</v>
      </c>
      <c r="AN2" s="1313" t="s">
        <v>1090</v>
      </c>
      <c r="AO2" s="1468" t="s">
        <v>1091</v>
      </c>
      <c r="AP2" s="1313" t="s">
        <v>1092</v>
      </c>
      <c r="AQ2" s="1314" t="s">
        <v>1093</v>
      </c>
      <c r="AR2" s="1312"/>
      <c r="AS2" s="1314" t="s">
        <v>1094</v>
      </c>
    </row>
    <row r="3" spans="2:45" s="265" customFormat="1" x14ac:dyDescent="0.2">
      <c r="B3" s="277"/>
      <c r="C3" s="1302" t="s">
        <v>174</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s="265" customFormat="1" x14ac:dyDescent="0.2">
      <c r="B4" s="277"/>
      <c r="C4" s="1301"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s="265" customFormat="1" x14ac:dyDescent="0.2">
      <c r="B5" s="277"/>
      <c r="C5" s="1303" t="str">
        <f>'Group Inputs'!B11</f>
        <v>Revenue</v>
      </c>
      <c r="D5" s="283"/>
      <c r="E5" s="283"/>
      <c r="F5" s="283"/>
      <c r="G5" s="283"/>
      <c r="H5" s="1308"/>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8"/>
      <c r="AJ5" s="808"/>
      <c r="AK5" s="287"/>
      <c r="AL5" s="287"/>
      <c r="AM5" s="287"/>
      <c r="AN5" s="287"/>
      <c r="AO5" s="287"/>
      <c r="AP5" s="287"/>
      <c r="AQ5" s="288"/>
    </row>
    <row r="6" spans="2:45" s="265" customFormat="1" x14ac:dyDescent="0.2">
      <c r="B6" s="277"/>
      <c r="C6" s="911" t="str">
        <f>'Group Inputs'!B12</f>
        <v>Government Grants - Ministry of Education</v>
      </c>
      <c r="D6" s="289">
        <f>IFERROR('Group Inputs'!D12,0)</f>
        <v>0</v>
      </c>
      <c r="E6" s="289"/>
      <c r="F6" s="289">
        <f>D6-E6</f>
        <v>0</v>
      </c>
      <c r="G6" s="289"/>
      <c r="H6" s="1309"/>
      <c r="I6" s="289"/>
      <c r="J6" s="289">
        <f>SUM(-J111-J182-J183)</f>
        <v>0</v>
      </c>
      <c r="K6" s="289"/>
      <c r="L6" s="289">
        <f>-E170</f>
        <v>0</v>
      </c>
      <c r="M6" s="289"/>
      <c r="N6" s="289"/>
      <c r="O6" s="289"/>
      <c r="P6" s="289"/>
      <c r="Q6" s="289"/>
      <c r="R6" s="289"/>
      <c r="S6" s="290"/>
      <c r="T6" s="285">
        <f>SUM(F6:S6)</f>
        <v>0</v>
      </c>
      <c r="U6" s="286"/>
      <c r="V6" s="286"/>
      <c r="W6" s="291">
        <f>+T6</f>
        <v>0</v>
      </c>
      <c r="X6" s="291"/>
      <c r="Y6" s="291"/>
      <c r="Z6" s="291"/>
      <c r="AA6" s="291"/>
      <c r="AB6" s="291"/>
      <c r="AC6" s="291"/>
      <c r="AD6" s="291"/>
      <c r="AE6" s="291"/>
      <c r="AF6" s="291"/>
      <c r="AG6" s="291"/>
      <c r="AH6" s="291"/>
      <c r="AI6" s="809"/>
      <c r="AJ6" s="809"/>
      <c r="AK6" s="291"/>
      <c r="AL6" s="291"/>
      <c r="AM6" s="291"/>
      <c r="AN6" s="291"/>
      <c r="AO6" s="291"/>
      <c r="AP6" s="291"/>
      <c r="AQ6" s="292"/>
      <c r="AR6" s="286">
        <f t="shared" ref="AR6:AR69" si="0">T6-SUM(W6:AQ6)</f>
        <v>0</v>
      </c>
    </row>
    <row r="7" spans="2:45" s="265" customFormat="1" x14ac:dyDescent="0.2">
      <c r="B7" s="277"/>
      <c r="C7" s="911" t="str">
        <f>'Group Inputs'!B13</f>
        <v>Teachers' Salaries Grants</v>
      </c>
      <c r="D7" s="289">
        <f>IFERROR('Group Inputs'!D13,0)</f>
        <v>0</v>
      </c>
      <c r="E7" s="289"/>
      <c r="F7" s="289">
        <f t="shared" ref="F7:F10" si="1">D7-E7</f>
        <v>0</v>
      </c>
      <c r="G7" s="289">
        <f>-F7</f>
        <v>0</v>
      </c>
      <c r="H7" s="1309"/>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09"/>
      <c r="AJ7" s="809"/>
      <c r="AK7" s="291"/>
      <c r="AL7" s="291"/>
      <c r="AM7" s="291"/>
      <c r="AN7" s="291"/>
      <c r="AO7" s="291"/>
      <c r="AP7" s="291"/>
      <c r="AQ7" s="292"/>
      <c r="AR7" s="286">
        <f t="shared" si="0"/>
        <v>0</v>
      </c>
    </row>
    <row r="8" spans="2:45" s="265" customFormat="1" x14ac:dyDescent="0.2">
      <c r="B8" s="277"/>
      <c r="C8" s="911" t="str">
        <f>'Group Inputs'!B14</f>
        <v>Use of Land and Buildings Grants</v>
      </c>
      <c r="D8" s="289">
        <f>IFERROR('Group Inputs'!D14,0)</f>
        <v>0</v>
      </c>
      <c r="E8" s="289"/>
      <c r="F8" s="289">
        <f t="shared" si="1"/>
        <v>0</v>
      </c>
      <c r="G8" s="289">
        <f>-F8</f>
        <v>0</v>
      </c>
      <c r="H8" s="1309"/>
      <c r="I8" s="289"/>
      <c r="J8" s="289"/>
      <c r="K8" s="289"/>
      <c r="L8" s="289"/>
      <c r="M8" s="289"/>
      <c r="N8" s="289"/>
      <c r="O8" s="289"/>
      <c r="P8" s="289"/>
      <c r="Q8" s="289"/>
      <c r="R8" s="289"/>
      <c r="S8" s="290"/>
      <c r="T8" s="293">
        <f>SUM(F8:S8)</f>
        <v>0</v>
      </c>
      <c r="U8" s="286"/>
      <c r="V8" s="286"/>
      <c r="W8" s="291"/>
      <c r="X8" s="291"/>
      <c r="Y8" s="291"/>
      <c r="Z8" s="291"/>
      <c r="AA8" s="291"/>
      <c r="AB8" s="291"/>
      <c r="AC8" s="291"/>
      <c r="AD8" s="291"/>
      <c r="AE8" s="291"/>
      <c r="AF8" s="291"/>
      <c r="AG8" s="291"/>
      <c r="AH8" s="291"/>
      <c r="AI8" s="809"/>
      <c r="AJ8" s="809"/>
      <c r="AK8" s="291"/>
      <c r="AL8" s="291"/>
      <c r="AM8" s="291"/>
      <c r="AN8" s="291"/>
      <c r="AO8" s="291"/>
      <c r="AP8" s="291"/>
      <c r="AQ8" s="292"/>
      <c r="AR8" s="286">
        <f t="shared" si="0"/>
        <v>0</v>
      </c>
    </row>
    <row r="9" spans="2:45" s="265" customFormat="1" x14ac:dyDescent="0.2">
      <c r="B9" s="277"/>
      <c r="C9" s="911" t="str">
        <f>'Group Inputs'!B15</f>
        <v>Ka Ora, Ka Ako - Healthy School Lunches Programme</v>
      </c>
      <c r="D9" s="289">
        <f>IFERROR('Group Inputs'!D15,0)</f>
        <v>0</v>
      </c>
      <c r="E9" s="289"/>
      <c r="F9" s="289">
        <f t="shared" ref="F9" si="2">D9-E9</f>
        <v>0</v>
      </c>
      <c r="G9" s="289"/>
      <c r="H9" s="1309"/>
      <c r="I9" s="289"/>
      <c r="J9" s="289"/>
      <c r="K9" s="289"/>
      <c r="L9" s="289"/>
      <c r="M9" s="289"/>
      <c r="N9" s="289"/>
      <c r="O9" s="289"/>
      <c r="P9" s="289"/>
      <c r="Q9" s="289"/>
      <c r="R9" s="289"/>
      <c r="S9" s="290"/>
      <c r="T9" s="293">
        <f>SUM(F9:S9)</f>
        <v>0</v>
      </c>
      <c r="U9" s="286"/>
      <c r="V9" s="286"/>
      <c r="W9" s="291"/>
      <c r="X9" s="291"/>
      <c r="Y9" s="291"/>
      <c r="Z9" s="291"/>
      <c r="AA9" s="291"/>
      <c r="AB9" s="291"/>
      <c r="AC9" s="291"/>
      <c r="AD9" s="291"/>
      <c r="AE9" s="291"/>
      <c r="AF9" s="291"/>
      <c r="AG9" s="291"/>
      <c r="AH9" s="291"/>
      <c r="AI9" s="809"/>
      <c r="AJ9" s="809"/>
      <c r="AK9" s="291"/>
      <c r="AL9" s="291"/>
      <c r="AM9" s="291"/>
      <c r="AN9" s="291"/>
      <c r="AO9" s="291"/>
      <c r="AP9" s="291"/>
      <c r="AQ9" s="292"/>
      <c r="AR9" s="286">
        <f t="shared" si="0"/>
        <v>0</v>
      </c>
    </row>
    <row r="10" spans="2:45" s="265" customFormat="1" x14ac:dyDescent="0.2">
      <c r="B10" s="277"/>
      <c r="C10" s="911" t="s">
        <v>181</v>
      </c>
      <c r="D10" s="289">
        <f>IFERROR('Group Inputs'!D16,"")</f>
        <v>0</v>
      </c>
      <c r="E10" s="289"/>
      <c r="F10" s="289">
        <f t="shared" si="1"/>
        <v>0</v>
      </c>
      <c r="G10" s="289"/>
      <c r="H10" s="1309"/>
      <c r="I10" s="289"/>
      <c r="J10" s="289"/>
      <c r="K10" s="289"/>
      <c r="L10" s="289"/>
      <c r="M10" s="289"/>
      <c r="N10" s="289"/>
      <c r="O10" s="289"/>
      <c r="P10" s="289"/>
      <c r="Q10" s="289"/>
      <c r="R10" s="289"/>
      <c r="S10" s="290"/>
      <c r="T10" s="285">
        <f>SUM(F10:S10)</f>
        <v>0</v>
      </c>
      <c r="U10" s="286"/>
      <c r="V10" s="286"/>
      <c r="W10" s="291">
        <f>+T10</f>
        <v>0</v>
      </c>
      <c r="X10" s="291"/>
      <c r="Y10" s="291"/>
      <c r="Z10" s="291"/>
      <c r="AA10" s="291"/>
      <c r="AB10" s="291"/>
      <c r="AC10" s="291"/>
      <c r="AD10" s="291"/>
      <c r="AE10" s="291"/>
      <c r="AF10" s="291"/>
      <c r="AG10" s="291"/>
      <c r="AH10" s="291"/>
      <c r="AI10" s="809"/>
      <c r="AJ10" s="809"/>
      <c r="AK10" s="291"/>
      <c r="AL10" s="291"/>
      <c r="AM10" s="291"/>
      <c r="AN10" s="291"/>
      <c r="AO10" s="291"/>
      <c r="AP10" s="291"/>
      <c r="AQ10" s="292"/>
      <c r="AR10" s="286">
        <f t="shared" si="0"/>
        <v>0</v>
      </c>
    </row>
    <row r="11" spans="2:45" s="265" customFormat="1" x14ac:dyDescent="0.2">
      <c r="B11" s="277"/>
      <c r="C11" s="1304"/>
      <c r="D11" s="289"/>
      <c r="E11" s="289"/>
      <c r="F11" s="289"/>
      <c r="G11" s="289"/>
      <c r="H11" s="1309"/>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09"/>
      <c r="AJ11" s="809"/>
      <c r="AK11" s="291"/>
      <c r="AL11" s="291"/>
      <c r="AM11" s="291"/>
      <c r="AN11" s="291"/>
      <c r="AO11" s="291"/>
      <c r="AP11" s="291"/>
      <c r="AQ11" s="292"/>
      <c r="AR11" s="286">
        <f t="shared" si="0"/>
        <v>0</v>
      </c>
    </row>
    <row r="12" spans="2:45" s="265" customFormat="1" x14ac:dyDescent="0.2">
      <c r="B12" s="277"/>
      <c r="C12" s="1301"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0"/>
        <v>0</v>
      </c>
    </row>
    <row r="13" spans="2:45" s="265" customFormat="1" x14ac:dyDescent="0.2">
      <c r="B13" s="277"/>
      <c r="C13" s="1303" t="s">
        <v>177</v>
      </c>
      <c r="D13" s="283"/>
      <c r="E13" s="283"/>
      <c r="F13" s="283"/>
      <c r="G13" s="283"/>
      <c r="H13" s="1308"/>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8"/>
      <c r="AJ13" s="808"/>
      <c r="AK13" s="287"/>
      <c r="AL13" s="287"/>
      <c r="AM13" s="287"/>
      <c r="AN13" s="287"/>
      <c r="AO13" s="287"/>
      <c r="AP13" s="287"/>
      <c r="AQ13" s="288"/>
      <c r="AR13" s="286">
        <f t="shared" si="0"/>
        <v>0</v>
      </c>
    </row>
    <row r="14" spans="2:45" s="265" customFormat="1" x14ac:dyDescent="0.2">
      <c r="B14" s="277"/>
      <c r="C14" s="911" t="s">
        <v>367</v>
      </c>
      <c r="D14" s="289">
        <f>IFERROR('Group Inputs'!D22,"")</f>
        <v>0</v>
      </c>
      <c r="E14" s="289"/>
      <c r="F14" s="289">
        <f t="shared" ref="F14:F18" si="3">D14-E14</f>
        <v>0</v>
      </c>
      <c r="G14" s="289"/>
      <c r="H14" s="1309"/>
      <c r="I14" s="289"/>
      <c r="J14" s="289"/>
      <c r="K14" s="289"/>
      <c r="L14" s="289"/>
      <c r="M14" s="289"/>
      <c r="N14" s="289"/>
      <c r="O14" s="289"/>
      <c r="P14" s="289"/>
      <c r="Q14" s="289"/>
      <c r="R14" s="289"/>
      <c r="S14" s="290"/>
      <c r="T14" s="285">
        <f t="shared" ref="T14:T19" si="4">SUM(F14:S14)</f>
        <v>0</v>
      </c>
      <c r="U14" s="286"/>
      <c r="V14" s="286"/>
      <c r="W14" s="291"/>
      <c r="X14" s="291">
        <f t="shared" ref="X14:X18" si="5">+T14</f>
        <v>0</v>
      </c>
      <c r="Y14" s="291"/>
      <c r="Z14" s="291"/>
      <c r="AA14" s="291"/>
      <c r="AB14" s="291"/>
      <c r="AC14" s="291"/>
      <c r="AD14" s="291"/>
      <c r="AE14" s="291"/>
      <c r="AF14" s="291"/>
      <c r="AG14" s="291"/>
      <c r="AH14" s="291"/>
      <c r="AI14" s="809"/>
      <c r="AJ14" s="809"/>
      <c r="AK14" s="291"/>
      <c r="AL14" s="291"/>
      <c r="AM14" s="291"/>
      <c r="AN14" s="291"/>
      <c r="AO14" s="291"/>
      <c r="AP14" s="291"/>
      <c r="AQ14" s="292"/>
      <c r="AR14" s="286">
        <f t="shared" si="0"/>
        <v>0</v>
      </c>
    </row>
    <row r="15" spans="2:45" s="265" customFormat="1" x14ac:dyDescent="0.2">
      <c r="B15" s="277"/>
      <c r="C15" s="911" t="s">
        <v>184</v>
      </c>
      <c r="D15" s="289">
        <f>IFERROR('Group Inputs'!D23,"")</f>
        <v>0</v>
      </c>
      <c r="E15" s="289"/>
      <c r="F15" s="289">
        <f t="shared" si="3"/>
        <v>0</v>
      </c>
      <c r="G15" s="289"/>
      <c r="H15" s="1309"/>
      <c r="I15" s="289"/>
      <c r="J15" s="289"/>
      <c r="K15" s="289"/>
      <c r="L15" s="289"/>
      <c r="M15" s="289"/>
      <c r="N15" s="289"/>
      <c r="O15" s="289"/>
      <c r="P15" s="289"/>
      <c r="Q15" s="289"/>
      <c r="R15" s="289"/>
      <c r="S15" s="290"/>
      <c r="T15" s="285">
        <f t="shared" si="4"/>
        <v>0</v>
      </c>
      <c r="U15" s="286"/>
      <c r="V15" s="286"/>
      <c r="W15" s="291"/>
      <c r="X15" s="291">
        <f t="shared" si="5"/>
        <v>0</v>
      </c>
      <c r="Y15" s="291"/>
      <c r="Z15" s="291"/>
      <c r="AA15" s="291"/>
      <c r="AB15" s="291"/>
      <c r="AC15" s="291"/>
      <c r="AD15" s="291"/>
      <c r="AE15" s="291"/>
      <c r="AF15" s="291"/>
      <c r="AG15" s="291"/>
      <c r="AH15" s="291"/>
      <c r="AI15" s="809"/>
      <c r="AJ15" s="809"/>
      <c r="AK15" s="291"/>
      <c r="AL15" s="291"/>
      <c r="AM15" s="291"/>
      <c r="AN15" s="291"/>
      <c r="AO15" s="291"/>
      <c r="AP15" s="291"/>
      <c r="AQ15" s="292"/>
      <c r="AR15" s="286">
        <f t="shared" si="0"/>
        <v>0</v>
      </c>
    </row>
    <row r="16" spans="2:45" s="265" customFormat="1" x14ac:dyDescent="0.2">
      <c r="B16" s="277"/>
      <c r="C16" s="911" t="s">
        <v>185</v>
      </c>
      <c r="D16" s="289">
        <f>IFERROR('Group Inputs'!D25,"")</f>
        <v>0</v>
      </c>
      <c r="E16" s="289"/>
      <c r="F16" s="289">
        <f t="shared" si="3"/>
        <v>0</v>
      </c>
      <c r="G16" s="289"/>
      <c r="H16" s="1309"/>
      <c r="I16" s="289">
        <f>-I110-I186-I112</f>
        <v>0</v>
      </c>
      <c r="J16" s="289"/>
      <c r="K16" s="289"/>
      <c r="L16" s="289"/>
      <c r="M16" s="289"/>
      <c r="N16" s="289"/>
      <c r="O16" s="289"/>
      <c r="P16" s="289"/>
      <c r="Q16" s="289"/>
      <c r="R16" s="289"/>
      <c r="S16" s="290"/>
      <c r="T16" s="285">
        <f t="shared" si="4"/>
        <v>0</v>
      </c>
      <c r="U16" s="286"/>
      <c r="V16" s="286"/>
      <c r="W16" s="291"/>
      <c r="X16" s="291">
        <f t="shared" si="5"/>
        <v>0</v>
      </c>
      <c r="Y16" s="291"/>
      <c r="Z16" s="291"/>
      <c r="AA16" s="291"/>
      <c r="AB16" s="291"/>
      <c r="AC16" s="291"/>
      <c r="AD16" s="291"/>
      <c r="AE16" s="291"/>
      <c r="AF16" s="291"/>
      <c r="AG16" s="291"/>
      <c r="AH16" s="291"/>
      <c r="AI16" s="809"/>
      <c r="AJ16" s="809"/>
      <c r="AK16" s="291"/>
      <c r="AL16" s="291"/>
      <c r="AM16" s="291"/>
      <c r="AN16" s="291"/>
      <c r="AO16" s="291"/>
      <c r="AP16" s="291"/>
      <c r="AQ16" s="292"/>
      <c r="AR16" s="286">
        <f t="shared" si="0"/>
        <v>0</v>
      </c>
    </row>
    <row r="17" spans="2:44" s="265" customFormat="1" x14ac:dyDescent="0.2">
      <c r="B17" s="277"/>
      <c r="C17" s="911" t="s">
        <v>186</v>
      </c>
      <c r="D17" s="289">
        <f>IFERROR('Group Inputs'!D24,"")</f>
        <v>0</v>
      </c>
      <c r="E17" s="289"/>
      <c r="F17" s="289">
        <f t="shared" si="3"/>
        <v>0</v>
      </c>
      <c r="G17" s="289"/>
      <c r="H17" s="1309"/>
      <c r="I17" s="289"/>
      <c r="J17" s="289"/>
      <c r="K17" s="289"/>
      <c r="L17" s="289"/>
      <c r="M17" s="289"/>
      <c r="N17" s="289"/>
      <c r="O17" s="289"/>
      <c r="P17" s="289"/>
      <c r="Q17" s="289"/>
      <c r="R17" s="289"/>
      <c r="S17" s="290"/>
      <c r="T17" s="285">
        <f t="shared" si="4"/>
        <v>0</v>
      </c>
      <c r="U17" s="286"/>
      <c r="V17" s="286"/>
      <c r="W17" s="291"/>
      <c r="X17" s="291">
        <f t="shared" si="5"/>
        <v>0</v>
      </c>
      <c r="Y17" s="291"/>
      <c r="Z17" s="291"/>
      <c r="AA17" s="291"/>
      <c r="AB17" s="291"/>
      <c r="AC17" s="291"/>
      <c r="AD17" s="291"/>
      <c r="AE17" s="291"/>
      <c r="AF17" s="291"/>
      <c r="AG17" s="291"/>
      <c r="AH17" s="291"/>
      <c r="AI17" s="809"/>
      <c r="AJ17" s="809"/>
      <c r="AK17" s="291"/>
      <c r="AL17" s="291"/>
      <c r="AM17" s="291"/>
      <c r="AN17" s="291"/>
      <c r="AO17" s="291"/>
      <c r="AP17" s="291"/>
      <c r="AQ17" s="292"/>
      <c r="AR17" s="286">
        <f t="shared" si="0"/>
        <v>0</v>
      </c>
    </row>
    <row r="18" spans="2:44" s="265" customFormat="1" x14ac:dyDescent="0.2">
      <c r="B18" s="277"/>
      <c r="C18" s="911" t="s">
        <v>187</v>
      </c>
      <c r="D18" s="289">
        <f>IFERROR('Group Inputs'!D21,"")</f>
        <v>0</v>
      </c>
      <c r="E18" s="289"/>
      <c r="F18" s="289">
        <f t="shared" si="3"/>
        <v>0</v>
      </c>
      <c r="G18" s="289"/>
      <c r="H18" s="1309"/>
      <c r="I18" s="289"/>
      <c r="J18" s="289"/>
      <c r="K18" s="289"/>
      <c r="L18" s="289"/>
      <c r="M18" s="289"/>
      <c r="N18" s="289"/>
      <c r="O18" s="289"/>
      <c r="P18" s="289"/>
      <c r="Q18" s="289"/>
      <c r="R18" s="289"/>
      <c r="S18" s="290"/>
      <c r="T18" s="285">
        <f t="shared" si="4"/>
        <v>0</v>
      </c>
      <c r="U18" s="286"/>
      <c r="V18" s="286"/>
      <c r="W18" s="291"/>
      <c r="X18" s="291">
        <f t="shared" si="5"/>
        <v>0</v>
      </c>
      <c r="Y18" s="291"/>
      <c r="Z18" s="291"/>
      <c r="AA18" s="291"/>
      <c r="AB18" s="291"/>
      <c r="AC18" s="291"/>
      <c r="AD18" s="291"/>
      <c r="AE18" s="291"/>
      <c r="AF18" s="291"/>
      <c r="AG18" s="291"/>
      <c r="AH18" s="291"/>
      <c r="AI18" s="809"/>
      <c r="AJ18" s="809"/>
      <c r="AK18" s="291"/>
      <c r="AL18" s="291"/>
      <c r="AM18" s="291"/>
      <c r="AN18" s="291"/>
      <c r="AO18" s="291"/>
      <c r="AP18" s="291"/>
      <c r="AQ18" s="292"/>
      <c r="AR18" s="286">
        <f t="shared" si="0"/>
        <v>0</v>
      </c>
    </row>
    <row r="19" spans="2:44" s="265" customFormat="1" x14ac:dyDescent="0.2">
      <c r="B19" s="277"/>
      <c r="C19" s="911" t="s">
        <v>150</v>
      </c>
      <c r="D19" s="289">
        <f>IFERROR('Group Inputs'!D26,"")</f>
        <v>0</v>
      </c>
      <c r="E19" s="289"/>
      <c r="F19" s="289">
        <f>D19-E19</f>
        <v>0</v>
      </c>
      <c r="G19" s="289"/>
      <c r="H19" s="1309"/>
      <c r="I19" s="289">
        <f>-I184</f>
        <v>0</v>
      </c>
      <c r="J19" s="289"/>
      <c r="K19" s="289"/>
      <c r="L19" s="289"/>
      <c r="M19" s="289"/>
      <c r="N19" s="289"/>
      <c r="O19" s="289"/>
      <c r="P19" s="289"/>
      <c r="Q19" s="289"/>
      <c r="R19" s="289"/>
      <c r="S19" s="290"/>
      <c r="T19" s="285">
        <f t="shared" si="4"/>
        <v>0</v>
      </c>
      <c r="U19" s="286"/>
      <c r="V19" s="286"/>
      <c r="W19" s="291"/>
      <c r="X19" s="291"/>
      <c r="Y19" s="291"/>
      <c r="Z19" s="291">
        <f>+T19</f>
        <v>0</v>
      </c>
      <c r="AA19" s="291"/>
      <c r="AB19" s="291"/>
      <c r="AC19" s="291"/>
      <c r="AD19" s="291"/>
      <c r="AE19" s="291"/>
      <c r="AF19" s="291"/>
      <c r="AG19" s="291"/>
      <c r="AH19" s="291"/>
      <c r="AI19" s="809"/>
      <c r="AJ19" s="809"/>
      <c r="AK19" s="291"/>
      <c r="AL19" s="291"/>
      <c r="AM19" s="291"/>
      <c r="AN19" s="291"/>
      <c r="AO19" s="291"/>
      <c r="AP19" s="291"/>
      <c r="AQ19" s="292"/>
      <c r="AR19" s="286">
        <f t="shared" si="0"/>
        <v>0</v>
      </c>
    </row>
    <row r="20" spans="2:44" s="265" customFormat="1" x14ac:dyDescent="0.2">
      <c r="B20" s="277"/>
      <c r="C20" s="911"/>
      <c r="D20" s="289"/>
      <c r="E20" s="289"/>
      <c r="F20" s="289"/>
      <c r="G20" s="289"/>
      <c r="H20" s="1309"/>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09"/>
      <c r="AJ20" s="809"/>
      <c r="AK20" s="291"/>
      <c r="AL20" s="291"/>
      <c r="AM20" s="291"/>
      <c r="AN20" s="291"/>
      <c r="AO20" s="291"/>
      <c r="AP20" s="291"/>
      <c r="AQ20" s="292"/>
      <c r="AR20" s="286">
        <f t="shared" si="0"/>
        <v>0</v>
      </c>
    </row>
    <row r="21" spans="2:44" s="265" customFormat="1" x14ac:dyDescent="0.2">
      <c r="B21" s="277"/>
      <c r="C21" s="1303" t="s">
        <v>189</v>
      </c>
      <c r="D21" s="283"/>
      <c r="E21" s="283"/>
      <c r="F21" s="283"/>
      <c r="G21" s="283"/>
      <c r="H21" s="1308"/>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8"/>
      <c r="AJ21" s="808"/>
      <c r="AK21" s="287"/>
      <c r="AL21" s="287"/>
      <c r="AM21" s="287"/>
      <c r="AN21" s="287"/>
      <c r="AO21" s="287"/>
      <c r="AP21" s="287"/>
      <c r="AQ21" s="288"/>
      <c r="AR21" s="286">
        <f t="shared" si="0"/>
        <v>0</v>
      </c>
    </row>
    <row r="22" spans="2:44" s="265" customFormat="1" x14ac:dyDescent="0.2">
      <c r="B22" s="277"/>
      <c r="C22" s="912" t="s">
        <v>1095</v>
      </c>
      <c r="D22" s="289">
        <f>IFERROR('Group Inputs'!D30,"")</f>
        <v>0</v>
      </c>
      <c r="E22" s="289"/>
      <c r="F22" s="289">
        <f t="shared" ref="F22:F27" si="6">D22-E22</f>
        <v>0</v>
      </c>
      <c r="G22" s="289"/>
      <c r="H22" s="1309"/>
      <c r="I22" s="289"/>
      <c r="J22" s="289"/>
      <c r="K22" s="289"/>
      <c r="L22" s="289"/>
      <c r="M22" s="289"/>
      <c r="N22" s="289"/>
      <c r="O22" s="289"/>
      <c r="P22" s="289"/>
      <c r="Q22" s="289"/>
      <c r="R22" s="289"/>
      <c r="S22" s="290"/>
      <c r="T22" s="285">
        <f t="shared" ref="T22:T27" si="7">SUM(F22:S22)</f>
        <v>0</v>
      </c>
      <c r="U22" s="286"/>
      <c r="V22" s="286"/>
      <c r="W22" s="291"/>
      <c r="X22" s="291"/>
      <c r="Y22" s="291"/>
      <c r="Z22" s="291"/>
      <c r="AA22" s="291"/>
      <c r="AB22" s="291"/>
      <c r="AC22" s="291">
        <f>+T22</f>
        <v>0</v>
      </c>
      <c r="AD22" s="291"/>
      <c r="AE22" s="291"/>
      <c r="AF22" s="291"/>
      <c r="AG22" s="291"/>
      <c r="AH22" s="291"/>
      <c r="AI22" s="809"/>
      <c r="AJ22" s="809"/>
      <c r="AK22" s="291"/>
      <c r="AL22" s="291"/>
      <c r="AM22" s="291"/>
      <c r="AN22" s="291"/>
      <c r="AO22" s="291"/>
      <c r="AP22" s="291"/>
      <c r="AQ22" s="292"/>
      <c r="AR22" s="286">
        <f t="shared" si="0"/>
        <v>0</v>
      </c>
    </row>
    <row r="23" spans="2:44" s="265" customFormat="1" x14ac:dyDescent="0.2">
      <c r="B23" s="277"/>
      <c r="C23" s="911" t="s">
        <v>186</v>
      </c>
      <c r="D23" s="289">
        <f>IFERROR('Group Inputs'!D31,"")</f>
        <v>0</v>
      </c>
      <c r="E23" s="289"/>
      <c r="F23" s="289">
        <f t="shared" si="6"/>
        <v>0</v>
      </c>
      <c r="G23" s="289"/>
      <c r="H23" s="1309"/>
      <c r="I23" s="289"/>
      <c r="J23" s="289"/>
      <c r="K23" s="289"/>
      <c r="L23" s="289"/>
      <c r="M23" s="289"/>
      <c r="N23" s="289">
        <f>-N125-N126-N124</f>
        <v>0</v>
      </c>
      <c r="O23" s="289"/>
      <c r="P23" s="289"/>
      <c r="Q23" s="289"/>
      <c r="R23" s="289"/>
      <c r="S23" s="290"/>
      <c r="T23" s="285">
        <f t="shared" si="7"/>
        <v>0</v>
      </c>
      <c r="U23" s="286"/>
      <c r="V23" s="286"/>
      <c r="W23" s="291"/>
      <c r="X23" s="291"/>
      <c r="Y23" s="291"/>
      <c r="Z23" s="291"/>
      <c r="AA23" s="291"/>
      <c r="AB23" s="291"/>
      <c r="AC23" s="291">
        <f>+T23</f>
        <v>0</v>
      </c>
      <c r="AD23" s="291"/>
      <c r="AE23" s="291"/>
      <c r="AF23" s="291"/>
      <c r="AG23" s="291"/>
      <c r="AH23" s="291"/>
      <c r="AI23" s="809"/>
      <c r="AJ23" s="809"/>
      <c r="AK23" s="291"/>
      <c r="AL23" s="291"/>
      <c r="AM23" s="291"/>
      <c r="AN23" s="291"/>
      <c r="AO23" s="291"/>
      <c r="AP23" s="291"/>
      <c r="AQ23" s="292"/>
      <c r="AR23" s="286">
        <f t="shared" si="0"/>
        <v>0</v>
      </c>
    </row>
    <row r="24" spans="2:44" s="265" customFormat="1" x14ac:dyDescent="0.2">
      <c r="B24" s="277"/>
      <c r="C24" s="911" t="s">
        <v>191</v>
      </c>
      <c r="D24" s="289">
        <f>IFERROR('Group Inputs'!D32,"")</f>
        <v>0</v>
      </c>
      <c r="E24" s="289"/>
      <c r="F24" s="289">
        <f t="shared" si="6"/>
        <v>0</v>
      </c>
      <c r="G24" s="289"/>
      <c r="H24" s="1309"/>
      <c r="I24" s="289"/>
      <c r="J24" s="289"/>
      <c r="K24" s="289"/>
      <c r="L24" s="289"/>
      <c r="M24" s="289"/>
      <c r="N24" s="289"/>
      <c r="O24" s="289"/>
      <c r="P24" s="289"/>
      <c r="Q24" s="289"/>
      <c r="R24" s="289"/>
      <c r="S24" s="290"/>
      <c r="T24" s="285">
        <f t="shared" si="7"/>
        <v>0</v>
      </c>
      <c r="U24" s="286"/>
      <c r="V24" s="286"/>
      <c r="W24" s="291"/>
      <c r="X24" s="291"/>
      <c r="Y24" s="291"/>
      <c r="Z24" s="291"/>
      <c r="AA24" s="291"/>
      <c r="AB24" s="291"/>
      <c r="AC24" s="291">
        <f>+T24</f>
        <v>0</v>
      </c>
      <c r="AD24" s="291"/>
      <c r="AE24" s="291"/>
      <c r="AF24" s="291"/>
      <c r="AG24" s="291"/>
      <c r="AH24" s="291"/>
      <c r="AI24" s="809"/>
      <c r="AJ24" s="809"/>
      <c r="AK24" s="291"/>
      <c r="AL24" s="291"/>
      <c r="AM24" s="291"/>
      <c r="AN24" s="291"/>
      <c r="AO24" s="291"/>
      <c r="AP24" s="291"/>
      <c r="AQ24" s="292"/>
      <c r="AR24" s="286">
        <f t="shared" si="0"/>
        <v>0</v>
      </c>
    </row>
    <row r="25" spans="2:44" s="265" customFormat="1" x14ac:dyDescent="0.2">
      <c r="B25" s="277"/>
      <c r="C25" s="911" t="s">
        <v>192</v>
      </c>
      <c r="D25" s="289">
        <f>IFERROR('Group Inputs'!D33,"")</f>
        <v>0</v>
      </c>
      <c r="E25" s="289"/>
      <c r="F25" s="289">
        <f t="shared" si="6"/>
        <v>0</v>
      </c>
      <c r="G25" s="289"/>
      <c r="H25" s="1309"/>
      <c r="I25" s="289"/>
      <c r="J25" s="289"/>
      <c r="K25" s="289"/>
      <c r="L25" s="289"/>
      <c r="M25" s="289"/>
      <c r="N25" s="289"/>
      <c r="O25" s="289"/>
      <c r="P25" s="289"/>
      <c r="Q25" s="289"/>
      <c r="R25" s="289"/>
      <c r="S25" s="290"/>
      <c r="T25" s="285">
        <f t="shared" si="7"/>
        <v>0</v>
      </c>
      <c r="U25" s="286"/>
      <c r="V25" s="286"/>
      <c r="W25" s="291"/>
      <c r="X25" s="291"/>
      <c r="Y25" s="291"/>
      <c r="Z25" s="291"/>
      <c r="AA25" s="291"/>
      <c r="AB25" s="291"/>
      <c r="AC25" s="291">
        <f>+T25</f>
        <v>0</v>
      </c>
      <c r="AD25" s="291"/>
      <c r="AE25" s="291"/>
      <c r="AF25" s="291"/>
      <c r="AG25" s="291"/>
      <c r="AH25" s="291"/>
      <c r="AI25" s="809"/>
      <c r="AJ25" s="809"/>
      <c r="AK25" s="291"/>
      <c r="AL25" s="291"/>
      <c r="AM25" s="291"/>
      <c r="AN25" s="291"/>
      <c r="AO25" s="291"/>
      <c r="AP25" s="291"/>
      <c r="AQ25" s="292"/>
      <c r="AR25" s="286">
        <f t="shared" si="0"/>
        <v>0</v>
      </c>
    </row>
    <row r="26" spans="2:44" s="265" customFormat="1" x14ac:dyDescent="0.2">
      <c r="B26" s="277"/>
      <c r="C26" s="911" t="s">
        <v>200</v>
      </c>
      <c r="D26" s="289">
        <f>IFERROR('Group Inputs'!D34,"")</f>
        <v>0</v>
      </c>
      <c r="E26" s="289"/>
      <c r="F26" s="289">
        <f t="shared" si="6"/>
        <v>0</v>
      </c>
      <c r="G26" s="289"/>
      <c r="H26" s="1309"/>
      <c r="I26" s="289"/>
      <c r="J26" s="289"/>
      <c r="K26" s="289"/>
      <c r="L26" s="289"/>
      <c r="M26" s="289"/>
      <c r="N26" s="289"/>
      <c r="O26" s="289"/>
      <c r="P26" s="289"/>
      <c r="Q26" s="289"/>
      <c r="R26" s="289"/>
      <c r="S26" s="290"/>
      <c r="T26" s="285">
        <f t="shared" si="7"/>
        <v>0</v>
      </c>
      <c r="U26" s="286"/>
      <c r="V26" s="286"/>
      <c r="W26" s="291"/>
      <c r="X26" s="291"/>
      <c r="Y26" s="291"/>
      <c r="Z26" s="291"/>
      <c r="AA26" s="291"/>
      <c r="AB26" s="291">
        <f>+T26</f>
        <v>0</v>
      </c>
      <c r="AC26" s="291"/>
      <c r="AD26" s="291"/>
      <c r="AE26" s="291"/>
      <c r="AF26" s="291"/>
      <c r="AG26" s="291"/>
      <c r="AH26" s="291"/>
      <c r="AI26" s="809"/>
      <c r="AJ26" s="809"/>
      <c r="AK26" s="291"/>
      <c r="AL26" s="291"/>
      <c r="AM26" s="291"/>
      <c r="AN26" s="291"/>
      <c r="AO26" s="291"/>
      <c r="AP26" s="291"/>
      <c r="AQ26" s="292"/>
      <c r="AR26" s="286">
        <f t="shared" si="0"/>
        <v>0</v>
      </c>
    </row>
    <row r="27" spans="2:44" s="265" customFormat="1" x14ac:dyDescent="0.2">
      <c r="B27" s="277"/>
      <c r="C27" s="911" t="s">
        <v>1096</v>
      </c>
      <c r="D27" s="289">
        <f>IFERROR('Group Inputs'!D35,"")</f>
        <v>0</v>
      </c>
      <c r="E27" s="289"/>
      <c r="F27" s="289">
        <f t="shared" si="6"/>
        <v>0</v>
      </c>
      <c r="G27" s="289"/>
      <c r="H27" s="1309"/>
      <c r="I27" s="289"/>
      <c r="J27" s="289"/>
      <c r="K27" s="289"/>
      <c r="L27" s="289"/>
      <c r="M27" s="289"/>
      <c r="N27" s="289"/>
      <c r="O27" s="289"/>
      <c r="P27" s="289"/>
      <c r="Q27" s="289"/>
      <c r="R27" s="289"/>
      <c r="S27" s="290"/>
      <c r="T27" s="285">
        <f t="shared" si="7"/>
        <v>0</v>
      </c>
      <c r="U27" s="286"/>
      <c r="V27" s="286"/>
      <c r="W27" s="291"/>
      <c r="X27" s="291"/>
      <c r="Y27" s="291"/>
      <c r="Z27" s="291"/>
      <c r="AA27" s="291"/>
      <c r="AB27" s="291"/>
      <c r="AC27" s="291">
        <f>+T27</f>
        <v>0</v>
      </c>
      <c r="AD27" s="291"/>
      <c r="AE27" s="291"/>
      <c r="AF27" s="291"/>
      <c r="AG27" s="291"/>
      <c r="AH27" s="291"/>
      <c r="AI27" s="809"/>
      <c r="AJ27" s="809"/>
      <c r="AK27" s="291"/>
      <c r="AL27" s="291"/>
      <c r="AM27" s="291"/>
      <c r="AN27" s="291"/>
      <c r="AO27" s="291"/>
      <c r="AP27" s="291"/>
      <c r="AQ27" s="292"/>
      <c r="AR27" s="286">
        <f t="shared" si="0"/>
        <v>0</v>
      </c>
    </row>
    <row r="28" spans="2:44" s="265" customFormat="1" x14ac:dyDescent="0.2">
      <c r="B28" s="277"/>
      <c r="C28" s="911"/>
      <c r="D28" s="289"/>
      <c r="E28" s="289"/>
      <c r="F28" s="289"/>
      <c r="G28" s="289"/>
      <c r="H28" s="1309"/>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09"/>
      <c r="AJ28" s="809"/>
      <c r="AK28" s="291"/>
      <c r="AL28" s="291"/>
      <c r="AM28" s="291"/>
      <c r="AN28" s="291"/>
      <c r="AO28" s="291"/>
      <c r="AP28" s="291"/>
      <c r="AQ28" s="292"/>
      <c r="AR28" s="286">
        <f t="shared" si="0"/>
        <v>0</v>
      </c>
    </row>
    <row r="29" spans="2:44" s="265" customFormat="1" x14ac:dyDescent="0.2">
      <c r="B29" s="277"/>
      <c r="C29" s="1301"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0"/>
        <v>0</v>
      </c>
    </row>
    <row r="30" spans="2:44" s="265" customFormat="1" x14ac:dyDescent="0.2">
      <c r="B30" s="277"/>
      <c r="C30" s="1303" t="s">
        <v>177</v>
      </c>
      <c r="D30" s="283"/>
      <c r="E30" s="283"/>
      <c r="F30" s="283"/>
      <c r="G30" s="283"/>
      <c r="H30" s="1308"/>
      <c r="I30" s="283"/>
      <c r="J30" s="283"/>
      <c r="K30" s="283"/>
      <c r="L30" s="283"/>
      <c r="M30" s="283"/>
      <c r="N30" s="283"/>
      <c r="O30" s="283"/>
      <c r="P30" s="283"/>
      <c r="Q30" s="283"/>
      <c r="R30" s="283"/>
      <c r="S30" s="284"/>
      <c r="T30" s="285">
        <f>SUM(F30:S30)</f>
        <v>0</v>
      </c>
      <c r="U30" s="286"/>
      <c r="V30" s="286"/>
      <c r="W30" s="287"/>
      <c r="X30" s="287"/>
      <c r="Y30" s="287"/>
      <c r="Z30" s="287"/>
      <c r="AA30" s="287"/>
      <c r="AB30" s="287"/>
      <c r="AC30" s="287"/>
      <c r="AD30" s="287"/>
      <c r="AE30" s="287"/>
      <c r="AF30" s="287"/>
      <c r="AG30" s="287"/>
      <c r="AH30" s="287"/>
      <c r="AI30" s="808"/>
      <c r="AJ30" s="808"/>
      <c r="AK30" s="287"/>
      <c r="AL30" s="287"/>
      <c r="AM30" s="287"/>
      <c r="AN30" s="287"/>
      <c r="AO30" s="287"/>
      <c r="AP30" s="287"/>
      <c r="AQ30" s="288"/>
      <c r="AR30" s="286">
        <f t="shared" si="0"/>
        <v>0</v>
      </c>
    </row>
    <row r="31" spans="2:44" s="265" customFormat="1" x14ac:dyDescent="0.2">
      <c r="B31" s="277"/>
      <c r="C31" s="911" t="s">
        <v>196</v>
      </c>
      <c r="D31" s="289">
        <f>IFERROR('Group Inputs'!D40,"")</f>
        <v>0</v>
      </c>
      <c r="E31" s="289"/>
      <c r="F31" s="289">
        <f>D31-E31</f>
        <v>0</v>
      </c>
      <c r="G31" s="289"/>
      <c r="H31" s="1309"/>
      <c r="I31" s="289">
        <f>-I185</f>
        <v>0</v>
      </c>
      <c r="J31" s="289"/>
      <c r="K31" s="289"/>
      <c r="L31" s="289"/>
      <c r="M31" s="289"/>
      <c r="N31" s="289"/>
      <c r="O31" s="289"/>
      <c r="P31" s="289"/>
      <c r="Q31" s="289"/>
      <c r="R31" s="289"/>
      <c r="S31" s="290"/>
      <c r="T31" s="285">
        <f>SUM(F31:S31)</f>
        <v>0</v>
      </c>
      <c r="U31" s="286"/>
      <c r="V31" s="286"/>
      <c r="W31" s="291"/>
      <c r="X31" s="291"/>
      <c r="Y31" s="291">
        <f>+T31</f>
        <v>0</v>
      </c>
      <c r="Z31" s="291"/>
      <c r="AA31" s="291"/>
      <c r="AB31" s="291"/>
      <c r="AC31" s="291"/>
      <c r="AD31" s="291"/>
      <c r="AE31" s="291"/>
      <c r="AF31" s="291"/>
      <c r="AG31" s="291"/>
      <c r="AH31" s="291"/>
      <c r="AI31" s="809"/>
      <c r="AJ31" s="809"/>
      <c r="AK31" s="291"/>
      <c r="AL31" s="291"/>
      <c r="AM31" s="291"/>
      <c r="AN31" s="291"/>
      <c r="AO31" s="291"/>
      <c r="AP31" s="291"/>
      <c r="AQ31" s="292"/>
      <c r="AR31" s="286">
        <f t="shared" si="0"/>
        <v>0</v>
      </c>
    </row>
    <row r="32" spans="2:44" s="265" customFormat="1" x14ac:dyDescent="0.2">
      <c r="B32" s="277"/>
      <c r="C32" s="911" t="s">
        <v>185</v>
      </c>
      <c r="D32" s="289">
        <f>IFERROR('Group Inputs'!D41,"")</f>
        <v>0</v>
      </c>
      <c r="E32" s="289"/>
      <c r="F32" s="289">
        <f>D32-E32</f>
        <v>0</v>
      </c>
      <c r="G32" s="289"/>
      <c r="H32" s="1309"/>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09"/>
      <c r="AJ32" s="809"/>
      <c r="AK32" s="291"/>
      <c r="AL32" s="291"/>
      <c r="AM32" s="291"/>
      <c r="AN32" s="291"/>
      <c r="AO32" s="291"/>
      <c r="AP32" s="291"/>
      <c r="AQ32" s="292"/>
      <c r="AR32" s="286">
        <f t="shared" si="0"/>
        <v>0</v>
      </c>
    </row>
    <row r="33" spans="2:44" s="265" customFormat="1" x14ac:dyDescent="0.2">
      <c r="B33" s="277"/>
      <c r="C33" s="911" t="s">
        <v>1097</v>
      </c>
      <c r="D33" s="289">
        <f>IFERROR('Group Inputs'!D42,"")</f>
        <v>0</v>
      </c>
      <c r="E33" s="289"/>
      <c r="F33" s="289">
        <f>D33-E33</f>
        <v>0</v>
      </c>
      <c r="G33" s="289"/>
      <c r="H33" s="1309"/>
      <c r="I33" s="289"/>
      <c r="J33" s="289"/>
      <c r="K33" s="289"/>
      <c r="L33" s="289"/>
      <c r="M33" s="289"/>
      <c r="N33" s="289"/>
      <c r="O33" s="289"/>
      <c r="P33" s="289"/>
      <c r="Q33" s="289"/>
      <c r="R33" s="289"/>
      <c r="S33" s="290"/>
      <c r="T33" s="285">
        <f>SUM(F33:S33)</f>
        <v>0</v>
      </c>
      <c r="U33" s="286"/>
      <c r="V33" s="286"/>
      <c r="W33" s="291"/>
      <c r="X33" s="291"/>
      <c r="Y33" s="291">
        <f>+T33</f>
        <v>0</v>
      </c>
      <c r="Z33" s="291"/>
      <c r="AA33" s="291"/>
      <c r="AB33" s="291"/>
      <c r="AC33" s="291"/>
      <c r="AD33" s="291"/>
      <c r="AE33" s="291"/>
      <c r="AF33" s="291"/>
      <c r="AG33" s="291"/>
      <c r="AH33" s="291"/>
      <c r="AI33" s="809"/>
      <c r="AJ33" s="809"/>
      <c r="AK33" s="291"/>
      <c r="AL33" s="291"/>
      <c r="AM33" s="291"/>
      <c r="AN33" s="291"/>
      <c r="AO33" s="291"/>
      <c r="AP33" s="291"/>
      <c r="AQ33" s="292"/>
      <c r="AR33" s="286">
        <f t="shared" si="0"/>
        <v>0</v>
      </c>
    </row>
    <row r="34" spans="2:44" s="265" customFormat="1" x14ac:dyDescent="0.2">
      <c r="B34" s="277"/>
      <c r="C34" s="911"/>
      <c r="D34" s="289"/>
      <c r="E34" s="289"/>
      <c r="F34" s="289"/>
      <c r="G34" s="289"/>
      <c r="H34" s="1309"/>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09"/>
      <c r="AJ34" s="809"/>
      <c r="AK34" s="291"/>
      <c r="AL34" s="291"/>
      <c r="AM34" s="291"/>
      <c r="AN34" s="291"/>
      <c r="AO34" s="291"/>
      <c r="AP34" s="291"/>
      <c r="AQ34" s="292"/>
      <c r="AR34" s="286">
        <f t="shared" si="0"/>
        <v>0</v>
      </c>
    </row>
    <row r="35" spans="2:44" s="265" customFormat="1" x14ac:dyDescent="0.2">
      <c r="B35" s="277"/>
      <c r="C35" s="1303" t="s">
        <v>198</v>
      </c>
      <c r="D35" s="283"/>
      <c r="E35" s="283"/>
      <c r="F35" s="283"/>
      <c r="G35" s="283"/>
      <c r="H35" s="1308"/>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8"/>
      <c r="AJ35" s="808"/>
      <c r="AK35" s="287"/>
      <c r="AL35" s="287"/>
      <c r="AM35" s="287"/>
      <c r="AN35" s="287"/>
      <c r="AO35" s="287"/>
      <c r="AP35" s="287"/>
      <c r="AQ35" s="288"/>
      <c r="AR35" s="286">
        <f t="shared" si="0"/>
        <v>0</v>
      </c>
    </row>
    <row r="36" spans="2:44" s="265" customFormat="1" x14ac:dyDescent="0.2">
      <c r="B36" s="277"/>
      <c r="C36" s="911" t="s">
        <v>199</v>
      </c>
      <c r="D36" s="289">
        <f>IFERROR('Group Inputs'!D46,"")</f>
        <v>0</v>
      </c>
      <c r="E36" s="289"/>
      <c r="F36" s="289">
        <f t="shared" ref="F36:F45" si="8">D36-E36</f>
        <v>0</v>
      </c>
      <c r="G36" s="289"/>
      <c r="H36" s="1309"/>
      <c r="I36" s="289"/>
      <c r="J36" s="289"/>
      <c r="K36" s="289"/>
      <c r="L36" s="289"/>
      <c r="M36" s="289"/>
      <c r="N36" s="289"/>
      <c r="O36" s="289"/>
      <c r="P36" s="289"/>
      <c r="Q36" s="289"/>
      <c r="R36" s="289"/>
      <c r="S36" s="290"/>
      <c r="T36" s="285">
        <f>SUM(F36:S36)</f>
        <v>0</v>
      </c>
      <c r="U36" s="286"/>
      <c r="V36" s="286"/>
      <c r="W36" s="291"/>
      <c r="X36" s="291"/>
      <c r="Y36" s="291"/>
      <c r="Z36" s="291"/>
      <c r="AA36" s="291"/>
      <c r="AB36" s="291"/>
      <c r="AC36" s="291">
        <f t="shared" ref="AC36" si="9">+T36</f>
        <v>0</v>
      </c>
      <c r="AD36" s="291"/>
      <c r="AE36" s="291"/>
      <c r="AF36" s="291"/>
      <c r="AG36" s="291"/>
      <c r="AH36" s="291"/>
      <c r="AI36" s="809"/>
      <c r="AJ36" s="809"/>
      <c r="AK36" s="291"/>
      <c r="AL36" s="291"/>
      <c r="AM36" s="291"/>
      <c r="AN36" s="291"/>
      <c r="AO36" s="291"/>
      <c r="AP36" s="291"/>
      <c r="AQ36" s="292"/>
      <c r="AR36" s="286">
        <f t="shared" si="0"/>
        <v>0</v>
      </c>
    </row>
    <row r="37" spans="2:44" s="265" customFormat="1" x14ac:dyDescent="0.2">
      <c r="B37" s="277"/>
      <c r="C37" s="911" t="s">
        <v>200</v>
      </c>
      <c r="D37" s="289">
        <f>IFERROR('Group Inputs'!D47,"")</f>
        <v>0</v>
      </c>
      <c r="E37" s="289"/>
      <c r="F37" s="289">
        <f t="shared" si="8"/>
        <v>0</v>
      </c>
      <c r="G37" s="289"/>
      <c r="H37" s="1309"/>
      <c r="I37" s="289"/>
      <c r="J37" s="289"/>
      <c r="K37" s="289"/>
      <c r="L37" s="289"/>
      <c r="M37" s="289"/>
      <c r="N37" s="289"/>
      <c r="O37" s="289"/>
      <c r="P37" s="289"/>
      <c r="Q37" s="289"/>
      <c r="R37" s="289"/>
      <c r="S37" s="290"/>
      <c r="T37" s="285">
        <f>SUM(F37:S37)</f>
        <v>0</v>
      </c>
      <c r="U37" s="286"/>
      <c r="V37" s="286"/>
      <c r="W37" s="291"/>
      <c r="X37" s="291"/>
      <c r="Y37" s="291"/>
      <c r="Z37" s="291"/>
      <c r="AA37" s="291"/>
      <c r="AB37" s="291">
        <f>+T37</f>
        <v>0</v>
      </c>
      <c r="AC37" s="291"/>
      <c r="AD37" s="291"/>
      <c r="AE37" s="291"/>
      <c r="AF37" s="291"/>
      <c r="AG37" s="291"/>
      <c r="AH37" s="291"/>
      <c r="AI37" s="809"/>
      <c r="AJ37" s="809"/>
      <c r="AK37" s="291"/>
      <c r="AL37" s="291"/>
      <c r="AM37" s="291"/>
      <c r="AN37" s="291"/>
      <c r="AO37" s="291"/>
      <c r="AP37" s="291"/>
      <c r="AQ37" s="292"/>
      <c r="AR37" s="286">
        <f t="shared" si="0"/>
        <v>0</v>
      </c>
    </row>
    <row r="38" spans="2:44" s="265" customFormat="1" x14ac:dyDescent="0.2">
      <c r="B38" s="277"/>
      <c r="C38" s="911"/>
      <c r="D38" s="289"/>
      <c r="E38" s="289"/>
      <c r="F38" s="289"/>
      <c r="G38" s="289"/>
      <c r="H38" s="1309"/>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09"/>
      <c r="AJ38" s="809"/>
      <c r="AK38" s="291"/>
      <c r="AL38" s="291"/>
      <c r="AM38" s="291"/>
      <c r="AN38" s="291"/>
      <c r="AO38" s="291"/>
      <c r="AP38" s="291"/>
      <c r="AQ38" s="292"/>
      <c r="AR38" s="286">
        <f t="shared" si="0"/>
        <v>0</v>
      </c>
    </row>
    <row r="39" spans="2:44" s="265" customFormat="1" x14ac:dyDescent="0.2">
      <c r="B39" s="277"/>
      <c r="C39" s="1301"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0"/>
        <v>0</v>
      </c>
    </row>
    <row r="40" spans="2:44" s="265" customFormat="1" x14ac:dyDescent="0.2">
      <c r="B40" s="277"/>
      <c r="C40" s="1303" t="s">
        <v>189</v>
      </c>
      <c r="D40" s="283"/>
      <c r="E40" s="283"/>
      <c r="F40" s="283"/>
      <c r="G40" s="283"/>
      <c r="H40" s="1308"/>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8"/>
      <c r="AJ40" s="808"/>
      <c r="AK40" s="287"/>
      <c r="AL40" s="287"/>
      <c r="AM40" s="287"/>
      <c r="AN40" s="287"/>
      <c r="AO40" s="287"/>
      <c r="AP40" s="287"/>
      <c r="AQ40" s="288"/>
      <c r="AR40" s="286">
        <f t="shared" si="0"/>
        <v>0</v>
      </c>
    </row>
    <row r="41" spans="2:44" s="265" customFormat="1" x14ac:dyDescent="0.2">
      <c r="B41" s="277"/>
      <c r="C41" s="911" t="s">
        <v>202</v>
      </c>
      <c r="D41" s="289">
        <f>IFERROR('Group Inputs'!D52,"")</f>
        <v>0</v>
      </c>
      <c r="E41" s="289"/>
      <c r="F41" s="289">
        <f t="shared" si="8"/>
        <v>0</v>
      </c>
      <c r="G41" s="289"/>
      <c r="H41" s="1309"/>
      <c r="I41" s="289"/>
      <c r="J41" s="289"/>
      <c r="K41" s="289"/>
      <c r="L41" s="289"/>
      <c r="M41" s="289"/>
      <c r="N41" s="289"/>
      <c r="O41" s="289"/>
      <c r="P41" s="289"/>
      <c r="Q41" s="289"/>
      <c r="R41" s="289"/>
      <c r="S41" s="290"/>
      <c r="T41" s="285">
        <f t="shared" ref="T41:T45" si="10">SUM(F41:S41)</f>
        <v>0</v>
      </c>
      <c r="U41" s="286"/>
      <c r="V41" s="286"/>
      <c r="W41" s="291"/>
      <c r="X41" s="291"/>
      <c r="Y41" s="291"/>
      <c r="Z41" s="291"/>
      <c r="AA41" s="291"/>
      <c r="AB41" s="291"/>
      <c r="AC41" s="291">
        <f>+T41</f>
        <v>0</v>
      </c>
      <c r="AD41" s="291"/>
      <c r="AE41" s="291"/>
      <c r="AF41" s="291"/>
      <c r="AG41" s="291"/>
      <c r="AH41" s="291"/>
      <c r="AI41" s="809"/>
      <c r="AJ41" s="809"/>
      <c r="AK41" s="291"/>
      <c r="AL41" s="291"/>
      <c r="AM41" s="291"/>
      <c r="AN41" s="291"/>
      <c r="AO41" s="291"/>
      <c r="AP41" s="291"/>
      <c r="AQ41" s="292"/>
      <c r="AR41" s="286">
        <f t="shared" si="0"/>
        <v>0</v>
      </c>
    </row>
    <row r="42" spans="2:44" s="265" customFormat="1" x14ac:dyDescent="0.2">
      <c r="B42" s="277"/>
      <c r="C42" s="911" t="s">
        <v>1098</v>
      </c>
      <c r="D42" s="289">
        <f>IFERROR('Group Inputs'!D53,"")</f>
        <v>0</v>
      </c>
      <c r="E42" s="289"/>
      <c r="F42" s="289">
        <f t="shared" si="8"/>
        <v>0</v>
      </c>
      <c r="G42" s="289"/>
      <c r="H42" s="1309"/>
      <c r="I42" s="289"/>
      <c r="J42" s="289"/>
      <c r="K42" s="289"/>
      <c r="L42" s="289"/>
      <c r="M42" s="289"/>
      <c r="N42" s="289"/>
      <c r="O42" s="289"/>
      <c r="P42" s="289"/>
      <c r="Q42" s="289"/>
      <c r="R42" s="289"/>
      <c r="S42" s="290"/>
      <c r="T42" s="285">
        <f t="shared" si="10"/>
        <v>0</v>
      </c>
      <c r="U42" s="286"/>
      <c r="V42" s="286"/>
      <c r="W42" s="291"/>
      <c r="X42" s="291"/>
      <c r="Y42" s="291"/>
      <c r="Z42" s="291"/>
      <c r="AA42" s="291"/>
      <c r="AB42" s="291"/>
      <c r="AC42" s="291">
        <f>+T42</f>
        <v>0</v>
      </c>
      <c r="AD42" s="291"/>
      <c r="AE42" s="291"/>
      <c r="AF42" s="291"/>
      <c r="AG42" s="291"/>
      <c r="AH42" s="291"/>
      <c r="AI42" s="809"/>
      <c r="AJ42" s="809"/>
      <c r="AK42" s="291"/>
      <c r="AL42" s="291"/>
      <c r="AM42" s="291"/>
      <c r="AN42" s="291"/>
      <c r="AO42" s="291"/>
      <c r="AP42" s="291"/>
      <c r="AQ42" s="292"/>
      <c r="AR42" s="286">
        <f t="shared" si="0"/>
        <v>0</v>
      </c>
    </row>
    <row r="43" spans="2:44" s="265" customFormat="1" x14ac:dyDescent="0.2">
      <c r="B43" s="277"/>
      <c r="C43" s="911" t="s">
        <v>206</v>
      </c>
      <c r="D43" s="289">
        <f>IFERROR('Group Inputs'!D54,"")</f>
        <v>0</v>
      </c>
      <c r="E43" s="289"/>
      <c r="F43" s="289">
        <f t="shared" si="8"/>
        <v>0</v>
      </c>
      <c r="G43" s="289"/>
      <c r="H43" s="1309"/>
      <c r="I43" s="289"/>
      <c r="J43" s="289"/>
      <c r="K43" s="289"/>
      <c r="L43" s="289"/>
      <c r="M43" s="289"/>
      <c r="N43" s="289"/>
      <c r="O43" s="289"/>
      <c r="P43" s="289"/>
      <c r="Q43" s="289"/>
      <c r="R43" s="289"/>
      <c r="S43" s="290"/>
      <c r="T43" s="285">
        <f t="shared" si="10"/>
        <v>0</v>
      </c>
      <c r="U43" s="286"/>
      <c r="V43" s="286"/>
      <c r="W43" s="291"/>
      <c r="X43" s="291"/>
      <c r="Y43" s="291"/>
      <c r="Z43" s="291"/>
      <c r="AA43" s="291"/>
      <c r="AB43" s="291"/>
      <c r="AC43" s="291">
        <f>+T43</f>
        <v>0</v>
      </c>
      <c r="AD43" s="291"/>
      <c r="AE43" s="291"/>
      <c r="AF43" s="291"/>
      <c r="AG43" s="291"/>
      <c r="AH43" s="291"/>
      <c r="AI43" s="809"/>
      <c r="AJ43" s="809"/>
      <c r="AK43" s="291"/>
      <c r="AL43" s="291"/>
      <c r="AM43" s="291"/>
      <c r="AN43" s="291"/>
      <c r="AO43" s="291"/>
      <c r="AP43" s="291"/>
      <c r="AQ43" s="292"/>
      <c r="AR43" s="286">
        <f t="shared" si="0"/>
        <v>0</v>
      </c>
    </row>
    <row r="44" spans="2:44" s="265" customFormat="1" x14ac:dyDescent="0.2">
      <c r="B44" s="277"/>
      <c r="C44" s="911" t="s">
        <v>1099</v>
      </c>
      <c r="D44" s="289">
        <f>IFERROR('Group Inputs'!D55,"")</f>
        <v>0</v>
      </c>
      <c r="E44" s="289"/>
      <c r="F44" s="289">
        <f t="shared" si="8"/>
        <v>0</v>
      </c>
      <c r="G44" s="289">
        <f>-G7</f>
        <v>0</v>
      </c>
      <c r="H44" s="1309"/>
      <c r="I44" s="289"/>
      <c r="J44" s="289"/>
      <c r="K44" s="289"/>
      <c r="L44" s="289">
        <f>+D170</f>
        <v>0</v>
      </c>
      <c r="M44" s="289">
        <f>-M172-M171</f>
        <v>0</v>
      </c>
      <c r="N44" s="289"/>
      <c r="O44" s="289"/>
      <c r="P44" s="289"/>
      <c r="Q44" s="289"/>
      <c r="R44" s="289"/>
      <c r="S44" s="290"/>
      <c r="T44" s="285">
        <f t="shared" si="10"/>
        <v>0</v>
      </c>
      <c r="U44" s="286"/>
      <c r="V44" s="286"/>
      <c r="W44" s="291"/>
      <c r="X44" s="291"/>
      <c r="Y44" s="291"/>
      <c r="Z44" s="291"/>
      <c r="AA44" s="291"/>
      <c r="AB44" s="291">
        <f>+T44</f>
        <v>0</v>
      </c>
      <c r="AC44" s="291"/>
      <c r="AD44" s="291"/>
      <c r="AE44" s="291"/>
      <c r="AF44" s="291"/>
      <c r="AG44" s="291"/>
      <c r="AH44" s="291"/>
      <c r="AI44" s="809"/>
      <c r="AJ44" s="809"/>
      <c r="AK44" s="291"/>
      <c r="AL44" s="291"/>
      <c r="AM44" s="291"/>
      <c r="AN44" s="291"/>
      <c r="AO44" s="291"/>
      <c r="AP44" s="291"/>
      <c r="AQ44" s="292"/>
      <c r="AR44" s="286">
        <f t="shared" si="0"/>
        <v>0</v>
      </c>
    </row>
    <row r="45" spans="2:44" s="265" customFormat="1" x14ac:dyDescent="0.2">
      <c r="B45" s="277"/>
      <c r="C45" s="911" t="s">
        <v>1100</v>
      </c>
      <c r="D45" s="289">
        <f>IFERROR('Group Inputs'!D56,"")</f>
        <v>0</v>
      </c>
      <c r="E45" s="289"/>
      <c r="F45" s="289">
        <f t="shared" si="8"/>
        <v>0</v>
      </c>
      <c r="G45" s="289"/>
      <c r="H45" s="1309"/>
      <c r="I45" s="289"/>
      <c r="J45" s="289"/>
      <c r="K45" s="289"/>
      <c r="L45" s="289"/>
      <c r="M45" s="289"/>
      <c r="N45" s="289"/>
      <c r="O45" s="289"/>
      <c r="P45" s="289"/>
      <c r="Q45" s="289"/>
      <c r="R45" s="289"/>
      <c r="S45" s="290"/>
      <c r="T45" s="285">
        <f t="shared" si="10"/>
        <v>0</v>
      </c>
      <c r="U45" s="286"/>
      <c r="V45" s="286"/>
      <c r="W45" s="291"/>
      <c r="X45" s="291"/>
      <c r="Y45" s="291"/>
      <c r="Z45" s="291"/>
      <c r="AA45" s="291"/>
      <c r="AB45" s="291"/>
      <c r="AC45" s="291">
        <f t="shared" ref="AC45:AC54" si="11">+T45</f>
        <v>0</v>
      </c>
      <c r="AD45" s="291"/>
      <c r="AE45" s="291"/>
      <c r="AF45" s="291"/>
      <c r="AG45" s="291"/>
      <c r="AH45" s="291"/>
      <c r="AI45" s="809"/>
      <c r="AJ45" s="809"/>
      <c r="AK45" s="291"/>
      <c r="AL45" s="291"/>
      <c r="AM45" s="291"/>
      <c r="AN45" s="291"/>
      <c r="AO45" s="291"/>
      <c r="AP45" s="291"/>
      <c r="AQ45" s="292"/>
      <c r="AR45" s="286">
        <f t="shared" si="0"/>
        <v>0</v>
      </c>
    </row>
    <row r="46" spans="2:44" s="265" customFormat="1" x14ac:dyDescent="0.2">
      <c r="B46" s="277"/>
      <c r="C46" s="911"/>
      <c r="D46" s="289"/>
      <c r="E46" s="289"/>
      <c r="F46" s="289"/>
      <c r="G46" s="289"/>
      <c r="H46" s="1309"/>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09"/>
      <c r="AJ46" s="809"/>
      <c r="AK46" s="291"/>
      <c r="AL46" s="291"/>
      <c r="AM46" s="291"/>
      <c r="AN46" s="291"/>
      <c r="AO46" s="291"/>
      <c r="AP46" s="291"/>
      <c r="AQ46" s="292"/>
      <c r="AR46" s="286">
        <f t="shared" si="0"/>
        <v>0</v>
      </c>
    </row>
    <row r="47" spans="2:44" s="265" customFormat="1" x14ac:dyDescent="0.2">
      <c r="B47" s="277"/>
      <c r="C47" s="1301"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0"/>
        <v>0</v>
      </c>
    </row>
    <row r="48" spans="2:44" s="265" customFormat="1" x14ac:dyDescent="0.2">
      <c r="B48" s="277"/>
      <c r="C48" s="1303" t="s">
        <v>189</v>
      </c>
      <c r="D48" s="283"/>
      <c r="E48" s="283"/>
      <c r="F48" s="283"/>
      <c r="G48" s="283"/>
      <c r="H48" s="1308"/>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8"/>
      <c r="AJ48" s="808"/>
      <c r="AK48" s="287"/>
      <c r="AL48" s="287"/>
      <c r="AM48" s="287"/>
      <c r="AN48" s="287"/>
      <c r="AO48" s="287"/>
      <c r="AP48" s="287"/>
      <c r="AQ48" s="288"/>
      <c r="AR48" s="286">
        <f t="shared" si="0"/>
        <v>0</v>
      </c>
    </row>
    <row r="49" spans="2:44" s="265" customFormat="1" x14ac:dyDescent="0.2">
      <c r="B49" s="277"/>
      <c r="C49" s="911" t="s">
        <v>209</v>
      </c>
      <c r="D49" s="289">
        <f>IFERROR('Group Inputs'!D61,"")</f>
        <v>0</v>
      </c>
      <c r="E49" s="289"/>
      <c r="F49" s="289">
        <f t="shared" ref="F49" si="12">D49-E49</f>
        <v>0</v>
      </c>
      <c r="G49" s="289"/>
      <c r="H49" s="1309"/>
      <c r="I49" s="289"/>
      <c r="J49" s="289"/>
      <c r="K49" s="289"/>
      <c r="L49" s="289"/>
      <c r="M49" s="289"/>
      <c r="N49" s="289"/>
      <c r="O49" s="289"/>
      <c r="P49" s="289"/>
      <c r="Q49" s="289"/>
      <c r="R49" s="289"/>
      <c r="S49" s="290"/>
      <c r="T49" s="285">
        <f t="shared" ref="T49:T58" si="13">SUM(F49:S49)</f>
        <v>0</v>
      </c>
      <c r="U49" s="286"/>
      <c r="V49" s="286"/>
      <c r="W49" s="291"/>
      <c r="X49" s="291"/>
      <c r="Y49" s="291"/>
      <c r="Z49" s="291"/>
      <c r="AA49" s="291"/>
      <c r="AB49" s="291"/>
      <c r="AC49" s="291">
        <f t="shared" si="11"/>
        <v>0</v>
      </c>
      <c r="AD49" s="291"/>
      <c r="AE49" s="291"/>
      <c r="AF49" s="291"/>
      <c r="AG49" s="291"/>
      <c r="AH49" s="291"/>
      <c r="AI49" s="809"/>
      <c r="AJ49" s="809"/>
      <c r="AK49" s="291"/>
      <c r="AL49" s="291"/>
      <c r="AM49" s="291"/>
      <c r="AN49" s="291"/>
      <c r="AO49" s="291"/>
      <c r="AP49" s="291"/>
      <c r="AQ49" s="292"/>
      <c r="AR49" s="286">
        <f t="shared" si="0"/>
        <v>0</v>
      </c>
    </row>
    <row r="50" spans="2:44" s="265" customFormat="1" x14ac:dyDescent="0.2">
      <c r="B50" s="277"/>
      <c r="C50" s="911" t="s">
        <v>1101</v>
      </c>
      <c r="D50" s="289">
        <f>IFERROR('Group Inputs'!D62,"")</f>
        <v>0</v>
      </c>
      <c r="E50" s="289"/>
      <c r="F50" s="289">
        <f t="shared" ref="F50:F58" si="14">D50-E50</f>
        <v>0</v>
      </c>
      <c r="G50" s="289"/>
      <c r="H50" s="1309"/>
      <c r="I50" s="289"/>
      <c r="J50" s="289"/>
      <c r="K50" s="289"/>
      <c r="L50" s="289"/>
      <c r="M50" s="289"/>
      <c r="N50" s="289"/>
      <c r="O50" s="289"/>
      <c r="P50" s="289"/>
      <c r="Q50" s="289"/>
      <c r="R50" s="289"/>
      <c r="S50" s="290"/>
      <c r="T50" s="285">
        <f t="shared" si="13"/>
        <v>0</v>
      </c>
      <c r="U50" s="286"/>
      <c r="V50" s="286"/>
      <c r="W50" s="291"/>
      <c r="X50" s="291"/>
      <c r="Y50" s="291"/>
      <c r="Z50" s="291"/>
      <c r="AA50" s="291"/>
      <c r="AB50" s="291"/>
      <c r="AC50" s="291">
        <f t="shared" si="11"/>
        <v>0</v>
      </c>
      <c r="AD50" s="291"/>
      <c r="AE50" s="291"/>
      <c r="AF50" s="291"/>
      <c r="AG50" s="291"/>
      <c r="AH50" s="291"/>
      <c r="AI50" s="809"/>
      <c r="AJ50" s="809"/>
      <c r="AK50" s="291"/>
      <c r="AL50" s="291"/>
      <c r="AM50" s="291"/>
      <c r="AN50" s="291"/>
      <c r="AO50" s="291"/>
      <c r="AP50" s="291"/>
      <c r="AQ50" s="292"/>
      <c r="AR50" s="286">
        <f t="shared" si="0"/>
        <v>0</v>
      </c>
    </row>
    <row r="51" spans="2:44" s="265" customFormat="1" x14ac:dyDescent="0.2">
      <c r="B51" s="277"/>
      <c r="C51" s="911" t="s">
        <v>154</v>
      </c>
      <c r="D51" s="289">
        <f>IFERROR('Group Inputs'!D63,"")</f>
        <v>0</v>
      </c>
      <c r="E51" s="289"/>
      <c r="F51" s="289">
        <f t="shared" si="14"/>
        <v>0</v>
      </c>
      <c r="G51" s="289"/>
      <c r="H51" s="1309"/>
      <c r="I51" s="289"/>
      <c r="J51" s="289"/>
      <c r="K51" s="289"/>
      <c r="L51" s="289"/>
      <c r="M51" s="289"/>
      <c r="N51" s="289"/>
      <c r="O51" s="289"/>
      <c r="P51" s="289"/>
      <c r="Q51" s="289"/>
      <c r="R51" s="289"/>
      <c r="S51" s="290"/>
      <c r="T51" s="285">
        <f t="shared" si="13"/>
        <v>0</v>
      </c>
      <c r="U51" s="286"/>
      <c r="V51" s="286"/>
      <c r="W51" s="291"/>
      <c r="X51" s="291"/>
      <c r="Y51" s="291"/>
      <c r="Z51" s="291"/>
      <c r="AA51" s="291"/>
      <c r="AB51" s="291"/>
      <c r="AC51" s="291">
        <f t="shared" si="11"/>
        <v>0</v>
      </c>
      <c r="AD51" s="291"/>
      <c r="AE51" s="291"/>
      <c r="AF51" s="291"/>
      <c r="AG51" s="291"/>
      <c r="AH51" s="291"/>
      <c r="AI51" s="809"/>
      <c r="AJ51" s="809"/>
      <c r="AK51" s="291"/>
      <c r="AL51" s="291"/>
      <c r="AM51" s="291"/>
      <c r="AN51" s="291"/>
      <c r="AO51" s="291"/>
      <c r="AP51" s="291"/>
      <c r="AQ51" s="292"/>
      <c r="AR51" s="286">
        <f t="shared" si="0"/>
        <v>0</v>
      </c>
    </row>
    <row r="52" spans="2:44" s="265" customFormat="1" x14ac:dyDescent="0.2">
      <c r="B52" s="277"/>
      <c r="C52" s="911" t="s">
        <v>211</v>
      </c>
      <c r="D52" s="289">
        <f>IFERROR('Group Inputs'!D64,"")</f>
        <v>0</v>
      </c>
      <c r="E52" s="289"/>
      <c r="F52" s="289">
        <f t="shared" si="14"/>
        <v>0</v>
      </c>
      <c r="G52" s="289"/>
      <c r="H52" s="1309"/>
      <c r="I52" s="289"/>
      <c r="J52" s="289"/>
      <c r="K52" s="289"/>
      <c r="L52" s="289"/>
      <c r="M52" s="289"/>
      <c r="N52" s="289"/>
      <c r="O52" s="289"/>
      <c r="P52" s="289"/>
      <c r="Q52" s="289"/>
      <c r="R52" s="289"/>
      <c r="S52" s="290"/>
      <c r="T52" s="285">
        <f t="shared" si="13"/>
        <v>0</v>
      </c>
      <c r="U52" s="286"/>
      <c r="V52" s="286"/>
      <c r="W52" s="291"/>
      <c r="X52" s="291"/>
      <c r="Y52" s="291"/>
      <c r="Z52" s="291"/>
      <c r="AA52" s="291"/>
      <c r="AB52" s="291"/>
      <c r="AC52" s="291">
        <f t="shared" si="11"/>
        <v>0</v>
      </c>
      <c r="AD52" s="291"/>
      <c r="AE52" s="291"/>
      <c r="AF52" s="291"/>
      <c r="AG52" s="291"/>
      <c r="AH52" s="291"/>
      <c r="AI52" s="809"/>
      <c r="AJ52" s="809"/>
      <c r="AK52" s="291"/>
      <c r="AL52" s="291"/>
      <c r="AM52" s="291"/>
      <c r="AN52" s="291"/>
      <c r="AO52" s="291"/>
      <c r="AP52" s="291"/>
      <c r="AQ52" s="292"/>
      <c r="AR52" s="286">
        <f t="shared" si="0"/>
        <v>0</v>
      </c>
    </row>
    <row r="53" spans="2:44" s="265" customFormat="1" x14ac:dyDescent="0.2">
      <c r="B53" s="277"/>
      <c r="C53" s="911" t="s">
        <v>152</v>
      </c>
      <c r="D53" s="289">
        <f>IFERROR('Group Inputs'!D65,"")</f>
        <v>0</v>
      </c>
      <c r="E53" s="289"/>
      <c r="F53" s="289">
        <f t="shared" si="14"/>
        <v>0</v>
      </c>
      <c r="G53" s="289"/>
      <c r="H53" s="1309"/>
      <c r="I53" s="289"/>
      <c r="J53" s="289"/>
      <c r="K53" s="289"/>
      <c r="L53" s="289"/>
      <c r="M53" s="289"/>
      <c r="N53" s="289"/>
      <c r="O53" s="289"/>
      <c r="P53" s="289"/>
      <c r="Q53" s="289"/>
      <c r="R53" s="289"/>
      <c r="S53" s="290"/>
      <c r="T53" s="285">
        <f t="shared" si="13"/>
        <v>0</v>
      </c>
      <c r="U53" s="286"/>
      <c r="V53" s="286"/>
      <c r="W53" s="291"/>
      <c r="X53" s="291"/>
      <c r="Y53" s="291"/>
      <c r="Z53" s="291"/>
      <c r="AA53" s="291"/>
      <c r="AB53" s="291"/>
      <c r="AC53" s="291">
        <f t="shared" ref="AC53" si="15">+T53</f>
        <v>0</v>
      </c>
      <c r="AD53" s="291"/>
      <c r="AE53" s="291"/>
      <c r="AF53" s="291"/>
      <c r="AG53" s="291"/>
      <c r="AH53" s="291"/>
      <c r="AI53" s="809"/>
      <c r="AJ53" s="809"/>
      <c r="AK53" s="291"/>
      <c r="AL53" s="291"/>
      <c r="AM53" s="291"/>
      <c r="AN53" s="291"/>
      <c r="AO53" s="291"/>
      <c r="AP53" s="291"/>
      <c r="AQ53" s="292"/>
      <c r="AR53" s="286">
        <f t="shared" si="0"/>
        <v>0</v>
      </c>
    </row>
    <row r="54" spans="2:44" s="265" customFormat="1" x14ac:dyDescent="0.2">
      <c r="B54" s="277"/>
      <c r="C54" s="911" t="s">
        <v>1127</v>
      </c>
      <c r="D54" s="289">
        <f>IFERROR('Group Inputs'!D66,"")</f>
        <v>0</v>
      </c>
      <c r="E54" s="289"/>
      <c r="F54" s="289">
        <f t="shared" si="14"/>
        <v>0</v>
      </c>
      <c r="G54" s="289"/>
      <c r="H54" s="1309"/>
      <c r="I54" s="289"/>
      <c r="J54" s="289"/>
      <c r="K54" s="289"/>
      <c r="L54" s="289"/>
      <c r="M54" s="289"/>
      <c r="N54" s="289">
        <f>-N119-N168-N169</f>
        <v>0</v>
      </c>
      <c r="O54" s="289"/>
      <c r="P54" s="289"/>
      <c r="Q54" s="289"/>
      <c r="R54" s="289"/>
      <c r="S54" s="290"/>
      <c r="T54" s="285">
        <f t="shared" si="13"/>
        <v>0</v>
      </c>
      <c r="U54" s="286"/>
      <c r="V54" s="286"/>
      <c r="W54" s="291"/>
      <c r="X54" s="291"/>
      <c r="Y54" s="291"/>
      <c r="Z54" s="291"/>
      <c r="AA54" s="291"/>
      <c r="AB54" s="291"/>
      <c r="AC54" s="291">
        <f t="shared" si="11"/>
        <v>0</v>
      </c>
      <c r="AD54" s="291"/>
      <c r="AE54" s="291"/>
      <c r="AF54" s="291"/>
      <c r="AG54" s="291"/>
      <c r="AH54" s="291"/>
      <c r="AI54" s="809"/>
      <c r="AJ54" s="809"/>
      <c r="AK54" s="291"/>
      <c r="AL54" s="291"/>
      <c r="AM54" s="291"/>
      <c r="AN54" s="291"/>
      <c r="AO54" s="291"/>
      <c r="AP54" s="291"/>
      <c r="AQ54" s="292"/>
      <c r="AR54" s="286">
        <f t="shared" si="0"/>
        <v>0</v>
      </c>
    </row>
    <row r="55" spans="2:44" s="265" customFormat="1" x14ac:dyDescent="0.2">
      <c r="B55" s="277"/>
      <c r="C55" s="911" t="s">
        <v>204</v>
      </c>
      <c r="D55" s="289">
        <f>IFERROR('Group Inputs'!D67,"")</f>
        <v>0</v>
      </c>
      <c r="E55" s="289"/>
      <c r="F55" s="289">
        <f t="shared" si="14"/>
        <v>0</v>
      </c>
      <c r="G55" s="289"/>
      <c r="H55" s="1309"/>
      <c r="I55" s="289"/>
      <c r="J55" s="289"/>
      <c r="K55" s="289"/>
      <c r="L55" s="289"/>
      <c r="M55" s="289"/>
      <c r="N55" s="289"/>
      <c r="O55" s="289"/>
      <c r="P55" s="289"/>
      <c r="Q55" s="289"/>
      <c r="R55" s="289"/>
      <c r="S55" s="290"/>
      <c r="T55" s="285">
        <f t="shared" si="13"/>
        <v>0</v>
      </c>
      <c r="U55" s="286"/>
      <c r="V55" s="286"/>
      <c r="W55" s="291"/>
      <c r="X55" s="291"/>
      <c r="Y55" s="291"/>
      <c r="Z55" s="291"/>
      <c r="AA55" s="291"/>
      <c r="AB55" s="291">
        <f>+T55</f>
        <v>0</v>
      </c>
      <c r="AC55" s="291"/>
      <c r="AD55" s="291"/>
      <c r="AE55" s="291"/>
      <c r="AF55" s="291"/>
      <c r="AG55" s="291"/>
      <c r="AH55" s="291"/>
      <c r="AI55" s="809"/>
      <c r="AJ55" s="809"/>
      <c r="AK55" s="291"/>
      <c r="AL55" s="291"/>
      <c r="AM55" s="291"/>
      <c r="AN55" s="291"/>
      <c r="AO55" s="291"/>
      <c r="AP55" s="291"/>
      <c r="AQ55" s="292"/>
      <c r="AR55" s="286">
        <f t="shared" si="0"/>
        <v>0</v>
      </c>
    </row>
    <row r="56" spans="2:44" s="265" customFormat="1" x14ac:dyDescent="0.2">
      <c r="B56" s="277"/>
      <c r="C56" s="911" t="s">
        <v>155</v>
      </c>
      <c r="D56" s="289">
        <f>IFERROR('Group Inputs'!D68,"")</f>
        <v>0</v>
      </c>
      <c r="E56" s="289"/>
      <c r="F56" s="289">
        <f t="shared" si="14"/>
        <v>0</v>
      </c>
      <c r="G56" s="289"/>
      <c r="H56" s="1309"/>
      <c r="I56" s="289"/>
      <c r="J56" s="289"/>
      <c r="K56" s="289"/>
      <c r="L56" s="289"/>
      <c r="M56" s="289"/>
      <c r="N56" s="289"/>
      <c r="O56" s="289"/>
      <c r="P56" s="289"/>
      <c r="Q56" s="289"/>
      <c r="R56" s="289"/>
      <c r="S56" s="290"/>
      <c r="T56" s="285">
        <f t="shared" si="13"/>
        <v>0</v>
      </c>
      <c r="U56" s="286"/>
      <c r="V56" s="286"/>
      <c r="W56" s="291"/>
      <c r="X56" s="291"/>
      <c r="Y56" s="291"/>
      <c r="Z56" s="291"/>
      <c r="AA56" s="291"/>
      <c r="AB56" s="291"/>
      <c r="AC56" s="291">
        <f>+T56</f>
        <v>0</v>
      </c>
      <c r="AD56" s="291"/>
      <c r="AE56" s="291"/>
      <c r="AF56" s="291"/>
      <c r="AG56" s="291"/>
      <c r="AH56" s="291"/>
      <c r="AI56" s="809"/>
      <c r="AJ56" s="809"/>
      <c r="AK56" s="291"/>
      <c r="AL56" s="291"/>
      <c r="AM56" s="291"/>
      <c r="AN56" s="291"/>
      <c r="AO56" s="291"/>
      <c r="AP56" s="291"/>
      <c r="AQ56" s="292"/>
      <c r="AR56" s="286">
        <f t="shared" si="0"/>
        <v>0</v>
      </c>
    </row>
    <row r="57" spans="2:44" s="265" customFormat="1" x14ac:dyDescent="0.2">
      <c r="B57" s="277"/>
      <c r="C57" s="911" t="s">
        <v>208</v>
      </c>
      <c r="D57" s="289">
        <f>IFERROR('Group Inputs'!D69,"")</f>
        <v>0</v>
      </c>
      <c r="E57" s="289"/>
      <c r="F57" s="289">
        <f t="shared" si="14"/>
        <v>0</v>
      </c>
      <c r="G57" s="289"/>
      <c r="H57" s="1309"/>
      <c r="I57" s="289"/>
      <c r="J57" s="289"/>
      <c r="K57" s="289"/>
      <c r="L57" s="289"/>
      <c r="M57" s="289"/>
      <c r="N57" s="289"/>
      <c r="O57" s="289"/>
      <c r="P57" s="289"/>
      <c r="Q57" s="289"/>
      <c r="R57" s="289"/>
      <c r="S57" s="290"/>
      <c r="T57" s="285">
        <f t="shared" si="13"/>
        <v>0</v>
      </c>
      <c r="U57" s="286"/>
      <c r="V57" s="286"/>
      <c r="W57" s="291"/>
      <c r="X57" s="291"/>
      <c r="Y57" s="291"/>
      <c r="Z57" s="291"/>
      <c r="AA57" s="291"/>
      <c r="AB57" s="291"/>
      <c r="AC57" s="291">
        <f>+T57</f>
        <v>0</v>
      </c>
      <c r="AD57" s="291"/>
      <c r="AE57" s="291"/>
      <c r="AF57" s="291"/>
      <c r="AG57" s="291"/>
      <c r="AH57" s="291"/>
      <c r="AI57" s="809"/>
      <c r="AJ57" s="809"/>
      <c r="AK57" s="291"/>
      <c r="AL57" s="291"/>
      <c r="AM57" s="291"/>
      <c r="AN57" s="291"/>
      <c r="AO57" s="291"/>
      <c r="AP57" s="291"/>
      <c r="AQ57" s="292"/>
      <c r="AR57" s="286">
        <f t="shared" si="0"/>
        <v>0</v>
      </c>
    </row>
    <row r="58" spans="2:44" s="265" customFormat="1" x14ac:dyDescent="0.2">
      <c r="B58" s="277"/>
      <c r="C58" s="911" t="s">
        <v>147</v>
      </c>
      <c r="D58" s="289">
        <f>IFERROR('Group Inputs'!D70,"")</f>
        <v>0</v>
      </c>
      <c r="E58" s="289"/>
      <c r="F58" s="289">
        <f t="shared" si="14"/>
        <v>0</v>
      </c>
      <c r="G58" s="289"/>
      <c r="H58" s="1309"/>
      <c r="I58" s="289"/>
      <c r="J58" s="289"/>
      <c r="K58" s="289"/>
      <c r="L58" s="289"/>
      <c r="M58" s="289"/>
      <c r="N58" s="289"/>
      <c r="O58" s="289"/>
      <c r="P58" s="289"/>
      <c r="Q58" s="289"/>
      <c r="R58" s="289"/>
      <c r="S58" s="290"/>
      <c r="T58" s="285">
        <f t="shared" si="13"/>
        <v>0</v>
      </c>
      <c r="U58" s="286"/>
      <c r="V58" s="286"/>
      <c r="W58" s="291"/>
      <c r="X58" s="291"/>
      <c r="Y58" s="291"/>
      <c r="Z58" s="291"/>
      <c r="AA58" s="291"/>
      <c r="AB58" s="291"/>
      <c r="AC58" s="291">
        <f>+T58</f>
        <v>0</v>
      </c>
      <c r="AD58" s="291"/>
      <c r="AE58" s="291"/>
      <c r="AF58" s="291"/>
      <c r="AG58" s="291"/>
      <c r="AH58" s="291"/>
      <c r="AI58" s="809"/>
      <c r="AJ58" s="809"/>
      <c r="AK58" s="291"/>
      <c r="AL58" s="291"/>
      <c r="AM58" s="291"/>
      <c r="AN58" s="291"/>
      <c r="AO58" s="291"/>
      <c r="AP58" s="291"/>
      <c r="AQ58" s="292"/>
      <c r="AR58" s="286">
        <f t="shared" si="0"/>
        <v>0</v>
      </c>
    </row>
    <row r="59" spans="2:44" s="265" customFormat="1" x14ac:dyDescent="0.2">
      <c r="B59" s="277"/>
      <c r="C59" s="911"/>
      <c r="D59" s="289"/>
      <c r="E59" s="289"/>
      <c r="F59" s="289"/>
      <c r="G59" s="289"/>
      <c r="H59" s="1309"/>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09"/>
      <c r="AJ59" s="809"/>
      <c r="AK59" s="291"/>
      <c r="AL59" s="291"/>
      <c r="AM59" s="291"/>
      <c r="AN59" s="291"/>
      <c r="AO59" s="291"/>
      <c r="AP59" s="291"/>
      <c r="AQ59" s="292"/>
      <c r="AR59" s="286">
        <f t="shared" si="0"/>
        <v>0</v>
      </c>
    </row>
    <row r="60" spans="2:44" s="265" customFormat="1" x14ac:dyDescent="0.2">
      <c r="B60" s="277"/>
      <c r="C60" s="1301"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0"/>
        <v>0</v>
      </c>
    </row>
    <row r="61" spans="2:44" s="265" customFormat="1" x14ac:dyDescent="0.2">
      <c r="B61" s="277"/>
      <c r="C61" s="1303" t="s">
        <v>177</v>
      </c>
      <c r="D61" s="283"/>
      <c r="E61" s="283"/>
      <c r="F61" s="283"/>
      <c r="G61" s="283"/>
      <c r="H61" s="1308"/>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8"/>
      <c r="AJ61" s="808"/>
      <c r="AK61" s="287"/>
      <c r="AL61" s="287"/>
      <c r="AM61" s="287"/>
      <c r="AN61" s="287"/>
      <c r="AO61" s="287"/>
      <c r="AP61" s="287"/>
      <c r="AQ61" s="288"/>
      <c r="AR61" s="286">
        <f t="shared" si="0"/>
        <v>0</v>
      </c>
    </row>
    <row r="62" spans="2:44" s="265" customFormat="1" x14ac:dyDescent="0.2">
      <c r="B62" s="277"/>
      <c r="C62" s="911" t="s">
        <v>375</v>
      </c>
      <c r="D62" s="289">
        <f>IFERROR('Group Inputs'!D75,"")</f>
        <v>0</v>
      </c>
      <c r="E62" s="289"/>
      <c r="F62" s="289">
        <f t="shared" ref="F62:F99" si="16">D62-E62</f>
        <v>0</v>
      </c>
      <c r="G62" s="289"/>
      <c r="H62" s="1309"/>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09"/>
      <c r="AJ62" s="809"/>
      <c r="AK62" s="291"/>
      <c r="AL62" s="291"/>
      <c r="AM62" s="291"/>
      <c r="AN62" s="291"/>
      <c r="AO62" s="291"/>
      <c r="AP62" s="291"/>
      <c r="AQ62" s="292"/>
      <c r="AR62" s="286">
        <f t="shared" si="0"/>
        <v>0</v>
      </c>
    </row>
    <row r="63" spans="2:44" s="265" customFormat="1" x14ac:dyDescent="0.2">
      <c r="B63" s="277"/>
      <c r="C63" s="911" t="s">
        <v>1102</v>
      </c>
      <c r="D63" s="289">
        <f>IFERROR('Group Inputs'!D76,"")</f>
        <v>0</v>
      </c>
      <c r="E63" s="289"/>
      <c r="F63" s="289">
        <f t="shared" si="16"/>
        <v>0</v>
      </c>
      <c r="G63" s="289"/>
      <c r="H63" s="1309"/>
      <c r="I63" s="289"/>
      <c r="J63" s="289"/>
      <c r="K63" s="289">
        <f>-K113</f>
        <v>0</v>
      </c>
      <c r="L63" s="289"/>
      <c r="M63" s="289"/>
      <c r="N63" s="289"/>
      <c r="O63" s="289"/>
      <c r="P63" s="289"/>
      <c r="Q63" s="289"/>
      <c r="R63" s="289"/>
      <c r="S63" s="290"/>
      <c r="T63" s="285">
        <f>SUM(F63:S63)</f>
        <v>0</v>
      </c>
      <c r="U63" s="286"/>
      <c r="V63" s="286"/>
      <c r="W63" s="291"/>
      <c r="X63" s="291"/>
      <c r="Y63" s="291"/>
      <c r="Z63" s="291"/>
      <c r="AA63" s="291"/>
      <c r="AB63" s="291"/>
      <c r="AC63" s="291"/>
      <c r="AD63" s="291"/>
      <c r="AE63" s="291">
        <f>+T63</f>
        <v>0</v>
      </c>
      <c r="AF63" s="291"/>
      <c r="AG63" s="291"/>
      <c r="AH63" s="291"/>
      <c r="AI63" s="809"/>
      <c r="AJ63" s="809"/>
      <c r="AK63" s="291"/>
      <c r="AL63" s="291"/>
      <c r="AM63" s="291"/>
      <c r="AN63" s="291"/>
      <c r="AO63" s="291"/>
      <c r="AP63" s="291"/>
      <c r="AQ63" s="292"/>
      <c r="AR63" s="286">
        <f t="shared" si="0"/>
        <v>0</v>
      </c>
    </row>
    <row r="64" spans="2:44" s="265" customFormat="1" ht="13.5" thickBot="1" x14ac:dyDescent="0.25">
      <c r="B64" s="277"/>
      <c r="C64" s="911" t="s">
        <v>216</v>
      </c>
      <c r="D64" s="289">
        <f>IFERROR('Group Inputs'!D77,"")</f>
        <v>0</v>
      </c>
      <c r="E64" s="289"/>
      <c r="F64" s="289">
        <f>D64-E64</f>
        <v>0</v>
      </c>
      <c r="G64" s="289"/>
      <c r="H64" s="1309"/>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09"/>
      <c r="AJ64" s="809"/>
      <c r="AK64" s="291"/>
      <c r="AL64" s="291"/>
      <c r="AM64" s="291"/>
      <c r="AN64" s="291"/>
      <c r="AO64" s="291"/>
      <c r="AP64" s="291"/>
      <c r="AQ64" s="292"/>
      <c r="AR64" s="286">
        <f t="shared" si="0"/>
        <v>0</v>
      </c>
    </row>
    <row r="65" spans="2:44" s="265" customFormat="1" ht="14.25" thickTop="1" thickBot="1" x14ac:dyDescent="0.25">
      <c r="B65" s="277"/>
      <c r="C65" s="911" t="s">
        <v>185</v>
      </c>
      <c r="D65" s="289">
        <f>IFERROR('Group Inputs'!D78,"")</f>
        <v>0</v>
      </c>
      <c r="E65" s="289"/>
      <c r="F65" s="289">
        <f t="shared" si="16"/>
        <v>0</v>
      </c>
      <c r="G65" s="663">
        <f>-F65</f>
        <v>0</v>
      </c>
      <c r="H65" s="1309"/>
      <c r="I65" s="289"/>
      <c r="J65" s="289"/>
      <c r="K65" s="289">
        <f>-K116</f>
        <v>0</v>
      </c>
      <c r="L65" s="289"/>
      <c r="M65" s="289"/>
      <c r="N65" s="289"/>
      <c r="O65" s="289"/>
      <c r="P65" s="289"/>
      <c r="Q65" s="289"/>
      <c r="R65" s="289"/>
      <c r="S65" s="290"/>
      <c r="T65" s="285">
        <f>SUM(F65:S65)</f>
        <v>0</v>
      </c>
      <c r="U65" s="286"/>
      <c r="V65" s="286"/>
      <c r="W65" s="291"/>
      <c r="X65" s="291">
        <f>T65</f>
        <v>0</v>
      </c>
      <c r="Y65" s="291"/>
      <c r="Z65" s="291"/>
      <c r="AA65" s="291"/>
      <c r="AB65" s="291"/>
      <c r="AC65" s="291"/>
      <c r="AD65" s="291"/>
      <c r="AE65" s="291"/>
      <c r="AF65" s="291"/>
      <c r="AG65" s="291"/>
      <c r="AH65" s="291"/>
      <c r="AI65" s="809"/>
      <c r="AJ65" s="809"/>
      <c r="AK65" s="291"/>
      <c r="AL65" s="291"/>
      <c r="AM65" s="291"/>
      <c r="AN65" s="291"/>
      <c r="AO65" s="291"/>
      <c r="AP65" s="291"/>
      <c r="AQ65" s="292"/>
      <c r="AR65" s="286">
        <f t="shared" si="0"/>
        <v>0</v>
      </c>
    </row>
    <row r="66" spans="2:44" s="265" customFormat="1" ht="13.5" thickTop="1" x14ac:dyDescent="0.2">
      <c r="B66" s="277"/>
      <c r="C66" s="911" t="s">
        <v>217</v>
      </c>
      <c r="D66" s="289">
        <f>IFERROR('Group Inputs'!D79,"")</f>
        <v>0</v>
      </c>
      <c r="E66" s="289"/>
      <c r="F66" s="289">
        <f>D66-E66</f>
        <v>0</v>
      </c>
      <c r="G66" s="289">
        <f>-F66</f>
        <v>0</v>
      </c>
      <c r="H66" s="1309"/>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09"/>
      <c r="AJ66" s="809"/>
      <c r="AK66" s="291"/>
      <c r="AL66" s="291"/>
      <c r="AM66" s="291"/>
      <c r="AN66" s="291"/>
      <c r="AO66" s="291"/>
      <c r="AP66" s="291"/>
      <c r="AQ66" s="292"/>
      <c r="AR66" s="286">
        <f t="shared" si="0"/>
        <v>0</v>
      </c>
    </row>
    <row r="67" spans="2:44" s="265" customFormat="1" x14ac:dyDescent="0.2">
      <c r="B67" s="277"/>
      <c r="C67" s="911"/>
      <c r="D67" s="289"/>
      <c r="E67" s="289"/>
      <c r="F67" s="289"/>
      <c r="G67" s="289"/>
      <c r="H67" s="1309"/>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09"/>
      <c r="AJ67" s="809"/>
      <c r="AK67" s="291"/>
      <c r="AL67" s="291"/>
      <c r="AM67" s="291"/>
      <c r="AN67" s="291"/>
      <c r="AO67" s="291"/>
      <c r="AP67" s="291"/>
      <c r="AQ67" s="292"/>
      <c r="AR67" s="286">
        <f t="shared" si="0"/>
        <v>0</v>
      </c>
    </row>
    <row r="68" spans="2:44" s="265" customFormat="1" x14ac:dyDescent="0.2">
      <c r="B68" s="277"/>
      <c r="C68" s="1303" t="s">
        <v>189</v>
      </c>
      <c r="D68" s="283"/>
      <c r="E68" s="283"/>
      <c r="F68" s="283"/>
      <c r="G68" s="283"/>
      <c r="H68" s="1308"/>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8"/>
      <c r="AJ68" s="808"/>
      <c r="AK68" s="287"/>
      <c r="AL68" s="287"/>
      <c r="AM68" s="287"/>
      <c r="AN68" s="287"/>
      <c r="AO68" s="287"/>
      <c r="AP68" s="287"/>
      <c r="AQ68" s="288"/>
      <c r="AR68" s="286">
        <f t="shared" si="0"/>
        <v>0</v>
      </c>
    </row>
    <row r="69" spans="2:44" s="265" customFormat="1" x14ac:dyDescent="0.2">
      <c r="B69" s="277"/>
      <c r="C69" s="911" t="s">
        <v>346</v>
      </c>
      <c r="D69" s="289">
        <f>IFERROR('Group Inputs'!D83,"")</f>
        <v>0</v>
      </c>
      <c r="E69" s="289"/>
      <c r="F69" s="289">
        <f t="shared" si="16"/>
        <v>0</v>
      </c>
      <c r="G69" s="289"/>
      <c r="H69" s="1309"/>
      <c r="I69" s="289"/>
      <c r="J69" s="289"/>
      <c r="K69" s="289"/>
      <c r="L69" s="289"/>
      <c r="M69" s="289"/>
      <c r="N69" s="289"/>
      <c r="O69" s="289"/>
      <c r="P69" s="289"/>
      <c r="Q69" s="289"/>
      <c r="R69" s="289"/>
      <c r="S69" s="290"/>
      <c r="T69" s="285">
        <f t="shared" ref="T69:T74" si="17">SUM(F69:S69)</f>
        <v>0</v>
      </c>
      <c r="U69" s="286"/>
      <c r="V69" s="286"/>
      <c r="W69" s="291"/>
      <c r="X69" s="291"/>
      <c r="Y69" s="291"/>
      <c r="Z69" s="291"/>
      <c r="AA69" s="291"/>
      <c r="AB69" s="291"/>
      <c r="AC69" s="291"/>
      <c r="AD69" s="291">
        <f>+T69</f>
        <v>0</v>
      </c>
      <c r="AE69" s="291"/>
      <c r="AF69" s="291"/>
      <c r="AG69" s="291"/>
      <c r="AH69" s="291"/>
      <c r="AI69" s="809"/>
      <c r="AJ69" s="809"/>
      <c r="AK69" s="291"/>
      <c r="AL69" s="291"/>
      <c r="AM69" s="291"/>
      <c r="AN69" s="291"/>
      <c r="AO69" s="291"/>
      <c r="AP69" s="291"/>
      <c r="AQ69" s="292"/>
      <c r="AR69" s="286">
        <f t="shared" si="0"/>
        <v>0</v>
      </c>
    </row>
    <row r="70" spans="2:44" s="265" customFormat="1" x14ac:dyDescent="0.2">
      <c r="B70" s="277"/>
      <c r="C70" s="911" t="s">
        <v>218</v>
      </c>
      <c r="D70" s="289">
        <f>IFERROR('Group Inputs'!D84,"")</f>
        <v>0</v>
      </c>
      <c r="E70" s="289"/>
      <c r="F70" s="289">
        <f t="shared" si="16"/>
        <v>0</v>
      </c>
      <c r="G70" s="289">
        <f>-F70</f>
        <v>0</v>
      </c>
      <c r="H70" s="1309"/>
      <c r="I70" s="289"/>
      <c r="J70" s="289"/>
      <c r="K70" s="289"/>
      <c r="L70" s="289"/>
      <c r="M70" s="289"/>
      <c r="N70" s="289"/>
      <c r="O70" s="289"/>
      <c r="P70" s="289"/>
      <c r="Q70" s="289"/>
      <c r="R70" s="289"/>
      <c r="S70" s="290"/>
      <c r="T70" s="293">
        <f t="shared" si="17"/>
        <v>0</v>
      </c>
      <c r="U70" s="286"/>
      <c r="V70" s="286"/>
      <c r="W70" s="291"/>
      <c r="X70" s="291"/>
      <c r="Y70" s="291"/>
      <c r="Z70" s="291"/>
      <c r="AA70" s="291"/>
      <c r="AB70" s="291"/>
      <c r="AC70" s="291"/>
      <c r="AD70" s="291"/>
      <c r="AE70" s="291"/>
      <c r="AF70" s="291"/>
      <c r="AG70" s="291"/>
      <c r="AH70" s="291"/>
      <c r="AI70" s="809"/>
      <c r="AJ70" s="809"/>
      <c r="AK70" s="291"/>
      <c r="AL70" s="291"/>
      <c r="AM70" s="291"/>
      <c r="AN70" s="291"/>
      <c r="AO70" s="291"/>
      <c r="AP70" s="291"/>
      <c r="AQ70" s="292"/>
      <c r="AR70" s="286">
        <f t="shared" ref="AR70:AR133" si="18">T70-SUM(W70:AQ70)</f>
        <v>0</v>
      </c>
    </row>
    <row r="71" spans="2:44" s="265" customFormat="1" x14ac:dyDescent="0.2">
      <c r="B71" s="277"/>
      <c r="C71" s="911" t="s">
        <v>219</v>
      </c>
      <c r="D71" s="289">
        <f>IFERROR('Group Inputs'!D85,"")</f>
        <v>0</v>
      </c>
      <c r="E71" s="289"/>
      <c r="F71" s="289">
        <f t="shared" si="16"/>
        <v>0</v>
      </c>
      <c r="G71" s="289"/>
      <c r="H71" s="1309"/>
      <c r="I71" s="289"/>
      <c r="J71" s="289"/>
      <c r="K71" s="289"/>
      <c r="L71" s="289"/>
      <c r="M71" s="289"/>
      <c r="N71" s="289"/>
      <c r="O71" s="289"/>
      <c r="P71" s="289"/>
      <c r="Q71" s="289"/>
      <c r="R71" s="289"/>
      <c r="S71" s="290"/>
      <c r="T71" s="285">
        <f t="shared" si="17"/>
        <v>0</v>
      </c>
      <c r="U71" s="286"/>
      <c r="V71" s="286"/>
      <c r="W71" s="291"/>
      <c r="X71" s="291"/>
      <c r="Y71" s="291"/>
      <c r="Z71" s="291"/>
      <c r="AA71" s="291"/>
      <c r="AB71" s="291"/>
      <c r="AC71" s="291"/>
      <c r="AD71" s="291"/>
      <c r="AE71" s="291"/>
      <c r="AF71" s="291"/>
      <c r="AG71" s="291">
        <f>+T71</f>
        <v>0</v>
      </c>
      <c r="AH71" s="291"/>
      <c r="AI71" s="809"/>
      <c r="AJ71" s="809"/>
      <c r="AK71" s="291"/>
      <c r="AL71" s="291"/>
      <c r="AM71" s="291"/>
      <c r="AN71" s="291"/>
      <c r="AO71" s="291"/>
      <c r="AP71" s="291"/>
      <c r="AQ71" s="292"/>
      <c r="AR71" s="286">
        <f t="shared" si="18"/>
        <v>0</v>
      </c>
    </row>
    <row r="72" spans="2:44" s="265" customFormat="1" x14ac:dyDescent="0.2">
      <c r="B72" s="277"/>
      <c r="C72" s="911" t="s">
        <v>376</v>
      </c>
      <c r="D72" s="289">
        <f>IFERROR('Group Inputs'!D86,"")</f>
        <v>0</v>
      </c>
      <c r="E72" s="289"/>
      <c r="F72" s="289">
        <f t="shared" si="16"/>
        <v>0</v>
      </c>
      <c r="G72" s="289">
        <f>-F72</f>
        <v>0</v>
      </c>
      <c r="H72" s="1309"/>
      <c r="I72" s="289"/>
      <c r="J72" s="289"/>
      <c r="K72" s="289"/>
      <c r="L72" s="289"/>
      <c r="M72" s="289"/>
      <c r="N72" s="289"/>
      <c r="O72" s="289"/>
      <c r="P72" s="289"/>
      <c r="Q72" s="289"/>
      <c r="R72" s="289"/>
      <c r="S72" s="290"/>
      <c r="T72" s="293">
        <f t="shared" si="17"/>
        <v>0</v>
      </c>
      <c r="U72" s="286"/>
      <c r="V72" s="286"/>
      <c r="W72" s="291"/>
      <c r="X72" s="291"/>
      <c r="Y72" s="291"/>
      <c r="Z72" s="291"/>
      <c r="AA72" s="291"/>
      <c r="AB72" s="291"/>
      <c r="AC72" s="291"/>
      <c r="AD72" s="291"/>
      <c r="AE72" s="291"/>
      <c r="AF72" s="291"/>
      <c r="AG72" s="291"/>
      <c r="AH72" s="291"/>
      <c r="AI72" s="809"/>
      <c r="AJ72" s="809"/>
      <c r="AK72" s="291"/>
      <c r="AL72" s="291"/>
      <c r="AM72" s="291"/>
      <c r="AN72" s="291"/>
      <c r="AO72" s="291"/>
      <c r="AP72" s="291"/>
      <c r="AQ72" s="292"/>
      <c r="AR72" s="286">
        <f t="shared" si="18"/>
        <v>0</v>
      </c>
    </row>
    <row r="73" spans="2:44" s="265" customFormat="1" x14ac:dyDescent="0.2">
      <c r="B73" s="277"/>
      <c r="C73" s="911" t="s">
        <v>1103</v>
      </c>
      <c r="D73" s="289">
        <f>IFERROR('Group Inputs'!D87,"")</f>
        <v>0</v>
      </c>
      <c r="E73" s="289"/>
      <c r="F73" s="289">
        <f>D73-E73</f>
        <v>0</v>
      </c>
      <c r="G73" s="289">
        <f>-F73</f>
        <v>0</v>
      </c>
      <c r="H73" s="1309"/>
      <c r="I73" s="289"/>
      <c r="J73" s="289"/>
      <c r="K73" s="289"/>
      <c r="L73" s="289"/>
      <c r="M73" s="289"/>
      <c r="N73" s="289"/>
      <c r="O73" s="289"/>
      <c r="P73" s="289"/>
      <c r="Q73" s="289"/>
      <c r="R73" s="289"/>
      <c r="S73" s="290"/>
      <c r="T73" s="293">
        <f t="shared" si="17"/>
        <v>0</v>
      </c>
      <c r="U73" s="286"/>
      <c r="V73" s="286"/>
      <c r="W73" s="291"/>
      <c r="X73" s="291"/>
      <c r="Y73" s="291"/>
      <c r="Z73" s="291"/>
      <c r="AA73" s="291"/>
      <c r="AB73" s="291"/>
      <c r="AC73" s="291"/>
      <c r="AD73" s="291"/>
      <c r="AE73" s="291"/>
      <c r="AF73" s="291"/>
      <c r="AG73" s="291"/>
      <c r="AH73" s="291"/>
      <c r="AI73" s="809"/>
      <c r="AJ73" s="809"/>
      <c r="AK73" s="291"/>
      <c r="AL73" s="291"/>
      <c r="AM73" s="291"/>
      <c r="AN73" s="291"/>
      <c r="AO73" s="291"/>
      <c r="AP73" s="291"/>
      <c r="AQ73" s="292"/>
      <c r="AR73" s="286">
        <f t="shared" si="18"/>
        <v>0</v>
      </c>
    </row>
    <row r="74" spans="2:44" s="265" customFormat="1" x14ac:dyDescent="0.2">
      <c r="B74" s="277"/>
      <c r="C74" s="911" t="s">
        <v>222</v>
      </c>
      <c r="D74" s="289">
        <f>IFERROR('Group Inputs'!D88,"")</f>
        <v>0</v>
      </c>
      <c r="E74" s="289"/>
      <c r="F74" s="289">
        <f t="shared" si="16"/>
        <v>0</v>
      </c>
      <c r="G74" s="289"/>
      <c r="H74" s="1309"/>
      <c r="I74" s="289"/>
      <c r="J74" s="289"/>
      <c r="K74" s="289"/>
      <c r="L74" s="289"/>
      <c r="M74" s="289"/>
      <c r="N74" s="289"/>
      <c r="O74" s="289"/>
      <c r="P74" s="289"/>
      <c r="Q74" s="289"/>
      <c r="R74" s="289"/>
      <c r="S74" s="290"/>
      <c r="T74" s="285">
        <f t="shared" si="17"/>
        <v>0</v>
      </c>
      <c r="U74" s="286"/>
      <c r="V74" s="286"/>
      <c r="W74" s="291"/>
      <c r="X74" s="291"/>
      <c r="Y74" s="291"/>
      <c r="Z74" s="291"/>
      <c r="AA74" s="291"/>
      <c r="AB74" s="291"/>
      <c r="AC74" s="291">
        <f>T74</f>
        <v>0</v>
      </c>
      <c r="AD74" s="291"/>
      <c r="AE74" s="291"/>
      <c r="AF74" s="291"/>
      <c r="AG74" s="291"/>
      <c r="AH74" s="291"/>
      <c r="AI74" s="809"/>
      <c r="AJ74" s="809"/>
      <c r="AK74" s="291"/>
      <c r="AL74" s="291"/>
      <c r="AM74" s="291"/>
      <c r="AN74" s="291"/>
      <c r="AO74" s="291"/>
      <c r="AP74" s="291"/>
      <c r="AQ74" s="292"/>
      <c r="AR74" s="286">
        <f t="shared" si="18"/>
        <v>0</v>
      </c>
    </row>
    <row r="75" spans="2:44" s="265" customFormat="1" x14ac:dyDescent="0.2">
      <c r="B75" s="277"/>
      <c r="C75" s="911" t="s">
        <v>223</v>
      </c>
      <c r="D75" s="289">
        <f>IFERROR('Group Inputs'!D89,"")</f>
        <v>0</v>
      </c>
      <c r="E75" s="289"/>
      <c r="F75" s="289">
        <f t="shared" ref="F75" si="19">D75-E75</f>
        <v>0</v>
      </c>
      <c r="G75" s="289"/>
      <c r="H75" s="1309"/>
      <c r="I75" s="289"/>
      <c r="J75" s="289"/>
      <c r="K75" s="289"/>
      <c r="L75" s="289"/>
      <c r="M75" s="289"/>
      <c r="N75" s="289"/>
      <c r="O75" s="289"/>
      <c r="P75" s="289"/>
      <c r="Q75" s="289"/>
      <c r="R75" s="289"/>
      <c r="S75" s="290"/>
      <c r="T75" s="285">
        <f t="shared" ref="T75" si="20">SUM(F75:S75)</f>
        <v>0</v>
      </c>
      <c r="U75" s="286"/>
      <c r="V75" s="286"/>
      <c r="W75" s="291"/>
      <c r="X75" s="291"/>
      <c r="Y75" s="291"/>
      <c r="Z75" s="291"/>
      <c r="AA75" s="291"/>
      <c r="AB75" s="291"/>
      <c r="AC75" s="291">
        <f>T75</f>
        <v>0</v>
      </c>
      <c r="AD75" s="291"/>
      <c r="AE75" s="291"/>
      <c r="AF75" s="291"/>
      <c r="AG75" s="291"/>
      <c r="AH75" s="291"/>
      <c r="AI75" s="809"/>
      <c r="AJ75" s="809"/>
      <c r="AK75" s="291"/>
      <c r="AL75" s="291"/>
      <c r="AM75" s="291"/>
      <c r="AN75" s="291"/>
      <c r="AO75" s="291"/>
      <c r="AP75" s="291"/>
      <c r="AQ75" s="292"/>
      <c r="AR75" s="286">
        <f t="shared" si="18"/>
        <v>0</v>
      </c>
    </row>
    <row r="76" spans="2:44" s="265" customFormat="1" x14ac:dyDescent="0.2">
      <c r="B76" s="277"/>
      <c r="C76" s="911"/>
      <c r="D76" s="289"/>
      <c r="E76" s="289"/>
      <c r="F76" s="289"/>
      <c r="G76" s="289"/>
      <c r="H76" s="1309"/>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09"/>
      <c r="AJ76" s="809"/>
      <c r="AK76" s="291"/>
      <c r="AL76" s="291"/>
      <c r="AM76" s="291"/>
      <c r="AN76" s="291"/>
      <c r="AO76" s="291"/>
      <c r="AP76" s="291"/>
      <c r="AQ76" s="292"/>
      <c r="AR76" s="286">
        <f t="shared" si="18"/>
        <v>0</v>
      </c>
    </row>
    <row r="77" spans="2:44" s="265" customFormat="1" x14ac:dyDescent="0.2">
      <c r="B77" s="277"/>
      <c r="C77" s="1301"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18"/>
        <v>0</v>
      </c>
    </row>
    <row r="78" spans="2:44" s="265" customFormat="1" x14ac:dyDescent="0.2">
      <c r="B78" s="277"/>
      <c r="C78" s="1303" t="s">
        <v>189</v>
      </c>
      <c r="D78" s="283"/>
      <c r="E78" s="283"/>
      <c r="F78" s="283"/>
      <c r="G78" s="283"/>
      <c r="H78" s="1308"/>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8"/>
      <c r="AJ78" s="808"/>
      <c r="AK78" s="287"/>
      <c r="AL78" s="287"/>
      <c r="AM78" s="287"/>
      <c r="AN78" s="287"/>
      <c r="AO78" s="287"/>
      <c r="AP78" s="287"/>
      <c r="AQ78" s="288"/>
      <c r="AR78" s="286">
        <f t="shared" si="18"/>
        <v>0</v>
      </c>
    </row>
    <row r="79" spans="2:44" s="265" customFormat="1" x14ac:dyDescent="0.2">
      <c r="B79" s="277"/>
      <c r="C79" s="911" t="s">
        <v>225</v>
      </c>
      <c r="D79" s="289">
        <f>IFERROR('Group Inputs'!D94,"")</f>
        <v>0</v>
      </c>
      <c r="E79" s="289"/>
      <c r="F79" s="289">
        <f t="shared" si="16"/>
        <v>0</v>
      </c>
      <c r="G79" s="289"/>
      <c r="H79" s="1309"/>
      <c r="I79" s="289"/>
      <c r="J79" s="289"/>
      <c r="K79" s="289"/>
      <c r="L79" s="289"/>
      <c r="M79" s="289"/>
      <c r="N79" s="289"/>
      <c r="O79" s="289"/>
      <c r="P79" s="289"/>
      <c r="Q79" s="289"/>
      <c r="R79" s="289"/>
      <c r="S79" s="290"/>
      <c r="T79" s="285">
        <f t="shared" ref="T79:T86" si="21">SUM(F79:S79)</f>
        <v>0</v>
      </c>
      <c r="U79" s="286"/>
      <c r="V79" s="286"/>
      <c r="W79" s="291"/>
      <c r="X79" s="291"/>
      <c r="Y79" s="291"/>
      <c r="Z79" s="291"/>
      <c r="AA79" s="291"/>
      <c r="AB79" s="291"/>
      <c r="AC79" s="291">
        <f t="shared" ref="AC79:AC85" si="22">+T79</f>
        <v>0</v>
      </c>
      <c r="AD79" s="291"/>
      <c r="AE79" s="291"/>
      <c r="AF79" s="291"/>
      <c r="AG79" s="291"/>
      <c r="AH79" s="291"/>
      <c r="AI79" s="809"/>
      <c r="AJ79" s="809"/>
      <c r="AK79" s="291"/>
      <c r="AL79" s="291"/>
      <c r="AM79" s="291"/>
      <c r="AN79" s="291"/>
      <c r="AO79" s="291"/>
      <c r="AP79" s="291"/>
      <c r="AQ79" s="292"/>
      <c r="AR79" s="286">
        <f t="shared" si="18"/>
        <v>0</v>
      </c>
    </row>
    <row r="80" spans="2:44" s="265" customFormat="1" x14ac:dyDescent="0.2">
      <c r="B80" s="277"/>
      <c r="C80" s="911" t="s">
        <v>347</v>
      </c>
      <c r="D80" s="289">
        <f>IFERROR('Group Inputs'!D95,"")</f>
        <v>0</v>
      </c>
      <c r="E80" s="289"/>
      <c r="F80" s="289">
        <f t="shared" si="16"/>
        <v>0</v>
      </c>
      <c r="G80" s="289">
        <f>-F80</f>
        <v>0</v>
      </c>
      <c r="H80" s="1309"/>
      <c r="I80" s="289"/>
      <c r="J80" s="289"/>
      <c r="K80" s="289"/>
      <c r="L80" s="289"/>
      <c r="M80" s="289"/>
      <c r="N80" s="289">
        <f>-N194-N195</f>
        <v>0</v>
      </c>
      <c r="O80" s="289"/>
      <c r="P80" s="289"/>
      <c r="Q80" s="289"/>
      <c r="R80" s="289"/>
      <c r="S80" s="290"/>
      <c r="T80" s="285">
        <f t="shared" si="21"/>
        <v>0</v>
      </c>
      <c r="U80" s="286"/>
      <c r="V80" s="286"/>
      <c r="W80" s="291"/>
      <c r="X80" s="291"/>
      <c r="Y80" s="291"/>
      <c r="Z80" s="291"/>
      <c r="AA80" s="291"/>
      <c r="AB80" s="291"/>
      <c r="AC80" s="291">
        <f t="shared" si="22"/>
        <v>0</v>
      </c>
      <c r="AD80" s="291"/>
      <c r="AE80" s="291"/>
      <c r="AF80" s="291"/>
      <c r="AG80" s="291"/>
      <c r="AH80" s="291"/>
      <c r="AI80" s="809"/>
      <c r="AJ80" s="809"/>
      <c r="AK80" s="291"/>
      <c r="AL80" s="291"/>
      <c r="AM80" s="291"/>
      <c r="AN80" s="291"/>
      <c r="AO80" s="291"/>
      <c r="AP80" s="291"/>
      <c r="AQ80" s="292"/>
      <c r="AR80" s="286">
        <f t="shared" si="18"/>
        <v>0</v>
      </c>
    </row>
    <row r="81" spans="2:44" s="265" customFormat="1" x14ac:dyDescent="0.2">
      <c r="B81" s="277"/>
      <c r="C81" s="911" t="s">
        <v>226</v>
      </c>
      <c r="D81" s="289">
        <f>IFERROR('Group Inputs'!D96,"")</f>
        <v>0</v>
      </c>
      <c r="E81" s="289"/>
      <c r="F81" s="289">
        <f t="shared" si="16"/>
        <v>0</v>
      </c>
      <c r="G81" s="289"/>
      <c r="H81" s="1309"/>
      <c r="I81" s="289"/>
      <c r="J81" s="289"/>
      <c r="K81" s="289"/>
      <c r="L81" s="289"/>
      <c r="M81" s="289"/>
      <c r="N81" s="289"/>
      <c r="O81" s="289"/>
      <c r="P81" s="289"/>
      <c r="Q81" s="289"/>
      <c r="R81" s="289"/>
      <c r="S81" s="290"/>
      <c r="T81" s="285">
        <f t="shared" si="21"/>
        <v>0</v>
      </c>
      <c r="U81" s="286"/>
      <c r="V81" s="286"/>
      <c r="W81" s="291"/>
      <c r="X81" s="291"/>
      <c r="Y81" s="291"/>
      <c r="Z81" s="291"/>
      <c r="AA81" s="291"/>
      <c r="AB81" s="291"/>
      <c r="AC81" s="291">
        <f t="shared" si="22"/>
        <v>0</v>
      </c>
      <c r="AD81" s="291"/>
      <c r="AE81" s="291"/>
      <c r="AF81" s="291"/>
      <c r="AG81" s="291"/>
      <c r="AH81" s="291"/>
      <c r="AI81" s="809"/>
      <c r="AJ81" s="809"/>
      <c r="AK81" s="291"/>
      <c r="AL81" s="291"/>
      <c r="AM81" s="291"/>
      <c r="AN81" s="291"/>
      <c r="AO81" s="291"/>
      <c r="AP81" s="291"/>
      <c r="AQ81" s="292"/>
      <c r="AR81" s="286">
        <f t="shared" si="18"/>
        <v>0</v>
      </c>
    </row>
    <row r="82" spans="2:44" s="265" customFormat="1" x14ac:dyDescent="0.2">
      <c r="B82" s="277"/>
      <c r="C82" s="911" t="s">
        <v>158</v>
      </c>
      <c r="D82" s="289">
        <f>IFERROR('Group Inputs'!D97,"")</f>
        <v>0</v>
      </c>
      <c r="E82" s="289"/>
      <c r="F82" s="289">
        <f t="shared" si="16"/>
        <v>0</v>
      </c>
      <c r="G82" s="289"/>
      <c r="H82" s="1309"/>
      <c r="I82" s="289"/>
      <c r="J82" s="289"/>
      <c r="K82" s="289"/>
      <c r="L82" s="289"/>
      <c r="M82" s="289"/>
      <c r="O82" s="289"/>
      <c r="P82" s="289"/>
      <c r="Q82" s="289"/>
      <c r="R82" s="289"/>
      <c r="S82" s="290"/>
      <c r="T82" s="285">
        <f t="shared" si="21"/>
        <v>0</v>
      </c>
      <c r="U82" s="286"/>
      <c r="V82" s="286"/>
      <c r="W82" s="291"/>
      <c r="X82" s="291"/>
      <c r="Y82" s="291"/>
      <c r="Z82" s="291"/>
      <c r="AA82" s="291"/>
      <c r="AB82" s="291"/>
      <c r="AC82" s="291">
        <f t="shared" si="22"/>
        <v>0</v>
      </c>
      <c r="AD82" s="291"/>
      <c r="AE82" s="291"/>
      <c r="AF82" s="291"/>
      <c r="AG82" s="291"/>
      <c r="AH82" s="291"/>
      <c r="AI82" s="809"/>
      <c r="AJ82" s="809"/>
      <c r="AK82" s="291"/>
      <c r="AL82" s="291"/>
      <c r="AM82" s="291"/>
      <c r="AN82" s="291"/>
      <c r="AO82" s="291"/>
      <c r="AP82" s="291"/>
      <c r="AQ82" s="292"/>
      <c r="AR82" s="286">
        <f t="shared" si="18"/>
        <v>0</v>
      </c>
    </row>
    <row r="83" spans="2:44" s="265" customFormat="1" x14ac:dyDescent="0.2">
      <c r="B83" s="277"/>
      <c r="C83" s="911" t="s">
        <v>227</v>
      </c>
      <c r="D83" s="289">
        <f>IFERROR('Group Inputs'!D98,"")</f>
        <v>0</v>
      </c>
      <c r="E83" s="289"/>
      <c r="F83" s="289">
        <f t="shared" si="16"/>
        <v>0</v>
      </c>
      <c r="G83" s="289"/>
      <c r="H83" s="1309"/>
      <c r="I83" s="289"/>
      <c r="J83" s="289"/>
      <c r="K83" s="289"/>
      <c r="L83" s="289"/>
      <c r="M83" s="289"/>
      <c r="N83" s="289"/>
      <c r="O83" s="289"/>
      <c r="P83" s="289"/>
      <c r="Q83" s="289"/>
      <c r="R83" s="289"/>
      <c r="S83" s="290"/>
      <c r="T83" s="285">
        <f t="shared" si="21"/>
        <v>0</v>
      </c>
      <c r="U83" s="286"/>
      <c r="V83" s="286"/>
      <c r="W83" s="291"/>
      <c r="X83" s="291"/>
      <c r="Y83" s="291"/>
      <c r="Z83" s="291"/>
      <c r="AA83" s="291"/>
      <c r="AB83" s="291"/>
      <c r="AC83" s="291">
        <f t="shared" si="22"/>
        <v>0</v>
      </c>
      <c r="AD83" s="291"/>
      <c r="AE83" s="291"/>
      <c r="AF83" s="291"/>
      <c r="AG83" s="291"/>
      <c r="AH83" s="291"/>
      <c r="AI83" s="809"/>
      <c r="AJ83" s="809"/>
      <c r="AK83" s="291"/>
      <c r="AL83" s="291"/>
      <c r="AM83" s="291"/>
      <c r="AN83" s="291"/>
      <c r="AO83" s="291"/>
      <c r="AP83" s="291"/>
      <c r="AQ83" s="292"/>
      <c r="AR83" s="286">
        <f t="shared" si="18"/>
        <v>0</v>
      </c>
    </row>
    <row r="84" spans="2:44" s="265" customFormat="1" x14ac:dyDescent="0.2">
      <c r="B84" s="277"/>
      <c r="C84" s="911" t="s">
        <v>159</v>
      </c>
      <c r="D84" s="289">
        <f>IFERROR('Group Inputs'!D99,"")</f>
        <v>0</v>
      </c>
      <c r="E84" s="289"/>
      <c r="F84" s="289">
        <f t="shared" si="16"/>
        <v>0</v>
      </c>
      <c r="G84" s="289">
        <f>-F84</f>
        <v>0</v>
      </c>
      <c r="H84" s="1309"/>
      <c r="I84" s="289"/>
      <c r="J84" s="289"/>
      <c r="K84" s="289"/>
      <c r="L84" s="289"/>
      <c r="M84" s="289"/>
      <c r="N84" s="289"/>
      <c r="O84" s="289"/>
      <c r="P84" s="289"/>
      <c r="Q84" s="289"/>
      <c r="R84" s="289"/>
      <c r="S84" s="290"/>
      <c r="T84" s="293">
        <f t="shared" si="21"/>
        <v>0</v>
      </c>
      <c r="U84" s="286"/>
      <c r="V84" s="286"/>
      <c r="W84" s="291"/>
      <c r="X84" s="291"/>
      <c r="Y84" s="291"/>
      <c r="Z84" s="291"/>
      <c r="AA84" s="291"/>
      <c r="AB84" s="291"/>
      <c r="AC84" s="291">
        <f t="shared" si="22"/>
        <v>0</v>
      </c>
      <c r="AD84" s="291"/>
      <c r="AE84" s="291"/>
      <c r="AF84" s="291"/>
      <c r="AG84" s="291"/>
      <c r="AH84" s="291"/>
      <c r="AI84" s="809"/>
      <c r="AJ84" s="809"/>
      <c r="AK84" s="291"/>
      <c r="AL84" s="291"/>
      <c r="AM84" s="291"/>
      <c r="AN84" s="291"/>
      <c r="AO84" s="291"/>
      <c r="AP84" s="291"/>
      <c r="AQ84" s="292"/>
      <c r="AR84" s="286">
        <f t="shared" si="18"/>
        <v>0</v>
      </c>
    </row>
    <row r="85" spans="2:44" s="265" customFormat="1" x14ac:dyDescent="0.2">
      <c r="B85" s="277"/>
      <c r="C85" s="911" t="s">
        <v>228</v>
      </c>
      <c r="D85" s="289">
        <f>IFERROR('Group Inputs'!D101,"")</f>
        <v>0</v>
      </c>
      <c r="E85" s="289"/>
      <c r="F85" s="289">
        <f t="shared" si="16"/>
        <v>0</v>
      </c>
      <c r="G85" s="289"/>
      <c r="H85" s="1309"/>
      <c r="I85" s="289"/>
      <c r="J85" s="289"/>
      <c r="K85" s="289"/>
      <c r="L85" s="289"/>
      <c r="M85" s="289"/>
      <c r="N85" s="289"/>
      <c r="O85" s="289"/>
      <c r="P85" s="289"/>
      <c r="Q85" s="289"/>
      <c r="R85" s="289"/>
      <c r="S85" s="290"/>
      <c r="T85" s="285">
        <f t="shared" si="21"/>
        <v>0</v>
      </c>
      <c r="U85" s="286"/>
      <c r="V85" s="286"/>
      <c r="W85" s="291"/>
      <c r="X85" s="291"/>
      <c r="Y85" s="291"/>
      <c r="Z85" s="291"/>
      <c r="AA85" s="291"/>
      <c r="AB85" s="291"/>
      <c r="AC85" s="291">
        <f t="shared" si="22"/>
        <v>0</v>
      </c>
      <c r="AD85" s="291"/>
      <c r="AE85" s="291"/>
      <c r="AF85" s="291"/>
      <c r="AG85" s="291"/>
      <c r="AH85" s="291"/>
      <c r="AI85" s="809"/>
      <c r="AJ85" s="809"/>
      <c r="AK85" s="291"/>
      <c r="AL85" s="291"/>
      <c r="AM85" s="291"/>
      <c r="AN85" s="291"/>
      <c r="AO85" s="291"/>
      <c r="AP85" s="291"/>
      <c r="AQ85" s="292"/>
      <c r="AR85" s="286">
        <f t="shared" si="18"/>
        <v>0</v>
      </c>
    </row>
    <row r="86" spans="2:44" s="265" customFormat="1" x14ac:dyDescent="0.2">
      <c r="B86" s="277"/>
      <c r="C86" s="911" t="s">
        <v>204</v>
      </c>
      <c r="D86" s="289">
        <f>IFERROR('Group Inputs'!D100,"")</f>
        <v>0</v>
      </c>
      <c r="E86" s="289"/>
      <c r="F86" s="289">
        <f t="shared" si="16"/>
        <v>0</v>
      </c>
      <c r="G86" s="289"/>
      <c r="H86" s="1309"/>
      <c r="I86" s="289"/>
      <c r="J86" s="289"/>
      <c r="K86" s="289"/>
      <c r="L86" s="289"/>
      <c r="M86" s="289"/>
      <c r="N86" s="289"/>
      <c r="O86" s="289"/>
      <c r="P86" s="289"/>
      <c r="Q86" s="289"/>
      <c r="R86" s="289"/>
      <c r="S86" s="290"/>
      <c r="T86" s="285">
        <f t="shared" si="21"/>
        <v>0</v>
      </c>
      <c r="U86" s="286"/>
      <c r="V86" s="286"/>
      <c r="W86" s="291"/>
      <c r="X86" s="291"/>
      <c r="Y86" s="291"/>
      <c r="Z86" s="291"/>
      <c r="AA86" s="291"/>
      <c r="AB86" s="291">
        <f>+T86</f>
        <v>0</v>
      </c>
      <c r="AD86" s="291"/>
      <c r="AE86" s="291"/>
      <c r="AF86" s="291"/>
      <c r="AG86" s="291"/>
      <c r="AH86" s="291"/>
      <c r="AI86" s="809"/>
      <c r="AJ86" s="809"/>
      <c r="AK86" s="291"/>
      <c r="AL86" s="291"/>
      <c r="AM86" s="291"/>
      <c r="AN86" s="291"/>
      <c r="AO86" s="291"/>
      <c r="AP86" s="291"/>
      <c r="AQ86" s="292"/>
      <c r="AR86" s="286">
        <f t="shared" si="18"/>
        <v>0</v>
      </c>
    </row>
    <row r="87" spans="2:44" s="265" customFormat="1" x14ac:dyDescent="0.2">
      <c r="B87" s="277"/>
      <c r="C87" s="911"/>
      <c r="D87" s="289"/>
      <c r="E87" s="289"/>
      <c r="F87" s="289"/>
      <c r="G87" s="289">
        <f>-F87</f>
        <v>0</v>
      </c>
      <c r="H87" s="1309"/>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09"/>
      <c r="AJ87" s="809"/>
      <c r="AK87" s="291"/>
      <c r="AL87" s="291"/>
      <c r="AM87" s="291"/>
      <c r="AN87" s="291"/>
      <c r="AO87" s="291"/>
      <c r="AP87" s="291"/>
      <c r="AQ87" s="292"/>
      <c r="AR87" s="286">
        <f t="shared" si="18"/>
        <v>0</v>
      </c>
    </row>
    <row r="88" spans="2:44" s="265" customFormat="1" x14ac:dyDescent="0.2">
      <c r="B88" s="277"/>
      <c r="C88" s="1301"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18"/>
        <v>0</v>
      </c>
    </row>
    <row r="89" spans="2:44" s="265" customFormat="1" x14ac:dyDescent="0.2">
      <c r="B89" s="277"/>
      <c r="C89" s="1303" t="s">
        <v>189</v>
      </c>
      <c r="D89" s="283"/>
      <c r="E89" s="283"/>
      <c r="F89" s="283"/>
      <c r="G89" s="283"/>
      <c r="H89" s="1308"/>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8"/>
      <c r="AJ89" s="808"/>
      <c r="AK89" s="287"/>
      <c r="AL89" s="287"/>
      <c r="AM89" s="287"/>
      <c r="AN89" s="287"/>
      <c r="AO89" s="287"/>
      <c r="AP89" s="287"/>
      <c r="AQ89" s="288"/>
      <c r="AR89" s="286">
        <f t="shared" si="18"/>
        <v>0</v>
      </c>
    </row>
    <row r="90" spans="2:44" s="265" customFormat="1" x14ac:dyDescent="0.2">
      <c r="B90" s="277"/>
      <c r="C90" s="911" t="s">
        <v>230</v>
      </c>
      <c r="D90" s="289">
        <f>IFERROR('Group Inputs'!D106,"")</f>
        <v>0</v>
      </c>
      <c r="E90" s="289"/>
      <c r="F90" s="289">
        <f t="shared" si="16"/>
        <v>0</v>
      </c>
      <c r="G90" s="289">
        <f t="shared" ref="G90:G99" si="23">-F90</f>
        <v>0</v>
      </c>
      <c r="H90" s="1309"/>
      <c r="I90" s="289"/>
      <c r="J90" s="289"/>
      <c r="K90" s="289"/>
      <c r="L90" s="289"/>
      <c r="M90" s="289"/>
      <c r="N90" s="289"/>
      <c r="O90" s="289"/>
      <c r="P90" s="289"/>
      <c r="Q90" s="289"/>
      <c r="R90" s="289"/>
      <c r="S90" s="290"/>
      <c r="T90" s="293">
        <f t="shared" ref="T90:T99" si="24">SUM(F90:S90)</f>
        <v>0</v>
      </c>
      <c r="U90" s="286"/>
      <c r="V90" s="286"/>
      <c r="W90" s="291"/>
      <c r="X90" s="291"/>
      <c r="Y90" s="291"/>
      <c r="Z90" s="291"/>
      <c r="AA90" s="291"/>
      <c r="AB90" s="291"/>
      <c r="AC90" s="291"/>
      <c r="AD90" s="291"/>
      <c r="AE90" s="291"/>
      <c r="AF90" s="291"/>
      <c r="AG90" s="291"/>
      <c r="AH90" s="291"/>
      <c r="AI90" s="809"/>
      <c r="AJ90" s="809"/>
      <c r="AK90" s="291"/>
      <c r="AL90" s="291"/>
      <c r="AM90" s="291"/>
      <c r="AN90" s="291"/>
      <c r="AO90" s="291"/>
      <c r="AP90" s="291"/>
      <c r="AQ90" s="292"/>
      <c r="AR90" s="286">
        <f t="shared" si="18"/>
        <v>0</v>
      </c>
    </row>
    <row r="91" spans="2:44" s="265" customFormat="1" x14ac:dyDescent="0.2">
      <c r="B91" s="277"/>
      <c r="C91" s="911" t="s">
        <v>231</v>
      </c>
      <c r="D91" s="289">
        <f>IFERROR('Group Inputs'!D107,"")</f>
        <v>0</v>
      </c>
      <c r="E91" s="289"/>
      <c r="F91" s="289">
        <f t="shared" si="16"/>
        <v>0</v>
      </c>
      <c r="G91" s="289">
        <f t="shared" si="23"/>
        <v>0</v>
      </c>
      <c r="H91" s="1309"/>
      <c r="I91" s="289"/>
      <c r="J91" s="289"/>
      <c r="K91" s="289"/>
      <c r="L91" s="289"/>
      <c r="M91" s="289"/>
      <c r="N91" s="289"/>
      <c r="O91" s="289"/>
      <c r="P91" s="289"/>
      <c r="Q91" s="289"/>
      <c r="R91" s="289"/>
      <c r="S91" s="290"/>
      <c r="T91" s="293">
        <f t="shared" si="24"/>
        <v>0</v>
      </c>
      <c r="U91" s="286"/>
      <c r="V91" s="286"/>
      <c r="W91" s="291"/>
      <c r="X91" s="291"/>
      <c r="Y91" s="291"/>
      <c r="Z91" s="291"/>
      <c r="AA91" s="291"/>
      <c r="AB91" s="291"/>
      <c r="AC91" s="291"/>
      <c r="AD91" s="291"/>
      <c r="AE91" s="291"/>
      <c r="AF91" s="291"/>
      <c r="AG91" s="291"/>
      <c r="AH91" s="291"/>
      <c r="AI91" s="809"/>
      <c r="AJ91" s="809"/>
      <c r="AK91" s="291"/>
      <c r="AL91" s="291"/>
      <c r="AM91" s="291"/>
      <c r="AN91" s="291"/>
      <c r="AO91" s="291"/>
      <c r="AP91" s="291"/>
      <c r="AQ91" s="292"/>
      <c r="AR91" s="286">
        <f t="shared" si="18"/>
        <v>0</v>
      </c>
    </row>
    <row r="92" spans="2:44" s="265" customFormat="1" x14ac:dyDescent="0.2">
      <c r="B92" s="277"/>
      <c r="C92" s="911" t="s">
        <v>232</v>
      </c>
      <c r="D92" s="289">
        <f>IFERROR('Group Inputs'!D108,"")</f>
        <v>0</v>
      </c>
      <c r="E92" s="289"/>
      <c r="F92" s="289">
        <f t="shared" ref="F92" si="25">D92-E92</f>
        <v>0</v>
      </c>
      <c r="G92" s="289">
        <f t="shared" si="23"/>
        <v>0</v>
      </c>
      <c r="H92" s="1309"/>
      <c r="I92" s="289"/>
      <c r="J92" s="289"/>
      <c r="K92" s="289"/>
      <c r="L92" s="289"/>
      <c r="M92" s="289"/>
      <c r="N92" s="289"/>
      <c r="O92" s="289"/>
      <c r="P92" s="289"/>
      <c r="Q92" s="289"/>
      <c r="R92" s="289"/>
      <c r="S92" s="290"/>
      <c r="T92" s="293">
        <f t="shared" si="24"/>
        <v>0</v>
      </c>
      <c r="U92" s="286"/>
      <c r="V92" s="286"/>
      <c r="W92" s="291"/>
      <c r="X92" s="291"/>
      <c r="Y92" s="291"/>
      <c r="Z92" s="291"/>
      <c r="AA92" s="291"/>
      <c r="AB92" s="291"/>
      <c r="AC92" s="291"/>
      <c r="AD92" s="291"/>
      <c r="AE92" s="291"/>
      <c r="AF92" s="291"/>
      <c r="AG92" s="291"/>
      <c r="AH92" s="291"/>
      <c r="AI92" s="809"/>
      <c r="AJ92" s="809"/>
      <c r="AK92" s="291"/>
      <c r="AL92" s="291"/>
      <c r="AM92" s="291"/>
      <c r="AN92" s="291"/>
      <c r="AO92" s="291"/>
      <c r="AP92" s="291"/>
      <c r="AQ92" s="292"/>
      <c r="AR92" s="286">
        <f t="shared" si="18"/>
        <v>0</v>
      </c>
    </row>
    <row r="93" spans="2:44" s="265" customFormat="1" x14ac:dyDescent="0.2">
      <c r="B93" s="277"/>
      <c r="C93" s="911" t="s">
        <v>233</v>
      </c>
      <c r="D93" s="289">
        <f>IFERROR('Group Inputs'!D109,"")</f>
        <v>0</v>
      </c>
      <c r="E93" s="289"/>
      <c r="F93" s="289">
        <f t="shared" si="16"/>
        <v>0</v>
      </c>
      <c r="G93" s="289">
        <f t="shared" si="23"/>
        <v>0</v>
      </c>
      <c r="H93" s="1309"/>
      <c r="I93" s="289"/>
      <c r="J93" s="289"/>
      <c r="K93" s="289"/>
      <c r="L93" s="289"/>
      <c r="M93" s="289"/>
      <c r="N93" s="289"/>
      <c r="O93" s="289"/>
      <c r="P93" s="289"/>
      <c r="Q93" s="289"/>
      <c r="R93" s="289"/>
      <c r="S93" s="290"/>
      <c r="T93" s="293">
        <f t="shared" si="24"/>
        <v>0</v>
      </c>
      <c r="U93" s="286"/>
      <c r="V93" s="286"/>
      <c r="W93" s="291"/>
      <c r="X93" s="291"/>
      <c r="Y93" s="291"/>
      <c r="Z93" s="291"/>
      <c r="AA93" s="291"/>
      <c r="AB93" s="291"/>
      <c r="AC93" s="291"/>
      <c r="AD93" s="291"/>
      <c r="AE93" s="291"/>
      <c r="AF93" s="291"/>
      <c r="AG93" s="291"/>
      <c r="AH93" s="291"/>
      <c r="AI93" s="809"/>
      <c r="AJ93" s="809"/>
      <c r="AK93" s="291"/>
      <c r="AL93" s="291"/>
      <c r="AM93" s="291"/>
      <c r="AN93" s="291"/>
      <c r="AO93" s="291"/>
      <c r="AP93" s="291"/>
      <c r="AQ93" s="292"/>
      <c r="AR93" s="286">
        <f t="shared" si="18"/>
        <v>0</v>
      </c>
    </row>
    <row r="94" spans="2:44" s="265" customFormat="1" x14ac:dyDescent="0.2">
      <c r="B94" s="277"/>
      <c r="C94" s="911" t="s">
        <v>203</v>
      </c>
      <c r="D94" s="289">
        <f>IFERROR('Group Inputs'!D110,"")</f>
        <v>0</v>
      </c>
      <c r="E94" s="289"/>
      <c r="F94" s="289">
        <f t="shared" si="16"/>
        <v>0</v>
      </c>
      <c r="G94" s="289">
        <f t="shared" si="23"/>
        <v>0</v>
      </c>
      <c r="H94" s="1309"/>
      <c r="I94" s="289"/>
      <c r="J94" s="289"/>
      <c r="K94" s="289"/>
      <c r="L94" s="289"/>
      <c r="M94" s="289"/>
      <c r="N94" s="289"/>
      <c r="O94" s="289"/>
      <c r="P94" s="289"/>
      <c r="Q94" s="289"/>
      <c r="R94" s="289"/>
      <c r="S94" s="290"/>
      <c r="T94" s="293">
        <f t="shared" si="24"/>
        <v>0</v>
      </c>
      <c r="U94" s="286"/>
      <c r="V94" s="286"/>
      <c r="W94" s="291"/>
      <c r="X94" s="291"/>
      <c r="Y94" s="291"/>
      <c r="Z94" s="291"/>
      <c r="AA94" s="291"/>
      <c r="AB94" s="291"/>
      <c r="AC94" s="291"/>
      <c r="AD94" s="291"/>
      <c r="AE94" s="291"/>
      <c r="AF94" s="291"/>
      <c r="AG94" s="291"/>
      <c r="AH94" s="291"/>
      <c r="AI94" s="809"/>
      <c r="AJ94" s="809"/>
      <c r="AK94" s="291"/>
      <c r="AL94" s="291"/>
      <c r="AM94" s="291"/>
      <c r="AN94" s="291"/>
      <c r="AO94" s="291"/>
      <c r="AP94" s="291"/>
      <c r="AQ94" s="292"/>
      <c r="AR94" s="286">
        <f t="shared" si="18"/>
        <v>0</v>
      </c>
    </row>
    <row r="95" spans="2:44" s="265" customFormat="1" x14ac:dyDescent="0.2">
      <c r="B95" s="277"/>
      <c r="C95" s="911" t="s">
        <v>234</v>
      </c>
      <c r="D95" s="289">
        <f>IFERROR('Group Inputs'!D111,"")</f>
        <v>0</v>
      </c>
      <c r="E95" s="289"/>
      <c r="F95" s="289">
        <f t="shared" ref="F95" si="26">D95-E95</f>
        <v>0</v>
      </c>
      <c r="G95" s="289">
        <f t="shared" si="23"/>
        <v>0</v>
      </c>
      <c r="H95" s="1309"/>
      <c r="I95" s="289"/>
      <c r="J95" s="289"/>
      <c r="K95" s="289"/>
      <c r="L95" s="289"/>
      <c r="M95" s="289"/>
      <c r="N95" s="289"/>
      <c r="O95" s="289"/>
      <c r="P95" s="289"/>
      <c r="Q95" s="289"/>
      <c r="R95" s="289"/>
      <c r="S95" s="290"/>
      <c r="T95" s="293">
        <f t="shared" si="24"/>
        <v>0</v>
      </c>
      <c r="U95" s="286"/>
      <c r="V95" s="286"/>
      <c r="W95" s="291"/>
      <c r="X95" s="291"/>
      <c r="Y95" s="291"/>
      <c r="Z95" s="291"/>
      <c r="AA95" s="291"/>
      <c r="AB95" s="291"/>
      <c r="AC95" s="291"/>
      <c r="AD95" s="291"/>
      <c r="AE95" s="291"/>
      <c r="AF95" s="291"/>
      <c r="AG95" s="291"/>
      <c r="AH95" s="291"/>
      <c r="AI95" s="809"/>
      <c r="AJ95" s="809"/>
      <c r="AK95" s="291"/>
      <c r="AL95" s="291"/>
      <c r="AM95" s="291"/>
      <c r="AN95" s="291"/>
      <c r="AO95" s="291"/>
      <c r="AP95" s="291"/>
      <c r="AQ95" s="292"/>
      <c r="AR95" s="286">
        <f t="shared" si="18"/>
        <v>0</v>
      </c>
    </row>
    <row r="96" spans="2:44" s="265" customFormat="1" x14ac:dyDescent="0.2">
      <c r="B96" s="277"/>
      <c r="C96" s="911" t="s">
        <v>164</v>
      </c>
      <c r="D96" s="289">
        <f>IFERROR('Group Inputs'!D112,"")</f>
        <v>0</v>
      </c>
      <c r="E96" s="289"/>
      <c r="F96" s="289">
        <f t="shared" si="16"/>
        <v>0</v>
      </c>
      <c r="G96" s="289">
        <f t="shared" si="23"/>
        <v>0</v>
      </c>
      <c r="H96" s="1309"/>
      <c r="I96" s="289"/>
      <c r="J96" s="289"/>
      <c r="K96" s="289"/>
      <c r="L96" s="289"/>
      <c r="M96" s="289"/>
      <c r="N96" s="289"/>
      <c r="O96" s="289"/>
      <c r="P96" s="289"/>
      <c r="Q96" s="289"/>
      <c r="R96" s="289"/>
      <c r="S96" s="290"/>
      <c r="T96" s="293">
        <f t="shared" si="24"/>
        <v>0</v>
      </c>
      <c r="U96" s="286"/>
      <c r="V96" s="286"/>
      <c r="W96" s="291"/>
      <c r="X96" s="291"/>
      <c r="Y96" s="291"/>
      <c r="Z96" s="291"/>
      <c r="AA96" s="291"/>
      <c r="AB96" s="291"/>
      <c r="AC96" s="291"/>
      <c r="AD96" s="291"/>
      <c r="AE96" s="291"/>
      <c r="AF96" s="291"/>
      <c r="AG96" s="291"/>
      <c r="AH96" s="291"/>
      <c r="AI96" s="809"/>
      <c r="AJ96" s="809"/>
      <c r="AK96" s="291"/>
      <c r="AL96" s="291"/>
      <c r="AM96" s="291"/>
      <c r="AN96" s="291"/>
      <c r="AO96" s="291"/>
      <c r="AP96" s="291"/>
      <c r="AQ96" s="292"/>
      <c r="AR96" s="286">
        <f t="shared" si="18"/>
        <v>0</v>
      </c>
    </row>
    <row r="97" spans="2:45" s="265" customFormat="1" x14ac:dyDescent="0.2">
      <c r="B97" s="277"/>
      <c r="C97" s="911" t="s">
        <v>165</v>
      </c>
      <c r="D97" s="289">
        <f>IFERROR('Group Inputs'!D113,"")</f>
        <v>0</v>
      </c>
      <c r="E97" s="289"/>
      <c r="F97" s="289">
        <f t="shared" si="16"/>
        <v>0</v>
      </c>
      <c r="G97" s="289">
        <f t="shared" si="23"/>
        <v>0</v>
      </c>
      <c r="H97" s="1309"/>
      <c r="I97" s="289"/>
      <c r="J97" s="289"/>
      <c r="K97" s="289"/>
      <c r="L97" s="289"/>
      <c r="M97" s="289"/>
      <c r="N97" s="289"/>
      <c r="O97" s="289"/>
      <c r="P97" s="289"/>
      <c r="Q97" s="289"/>
      <c r="R97" s="289"/>
      <c r="S97" s="290"/>
      <c r="T97" s="293">
        <f t="shared" si="24"/>
        <v>0</v>
      </c>
      <c r="U97" s="286"/>
      <c r="V97" s="286"/>
      <c r="W97" s="291"/>
      <c r="X97" s="291"/>
      <c r="Y97" s="291"/>
      <c r="Z97" s="291"/>
      <c r="AA97" s="291"/>
      <c r="AB97" s="291"/>
      <c r="AC97" s="291"/>
      <c r="AD97" s="291"/>
      <c r="AE97" s="291"/>
      <c r="AF97" s="291"/>
      <c r="AG97" s="291"/>
      <c r="AH97" s="291"/>
      <c r="AI97" s="809"/>
      <c r="AJ97" s="809"/>
      <c r="AK97" s="291"/>
      <c r="AL97" s="291"/>
      <c r="AM97" s="291"/>
      <c r="AN97" s="291"/>
      <c r="AO97" s="291"/>
      <c r="AP97" s="291"/>
      <c r="AQ97" s="292"/>
      <c r="AR97" s="286">
        <f t="shared" si="18"/>
        <v>0</v>
      </c>
    </row>
    <row r="98" spans="2:45" s="265" customFormat="1" x14ac:dyDescent="0.2">
      <c r="B98" s="277"/>
      <c r="C98" s="911" t="s">
        <v>163</v>
      </c>
      <c r="D98" s="289">
        <f>IFERROR('Group Inputs'!D114,"")</f>
        <v>0</v>
      </c>
      <c r="E98" s="289"/>
      <c r="F98" s="289">
        <f t="shared" si="16"/>
        <v>0</v>
      </c>
      <c r="G98" s="289">
        <f t="shared" si="23"/>
        <v>0</v>
      </c>
      <c r="H98" s="1309"/>
      <c r="I98" s="289"/>
      <c r="J98" s="289"/>
      <c r="K98" s="289"/>
      <c r="L98" s="289"/>
      <c r="M98" s="289"/>
      <c r="N98" s="289"/>
      <c r="O98" s="289"/>
      <c r="P98" s="289"/>
      <c r="Q98" s="289"/>
      <c r="R98" s="289"/>
      <c r="S98" s="290"/>
      <c r="T98" s="293">
        <f t="shared" si="24"/>
        <v>0</v>
      </c>
      <c r="U98" s="286"/>
      <c r="V98" s="286"/>
      <c r="W98" s="291"/>
      <c r="X98" s="291"/>
      <c r="Y98" s="291"/>
      <c r="Z98" s="291"/>
      <c r="AA98" s="291"/>
      <c r="AB98" s="291"/>
      <c r="AC98" s="291"/>
      <c r="AD98" s="291"/>
      <c r="AE98" s="291"/>
      <c r="AF98" s="291"/>
      <c r="AG98" s="291"/>
      <c r="AH98" s="291"/>
      <c r="AI98" s="809"/>
      <c r="AJ98" s="809"/>
      <c r="AK98" s="291"/>
      <c r="AL98" s="291"/>
      <c r="AM98" s="291"/>
      <c r="AN98" s="291"/>
      <c r="AO98" s="291"/>
      <c r="AP98" s="291"/>
      <c r="AQ98" s="292"/>
      <c r="AR98" s="286">
        <f t="shared" si="18"/>
        <v>0</v>
      </c>
    </row>
    <row r="99" spans="2:45" s="265" customFormat="1" x14ac:dyDescent="0.2">
      <c r="B99" s="277"/>
      <c r="C99" s="911" t="s">
        <v>162</v>
      </c>
      <c r="D99" s="289">
        <f>IFERROR('Group Inputs'!D115,"")</f>
        <v>0</v>
      </c>
      <c r="E99" s="289"/>
      <c r="F99" s="289">
        <f t="shared" si="16"/>
        <v>0</v>
      </c>
      <c r="G99" s="289">
        <f t="shared" si="23"/>
        <v>0</v>
      </c>
      <c r="H99" s="1309"/>
      <c r="I99" s="289"/>
      <c r="J99" s="289"/>
      <c r="K99" s="289"/>
      <c r="L99" s="289"/>
      <c r="M99" s="289"/>
      <c r="N99" s="289"/>
      <c r="O99" s="289"/>
      <c r="P99" s="289"/>
      <c r="Q99" s="289"/>
      <c r="R99" s="289"/>
      <c r="S99" s="290"/>
      <c r="T99" s="293">
        <f t="shared" si="24"/>
        <v>0</v>
      </c>
      <c r="U99" s="286"/>
      <c r="V99" s="286"/>
      <c r="W99" s="291"/>
      <c r="X99" s="291"/>
      <c r="Y99" s="291"/>
      <c r="Z99" s="291"/>
      <c r="AA99" s="291"/>
      <c r="AB99" s="291"/>
      <c r="AC99" s="291"/>
      <c r="AD99" s="291"/>
      <c r="AE99" s="291"/>
      <c r="AF99" s="291"/>
      <c r="AG99" s="291"/>
      <c r="AH99" s="291"/>
      <c r="AI99" s="809"/>
      <c r="AJ99" s="809"/>
      <c r="AK99" s="291"/>
      <c r="AL99" s="291"/>
      <c r="AM99" s="291"/>
      <c r="AN99" s="291"/>
      <c r="AO99" s="291"/>
      <c r="AP99" s="291"/>
      <c r="AQ99" s="292"/>
      <c r="AR99" s="286">
        <f t="shared" si="18"/>
        <v>0</v>
      </c>
    </row>
    <row r="100" spans="2:45" s="265" customFormat="1" x14ac:dyDescent="0.2">
      <c r="B100" s="277"/>
      <c r="C100" s="911"/>
      <c r="D100" s="289"/>
      <c r="E100" s="289"/>
      <c r="F100" s="289"/>
      <c r="G100" s="289"/>
      <c r="H100" s="1309"/>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09"/>
      <c r="AJ100" s="809"/>
      <c r="AK100" s="291"/>
      <c r="AL100" s="291"/>
      <c r="AM100" s="291"/>
      <c r="AN100" s="291"/>
      <c r="AO100" s="291"/>
      <c r="AP100" s="291"/>
      <c r="AQ100" s="292"/>
      <c r="AR100" s="286">
        <f t="shared" si="18"/>
        <v>0</v>
      </c>
    </row>
    <row r="101" spans="2:45" s="265" customFormat="1" x14ac:dyDescent="0.2">
      <c r="B101" s="277"/>
      <c r="C101" s="1305"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18"/>
        <v>0</v>
      </c>
    </row>
    <row r="102" spans="2:45" s="265" customFormat="1" x14ac:dyDescent="0.2">
      <c r="B102" s="277"/>
      <c r="C102" s="1301"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18"/>
        <v>0</v>
      </c>
    </row>
    <row r="103" spans="2:45" s="265" customFormat="1" x14ac:dyDescent="0.2">
      <c r="B103" s="277"/>
      <c r="C103" s="1303" t="s">
        <v>236</v>
      </c>
      <c r="D103" s="283"/>
      <c r="E103" s="283"/>
      <c r="F103" s="283"/>
      <c r="G103" s="283"/>
      <c r="H103" s="1308"/>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8"/>
      <c r="AJ103" s="808"/>
      <c r="AK103" s="287"/>
      <c r="AL103" s="287"/>
      <c r="AM103" s="287"/>
      <c r="AN103" s="287"/>
      <c r="AO103" s="287"/>
      <c r="AP103" s="287"/>
      <c r="AQ103" s="288"/>
      <c r="AR103" s="286">
        <f t="shared" si="18"/>
        <v>0</v>
      </c>
    </row>
    <row r="104" spans="2:45" s="265" customFormat="1" x14ac:dyDescent="0.2">
      <c r="B104" s="277"/>
      <c r="C104" s="911" t="s">
        <v>237</v>
      </c>
      <c r="D104" s="289">
        <f>IFERROR('Group Inputs'!D121,"")</f>
        <v>0</v>
      </c>
      <c r="E104" s="289">
        <f>IFERROR('Group Inputs'!F121,"")</f>
        <v>0</v>
      </c>
      <c r="F104" s="289">
        <f>D104-E104</f>
        <v>0</v>
      </c>
      <c r="G104" s="289"/>
      <c r="H104" s="1309"/>
      <c r="I104" s="289"/>
      <c r="J104" s="289"/>
      <c r="K104" s="289"/>
      <c r="L104" s="289"/>
      <c r="M104" s="289"/>
      <c r="N104" s="289"/>
      <c r="O104" s="289"/>
      <c r="P104" s="289"/>
      <c r="Q104" s="289"/>
      <c r="R104" s="289"/>
      <c r="S104" s="290"/>
      <c r="T104" s="285">
        <f>SUM(F104:S104)</f>
        <v>0</v>
      </c>
      <c r="U104" s="286"/>
      <c r="V104" s="286"/>
      <c r="W104" s="291"/>
      <c r="X104" s="291"/>
      <c r="Y104" s="291"/>
      <c r="Z104" s="291"/>
      <c r="AA104" s="291"/>
      <c r="AB104" s="291"/>
      <c r="AC104" s="291"/>
      <c r="AD104" s="291"/>
      <c r="AE104" s="291"/>
      <c r="AF104" s="291"/>
      <c r="AG104" s="291"/>
      <c r="AH104" s="291"/>
      <c r="AI104" s="809"/>
      <c r="AJ104" s="809"/>
      <c r="AK104" s="291"/>
      <c r="AL104" s="291"/>
      <c r="AM104" s="291"/>
      <c r="AN104" s="291"/>
      <c r="AO104" s="291"/>
      <c r="AP104" s="291"/>
      <c r="AQ104" s="292">
        <f>+T104</f>
        <v>0</v>
      </c>
      <c r="AR104" s="286">
        <f t="shared" si="18"/>
        <v>0</v>
      </c>
      <c r="AS104" s="530">
        <f>E104</f>
        <v>0</v>
      </c>
    </row>
    <row r="105" spans="2:45" s="265" customFormat="1" x14ac:dyDescent="0.2">
      <c r="B105" s="277"/>
      <c r="C105" s="911" t="s">
        <v>238</v>
      </c>
      <c r="D105" s="289">
        <f>IFERROR('Group Inputs'!D122,"")</f>
        <v>0</v>
      </c>
      <c r="E105" s="289">
        <f>IFERROR('Group Inputs'!F122,"")</f>
        <v>0</v>
      </c>
      <c r="F105" s="289">
        <f>D105-E105</f>
        <v>0</v>
      </c>
      <c r="G105" s="289"/>
      <c r="H105" s="1309"/>
      <c r="I105" s="289"/>
      <c r="J105" s="289"/>
      <c r="K105" s="289"/>
      <c r="L105" s="289"/>
      <c r="M105" s="289"/>
      <c r="N105" s="289"/>
      <c r="O105" s="289"/>
      <c r="P105" s="289"/>
      <c r="Q105" s="289"/>
      <c r="R105" s="289"/>
      <c r="S105" s="290"/>
      <c r="T105" s="285">
        <f>SUM(F105:S105)</f>
        <v>0</v>
      </c>
      <c r="U105" s="286"/>
      <c r="V105" s="286"/>
      <c r="W105" s="291"/>
      <c r="X105" s="291"/>
      <c r="Y105" s="291"/>
      <c r="Z105" s="291"/>
      <c r="AA105" s="291"/>
      <c r="AB105" s="291"/>
      <c r="AC105" s="291"/>
      <c r="AD105" s="291"/>
      <c r="AE105" s="291"/>
      <c r="AF105" s="291"/>
      <c r="AG105" s="291"/>
      <c r="AH105" s="291"/>
      <c r="AI105" s="809"/>
      <c r="AJ105" s="809"/>
      <c r="AK105" s="291"/>
      <c r="AL105" s="291"/>
      <c r="AM105" s="291"/>
      <c r="AN105" s="291"/>
      <c r="AO105" s="291"/>
      <c r="AP105" s="291"/>
      <c r="AQ105" s="292">
        <f>+T105</f>
        <v>0</v>
      </c>
      <c r="AR105" s="286">
        <f t="shared" si="18"/>
        <v>0</v>
      </c>
      <c r="AS105" s="530">
        <f>E105</f>
        <v>0</v>
      </c>
    </row>
    <row r="106" spans="2:45" s="265" customFormat="1" x14ac:dyDescent="0.2">
      <c r="B106" s="277"/>
      <c r="C106" s="911" t="s">
        <v>239</v>
      </c>
      <c r="D106" s="289">
        <f>IFERROR('Group Inputs'!D123,"")</f>
        <v>0</v>
      </c>
      <c r="E106" s="289">
        <f>IFERROR('Group Inputs'!F123,"")</f>
        <v>0</v>
      </c>
      <c r="F106" s="289">
        <f>D106-E106</f>
        <v>0</v>
      </c>
      <c r="G106" s="289"/>
      <c r="H106" s="1309"/>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09"/>
      <c r="AJ106" s="809"/>
      <c r="AK106" s="291"/>
      <c r="AL106" s="291"/>
      <c r="AM106" s="291"/>
      <c r="AN106" s="291"/>
      <c r="AO106" s="291"/>
      <c r="AP106" s="291"/>
      <c r="AQ106" s="292">
        <f>+T106</f>
        <v>0</v>
      </c>
      <c r="AR106" s="286">
        <f t="shared" si="18"/>
        <v>0</v>
      </c>
      <c r="AS106" s="530">
        <f>E106</f>
        <v>0</v>
      </c>
    </row>
    <row r="107" spans="2:45" s="265" customFormat="1" x14ac:dyDescent="0.2">
      <c r="B107" s="277"/>
      <c r="C107" s="911"/>
      <c r="D107" s="289"/>
      <c r="E107" s="289"/>
      <c r="F107" s="289"/>
      <c r="G107" s="289"/>
      <c r="H107" s="1309"/>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09"/>
      <c r="AJ107" s="809"/>
      <c r="AK107" s="291"/>
      <c r="AL107" s="291"/>
      <c r="AM107" s="291"/>
      <c r="AN107" s="291"/>
      <c r="AO107" s="291"/>
      <c r="AP107" s="291"/>
      <c r="AQ107" s="292"/>
      <c r="AR107" s="286">
        <f t="shared" si="18"/>
        <v>0</v>
      </c>
      <c r="AS107" s="530">
        <f>E107</f>
        <v>0</v>
      </c>
    </row>
    <row r="108" spans="2:45" s="265" customFormat="1" x14ac:dyDescent="0.2">
      <c r="B108" s="277"/>
      <c r="C108" s="1301" t="s">
        <v>381</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18"/>
        <v>0</v>
      </c>
    </row>
    <row r="109" spans="2:45" s="265" customFormat="1" x14ac:dyDescent="0.2">
      <c r="B109" s="277"/>
      <c r="C109" s="1303" t="s">
        <v>236</v>
      </c>
      <c r="D109" s="283"/>
      <c r="E109" s="283"/>
      <c r="F109" s="283"/>
      <c r="G109" s="283"/>
      <c r="H109" s="1308"/>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8"/>
      <c r="AJ109" s="808"/>
      <c r="AK109" s="287"/>
      <c r="AL109" s="287"/>
      <c r="AM109" s="287"/>
      <c r="AN109" s="287"/>
      <c r="AO109" s="287"/>
      <c r="AP109" s="287"/>
      <c r="AQ109" s="288"/>
      <c r="AR109" s="286">
        <f t="shared" si="18"/>
        <v>0</v>
      </c>
    </row>
    <row r="110" spans="2:45" s="265" customFormat="1" x14ac:dyDescent="0.2">
      <c r="B110" s="277"/>
      <c r="C110" s="911" t="s">
        <v>241</v>
      </c>
      <c r="D110" s="289">
        <f>IFERROR('Group Inputs'!D128,"")</f>
        <v>0</v>
      </c>
      <c r="E110" s="289">
        <f>IFERROR('Group Inputs'!F128,"")</f>
        <v>0</v>
      </c>
      <c r="F110" s="289">
        <f t="shared" ref="F110:F115" si="27">D110-E110</f>
        <v>0</v>
      </c>
      <c r="G110" s="289"/>
      <c r="H110" s="1309"/>
      <c r="I110" s="289">
        <f>-F110-G110</f>
        <v>0</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09"/>
      <c r="AJ110" s="809"/>
      <c r="AK110" s="291"/>
      <c r="AL110" s="291"/>
      <c r="AM110" s="291"/>
      <c r="AN110" s="291"/>
      <c r="AO110" s="291"/>
      <c r="AP110" s="291"/>
      <c r="AQ110" s="292"/>
      <c r="AR110" s="286">
        <f t="shared" si="18"/>
        <v>0</v>
      </c>
    </row>
    <row r="111" spans="2:45" s="265" customFormat="1" x14ac:dyDescent="0.2">
      <c r="B111" s="277"/>
      <c r="C111" s="911" t="s">
        <v>242</v>
      </c>
      <c r="D111" s="289">
        <f>IFERROR('Group Inputs'!D129,"")</f>
        <v>0</v>
      </c>
      <c r="E111" s="289">
        <f>IFERROR('Group Inputs'!F129,"")</f>
        <v>0</v>
      </c>
      <c r="F111" s="289">
        <f t="shared" si="27"/>
        <v>0</v>
      </c>
      <c r="G111" s="289"/>
      <c r="H111" s="1309"/>
      <c r="I111" s="289"/>
      <c r="J111" s="289">
        <f>-F111</f>
        <v>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09"/>
      <c r="AJ111" s="809"/>
      <c r="AK111" s="291"/>
      <c r="AL111" s="291"/>
      <c r="AM111" s="291"/>
      <c r="AN111" s="291"/>
      <c r="AO111" s="291"/>
      <c r="AP111" s="291"/>
      <c r="AQ111" s="292"/>
      <c r="AR111" s="286">
        <f t="shared" si="18"/>
        <v>0</v>
      </c>
    </row>
    <row r="112" spans="2:45" s="265" customFormat="1" x14ac:dyDescent="0.2">
      <c r="B112" s="277"/>
      <c r="C112" s="911" t="s">
        <v>382</v>
      </c>
      <c r="D112" s="289">
        <f>IFERROR('Group Inputs'!D130,"")</f>
        <v>0</v>
      </c>
      <c r="E112" s="289">
        <f>IFERROR('Group Inputs'!F130,"")</f>
        <v>0</v>
      </c>
      <c r="F112" s="289">
        <f t="shared" si="27"/>
        <v>0</v>
      </c>
      <c r="G112" s="289">
        <f>-G72</f>
        <v>0</v>
      </c>
      <c r="H112" s="1309"/>
      <c r="I112" s="289">
        <f>-F112-G112</f>
        <v>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09"/>
      <c r="AJ112" s="809"/>
      <c r="AK112" s="291"/>
      <c r="AL112" s="291"/>
      <c r="AM112" s="291"/>
      <c r="AN112" s="291"/>
      <c r="AO112" s="291"/>
      <c r="AP112" s="291"/>
      <c r="AQ112" s="292"/>
      <c r="AR112" s="286">
        <f t="shared" si="18"/>
        <v>0</v>
      </c>
    </row>
    <row r="113" spans="2:44" s="265" customFormat="1" x14ac:dyDescent="0.2">
      <c r="B113" s="277"/>
      <c r="C113" s="911" t="s">
        <v>243</v>
      </c>
      <c r="D113" s="289">
        <f>IFERROR('Group Inputs'!D131,"")</f>
        <v>0</v>
      </c>
      <c r="E113" s="289">
        <f>IFERROR('Group Inputs'!F131,"")</f>
        <v>0</v>
      </c>
      <c r="F113" s="289">
        <f t="shared" si="27"/>
        <v>0</v>
      </c>
      <c r="G113" s="289"/>
      <c r="H113" s="1309"/>
      <c r="I113" s="289"/>
      <c r="J113" s="289"/>
      <c r="K113" s="289">
        <f>-F113</f>
        <v>0</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09"/>
      <c r="AJ113" s="809"/>
      <c r="AK113" s="291"/>
      <c r="AL113" s="291"/>
      <c r="AM113" s="291"/>
      <c r="AN113" s="291"/>
      <c r="AO113" s="291"/>
      <c r="AP113" s="291"/>
      <c r="AQ113" s="292"/>
      <c r="AR113" s="286">
        <f t="shared" si="18"/>
        <v>0</v>
      </c>
    </row>
    <row r="114" spans="2:44" s="265" customFormat="1" x14ac:dyDescent="0.2">
      <c r="B114" s="277"/>
      <c r="C114" s="911" t="s">
        <v>244</v>
      </c>
      <c r="D114" s="289">
        <f>IFERROR('Group Inputs'!D132,"")</f>
        <v>0</v>
      </c>
      <c r="E114" s="289">
        <f>IFERROR('Group Inputs'!F132,"")</f>
        <v>0</v>
      </c>
      <c r="F114" s="289">
        <f>D114-E114</f>
        <v>0</v>
      </c>
      <c r="G114" s="289"/>
      <c r="H114" s="1309"/>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09"/>
      <c r="AJ114" s="809"/>
      <c r="AK114" s="291"/>
      <c r="AL114" s="291"/>
      <c r="AM114" s="291"/>
      <c r="AN114" s="291"/>
      <c r="AO114" s="291"/>
      <c r="AP114" s="291"/>
      <c r="AQ114" s="292"/>
      <c r="AR114" s="286">
        <f t="shared" si="18"/>
        <v>0</v>
      </c>
    </row>
    <row r="115" spans="2:44" s="265" customFormat="1" x14ac:dyDescent="0.2">
      <c r="B115" s="277"/>
      <c r="C115" s="911" t="s">
        <v>245</v>
      </c>
      <c r="D115" s="289">
        <f>IFERROR('Group Inputs'!D133,"")</f>
        <v>0</v>
      </c>
      <c r="E115" s="289">
        <f>IFERROR('Group Inputs'!F133,"")</f>
        <v>0</v>
      </c>
      <c r="F115" s="289">
        <f t="shared" si="27"/>
        <v>0</v>
      </c>
      <c r="G115" s="289">
        <f>-F115</f>
        <v>0</v>
      </c>
      <c r="H115" s="1309"/>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09"/>
      <c r="AJ115" s="809"/>
      <c r="AK115" s="291"/>
      <c r="AL115" s="291"/>
      <c r="AM115" s="291"/>
      <c r="AN115" s="291"/>
      <c r="AO115" s="291"/>
      <c r="AP115" s="291"/>
      <c r="AQ115" s="292"/>
      <c r="AR115" s="286">
        <f t="shared" si="18"/>
        <v>0</v>
      </c>
    </row>
    <row r="116" spans="2:44" s="265" customFormat="1" x14ac:dyDescent="0.2">
      <c r="B116" s="277"/>
      <c r="C116" s="911"/>
      <c r="D116" s="289"/>
      <c r="E116" s="289"/>
      <c r="F116" s="289"/>
      <c r="G116" s="289"/>
      <c r="H116" s="1309"/>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09"/>
      <c r="AJ116" s="809"/>
      <c r="AK116" s="291"/>
      <c r="AL116" s="291"/>
      <c r="AM116" s="291"/>
      <c r="AN116" s="291"/>
      <c r="AO116" s="291"/>
      <c r="AP116" s="291"/>
      <c r="AQ116" s="292"/>
      <c r="AR116" s="286">
        <f t="shared" si="18"/>
        <v>0</v>
      </c>
    </row>
    <row r="117" spans="2:44" s="265" customFormat="1" x14ac:dyDescent="0.2">
      <c r="B117" s="277"/>
      <c r="C117" s="1301" t="s">
        <v>383</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18"/>
        <v>0</v>
      </c>
    </row>
    <row r="118" spans="2:44" s="265" customFormat="1" x14ac:dyDescent="0.2">
      <c r="B118" s="277"/>
      <c r="C118" s="1303" t="s">
        <v>236</v>
      </c>
      <c r="D118" s="283"/>
      <c r="E118" s="283"/>
      <c r="F118" s="283"/>
      <c r="G118" s="283"/>
      <c r="H118" s="1308"/>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8"/>
      <c r="AJ118" s="808"/>
      <c r="AK118" s="287"/>
      <c r="AL118" s="287"/>
      <c r="AM118" s="287"/>
      <c r="AN118" s="287"/>
      <c r="AO118" s="287"/>
      <c r="AP118" s="287"/>
      <c r="AQ118" s="288"/>
      <c r="AR118" s="286">
        <f t="shared" si="18"/>
        <v>0</v>
      </c>
    </row>
    <row r="119" spans="2:44" s="265" customFormat="1" x14ac:dyDescent="0.2">
      <c r="B119" s="277"/>
      <c r="C119" s="911" t="s">
        <v>247</v>
      </c>
      <c r="D119" s="289">
        <f>IFERROR('Group Inputs'!D138,"")</f>
        <v>0</v>
      </c>
      <c r="E119" s="289">
        <f>IFERROR('Group Inputs'!F138,"")</f>
        <v>0</v>
      </c>
      <c r="F119" s="289">
        <f>D119-E119</f>
        <v>0</v>
      </c>
      <c r="G119" s="289"/>
      <c r="H119" s="1309"/>
      <c r="I119" s="289"/>
      <c r="J119" s="289"/>
      <c r="K119" s="289"/>
      <c r="L119" s="289"/>
      <c r="M119" s="289"/>
      <c r="N119" s="289">
        <f>-F119</f>
        <v>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09"/>
      <c r="AJ119" s="809"/>
      <c r="AK119" s="291"/>
      <c r="AL119" s="291"/>
      <c r="AM119" s="291"/>
      <c r="AN119" s="291"/>
      <c r="AO119" s="291"/>
      <c r="AP119" s="291"/>
      <c r="AQ119" s="292"/>
      <c r="AR119" s="286">
        <f t="shared" si="18"/>
        <v>0</v>
      </c>
    </row>
    <row r="120" spans="2:44" s="265" customFormat="1" x14ac:dyDescent="0.2">
      <c r="B120" s="277"/>
      <c r="C120" s="911" t="s">
        <v>248</v>
      </c>
      <c r="D120" s="289">
        <f>IFERROR('Group Inputs'!D139,"")</f>
        <v>0</v>
      </c>
      <c r="E120" s="289">
        <f>IFERROR('Group Inputs'!F139,"")</f>
        <v>0</v>
      </c>
      <c r="F120" s="289">
        <f>D120-E120</f>
        <v>0</v>
      </c>
      <c r="G120" s="289"/>
      <c r="H120" s="1309"/>
      <c r="I120" s="289"/>
      <c r="J120" s="289"/>
      <c r="K120" s="289"/>
      <c r="L120" s="289"/>
      <c r="M120" s="289"/>
      <c r="N120" s="289"/>
      <c r="O120" s="289"/>
      <c r="P120" s="289"/>
      <c r="Q120" s="289"/>
      <c r="R120" s="289"/>
      <c r="S120" s="290"/>
      <c r="T120" s="285">
        <f>SUM(F120:S120)</f>
        <v>0</v>
      </c>
      <c r="U120" s="286"/>
      <c r="V120" s="286"/>
      <c r="W120" s="291"/>
      <c r="X120" s="291"/>
      <c r="Y120" s="291"/>
      <c r="Z120" s="291"/>
      <c r="AA120" s="291">
        <f>+T120</f>
        <v>0</v>
      </c>
      <c r="AB120" s="291"/>
      <c r="AC120" s="291"/>
      <c r="AD120" s="291"/>
      <c r="AE120" s="291"/>
      <c r="AF120" s="291"/>
      <c r="AG120" s="291"/>
      <c r="AH120" s="291"/>
      <c r="AI120" s="809"/>
      <c r="AJ120" s="809"/>
      <c r="AK120" s="291"/>
      <c r="AL120" s="291"/>
      <c r="AM120" s="291"/>
      <c r="AN120" s="291"/>
      <c r="AO120" s="291"/>
      <c r="AP120" s="291"/>
      <c r="AQ120" s="292"/>
      <c r="AR120" s="286">
        <f t="shared" si="18"/>
        <v>0</v>
      </c>
    </row>
    <row r="121" spans="2:44" s="265" customFormat="1" x14ac:dyDescent="0.2">
      <c r="B121" s="277"/>
      <c r="C121" s="911"/>
      <c r="D121" s="289"/>
      <c r="E121" s="289"/>
      <c r="F121" s="289"/>
      <c r="G121" s="289"/>
      <c r="H121" s="1309"/>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09"/>
      <c r="AJ121" s="809"/>
      <c r="AK121" s="291"/>
      <c r="AL121" s="291"/>
      <c r="AM121" s="291"/>
      <c r="AN121" s="291"/>
      <c r="AO121" s="291"/>
      <c r="AP121" s="291"/>
      <c r="AQ121" s="292"/>
      <c r="AR121" s="286">
        <f t="shared" si="18"/>
        <v>0</v>
      </c>
    </row>
    <row r="122" spans="2:44" s="265" customFormat="1" x14ac:dyDescent="0.2">
      <c r="B122" s="277"/>
      <c r="C122" s="1301" t="s">
        <v>384</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18"/>
        <v>0</v>
      </c>
    </row>
    <row r="123" spans="2:44" s="265" customFormat="1" x14ac:dyDescent="0.2">
      <c r="B123" s="277"/>
      <c r="C123" s="1303" t="s">
        <v>236</v>
      </c>
      <c r="D123" s="283"/>
      <c r="E123" s="283"/>
      <c r="F123" s="283"/>
      <c r="G123" s="283"/>
      <c r="H123" s="1308"/>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8"/>
      <c r="AJ123" s="808"/>
      <c r="AK123" s="287"/>
      <c r="AL123" s="287"/>
      <c r="AM123" s="287"/>
      <c r="AN123" s="287"/>
      <c r="AO123" s="287"/>
      <c r="AP123" s="287"/>
      <c r="AQ123" s="288"/>
      <c r="AR123" s="286">
        <f t="shared" si="18"/>
        <v>0</v>
      </c>
    </row>
    <row r="124" spans="2:44" s="265" customFormat="1" x14ac:dyDescent="0.2">
      <c r="B124" s="277"/>
      <c r="C124" s="911" t="s">
        <v>250</v>
      </c>
      <c r="D124" s="289">
        <f>IFERROR('Group Inputs'!D144,"")</f>
        <v>0</v>
      </c>
      <c r="E124" s="289">
        <f>IFERROR('Group Inputs'!F144,"")</f>
        <v>0</v>
      </c>
      <c r="F124" s="289">
        <f>D124-E124</f>
        <v>0</v>
      </c>
      <c r="G124" s="289"/>
      <c r="H124" s="1309"/>
      <c r="I124" s="289"/>
      <c r="J124" s="289"/>
      <c r="K124" s="289"/>
      <c r="L124" s="289"/>
      <c r="M124" s="289"/>
      <c r="N124" s="289">
        <f>-F124</f>
        <v>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09"/>
      <c r="AJ124" s="809"/>
      <c r="AK124" s="291"/>
      <c r="AL124" s="291"/>
      <c r="AM124" s="291"/>
      <c r="AN124" s="291"/>
      <c r="AO124" s="291"/>
      <c r="AP124" s="291"/>
      <c r="AQ124" s="292"/>
      <c r="AR124" s="286">
        <f t="shared" si="18"/>
        <v>0</v>
      </c>
    </row>
    <row r="125" spans="2:44" s="265" customFormat="1" x14ac:dyDescent="0.2">
      <c r="B125" s="277"/>
      <c r="C125" s="911" t="s">
        <v>251</v>
      </c>
      <c r="D125" s="289">
        <f>IFERROR('Group Inputs'!D145,"")</f>
        <v>0</v>
      </c>
      <c r="E125" s="289">
        <f>IFERROR('Group Inputs'!F145,"")</f>
        <v>0</v>
      </c>
      <c r="F125" s="289">
        <f>D125-E125</f>
        <v>0</v>
      </c>
      <c r="G125" s="289"/>
      <c r="H125" s="1309"/>
      <c r="I125" s="289"/>
      <c r="J125" s="289"/>
      <c r="K125" s="289"/>
      <c r="L125" s="289"/>
      <c r="M125" s="289"/>
      <c r="N125" s="289">
        <f>-F125</f>
        <v>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09"/>
      <c r="AJ125" s="809"/>
      <c r="AK125" s="291"/>
      <c r="AL125" s="291"/>
      <c r="AM125" s="291"/>
      <c r="AN125" s="291"/>
      <c r="AO125" s="291"/>
      <c r="AP125" s="291"/>
      <c r="AQ125" s="292"/>
      <c r="AR125" s="286">
        <f t="shared" si="18"/>
        <v>0</v>
      </c>
    </row>
    <row r="126" spans="2:44" s="265" customFormat="1" x14ac:dyDescent="0.2">
      <c r="B126" s="277"/>
      <c r="C126" s="911" t="s">
        <v>252</v>
      </c>
      <c r="D126" s="289">
        <f>IFERROR('Group Inputs'!D146,"")</f>
        <v>0</v>
      </c>
      <c r="E126" s="289">
        <f>IFERROR('Group Inputs'!F146,"")</f>
        <v>0</v>
      </c>
      <c r="F126" s="289">
        <f>D126-E126</f>
        <v>0</v>
      </c>
      <c r="G126" s="289"/>
      <c r="H126" s="1309"/>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09"/>
      <c r="AJ126" s="809"/>
      <c r="AK126" s="291"/>
      <c r="AL126" s="291"/>
      <c r="AM126" s="291"/>
      <c r="AN126" s="291"/>
      <c r="AO126" s="291"/>
      <c r="AP126" s="291"/>
      <c r="AQ126" s="292"/>
      <c r="AR126" s="286">
        <f t="shared" si="18"/>
        <v>0</v>
      </c>
    </row>
    <row r="127" spans="2:44" s="265" customFormat="1" x14ac:dyDescent="0.2">
      <c r="B127" s="277"/>
      <c r="C127" s="911"/>
      <c r="D127" s="289"/>
      <c r="E127" s="289"/>
      <c r="F127" s="289"/>
      <c r="G127" s="289"/>
      <c r="H127" s="1309"/>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09"/>
      <c r="AJ127" s="809"/>
      <c r="AK127" s="291"/>
      <c r="AL127" s="291"/>
      <c r="AM127" s="291"/>
      <c r="AN127" s="291"/>
      <c r="AO127" s="291"/>
      <c r="AP127" s="291"/>
      <c r="AQ127" s="292"/>
      <c r="AR127" s="286">
        <f t="shared" si="18"/>
        <v>0</v>
      </c>
    </row>
    <row r="128" spans="2:44" s="265" customFormat="1" x14ac:dyDescent="0.2">
      <c r="B128" s="277"/>
      <c r="C128" s="1301" t="s">
        <v>385</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18"/>
        <v>0</v>
      </c>
    </row>
    <row r="129" spans="2:44" s="265" customFormat="1" x14ac:dyDescent="0.2">
      <c r="B129" s="277"/>
      <c r="C129" s="1303" t="s">
        <v>236</v>
      </c>
      <c r="D129" s="283"/>
      <c r="E129" s="283"/>
      <c r="F129" s="283"/>
      <c r="G129" s="283"/>
      <c r="H129" s="1308"/>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8"/>
      <c r="AJ129" s="808"/>
      <c r="AK129" s="287"/>
      <c r="AL129" s="287"/>
      <c r="AM129" s="287"/>
      <c r="AN129" s="287"/>
      <c r="AO129" s="287"/>
      <c r="AP129" s="287"/>
      <c r="AQ129" s="288"/>
      <c r="AR129" s="286">
        <f t="shared" si="18"/>
        <v>0</v>
      </c>
    </row>
    <row r="130" spans="2:44" s="265" customFormat="1" x14ac:dyDescent="0.2">
      <c r="B130" s="277"/>
      <c r="C130" s="911" t="s">
        <v>254</v>
      </c>
      <c r="D130" s="289">
        <f>IFERROR('Group Inputs'!D151,"")</f>
        <v>0</v>
      </c>
      <c r="E130" s="289">
        <f>IFERROR('Group Inputs'!F151,"")</f>
        <v>0</v>
      </c>
      <c r="F130" s="289">
        <f>D130-E130</f>
        <v>0</v>
      </c>
      <c r="G130" s="289"/>
      <c r="H130" s="1309"/>
      <c r="I130" s="289"/>
      <c r="J130" s="289"/>
      <c r="K130" s="289"/>
      <c r="L130" s="289"/>
      <c r="M130" s="289"/>
      <c r="N130" s="289"/>
      <c r="O130" s="289"/>
      <c r="P130" s="289"/>
      <c r="Q130" s="289"/>
      <c r="R130" s="289"/>
      <c r="S130" s="290"/>
      <c r="T130" s="285">
        <f>SUM(F130:S130)</f>
        <v>0</v>
      </c>
      <c r="U130" s="286"/>
      <c r="V130" s="286"/>
      <c r="W130" s="291"/>
      <c r="X130" s="291"/>
      <c r="Y130" s="291"/>
      <c r="Z130" s="291"/>
      <c r="AA130" s="291"/>
      <c r="AB130" s="291"/>
      <c r="AC130" s="291"/>
      <c r="AD130" s="291"/>
      <c r="AE130" s="291"/>
      <c r="AF130" s="291"/>
      <c r="AG130" s="291"/>
      <c r="AH130" s="291"/>
      <c r="AI130" s="809"/>
      <c r="AJ130" s="809">
        <f>+T130</f>
        <v>0</v>
      </c>
      <c r="AK130" s="291"/>
      <c r="AL130" s="291"/>
      <c r="AM130" s="291"/>
      <c r="AN130" s="291"/>
      <c r="AO130" s="291"/>
      <c r="AP130" s="291"/>
      <c r="AQ130" s="292"/>
      <c r="AR130" s="286">
        <f t="shared" si="18"/>
        <v>0</v>
      </c>
    </row>
    <row r="131" spans="2:44" s="265" customFormat="1" x14ac:dyDescent="0.2">
      <c r="B131" s="277"/>
      <c r="C131" s="911"/>
      <c r="D131" s="289"/>
      <c r="E131" s="289"/>
      <c r="F131" s="289"/>
      <c r="G131" s="289"/>
      <c r="H131" s="1309"/>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09"/>
      <c r="AJ131" s="809"/>
      <c r="AK131" s="291"/>
      <c r="AL131" s="291"/>
      <c r="AM131" s="291"/>
      <c r="AN131" s="291"/>
      <c r="AO131" s="291"/>
      <c r="AP131" s="291"/>
      <c r="AQ131" s="292"/>
      <c r="AR131" s="286">
        <f t="shared" si="18"/>
        <v>0</v>
      </c>
    </row>
    <row r="132" spans="2:44" s="265" customFormat="1" x14ac:dyDescent="0.2">
      <c r="B132" s="277"/>
      <c r="C132" s="1301" t="s">
        <v>386</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18"/>
        <v>0</v>
      </c>
    </row>
    <row r="133" spans="2:44" s="265" customFormat="1" x14ac:dyDescent="0.2">
      <c r="B133" s="277"/>
      <c r="C133" s="1303" t="s">
        <v>236</v>
      </c>
      <c r="D133" s="283"/>
      <c r="E133" s="283"/>
      <c r="F133" s="283"/>
      <c r="G133" s="283"/>
      <c r="H133" s="1308"/>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8"/>
      <c r="AJ133" s="808"/>
      <c r="AK133" s="287"/>
      <c r="AL133" s="287"/>
      <c r="AM133" s="287"/>
      <c r="AN133" s="287"/>
      <c r="AO133" s="287"/>
      <c r="AP133" s="287"/>
      <c r="AQ133" s="288"/>
      <c r="AR133" s="286">
        <f t="shared" si="18"/>
        <v>0</v>
      </c>
    </row>
    <row r="134" spans="2:44" s="265" customFormat="1" x14ac:dyDescent="0.2">
      <c r="B134" s="277"/>
      <c r="C134" s="911" t="s">
        <v>256</v>
      </c>
      <c r="D134" s="289">
        <f>IFERROR('Group Inputs'!D156,"")</f>
        <v>0</v>
      </c>
      <c r="E134" s="289">
        <f>IFERROR('Group Inputs'!F156,"")</f>
        <v>0</v>
      </c>
      <c r="F134" s="289">
        <f t="shared" ref="F134:F144" si="29">D134-E134</f>
        <v>0</v>
      </c>
      <c r="G134" s="289"/>
      <c r="H134" s="1309"/>
      <c r="I134" s="289"/>
      <c r="J134" s="289"/>
      <c r="K134" s="289"/>
      <c r="L134" s="289"/>
      <c r="M134" s="289"/>
      <c r="N134" s="289"/>
      <c r="O134" s="289"/>
      <c r="P134" s="289"/>
      <c r="Q134" s="289"/>
      <c r="R134" s="289"/>
      <c r="S134" s="290"/>
      <c r="T134" s="285">
        <f t="shared" ref="T134:T144" si="30">SUM(F134:S134)</f>
        <v>0</v>
      </c>
      <c r="U134" s="286"/>
      <c r="V134" s="286"/>
      <c r="W134" s="291"/>
      <c r="X134" s="291"/>
      <c r="Y134" s="291"/>
      <c r="Z134" s="291"/>
      <c r="AA134" s="291"/>
      <c r="AB134" s="291"/>
      <c r="AC134" s="291"/>
      <c r="AD134" s="291"/>
      <c r="AE134" s="291"/>
      <c r="AF134" s="291"/>
      <c r="AG134" s="291"/>
      <c r="AH134" s="291">
        <f>+T134</f>
        <v>0</v>
      </c>
      <c r="AI134" s="809"/>
      <c r="AJ134" s="809"/>
      <c r="AK134" s="291"/>
      <c r="AL134" s="291"/>
      <c r="AM134" s="291"/>
      <c r="AN134" s="291"/>
      <c r="AO134" s="291"/>
      <c r="AP134" s="291"/>
      <c r="AQ134" s="292"/>
      <c r="AR134" s="286">
        <f t="shared" ref="AR134:AR198" si="31">T134-SUM(W134:AQ134)</f>
        <v>0</v>
      </c>
    </row>
    <row r="135" spans="2:44" s="265" customFormat="1" x14ac:dyDescent="0.2">
      <c r="B135" s="277"/>
      <c r="C135" s="911" t="s">
        <v>230</v>
      </c>
      <c r="D135" s="289">
        <f>IFERROR('Group Inputs'!D157,"")</f>
        <v>0</v>
      </c>
      <c r="E135" s="289">
        <f>IFERROR('Group Inputs'!F157,"")</f>
        <v>0</v>
      </c>
      <c r="F135" s="289">
        <f t="shared" si="29"/>
        <v>0</v>
      </c>
      <c r="G135" s="289"/>
      <c r="H135" s="1309"/>
      <c r="I135" s="289"/>
      <c r="J135" s="289"/>
      <c r="K135" s="289"/>
      <c r="L135" s="289"/>
      <c r="M135" s="289"/>
      <c r="N135" s="289"/>
      <c r="O135" s="289"/>
      <c r="P135" s="289"/>
      <c r="Q135" s="289">
        <f>-Q168</f>
        <v>0</v>
      </c>
      <c r="R135" s="289"/>
      <c r="S135" s="290"/>
      <c r="T135" s="285">
        <f t="shared" si="30"/>
        <v>0</v>
      </c>
      <c r="U135" s="286"/>
      <c r="V135" s="286"/>
      <c r="W135" s="291"/>
      <c r="X135" s="291"/>
      <c r="Y135" s="291"/>
      <c r="Z135" s="291"/>
      <c r="AA135" s="291"/>
      <c r="AB135" s="291"/>
      <c r="AC135" s="291"/>
      <c r="AD135" s="291"/>
      <c r="AE135" s="291"/>
      <c r="AF135" s="291"/>
      <c r="AG135" s="291"/>
      <c r="AH135" s="291">
        <f>+T135</f>
        <v>0</v>
      </c>
      <c r="AI135" s="809"/>
      <c r="AJ135" s="809"/>
      <c r="AK135" s="291"/>
      <c r="AL135" s="291"/>
      <c r="AM135" s="291"/>
      <c r="AN135" s="291"/>
      <c r="AO135" s="291"/>
      <c r="AP135" s="291"/>
      <c r="AQ135" s="292"/>
      <c r="AR135" s="286">
        <f t="shared" si="31"/>
        <v>0</v>
      </c>
    </row>
    <row r="136" spans="2:44" s="265" customFormat="1" x14ac:dyDescent="0.2">
      <c r="B136" s="277"/>
      <c r="C136" s="911" t="s">
        <v>257</v>
      </c>
      <c r="D136" s="289">
        <f>IFERROR('Group Inputs'!D158,"")</f>
        <v>0</v>
      </c>
      <c r="E136" s="289">
        <f>IFERROR('Group Inputs'!F158,"")</f>
        <v>0</v>
      </c>
      <c r="F136" s="289">
        <f t="shared" si="29"/>
        <v>0</v>
      </c>
      <c r="G136" s="289"/>
      <c r="H136" s="1309"/>
      <c r="I136" s="289"/>
      <c r="J136" s="289"/>
      <c r="K136" s="289"/>
      <c r="L136" s="289"/>
      <c r="M136" s="289"/>
      <c r="N136" s="289"/>
      <c r="O136" s="289"/>
      <c r="P136" s="289"/>
      <c r="Q136" s="289"/>
      <c r="R136" s="289"/>
      <c r="S136" s="290"/>
      <c r="T136" s="285">
        <f t="shared" si="30"/>
        <v>0</v>
      </c>
      <c r="U136" s="286"/>
      <c r="V136" s="286"/>
      <c r="W136" s="291"/>
      <c r="X136" s="291"/>
      <c r="Y136" s="291"/>
      <c r="Z136" s="291"/>
      <c r="AA136" s="291"/>
      <c r="AB136" s="291"/>
      <c r="AC136" s="291"/>
      <c r="AD136" s="291"/>
      <c r="AE136" s="291"/>
      <c r="AF136" s="291"/>
      <c r="AG136" s="291"/>
      <c r="AH136" s="291">
        <f>+T136</f>
        <v>0</v>
      </c>
      <c r="AI136" s="809"/>
      <c r="AJ136" s="809"/>
      <c r="AK136" s="291"/>
      <c r="AL136" s="291"/>
      <c r="AM136" s="291"/>
      <c r="AN136" s="291"/>
      <c r="AO136" s="291"/>
      <c r="AP136" s="291"/>
      <c r="AQ136" s="292"/>
      <c r="AR136" s="286">
        <f t="shared" si="31"/>
        <v>0</v>
      </c>
    </row>
    <row r="137" spans="2:44" s="265" customFormat="1" x14ac:dyDescent="0.2">
      <c r="B137" s="277"/>
      <c r="C137" s="911" t="s">
        <v>232</v>
      </c>
      <c r="D137" s="289">
        <f>IFERROR('Group Inputs'!D159,"")</f>
        <v>0</v>
      </c>
      <c r="E137" s="289">
        <f>IFERROR('Group Inputs'!F159,"")</f>
        <v>0</v>
      </c>
      <c r="F137" s="289">
        <f t="shared" ref="F137" si="32">D137-E137</f>
        <v>0</v>
      </c>
      <c r="G137" s="289"/>
      <c r="H137" s="1309"/>
      <c r="I137" s="289"/>
      <c r="J137" s="289"/>
      <c r="K137" s="289"/>
      <c r="L137" s="289"/>
      <c r="M137" s="289"/>
      <c r="N137" s="289"/>
      <c r="O137" s="289"/>
      <c r="P137" s="289"/>
      <c r="Q137" s="289"/>
      <c r="R137" s="289"/>
      <c r="S137" s="290"/>
      <c r="T137" s="285">
        <f t="shared" si="30"/>
        <v>0</v>
      </c>
      <c r="U137" s="286"/>
      <c r="V137" s="286"/>
      <c r="W137" s="291"/>
      <c r="X137" s="291"/>
      <c r="Y137" s="291"/>
      <c r="Z137" s="291"/>
      <c r="AA137" s="291"/>
      <c r="AB137" s="291"/>
      <c r="AC137" s="291"/>
      <c r="AD137" s="291"/>
      <c r="AE137" s="291"/>
      <c r="AF137" s="291"/>
      <c r="AG137" s="291"/>
      <c r="AH137" s="291"/>
      <c r="AI137" s="809"/>
      <c r="AJ137" s="809"/>
      <c r="AK137" s="291"/>
      <c r="AL137" s="291"/>
      <c r="AM137" s="291"/>
      <c r="AN137" s="291"/>
      <c r="AO137" s="291"/>
      <c r="AP137" s="291"/>
      <c r="AQ137" s="292"/>
      <c r="AR137" s="286">
        <f t="shared" si="31"/>
        <v>0</v>
      </c>
    </row>
    <row r="138" spans="2:44" s="265" customFormat="1" x14ac:dyDescent="0.2">
      <c r="B138" s="277"/>
      <c r="C138" s="911" t="s">
        <v>1105</v>
      </c>
      <c r="D138" s="289">
        <f>IFERROR('Group Inputs'!D160,"")</f>
        <v>0</v>
      </c>
      <c r="E138" s="289">
        <f>IFERROR('Group Inputs'!F160,"")</f>
        <v>0</v>
      </c>
      <c r="F138" s="289">
        <f t="shared" si="29"/>
        <v>0</v>
      </c>
      <c r="G138" s="289"/>
      <c r="H138" s="1309"/>
      <c r="I138" s="289"/>
      <c r="J138" s="289"/>
      <c r="K138" s="289"/>
      <c r="L138" s="289"/>
      <c r="M138" s="289"/>
      <c r="N138" s="289"/>
      <c r="O138" s="289"/>
      <c r="P138" s="289"/>
      <c r="Q138" s="289"/>
      <c r="R138" s="289"/>
      <c r="S138" s="290"/>
      <c r="T138" s="285">
        <f t="shared" si="30"/>
        <v>0</v>
      </c>
      <c r="U138" s="286"/>
      <c r="V138" s="286"/>
      <c r="W138" s="291"/>
      <c r="X138" s="291"/>
      <c r="Y138" s="291"/>
      <c r="Z138" s="291"/>
      <c r="AA138" s="291"/>
      <c r="AB138" s="291"/>
      <c r="AC138" s="291"/>
      <c r="AD138" s="291"/>
      <c r="AE138" s="291"/>
      <c r="AF138" s="291"/>
      <c r="AG138" s="291"/>
      <c r="AH138" s="291">
        <f t="shared" ref="AH138:AH144" si="33">+T138</f>
        <v>0</v>
      </c>
      <c r="AI138" s="809"/>
      <c r="AJ138" s="809"/>
      <c r="AK138" s="291"/>
      <c r="AL138" s="291"/>
      <c r="AM138" s="291"/>
      <c r="AN138" s="291"/>
      <c r="AO138" s="291"/>
      <c r="AP138" s="291"/>
      <c r="AQ138" s="292"/>
      <c r="AR138" s="286">
        <f t="shared" si="31"/>
        <v>0</v>
      </c>
    </row>
    <row r="139" spans="2:44" s="265" customFormat="1" x14ac:dyDescent="0.2">
      <c r="B139" s="277"/>
      <c r="C139" s="911" t="s">
        <v>203</v>
      </c>
      <c r="D139" s="289">
        <f>IFERROR('Group Inputs'!D161,"")</f>
        <v>0</v>
      </c>
      <c r="E139" s="289">
        <f>IFERROR('Group Inputs'!F161,"")</f>
        <v>0</v>
      </c>
      <c r="F139" s="289">
        <f t="shared" si="29"/>
        <v>0</v>
      </c>
      <c r="G139" s="289"/>
      <c r="H139" s="1309"/>
      <c r="I139" s="289"/>
      <c r="J139" s="289"/>
      <c r="K139" s="289"/>
      <c r="L139" s="289"/>
      <c r="M139" s="289"/>
      <c r="N139" s="289"/>
      <c r="O139" s="289"/>
      <c r="P139" s="289"/>
      <c r="Q139" s="289"/>
      <c r="R139" s="289"/>
      <c r="S139" s="290"/>
      <c r="T139" s="285">
        <f t="shared" si="30"/>
        <v>0</v>
      </c>
      <c r="U139" s="286"/>
      <c r="V139" s="286"/>
      <c r="W139" s="291"/>
      <c r="X139" s="291"/>
      <c r="Y139" s="291"/>
      <c r="Z139" s="291"/>
      <c r="AA139" s="291"/>
      <c r="AB139" s="291"/>
      <c r="AC139" s="291"/>
      <c r="AD139" s="291"/>
      <c r="AE139" s="291"/>
      <c r="AF139" s="291"/>
      <c r="AG139" s="291"/>
      <c r="AH139" s="291">
        <f t="shared" si="33"/>
        <v>0</v>
      </c>
      <c r="AI139" s="809"/>
      <c r="AJ139" s="809"/>
      <c r="AK139" s="291"/>
      <c r="AL139" s="291"/>
      <c r="AM139" s="291"/>
      <c r="AN139" s="291"/>
      <c r="AO139" s="291"/>
      <c r="AP139" s="291"/>
      <c r="AQ139" s="292"/>
      <c r="AR139" s="286">
        <f t="shared" si="31"/>
        <v>0</v>
      </c>
    </row>
    <row r="140" spans="2:44" s="265" customFormat="1" x14ac:dyDescent="0.2">
      <c r="B140" s="277"/>
      <c r="C140" s="911" t="s">
        <v>234</v>
      </c>
      <c r="D140" s="289">
        <f>IFERROR('Group Inputs'!D162,"")</f>
        <v>0</v>
      </c>
      <c r="E140" s="289">
        <f>IFERROR('Group Inputs'!F162,"")</f>
        <v>0</v>
      </c>
      <c r="F140" s="289">
        <f t="shared" ref="F140" si="34">D140-E140</f>
        <v>0</v>
      </c>
      <c r="G140" s="289"/>
      <c r="H140" s="1309"/>
      <c r="I140" s="289"/>
      <c r="J140" s="289"/>
      <c r="K140" s="289"/>
      <c r="L140" s="289"/>
      <c r="M140" s="289"/>
      <c r="N140" s="289"/>
      <c r="O140" s="289"/>
      <c r="P140" s="289"/>
      <c r="Q140" s="289"/>
      <c r="R140" s="289"/>
      <c r="S140" s="290"/>
      <c r="T140" s="285">
        <f t="shared" si="30"/>
        <v>0</v>
      </c>
      <c r="U140" s="286"/>
      <c r="V140" s="286"/>
      <c r="W140" s="291"/>
      <c r="X140" s="291"/>
      <c r="Y140" s="291"/>
      <c r="Z140" s="291"/>
      <c r="AA140" s="291"/>
      <c r="AB140" s="291"/>
      <c r="AC140" s="291"/>
      <c r="AD140" s="291"/>
      <c r="AE140" s="291"/>
      <c r="AF140" s="291"/>
      <c r="AG140" s="291"/>
      <c r="AH140" s="291">
        <f t="shared" si="33"/>
        <v>0</v>
      </c>
      <c r="AI140" s="809"/>
      <c r="AJ140" s="809"/>
      <c r="AK140" s="291"/>
      <c r="AL140" s="291"/>
      <c r="AM140" s="291"/>
      <c r="AN140" s="291"/>
      <c r="AO140" s="291"/>
      <c r="AP140" s="291"/>
      <c r="AQ140" s="292"/>
      <c r="AR140" s="286">
        <f t="shared" si="31"/>
        <v>0</v>
      </c>
    </row>
    <row r="141" spans="2:44" s="265" customFormat="1" x14ac:dyDescent="0.2">
      <c r="B141" s="277"/>
      <c r="C141" s="911" t="s">
        <v>1106</v>
      </c>
      <c r="D141" s="289">
        <f>IFERROR('Group Inputs'!D163,"")</f>
        <v>0</v>
      </c>
      <c r="E141" s="289">
        <f>IFERROR('Group Inputs'!F163,"")</f>
        <v>0</v>
      </c>
      <c r="F141" s="289">
        <f t="shared" si="29"/>
        <v>0</v>
      </c>
      <c r="G141" s="289"/>
      <c r="H141" s="1309"/>
      <c r="I141" s="289"/>
      <c r="J141" s="289"/>
      <c r="K141" s="289"/>
      <c r="L141" s="289"/>
      <c r="M141" s="289"/>
      <c r="N141" s="289"/>
      <c r="O141" s="289"/>
      <c r="P141" s="289"/>
      <c r="Q141" s="289"/>
      <c r="R141" s="289"/>
      <c r="S141" s="290"/>
      <c r="T141" s="285">
        <f t="shared" si="30"/>
        <v>0</v>
      </c>
      <c r="U141" s="286"/>
      <c r="V141" s="286"/>
      <c r="W141" s="291"/>
      <c r="X141" s="291"/>
      <c r="Y141" s="291"/>
      <c r="Z141" s="291"/>
      <c r="AA141" s="291"/>
      <c r="AB141" s="291"/>
      <c r="AC141" s="291"/>
      <c r="AD141" s="291"/>
      <c r="AE141" s="291"/>
      <c r="AF141" s="291"/>
      <c r="AG141" s="291"/>
      <c r="AH141" s="291">
        <f t="shared" si="33"/>
        <v>0</v>
      </c>
      <c r="AI141" s="809"/>
      <c r="AJ141" s="809"/>
      <c r="AK141" s="291"/>
      <c r="AL141" s="291"/>
      <c r="AM141" s="291"/>
      <c r="AN141" s="291"/>
      <c r="AO141" s="291"/>
      <c r="AP141" s="291"/>
      <c r="AQ141" s="292"/>
      <c r="AR141" s="286">
        <f t="shared" si="31"/>
        <v>0</v>
      </c>
    </row>
    <row r="142" spans="2:44" s="265" customFormat="1" x14ac:dyDescent="0.2">
      <c r="B142" s="277"/>
      <c r="C142" s="911" t="s">
        <v>165</v>
      </c>
      <c r="D142" s="289">
        <f>IFERROR('Group Inputs'!D164,"")</f>
        <v>0</v>
      </c>
      <c r="E142" s="289">
        <f>IFERROR('Group Inputs'!F164,"")</f>
        <v>0</v>
      </c>
      <c r="F142" s="289">
        <f t="shared" si="29"/>
        <v>0</v>
      </c>
      <c r="G142" s="289"/>
      <c r="H142" s="1309"/>
      <c r="I142" s="289"/>
      <c r="J142" s="289"/>
      <c r="K142" s="289"/>
      <c r="L142" s="289"/>
      <c r="M142" s="289"/>
      <c r="N142" s="289"/>
      <c r="O142" s="289"/>
      <c r="P142" s="289"/>
      <c r="Q142" s="289"/>
      <c r="R142" s="289"/>
      <c r="S142" s="290"/>
      <c r="T142" s="285">
        <f t="shared" si="30"/>
        <v>0</v>
      </c>
      <c r="U142" s="286"/>
      <c r="V142" s="286"/>
      <c r="W142" s="291"/>
      <c r="X142" s="291"/>
      <c r="Y142" s="291"/>
      <c r="Z142" s="291"/>
      <c r="AA142" s="291"/>
      <c r="AB142" s="291"/>
      <c r="AC142" s="291"/>
      <c r="AD142" s="291"/>
      <c r="AE142" s="291"/>
      <c r="AF142" s="291"/>
      <c r="AG142" s="291"/>
      <c r="AH142" s="291">
        <f t="shared" si="33"/>
        <v>0</v>
      </c>
      <c r="AI142" s="809"/>
      <c r="AJ142" s="809"/>
      <c r="AK142" s="291"/>
      <c r="AL142" s="291"/>
      <c r="AM142" s="291"/>
      <c r="AN142" s="291"/>
      <c r="AO142" s="291"/>
      <c r="AP142" s="291"/>
      <c r="AQ142" s="292"/>
      <c r="AR142" s="286">
        <f t="shared" si="31"/>
        <v>0</v>
      </c>
    </row>
    <row r="143" spans="2:44" s="265" customFormat="1" x14ac:dyDescent="0.2">
      <c r="B143" s="277"/>
      <c r="C143" s="911" t="s">
        <v>1107</v>
      </c>
      <c r="D143" s="289">
        <f>IFERROR('Group Inputs'!D165,"")</f>
        <v>0</v>
      </c>
      <c r="E143" s="289">
        <f>IFERROR('Group Inputs'!F165,"")</f>
        <v>0</v>
      </c>
      <c r="F143" s="289">
        <f t="shared" si="29"/>
        <v>0</v>
      </c>
      <c r="G143" s="289"/>
      <c r="H143" s="1309"/>
      <c r="I143" s="289"/>
      <c r="J143" s="289"/>
      <c r="K143" s="289"/>
      <c r="L143" s="289"/>
      <c r="M143" s="289"/>
      <c r="N143" s="289"/>
      <c r="O143" s="289"/>
      <c r="P143" s="289"/>
      <c r="Q143" s="289">
        <f>-F143</f>
        <v>0</v>
      </c>
      <c r="R143" s="289"/>
      <c r="S143" s="290"/>
      <c r="T143" s="285">
        <f t="shared" si="30"/>
        <v>0</v>
      </c>
      <c r="U143" s="286"/>
      <c r="V143" s="286"/>
      <c r="W143" s="291"/>
      <c r="X143" s="291"/>
      <c r="Y143" s="291"/>
      <c r="Z143" s="291"/>
      <c r="AA143" s="291"/>
      <c r="AB143" s="291"/>
      <c r="AC143" s="291"/>
      <c r="AD143" s="291"/>
      <c r="AE143" s="291"/>
      <c r="AF143" s="291"/>
      <c r="AG143" s="291"/>
      <c r="AH143" s="291">
        <f t="shared" si="33"/>
        <v>0</v>
      </c>
      <c r="AI143" s="809"/>
      <c r="AJ143" s="809"/>
      <c r="AK143" s="291"/>
      <c r="AL143" s="291"/>
      <c r="AM143" s="291"/>
      <c r="AN143" s="291"/>
      <c r="AO143" s="291"/>
      <c r="AP143" s="291"/>
      <c r="AQ143" s="292"/>
      <c r="AR143" s="286">
        <f t="shared" si="31"/>
        <v>0</v>
      </c>
    </row>
    <row r="144" spans="2:44" s="265" customFormat="1" x14ac:dyDescent="0.2">
      <c r="B144" s="277"/>
      <c r="C144" s="911" t="s">
        <v>1108</v>
      </c>
      <c r="D144" s="289">
        <f>IFERROR('Group Inputs'!D166,"")</f>
        <v>0</v>
      </c>
      <c r="E144" s="289">
        <f>IFERROR('Group Inputs'!F166,"")</f>
        <v>0</v>
      </c>
      <c r="F144" s="289">
        <f t="shared" si="29"/>
        <v>0</v>
      </c>
      <c r="G144" s="289"/>
      <c r="H144" s="1309"/>
      <c r="I144" s="289"/>
      <c r="J144" s="289"/>
      <c r="K144" s="289"/>
      <c r="L144" s="289"/>
      <c r="M144" s="289"/>
      <c r="N144" s="289"/>
      <c r="O144" s="289"/>
      <c r="P144" s="289"/>
      <c r="Q144" s="289"/>
      <c r="R144" s="289"/>
      <c r="S144" s="290"/>
      <c r="T144" s="285">
        <f t="shared" si="30"/>
        <v>0</v>
      </c>
      <c r="U144" s="286"/>
      <c r="V144" s="286"/>
      <c r="W144" s="291"/>
      <c r="X144" s="291"/>
      <c r="Y144" s="291"/>
      <c r="Z144" s="291"/>
      <c r="AA144" s="291"/>
      <c r="AB144" s="291"/>
      <c r="AC144" s="291"/>
      <c r="AD144" s="291"/>
      <c r="AE144" s="291"/>
      <c r="AF144" s="291"/>
      <c r="AG144" s="291"/>
      <c r="AH144" s="291">
        <f t="shared" si="33"/>
        <v>0</v>
      </c>
      <c r="AI144" s="809"/>
      <c r="AJ144" s="809"/>
      <c r="AK144" s="291"/>
      <c r="AL144" s="291"/>
      <c r="AM144" s="291"/>
      <c r="AN144" s="291"/>
      <c r="AO144" s="291"/>
      <c r="AP144" s="291"/>
      <c r="AQ144" s="292"/>
      <c r="AR144" s="286">
        <f t="shared" si="31"/>
        <v>0</v>
      </c>
    </row>
    <row r="145" spans="2:44" s="265" customFormat="1" x14ac:dyDescent="0.2">
      <c r="B145" s="277"/>
      <c r="C145" s="1527" t="s">
        <v>333</v>
      </c>
      <c r="D145" s="1528">
        <f>IFERROR('Group Inputs'!D167,"")</f>
        <v>0</v>
      </c>
      <c r="E145" s="1528">
        <f>IFERROR('Group Inputs'!F167,"")</f>
        <v>0</v>
      </c>
      <c r="F145" s="1528">
        <f t="shared" ref="F145" si="35">D145-E145</f>
        <v>0</v>
      </c>
      <c r="G145" s="1528"/>
      <c r="H145" s="1528"/>
      <c r="I145" s="1528"/>
      <c r="J145" s="1528"/>
      <c r="K145" s="1528"/>
      <c r="L145" s="1528"/>
      <c r="M145" s="1528"/>
      <c r="N145" s="1528"/>
      <c r="O145" s="1528"/>
      <c r="P145" s="1528"/>
      <c r="Q145" s="1528"/>
      <c r="R145" s="1528"/>
      <c r="S145" s="1534"/>
      <c r="T145" s="1530">
        <f t="shared" ref="T145" si="36">SUM(F145:S145)</f>
        <v>0</v>
      </c>
      <c r="U145" s="1531"/>
      <c r="V145" s="1531"/>
      <c r="W145" s="1532"/>
      <c r="X145" s="1532"/>
      <c r="Y145" s="1532"/>
      <c r="Z145" s="1532"/>
      <c r="AA145" s="1532"/>
      <c r="AB145" s="1532"/>
      <c r="AC145" s="1532"/>
      <c r="AD145" s="1532"/>
      <c r="AE145" s="1532"/>
      <c r="AF145" s="1532"/>
      <c r="AG145" s="1532"/>
      <c r="AH145" s="1532">
        <f t="shared" ref="AH145" si="37">+T145</f>
        <v>0</v>
      </c>
      <c r="AI145" s="1532"/>
      <c r="AJ145" s="1532"/>
      <c r="AK145" s="1532"/>
      <c r="AL145" s="1532"/>
      <c r="AM145" s="1532"/>
      <c r="AN145" s="1532"/>
      <c r="AO145" s="1532"/>
      <c r="AP145" s="1532"/>
      <c r="AQ145" s="1533"/>
      <c r="AR145" s="1531">
        <f t="shared" ref="AR145" si="38">T145-SUM(W145:AQ145)</f>
        <v>0</v>
      </c>
    </row>
    <row r="146" spans="2:44" s="265" customFormat="1" x14ac:dyDescent="0.2">
      <c r="B146" s="277"/>
      <c r="C146" s="911"/>
      <c r="D146" s="289"/>
      <c r="E146" s="289"/>
      <c r="F146" s="289"/>
      <c r="G146" s="289"/>
      <c r="H146" s="1309"/>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09"/>
      <c r="AJ146" s="809"/>
      <c r="AK146" s="291"/>
      <c r="AL146" s="291"/>
      <c r="AM146" s="291"/>
      <c r="AN146" s="291"/>
      <c r="AO146" s="291"/>
      <c r="AP146" s="291"/>
      <c r="AQ146" s="292"/>
      <c r="AR146" s="286">
        <f t="shared" si="31"/>
        <v>0</v>
      </c>
    </row>
    <row r="147" spans="2:44" s="265" customFormat="1" x14ac:dyDescent="0.2">
      <c r="B147" s="277"/>
      <c r="C147" s="1301" t="s">
        <v>387</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1"/>
        <v>0</v>
      </c>
    </row>
    <row r="148" spans="2:44" s="265" customFormat="1" x14ac:dyDescent="0.2">
      <c r="B148" s="277"/>
      <c r="C148" s="1303" t="s">
        <v>236</v>
      </c>
      <c r="D148" s="283"/>
      <c r="E148" s="283"/>
      <c r="F148" s="283"/>
      <c r="G148" s="283"/>
      <c r="H148" s="1308"/>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8"/>
      <c r="AJ148" s="808"/>
      <c r="AK148" s="287"/>
      <c r="AL148" s="287"/>
      <c r="AM148" s="287"/>
      <c r="AN148" s="287"/>
      <c r="AO148" s="287"/>
      <c r="AP148" s="287"/>
      <c r="AQ148" s="288"/>
      <c r="AR148" s="286">
        <f t="shared" si="31"/>
        <v>0</v>
      </c>
    </row>
    <row r="149" spans="2:44" s="265" customFormat="1" x14ac:dyDescent="0.2">
      <c r="B149" s="277"/>
      <c r="C149" s="911" t="s">
        <v>256</v>
      </c>
      <c r="D149" s="289">
        <v>0</v>
      </c>
      <c r="E149" s="289">
        <v>0</v>
      </c>
      <c r="F149" s="289">
        <v>0</v>
      </c>
      <c r="G149" s="289">
        <f>-G89</f>
        <v>0</v>
      </c>
      <c r="H149" s="1309"/>
      <c r="I149" s="289"/>
      <c r="J149" s="289"/>
      <c r="K149" s="289"/>
      <c r="L149" s="289"/>
      <c r="M149" s="289"/>
      <c r="N149" s="289"/>
      <c r="O149" s="289"/>
      <c r="P149" s="289"/>
      <c r="Q149" s="289"/>
      <c r="R149" s="289"/>
      <c r="S149" s="290"/>
      <c r="T149" s="293">
        <f t="shared" ref="T149:T159" si="39">SUM(F149:S149)</f>
        <v>0</v>
      </c>
      <c r="U149" s="286"/>
      <c r="V149" s="286"/>
      <c r="W149" s="287"/>
      <c r="X149" s="287"/>
      <c r="Y149" s="287"/>
      <c r="Z149" s="287"/>
      <c r="AA149" s="287"/>
      <c r="AB149" s="287"/>
      <c r="AC149" s="287"/>
      <c r="AD149" s="287"/>
      <c r="AE149" s="287"/>
      <c r="AF149" s="287"/>
      <c r="AG149" s="287"/>
      <c r="AH149" s="291">
        <f>+T149</f>
        <v>0</v>
      </c>
      <c r="AI149" s="808"/>
      <c r="AJ149" s="808"/>
      <c r="AK149" s="287"/>
      <c r="AL149" s="287"/>
      <c r="AM149" s="287"/>
      <c r="AN149" s="287"/>
      <c r="AO149" s="287"/>
      <c r="AP149" s="287"/>
      <c r="AQ149" s="288"/>
      <c r="AR149" s="286">
        <f t="shared" si="31"/>
        <v>0</v>
      </c>
    </row>
    <row r="150" spans="2:44" s="265" customFormat="1" x14ac:dyDescent="0.2">
      <c r="B150" s="277"/>
      <c r="C150" s="911" t="s">
        <v>230</v>
      </c>
      <c r="D150" s="289">
        <f>IFERROR('Group Inputs'!D172,"")</f>
        <v>0</v>
      </c>
      <c r="E150" s="289">
        <f>IFERROR('Group Inputs'!F172,"")</f>
        <v>0</v>
      </c>
      <c r="F150" s="289">
        <f t="shared" ref="F150:F159" si="40">D150-E150</f>
        <v>0</v>
      </c>
      <c r="G150" s="289">
        <f>-G90</f>
        <v>0</v>
      </c>
      <c r="H150" s="1309"/>
      <c r="I150" s="289"/>
      <c r="J150" s="289"/>
      <c r="K150" s="289"/>
      <c r="L150" s="289"/>
      <c r="M150" s="289"/>
      <c r="N150" s="289"/>
      <c r="O150" s="289"/>
      <c r="P150" s="289"/>
      <c r="Q150" s="289"/>
      <c r="R150" s="289"/>
      <c r="S150" s="290"/>
      <c r="T150" s="293">
        <f t="shared" si="39"/>
        <v>0</v>
      </c>
      <c r="U150" s="286"/>
      <c r="V150" s="286"/>
      <c r="W150" s="291"/>
      <c r="X150" s="291"/>
      <c r="Y150" s="291"/>
      <c r="Z150" s="291"/>
      <c r="AA150" s="291"/>
      <c r="AB150" s="291"/>
      <c r="AC150" s="291"/>
      <c r="AD150" s="291"/>
      <c r="AE150" s="291"/>
      <c r="AF150" s="291"/>
      <c r="AG150" s="291"/>
      <c r="AH150" s="291">
        <f t="shared" ref="AH150:AH159" si="41">+T150</f>
        <v>0</v>
      </c>
      <c r="AI150" s="809"/>
      <c r="AJ150" s="809"/>
      <c r="AK150" s="291"/>
      <c r="AL150" s="291"/>
      <c r="AM150" s="291"/>
      <c r="AN150" s="291"/>
      <c r="AO150" s="291"/>
      <c r="AP150" s="291"/>
      <c r="AQ150" s="292"/>
      <c r="AR150" s="286">
        <f t="shared" si="31"/>
        <v>0</v>
      </c>
    </row>
    <row r="151" spans="2:44" s="265" customFormat="1" x14ac:dyDescent="0.2">
      <c r="B151" s="277"/>
      <c r="C151" s="911" t="s">
        <v>257</v>
      </c>
      <c r="D151" s="289">
        <f>IFERROR('Group Inputs'!D173,"")</f>
        <v>0</v>
      </c>
      <c r="E151" s="289">
        <f>IFERROR('Group Inputs'!F173,"")</f>
        <v>0</v>
      </c>
      <c r="F151" s="289">
        <f t="shared" si="40"/>
        <v>0</v>
      </c>
      <c r="G151" s="289">
        <f>-G91-G70</f>
        <v>0</v>
      </c>
      <c r="H151" s="1309"/>
      <c r="I151" s="289"/>
      <c r="J151" s="289"/>
      <c r="K151" s="289"/>
      <c r="L151" s="289"/>
      <c r="M151" s="289"/>
      <c r="N151" s="289"/>
      <c r="O151" s="289"/>
      <c r="P151" s="289"/>
      <c r="Q151" s="289"/>
      <c r="R151" s="289"/>
      <c r="S151" s="290"/>
      <c r="T151" s="293">
        <f t="shared" si="39"/>
        <v>0</v>
      </c>
      <c r="U151" s="286"/>
      <c r="V151" s="286"/>
      <c r="W151" s="291"/>
      <c r="X151" s="291"/>
      <c r="Y151" s="291"/>
      <c r="Z151" s="291"/>
      <c r="AA151" s="291"/>
      <c r="AB151" s="291"/>
      <c r="AC151" s="291"/>
      <c r="AD151" s="291"/>
      <c r="AE151" s="291"/>
      <c r="AF151" s="291"/>
      <c r="AG151" s="291"/>
      <c r="AH151" s="291">
        <f t="shared" si="41"/>
        <v>0</v>
      </c>
      <c r="AI151" s="809"/>
      <c r="AJ151" s="809"/>
      <c r="AK151" s="291"/>
      <c r="AL151" s="291"/>
      <c r="AM151" s="291"/>
      <c r="AN151" s="291"/>
      <c r="AO151" s="291"/>
      <c r="AP151" s="291"/>
      <c r="AQ151" s="292"/>
      <c r="AR151" s="286">
        <f t="shared" si="31"/>
        <v>0</v>
      </c>
    </row>
    <row r="152" spans="2:44" s="265" customFormat="1" x14ac:dyDescent="0.2">
      <c r="B152" s="277"/>
      <c r="C152" s="911" t="s">
        <v>232</v>
      </c>
      <c r="D152" s="289">
        <f>IFERROR('Group Inputs'!D174,"")</f>
        <v>0</v>
      </c>
      <c r="E152" s="289">
        <f>IFERROR('Group Inputs'!F174,"")</f>
        <v>0</v>
      </c>
      <c r="F152" s="289">
        <f t="shared" ref="F152" si="42">D152-E152</f>
        <v>0</v>
      </c>
      <c r="G152" s="289">
        <f>-G92-G71</f>
        <v>0</v>
      </c>
      <c r="H152" s="1309"/>
      <c r="I152" s="289"/>
      <c r="J152" s="289"/>
      <c r="K152" s="289"/>
      <c r="L152" s="289"/>
      <c r="M152" s="289"/>
      <c r="N152" s="289"/>
      <c r="O152" s="289"/>
      <c r="P152" s="289"/>
      <c r="Q152" s="289"/>
      <c r="R152" s="289"/>
      <c r="S152" s="290"/>
      <c r="T152" s="293">
        <f t="shared" si="39"/>
        <v>0</v>
      </c>
      <c r="U152" s="286"/>
      <c r="V152" s="286"/>
      <c r="W152" s="291"/>
      <c r="X152" s="291"/>
      <c r="Y152" s="291"/>
      <c r="Z152" s="291"/>
      <c r="AA152" s="291"/>
      <c r="AB152" s="291"/>
      <c r="AC152" s="291"/>
      <c r="AD152" s="291"/>
      <c r="AE152" s="291"/>
      <c r="AF152" s="291"/>
      <c r="AG152" s="291"/>
      <c r="AH152" s="291">
        <f t="shared" si="41"/>
        <v>0</v>
      </c>
      <c r="AI152" s="809"/>
      <c r="AJ152" s="809"/>
      <c r="AK152" s="291"/>
      <c r="AL152" s="291"/>
      <c r="AM152" s="291"/>
      <c r="AN152" s="291"/>
      <c r="AO152" s="291"/>
      <c r="AP152" s="291"/>
      <c r="AQ152" s="292"/>
      <c r="AR152" s="286">
        <f t="shared" si="31"/>
        <v>0</v>
      </c>
    </row>
    <row r="153" spans="2:44" s="265" customFormat="1" x14ac:dyDescent="0.2">
      <c r="B153" s="277"/>
      <c r="C153" s="911" t="s">
        <v>1105</v>
      </c>
      <c r="D153" s="289">
        <f>IFERROR('Group Inputs'!D175,"")</f>
        <v>0</v>
      </c>
      <c r="E153" s="289">
        <f>IFERROR('Group Inputs'!F175,"")</f>
        <v>0</v>
      </c>
      <c r="F153" s="289">
        <f t="shared" si="40"/>
        <v>0</v>
      </c>
      <c r="G153" s="289">
        <f t="shared" ref="G153:G159" si="43">-G93</f>
        <v>0</v>
      </c>
      <c r="H153" s="1309"/>
      <c r="I153" s="289"/>
      <c r="J153" s="289"/>
      <c r="K153" s="289"/>
      <c r="L153" s="289"/>
      <c r="M153" s="289"/>
      <c r="N153" s="289"/>
      <c r="O153" s="289"/>
      <c r="P153" s="289"/>
      <c r="Q153" s="289"/>
      <c r="R153" s="289"/>
      <c r="S153" s="290"/>
      <c r="T153" s="293">
        <f t="shared" si="39"/>
        <v>0</v>
      </c>
      <c r="U153" s="286"/>
      <c r="V153" s="286"/>
      <c r="W153" s="291"/>
      <c r="X153" s="291"/>
      <c r="Y153" s="291"/>
      <c r="Z153" s="291"/>
      <c r="AA153" s="291"/>
      <c r="AB153" s="291"/>
      <c r="AC153" s="291"/>
      <c r="AD153" s="291"/>
      <c r="AE153" s="291"/>
      <c r="AF153" s="291"/>
      <c r="AG153" s="291"/>
      <c r="AH153" s="291">
        <f t="shared" si="41"/>
        <v>0</v>
      </c>
      <c r="AI153" s="809"/>
      <c r="AJ153" s="809"/>
      <c r="AK153" s="291"/>
      <c r="AL153" s="291"/>
      <c r="AM153" s="291"/>
      <c r="AN153" s="291"/>
      <c r="AO153" s="291"/>
      <c r="AP153" s="291"/>
      <c r="AQ153" s="292"/>
      <c r="AR153" s="286">
        <f t="shared" si="31"/>
        <v>0</v>
      </c>
    </row>
    <row r="154" spans="2:44" s="265" customFormat="1" x14ac:dyDescent="0.2">
      <c r="B154" s="277"/>
      <c r="C154" s="911" t="s">
        <v>203</v>
      </c>
      <c r="D154" s="289">
        <f>IFERROR('Group Inputs'!D176,"")</f>
        <v>0</v>
      </c>
      <c r="E154" s="289">
        <f>IFERROR('Group Inputs'!F176,"")</f>
        <v>0</v>
      </c>
      <c r="F154" s="289">
        <f t="shared" si="40"/>
        <v>0</v>
      </c>
      <c r="G154" s="289">
        <f t="shared" si="43"/>
        <v>0</v>
      </c>
      <c r="H154" s="1309"/>
      <c r="I154" s="289"/>
      <c r="J154" s="289"/>
      <c r="K154" s="289"/>
      <c r="L154" s="289"/>
      <c r="M154" s="289"/>
      <c r="N154" s="289"/>
      <c r="O154" s="289"/>
      <c r="P154" s="289"/>
      <c r="Q154" s="289"/>
      <c r="R154" s="289"/>
      <c r="S154" s="290"/>
      <c r="T154" s="293">
        <f t="shared" si="39"/>
        <v>0</v>
      </c>
      <c r="U154" s="286"/>
      <c r="V154" s="286"/>
      <c r="W154" s="291"/>
      <c r="X154" s="291"/>
      <c r="Y154" s="291"/>
      <c r="Z154" s="291"/>
      <c r="AA154" s="291"/>
      <c r="AB154" s="291"/>
      <c r="AC154" s="291"/>
      <c r="AD154" s="291"/>
      <c r="AE154" s="291"/>
      <c r="AF154" s="291"/>
      <c r="AG154" s="291"/>
      <c r="AH154" s="291">
        <f t="shared" si="41"/>
        <v>0</v>
      </c>
      <c r="AI154" s="809"/>
      <c r="AJ154" s="809"/>
      <c r="AK154" s="291"/>
      <c r="AL154" s="291"/>
      <c r="AM154" s="291"/>
      <c r="AN154" s="291"/>
      <c r="AO154" s="291"/>
      <c r="AP154" s="291"/>
      <c r="AQ154" s="292"/>
      <c r="AR154" s="286">
        <f t="shared" si="31"/>
        <v>0</v>
      </c>
    </row>
    <row r="155" spans="2:44" s="265" customFormat="1" x14ac:dyDescent="0.2">
      <c r="B155" s="277"/>
      <c r="C155" s="911" t="s">
        <v>234</v>
      </c>
      <c r="D155" s="289">
        <f>IFERROR('Group Inputs'!D177,"")</f>
        <v>0</v>
      </c>
      <c r="E155" s="289">
        <f>IFERROR('Group Inputs'!F177,"")</f>
        <v>0</v>
      </c>
      <c r="F155" s="289">
        <f t="shared" ref="F155" si="44">D155-E155</f>
        <v>0</v>
      </c>
      <c r="G155" s="289">
        <f t="shared" si="43"/>
        <v>0</v>
      </c>
      <c r="H155" s="1309"/>
      <c r="I155" s="289"/>
      <c r="J155" s="289"/>
      <c r="K155" s="289"/>
      <c r="L155" s="289"/>
      <c r="M155" s="289"/>
      <c r="N155" s="289"/>
      <c r="O155" s="289"/>
      <c r="P155" s="289"/>
      <c r="Q155" s="289"/>
      <c r="R155" s="289"/>
      <c r="S155" s="290"/>
      <c r="T155" s="293">
        <f t="shared" si="39"/>
        <v>0</v>
      </c>
      <c r="U155" s="286"/>
      <c r="V155" s="286"/>
      <c r="W155" s="291"/>
      <c r="X155" s="291"/>
      <c r="Y155" s="291"/>
      <c r="Z155" s="291"/>
      <c r="AA155" s="291"/>
      <c r="AB155" s="291"/>
      <c r="AC155" s="291"/>
      <c r="AD155" s="291"/>
      <c r="AE155" s="291"/>
      <c r="AF155" s="291"/>
      <c r="AG155" s="291"/>
      <c r="AH155" s="291">
        <f t="shared" si="41"/>
        <v>0</v>
      </c>
      <c r="AI155" s="809"/>
      <c r="AJ155" s="809"/>
      <c r="AK155" s="291"/>
      <c r="AL155" s="291"/>
      <c r="AM155" s="291"/>
      <c r="AN155" s="291"/>
      <c r="AO155" s="291"/>
      <c r="AP155" s="291"/>
      <c r="AQ155" s="292"/>
      <c r="AR155" s="286">
        <f t="shared" si="31"/>
        <v>0</v>
      </c>
    </row>
    <row r="156" spans="2:44" s="265" customFormat="1" x14ac:dyDescent="0.2">
      <c r="B156" s="277"/>
      <c r="C156" s="911" t="s">
        <v>1106</v>
      </c>
      <c r="D156" s="289">
        <f>IFERROR('Group Inputs'!D178,"")</f>
        <v>0</v>
      </c>
      <c r="E156" s="289">
        <f>IFERROR('Group Inputs'!F178,"")</f>
        <v>0</v>
      </c>
      <c r="F156" s="289">
        <f t="shared" si="40"/>
        <v>0</v>
      </c>
      <c r="G156" s="289">
        <f t="shared" si="43"/>
        <v>0</v>
      </c>
      <c r="H156" s="1309"/>
      <c r="I156" s="289"/>
      <c r="J156" s="289"/>
      <c r="K156" s="289"/>
      <c r="L156" s="289"/>
      <c r="M156" s="289"/>
      <c r="N156" s="289"/>
      <c r="O156" s="289"/>
      <c r="P156" s="289"/>
      <c r="Q156" s="289"/>
      <c r="R156" s="289"/>
      <c r="S156" s="290"/>
      <c r="T156" s="293">
        <f t="shared" si="39"/>
        <v>0</v>
      </c>
      <c r="U156" s="286"/>
      <c r="V156" s="286"/>
      <c r="W156" s="291"/>
      <c r="X156" s="291"/>
      <c r="Y156" s="291"/>
      <c r="Z156" s="291"/>
      <c r="AA156" s="291"/>
      <c r="AB156" s="291"/>
      <c r="AC156" s="291"/>
      <c r="AD156" s="291"/>
      <c r="AE156" s="291"/>
      <c r="AF156" s="291"/>
      <c r="AG156" s="291">
        <f>+T156</f>
        <v>0</v>
      </c>
      <c r="AH156" s="291">
        <f t="shared" si="41"/>
        <v>0</v>
      </c>
      <c r="AI156" s="809"/>
      <c r="AJ156" s="809"/>
      <c r="AK156" s="291"/>
      <c r="AL156" s="291"/>
      <c r="AM156" s="291"/>
      <c r="AN156" s="291"/>
      <c r="AO156" s="291"/>
      <c r="AP156" s="291"/>
      <c r="AQ156" s="292"/>
      <c r="AR156" s="286">
        <f t="shared" si="31"/>
        <v>0</v>
      </c>
    </row>
    <row r="157" spans="2:44" s="265" customFormat="1" x14ac:dyDescent="0.2">
      <c r="B157" s="277"/>
      <c r="C157" s="911" t="s">
        <v>165</v>
      </c>
      <c r="D157" s="289">
        <f>IFERROR('Group Inputs'!D179,"")</f>
        <v>0</v>
      </c>
      <c r="E157" s="289">
        <f>IFERROR('Group Inputs'!F179,"")</f>
        <v>0</v>
      </c>
      <c r="F157" s="289">
        <f t="shared" si="40"/>
        <v>0</v>
      </c>
      <c r="G157" s="289">
        <f t="shared" si="43"/>
        <v>0</v>
      </c>
      <c r="H157" s="1309"/>
      <c r="I157" s="289"/>
      <c r="J157" s="289"/>
      <c r="K157" s="289"/>
      <c r="L157" s="289"/>
      <c r="M157" s="289"/>
      <c r="N157" s="289"/>
      <c r="O157" s="289"/>
      <c r="P157" s="289"/>
      <c r="Q157" s="289"/>
      <c r="R157" s="289"/>
      <c r="S157" s="290"/>
      <c r="T157" s="293">
        <f t="shared" si="39"/>
        <v>0</v>
      </c>
      <c r="U157" s="286"/>
      <c r="V157" s="286"/>
      <c r="W157" s="291"/>
      <c r="X157" s="291"/>
      <c r="Y157" s="291"/>
      <c r="Z157" s="291"/>
      <c r="AA157" s="291"/>
      <c r="AB157" s="291"/>
      <c r="AC157" s="291"/>
      <c r="AD157" s="291"/>
      <c r="AE157" s="291"/>
      <c r="AF157" s="291"/>
      <c r="AG157" s="291"/>
      <c r="AH157" s="291">
        <f t="shared" si="41"/>
        <v>0</v>
      </c>
      <c r="AI157" s="809"/>
      <c r="AJ157" s="809"/>
      <c r="AK157" s="291"/>
      <c r="AL157" s="291"/>
      <c r="AM157" s="291"/>
      <c r="AN157" s="291"/>
      <c r="AO157" s="291"/>
      <c r="AP157" s="291"/>
      <c r="AQ157" s="292"/>
      <c r="AR157" s="286">
        <f t="shared" si="31"/>
        <v>0</v>
      </c>
    </row>
    <row r="158" spans="2:44" s="265" customFormat="1" x14ac:dyDescent="0.2">
      <c r="B158" s="277"/>
      <c r="C158" s="911" t="s">
        <v>1107</v>
      </c>
      <c r="D158" s="289">
        <f>IFERROR('Group Inputs'!D180,"")</f>
        <v>0</v>
      </c>
      <c r="E158" s="289">
        <f>IFERROR('Group Inputs'!F180,"")</f>
        <v>0</v>
      </c>
      <c r="F158" s="289">
        <f t="shared" si="40"/>
        <v>0</v>
      </c>
      <c r="G158" s="289">
        <f t="shared" si="43"/>
        <v>0</v>
      </c>
      <c r="H158" s="1309"/>
      <c r="I158" s="289"/>
      <c r="J158" s="289"/>
      <c r="K158" s="289"/>
      <c r="L158" s="289"/>
      <c r="M158" s="289"/>
      <c r="N158" s="289"/>
      <c r="O158" s="289"/>
      <c r="P158" s="289"/>
      <c r="Q158" s="289"/>
      <c r="R158" s="289"/>
      <c r="S158" s="290"/>
      <c r="T158" s="293">
        <f t="shared" si="39"/>
        <v>0</v>
      </c>
      <c r="U158" s="286"/>
      <c r="V158" s="286"/>
      <c r="W158" s="291"/>
      <c r="X158" s="291"/>
      <c r="Y158" s="291"/>
      <c r="Z158" s="291"/>
      <c r="AA158" s="291"/>
      <c r="AB158" s="291"/>
      <c r="AC158" s="291"/>
      <c r="AD158" s="291"/>
      <c r="AE158" s="291"/>
      <c r="AF158" s="291"/>
      <c r="AG158" s="291"/>
      <c r="AH158" s="291">
        <f t="shared" si="41"/>
        <v>0</v>
      </c>
      <c r="AI158" s="809"/>
      <c r="AJ158" s="809"/>
      <c r="AK158" s="291"/>
      <c r="AL158" s="291"/>
      <c r="AM158" s="291"/>
      <c r="AN158" s="291"/>
      <c r="AO158" s="291"/>
      <c r="AP158" s="291"/>
      <c r="AQ158" s="292"/>
      <c r="AR158" s="286">
        <f t="shared" si="31"/>
        <v>0</v>
      </c>
    </row>
    <row r="159" spans="2:44" s="265" customFormat="1" x14ac:dyDescent="0.2">
      <c r="B159" s="277"/>
      <c r="C159" s="911" t="s">
        <v>1108</v>
      </c>
      <c r="D159" s="289">
        <f>IFERROR('Group Inputs'!D181,"")</f>
        <v>0</v>
      </c>
      <c r="E159" s="289">
        <f>IFERROR('Group Inputs'!F181,"")</f>
        <v>0</v>
      </c>
      <c r="F159" s="289">
        <f t="shared" si="40"/>
        <v>0</v>
      </c>
      <c r="G159" s="289">
        <f t="shared" si="43"/>
        <v>0</v>
      </c>
      <c r="H159" s="1309"/>
      <c r="I159" s="289"/>
      <c r="J159" s="289"/>
      <c r="K159" s="289"/>
      <c r="L159" s="289"/>
      <c r="M159" s="289"/>
      <c r="N159" s="289"/>
      <c r="O159" s="289"/>
      <c r="P159" s="289"/>
      <c r="Q159" s="289"/>
      <c r="R159" s="289"/>
      <c r="S159" s="290"/>
      <c r="T159" s="293">
        <f t="shared" si="39"/>
        <v>0</v>
      </c>
      <c r="U159" s="286"/>
      <c r="V159" s="286"/>
      <c r="W159" s="291"/>
      <c r="X159" s="291"/>
      <c r="Y159" s="291"/>
      <c r="Z159" s="291"/>
      <c r="AA159" s="291"/>
      <c r="AB159" s="291"/>
      <c r="AC159" s="291"/>
      <c r="AD159" s="291"/>
      <c r="AE159" s="291"/>
      <c r="AF159" s="291"/>
      <c r="AG159" s="291"/>
      <c r="AH159" s="291">
        <f t="shared" si="41"/>
        <v>0</v>
      </c>
      <c r="AI159" s="809"/>
      <c r="AJ159" s="809"/>
      <c r="AK159" s="291"/>
      <c r="AL159" s="291"/>
      <c r="AM159" s="291"/>
      <c r="AN159" s="291"/>
      <c r="AO159" s="291"/>
      <c r="AP159" s="291"/>
      <c r="AQ159" s="292"/>
      <c r="AR159" s="286">
        <f t="shared" si="31"/>
        <v>0</v>
      </c>
    </row>
    <row r="160" spans="2:44" s="265" customFormat="1" x14ac:dyDescent="0.2">
      <c r="B160" s="277"/>
      <c r="C160" s="911"/>
      <c r="D160" s="289"/>
      <c r="E160" s="289"/>
      <c r="F160" s="289"/>
      <c r="G160" s="289"/>
      <c r="H160" s="1309"/>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09"/>
      <c r="AJ160" s="809"/>
      <c r="AK160" s="291"/>
      <c r="AL160" s="291"/>
      <c r="AM160" s="291"/>
      <c r="AN160" s="291"/>
      <c r="AO160" s="291"/>
      <c r="AP160" s="291"/>
      <c r="AQ160" s="292"/>
      <c r="AR160" s="286">
        <f t="shared" si="31"/>
        <v>0</v>
      </c>
    </row>
    <row r="161" spans="2:44" s="265" customFormat="1" x14ac:dyDescent="0.2">
      <c r="B161" s="277"/>
      <c r="C161" s="1301" t="s">
        <v>336</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31"/>
        <v>0</v>
      </c>
    </row>
    <row r="162" spans="2:44" s="265" customFormat="1" x14ac:dyDescent="0.2">
      <c r="B162" s="277"/>
      <c r="C162" s="1303" t="s">
        <v>236</v>
      </c>
      <c r="D162" s="283"/>
      <c r="E162" s="283"/>
      <c r="F162" s="283"/>
      <c r="G162" s="283"/>
      <c r="H162" s="1308"/>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8"/>
      <c r="AJ162" s="808"/>
      <c r="AK162" s="287"/>
      <c r="AL162" s="287"/>
      <c r="AM162" s="287"/>
      <c r="AN162" s="287"/>
      <c r="AO162" s="287"/>
      <c r="AP162" s="287"/>
      <c r="AQ162" s="288"/>
      <c r="AR162" s="286">
        <f t="shared" si="31"/>
        <v>0</v>
      </c>
    </row>
    <row r="163" spans="2:44" s="265" customFormat="1" x14ac:dyDescent="0.2">
      <c r="B163" s="277"/>
      <c r="C163" s="911" t="s">
        <v>260</v>
      </c>
      <c r="D163" s="289">
        <f>IFERROR('Group Inputs'!D186,"")</f>
        <v>0</v>
      </c>
      <c r="E163" s="289">
        <f>IFERROR('Group Inputs'!F186,"")</f>
        <v>0</v>
      </c>
      <c r="F163" s="289">
        <f>D163-E163</f>
        <v>0</v>
      </c>
      <c r="G163" s="289"/>
      <c r="H163" s="1309"/>
      <c r="I163" s="289"/>
      <c r="J163" s="289"/>
      <c r="K163" s="289"/>
      <c r="L163" s="289"/>
      <c r="M163" s="289"/>
      <c r="N163" s="289"/>
      <c r="O163" s="289"/>
      <c r="P163" s="289"/>
      <c r="Q163" s="289"/>
      <c r="R163" s="289"/>
      <c r="S163" s="290"/>
      <c r="T163" s="285">
        <f>SUM(F163:S163)</f>
        <v>0</v>
      </c>
      <c r="U163" s="286"/>
      <c r="V163" s="286"/>
      <c r="W163" s="291"/>
      <c r="X163" s="291"/>
      <c r="Y163" s="291"/>
      <c r="Z163" s="291"/>
      <c r="AA163" s="291"/>
      <c r="AB163" s="291"/>
      <c r="AC163" s="291"/>
      <c r="AD163" s="291"/>
      <c r="AE163" s="291"/>
      <c r="AF163" s="291"/>
      <c r="AG163" s="291"/>
      <c r="AH163" s="291"/>
      <c r="AI163" s="809">
        <f>+T163</f>
        <v>0</v>
      </c>
      <c r="AJ163" s="809"/>
      <c r="AK163" s="291"/>
      <c r="AL163" s="291"/>
      <c r="AM163" s="291"/>
      <c r="AN163" s="291"/>
      <c r="AO163" s="291"/>
      <c r="AP163" s="291"/>
      <c r="AQ163" s="292"/>
      <c r="AR163" s="286">
        <f t="shared" si="31"/>
        <v>0</v>
      </c>
    </row>
    <row r="164" spans="2:44" s="265" customFormat="1" x14ac:dyDescent="0.2">
      <c r="B164" s="277"/>
      <c r="C164" s="911" t="s">
        <v>160</v>
      </c>
      <c r="D164" s="289">
        <f>IFERROR('Group Inputs'!D187,"")</f>
        <v>0</v>
      </c>
      <c r="E164" s="289">
        <f>IFERROR('Group Inputs'!F187,"")</f>
        <v>0</v>
      </c>
      <c r="F164" s="289">
        <f t="shared" ref="F164:F165" si="45">D164-E164</f>
        <v>0</v>
      </c>
      <c r="G164" s="289">
        <f>-F164</f>
        <v>0</v>
      </c>
      <c r="H164" s="1309"/>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09">
        <f>+T164</f>
        <v>0</v>
      </c>
      <c r="AJ164" s="809"/>
      <c r="AK164" s="291"/>
      <c r="AL164" s="291"/>
      <c r="AM164" s="291"/>
      <c r="AN164" s="291"/>
      <c r="AO164" s="291"/>
      <c r="AP164" s="291"/>
      <c r="AQ164" s="292"/>
      <c r="AR164" s="286">
        <f t="shared" si="31"/>
        <v>0</v>
      </c>
    </row>
    <row r="165" spans="2:44" s="265" customFormat="1" x14ac:dyDescent="0.2">
      <c r="B165" s="277"/>
      <c r="C165" s="911" t="s">
        <v>261</v>
      </c>
      <c r="D165" s="289">
        <f>IFERROR('Group Inputs'!D188,"")</f>
        <v>0</v>
      </c>
      <c r="E165" s="289">
        <f>IFERROR('Group Inputs'!F188,"")</f>
        <v>0</v>
      </c>
      <c r="F165" s="289">
        <f t="shared" si="45"/>
        <v>0</v>
      </c>
      <c r="G165" s="289">
        <f>-F165</f>
        <v>0</v>
      </c>
      <c r="H165" s="1309"/>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09">
        <f>+T165</f>
        <v>0</v>
      </c>
      <c r="AJ165" s="809"/>
      <c r="AK165" s="291"/>
      <c r="AL165" s="291"/>
      <c r="AM165" s="291"/>
      <c r="AN165" s="291"/>
      <c r="AO165" s="291"/>
      <c r="AP165" s="291"/>
      <c r="AQ165" s="292"/>
      <c r="AR165" s="286">
        <f t="shared" si="31"/>
        <v>0</v>
      </c>
    </row>
    <row r="166" spans="2:44" s="265" customFormat="1" x14ac:dyDescent="0.2">
      <c r="B166" s="277"/>
      <c r="C166" s="1301" t="s">
        <v>262</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31"/>
        <v>0</v>
      </c>
    </row>
    <row r="167" spans="2:44" s="265" customFormat="1" x14ac:dyDescent="0.2">
      <c r="B167" s="277"/>
      <c r="C167" s="1303" t="s">
        <v>263</v>
      </c>
      <c r="D167" s="283"/>
      <c r="E167" s="283"/>
      <c r="F167" s="283"/>
      <c r="G167" s="283"/>
      <c r="H167" s="1308"/>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8"/>
      <c r="AJ167" s="808"/>
      <c r="AK167" s="287"/>
      <c r="AL167" s="287"/>
      <c r="AM167" s="287"/>
      <c r="AN167" s="287"/>
      <c r="AO167" s="287"/>
      <c r="AP167" s="287"/>
      <c r="AQ167" s="288"/>
      <c r="AR167" s="286">
        <f t="shared" si="31"/>
        <v>0</v>
      </c>
    </row>
    <row r="168" spans="2:44" s="265" customFormat="1" x14ac:dyDescent="0.2">
      <c r="B168" s="277"/>
      <c r="C168" s="911" t="s">
        <v>1109</v>
      </c>
      <c r="D168" s="289">
        <f>IFERROR('Group Inputs'!D193,"")</f>
        <v>0</v>
      </c>
      <c r="E168" s="289">
        <f>IFERROR('Group Inputs'!F193,"")</f>
        <v>0</v>
      </c>
      <c r="F168" s="289">
        <f t="shared" ref="F168:F172" si="46">D168-E168</f>
        <v>0</v>
      </c>
      <c r="G168" s="289"/>
      <c r="H168" s="1309"/>
      <c r="I168" s="289"/>
      <c r="J168" s="289"/>
      <c r="K168" s="289"/>
      <c r="L168" s="289"/>
      <c r="M168" s="289"/>
      <c r="N168" s="289"/>
      <c r="O168" s="289"/>
      <c r="P168" s="289"/>
      <c r="Q168" s="289"/>
      <c r="R168" s="289"/>
      <c r="S168" s="290"/>
      <c r="T168" s="293">
        <f>SUM(F168:S168)</f>
        <v>0</v>
      </c>
      <c r="U168" s="286"/>
      <c r="V168" s="286"/>
      <c r="W168" s="291"/>
      <c r="X168" s="291"/>
      <c r="Y168" s="291"/>
      <c r="Z168" s="291"/>
      <c r="AA168" s="291"/>
      <c r="AB168" s="291"/>
      <c r="AC168" s="291">
        <f>T168</f>
        <v>0</v>
      </c>
      <c r="AD168" s="291"/>
      <c r="AE168" s="291"/>
      <c r="AF168" s="291"/>
      <c r="AG168" s="291"/>
      <c r="AH168" s="291"/>
      <c r="AI168" s="809"/>
      <c r="AJ168" s="809"/>
      <c r="AK168" s="291"/>
      <c r="AL168" s="291"/>
      <c r="AM168" s="291"/>
      <c r="AN168" s="291"/>
      <c r="AO168" s="291"/>
      <c r="AP168" s="291"/>
      <c r="AQ168" s="292"/>
      <c r="AR168" s="286">
        <f t="shared" si="31"/>
        <v>0</v>
      </c>
    </row>
    <row r="169" spans="2:44" s="265" customFormat="1" x14ac:dyDescent="0.2">
      <c r="B169" s="277"/>
      <c r="C169" s="911" t="s">
        <v>265</v>
      </c>
      <c r="D169" s="289">
        <f>IFERROR('Group Inputs'!D194,"")</f>
        <v>0</v>
      </c>
      <c r="E169" s="289">
        <f>IFERROR('Group Inputs'!F194,"")</f>
        <v>0</v>
      </c>
      <c r="F169" s="289">
        <f t="shared" si="46"/>
        <v>0</v>
      </c>
      <c r="G169" s="289"/>
      <c r="H169" s="1309"/>
      <c r="I169" s="289"/>
      <c r="J169" s="289"/>
      <c r="K169" s="289"/>
      <c r="L169" s="289"/>
      <c r="M169" s="289"/>
      <c r="N169" s="289"/>
      <c r="O169" s="289"/>
      <c r="P169" s="289"/>
      <c r="Q169" s="289"/>
      <c r="R169" s="289"/>
      <c r="S169" s="290"/>
      <c r="T169" s="293">
        <f>SUM(F169:S169)</f>
        <v>0</v>
      </c>
      <c r="U169" s="286"/>
      <c r="V169" s="286"/>
      <c r="W169" s="291"/>
      <c r="X169" s="291"/>
      <c r="Y169" s="291"/>
      <c r="Z169" s="291"/>
      <c r="AA169" s="291"/>
      <c r="AB169" s="291"/>
      <c r="AC169" s="291">
        <f>T169</f>
        <v>0</v>
      </c>
      <c r="AD169" s="291"/>
      <c r="AE169" s="291"/>
      <c r="AF169" s="291"/>
      <c r="AG169" s="291"/>
      <c r="AH169" s="291"/>
      <c r="AI169" s="809"/>
      <c r="AJ169" s="809"/>
      <c r="AK169" s="291"/>
      <c r="AL169" s="291"/>
      <c r="AM169" s="291"/>
      <c r="AN169" s="291"/>
      <c r="AO169" s="291"/>
      <c r="AP169" s="291"/>
      <c r="AQ169" s="292"/>
      <c r="AR169" s="286">
        <f t="shared" si="31"/>
        <v>0</v>
      </c>
    </row>
    <row r="170" spans="2:44" s="265" customFormat="1" x14ac:dyDescent="0.2">
      <c r="B170" s="277"/>
      <c r="C170" s="911" t="s">
        <v>1110</v>
      </c>
      <c r="D170" s="289">
        <f>IFERROR('Group Inputs'!D195,"")</f>
        <v>0</v>
      </c>
      <c r="E170" s="289">
        <f>IFERROR('Group Inputs'!F195,"")</f>
        <v>0</v>
      </c>
      <c r="F170" s="289">
        <f t="shared" si="46"/>
        <v>0</v>
      </c>
      <c r="G170" s="289"/>
      <c r="H170" s="1309"/>
      <c r="I170" s="289"/>
      <c r="J170" s="289"/>
      <c r="K170" s="289"/>
      <c r="L170" s="289">
        <f>-F170</f>
        <v>0</v>
      </c>
      <c r="M170" s="289"/>
      <c r="N170" s="289"/>
      <c r="O170" s="289"/>
      <c r="P170" s="289"/>
      <c r="Q170" s="289"/>
      <c r="R170" s="289"/>
      <c r="S170" s="290"/>
      <c r="T170" s="293">
        <f>SUM(F170:S170)</f>
        <v>0</v>
      </c>
      <c r="U170" s="286"/>
      <c r="V170" s="286"/>
      <c r="W170" s="291"/>
      <c r="X170" s="291"/>
      <c r="Y170" s="291"/>
      <c r="Z170" s="291"/>
      <c r="AA170" s="291"/>
      <c r="AB170" s="291"/>
      <c r="AC170" s="291"/>
      <c r="AD170" s="291"/>
      <c r="AE170" s="291"/>
      <c r="AF170" s="291"/>
      <c r="AG170" s="291"/>
      <c r="AH170" s="291"/>
      <c r="AI170" s="809"/>
      <c r="AJ170" s="809"/>
      <c r="AK170" s="291"/>
      <c r="AL170" s="291"/>
      <c r="AM170" s="291"/>
      <c r="AN170" s="291"/>
      <c r="AO170" s="291"/>
      <c r="AP170" s="291"/>
      <c r="AQ170" s="292"/>
      <c r="AR170" s="286">
        <f t="shared" si="31"/>
        <v>0</v>
      </c>
    </row>
    <row r="171" spans="2:44" s="265" customFormat="1" x14ac:dyDescent="0.2">
      <c r="B171" s="277"/>
      <c r="C171" s="911" t="s">
        <v>1111</v>
      </c>
      <c r="D171" s="289">
        <f>IFERROR('Group Inputs'!D196,"")</f>
        <v>0</v>
      </c>
      <c r="E171" s="289">
        <f>IFERROR('Group Inputs'!F196,"")</f>
        <v>0</v>
      </c>
      <c r="F171" s="289">
        <f t="shared" si="46"/>
        <v>0</v>
      </c>
      <c r="G171" s="289">
        <f>-G115</f>
        <v>0</v>
      </c>
      <c r="H171" s="1309"/>
      <c r="I171" s="289"/>
      <c r="J171" s="289"/>
      <c r="K171" s="289"/>
      <c r="L171" s="289"/>
      <c r="M171" s="289">
        <f>-(F171+G171)</f>
        <v>0</v>
      </c>
      <c r="N171" s="289"/>
      <c r="O171" s="289"/>
      <c r="P171" s="289"/>
      <c r="Q171" s="289"/>
      <c r="R171" s="289"/>
      <c r="S171" s="290"/>
      <c r="T171" s="293">
        <f>SUM(F171:S171)</f>
        <v>0</v>
      </c>
      <c r="U171" s="286"/>
      <c r="V171" s="286"/>
      <c r="W171" s="291"/>
      <c r="X171" s="291"/>
      <c r="Y171" s="291"/>
      <c r="Z171" s="291"/>
      <c r="AA171" s="291"/>
      <c r="AB171" s="291"/>
      <c r="AC171" s="291"/>
      <c r="AD171" s="291"/>
      <c r="AE171" s="291"/>
      <c r="AF171" s="291"/>
      <c r="AG171" s="291"/>
      <c r="AH171" s="291"/>
      <c r="AI171" s="809"/>
      <c r="AJ171" s="809"/>
      <c r="AK171" s="291"/>
      <c r="AL171" s="291"/>
      <c r="AM171" s="291"/>
      <c r="AN171" s="291"/>
      <c r="AO171" s="291"/>
      <c r="AP171" s="291"/>
      <c r="AQ171" s="292"/>
      <c r="AR171" s="286">
        <f t="shared" si="31"/>
        <v>0</v>
      </c>
    </row>
    <row r="172" spans="2:44" s="265" customFormat="1" x14ac:dyDescent="0.2">
      <c r="B172" s="277"/>
      <c r="C172" s="911" t="s">
        <v>1112</v>
      </c>
      <c r="D172" s="289">
        <f>IFERROR('Group Inputs'!D197,"")</f>
        <v>0</v>
      </c>
      <c r="E172" s="289">
        <f>IFERROR('Group Inputs'!F197,"")</f>
        <v>0</v>
      </c>
      <c r="F172" s="289">
        <f t="shared" si="46"/>
        <v>0</v>
      </c>
      <c r="G172" s="289"/>
      <c r="H172" s="1309"/>
      <c r="I172" s="289"/>
      <c r="J172" s="289"/>
      <c r="K172" s="289"/>
      <c r="L172" s="289"/>
      <c r="M172" s="289">
        <f>-F172</f>
        <v>0</v>
      </c>
      <c r="N172" s="289"/>
      <c r="O172" s="289"/>
      <c r="P172" s="289"/>
      <c r="Q172" s="289"/>
      <c r="R172" s="289"/>
      <c r="S172" s="290"/>
      <c r="T172" s="293">
        <f>SUM(F172:S172)</f>
        <v>0</v>
      </c>
      <c r="U172" s="286"/>
      <c r="V172" s="286"/>
      <c r="W172" s="291"/>
      <c r="X172" s="291"/>
      <c r="Y172" s="291"/>
      <c r="Z172" s="291"/>
      <c r="AA172" s="291"/>
      <c r="AB172" s="291"/>
      <c r="AC172" s="291"/>
      <c r="AD172" s="291"/>
      <c r="AE172" s="291"/>
      <c r="AF172" s="291"/>
      <c r="AG172" s="291"/>
      <c r="AH172" s="291"/>
      <c r="AI172" s="809"/>
      <c r="AJ172" s="809"/>
      <c r="AK172" s="291"/>
      <c r="AL172" s="291"/>
      <c r="AM172" s="291"/>
      <c r="AN172" s="291"/>
      <c r="AO172" s="291"/>
      <c r="AP172" s="291"/>
      <c r="AQ172" s="292"/>
      <c r="AR172" s="286">
        <f t="shared" si="31"/>
        <v>0</v>
      </c>
    </row>
    <row r="173" spans="2:44" s="265" customFormat="1" x14ac:dyDescent="0.2">
      <c r="B173" s="277"/>
      <c r="C173" s="911"/>
      <c r="D173" s="289"/>
      <c r="E173" s="289"/>
      <c r="F173" s="289"/>
      <c r="G173" s="289"/>
      <c r="H173" s="1309"/>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09"/>
      <c r="AJ173" s="809"/>
      <c r="AK173" s="291"/>
      <c r="AL173" s="291"/>
      <c r="AM173" s="291"/>
      <c r="AN173" s="291"/>
      <c r="AO173" s="291"/>
      <c r="AP173" s="291"/>
      <c r="AQ173" s="292"/>
      <c r="AR173" s="286">
        <f t="shared" si="31"/>
        <v>0</v>
      </c>
    </row>
    <row r="174" spans="2:44" s="265" customFormat="1" x14ac:dyDescent="0.2">
      <c r="B174" s="277"/>
      <c r="C174" s="1301" t="s">
        <v>269</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31"/>
        <v>0</v>
      </c>
    </row>
    <row r="175" spans="2:44" s="265" customFormat="1" x14ac:dyDescent="0.2">
      <c r="B175" s="277"/>
      <c r="C175" s="1303" t="s">
        <v>263</v>
      </c>
      <c r="D175" s="283"/>
      <c r="E175" s="283"/>
      <c r="F175" s="283"/>
      <c r="G175" s="283"/>
      <c r="H175" s="1308"/>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8"/>
      <c r="AJ175" s="808"/>
      <c r="AK175" s="287"/>
      <c r="AL175" s="287"/>
      <c r="AM175" s="287"/>
      <c r="AN175" s="287"/>
      <c r="AO175" s="287"/>
      <c r="AP175" s="287"/>
      <c r="AQ175" s="288"/>
      <c r="AR175" s="286">
        <f t="shared" si="31"/>
        <v>0</v>
      </c>
    </row>
    <row r="176" spans="2:44" s="265" customFormat="1" x14ac:dyDescent="0.2">
      <c r="B176" s="277"/>
      <c r="C176" s="911" t="s">
        <v>270</v>
      </c>
      <c r="D176" s="289">
        <f>IFERROR('Group Inputs'!D202,"")</f>
        <v>0</v>
      </c>
      <c r="E176" s="289">
        <f>IFERROR('Group Inputs'!F202,"")</f>
        <v>0</v>
      </c>
      <c r="F176" s="289">
        <f>D176-E176</f>
        <v>0</v>
      </c>
      <c r="G176" s="289"/>
      <c r="H176" s="1309"/>
      <c r="I176" s="289"/>
      <c r="J176" s="289"/>
      <c r="K176" s="289"/>
      <c r="L176" s="289"/>
      <c r="M176" s="289"/>
      <c r="N176" s="289"/>
      <c r="O176" s="289"/>
      <c r="P176" s="289"/>
      <c r="Q176" s="289"/>
      <c r="R176" s="289"/>
      <c r="S176" s="290"/>
      <c r="T176" s="285">
        <f>SUM(F176:S176)</f>
        <v>0</v>
      </c>
      <c r="U176" s="286"/>
      <c r="V176" s="286"/>
      <c r="W176" s="291"/>
      <c r="X176" s="291"/>
      <c r="Y176" s="291"/>
      <c r="Z176" s="291"/>
      <c r="AA176" s="291"/>
      <c r="AB176" s="291"/>
      <c r="AC176" s="291"/>
      <c r="AD176" s="291"/>
      <c r="AE176" s="291"/>
      <c r="AF176" s="291"/>
      <c r="AG176" s="291"/>
      <c r="AH176" s="291"/>
      <c r="AI176" s="809"/>
      <c r="AJ176" s="809"/>
      <c r="AK176" s="291"/>
      <c r="AL176" s="291"/>
      <c r="AM176" s="291"/>
      <c r="AN176" s="291">
        <f>+T176</f>
        <v>0</v>
      </c>
      <c r="AO176" s="291"/>
      <c r="AP176" s="291"/>
      <c r="AQ176" s="292"/>
      <c r="AR176" s="286">
        <f t="shared" si="31"/>
        <v>0</v>
      </c>
    </row>
    <row r="177" spans="2:44" s="265" customFormat="1" x14ac:dyDescent="0.2">
      <c r="B177" s="277"/>
      <c r="C177" s="911" t="s">
        <v>271</v>
      </c>
      <c r="D177" s="289">
        <f>IFERROR('Group Inputs'!D203,"")</f>
        <v>0</v>
      </c>
      <c r="E177" s="289">
        <f>IFERROR('Group Inputs'!F203,"")</f>
        <v>0</v>
      </c>
      <c r="F177" s="289">
        <f>D177-E177</f>
        <v>0</v>
      </c>
      <c r="G177" s="289"/>
      <c r="H177" s="1309"/>
      <c r="I177" s="289"/>
      <c r="J177" s="289"/>
      <c r="K177" s="289"/>
      <c r="L177" s="289"/>
      <c r="M177" s="289"/>
      <c r="N177" s="289"/>
      <c r="O177" s="289"/>
      <c r="P177" s="289"/>
      <c r="Q177" s="289"/>
      <c r="R177" s="289"/>
      <c r="S177" s="290"/>
      <c r="T177" s="285">
        <f>SUM(F177:S177)</f>
        <v>0</v>
      </c>
      <c r="U177" s="286"/>
      <c r="V177" s="286"/>
      <c r="W177" s="291"/>
      <c r="X177" s="291"/>
      <c r="Y177" s="291"/>
      <c r="Z177" s="291"/>
      <c r="AA177" s="291"/>
      <c r="AB177" s="291"/>
      <c r="AC177" s="291"/>
      <c r="AD177" s="291"/>
      <c r="AE177" s="291"/>
      <c r="AF177" s="291"/>
      <c r="AG177" s="291"/>
      <c r="AH177" s="291"/>
      <c r="AI177" s="809"/>
      <c r="AJ177" s="809"/>
      <c r="AK177" s="291"/>
      <c r="AL177" s="291"/>
      <c r="AM177" s="291"/>
      <c r="AN177" s="291">
        <f>+T177</f>
        <v>0</v>
      </c>
      <c r="AO177" s="291"/>
      <c r="AP177" s="291"/>
      <c r="AQ177" s="292"/>
      <c r="AR177" s="286">
        <f t="shared" si="31"/>
        <v>0</v>
      </c>
    </row>
    <row r="178" spans="2:44" s="265" customFormat="1" x14ac:dyDescent="0.2">
      <c r="B178" s="277"/>
      <c r="C178" s="911" t="s">
        <v>272</v>
      </c>
      <c r="D178" s="289">
        <f>IFERROR('Group Inputs'!D223,"")</f>
        <v>0</v>
      </c>
      <c r="E178" s="289">
        <f>IFERROR('Group Inputs'!F223,"")</f>
        <v>0</v>
      </c>
      <c r="F178" s="289">
        <f>D178-E178</f>
        <v>0</v>
      </c>
      <c r="G178" s="289"/>
      <c r="H178" s="1309"/>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09"/>
      <c r="AJ178" s="809"/>
      <c r="AK178" s="291"/>
      <c r="AL178" s="291"/>
      <c r="AM178" s="291"/>
      <c r="AN178" s="291"/>
      <c r="AO178" s="291">
        <f>+T178</f>
        <v>0</v>
      </c>
      <c r="AP178" s="291"/>
      <c r="AQ178" s="292"/>
      <c r="AR178" s="286">
        <f t="shared" si="31"/>
        <v>0</v>
      </c>
    </row>
    <row r="179" spans="2:44" s="265" customFormat="1" x14ac:dyDescent="0.2">
      <c r="B179" s="277"/>
      <c r="C179" s="911" t="s">
        <v>273</v>
      </c>
      <c r="D179" s="289">
        <f>IFERROR('Group Inputs'!D224,"")</f>
        <v>0</v>
      </c>
      <c r="E179" s="289">
        <f>IFERROR('Group Inputs'!F224,"")</f>
        <v>0</v>
      </c>
      <c r="F179" s="289">
        <f>D179-E179</f>
        <v>0</v>
      </c>
      <c r="G179" s="289"/>
      <c r="H179" s="1309"/>
      <c r="I179" s="289"/>
      <c r="J179" s="289"/>
      <c r="K179" s="289"/>
      <c r="L179" s="289"/>
      <c r="M179" s="289"/>
      <c r="N179" s="289"/>
      <c r="O179" s="289"/>
      <c r="P179" s="289"/>
      <c r="Q179" s="289"/>
      <c r="R179" s="289"/>
      <c r="S179" s="290"/>
      <c r="T179" s="285">
        <f>SUM(F179:S179)</f>
        <v>0</v>
      </c>
      <c r="U179" s="286"/>
      <c r="V179" s="286"/>
      <c r="W179" s="291"/>
      <c r="X179" s="291"/>
      <c r="Y179" s="291"/>
      <c r="Z179" s="291"/>
      <c r="AA179" s="291"/>
      <c r="AB179" s="291"/>
      <c r="AC179" s="291"/>
      <c r="AD179" s="291"/>
      <c r="AE179" s="291"/>
      <c r="AF179" s="291"/>
      <c r="AG179" s="291"/>
      <c r="AH179" s="291"/>
      <c r="AI179" s="809"/>
      <c r="AJ179" s="809"/>
      <c r="AK179" s="291"/>
      <c r="AL179" s="291"/>
      <c r="AM179" s="291"/>
      <c r="AN179" s="291"/>
      <c r="AO179" s="291">
        <f>+T179</f>
        <v>0</v>
      </c>
      <c r="AP179" s="291"/>
      <c r="AQ179" s="292"/>
      <c r="AR179" s="286">
        <f t="shared" si="31"/>
        <v>0</v>
      </c>
    </row>
    <row r="180" spans="2:44" s="265" customFormat="1" x14ac:dyDescent="0.2">
      <c r="B180" s="277"/>
      <c r="C180" s="911"/>
      <c r="D180" s="289"/>
      <c r="E180" s="289"/>
      <c r="F180" s="289"/>
      <c r="G180" s="289"/>
      <c r="H180" s="1309"/>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09"/>
      <c r="AJ180" s="809"/>
      <c r="AK180" s="291"/>
      <c r="AL180" s="291"/>
      <c r="AM180" s="291"/>
      <c r="AN180" s="291"/>
      <c r="AO180" s="291"/>
      <c r="AP180" s="291"/>
      <c r="AQ180" s="292"/>
      <c r="AR180" s="286">
        <f t="shared" si="31"/>
        <v>0</v>
      </c>
    </row>
    <row r="181" spans="2:44" s="265" customFormat="1" x14ac:dyDescent="0.2">
      <c r="B181" s="277"/>
      <c r="C181" s="1301" t="s">
        <v>274</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31"/>
        <v>0</v>
      </c>
    </row>
    <row r="182" spans="2:44" s="265" customFormat="1" x14ac:dyDescent="0.2">
      <c r="B182" s="277"/>
      <c r="C182" s="1303" t="s">
        <v>263</v>
      </c>
      <c r="D182" s="283"/>
      <c r="E182" s="283"/>
      <c r="F182" s="283"/>
      <c r="G182" s="283"/>
      <c r="H182" s="1308"/>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8"/>
      <c r="AJ182" s="808"/>
      <c r="AK182" s="287"/>
      <c r="AL182" s="287"/>
      <c r="AM182" s="287"/>
      <c r="AN182" s="287"/>
      <c r="AO182" s="287"/>
      <c r="AP182" s="287"/>
      <c r="AQ182" s="288"/>
      <c r="AR182" s="286">
        <f t="shared" si="31"/>
        <v>0</v>
      </c>
    </row>
    <row r="183" spans="2:44" s="265" customFormat="1" x14ac:dyDescent="0.2">
      <c r="B183" s="277"/>
      <c r="C183" s="911" t="s">
        <v>348</v>
      </c>
      <c r="D183" s="289">
        <f>IFERROR('Group Inputs'!D207,"")</f>
        <v>0</v>
      </c>
      <c r="E183" s="289">
        <f>IFERROR('Group Inputs'!F207,"")</f>
        <v>0</v>
      </c>
      <c r="F183" s="289">
        <f>D183-E183</f>
        <v>0</v>
      </c>
      <c r="G183" s="289"/>
      <c r="H183" s="1309"/>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09"/>
      <c r="AJ183" s="809"/>
      <c r="AK183" s="291"/>
      <c r="AL183" s="291"/>
      <c r="AM183" s="291"/>
      <c r="AN183" s="291"/>
      <c r="AO183" s="291"/>
      <c r="AP183" s="291"/>
      <c r="AQ183" s="292"/>
      <c r="AR183" s="286">
        <f t="shared" si="31"/>
        <v>0</v>
      </c>
    </row>
    <row r="184" spans="2:44" s="265" customFormat="1" x14ac:dyDescent="0.2">
      <c r="B184" s="277"/>
      <c r="C184" s="911" t="s">
        <v>1113</v>
      </c>
      <c r="D184" s="289">
        <f>IFERROR('Group Inputs'!D208,"")</f>
        <v>0</v>
      </c>
      <c r="E184" s="289">
        <f>IFERROR('Group Inputs'!F208,"")</f>
        <v>0</v>
      </c>
      <c r="F184" s="289">
        <f>D184-E184</f>
        <v>0</v>
      </c>
      <c r="G184" s="289"/>
      <c r="H184" s="1309"/>
      <c r="I184" s="289">
        <f>-F184</f>
        <v>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09"/>
      <c r="AJ184" s="809"/>
      <c r="AK184" s="291"/>
      <c r="AL184" s="291"/>
      <c r="AM184" s="291"/>
      <c r="AN184" s="291"/>
      <c r="AO184" s="291"/>
      <c r="AP184" s="291"/>
      <c r="AQ184" s="292"/>
      <c r="AR184" s="286">
        <f t="shared" si="31"/>
        <v>0</v>
      </c>
    </row>
    <row r="185" spans="2:44" s="265" customFormat="1" x14ac:dyDescent="0.2">
      <c r="B185" s="277"/>
      <c r="C185" s="911" t="s">
        <v>1114</v>
      </c>
      <c r="D185" s="289">
        <f>IFERROR('Group Inputs'!D209,"")</f>
        <v>0</v>
      </c>
      <c r="E185" s="289">
        <f>IFERROR('Group Inputs'!F209,"")</f>
        <v>0</v>
      </c>
      <c r="F185" s="289">
        <f>D185-E185</f>
        <v>0</v>
      </c>
      <c r="G185" s="289"/>
      <c r="H185" s="1309"/>
      <c r="I185" s="289">
        <f>-F185</f>
        <v>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09"/>
      <c r="AJ185" s="809"/>
      <c r="AK185" s="291"/>
      <c r="AL185" s="291"/>
      <c r="AM185" s="291"/>
      <c r="AN185" s="291"/>
      <c r="AO185" s="291"/>
      <c r="AP185" s="291"/>
      <c r="AQ185" s="292"/>
      <c r="AR185" s="286">
        <f t="shared" si="31"/>
        <v>0</v>
      </c>
    </row>
    <row r="186" spans="2:44" s="265" customFormat="1" x14ac:dyDescent="0.2">
      <c r="B186" s="277"/>
      <c r="C186" s="911" t="s">
        <v>278</v>
      </c>
      <c r="D186" s="289">
        <f>IFERROR('Group Inputs'!D210,"")</f>
        <v>0</v>
      </c>
      <c r="E186" s="289">
        <f>IFERROR('Group Inputs'!F210,"")</f>
        <v>0</v>
      </c>
      <c r="F186" s="289">
        <f>D186-E186</f>
        <v>0</v>
      </c>
      <c r="G186" s="289"/>
      <c r="H186" s="1309"/>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09"/>
      <c r="AJ186" s="809"/>
      <c r="AK186" s="291"/>
      <c r="AL186" s="291"/>
      <c r="AM186" s="291"/>
      <c r="AN186" s="291"/>
      <c r="AO186" s="291"/>
      <c r="AP186" s="291"/>
      <c r="AQ186" s="292"/>
      <c r="AR186" s="286">
        <f t="shared" si="31"/>
        <v>0</v>
      </c>
    </row>
    <row r="187" spans="2:44" s="265" customFormat="1" x14ac:dyDescent="0.2">
      <c r="B187" s="277"/>
      <c r="C187" s="911"/>
      <c r="D187" s="289"/>
      <c r="E187" s="289"/>
      <c r="F187" s="289"/>
      <c r="G187" s="289"/>
      <c r="H187" s="1309"/>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09"/>
      <c r="AJ187" s="809"/>
      <c r="AK187" s="291"/>
      <c r="AL187" s="291"/>
      <c r="AM187" s="291"/>
      <c r="AN187" s="291"/>
      <c r="AO187" s="291"/>
      <c r="AP187" s="291"/>
      <c r="AQ187" s="292"/>
      <c r="AR187" s="286">
        <f t="shared" si="31"/>
        <v>0</v>
      </c>
    </row>
    <row r="188" spans="2:44" s="265" customFormat="1" x14ac:dyDescent="0.2">
      <c r="B188" s="277"/>
      <c r="C188" s="1301" t="s">
        <v>279</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31"/>
        <v>0</v>
      </c>
    </row>
    <row r="189" spans="2:44" s="265" customFormat="1" x14ac:dyDescent="0.2">
      <c r="B189" s="277"/>
      <c r="C189" s="1303" t="s">
        <v>263</v>
      </c>
      <c r="D189" s="283"/>
      <c r="E189" s="283"/>
      <c r="F189" s="283"/>
      <c r="G189" s="283"/>
      <c r="H189" s="1308"/>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8"/>
      <c r="AJ189" s="808"/>
      <c r="AK189" s="287"/>
      <c r="AL189" s="287"/>
      <c r="AM189" s="287"/>
      <c r="AN189" s="287"/>
      <c r="AO189" s="287"/>
      <c r="AP189" s="287"/>
      <c r="AQ189" s="288"/>
      <c r="AR189" s="286">
        <f t="shared" si="31"/>
        <v>0</v>
      </c>
    </row>
    <row r="190" spans="2:44" s="265" customFormat="1" x14ac:dyDescent="0.2">
      <c r="B190" s="277"/>
      <c r="C190" s="911" t="s">
        <v>280</v>
      </c>
      <c r="D190" s="289">
        <f>IFERROR('Group Inputs'!D214,"")</f>
        <v>0</v>
      </c>
      <c r="E190" s="289">
        <f>IFERROR('Group Inputs'!F214,"")</f>
        <v>0</v>
      </c>
      <c r="F190" s="289">
        <f>D190-E190</f>
        <v>0</v>
      </c>
      <c r="G190" s="289"/>
      <c r="H190" s="1309"/>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09"/>
      <c r="AJ190" s="809"/>
      <c r="AK190" s="291"/>
      <c r="AL190" s="291"/>
      <c r="AM190" s="291"/>
      <c r="AN190" s="291"/>
      <c r="AO190" s="291"/>
      <c r="AP190" s="291"/>
      <c r="AQ190" s="292"/>
      <c r="AR190" s="286">
        <f t="shared" si="31"/>
        <v>0</v>
      </c>
    </row>
    <row r="191" spans="2:44" s="265" customFormat="1" x14ac:dyDescent="0.2">
      <c r="B191" s="277"/>
      <c r="C191" s="911"/>
      <c r="D191" s="289"/>
      <c r="E191" s="289"/>
      <c r="F191" s="289"/>
      <c r="G191" s="289"/>
      <c r="H191" s="1309"/>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09"/>
      <c r="AJ191" s="809"/>
      <c r="AK191" s="291"/>
      <c r="AL191" s="291"/>
      <c r="AM191" s="291"/>
      <c r="AN191" s="291"/>
      <c r="AO191" s="291"/>
      <c r="AP191" s="291"/>
      <c r="AQ191" s="292"/>
      <c r="AR191" s="286">
        <f t="shared" si="31"/>
        <v>0</v>
      </c>
    </row>
    <row r="192" spans="2:44" s="265" customFormat="1" x14ac:dyDescent="0.2">
      <c r="B192" s="277"/>
      <c r="C192" s="1301" t="s">
        <v>281</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31"/>
        <v>0</v>
      </c>
    </row>
    <row r="193" spans="2:44" s="265" customFormat="1" x14ac:dyDescent="0.2">
      <c r="B193" s="277"/>
      <c r="C193" s="1303" t="s">
        <v>263</v>
      </c>
      <c r="D193" s="283"/>
      <c r="E193" s="283"/>
      <c r="F193" s="283"/>
      <c r="G193" s="283"/>
      <c r="H193" s="1308"/>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8"/>
      <c r="AJ193" s="808"/>
      <c r="AK193" s="287"/>
      <c r="AL193" s="287"/>
      <c r="AM193" s="287"/>
      <c r="AN193" s="287"/>
      <c r="AO193" s="287"/>
      <c r="AP193" s="287"/>
      <c r="AQ193" s="288"/>
      <c r="AR193" s="286">
        <f t="shared" si="31"/>
        <v>0</v>
      </c>
    </row>
    <row r="194" spans="2:44" s="265" customFormat="1" x14ac:dyDescent="0.2">
      <c r="B194" s="277"/>
      <c r="C194" s="911" t="s">
        <v>282</v>
      </c>
      <c r="D194" s="289">
        <f>IFERROR('Group Inputs'!D218,"")</f>
        <v>0</v>
      </c>
      <c r="E194" s="289">
        <f>IFERROR('Group Inputs'!F218,"")</f>
        <v>0</v>
      </c>
      <c r="F194" s="289">
        <f>D194-E194</f>
        <v>0</v>
      </c>
      <c r="G194" s="289">
        <f>-G80</f>
        <v>0</v>
      </c>
      <c r="H194" s="1309"/>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09"/>
      <c r="AJ194" s="809"/>
      <c r="AK194" s="291"/>
      <c r="AL194" s="291"/>
      <c r="AM194" s="291"/>
      <c r="AN194" s="291"/>
      <c r="AO194" s="291"/>
      <c r="AP194" s="291"/>
      <c r="AQ194" s="292"/>
      <c r="AR194" s="286">
        <f t="shared" si="31"/>
        <v>0</v>
      </c>
    </row>
    <row r="195" spans="2:44" s="265" customFormat="1" x14ac:dyDescent="0.2">
      <c r="B195" s="277"/>
      <c r="C195" s="911" t="s">
        <v>283</v>
      </c>
      <c r="D195" s="289">
        <f>IFERROR('Group Inputs'!D219,"")</f>
        <v>0</v>
      </c>
      <c r="E195" s="289">
        <f>IFERROR('Group Inputs'!F219,"")</f>
        <v>0</v>
      </c>
      <c r="F195" s="289">
        <f>D195-E195</f>
        <v>0</v>
      </c>
      <c r="G195" s="289"/>
      <c r="H195" s="1309"/>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09"/>
      <c r="AJ195" s="809"/>
      <c r="AK195" s="291"/>
      <c r="AL195" s="291"/>
      <c r="AM195" s="291"/>
      <c r="AN195" s="291"/>
      <c r="AO195" s="291"/>
      <c r="AP195" s="291"/>
      <c r="AQ195" s="292"/>
      <c r="AR195" s="286">
        <f t="shared" si="31"/>
        <v>0</v>
      </c>
    </row>
    <row r="196" spans="2:44" s="265" customFormat="1" x14ac:dyDescent="0.2">
      <c r="B196" s="277"/>
      <c r="C196" s="911"/>
      <c r="D196" s="289"/>
      <c r="E196" s="289"/>
      <c r="F196" s="289"/>
      <c r="G196" s="289"/>
      <c r="H196" s="1309"/>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09"/>
      <c r="AJ196" s="809"/>
      <c r="AK196" s="291"/>
      <c r="AL196" s="291"/>
      <c r="AM196" s="291"/>
      <c r="AN196" s="291"/>
      <c r="AO196" s="291"/>
      <c r="AP196" s="291"/>
      <c r="AQ196" s="292"/>
      <c r="AR196" s="286">
        <f t="shared" si="31"/>
        <v>0</v>
      </c>
    </row>
    <row r="197" spans="2:44" s="265" customFormat="1" x14ac:dyDescent="0.2">
      <c r="B197" s="277"/>
      <c r="C197" s="1301" t="s">
        <v>284</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31"/>
        <v>0</v>
      </c>
    </row>
    <row r="198" spans="2:44" s="265" customFormat="1" x14ac:dyDescent="0.2">
      <c r="B198" s="277"/>
      <c r="C198" s="1303" t="s">
        <v>263</v>
      </c>
      <c r="D198" s="283"/>
      <c r="E198" s="283"/>
      <c r="F198" s="283"/>
      <c r="G198" s="283"/>
      <c r="H198" s="1308"/>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8"/>
      <c r="AJ198" s="808"/>
      <c r="AK198" s="287"/>
      <c r="AL198" s="287"/>
      <c r="AM198" s="287"/>
      <c r="AN198" s="287"/>
      <c r="AO198" s="287"/>
      <c r="AP198" s="287"/>
      <c r="AQ198" s="288"/>
      <c r="AR198" s="286">
        <f t="shared" si="31"/>
        <v>0</v>
      </c>
    </row>
    <row r="199" spans="2:44" s="265" customFormat="1" x14ac:dyDescent="0.2">
      <c r="B199" s="277"/>
      <c r="C199" s="911" t="s">
        <v>1115</v>
      </c>
      <c r="D199" s="289">
        <f>IFERROR('Group Inputs'!D228,"")</f>
        <v>0</v>
      </c>
      <c r="E199" s="289">
        <f>IFERROR('Group Inputs'!F228,"")</f>
        <v>0</v>
      </c>
      <c r="F199" s="289">
        <f>D199-E199</f>
        <v>0</v>
      </c>
      <c r="G199" s="289"/>
      <c r="H199" s="1309"/>
      <c r="I199" s="289"/>
      <c r="J199" s="289"/>
      <c r="K199" s="289"/>
      <c r="L199" s="289"/>
      <c r="M199" s="289"/>
      <c r="N199" s="289"/>
      <c r="O199" s="289"/>
      <c r="P199" s="289"/>
      <c r="Q199" s="289"/>
      <c r="R199" s="289"/>
      <c r="S199" s="290"/>
      <c r="T199" s="285">
        <f>SUM(F199:S199)</f>
        <v>0</v>
      </c>
      <c r="U199" s="286"/>
      <c r="V199" s="286"/>
      <c r="W199" s="291"/>
      <c r="X199" s="291"/>
      <c r="Y199" s="291"/>
      <c r="Z199" s="291"/>
      <c r="AA199" s="291"/>
      <c r="AB199" s="291"/>
      <c r="AC199" s="291"/>
      <c r="AD199" s="291"/>
      <c r="AE199" s="291"/>
      <c r="AF199" s="291"/>
      <c r="AG199" s="291"/>
      <c r="AH199" s="291"/>
      <c r="AI199" s="809"/>
      <c r="AJ199" s="809"/>
      <c r="AK199" s="291"/>
      <c r="AL199" s="291"/>
      <c r="AM199" s="291"/>
      <c r="AN199" s="291"/>
      <c r="AO199" s="291"/>
      <c r="AP199" s="291">
        <f>+T199</f>
        <v>0</v>
      </c>
      <c r="AQ199" s="292"/>
      <c r="AR199" s="286">
        <f t="shared" ref="AR199:AR238" si="47">T199-SUM(W199:AQ199)</f>
        <v>0</v>
      </c>
    </row>
    <row r="200" spans="2:44" s="265" customFormat="1" x14ac:dyDescent="0.2">
      <c r="B200" s="277"/>
      <c r="C200" s="911" t="s">
        <v>1116</v>
      </c>
      <c r="D200" s="289">
        <f>IFERROR('Group Inputs'!D229,"")</f>
        <v>0</v>
      </c>
      <c r="E200" s="289">
        <f>IFERROR('Group Inputs'!F229,"")</f>
        <v>0</v>
      </c>
      <c r="F200" s="289">
        <f>D200-E200</f>
        <v>0</v>
      </c>
      <c r="G200" s="289"/>
      <c r="H200" s="1309"/>
      <c r="I200" s="289"/>
      <c r="J200" s="289"/>
      <c r="K200" s="289"/>
      <c r="L200" s="289"/>
      <c r="M200" s="289"/>
      <c r="N200" s="289"/>
      <c r="O200" s="289"/>
      <c r="P200" s="289"/>
      <c r="Q200" s="289">
        <f>-Q143</f>
        <v>0</v>
      </c>
      <c r="R200" s="289"/>
      <c r="S200" s="290"/>
      <c r="T200" s="285">
        <f>SUM(F200:S200)</f>
        <v>0</v>
      </c>
      <c r="U200" s="286"/>
      <c r="V200" s="286"/>
      <c r="W200" s="291"/>
      <c r="X200" s="291"/>
      <c r="Y200" s="291"/>
      <c r="Z200" s="291"/>
      <c r="AA200" s="291"/>
      <c r="AB200" s="291"/>
      <c r="AC200" s="291"/>
      <c r="AD200" s="291"/>
      <c r="AE200" s="291"/>
      <c r="AF200" s="291"/>
      <c r="AG200" s="291"/>
      <c r="AH200" s="291"/>
      <c r="AI200" s="809"/>
      <c r="AJ200" s="809"/>
      <c r="AK200" s="291"/>
      <c r="AL200" s="291"/>
      <c r="AM200" s="291"/>
      <c r="AN200" s="291"/>
      <c r="AO200" s="291"/>
      <c r="AP200" s="291">
        <f>+T200</f>
        <v>0</v>
      </c>
      <c r="AQ200" s="292"/>
      <c r="AR200" s="286">
        <f t="shared" si="47"/>
        <v>0</v>
      </c>
    </row>
    <row r="201" spans="2:44" s="265" customFormat="1" x14ac:dyDescent="0.2">
      <c r="B201" s="277"/>
      <c r="C201" s="911"/>
      <c r="D201" s="289"/>
      <c r="E201" s="289"/>
      <c r="F201" s="289"/>
      <c r="G201" s="289"/>
      <c r="H201" s="1309"/>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09"/>
      <c r="AJ201" s="809"/>
      <c r="AK201" s="291"/>
      <c r="AL201" s="291"/>
      <c r="AM201" s="291"/>
      <c r="AN201" s="291"/>
      <c r="AO201" s="291"/>
      <c r="AP201" s="291"/>
      <c r="AQ201" s="292"/>
      <c r="AR201" s="286">
        <f t="shared" si="47"/>
        <v>0</v>
      </c>
    </row>
    <row r="202" spans="2:44" s="265" customFormat="1" x14ac:dyDescent="0.2">
      <c r="B202" s="277"/>
      <c r="C202" s="1301" t="s">
        <v>287</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47"/>
        <v>0</v>
      </c>
    </row>
    <row r="203" spans="2:44" s="265" customFormat="1" x14ac:dyDescent="0.2">
      <c r="B203" s="277"/>
      <c r="C203" s="1303" t="s">
        <v>263</v>
      </c>
      <c r="D203" s="283"/>
      <c r="E203" s="283"/>
      <c r="F203" s="283"/>
      <c r="G203" s="283"/>
      <c r="H203" s="1308"/>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8"/>
      <c r="AJ203" s="808"/>
      <c r="AK203" s="287"/>
      <c r="AL203" s="287"/>
      <c r="AM203" s="287"/>
      <c r="AN203" s="287"/>
      <c r="AO203" s="287"/>
      <c r="AP203" s="287"/>
      <c r="AQ203" s="288"/>
      <c r="AR203" s="286">
        <f t="shared" si="47"/>
        <v>0</v>
      </c>
    </row>
    <row r="204" spans="2:44" s="265" customFormat="1" x14ac:dyDescent="0.2">
      <c r="B204" s="277"/>
      <c r="C204" s="911" t="s">
        <v>1117</v>
      </c>
      <c r="D204" s="289">
        <f>IFERROR('Group Inputs'!D233,"")</f>
        <v>0</v>
      </c>
      <c r="E204" s="289">
        <f>IFERROR('Group Inputs'!F233,"")</f>
        <v>0</v>
      </c>
      <c r="F204" s="289">
        <f>D204-E204</f>
        <v>0</v>
      </c>
      <c r="G204" s="289"/>
      <c r="H204" s="1309"/>
      <c r="I204" s="289"/>
      <c r="J204" s="289"/>
      <c r="K204" s="289"/>
      <c r="L204" s="289"/>
      <c r="M204" s="289"/>
      <c r="N204" s="289"/>
      <c r="O204" s="289"/>
      <c r="P204" s="289"/>
      <c r="Q204" s="289"/>
      <c r="R204" s="289"/>
      <c r="S204" s="290"/>
      <c r="T204" s="285">
        <f>SUM(F204:S204)</f>
        <v>0</v>
      </c>
      <c r="U204" s="286"/>
      <c r="V204" s="286"/>
      <c r="W204" s="291"/>
      <c r="X204" s="291"/>
      <c r="Y204" s="291"/>
      <c r="Z204" s="291"/>
      <c r="AA204" s="291"/>
      <c r="AB204" s="291"/>
      <c r="AC204" s="291"/>
      <c r="AD204" s="291"/>
      <c r="AE204" s="291"/>
      <c r="AF204" s="291">
        <f>+F204</f>
        <v>0</v>
      </c>
      <c r="AG204" s="291"/>
      <c r="AH204" s="291"/>
      <c r="AI204" s="809"/>
      <c r="AJ204" s="809"/>
      <c r="AK204" s="291"/>
      <c r="AL204" s="291"/>
      <c r="AM204" s="291"/>
      <c r="AN204" s="291"/>
      <c r="AO204" s="291"/>
      <c r="AP204" s="291"/>
      <c r="AQ204" s="292"/>
      <c r="AR204" s="286">
        <f t="shared" si="47"/>
        <v>0</v>
      </c>
    </row>
    <row r="205" spans="2:44" s="265" customFormat="1" x14ac:dyDescent="0.2">
      <c r="B205" s="277"/>
      <c r="C205" s="911" t="s">
        <v>1118</v>
      </c>
      <c r="D205" s="289">
        <f>IFERROR('Group Inputs'!D234,"")</f>
        <v>0</v>
      </c>
      <c r="E205" s="289">
        <f>IFERROR('Group Inputs'!F234,"")</f>
        <v>0</v>
      </c>
      <c r="F205" s="289">
        <f>D205-E205</f>
        <v>0</v>
      </c>
      <c r="G205" s="289"/>
      <c r="H205" s="1309"/>
      <c r="I205" s="289"/>
      <c r="J205" s="289"/>
      <c r="K205" s="289"/>
      <c r="L205" s="289"/>
      <c r="M205" s="289"/>
      <c r="N205" s="289"/>
      <c r="O205" s="289"/>
      <c r="P205" s="289"/>
      <c r="Q205" s="289"/>
      <c r="R205" s="289"/>
      <c r="S205" s="290"/>
      <c r="T205" s="285">
        <f>SUM(F205:S205)</f>
        <v>0</v>
      </c>
      <c r="U205" s="286"/>
      <c r="V205" s="286"/>
      <c r="W205" s="291"/>
      <c r="X205" s="291"/>
      <c r="Y205" s="291"/>
      <c r="Z205" s="291"/>
      <c r="AA205" s="291"/>
      <c r="AB205" s="291"/>
      <c r="AC205" s="291"/>
      <c r="AD205" s="291"/>
      <c r="AE205" s="291"/>
      <c r="AF205" s="291">
        <f>+F205</f>
        <v>0</v>
      </c>
      <c r="AG205" s="291"/>
      <c r="AH205" s="291"/>
      <c r="AI205" s="809"/>
      <c r="AJ205" s="378"/>
      <c r="AK205" s="291"/>
      <c r="AL205" s="291"/>
      <c r="AM205" s="291"/>
      <c r="AN205" s="291"/>
      <c r="AO205" s="291"/>
      <c r="AP205" s="291"/>
      <c r="AQ205" s="292"/>
      <c r="AR205" s="286">
        <f t="shared" si="47"/>
        <v>0</v>
      </c>
    </row>
    <row r="206" spans="2:44" s="265" customFormat="1" x14ac:dyDescent="0.2">
      <c r="B206" s="277"/>
      <c r="C206" s="911"/>
      <c r="D206" s="289"/>
      <c r="E206" s="289"/>
      <c r="F206" s="289"/>
      <c r="G206" s="289"/>
      <c r="H206" s="1309"/>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09"/>
      <c r="AJ206" s="809"/>
      <c r="AK206" s="291"/>
      <c r="AL206" s="291"/>
      <c r="AM206" s="291"/>
      <c r="AN206" s="291"/>
      <c r="AO206" s="291"/>
      <c r="AP206" s="291"/>
      <c r="AQ206" s="292"/>
      <c r="AR206" s="286">
        <f t="shared" si="47"/>
        <v>0</v>
      </c>
    </row>
    <row r="207" spans="2:44" s="265" customFormat="1" x14ac:dyDescent="0.2">
      <c r="B207" s="277"/>
      <c r="C207" s="1301" t="s">
        <v>290</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47"/>
        <v>0</v>
      </c>
    </row>
    <row r="208" spans="2:44" s="265" customFormat="1" x14ac:dyDescent="0.2">
      <c r="B208" s="277"/>
      <c r="C208" s="1303" t="s">
        <v>263</v>
      </c>
      <c r="D208" s="283"/>
      <c r="E208" s="283"/>
      <c r="F208" s="283"/>
      <c r="G208" s="283"/>
      <c r="H208" s="1308"/>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8"/>
      <c r="AJ208" s="808"/>
      <c r="AK208" s="287"/>
      <c r="AL208" s="287"/>
      <c r="AM208" s="287"/>
      <c r="AN208" s="287"/>
      <c r="AO208" s="287"/>
      <c r="AP208" s="287"/>
      <c r="AQ208" s="288"/>
      <c r="AR208" s="286">
        <f t="shared" si="47"/>
        <v>0</v>
      </c>
    </row>
    <row r="209" spans="2:44" s="265" customFormat="1" x14ac:dyDescent="0.2">
      <c r="B209" s="277"/>
      <c r="C209" s="911" t="s">
        <v>291</v>
      </c>
      <c r="D209" s="289">
        <f>IFERROR('Group Inputs'!D238,"")</f>
        <v>0</v>
      </c>
      <c r="E209" s="289">
        <f>IFERROR('Group Inputs'!F238,"")</f>
        <v>0</v>
      </c>
      <c r="F209" s="289">
        <f>D209-E209</f>
        <v>0</v>
      </c>
      <c r="G209" s="289"/>
      <c r="H209" s="1309"/>
      <c r="I209" s="289"/>
      <c r="J209" s="289"/>
      <c r="K209" s="289"/>
      <c r="L209" s="289"/>
      <c r="M209" s="289"/>
      <c r="N209" s="289"/>
      <c r="O209" s="289"/>
      <c r="P209" s="289"/>
      <c r="Q209" s="289"/>
      <c r="R209" s="289"/>
      <c r="S209" s="290"/>
      <c r="T209" s="285">
        <f t="shared" ref="T209:T224" si="48">SUM(F209:S209)</f>
        <v>0</v>
      </c>
      <c r="U209" s="286"/>
      <c r="V209" s="286"/>
      <c r="W209" s="291"/>
      <c r="X209" s="291"/>
      <c r="Y209" s="291"/>
      <c r="Z209" s="291"/>
      <c r="AA209" s="291"/>
      <c r="AB209" s="291"/>
      <c r="AC209" s="291"/>
      <c r="AD209" s="291"/>
      <c r="AE209" s="291"/>
      <c r="AF209" s="291">
        <f t="shared" ref="AF209:AF224" si="49">+T209</f>
        <v>0</v>
      </c>
      <c r="AG209" s="291"/>
      <c r="AH209" s="291"/>
      <c r="AI209" s="809"/>
      <c r="AJ209" s="809"/>
      <c r="AK209" s="291"/>
      <c r="AL209" s="291"/>
      <c r="AM209" s="291"/>
      <c r="AN209" s="291"/>
      <c r="AO209" s="291"/>
      <c r="AP209" s="291"/>
      <c r="AQ209" s="292"/>
      <c r="AR209" s="286">
        <f t="shared" si="47"/>
        <v>0</v>
      </c>
    </row>
    <row r="210" spans="2:44" s="265" customFormat="1" x14ac:dyDescent="0.2">
      <c r="B210" s="277"/>
      <c r="C210" s="911" t="s">
        <v>292</v>
      </c>
      <c r="D210" s="289">
        <f>IFERROR('Group Inputs'!D239,"")</f>
        <v>0</v>
      </c>
      <c r="E210" s="289">
        <f>IFERROR('Group Inputs'!F239,"")</f>
        <v>0</v>
      </c>
      <c r="F210" s="289">
        <f>D210-E210</f>
        <v>0</v>
      </c>
      <c r="G210" s="289"/>
      <c r="H210" s="1309"/>
      <c r="I210" s="289"/>
      <c r="J210" s="289"/>
      <c r="K210" s="289"/>
      <c r="L210" s="289"/>
      <c r="M210" s="289"/>
      <c r="N210" s="289"/>
      <c r="O210" s="289"/>
      <c r="P210" s="289"/>
      <c r="Q210" s="289"/>
      <c r="R210" s="289"/>
      <c r="S210" s="290"/>
      <c r="T210" s="285">
        <f t="shared" si="48"/>
        <v>0</v>
      </c>
      <c r="U210" s="286"/>
      <c r="V210" s="286"/>
      <c r="W210" s="291"/>
      <c r="X210" s="291"/>
      <c r="Y210" s="291"/>
      <c r="Z210" s="291"/>
      <c r="AA210" s="291"/>
      <c r="AB210" s="291"/>
      <c r="AC210" s="291"/>
      <c r="AD210" s="291"/>
      <c r="AE210" s="291"/>
      <c r="AF210" s="291">
        <f t="shared" si="49"/>
        <v>0</v>
      </c>
      <c r="AG210" s="291"/>
      <c r="AH210" s="291"/>
      <c r="AI210" s="809"/>
      <c r="AJ210" s="809"/>
      <c r="AK210" s="291"/>
      <c r="AL210" s="291"/>
      <c r="AM210" s="291"/>
      <c r="AN210" s="291"/>
      <c r="AO210" s="291"/>
      <c r="AP210" s="291"/>
      <c r="AQ210" s="292"/>
      <c r="AR210" s="286">
        <f t="shared" si="47"/>
        <v>0</v>
      </c>
    </row>
    <row r="211" spans="2:44" s="265" customFormat="1" x14ac:dyDescent="0.2">
      <c r="B211" s="277"/>
      <c r="C211" s="911" t="s">
        <v>293</v>
      </c>
      <c r="D211" s="289">
        <f>IFERROR('Group Inputs'!D240,"")</f>
        <v>0</v>
      </c>
      <c r="E211" s="289">
        <f>IFERROR('Group Inputs'!F240,"")</f>
        <v>0</v>
      </c>
      <c r="F211" s="289">
        <f>D211-E211</f>
        <v>0</v>
      </c>
      <c r="G211" s="289"/>
      <c r="H211" s="1309"/>
      <c r="I211" s="289"/>
      <c r="J211" s="289"/>
      <c r="K211" s="289"/>
      <c r="L211" s="289"/>
      <c r="M211" s="289"/>
      <c r="N211" s="289"/>
      <c r="O211" s="289"/>
      <c r="P211" s="289"/>
      <c r="Q211" s="289"/>
      <c r="R211" s="289"/>
      <c r="S211" s="290"/>
      <c r="T211" s="285">
        <f t="shared" si="48"/>
        <v>0</v>
      </c>
      <c r="U211" s="286"/>
      <c r="V211" s="286"/>
      <c r="W211" s="291"/>
      <c r="X211" s="291"/>
      <c r="Y211" s="291"/>
      <c r="Z211" s="291"/>
      <c r="AA211" s="291"/>
      <c r="AB211" s="291"/>
      <c r="AC211" s="291"/>
      <c r="AD211" s="291"/>
      <c r="AE211" s="291"/>
      <c r="AF211" s="291">
        <f t="shared" si="49"/>
        <v>0</v>
      </c>
      <c r="AG211" s="291"/>
      <c r="AH211" s="291"/>
      <c r="AI211" s="809"/>
      <c r="AJ211" s="809"/>
      <c r="AK211" s="291"/>
      <c r="AL211" s="291"/>
      <c r="AM211" s="291"/>
      <c r="AN211" s="291"/>
      <c r="AO211" s="291"/>
      <c r="AP211" s="291"/>
      <c r="AQ211" s="292"/>
      <c r="AR211" s="286">
        <f t="shared" si="47"/>
        <v>0</v>
      </c>
    </row>
    <row r="212" spans="2:44" s="265" customFormat="1" x14ac:dyDescent="0.2">
      <c r="B212" s="277"/>
      <c r="C212" s="911" t="s">
        <v>294</v>
      </c>
      <c r="D212" s="289">
        <f>IFERROR('Group Inputs'!D241,"")</f>
        <v>0</v>
      </c>
      <c r="E212" s="289">
        <f>IFERROR('Group Inputs'!F241,"")</f>
        <v>0</v>
      </c>
      <c r="F212" s="289">
        <f>D212-E212</f>
        <v>0</v>
      </c>
      <c r="G212" s="289"/>
      <c r="H212" s="1309"/>
      <c r="I212" s="289"/>
      <c r="J212" s="289"/>
      <c r="K212" s="289"/>
      <c r="L212" s="289"/>
      <c r="M212" s="289"/>
      <c r="N212" s="289"/>
      <c r="O212" s="289"/>
      <c r="P212" s="289"/>
      <c r="Q212" s="289"/>
      <c r="R212" s="289"/>
      <c r="S212" s="290"/>
      <c r="T212" s="285">
        <f t="shared" si="48"/>
        <v>0</v>
      </c>
      <c r="U212" s="286"/>
      <c r="V212" s="286"/>
      <c r="W212" s="291"/>
      <c r="X212" s="291"/>
      <c r="Y212" s="291"/>
      <c r="Z212" s="291"/>
      <c r="AA212" s="291"/>
      <c r="AB212" s="291"/>
      <c r="AC212" s="291"/>
      <c r="AD212" s="291"/>
      <c r="AE212" s="291"/>
      <c r="AF212" s="291">
        <f t="shared" si="49"/>
        <v>0</v>
      </c>
      <c r="AG212" s="291"/>
      <c r="AH212" s="291"/>
      <c r="AI212" s="809"/>
      <c r="AJ212" s="809"/>
      <c r="AK212" s="291"/>
      <c r="AL212" s="291"/>
      <c r="AM212" s="291"/>
      <c r="AN212" s="291"/>
      <c r="AO212" s="291"/>
      <c r="AP212" s="291"/>
      <c r="AQ212" s="292"/>
      <c r="AR212" s="286">
        <f t="shared" si="47"/>
        <v>0</v>
      </c>
    </row>
    <row r="213" spans="2:44" s="265" customFormat="1" x14ac:dyDescent="0.2">
      <c r="B213" s="277"/>
      <c r="C213" s="911" t="s">
        <v>295</v>
      </c>
      <c r="D213" s="289">
        <f>IFERROR('Group Inputs'!D242,"")</f>
        <v>0</v>
      </c>
      <c r="E213" s="289">
        <f>IFERROR('Group Inputs'!F242,"")</f>
        <v>0</v>
      </c>
      <c r="F213" s="289">
        <f t="shared" ref="F213" si="50">D213-E213</f>
        <v>0</v>
      </c>
      <c r="G213" s="289"/>
      <c r="H213" s="1309"/>
      <c r="I213" s="289"/>
      <c r="J213" s="289"/>
      <c r="K213" s="289"/>
      <c r="L213" s="289"/>
      <c r="M213" s="289"/>
      <c r="N213" s="289"/>
      <c r="O213" s="289"/>
      <c r="P213" s="289"/>
      <c r="Q213" s="289"/>
      <c r="R213" s="289"/>
      <c r="S213" s="290"/>
      <c r="T213" s="285">
        <f t="shared" si="48"/>
        <v>0</v>
      </c>
      <c r="U213" s="286"/>
      <c r="V213" s="286"/>
      <c r="W213" s="291"/>
      <c r="X213" s="291"/>
      <c r="Y213" s="291"/>
      <c r="Z213" s="291"/>
      <c r="AA213" s="291"/>
      <c r="AB213" s="291"/>
      <c r="AC213" s="291"/>
      <c r="AD213" s="291"/>
      <c r="AE213" s="291"/>
      <c r="AF213" s="291">
        <f t="shared" si="49"/>
        <v>0</v>
      </c>
      <c r="AG213" s="291"/>
      <c r="AH213" s="291"/>
      <c r="AI213" s="809"/>
      <c r="AJ213" s="809"/>
      <c r="AK213" s="291"/>
      <c r="AL213" s="291"/>
      <c r="AM213" s="291"/>
      <c r="AN213" s="291"/>
      <c r="AO213" s="291"/>
      <c r="AP213" s="291"/>
      <c r="AQ213" s="292"/>
      <c r="AR213" s="286">
        <f t="shared" si="47"/>
        <v>0</v>
      </c>
    </row>
    <row r="214" spans="2:44" s="265" customFormat="1" x14ac:dyDescent="0.2">
      <c r="B214" s="277"/>
      <c r="C214" s="911" t="s">
        <v>295</v>
      </c>
      <c r="D214" s="289">
        <f>IFERROR('Group Inputs'!D243,"")</f>
        <v>0</v>
      </c>
      <c r="E214" s="289">
        <f>IFERROR('Group Inputs'!F243,"")</f>
        <v>0</v>
      </c>
      <c r="F214" s="289">
        <f t="shared" ref="F214:F224" si="51">D214-E214</f>
        <v>0</v>
      </c>
      <c r="G214" s="289"/>
      <c r="H214" s="1309"/>
      <c r="I214" s="289"/>
      <c r="J214" s="289"/>
      <c r="K214" s="289"/>
      <c r="L214" s="289"/>
      <c r="M214" s="289"/>
      <c r="N214" s="289"/>
      <c r="O214" s="289"/>
      <c r="P214" s="289"/>
      <c r="Q214" s="289"/>
      <c r="R214" s="289"/>
      <c r="S214" s="290"/>
      <c r="T214" s="285">
        <f t="shared" si="48"/>
        <v>0</v>
      </c>
      <c r="U214" s="286"/>
      <c r="V214" s="286"/>
      <c r="W214" s="291"/>
      <c r="X214" s="291"/>
      <c r="Y214" s="291"/>
      <c r="Z214" s="291"/>
      <c r="AA214" s="291"/>
      <c r="AB214" s="291"/>
      <c r="AC214" s="291"/>
      <c r="AD214" s="291"/>
      <c r="AE214" s="291"/>
      <c r="AF214" s="291">
        <f t="shared" si="49"/>
        <v>0</v>
      </c>
      <c r="AG214" s="291"/>
      <c r="AH214" s="291"/>
      <c r="AI214" s="809"/>
      <c r="AJ214" s="809"/>
      <c r="AK214" s="291"/>
      <c r="AL214" s="291"/>
      <c r="AM214" s="291"/>
      <c r="AN214" s="291"/>
      <c r="AO214" s="291"/>
      <c r="AP214" s="291"/>
      <c r="AQ214" s="292"/>
      <c r="AR214" s="286">
        <f t="shared" si="47"/>
        <v>0</v>
      </c>
    </row>
    <row r="215" spans="2:44" s="265" customFormat="1" x14ac:dyDescent="0.2">
      <c r="B215" s="277"/>
      <c r="C215" s="911" t="s">
        <v>295</v>
      </c>
      <c r="D215" s="289">
        <f>IFERROR('Group Inputs'!D244,"")</f>
        <v>0</v>
      </c>
      <c r="E215" s="289">
        <f>IFERROR('Group Inputs'!F244,"")</f>
        <v>0</v>
      </c>
      <c r="F215" s="289">
        <f t="shared" si="51"/>
        <v>0</v>
      </c>
      <c r="G215" s="289"/>
      <c r="H215" s="1309"/>
      <c r="I215" s="289"/>
      <c r="J215" s="289"/>
      <c r="K215" s="289"/>
      <c r="L215" s="289"/>
      <c r="M215" s="289"/>
      <c r="N215" s="289"/>
      <c r="O215" s="289"/>
      <c r="P215" s="289"/>
      <c r="Q215" s="289"/>
      <c r="R215" s="289"/>
      <c r="S215" s="290"/>
      <c r="T215" s="285">
        <f t="shared" si="48"/>
        <v>0</v>
      </c>
      <c r="U215" s="286"/>
      <c r="V215" s="286"/>
      <c r="W215" s="291"/>
      <c r="X215" s="291"/>
      <c r="Y215" s="291"/>
      <c r="Z215" s="291"/>
      <c r="AA215" s="291"/>
      <c r="AB215" s="291"/>
      <c r="AC215" s="291"/>
      <c r="AD215" s="291"/>
      <c r="AE215" s="291"/>
      <c r="AF215" s="291">
        <f t="shared" si="49"/>
        <v>0</v>
      </c>
      <c r="AG215" s="291"/>
      <c r="AH215" s="291"/>
      <c r="AI215" s="809"/>
      <c r="AJ215" s="809"/>
      <c r="AK215" s="291"/>
      <c r="AL215" s="291"/>
      <c r="AM215" s="291"/>
      <c r="AN215" s="291"/>
      <c r="AO215" s="291"/>
      <c r="AP215" s="291"/>
      <c r="AQ215" s="292"/>
      <c r="AR215" s="286">
        <f t="shared" si="47"/>
        <v>0</v>
      </c>
    </row>
    <row r="216" spans="2:44" s="265" customFormat="1" x14ac:dyDescent="0.2">
      <c r="B216" s="277"/>
      <c r="C216" s="911" t="s">
        <v>295</v>
      </c>
      <c r="D216" s="289">
        <f>IFERROR('Group Inputs'!D245,"")</f>
        <v>0</v>
      </c>
      <c r="E216" s="289">
        <f>IFERROR('Group Inputs'!F245,"")</f>
        <v>0</v>
      </c>
      <c r="F216" s="289">
        <f t="shared" si="51"/>
        <v>0</v>
      </c>
      <c r="G216" s="289"/>
      <c r="H216" s="1309"/>
      <c r="I216" s="289"/>
      <c r="J216" s="289"/>
      <c r="K216" s="289"/>
      <c r="L216" s="289"/>
      <c r="M216" s="289"/>
      <c r="N216" s="289"/>
      <c r="O216" s="289"/>
      <c r="P216" s="289"/>
      <c r="Q216" s="289"/>
      <c r="R216" s="289"/>
      <c r="S216" s="290"/>
      <c r="T216" s="285">
        <f t="shared" si="48"/>
        <v>0</v>
      </c>
      <c r="U216" s="286"/>
      <c r="V216" s="286"/>
      <c r="W216" s="291"/>
      <c r="X216" s="291"/>
      <c r="Y216" s="291"/>
      <c r="Z216" s="291"/>
      <c r="AA216" s="291"/>
      <c r="AB216" s="291"/>
      <c r="AC216" s="291"/>
      <c r="AD216" s="291"/>
      <c r="AE216" s="291"/>
      <c r="AF216" s="291">
        <f t="shared" si="49"/>
        <v>0</v>
      </c>
      <c r="AG216" s="291"/>
      <c r="AH216" s="291"/>
      <c r="AI216" s="809"/>
      <c r="AJ216" s="809"/>
      <c r="AK216" s="291"/>
      <c r="AL216" s="291"/>
      <c r="AM216" s="291"/>
      <c r="AN216" s="291"/>
      <c r="AO216" s="291"/>
      <c r="AP216" s="291"/>
      <c r="AQ216" s="292"/>
      <c r="AR216" s="286">
        <f t="shared" si="47"/>
        <v>0</v>
      </c>
    </row>
    <row r="217" spans="2:44" s="265" customFormat="1" x14ac:dyDescent="0.2">
      <c r="B217" s="277"/>
      <c r="C217" s="911" t="s">
        <v>295</v>
      </c>
      <c r="D217" s="289">
        <f>IFERROR('Group Inputs'!D246,"")</f>
        <v>0</v>
      </c>
      <c r="E217" s="289">
        <f>IFERROR('Group Inputs'!F246,"")</f>
        <v>0</v>
      </c>
      <c r="F217" s="289">
        <f t="shared" si="51"/>
        <v>0</v>
      </c>
      <c r="G217" s="289"/>
      <c r="H217" s="1309"/>
      <c r="I217" s="289"/>
      <c r="J217" s="289"/>
      <c r="K217" s="289"/>
      <c r="L217" s="289"/>
      <c r="M217" s="289"/>
      <c r="N217" s="289"/>
      <c r="O217" s="289"/>
      <c r="P217" s="289"/>
      <c r="Q217" s="289"/>
      <c r="R217" s="289"/>
      <c r="S217" s="290"/>
      <c r="T217" s="285">
        <f t="shared" si="48"/>
        <v>0</v>
      </c>
      <c r="U217" s="286"/>
      <c r="V217" s="286"/>
      <c r="W217" s="291"/>
      <c r="X217" s="291"/>
      <c r="Y217" s="291"/>
      <c r="Z217" s="291"/>
      <c r="AA217" s="291"/>
      <c r="AB217" s="291"/>
      <c r="AC217" s="291"/>
      <c r="AD217" s="291"/>
      <c r="AE217" s="291"/>
      <c r="AF217" s="291">
        <f t="shared" si="49"/>
        <v>0</v>
      </c>
      <c r="AG217" s="291"/>
      <c r="AH217" s="291"/>
      <c r="AI217" s="809"/>
      <c r="AJ217" s="809"/>
      <c r="AK217" s="291"/>
      <c r="AL217" s="291"/>
      <c r="AM217" s="291"/>
      <c r="AN217" s="291"/>
      <c r="AO217" s="291"/>
      <c r="AP217" s="291"/>
      <c r="AQ217" s="292"/>
      <c r="AR217" s="286">
        <f t="shared" si="47"/>
        <v>0</v>
      </c>
    </row>
    <row r="218" spans="2:44" s="265" customFormat="1" x14ac:dyDescent="0.2">
      <c r="B218" s="277"/>
      <c r="C218" s="911" t="s">
        <v>295</v>
      </c>
      <c r="D218" s="289">
        <f>IFERROR('Group Inputs'!D247,"")</f>
        <v>0</v>
      </c>
      <c r="E218" s="289">
        <f>IFERROR('Group Inputs'!F247,"")</f>
        <v>0</v>
      </c>
      <c r="F218" s="289">
        <f t="shared" si="51"/>
        <v>0</v>
      </c>
      <c r="G218" s="289"/>
      <c r="H218" s="1309"/>
      <c r="I218" s="289"/>
      <c r="J218" s="289"/>
      <c r="K218" s="289"/>
      <c r="L218" s="289"/>
      <c r="M218" s="289"/>
      <c r="N218" s="289"/>
      <c r="O218" s="289"/>
      <c r="P218" s="289"/>
      <c r="Q218" s="289"/>
      <c r="R218" s="289"/>
      <c r="S218" s="290"/>
      <c r="T218" s="285">
        <f t="shared" si="48"/>
        <v>0</v>
      </c>
      <c r="U218" s="286"/>
      <c r="V218" s="286"/>
      <c r="W218" s="291"/>
      <c r="X218" s="291"/>
      <c r="Y218" s="291"/>
      <c r="Z218" s="291"/>
      <c r="AA218" s="291"/>
      <c r="AB218" s="291"/>
      <c r="AC218" s="291"/>
      <c r="AD218" s="291"/>
      <c r="AE218" s="291"/>
      <c r="AF218" s="291">
        <f t="shared" si="49"/>
        <v>0</v>
      </c>
      <c r="AG218" s="291"/>
      <c r="AH218" s="291"/>
      <c r="AI218" s="809"/>
      <c r="AJ218" s="809"/>
      <c r="AK218" s="291"/>
      <c r="AL218" s="291"/>
      <c r="AM218" s="291"/>
      <c r="AN218" s="291"/>
      <c r="AO218" s="291"/>
      <c r="AP218" s="291"/>
      <c r="AQ218" s="292"/>
      <c r="AR218" s="286">
        <f t="shared" si="47"/>
        <v>0</v>
      </c>
    </row>
    <row r="219" spans="2:44" s="265" customFormat="1" x14ac:dyDescent="0.2">
      <c r="B219" s="277"/>
      <c r="C219" s="911" t="s">
        <v>295</v>
      </c>
      <c r="D219" s="289">
        <f>IFERROR('Group Inputs'!D248,"")</f>
        <v>0</v>
      </c>
      <c r="E219" s="289">
        <f>IFERROR('Group Inputs'!F248,"")</f>
        <v>0</v>
      </c>
      <c r="F219" s="289">
        <f t="shared" si="51"/>
        <v>0</v>
      </c>
      <c r="G219" s="289"/>
      <c r="H219" s="1309"/>
      <c r="I219" s="289"/>
      <c r="J219" s="289"/>
      <c r="K219" s="289"/>
      <c r="L219" s="289"/>
      <c r="M219" s="289"/>
      <c r="N219" s="289"/>
      <c r="O219" s="289"/>
      <c r="P219" s="289"/>
      <c r="Q219" s="289"/>
      <c r="R219" s="289"/>
      <c r="S219" s="290"/>
      <c r="T219" s="285">
        <f t="shared" si="48"/>
        <v>0</v>
      </c>
      <c r="U219" s="286"/>
      <c r="V219" s="286"/>
      <c r="W219" s="291"/>
      <c r="X219" s="291"/>
      <c r="Y219" s="291"/>
      <c r="Z219" s="291"/>
      <c r="AA219" s="291"/>
      <c r="AB219" s="291"/>
      <c r="AC219" s="291"/>
      <c r="AD219" s="291"/>
      <c r="AE219" s="291"/>
      <c r="AF219" s="291">
        <f t="shared" si="49"/>
        <v>0</v>
      </c>
      <c r="AG219" s="291"/>
      <c r="AH219" s="291"/>
      <c r="AI219" s="809"/>
      <c r="AJ219" s="809"/>
      <c r="AK219" s="291"/>
      <c r="AL219" s="291"/>
      <c r="AM219" s="291"/>
      <c r="AN219" s="291"/>
      <c r="AO219" s="291"/>
      <c r="AP219" s="291"/>
      <c r="AQ219" s="292"/>
      <c r="AR219" s="286">
        <f t="shared" si="47"/>
        <v>0</v>
      </c>
    </row>
    <row r="220" spans="2:44" s="265" customFormat="1" x14ac:dyDescent="0.2">
      <c r="B220" s="277"/>
      <c r="C220" s="911" t="s">
        <v>295</v>
      </c>
      <c r="D220" s="289">
        <f>IFERROR('Group Inputs'!D249,"")</f>
        <v>0</v>
      </c>
      <c r="E220" s="289">
        <f>IFERROR('Group Inputs'!F249,"")</f>
        <v>0</v>
      </c>
      <c r="F220" s="289">
        <f t="shared" si="51"/>
        <v>0</v>
      </c>
      <c r="G220" s="289"/>
      <c r="H220" s="1309"/>
      <c r="I220" s="289"/>
      <c r="J220" s="289"/>
      <c r="K220" s="289"/>
      <c r="L220" s="289"/>
      <c r="M220" s="289"/>
      <c r="N220" s="289"/>
      <c r="O220" s="289"/>
      <c r="P220" s="289"/>
      <c r="Q220" s="289"/>
      <c r="R220" s="289"/>
      <c r="S220" s="290"/>
      <c r="T220" s="285">
        <f t="shared" si="48"/>
        <v>0</v>
      </c>
      <c r="U220" s="286"/>
      <c r="V220" s="286"/>
      <c r="W220" s="291"/>
      <c r="X220" s="291"/>
      <c r="Y220" s="291"/>
      <c r="Z220" s="291"/>
      <c r="AA220" s="291"/>
      <c r="AB220" s="291"/>
      <c r="AC220" s="291"/>
      <c r="AD220" s="291"/>
      <c r="AE220" s="291"/>
      <c r="AF220" s="291">
        <f t="shared" si="49"/>
        <v>0</v>
      </c>
      <c r="AG220" s="291"/>
      <c r="AH220" s="291"/>
      <c r="AI220" s="809"/>
      <c r="AJ220" s="809"/>
      <c r="AK220" s="291"/>
      <c r="AL220" s="291"/>
      <c r="AM220" s="291"/>
      <c r="AN220" s="291"/>
      <c r="AO220" s="291"/>
      <c r="AP220" s="291"/>
      <c r="AQ220" s="292"/>
      <c r="AR220" s="286">
        <f t="shared" si="47"/>
        <v>0</v>
      </c>
    </row>
    <row r="221" spans="2:44" s="265" customFormat="1" x14ac:dyDescent="0.2">
      <c r="B221" s="277"/>
      <c r="C221" s="911" t="s">
        <v>295</v>
      </c>
      <c r="D221" s="289">
        <f>IFERROR('Group Inputs'!D250,"")</f>
        <v>0</v>
      </c>
      <c r="E221" s="289">
        <f>IFERROR('Group Inputs'!F250,"")</f>
        <v>0</v>
      </c>
      <c r="F221" s="289">
        <f t="shared" si="51"/>
        <v>0</v>
      </c>
      <c r="G221" s="289"/>
      <c r="H221" s="1309"/>
      <c r="I221" s="289"/>
      <c r="J221" s="289"/>
      <c r="K221" s="289"/>
      <c r="L221" s="289"/>
      <c r="M221" s="289"/>
      <c r="N221" s="289"/>
      <c r="O221" s="289"/>
      <c r="P221" s="289"/>
      <c r="Q221" s="289"/>
      <c r="R221" s="289"/>
      <c r="S221" s="290"/>
      <c r="T221" s="285">
        <f t="shared" si="48"/>
        <v>0</v>
      </c>
      <c r="U221" s="286"/>
      <c r="V221" s="286"/>
      <c r="W221" s="291"/>
      <c r="X221" s="291"/>
      <c r="Y221" s="291"/>
      <c r="Z221" s="291"/>
      <c r="AA221" s="291"/>
      <c r="AB221" s="291"/>
      <c r="AC221" s="291"/>
      <c r="AD221" s="291"/>
      <c r="AE221" s="291"/>
      <c r="AF221" s="291">
        <f t="shared" si="49"/>
        <v>0</v>
      </c>
      <c r="AG221" s="291"/>
      <c r="AH221" s="291"/>
      <c r="AI221" s="809"/>
      <c r="AJ221" s="809"/>
      <c r="AK221" s="291"/>
      <c r="AL221" s="291"/>
      <c r="AM221" s="291"/>
      <c r="AN221" s="291"/>
      <c r="AO221" s="291"/>
      <c r="AP221" s="291"/>
      <c r="AQ221" s="292"/>
      <c r="AR221" s="286">
        <f t="shared" si="47"/>
        <v>0</v>
      </c>
    </row>
    <row r="222" spans="2:44" s="265" customFormat="1" x14ac:dyDescent="0.2">
      <c r="B222" s="277"/>
      <c r="C222" s="911" t="s">
        <v>295</v>
      </c>
      <c r="D222" s="289">
        <f>IFERROR('Group Inputs'!D251,"")</f>
        <v>0</v>
      </c>
      <c r="E222" s="289">
        <f>IFERROR('Group Inputs'!F251,"")</f>
        <v>0</v>
      </c>
      <c r="F222" s="289">
        <f t="shared" si="51"/>
        <v>0</v>
      </c>
      <c r="G222" s="289"/>
      <c r="H222" s="1309"/>
      <c r="I222" s="289"/>
      <c r="J222" s="289"/>
      <c r="K222" s="289"/>
      <c r="L222" s="289"/>
      <c r="M222" s="289"/>
      <c r="N222" s="289"/>
      <c r="O222" s="289"/>
      <c r="P222" s="289"/>
      <c r="Q222" s="289"/>
      <c r="R222" s="289"/>
      <c r="S222" s="290"/>
      <c r="T222" s="285">
        <f t="shared" si="48"/>
        <v>0</v>
      </c>
      <c r="U222" s="286"/>
      <c r="V222" s="286"/>
      <c r="W222" s="291"/>
      <c r="X222" s="291"/>
      <c r="Y222" s="291"/>
      <c r="Z222" s="291"/>
      <c r="AA222" s="291"/>
      <c r="AB222" s="291"/>
      <c r="AC222" s="291"/>
      <c r="AD222" s="291"/>
      <c r="AE222" s="291"/>
      <c r="AF222" s="291">
        <f t="shared" si="49"/>
        <v>0</v>
      </c>
      <c r="AG222" s="291"/>
      <c r="AH222" s="291"/>
      <c r="AI222" s="809"/>
      <c r="AJ222" s="809"/>
      <c r="AK222" s="291"/>
      <c r="AL222" s="291"/>
      <c r="AM222" s="291"/>
      <c r="AN222" s="291"/>
      <c r="AO222" s="291"/>
      <c r="AP222" s="291"/>
      <c r="AQ222" s="292"/>
      <c r="AR222" s="286">
        <f t="shared" si="47"/>
        <v>0</v>
      </c>
    </row>
    <row r="223" spans="2:44" s="265" customFormat="1" x14ac:dyDescent="0.2">
      <c r="B223" s="277"/>
      <c r="C223" s="911" t="s">
        <v>295</v>
      </c>
      <c r="D223" s="289">
        <f>IFERROR('Group Inputs'!D252,"")</f>
        <v>0</v>
      </c>
      <c r="E223" s="289">
        <f>IFERROR('Group Inputs'!F252,"")</f>
        <v>0</v>
      </c>
      <c r="F223" s="289">
        <f t="shared" si="51"/>
        <v>0</v>
      </c>
      <c r="G223" s="289"/>
      <c r="H223" s="1309"/>
      <c r="I223" s="289"/>
      <c r="J223" s="289"/>
      <c r="K223" s="289"/>
      <c r="L223" s="289"/>
      <c r="M223" s="289"/>
      <c r="N223" s="289"/>
      <c r="O223" s="289"/>
      <c r="P223" s="289"/>
      <c r="Q223" s="289"/>
      <c r="R223" s="289"/>
      <c r="S223" s="290"/>
      <c r="T223" s="285">
        <f t="shared" si="48"/>
        <v>0</v>
      </c>
      <c r="U223" s="286"/>
      <c r="V223" s="286"/>
      <c r="W223" s="291"/>
      <c r="X223" s="291"/>
      <c r="Y223" s="291"/>
      <c r="Z223" s="291"/>
      <c r="AA223" s="291"/>
      <c r="AB223" s="291"/>
      <c r="AC223" s="291"/>
      <c r="AD223" s="291"/>
      <c r="AE223" s="291"/>
      <c r="AF223" s="291">
        <f t="shared" si="49"/>
        <v>0</v>
      </c>
      <c r="AG223" s="291"/>
      <c r="AH223" s="291"/>
      <c r="AI223" s="809"/>
      <c r="AJ223" s="809"/>
      <c r="AK223" s="291"/>
      <c r="AL223" s="291"/>
      <c r="AM223" s="291"/>
      <c r="AN223" s="291"/>
      <c r="AO223" s="291"/>
      <c r="AP223" s="291"/>
      <c r="AQ223" s="292"/>
      <c r="AR223" s="286">
        <f t="shared" si="47"/>
        <v>0</v>
      </c>
    </row>
    <row r="224" spans="2:44" s="265" customFormat="1" x14ac:dyDescent="0.2">
      <c r="B224" s="277"/>
      <c r="C224" s="911" t="s">
        <v>295</v>
      </c>
      <c r="D224" s="289">
        <f>IFERROR('Group Inputs'!D253,"")</f>
        <v>0</v>
      </c>
      <c r="E224" s="289">
        <f>IFERROR('Group Inputs'!F253,"")</f>
        <v>0</v>
      </c>
      <c r="F224" s="289">
        <f t="shared" si="51"/>
        <v>0</v>
      </c>
      <c r="G224" s="289"/>
      <c r="H224" s="1309"/>
      <c r="I224" s="289"/>
      <c r="J224" s="289"/>
      <c r="K224" s="289"/>
      <c r="L224" s="289"/>
      <c r="M224" s="289"/>
      <c r="N224" s="289"/>
      <c r="O224" s="289"/>
      <c r="P224" s="289"/>
      <c r="Q224" s="289"/>
      <c r="R224" s="289"/>
      <c r="S224" s="290"/>
      <c r="T224" s="285">
        <f t="shared" si="48"/>
        <v>0</v>
      </c>
      <c r="U224" s="286"/>
      <c r="V224" s="286"/>
      <c r="W224" s="291"/>
      <c r="X224" s="291"/>
      <c r="Y224" s="291"/>
      <c r="Z224" s="291"/>
      <c r="AA224" s="291"/>
      <c r="AB224" s="291"/>
      <c r="AC224" s="291"/>
      <c r="AD224" s="291"/>
      <c r="AE224" s="291"/>
      <c r="AF224" s="291">
        <f t="shared" si="49"/>
        <v>0</v>
      </c>
      <c r="AG224" s="291"/>
      <c r="AH224" s="291"/>
      <c r="AI224" s="809"/>
      <c r="AJ224" s="809"/>
      <c r="AK224" s="291"/>
      <c r="AL224" s="291"/>
      <c r="AM224" s="291"/>
      <c r="AN224" s="291"/>
      <c r="AO224" s="291"/>
      <c r="AP224" s="291"/>
      <c r="AQ224" s="292"/>
      <c r="AR224" s="286">
        <f t="shared" si="47"/>
        <v>0</v>
      </c>
    </row>
    <row r="225" spans="2:44" s="265" customFormat="1" x14ac:dyDescent="0.2">
      <c r="B225" s="277"/>
      <c r="C225" s="911"/>
      <c r="D225" s="289"/>
      <c r="E225" s="289"/>
      <c r="F225" s="289"/>
      <c r="G225" s="289"/>
      <c r="H225" s="1309"/>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09"/>
      <c r="AJ225" s="809"/>
      <c r="AK225" s="291"/>
      <c r="AL225" s="291"/>
      <c r="AM225" s="291"/>
      <c r="AN225" s="291"/>
      <c r="AO225" s="291"/>
      <c r="AP225" s="291"/>
      <c r="AQ225" s="292"/>
      <c r="AR225" s="286">
        <f t="shared" si="47"/>
        <v>0</v>
      </c>
    </row>
    <row r="226" spans="2:44" s="265" customFormat="1" x14ac:dyDescent="0.2">
      <c r="B226" s="277"/>
      <c r="C226" s="1301" t="s">
        <v>296</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47"/>
        <v>0</v>
      </c>
    </row>
    <row r="227" spans="2:44" s="265" customFormat="1" x14ac:dyDescent="0.2">
      <c r="B227" s="277"/>
      <c r="C227" s="1303" t="s">
        <v>263</v>
      </c>
      <c r="D227" s="283"/>
      <c r="E227" s="283"/>
      <c r="F227" s="283"/>
      <c r="G227" s="283"/>
      <c r="H227" s="1308"/>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8"/>
      <c r="AJ227" s="808"/>
      <c r="AK227" s="287"/>
      <c r="AL227" s="287"/>
      <c r="AM227" s="287"/>
      <c r="AN227" s="287"/>
      <c r="AO227" s="287"/>
      <c r="AP227" s="287"/>
      <c r="AQ227" s="288"/>
      <c r="AR227" s="286">
        <f t="shared" si="47"/>
        <v>0</v>
      </c>
    </row>
    <row r="228" spans="2:44" s="265" customFormat="1" x14ac:dyDescent="0.2">
      <c r="B228" s="277"/>
      <c r="C228" s="911" t="s">
        <v>1119</v>
      </c>
      <c r="D228" s="289">
        <f>IFERROR('Group Inputs'!D257,"")</f>
        <v>0</v>
      </c>
      <c r="E228" s="289">
        <f>IFERROR('Group Inputs'!F257,"")</f>
        <v>0</v>
      </c>
      <c r="F228" s="289">
        <f>D228-E228</f>
        <v>0</v>
      </c>
      <c r="G228" s="289"/>
      <c r="H228" s="1309"/>
      <c r="I228" s="289"/>
      <c r="J228" s="289"/>
      <c r="K228" s="289"/>
      <c r="L228" s="289"/>
      <c r="M228" s="289"/>
      <c r="N228" s="289"/>
      <c r="O228" s="289"/>
      <c r="P228" s="289"/>
      <c r="Q228" s="289"/>
      <c r="R228" s="289"/>
      <c r="S228" s="290"/>
      <c r="T228" s="285">
        <f>SUM(F228:S228)</f>
        <v>0</v>
      </c>
      <c r="U228" s="286"/>
      <c r="V228" s="286"/>
      <c r="W228" s="291"/>
      <c r="X228" s="291"/>
      <c r="Y228" s="291"/>
      <c r="Z228" s="291"/>
      <c r="AA228" s="291"/>
      <c r="AB228" s="291"/>
      <c r="AC228" s="291"/>
      <c r="AD228" s="291"/>
      <c r="AE228" s="291"/>
      <c r="AF228" s="291">
        <f>+T228</f>
        <v>0</v>
      </c>
      <c r="AG228" s="291"/>
      <c r="AH228" s="291"/>
      <c r="AI228" s="809"/>
      <c r="AJ228" s="809"/>
      <c r="AK228" s="291"/>
      <c r="AL228" s="291"/>
      <c r="AM228" s="291"/>
      <c r="AN228" s="291"/>
      <c r="AO228" s="291"/>
      <c r="AP228" s="291"/>
      <c r="AQ228" s="292"/>
      <c r="AR228" s="286">
        <f t="shared" si="47"/>
        <v>0</v>
      </c>
    </row>
    <row r="229" spans="2:44" s="265" customFormat="1" x14ac:dyDescent="0.2">
      <c r="B229" s="277"/>
      <c r="C229" s="911"/>
      <c r="D229" s="289"/>
      <c r="E229" s="289"/>
      <c r="F229" s="289"/>
      <c r="G229" s="289"/>
      <c r="H229" s="1309"/>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09"/>
      <c r="AJ229" s="809"/>
      <c r="AK229" s="291"/>
      <c r="AL229" s="291"/>
      <c r="AM229" s="291"/>
      <c r="AN229" s="291"/>
      <c r="AO229" s="291"/>
      <c r="AP229" s="291"/>
      <c r="AQ229" s="292"/>
      <c r="AR229" s="286">
        <f t="shared" si="47"/>
        <v>0</v>
      </c>
    </row>
    <row r="230" spans="2:44" s="265" customFormat="1" x14ac:dyDescent="0.2">
      <c r="B230" s="277"/>
      <c r="C230" s="1301" t="s">
        <v>298</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47"/>
        <v>0</v>
      </c>
    </row>
    <row r="231" spans="2:44" s="265" customFormat="1" x14ac:dyDescent="0.2">
      <c r="B231" s="277"/>
      <c r="C231" s="1303" t="s">
        <v>299</v>
      </c>
      <c r="D231" s="283"/>
      <c r="E231" s="283"/>
      <c r="F231" s="283"/>
      <c r="G231" s="283"/>
      <c r="H231" s="1308"/>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8"/>
      <c r="AJ231" s="808"/>
      <c r="AK231" s="287"/>
      <c r="AL231" s="287"/>
      <c r="AM231" s="287"/>
      <c r="AN231" s="287"/>
      <c r="AO231" s="287"/>
      <c r="AP231" s="287"/>
      <c r="AQ231" s="288"/>
      <c r="AR231" s="286">
        <f t="shared" si="47"/>
        <v>0</v>
      </c>
    </row>
    <row r="232" spans="2:44" s="265" customFormat="1" x14ac:dyDescent="0.2">
      <c r="B232" s="277"/>
      <c r="C232" s="911" t="s">
        <v>349</v>
      </c>
      <c r="D232" s="289">
        <f>IFERROR('Group Inputs'!D261,"")</f>
        <v>0</v>
      </c>
      <c r="E232" s="289">
        <f>IFERROR('Group Inputs'!F261,"")</f>
        <v>0</v>
      </c>
      <c r="F232" s="289">
        <f>D232-E232</f>
        <v>0</v>
      </c>
      <c r="G232" s="289"/>
      <c r="H232" s="1309"/>
      <c r="I232" s="289"/>
      <c r="J232" s="289"/>
      <c r="K232" s="289"/>
      <c r="L232" s="289"/>
      <c r="M232" s="289"/>
      <c r="N232" s="289"/>
      <c r="O232" s="289"/>
      <c r="P232" s="289"/>
      <c r="Q232" s="289"/>
      <c r="R232" s="289"/>
      <c r="S232" s="290"/>
      <c r="T232" s="285">
        <f>SUM(F232:S232)</f>
        <v>0</v>
      </c>
      <c r="U232" s="286"/>
      <c r="V232" s="286"/>
      <c r="W232" s="291"/>
      <c r="X232" s="291"/>
      <c r="Y232" s="291"/>
      <c r="Z232" s="291"/>
      <c r="AA232" s="291"/>
      <c r="AB232" s="291"/>
      <c r="AC232" s="291"/>
      <c r="AD232" s="291"/>
      <c r="AE232" s="291"/>
      <c r="AF232" s="291"/>
      <c r="AG232" s="291"/>
      <c r="AH232" s="291"/>
      <c r="AI232" s="809"/>
      <c r="AJ232" s="809"/>
      <c r="AK232" s="291">
        <f>+T232</f>
        <v>0</v>
      </c>
      <c r="AL232" s="291"/>
      <c r="AM232" s="291"/>
      <c r="AN232" s="291"/>
      <c r="AO232" s="291"/>
      <c r="AP232" s="291"/>
      <c r="AQ232" s="292"/>
      <c r="AR232" s="286">
        <f t="shared" si="47"/>
        <v>0</v>
      </c>
    </row>
    <row r="233" spans="2:44" s="265" customFormat="1" x14ac:dyDescent="0.2">
      <c r="B233" s="277"/>
      <c r="C233" s="911" t="s">
        <v>301</v>
      </c>
      <c r="D233" s="289">
        <f>IFERROR('Group Inputs'!D262,"")</f>
        <v>0</v>
      </c>
      <c r="E233" s="289">
        <f>IFERROR('Group Inputs'!F262,"")</f>
        <v>0</v>
      </c>
      <c r="F233" s="289">
        <f t="shared" ref="F233:F236" si="52">D233-E233</f>
        <v>0</v>
      </c>
      <c r="G233" s="289"/>
      <c r="H233" s="1309"/>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09"/>
      <c r="AJ233" s="809"/>
      <c r="AK233" s="291"/>
      <c r="AL233" s="291">
        <f>+T233</f>
        <v>0</v>
      </c>
      <c r="AM233" s="291"/>
      <c r="AN233" s="291"/>
      <c r="AO233" s="291"/>
      <c r="AP233" s="291"/>
      <c r="AQ233" s="292"/>
      <c r="AR233" s="286">
        <f t="shared" si="47"/>
        <v>0</v>
      </c>
    </row>
    <row r="234" spans="2:44" s="265" customFormat="1" x14ac:dyDescent="0.2">
      <c r="B234" s="277"/>
      <c r="C234" s="911" t="s">
        <v>302</v>
      </c>
      <c r="D234" s="289">
        <f>IFERROR('Group Inputs'!D263,"")</f>
        <v>0</v>
      </c>
      <c r="E234" s="289">
        <f>IFERROR('Group Inputs'!F263,"")</f>
        <v>0</v>
      </c>
      <c r="F234" s="289">
        <f t="shared" si="52"/>
        <v>0</v>
      </c>
      <c r="G234" s="289"/>
      <c r="H234" s="1309"/>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09"/>
      <c r="AJ234" s="809"/>
      <c r="AK234" s="291"/>
      <c r="AL234" s="291"/>
      <c r="AM234" s="291">
        <f>+T234</f>
        <v>0</v>
      </c>
      <c r="AN234" s="291"/>
      <c r="AO234" s="291"/>
      <c r="AP234" s="291"/>
      <c r="AQ234" s="292"/>
      <c r="AR234" s="286">
        <f t="shared" si="47"/>
        <v>0</v>
      </c>
    </row>
    <row r="235" spans="2:44" s="265" customFormat="1" x14ac:dyDescent="0.2">
      <c r="B235" s="277"/>
      <c r="C235" s="911" t="s">
        <v>1121</v>
      </c>
      <c r="D235" s="289">
        <f>IFERROR('Group Inputs'!D264,"")</f>
        <v>0</v>
      </c>
      <c r="E235" s="289">
        <f>IFERROR('Group Inputs'!F264,"")</f>
        <v>0</v>
      </c>
      <c r="F235" s="289">
        <f t="shared" si="52"/>
        <v>0</v>
      </c>
      <c r="G235" s="289"/>
      <c r="H235" s="1309"/>
      <c r="I235" s="289"/>
      <c r="J235" s="289"/>
      <c r="K235" s="289"/>
      <c r="L235" s="289"/>
      <c r="M235" s="289"/>
      <c r="N235" s="289"/>
      <c r="O235" s="289"/>
      <c r="P235" s="289"/>
      <c r="Q235" s="289"/>
      <c r="R235" s="289"/>
      <c r="S235" s="290"/>
      <c r="T235" s="285">
        <f>SUM(F235:S235)</f>
        <v>0</v>
      </c>
      <c r="U235" s="286"/>
      <c r="V235" s="286"/>
      <c r="W235" s="291">
        <f>T235</f>
        <v>0</v>
      </c>
      <c r="X235" s="291"/>
      <c r="Y235" s="291"/>
      <c r="Z235" s="291"/>
      <c r="AA235" s="291"/>
      <c r="AB235" s="291"/>
      <c r="AC235" s="291"/>
      <c r="AD235" s="291"/>
      <c r="AE235" s="291"/>
      <c r="AF235" s="291"/>
      <c r="AG235" s="291"/>
      <c r="AH235" s="291"/>
      <c r="AI235" s="809"/>
      <c r="AJ235" s="809"/>
      <c r="AK235" s="291"/>
      <c r="AL235" s="291"/>
      <c r="AM235" s="291"/>
      <c r="AN235" s="291"/>
      <c r="AO235" s="291"/>
      <c r="AP235" s="291"/>
      <c r="AQ235" s="292"/>
      <c r="AR235" s="286">
        <f t="shared" si="47"/>
        <v>0</v>
      </c>
    </row>
    <row r="236" spans="2:44" s="265" customFormat="1" x14ac:dyDescent="0.2">
      <c r="B236" s="277"/>
      <c r="C236" s="296" t="s">
        <v>1122</v>
      </c>
      <c r="D236" s="289">
        <f>SUBTOTAL(9,'Group Inputs'!D12:D116)</f>
        <v>0</v>
      </c>
      <c r="E236" s="289">
        <f>IFERROR('Group Inputs'!F265,"")</f>
        <v>0</v>
      </c>
      <c r="F236" s="289">
        <f t="shared" si="52"/>
        <v>0</v>
      </c>
      <c r="G236" s="289"/>
      <c r="H236" s="1309"/>
      <c r="I236" s="289"/>
      <c r="J236" s="289"/>
      <c r="K236" s="289"/>
      <c r="L236" s="289"/>
      <c r="M236" s="289"/>
      <c r="N236" s="289"/>
      <c r="O236" s="289"/>
      <c r="P236" s="289"/>
      <c r="Q236" s="289"/>
      <c r="R236" s="289"/>
      <c r="S236" s="290"/>
      <c r="T236" s="285">
        <f>SUM(F236:S236)</f>
        <v>0</v>
      </c>
      <c r="U236" s="286"/>
      <c r="V236" s="286"/>
      <c r="W236" s="291"/>
      <c r="X236" s="291"/>
      <c r="Y236" s="291"/>
      <c r="Z236" s="291"/>
      <c r="AA236" s="291"/>
      <c r="AB236" s="291"/>
      <c r="AC236" s="291"/>
      <c r="AD236" s="291"/>
      <c r="AE236" s="291"/>
      <c r="AF236" s="291"/>
      <c r="AG236" s="291"/>
      <c r="AH236" s="291"/>
      <c r="AI236" s="809"/>
      <c r="AJ236" s="809"/>
      <c r="AK236" s="291"/>
      <c r="AL236" s="291"/>
      <c r="AM236" s="291"/>
      <c r="AN236" s="291"/>
      <c r="AO236" s="291"/>
      <c r="AP236" s="291"/>
      <c r="AQ236" s="292"/>
      <c r="AR236" s="286">
        <f t="shared" si="47"/>
        <v>0</v>
      </c>
    </row>
    <row r="237" spans="2:44" s="265" customFormat="1" x14ac:dyDescent="0.2">
      <c r="B237" s="277"/>
      <c r="C237" s="297"/>
      <c r="D237" s="289"/>
      <c r="E237" s="289"/>
      <c r="F237" s="289"/>
      <c r="G237" s="289"/>
      <c r="H237" s="1309"/>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09"/>
      <c r="AJ237" s="809"/>
      <c r="AK237" s="291"/>
      <c r="AL237" s="291"/>
      <c r="AM237" s="291"/>
      <c r="AN237" s="291"/>
      <c r="AO237" s="291"/>
      <c r="AP237" s="291"/>
      <c r="AQ237" s="292"/>
      <c r="AR237" s="286">
        <f t="shared" si="47"/>
        <v>0</v>
      </c>
    </row>
    <row r="238" spans="2:44" s="265" customFormat="1" x14ac:dyDescent="0.2">
      <c r="B238" s="277"/>
      <c r="C238" s="297"/>
      <c r="D238" s="289"/>
      <c r="E238" s="289"/>
      <c r="F238" s="289">
        <f>-D236</f>
        <v>0</v>
      </c>
      <c r="G238" s="289"/>
      <c r="H238" s="1309"/>
      <c r="I238" s="289"/>
      <c r="J238" s="289"/>
      <c r="K238" s="289"/>
      <c r="L238" s="289"/>
      <c r="M238" s="289"/>
      <c r="N238" s="289"/>
      <c r="O238" s="289"/>
      <c r="P238" s="289"/>
      <c r="Q238" s="289"/>
      <c r="R238" s="289"/>
      <c r="S238" s="290"/>
      <c r="T238" s="285">
        <f>SUM(F238:S238)</f>
        <v>0</v>
      </c>
      <c r="U238" s="286"/>
      <c r="V238" s="286"/>
      <c r="W238" s="291"/>
      <c r="X238" s="291"/>
      <c r="Y238" s="291"/>
      <c r="Z238" s="291"/>
      <c r="AA238" s="291"/>
      <c r="AB238" s="291"/>
      <c r="AC238" s="291"/>
      <c r="AD238" s="291"/>
      <c r="AE238" s="291"/>
      <c r="AF238" s="291"/>
      <c r="AG238" s="291"/>
      <c r="AH238" s="291"/>
      <c r="AI238" s="809"/>
      <c r="AJ238" s="809"/>
      <c r="AK238" s="291"/>
      <c r="AL238" s="291"/>
      <c r="AM238" s="291"/>
      <c r="AN238" s="291"/>
      <c r="AO238" s="291"/>
      <c r="AP238" s="291"/>
      <c r="AQ238" s="292"/>
      <c r="AR238" s="286">
        <f t="shared" si="47"/>
        <v>0</v>
      </c>
    </row>
    <row r="239" spans="2:44" ht="13.5" thickBot="1" x14ac:dyDescent="0.25">
      <c r="C239" s="224" t="s">
        <v>1124</v>
      </c>
      <c r="D239" s="299">
        <f>SUM(D104:D236)</f>
        <v>0</v>
      </c>
      <c r="E239" s="299">
        <f>SUM(E104:E236)</f>
        <v>0</v>
      </c>
      <c r="F239" s="300">
        <f t="shared" ref="F239:T239" si="53">SUM(F5:F238)</f>
        <v>0</v>
      </c>
      <c r="G239" s="300">
        <f t="shared" si="53"/>
        <v>0</v>
      </c>
      <c r="H239" s="300">
        <f t="shared" si="53"/>
        <v>0</v>
      </c>
      <c r="I239" s="300">
        <f t="shared" si="53"/>
        <v>0</v>
      </c>
      <c r="J239" s="300">
        <f t="shared" si="53"/>
        <v>0</v>
      </c>
      <c r="K239" s="300">
        <f t="shared" si="53"/>
        <v>0</v>
      </c>
      <c r="L239" s="300">
        <f t="shared" si="53"/>
        <v>0</v>
      </c>
      <c r="M239" s="300">
        <f t="shared" si="53"/>
        <v>0</v>
      </c>
      <c r="N239" s="300">
        <f t="shared" si="53"/>
        <v>0</v>
      </c>
      <c r="O239" s="300">
        <f t="shared" si="53"/>
        <v>0</v>
      </c>
      <c r="P239" s="300">
        <f t="shared" si="53"/>
        <v>0</v>
      </c>
      <c r="Q239" s="300">
        <f t="shared" si="53"/>
        <v>0</v>
      </c>
      <c r="R239" s="300">
        <f t="shared" si="53"/>
        <v>0</v>
      </c>
      <c r="S239" s="300">
        <f t="shared" si="53"/>
        <v>0</v>
      </c>
      <c r="T239" s="301">
        <f t="shared" si="53"/>
        <v>0</v>
      </c>
      <c r="U239" s="286"/>
      <c r="V239" s="286"/>
      <c r="W239" s="302">
        <f t="shared" ref="W239:AL239" si="54">SUM(W6:W238)</f>
        <v>0</v>
      </c>
      <c r="X239" s="302">
        <f t="shared" si="54"/>
        <v>0</v>
      </c>
      <c r="Y239" s="302">
        <f t="shared" si="54"/>
        <v>0</v>
      </c>
      <c r="Z239" s="302">
        <f t="shared" si="54"/>
        <v>0</v>
      </c>
      <c r="AA239" s="302">
        <f t="shared" si="54"/>
        <v>0</v>
      </c>
      <c r="AB239" s="302">
        <f t="shared" si="54"/>
        <v>0</v>
      </c>
      <c r="AC239" s="302">
        <f t="shared" si="54"/>
        <v>0</v>
      </c>
      <c r="AD239" s="302">
        <f t="shared" si="54"/>
        <v>0</v>
      </c>
      <c r="AE239" s="302">
        <f t="shared" si="54"/>
        <v>0</v>
      </c>
      <c r="AF239" s="302">
        <f t="shared" si="54"/>
        <v>0</v>
      </c>
      <c r="AG239" s="302">
        <f t="shared" si="54"/>
        <v>0</v>
      </c>
      <c r="AH239" s="302">
        <f t="shared" si="54"/>
        <v>0</v>
      </c>
      <c r="AI239" s="302">
        <f t="shared" si="54"/>
        <v>0</v>
      </c>
      <c r="AJ239" s="302">
        <f t="shared" si="54"/>
        <v>0</v>
      </c>
      <c r="AK239" s="302">
        <f t="shared" si="54"/>
        <v>0</v>
      </c>
      <c r="AL239" s="302">
        <f t="shared" si="54"/>
        <v>0</v>
      </c>
      <c r="AM239" s="302"/>
      <c r="AN239" s="302">
        <f>SUM(AN6:AN238)</f>
        <v>0</v>
      </c>
      <c r="AO239" s="302">
        <f>SUM(AO6:AO238)</f>
        <v>0</v>
      </c>
      <c r="AP239" s="302">
        <f>SUM(AP6:AP238)</f>
        <v>0</v>
      </c>
      <c r="AQ239" s="302">
        <f>SUM(AQ6:AQ238)</f>
        <v>0</v>
      </c>
      <c r="AR239" s="265"/>
    </row>
    <row r="240" spans="2:44" ht="13.5" thickTop="1" x14ac:dyDescent="0.2">
      <c r="D240" s="97"/>
      <c r="E240" s="97"/>
    </row>
    <row r="241" spans="2:45" x14ac:dyDescent="0.2">
      <c r="I241" s="96"/>
      <c r="J241" s="96"/>
      <c r="K241" s="96"/>
      <c r="L241" s="96"/>
      <c r="M241" s="96"/>
      <c r="N241" s="96"/>
      <c r="O241" s="96"/>
      <c r="P241" s="96"/>
      <c r="Q241" s="96"/>
      <c r="R241" s="96"/>
      <c r="S241" s="96"/>
    </row>
    <row r="242" spans="2:45" x14ac:dyDescent="0.2">
      <c r="D242" s="83"/>
      <c r="E242" s="83"/>
      <c r="F242" s="83"/>
      <c r="G242" s="83"/>
      <c r="H242" s="83"/>
      <c r="I242" s="83"/>
      <c r="J242" s="83"/>
      <c r="K242" s="83"/>
      <c r="L242" s="83"/>
      <c r="M242" s="83"/>
      <c r="N242" s="83"/>
      <c r="O242" s="83"/>
      <c r="P242" s="83"/>
      <c r="Q242" s="83"/>
      <c r="R242" s="83"/>
      <c r="S242" s="170"/>
      <c r="T242" s="83"/>
      <c r="AK242" s="170"/>
      <c r="AL242" s="170"/>
      <c r="AM242" s="170"/>
    </row>
    <row r="245" spans="2:45" x14ac:dyDescent="0.2">
      <c r="B245" s="83"/>
      <c r="D245" s="83"/>
      <c r="E245" s="83"/>
      <c r="F245" s="83"/>
      <c r="G245" s="83"/>
      <c r="H245" s="83"/>
      <c r="I245" s="83"/>
      <c r="J245" s="83"/>
      <c r="K245" s="83"/>
      <c r="L245" s="83"/>
      <c r="M245" s="83"/>
      <c r="N245" s="83"/>
      <c r="O245" s="83"/>
      <c r="P245" s="83"/>
      <c r="Q245" s="83"/>
      <c r="R245" s="83"/>
      <c r="S245" s="83"/>
      <c r="T245" s="83"/>
      <c r="AS245" s="83"/>
    </row>
  </sheetData>
  <printOptions headings="1" gridLines="1"/>
  <pageMargins left="0.39370078740157483" right="0.39370078740157483" top="0.59055118110236227" bottom="0.59055118110236227" header="0.39370078740157483" footer="0.39370078740157483"/>
  <pageSetup paperSize="8" scale="32"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7"/>
    <pageSetUpPr autoPageBreaks="0" fitToPage="1"/>
  </sheetPr>
  <dimension ref="A2:G39"/>
  <sheetViews>
    <sheetView showGridLines="0" zoomScale="90" zoomScaleNormal="90" workbookViewId="0"/>
  </sheetViews>
  <sheetFormatPr defaultColWidth="9.140625" defaultRowHeight="12.75" x14ac:dyDescent="0.2"/>
  <cols>
    <col min="1" max="1" width="5.5703125" style="203" customWidth="1"/>
    <col min="2" max="2" width="217.85546875" style="189" customWidth="1"/>
    <col min="3" max="3" width="19.5703125" style="212" customWidth="1"/>
    <col min="4" max="16384" width="9.140625" style="189"/>
  </cols>
  <sheetData>
    <row r="2" spans="1:7" x14ac:dyDescent="0.2">
      <c r="B2" s="200" t="s">
        <v>27</v>
      </c>
    </row>
    <row r="4" spans="1:7" x14ac:dyDescent="0.2">
      <c r="B4" s="204" t="s">
        <v>1133</v>
      </c>
    </row>
    <row r="5" spans="1:7" x14ac:dyDescent="0.2">
      <c r="B5" s="804"/>
      <c r="D5" s="212"/>
      <c r="E5" s="212"/>
      <c r="F5" s="212"/>
      <c r="G5" s="212"/>
    </row>
    <row r="6" spans="1:7" ht="25.5" x14ac:dyDescent="0.2">
      <c r="B6" s="805" t="s">
        <v>1134</v>
      </c>
      <c r="D6" s="212"/>
      <c r="E6" s="212"/>
      <c r="F6" s="212"/>
      <c r="G6" s="212"/>
    </row>
    <row r="7" spans="1:7" x14ac:dyDescent="0.2">
      <c r="B7" s="805"/>
      <c r="D7" s="212"/>
      <c r="E7" s="212"/>
      <c r="F7" s="212"/>
      <c r="G7" s="212"/>
    </row>
    <row r="8" spans="1:7" ht="25.5" x14ac:dyDescent="0.2">
      <c r="B8" s="805" t="s">
        <v>1135</v>
      </c>
      <c r="D8" s="212"/>
      <c r="E8" s="212"/>
      <c r="F8" s="212"/>
      <c r="G8" s="212"/>
    </row>
    <row r="9" spans="1:7" x14ac:dyDescent="0.2">
      <c r="B9" s="555"/>
    </row>
    <row r="10" spans="1:7" ht="38.25" x14ac:dyDescent="0.2">
      <c r="B10" s="806" t="s">
        <v>1136</v>
      </c>
    </row>
    <row r="11" spans="1:7" x14ac:dyDescent="0.2">
      <c r="B11" s="567"/>
    </row>
    <row r="12" spans="1:7" x14ac:dyDescent="0.2">
      <c r="A12" s="203" t="str">
        <f>"[G"&amp;A2+1&amp;"]"</f>
        <v>[G1]</v>
      </c>
      <c r="B12" s="204" t="s">
        <v>1137</v>
      </c>
    </row>
    <row r="13" spans="1:7" ht="99" customHeight="1" x14ac:dyDescent="0.2">
      <c r="A13" s="205">
        <v>1</v>
      </c>
      <c r="B13" s="434" t="s">
        <v>1138</v>
      </c>
      <c r="C13" s="1487" t="s">
        <v>1139</v>
      </c>
    </row>
    <row r="15" spans="1:7" x14ac:dyDescent="0.2">
      <c r="A15" s="203" t="str">
        <f>"[G"&amp;A13+1&amp;"]"</f>
        <v>[G2]</v>
      </c>
      <c r="B15" s="204" t="s">
        <v>1140</v>
      </c>
      <c r="C15" s="1376" t="str">
        <f>'Notes &amp; Disclosures'!B182</f>
        <v>Yes</v>
      </c>
    </row>
    <row r="16" spans="1:7" ht="267.75" x14ac:dyDescent="0.2">
      <c r="A16" s="205">
        <f>A13+1</f>
        <v>2</v>
      </c>
      <c r="B16" s="202" t="s">
        <v>1141</v>
      </c>
      <c r="C16" s="1377" t="str">
        <f>'Revenue Types '!A14</f>
        <v>Grant or Revenue Type</v>
      </c>
    </row>
    <row r="18" spans="1:6" x14ac:dyDescent="0.2">
      <c r="A18" s="203" t="str">
        <f>"[G"&amp;A16+1&amp;"]"</f>
        <v>[G3]</v>
      </c>
      <c r="B18" s="204" t="s">
        <v>1142</v>
      </c>
      <c r="C18" s="1378" t="str">
        <f>'St of Accounting Policies'!F11</f>
        <v>[G3]</v>
      </c>
    </row>
    <row r="19" spans="1:6" ht="86.25" customHeight="1" x14ac:dyDescent="0.2">
      <c r="A19" s="205">
        <f>A16+1</f>
        <v>3</v>
      </c>
      <c r="B19" s="434" t="s">
        <v>1143</v>
      </c>
    </row>
    <row r="21" spans="1:6" x14ac:dyDescent="0.2">
      <c r="A21" s="203" t="str">
        <f>"[G"&amp;A19+1&amp;"]"</f>
        <v>[G4]</v>
      </c>
      <c r="B21" s="204" t="s">
        <v>1144</v>
      </c>
      <c r="C21" s="1378" t="str">
        <f>'St of Accounting Policies'!F61</f>
        <v>[G4]</v>
      </c>
    </row>
    <row r="22" spans="1:6" ht="25.5" x14ac:dyDescent="0.2">
      <c r="A22" s="205">
        <f>A19+1</f>
        <v>4</v>
      </c>
      <c r="B22" s="202" t="s">
        <v>1145</v>
      </c>
    </row>
    <row r="23" spans="1:6" x14ac:dyDescent="0.2">
      <c r="B23" s="8"/>
    </row>
    <row r="24" spans="1:6" x14ac:dyDescent="0.2">
      <c r="A24" s="203" t="str">
        <f>"[G"&amp;A22+1&amp;"]"</f>
        <v>[G5]</v>
      </c>
      <c r="B24" s="204" t="s">
        <v>1146</v>
      </c>
      <c r="C24" s="1378" t="str">
        <f>'St of Accounting Policies'!F371</f>
        <v>[G5]</v>
      </c>
      <c r="D24" s="264"/>
    </row>
    <row r="25" spans="1:6" ht="42" customHeight="1" x14ac:dyDescent="0.2">
      <c r="A25" s="205">
        <f>A22+1</f>
        <v>5</v>
      </c>
      <c r="B25" s="202" t="s">
        <v>1147</v>
      </c>
    </row>
    <row r="26" spans="1:6" x14ac:dyDescent="0.2">
      <c r="B26" s="8"/>
    </row>
    <row r="27" spans="1:6" x14ac:dyDescent="0.2">
      <c r="A27" s="203" t="str">
        <f>"[G"&amp;A25+1&amp;"]"</f>
        <v>[G6]</v>
      </c>
      <c r="B27" s="807" t="s">
        <v>1148</v>
      </c>
    </row>
    <row r="28" spans="1:6" ht="216.75" x14ac:dyDescent="0.2">
      <c r="A28" s="205">
        <f>A25+1</f>
        <v>6</v>
      </c>
      <c r="B28" s="1384" t="s">
        <v>1149</v>
      </c>
    </row>
    <row r="29" spans="1:6" x14ac:dyDescent="0.2">
      <c r="B29" s="8"/>
    </row>
    <row r="30" spans="1:6" x14ac:dyDescent="0.2">
      <c r="A30" s="203" t="str">
        <f>"[G"&amp;A28+1&amp;"]"</f>
        <v>[G7]</v>
      </c>
      <c r="B30" s="204" t="s">
        <v>1150</v>
      </c>
      <c r="C30" s="993"/>
    </row>
    <row r="31" spans="1:6" ht="293.25" x14ac:dyDescent="0.2">
      <c r="A31" s="205">
        <f>A28+1</f>
        <v>7</v>
      </c>
      <c r="B31" s="889" t="s">
        <v>1151</v>
      </c>
      <c r="C31" s="1487" t="s">
        <v>1152</v>
      </c>
      <c r="F31" s="842"/>
    </row>
    <row r="32" spans="1:6" ht="179.25" customHeight="1" x14ac:dyDescent="0.2">
      <c r="B32" s="890" t="s">
        <v>1153</v>
      </c>
    </row>
    <row r="34" spans="1:3" x14ac:dyDescent="0.2">
      <c r="A34" s="203" t="str">
        <f>"[G"&amp;A31+1&amp;"]"</f>
        <v>[G8]</v>
      </c>
      <c r="B34" s="204" t="s">
        <v>1154</v>
      </c>
      <c r="C34" s="993" t="str">
        <f>'Notes &amp; Disclosures'!O447</f>
        <v>Board Contributions</v>
      </c>
    </row>
    <row r="35" spans="1:3" ht="255" x14ac:dyDescent="0.2">
      <c r="A35" s="205">
        <f>A31+1</f>
        <v>8</v>
      </c>
      <c r="B35" s="1385" t="s">
        <v>1155</v>
      </c>
    </row>
    <row r="36" spans="1:3" x14ac:dyDescent="0.2">
      <c r="A36" s="205">
        <v>8</v>
      </c>
    </row>
    <row r="37" spans="1:3" x14ac:dyDescent="0.2">
      <c r="A37" s="203" t="str">
        <f>"[G"&amp;A35+1&amp;"]"</f>
        <v>[G9]</v>
      </c>
      <c r="B37" s="204" t="s">
        <v>1156</v>
      </c>
      <c r="C37" s="1379" t="str">
        <f>'St of Comprehensive Rev. &amp; Exp.'!L9</f>
        <v>Netting of revenue and expenditure</v>
      </c>
    </row>
    <row r="38" spans="1:3" x14ac:dyDescent="0.2">
      <c r="A38" s="205">
        <f>A35+1</f>
        <v>9</v>
      </c>
      <c r="B38" s="932" t="s">
        <v>1157</v>
      </c>
    </row>
    <row r="39" spans="1:3" x14ac:dyDescent="0.2">
      <c r="A39" s="205">
        <v>9</v>
      </c>
    </row>
  </sheetData>
  <hyperlinks>
    <hyperlink ref="C13" r:id="rId1" xr:uid="{1D8F8FE0-327F-4BD5-BED3-FA88BD64DC66}"/>
    <hyperlink ref="C31" r:id="rId2" location="financial-information-for-schools-handbook-1" xr:uid="{AA14BAB9-685F-4A97-8B46-E06216105C73}"/>
  </hyperlinks>
  <pageMargins left="0.74803149606299213" right="0.74803149606299213" top="0.98425196850393704" bottom="0.98425196850393704" header="0.51181102362204722" footer="0.51181102362204722"/>
  <pageSetup paperSize="9" scale="59" fitToHeight="0" orientation="landscape" r:id="rId3"/>
  <headerFooter alignWithMargins="0">
    <oddHeader>&amp;C&amp;"Calibri"&amp;10&amp;K000000 [UNCLASSIFIED]&amp;1#_x000D_</oddHeader>
    <oddFooter>&amp;C_x000D_&amp;1#&amp;"Calibri"&amp;10&amp;K000000 [UNCLASSIFIED]</oddFooter>
  </headerFooter>
  <rowBreaks count="1" manualBreakCount="1">
    <brk id="3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7"/>
    <pageSetUpPr autoPageBreaks="0" fitToPage="1"/>
  </sheetPr>
  <dimension ref="A2:J210"/>
  <sheetViews>
    <sheetView showGridLines="0" zoomScale="80" zoomScaleNormal="80" workbookViewId="0"/>
  </sheetViews>
  <sheetFormatPr defaultColWidth="9.140625" defaultRowHeight="12.75" x14ac:dyDescent="0.2"/>
  <cols>
    <col min="1" max="1" width="6.42578125" style="203" bestFit="1" customWidth="1"/>
    <col min="2" max="2" width="195.5703125" style="189" customWidth="1"/>
    <col min="3" max="3" width="26.85546875" style="232" customWidth="1"/>
    <col min="4" max="4" width="31.42578125" style="189" customWidth="1"/>
    <col min="5" max="5" width="27.85546875" style="189" customWidth="1"/>
    <col min="6" max="16384" width="9.140625" style="189"/>
  </cols>
  <sheetData>
    <row r="2" spans="1:3" x14ac:dyDescent="0.2">
      <c r="B2" s="200" t="s">
        <v>28</v>
      </c>
    </row>
    <row r="4" spans="1:3" x14ac:dyDescent="0.2">
      <c r="A4" s="203" t="str">
        <f>"[S"&amp;A2+1&amp;"]"</f>
        <v>[S1]</v>
      </c>
      <c r="B4" s="204" t="s">
        <v>181</v>
      </c>
      <c r="C4" s="262" t="str">
        <f>'Notes &amp; Disclosures'!O13</f>
        <v>[S1]</v>
      </c>
    </row>
    <row r="5" spans="1:3" ht="78.599999999999994" customHeight="1" x14ac:dyDescent="0.2">
      <c r="A5" s="205">
        <v>1</v>
      </c>
      <c r="B5" s="435" t="s">
        <v>1158</v>
      </c>
    </row>
    <row r="7" spans="1:3" x14ac:dyDescent="0.2">
      <c r="A7" s="203" t="str">
        <f>"[S"&amp;A5+1&amp;"]"</f>
        <v>[S2]</v>
      </c>
      <c r="B7" s="204" t="s">
        <v>1159</v>
      </c>
      <c r="C7" s="1380" t="str">
        <f>'Notes &amp; Disclosures'!O8</f>
        <v>[S2]</v>
      </c>
    </row>
    <row r="8" spans="1:3" ht="32.1" customHeight="1" x14ac:dyDescent="0.2">
      <c r="A8" s="205">
        <f>A5+1</f>
        <v>2</v>
      </c>
      <c r="B8" s="1362" t="s">
        <v>1160</v>
      </c>
      <c r="C8" s="262" t="str">
        <f>'Notes &amp; Disclosures'!O147</f>
        <v>[S2]</v>
      </c>
    </row>
    <row r="10" spans="1:3" x14ac:dyDescent="0.2">
      <c r="A10" s="203" t="str">
        <f>"[S"&amp;A8+1&amp;"]"</f>
        <v>[S3]</v>
      </c>
      <c r="B10" s="204" t="s">
        <v>1161</v>
      </c>
      <c r="C10" s="1381" t="str">
        <f>'Statement of Cash Flows'!M16</f>
        <v>[S3]</v>
      </c>
    </row>
    <row r="11" spans="1:3" ht="38.25" x14ac:dyDescent="0.2">
      <c r="A11" s="205">
        <f>A8+1</f>
        <v>3</v>
      </c>
      <c r="B11" s="436" t="s">
        <v>1162</v>
      </c>
    </row>
    <row r="13" spans="1:3" x14ac:dyDescent="0.2">
      <c r="A13" s="203" t="str">
        <f>"[S"&amp;A11+1&amp;"]"</f>
        <v>[S4]</v>
      </c>
      <c r="B13" s="204" t="s">
        <v>1163</v>
      </c>
      <c r="C13" s="1380" t="str">
        <f>'Notes &amp; Disclosures'!O238</f>
        <v>[S4]</v>
      </c>
    </row>
    <row r="14" spans="1:3" ht="38.25" x14ac:dyDescent="0.2">
      <c r="A14" s="205">
        <f>A11+1</f>
        <v>4</v>
      </c>
      <c r="B14" s="202" t="s">
        <v>1164</v>
      </c>
    </row>
    <row r="16" spans="1:3" x14ac:dyDescent="0.2">
      <c r="A16" s="203" t="str">
        <f>"[S"&amp;A14+1&amp;"]"</f>
        <v>[S5]</v>
      </c>
      <c r="B16" s="204" t="s">
        <v>1165</v>
      </c>
      <c r="C16" s="1381" t="str">
        <f>'Statement of Cash Flows'!M6</f>
        <v>[S5]</v>
      </c>
    </row>
    <row r="17" spans="1:4" ht="323.25" customHeight="1" x14ac:dyDescent="0.2">
      <c r="A17" s="205">
        <f>A14+1</f>
        <v>5</v>
      </c>
      <c r="B17" s="202" t="s">
        <v>1166</v>
      </c>
    </row>
    <row r="18" spans="1:4" x14ac:dyDescent="0.2">
      <c r="B18" s="8"/>
    </row>
    <row r="19" spans="1:4" x14ac:dyDescent="0.2">
      <c r="A19" s="203" t="str">
        <f>"[S"&amp;A17+1&amp;"]"</f>
        <v>[S6]</v>
      </c>
      <c r="B19" s="204" t="s">
        <v>179</v>
      </c>
      <c r="C19" s="262" t="str">
        <f>'Notes &amp; Disclosures'!O10</f>
        <v>[S6]</v>
      </c>
    </row>
    <row r="20" spans="1:4" ht="90" customHeight="1" x14ac:dyDescent="0.2">
      <c r="A20" s="205">
        <f>A17+1</f>
        <v>6</v>
      </c>
      <c r="B20" s="776" t="s">
        <v>1167</v>
      </c>
      <c r="D20" s="376"/>
    </row>
    <row r="21" spans="1:4" x14ac:dyDescent="0.2">
      <c r="B21" s="8"/>
    </row>
    <row r="22" spans="1:4" x14ac:dyDescent="0.2">
      <c r="A22" s="203" t="str">
        <f>"[S"&amp;A20+1&amp;"]"</f>
        <v>[S7]</v>
      </c>
      <c r="B22" s="204" t="s">
        <v>1168</v>
      </c>
      <c r="C22" s="262" t="str">
        <f>'Notes &amp; Disclosures'!O688</f>
        <v>[S7]</v>
      </c>
    </row>
    <row r="23" spans="1:4" ht="25.5" x14ac:dyDescent="0.2">
      <c r="A23" s="205">
        <f>A20+1</f>
        <v>7</v>
      </c>
      <c r="B23" s="1505" t="s">
        <v>1169</v>
      </c>
    </row>
    <row r="24" spans="1:4" x14ac:dyDescent="0.2">
      <c r="B24" s="8"/>
    </row>
    <row r="25" spans="1:4" x14ac:dyDescent="0.2">
      <c r="A25" s="203" t="str">
        <f>"[S"&amp;A23+1&amp;"]"</f>
        <v>[S8]</v>
      </c>
      <c r="B25" s="204" t="s">
        <v>1170</v>
      </c>
      <c r="C25" s="1381">
        <f>'St of Comprehensive Rev. &amp; Exp.'!L27</f>
        <v>0</v>
      </c>
    </row>
    <row r="26" spans="1:4" x14ac:dyDescent="0.2">
      <c r="A26" s="205">
        <f>A23+1</f>
        <v>8</v>
      </c>
      <c r="B26" s="202" t="s">
        <v>1171</v>
      </c>
    </row>
    <row r="27" spans="1:4" x14ac:dyDescent="0.2">
      <c r="B27" s="8"/>
    </row>
    <row r="28" spans="1:4" x14ac:dyDescent="0.2">
      <c r="A28" s="203" t="str">
        <f>"[S"&amp;A26+1&amp;"]"</f>
        <v>[S9]</v>
      </c>
      <c r="B28" s="204" t="s">
        <v>1172</v>
      </c>
      <c r="C28" s="1381" t="str">
        <f>'Statement of Cash Flows'!M12</f>
        <v>[S9]</v>
      </c>
    </row>
    <row r="29" spans="1:4" x14ac:dyDescent="0.2">
      <c r="A29" s="205">
        <f>A26+1</f>
        <v>9</v>
      </c>
      <c r="B29" s="202" t="s">
        <v>1173</v>
      </c>
    </row>
    <row r="30" spans="1:4" x14ac:dyDescent="0.2">
      <c r="B30" s="8"/>
    </row>
    <row r="31" spans="1:4" x14ac:dyDescent="0.2">
      <c r="A31" s="203" t="str">
        <f>"[S"&amp;A29+1&amp;"]"</f>
        <v>[S10]</v>
      </c>
      <c r="B31" s="204" t="s">
        <v>1174</v>
      </c>
      <c r="C31" s="1381" t="str">
        <f>'Statement of Cash Flows'!M13</f>
        <v>[S10]</v>
      </c>
    </row>
    <row r="32" spans="1:4" ht="30.95" customHeight="1" x14ac:dyDescent="0.2">
      <c r="A32" s="205">
        <f>A29+1</f>
        <v>10</v>
      </c>
      <c r="B32" s="202" t="s">
        <v>1175</v>
      </c>
    </row>
    <row r="33" spans="1:4" x14ac:dyDescent="0.2">
      <c r="B33" s="8"/>
    </row>
    <row r="34" spans="1:4" x14ac:dyDescent="0.2">
      <c r="A34" s="203" t="str">
        <f>"[S"&amp;A32+1&amp;"]"</f>
        <v>[S11]</v>
      </c>
      <c r="B34" s="204" t="s">
        <v>1176</v>
      </c>
      <c r="C34" s="261" t="str">
        <f>'St of Accounting Policies'!F338</f>
        <v>[S11]</v>
      </c>
    </row>
    <row r="35" spans="1:4" ht="89.25" x14ac:dyDescent="0.2">
      <c r="A35" s="205">
        <f>A32+1</f>
        <v>11</v>
      </c>
      <c r="B35" s="434" t="s">
        <v>1177</v>
      </c>
    </row>
    <row r="37" spans="1:4" x14ac:dyDescent="0.2">
      <c r="A37" s="203" t="str">
        <f>"[S"&amp;A35+1&amp;"]"</f>
        <v>[S12]</v>
      </c>
      <c r="B37" s="204" t="s">
        <v>1178</v>
      </c>
      <c r="C37" s="262" t="str">
        <f>'Notes &amp; Disclosures'!O30</f>
        <v>[S12]</v>
      </c>
    </row>
    <row r="38" spans="1:4" ht="165.75" x14ac:dyDescent="0.2">
      <c r="A38" s="205">
        <f>A35+1</f>
        <v>12</v>
      </c>
      <c r="B38" s="434" t="s">
        <v>1179</v>
      </c>
    </row>
    <row r="39" spans="1:4" x14ac:dyDescent="0.2">
      <c r="B39" s="687"/>
    </row>
    <row r="40" spans="1:4" x14ac:dyDescent="0.2">
      <c r="A40" s="203" t="str">
        <f>"[S"&amp;A38+1&amp;"]"</f>
        <v>[S13]</v>
      </c>
      <c r="B40" s="204" t="s">
        <v>1180</v>
      </c>
      <c r="C40" s="262" t="str">
        <f>'Notes &amp; Disclosures'!O38</f>
        <v>[S13]</v>
      </c>
      <c r="D40" s="263"/>
    </row>
    <row r="41" spans="1:4" ht="60.6" customHeight="1" x14ac:dyDescent="0.2">
      <c r="A41" s="205">
        <f>A38+1</f>
        <v>13</v>
      </c>
      <c r="B41" s="1506" t="s">
        <v>1181</v>
      </c>
    </row>
    <row r="43" spans="1:4" x14ac:dyDescent="0.2">
      <c r="A43" s="203" t="str">
        <f>"[S"&amp;A41+1&amp;"]"</f>
        <v>[S14]</v>
      </c>
      <c r="B43" s="204" t="s">
        <v>689</v>
      </c>
      <c r="C43" s="261" t="str">
        <f>'St of Accounting Policies'!F66</f>
        <v>[S14]</v>
      </c>
    </row>
    <row r="44" spans="1:4" ht="25.5" x14ac:dyDescent="0.2">
      <c r="A44" s="205">
        <f>A41+1</f>
        <v>14</v>
      </c>
      <c r="B44" s="434" t="s">
        <v>1182</v>
      </c>
    </row>
    <row r="46" spans="1:4" x14ac:dyDescent="0.2">
      <c r="A46" s="203" t="str">
        <f>"[S"&amp;A44+1&amp;"]"</f>
        <v>[S15]</v>
      </c>
      <c r="B46" s="204" t="s">
        <v>1183</v>
      </c>
      <c r="C46" s="261" t="str">
        <f>'St of Accounting Policies'!F152</f>
        <v>[S15]</v>
      </c>
    </row>
    <row r="47" spans="1:4" ht="32.450000000000003" customHeight="1" x14ac:dyDescent="0.2">
      <c r="A47" s="205">
        <f>A44+1</f>
        <v>15</v>
      </c>
      <c r="B47" s="434" t="s">
        <v>1184</v>
      </c>
    </row>
    <row r="49" spans="1:4" x14ac:dyDescent="0.2">
      <c r="A49" s="203" t="str">
        <f>"[S"&amp;A47+1&amp;"]"</f>
        <v>[S16]</v>
      </c>
      <c r="B49" s="204" t="s">
        <v>1185</v>
      </c>
      <c r="C49" s="261" t="str">
        <f>'St of Accounting Policies'!F161</f>
        <v>[S16]</v>
      </c>
    </row>
    <row r="50" spans="1:4" ht="292.5" customHeight="1" x14ac:dyDescent="0.2">
      <c r="A50" s="205">
        <f>A47+1</f>
        <v>16</v>
      </c>
      <c r="B50" s="434" t="s">
        <v>1186</v>
      </c>
      <c r="C50" s="1487" t="s">
        <v>1187</v>
      </c>
    </row>
    <row r="52" spans="1:4" x14ac:dyDescent="0.2">
      <c r="A52" s="203" t="str">
        <f>"[S"&amp;A50+1&amp;"]"</f>
        <v>[S17]</v>
      </c>
      <c r="B52" s="204" t="s">
        <v>1188</v>
      </c>
      <c r="C52" s="261" t="str">
        <f>'St of Accounting Policies'!F165</f>
        <v>[S17]</v>
      </c>
    </row>
    <row r="53" spans="1:4" ht="19.5" customHeight="1" x14ac:dyDescent="0.2">
      <c r="A53" s="205">
        <f>A50+1</f>
        <v>17</v>
      </c>
      <c r="B53" s="434" t="s">
        <v>1189</v>
      </c>
    </row>
    <row r="55" spans="1:4" x14ac:dyDescent="0.2">
      <c r="A55" s="203" t="str">
        <f>"[S"&amp;A53+1&amp;"]"</f>
        <v>[S18]</v>
      </c>
      <c r="B55" s="204" t="s">
        <v>570</v>
      </c>
      <c r="C55" s="261" t="str">
        <f>'St of Accounting Policies'!F169</f>
        <v>[S18]</v>
      </c>
    </row>
    <row r="56" spans="1:4" ht="89.25" x14ac:dyDescent="0.2">
      <c r="A56" s="205">
        <f>A53+1</f>
        <v>18</v>
      </c>
      <c r="B56" s="434" t="s">
        <v>1190</v>
      </c>
      <c r="C56" s="848" t="str">
        <f>'Notes &amp; Disclosures'!O152</f>
        <v>[S18]</v>
      </c>
    </row>
    <row r="58" spans="1:4" x14ac:dyDescent="0.2">
      <c r="A58" s="203" t="str">
        <f>"[S"&amp;A56+1&amp;"]"</f>
        <v>[S19]</v>
      </c>
      <c r="B58" s="204" t="s">
        <v>1191</v>
      </c>
      <c r="C58" s="261" t="str">
        <f>'St of Accounting Policies'!F180</f>
        <v>[S19]</v>
      </c>
      <c r="D58" s="262" t="str">
        <f>'Notes &amp; Disclosures'!B203</f>
        <v>Yes</v>
      </c>
    </row>
    <row r="59" spans="1:4" x14ac:dyDescent="0.2">
      <c r="A59" s="205">
        <f>A56+1</f>
        <v>19</v>
      </c>
      <c r="B59" s="434" t="s">
        <v>1192</v>
      </c>
    </row>
    <row r="61" spans="1:4" x14ac:dyDescent="0.2">
      <c r="A61" s="203" t="str">
        <f>"[S"&amp;A59+1&amp;"]"</f>
        <v>[S20]</v>
      </c>
      <c r="B61" s="204" t="s">
        <v>1193</v>
      </c>
      <c r="C61" s="261" t="str">
        <f>'St of Accounting Policies'!F187</f>
        <v>[S20]</v>
      </c>
    </row>
    <row r="62" spans="1:4" ht="177.6" customHeight="1" x14ac:dyDescent="0.2">
      <c r="A62" s="205">
        <f>A59+1</f>
        <v>20</v>
      </c>
      <c r="B62" s="434" t="s">
        <v>1194</v>
      </c>
    </row>
    <row r="64" spans="1:4" x14ac:dyDescent="0.2">
      <c r="A64" s="203" t="str">
        <f>"[S"&amp;A62+1&amp;"]"</f>
        <v>[S21]</v>
      </c>
      <c r="B64" s="1389" t="s">
        <v>1195</v>
      </c>
      <c r="C64" s="261" t="str">
        <f>'St of Accounting Policies'!F199</f>
        <v>[S21]</v>
      </c>
    </row>
    <row r="65" spans="1:3" ht="357" customHeight="1" x14ac:dyDescent="0.2">
      <c r="A65" s="205">
        <f>A62+1</f>
        <v>21</v>
      </c>
      <c r="B65" s="1450" t="s">
        <v>1196</v>
      </c>
    </row>
    <row r="67" spans="1:3" x14ac:dyDescent="0.2">
      <c r="A67" s="203" t="str">
        <f>"[S"&amp;A65+1&amp;"]"</f>
        <v>[S22]</v>
      </c>
      <c r="B67" s="204" t="s">
        <v>1197</v>
      </c>
      <c r="C67" s="261" t="str">
        <f>'St of Accounting Policies'!F226</f>
        <v>[S22]</v>
      </c>
    </row>
    <row r="68" spans="1:3" ht="124.5" customHeight="1" x14ac:dyDescent="0.2">
      <c r="A68" s="205">
        <f>A65+1</f>
        <v>22</v>
      </c>
      <c r="B68" s="434" t="s">
        <v>1198</v>
      </c>
    </row>
    <row r="70" spans="1:3" x14ac:dyDescent="0.2">
      <c r="A70" s="203" t="str">
        <f>"[S"&amp;A68+1&amp;"]"</f>
        <v>[S23]</v>
      </c>
      <c r="B70" s="204" t="s">
        <v>1199</v>
      </c>
      <c r="C70" s="262" t="str">
        <f>'Notes &amp; Disclosures'!O318</f>
        <v>[S23]</v>
      </c>
    </row>
    <row r="71" spans="1:3" ht="27.75" customHeight="1" x14ac:dyDescent="0.2">
      <c r="A71" s="205">
        <f>A68+1</f>
        <v>23</v>
      </c>
      <c r="B71" s="1106" t="s">
        <v>1200</v>
      </c>
    </row>
    <row r="72" spans="1:3" x14ac:dyDescent="0.2">
      <c r="A72" s="205"/>
    </row>
    <row r="73" spans="1:3" x14ac:dyDescent="0.2">
      <c r="A73" s="203" t="str">
        <f>"[S"&amp;A71+1&amp;"]"</f>
        <v>[S24]</v>
      </c>
      <c r="B73" s="204" t="s">
        <v>585</v>
      </c>
      <c r="C73" s="261" t="str">
        <f>'St of Accounting Policies'!F289</f>
        <v>[S24]</v>
      </c>
    </row>
    <row r="74" spans="1:3" ht="140.25" x14ac:dyDescent="0.2">
      <c r="A74" s="205">
        <f>A71+1</f>
        <v>24</v>
      </c>
      <c r="B74" s="434" t="s">
        <v>1201</v>
      </c>
      <c r="C74" s="844" t="s">
        <v>1202</v>
      </c>
    </row>
    <row r="76" spans="1:3" x14ac:dyDescent="0.2">
      <c r="A76" s="203" t="str">
        <f>"[S"&amp;A74+1&amp;"]"</f>
        <v>[S25]</v>
      </c>
      <c r="B76" s="204" t="s">
        <v>1203</v>
      </c>
      <c r="C76" s="261" t="str">
        <f>'St of Accounting Policies'!F297</f>
        <v>[S25]</v>
      </c>
    </row>
    <row r="77" spans="1:3" ht="51" x14ac:dyDescent="0.2">
      <c r="A77" s="205">
        <f>A74+1</f>
        <v>25</v>
      </c>
      <c r="B77" s="434" t="s">
        <v>1204</v>
      </c>
    </row>
    <row r="79" spans="1:3" x14ac:dyDescent="0.2">
      <c r="A79" s="203" t="str">
        <f>"[S"&amp;A77+1&amp;"]"</f>
        <v>[S26]</v>
      </c>
      <c r="B79" s="204" t="s">
        <v>1205</v>
      </c>
      <c r="C79" s="261" t="str">
        <f>'St of Accounting Policies'!F307</f>
        <v>[S26]</v>
      </c>
    </row>
    <row r="80" spans="1:3" ht="51" x14ac:dyDescent="0.2">
      <c r="A80" s="205">
        <f>A77+1</f>
        <v>26</v>
      </c>
      <c r="B80" s="434" t="s">
        <v>1206</v>
      </c>
    </row>
    <row r="82" spans="1:3" x14ac:dyDescent="0.2">
      <c r="A82" s="203" t="str">
        <f>"[S"&amp;A80+1&amp;"]"</f>
        <v>[S27]</v>
      </c>
      <c r="B82" s="204" t="s">
        <v>1207</v>
      </c>
      <c r="C82" s="261" t="str">
        <f>'St of Accounting Policies'!F356</f>
        <v>[S27]</v>
      </c>
    </row>
    <row r="83" spans="1:3" ht="108" customHeight="1" x14ac:dyDescent="0.2">
      <c r="A83" s="205">
        <f>A80+1</f>
        <v>27</v>
      </c>
      <c r="B83" s="434" t="s">
        <v>1208</v>
      </c>
    </row>
    <row r="85" spans="1:3" x14ac:dyDescent="0.2">
      <c r="A85" s="203" t="str">
        <f>"[S"&amp;A83+1&amp;"]"</f>
        <v>[S28]</v>
      </c>
      <c r="B85" s="204" t="s">
        <v>1209</v>
      </c>
      <c r="C85" s="262" t="str">
        <f>'Notes &amp; Disclosures'!O11</f>
        <v>[S28]</v>
      </c>
    </row>
    <row r="86" spans="1:3" ht="30.75" customHeight="1" x14ac:dyDescent="0.2">
      <c r="A86" s="205">
        <f>A83+1</f>
        <v>28</v>
      </c>
      <c r="B86" s="434" t="s">
        <v>1210</v>
      </c>
    </row>
    <row r="88" spans="1:3" x14ac:dyDescent="0.2">
      <c r="A88" s="203" t="str">
        <f>"[S"&amp;A86+1&amp;"]"</f>
        <v>[S29]</v>
      </c>
      <c r="B88" s="204" t="s">
        <v>1211</v>
      </c>
      <c r="C88" s="262">
        <f>'Notes &amp; Disclosures'!O29</f>
        <v>0</v>
      </c>
    </row>
    <row r="89" spans="1:3" ht="62.25" customHeight="1" x14ac:dyDescent="0.2">
      <c r="A89" s="205">
        <f>A86+1</f>
        <v>29</v>
      </c>
      <c r="B89" s="434" t="s">
        <v>1212</v>
      </c>
    </row>
    <row r="91" spans="1:3" x14ac:dyDescent="0.2">
      <c r="A91" s="203" t="str">
        <f>"[S"&amp;A89+1&amp;"]"</f>
        <v>[S30]</v>
      </c>
      <c r="B91" s="204" t="s">
        <v>1213</v>
      </c>
      <c r="C91" s="262" t="str">
        <f>'Notes &amp; Disclosures'!O33</f>
        <v>[S30]</v>
      </c>
    </row>
    <row r="92" spans="1:3" ht="36.6" customHeight="1" x14ac:dyDescent="0.2">
      <c r="A92" s="205">
        <f>A89+1</f>
        <v>30</v>
      </c>
      <c r="B92" s="434" t="s">
        <v>1214</v>
      </c>
    </row>
    <row r="94" spans="1:3" x14ac:dyDescent="0.2">
      <c r="A94" s="203" t="str">
        <f>"[S"&amp;A92+1&amp;"]"</f>
        <v>[S31]</v>
      </c>
      <c r="B94" s="204" t="s">
        <v>598</v>
      </c>
      <c r="C94" s="262" t="str">
        <f>'Notes &amp; Disclosures'!O406</f>
        <v>[S31]</v>
      </c>
    </row>
    <row r="95" spans="1:3" ht="25.5" x14ac:dyDescent="0.2">
      <c r="A95" s="205">
        <f>A92+1</f>
        <v>31</v>
      </c>
      <c r="B95" s="434" t="s">
        <v>1215</v>
      </c>
    </row>
    <row r="97" spans="1:5" x14ac:dyDescent="0.2">
      <c r="A97" s="203" t="str">
        <f>"[S"&amp;A95+1&amp;"]"</f>
        <v>[S32]</v>
      </c>
      <c r="B97" s="204" t="s">
        <v>1216</v>
      </c>
      <c r="C97" s="262" t="str">
        <f>'Notes &amp; Disclosures'!O104</f>
        <v>[S32]</v>
      </c>
    </row>
    <row r="98" spans="1:5" ht="33.6" customHeight="1" x14ac:dyDescent="0.2">
      <c r="A98" s="205">
        <f>A95+1</f>
        <v>32</v>
      </c>
      <c r="B98" s="434" t="s">
        <v>1217</v>
      </c>
    </row>
    <row r="100" spans="1:5" x14ac:dyDescent="0.2">
      <c r="A100" s="203" t="str">
        <f>"[S"&amp;A98+1&amp;"]"</f>
        <v>[S33]</v>
      </c>
      <c r="B100" s="204" t="s">
        <v>1218</v>
      </c>
      <c r="C100" s="262" t="str">
        <f>'Notes &amp; Disclosures'!O106</f>
        <v>[S33]</v>
      </c>
    </row>
    <row r="101" spans="1:5" ht="109.5" customHeight="1" x14ac:dyDescent="0.2">
      <c r="A101" s="205">
        <f>A98+1</f>
        <v>33</v>
      </c>
      <c r="B101" s="434" t="s">
        <v>1219</v>
      </c>
    </row>
    <row r="102" spans="1:5" x14ac:dyDescent="0.2">
      <c r="B102" s="975"/>
    </row>
    <row r="103" spans="1:5" x14ac:dyDescent="0.2">
      <c r="A103" s="203" t="str">
        <f>"[S"&amp;A101+1&amp;"]"</f>
        <v>[S34]</v>
      </c>
      <c r="B103" s="204" t="s">
        <v>1220</v>
      </c>
      <c r="C103" s="262" t="str">
        <f>'Notes &amp; Disclosures'!O110</f>
        <v>[S34]</v>
      </c>
    </row>
    <row r="104" spans="1:5" ht="53.25" customHeight="1" x14ac:dyDescent="0.2">
      <c r="A104" s="205">
        <f>A101+1</f>
        <v>34</v>
      </c>
      <c r="B104" s="845" t="s">
        <v>1221</v>
      </c>
    </row>
    <row r="106" spans="1:5" x14ac:dyDescent="0.2">
      <c r="A106" s="203" t="str">
        <f>"[S"&amp;A104+1&amp;"]"</f>
        <v>[S35]</v>
      </c>
      <c r="B106" s="204" t="s">
        <v>1222</v>
      </c>
      <c r="C106" s="262" t="str">
        <f>'Notes &amp; Disclosures'!O124</f>
        <v>[S35]</v>
      </c>
      <c r="D106" s="262" t="str">
        <f>'Notes &amp; Disclosures'!O385</f>
        <v>[S35]</v>
      </c>
      <c r="E106" s="1206" t="str">
        <f>'Guidance - Cyclical Main Calc'!D2</f>
        <v>Guidance: Calculation of Cyclical Maintenance Provision (with no painting contract) and Suggested Disclosures</v>
      </c>
    </row>
    <row r="107" spans="1:5" ht="348.75" customHeight="1" x14ac:dyDescent="0.2">
      <c r="A107" s="205">
        <f>A104+1</f>
        <v>35</v>
      </c>
      <c r="B107" s="843" t="s">
        <v>1223</v>
      </c>
      <c r="C107" s="1487" t="s">
        <v>156</v>
      </c>
    </row>
    <row r="109" spans="1:5" x14ac:dyDescent="0.2">
      <c r="A109" s="203" t="str">
        <f>"[S"&amp;A107+1&amp;"]"</f>
        <v>[S36]</v>
      </c>
      <c r="B109" s="204" t="s">
        <v>1224</v>
      </c>
      <c r="C109" s="262" t="str">
        <f>'Notes &amp; Disclosures'!O128</f>
        <v>[S36]</v>
      </c>
    </row>
    <row r="110" spans="1:5" ht="51" x14ac:dyDescent="0.2">
      <c r="A110" s="205">
        <f>A107+1</f>
        <v>36</v>
      </c>
      <c r="B110" s="434" t="s">
        <v>1225</v>
      </c>
    </row>
    <row r="112" spans="1:5" x14ac:dyDescent="0.2">
      <c r="A112" s="203" t="str">
        <f>"[S"&amp;A110+1&amp;"]"</f>
        <v>[S37]</v>
      </c>
      <c r="B112" s="204" t="s">
        <v>1226</v>
      </c>
      <c r="C112" s="262" t="str">
        <f>'Notes &amp; Disclosures'!O241</f>
        <v>[S37]</v>
      </c>
    </row>
    <row r="113" spans="1:4" ht="38.25" x14ac:dyDescent="0.2">
      <c r="A113" s="205">
        <f>A110+1</f>
        <v>37</v>
      </c>
      <c r="B113" s="434" t="s">
        <v>1227</v>
      </c>
    </row>
    <row r="115" spans="1:4" x14ac:dyDescent="0.2">
      <c r="A115" s="203" t="str">
        <f>"[S"&amp;A113+1&amp;"]"</f>
        <v>[S38]</v>
      </c>
      <c r="B115" s="204" t="s">
        <v>1228</v>
      </c>
      <c r="C115" s="262" t="str">
        <f>'Notes &amp; Disclosures'!O336</f>
        <v>[S38]</v>
      </c>
    </row>
    <row r="116" spans="1:4" ht="25.5" x14ac:dyDescent="0.2">
      <c r="A116" s="205">
        <f>A113+1</f>
        <v>38</v>
      </c>
      <c r="B116" s="434" t="s">
        <v>1229</v>
      </c>
    </row>
    <row r="118" spans="1:4" x14ac:dyDescent="0.2">
      <c r="A118" s="203" t="str">
        <f>"[S"&amp;A116+1&amp;"]"</f>
        <v>[S39]</v>
      </c>
      <c r="B118" s="204" t="s">
        <v>1230</v>
      </c>
      <c r="C118" s="262" t="str">
        <f>'Notes &amp; Disclosures'!O331</f>
        <v>[S39]</v>
      </c>
    </row>
    <row r="119" spans="1:4" ht="38.25" x14ac:dyDescent="0.2">
      <c r="A119" s="205">
        <f>A116+1</f>
        <v>39</v>
      </c>
      <c r="B119" s="434" t="s">
        <v>1231</v>
      </c>
    </row>
    <row r="121" spans="1:4" x14ac:dyDescent="0.2">
      <c r="A121" s="203" t="str">
        <f>"[S"&amp;A119+1&amp;"]"</f>
        <v>[S40]</v>
      </c>
      <c r="B121" s="204" t="s">
        <v>1232</v>
      </c>
      <c r="C121" s="262" t="str">
        <f>'Notes &amp; Disclosures'!O344</f>
        <v>[S40]</v>
      </c>
    </row>
    <row r="122" spans="1:4" ht="38.25" x14ac:dyDescent="0.2">
      <c r="A122" s="205">
        <f>A119+1</f>
        <v>40</v>
      </c>
      <c r="B122" s="434" t="s">
        <v>1233</v>
      </c>
      <c r="C122" s="1428" t="s">
        <v>1234</v>
      </c>
    </row>
    <row r="124" spans="1:4" x14ac:dyDescent="0.2">
      <c r="A124" s="203" t="str">
        <f>"[S"&amp;A122+1&amp;"]"</f>
        <v>[S41]</v>
      </c>
      <c r="B124" s="204" t="s">
        <v>1235</v>
      </c>
      <c r="C124" s="1891" t="str">
        <f>'Notes &amp; Disclosures'!O379</f>
        <v>[S41]</v>
      </c>
      <c r="D124" s="1892" t="str">
        <f>'Notes &amp; Disclosures'!B427</f>
        <v>Yes</v>
      </c>
    </row>
    <row r="125" spans="1:4" ht="25.5" x14ac:dyDescent="0.2">
      <c r="A125" s="205">
        <f>A122+1</f>
        <v>41</v>
      </c>
      <c r="B125" s="434" t="s">
        <v>1236</v>
      </c>
      <c r="C125" s="1891"/>
      <c r="D125" s="1892"/>
    </row>
    <row r="127" spans="1:4" x14ac:dyDescent="0.2">
      <c r="A127" s="203" t="str">
        <f>"[S"&amp;A125+1&amp;"]"</f>
        <v>[S42]</v>
      </c>
      <c r="B127" s="204" t="s">
        <v>1237</v>
      </c>
      <c r="C127" s="262" t="str">
        <f>'Notes &amp; Disclosures'!O443</f>
        <v>[S42]</v>
      </c>
    </row>
    <row r="128" spans="1:4" ht="216.95" customHeight="1" x14ac:dyDescent="0.2">
      <c r="A128" s="205">
        <f>A125+1</f>
        <v>42</v>
      </c>
      <c r="B128" s="1506" t="s">
        <v>1238</v>
      </c>
      <c r="C128" s="1487" t="s">
        <v>1239</v>
      </c>
      <c r="D128" s="1487" t="s">
        <v>1240</v>
      </c>
    </row>
    <row r="130" spans="1:3" x14ac:dyDescent="0.2">
      <c r="A130" s="203" t="str">
        <f>"[S"&amp;A128+1&amp;"]"</f>
        <v>[S43]</v>
      </c>
      <c r="B130" s="204" t="s">
        <v>1241</v>
      </c>
      <c r="C130" s="262" t="str">
        <f>'Notes &amp; Disclosures'!O507</f>
        <v>[S43]</v>
      </c>
    </row>
    <row r="131" spans="1:3" ht="78.75" customHeight="1" x14ac:dyDescent="0.2">
      <c r="A131" s="205">
        <f>A128+1</f>
        <v>43</v>
      </c>
      <c r="B131" s="434" t="s">
        <v>1242</v>
      </c>
    </row>
    <row r="133" spans="1:3" x14ac:dyDescent="0.2">
      <c r="A133" s="203" t="str">
        <f>"[S"&amp;A131+1&amp;"]"</f>
        <v>[S44]</v>
      </c>
      <c r="B133" s="204" t="s">
        <v>1243</v>
      </c>
      <c r="C133" s="262"/>
    </row>
    <row r="134" spans="1:3" ht="76.5" x14ac:dyDescent="0.2">
      <c r="A134" s="205">
        <f>A131+1</f>
        <v>44</v>
      </c>
      <c r="B134" s="434" t="s">
        <v>1244</v>
      </c>
    </row>
    <row r="136" spans="1:3" x14ac:dyDescent="0.2">
      <c r="A136" s="203" t="str">
        <f>"[S"&amp;A134+1&amp;"]"</f>
        <v>[S45]</v>
      </c>
      <c r="B136" s="204" t="s">
        <v>1245</v>
      </c>
      <c r="C136" s="262" t="str">
        <f>'Notes &amp; Disclosures'!O544</f>
        <v>[S45]</v>
      </c>
    </row>
    <row r="137" spans="1:3" ht="160.5" customHeight="1" x14ac:dyDescent="0.2">
      <c r="A137" s="205">
        <f>A134+1</f>
        <v>45</v>
      </c>
      <c r="B137" s="434" t="s">
        <v>1246</v>
      </c>
    </row>
    <row r="139" spans="1:3" x14ac:dyDescent="0.2">
      <c r="A139" s="203" t="str">
        <f>"[S"&amp;A137+1&amp;"]"</f>
        <v>[S46]</v>
      </c>
      <c r="B139" s="204" t="s">
        <v>1247</v>
      </c>
      <c r="C139" s="262" t="str">
        <f>'Notes &amp; Disclosures'!O564</f>
        <v>[S46]</v>
      </c>
    </row>
    <row r="140" spans="1:3" x14ac:dyDescent="0.2">
      <c r="A140" s="205">
        <f>A137+1</f>
        <v>46</v>
      </c>
      <c r="B140" s="434" t="s">
        <v>1248</v>
      </c>
    </row>
    <row r="142" spans="1:3" x14ac:dyDescent="0.2">
      <c r="A142" s="203" t="str">
        <f>"[S"&amp;A140+1&amp;"]"</f>
        <v>[S47]</v>
      </c>
      <c r="B142" s="204" t="s">
        <v>978</v>
      </c>
      <c r="C142" s="262" t="str">
        <f>'Notes &amp; Disclosures'!O579</f>
        <v>[S47]</v>
      </c>
    </row>
    <row r="143" spans="1:3" ht="309.75" customHeight="1" x14ac:dyDescent="0.2">
      <c r="A143" s="205">
        <f>A140+1</f>
        <v>47</v>
      </c>
      <c r="B143" s="1390" t="s">
        <v>1249</v>
      </c>
      <c r="C143" s="849" t="s">
        <v>1250</v>
      </c>
    </row>
    <row r="144" spans="1:3" ht="110.25" customHeight="1" x14ac:dyDescent="0.2">
      <c r="A144" s="205"/>
      <c r="B144" s="434" t="s">
        <v>1251</v>
      </c>
      <c r="C144" s="666" t="s">
        <v>1252</v>
      </c>
    </row>
    <row r="145" spans="1:10" x14ac:dyDescent="0.2">
      <c r="B145" s="633"/>
    </row>
    <row r="146" spans="1:10" x14ac:dyDescent="0.2">
      <c r="A146" s="203" t="str">
        <f>"[S"&amp;A143+1&amp;"]"</f>
        <v>[S48]</v>
      </c>
      <c r="B146" s="204" t="s">
        <v>577</v>
      </c>
      <c r="C146" s="262" t="str">
        <f>'Notes &amp; Disclosures'!O220</f>
        <v>[S48]</v>
      </c>
    </row>
    <row r="147" spans="1:10" ht="25.5" x14ac:dyDescent="0.2">
      <c r="A147" s="205">
        <f>A143+1</f>
        <v>48</v>
      </c>
      <c r="B147" s="434" t="s">
        <v>1253</v>
      </c>
    </row>
    <row r="149" spans="1:10" x14ac:dyDescent="0.2">
      <c r="A149" s="203" t="str">
        <f>"[S"&amp;A147+1&amp;"]"</f>
        <v>[S49]</v>
      </c>
      <c r="B149" s="204" t="s">
        <v>1254</v>
      </c>
      <c r="C149" s="262">
        <f>'Notes &amp; Disclosures'!U406</f>
        <v>0</v>
      </c>
    </row>
    <row r="150" spans="1:10" ht="25.5" x14ac:dyDescent="0.2">
      <c r="A150" s="205">
        <f>A147+1</f>
        <v>49</v>
      </c>
      <c r="B150" s="434" t="s">
        <v>1255</v>
      </c>
      <c r="C150" s="1488" t="s">
        <v>1256</v>
      </c>
    </row>
    <row r="152" spans="1:10" x14ac:dyDescent="0.2">
      <c r="A152" s="203" t="str">
        <f>"[S"&amp;A150+1&amp;"]"</f>
        <v>[S50]</v>
      </c>
      <c r="B152" s="204" t="s">
        <v>1257</v>
      </c>
      <c r="C152" s="262" t="str">
        <f>'Notes &amp; Disclosures'!O508</f>
        <v>[S50]</v>
      </c>
    </row>
    <row r="153" spans="1:10" ht="63.75" x14ac:dyDescent="0.2">
      <c r="A153" s="205">
        <f>A150+1</f>
        <v>50</v>
      </c>
      <c r="B153" s="843" t="s">
        <v>1258</v>
      </c>
    </row>
    <row r="155" spans="1:10" x14ac:dyDescent="0.2">
      <c r="A155" s="203" t="str">
        <f>"[S"&amp;A153+1&amp;"]"</f>
        <v>[S51]</v>
      </c>
      <c r="B155" s="204" t="s">
        <v>1259</v>
      </c>
      <c r="C155" s="262" t="str">
        <f>'Notes &amp; Disclosures'!O329</f>
        <v>[S51]</v>
      </c>
    </row>
    <row r="156" spans="1:10" ht="38.25" x14ac:dyDescent="0.2">
      <c r="A156" s="205">
        <f>A153+1</f>
        <v>51</v>
      </c>
      <c r="B156" s="434" t="s">
        <v>1260</v>
      </c>
    </row>
    <row r="158" spans="1:10" x14ac:dyDescent="0.2">
      <c r="A158" s="203" t="str">
        <f>"[S"&amp;A156+1&amp;"]"</f>
        <v>[S52]</v>
      </c>
      <c r="B158" s="204" t="s">
        <v>1261</v>
      </c>
      <c r="C158" s="262" t="str">
        <f>'Notes &amp; Disclosures'!O243</f>
        <v>[S52]</v>
      </c>
    </row>
    <row r="159" spans="1:10" x14ac:dyDescent="0.2">
      <c r="A159" s="205">
        <f>A156+1</f>
        <v>52</v>
      </c>
      <c r="B159" s="434" t="s">
        <v>1262</v>
      </c>
    </row>
    <row r="160" spans="1:10" ht="15.75" x14ac:dyDescent="0.2">
      <c r="D160" s="439" t="s">
        <v>1263</v>
      </c>
      <c r="E160" s="440"/>
      <c r="F160" s="440"/>
      <c r="G160" s="441"/>
      <c r="H160" s="441"/>
      <c r="I160" s="441"/>
      <c r="J160" s="442"/>
    </row>
    <row r="161" spans="1:10" ht="15.75" x14ac:dyDescent="0.2">
      <c r="A161" s="203" t="str">
        <f>"[S"&amp;A159+1&amp;"]"</f>
        <v>[S53]</v>
      </c>
      <c r="B161" s="204" t="s">
        <v>1264</v>
      </c>
      <c r="C161" s="262" t="str">
        <f>'Notes &amp; Disclosures'!O509</f>
        <v>[S53]</v>
      </c>
      <c r="D161" s="443"/>
      <c r="E161" s="50"/>
      <c r="F161" s="50"/>
      <c r="G161" s="444"/>
      <c r="H161" s="445"/>
      <c r="I161" s="48"/>
      <c r="J161" s="446"/>
    </row>
    <row r="162" spans="1:10" ht="12.75" customHeight="1" x14ac:dyDescent="0.2">
      <c r="A162" s="205">
        <f>A159+1</f>
        <v>53</v>
      </c>
      <c r="B162" s="1888" t="s">
        <v>1265</v>
      </c>
      <c r="D162" s="1591" t="s">
        <v>1266</v>
      </c>
      <c r="E162" s="1559"/>
      <c r="F162" s="1559"/>
      <c r="G162" s="1559"/>
      <c r="H162" s="1559"/>
      <c r="I162" s="1559"/>
      <c r="J162" s="1560"/>
    </row>
    <row r="163" spans="1:10" x14ac:dyDescent="0.2">
      <c r="B163" s="1889"/>
      <c r="D163" s="1591"/>
      <c r="E163" s="1559"/>
      <c r="F163" s="1559"/>
      <c r="G163" s="1559"/>
      <c r="H163" s="1559"/>
      <c r="I163" s="1559"/>
      <c r="J163" s="1560"/>
    </row>
    <row r="164" spans="1:10" x14ac:dyDescent="0.2">
      <c r="B164" s="1889"/>
      <c r="D164" s="1591"/>
      <c r="E164" s="1559"/>
      <c r="F164" s="1559"/>
      <c r="G164" s="1559"/>
      <c r="H164" s="1559"/>
      <c r="I164" s="1559"/>
      <c r="J164" s="1560"/>
    </row>
    <row r="165" spans="1:10" x14ac:dyDescent="0.2">
      <c r="B165" s="1889"/>
      <c r="C165" s="814" t="s">
        <v>1267</v>
      </c>
      <c r="D165" s="1591"/>
      <c r="E165" s="1559"/>
      <c r="F165" s="1559"/>
      <c r="G165" s="1559"/>
      <c r="H165" s="1559"/>
      <c r="I165" s="1559"/>
      <c r="J165" s="1560"/>
    </row>
    <row r="166" spans="1:10" x14ac:dyDescent="0.2">
      <c r="B166" s="1889"/>
      <c r="D166" s="872"/>
      <c r="E166" s="867"/>
      <c r="F166" s="867"/>
      <c r="G166" s="867"/>
      <c r="H166" s="867"/>
      <c r="I166" s="867"/>
      <c r="J166" s="868"/>
    </row>
    <row r="167" spans="1:10" x14ac:dyDescent="0.2">
      <c r="B167" s="1889"/>
      <c r="D167" s="1591" t="s">
        <v>1268</v>
      </c>
      <c r="E167" s="1559"/>
      <c r="F167" s="1559"/>
      <c r="G167" s="1559"/>
      <c r="H167" s="1559"/>
      <c r="I167" s="1559"/>
      <c r="J167" s="1560"/>
    </row>
    <row r="168" spans="1:10" x14ac:dyDescent="0.2">
      <c r="B168" s="1889"/>
      <c r="D168" s="1591"/>
      <c r="E168" s="1559"/>
      <c r="F168" s="1559"/>
      <c r="G168" s="1559"/>
      <c r="H168" s="1559"/>
      <c r="I168" s="1559"/>
      <c r="J168" s="1560"/>
    </row>
    <row r="169" spans="1:10" x14ac:dyDescent="0.2">
      <c r="B169" s="1889"/>
      <c r="D169" s="1591"/>
      <c r="E169" s="1559"/>
      <c r="F169" s="1559"/>
      <c r="G169" s="1559"/>
      <c r="H169" s="1559"/>
      <c r="I169" s="1559"/>
      <c r="J169" s="1560"/>
    </row>
    <row r="170" spans="1:10" x14ac:dyDescent="0.2">
      <c r="B170" s="1889"/>
      <c r="D170" s="1591"/>
      <c r="E170" s="1559"/>
      <c r="F170" s="1559"/>
      <c r="G170" s="1559"/>
      <c r="H170" s="1559"/>
      <c r="I170" s="1559"/>
      <c r="J170" s="1560"/>
    </row>
    <row r="171" spans="1:10" x14ac:dyDescent="0.2">
      <c r="B171" s="1889"/>
      <c r="D171" s="447"/>
      <c r="E171" s="168"/>
      <c r="F171" s="168"/>
      <c r="G171" s="168"/>
      <c r="H171" s="168"/>
      <c r="I171" s="168"/>
      <c r="J171" s="448"/>
    </row>
    <row r="172" spans="1:10" ht="15.75" x14ac:dyDescent="0.2">
      <c r="B172" s="1889"/>
      <c r="D172" s="449"/>
      <c r="E172" s="50"/>
      <c r="F172" s="50"/>
      <c r="G172" s="444"/>
      <c r="H172" s="445"/>
      <c r="I172" s="48"/>
      <c r="J172" s="446"/>
    </row>
    <row r="173" spans="1:10" ht="15.75" x14ac:dyDescent="0.2">
      <c r="B173" s="1889"/>
      <c r="D173" s="449"/>
      <c r="E173" s="50"/>
      <c r="F173" s="50"/>
      <c r="G173" s="444"/>
      <c r="H173" s="445"/>
      <c r="I173" s="48"/>
      <c r="J173" s="446"/>
    </row>
    <row r="174" spans="1:10" x14ac:dyDescent="0.2">
      <c r="B174" s="1889"/>
      <c r="D174" s="450"/>
      <c r="E174" s="50"/>
      <c r="F174" s="50"/>
      <c r="G174" s="50"/>
      <c r="H174" s="130">
        <f>FY</f>
        <v>2025</v>
      </c>
      <c r="I174" s="130">
        <f>FY</f>
        <v>2025</v>
      </c>
      <c r="J174" s="1451">
        <f>FY-1</f>
        <v>2024</v>
      </c>
    </row>
    <row r="175" spans="1:10" x14ac:dyDescent="0.2">
      <c r="B175" s="1889"/>
      <c r="D175" s="450" t="s">
        <v>1269</v>
      </c>
      <c r="E175" s="50"/>
      <c r="F175" s="50"/>
      <c r="G175" s="50"/>
      <c r="H175" s="56" t="s">
        <v>313</v>
      </c>
      <c r="I175" s="56" t="s">
        <v>524</v>
      </c>
      <c r="J175" s="406" t="s">
        <v>313</v>
      </c>
    </row>
    <row r="176" spans="1:10" x14ac:dyDescent="0.2">
      <c r="B176" s="1889"/>
      <c r="D176" s="449" t="s">
        <v>1270</v>
      </c>
      <c r="E176" s="50"/>
      <c r="F176" s="50"/>
      <c r="G176" s="50"/>
      <c r="H176" s="56" t="s">
        <v>316</v>
      </c>
      <c r="I176" s="56" t="s">
        <v>316</v>
      </c>
      <c r="J176" s="406" t="s">
        <v>316</v>
      </c>
    </row>
    <row r="177" spans="1:10" x14ac:dyDescent="0.2">
      <c r="B177" s="1889"/>
      <c r="D177" s="449"/>
      <c r="E177" s="50"/>
      <c r="F177" s="50"/>
      <c r="G177" s="50"/>
      <c r="H177" s="56"/>
      <c r="I177" s="56"/>
      <c r="J177" s="406"/>
    </row>
    <row r="178" spans="1:10" x14ac:dyDescent="0.2">
      <c r="B178" s="1889"/>
      <c r="D178" s="450" t="s">
        <v>1271</v>
      </c>
      <c r="E178" s="50"/>
      <c r="F178" s="50"/>
      <c r="G178" s="50"/>
      <c r="H178" s="454">
        <v>73942</v>
      </c>
      <c r="I178" s="454">
        <v>73945</v>
      </c>
      <c r="J178" s="455">
        <v>77026</v>
      </c>
    </row>
    <row r="179" spans="1:10" x14ac:dyDescent="0.2">
      <c r="B179" s="1889"/>
      <c r="D179" s="450"/>
      <c r="E179" s="50"/>
      <c r="F179" s="50"/>
      <c r="G179" s="50"/>
      <c r="H179" s="437"/>
      <c r="I179" s="437"/>
      <c r="J179" s="438"/>
    </row>
    <row r="180" spans="1:10" ht="13.5" thickBot="1" x14ac:dyDescent="0.25">
      <c r="B180" s="1889"/>
      <c r="D180" s="450" t="s">
        <v>999</v>
      </c>
      <c r="E180" s="50"/>
      <c r="F180" s="50"/>
      <c r="G180" s="50"/>
      <c r="H180" s="451">
        <f>SUM(H178:H179)</f>
        <v>73942</v>
      </c>
      <c r="I180" s="451">
        <f>SUM(I178:I179)</f>
        <v>73945</v>
      </c>
      <c r="J180" s="452">
        <f>SUM(J178:J179)</f>
        <v>77026</v>
      </c>
    </row>
    <row r="181" spans="1:10" ht="13.5" thickTop="1" x14ac:dyDescent="0.2">
      <c r="B181" s="1889"/>
      <c r="D181" s="450"/>
      <c r="E181" s="50"/>
      <c r="F181" s="50"/>
      <c r="G181" s="56"/>
      <c r="H181" s="56"/>
      <c r="I181" s="56"/>
      <c r="J181" s="446"/>
    </row>
    <row r="182" spans="1:10" x14ac:dyDescent="0.2">
      <c r="B182" s="1889"/>
      <c r="D182" s="84"/>
      <c r="E182" s="98"/>
      <c r="F182" s="98"/>
      <c r="G182" s="98"/>
      <c r="H182" s="98"/>
      <c r="I182" s="98"/>
      <c r="J182" s="453"/>
    </row>
    <row r="183" spans="1:10" x14ac:dyDescent="0.2">
      <c r="B183" s="1889"/>
      <c r="D183" s="1893" t="s">
        <v>1272</v>
      </c>
      <c r="E183" s="1894"/>
      <c r="F183" s="1894"/>
      <c r="G183" s="1894"/>
      <c r="H183" s="1894"/>
      <c r="I183" s="1894"/>
      <c r="J183" s="1895"/>
    </row>
    <row r="184" spans="1:10" x14ac:dyDescent="0.2">
      <c r="B184" s="1889"/>
      <c r="D184" s="1896"/>
      <c r="E184" s="1897"/>
      <c r="F184" s="1897"/>
      <c r="G184" s="1897"/>
      <c r="H184" s="1897"/>
      <c r="I184" s="1897"/>
      <c r="J184" s="1898"/>
    </row>
    <row r="185" spans="1:10" x14ac:dyDescent="0.2">
      <c r="B185" s="1890"/>
    </row>
    <row r="187" spans="1:10" x14ac:dyDescent="0.2">
      <c r="A187" s="203" t="str">
        <f>"[S"&amp;A162+1&amp;"]"</f>
        <v>[S54]</v>
      </c>
      <c r="B187" s="204" t="s">
        <v>1273</v>
      </c>
      <c r="C187" s="262">
        <f>'Notes &amp; Disclosures'!$L$114</f>
        <v>0</v>
      </c>
    </row>
    <row r="188" spans="1:10" ht="117" customHeight="1" x14ac:dyDescent="0.2">
      <c r="A188" s="815">
        <f>A162+1</f>
        <v>54</v>
      </c>
      <c r="B188" s="436" t="s">
        <v>1274</v>
      </c>
    </row>
    <row r="190" spans="1:10" x14ac:dyDescent="0.2">
      <c r="A190" s="203" t="str">
        <f>"[S"&amp;A188+1&amp;"]"</f>
        <v>[S55]</v>
      </c>
      <c r="B190" s="204" t="s">
        <v>1275</v>
      </c>
    </row>
    <row r="191" spans="1:10" ht="12.75" customHeight="1" x14ac:dyDescent="0.2">
      <c r="A191" s="815">
        <f>A188+1</f>
        <v>55</v>
      </c>
      <c r="B191" s="1888" t="s">
        <v>1276</v>
      </c>
    </row>
    <row r="192" spans="1:10" x14ac:dyDescent="0.2">
      <c r="A192" s="816"/>
      <c r="B192" s="1889"/>
    </row>
    <row r="193" spans="1:3" x14ac:dyDescent="0.2">
      <c r="A193" s="816"/>
      <c r="B193" s="1889"/>
      <c r="C193" s="1487" t="s">
        <v>1277</v>
      </c>
    </row>
    <row r="194" spans="1:3" x14ac:dyDescent="0.2">
      <c r="A194" s="816"/>
      <c r="B194" s="1889"/>
    </row>
    <row r="195" spans="1:3" x14ac:dyDescent="0.2">
      <c r="A195" s="816"/>
      <c r="B195" s="1889"/>
    </row>
    <row r="196" spans="1:3" x14ac:dyDescent="0.2">
      <c r="A196" s="816"/>
      <c r="B196" s="1889"/>
    </row>
    <row r="197" spans="1:3" x14ac:dyDescent="0.2">
      <c r="A197" s="816"/>
      <c r="B197" s="1889"/>
    </row>
    <row r="198" spans="1:3" x14ac:dyDescent="0.2">
      <c r="A198" s="816"/>
      <c r="B198" s="1889"/>
    </row>
    <row r="199" spans="1:3" x14ac:dyDescent="0.2">
      <c r="A199" s="816"/>
      <c r="B199" s="1889"/>
    </row>
    <row r="200" spans="1:3" x14ac:dyDescent="0.2">
      <c r="A200" s="816"/>
      <c r="B200" s="1889"/>
    </row>
    <row r="201" spans="1:3" x14ac:dyDescent="0.2">
      <c r="A201" s="816"/>
      <c r="B201" s="1889"/>
    </row>
    <row r="202" spans="1:3" x14ac:dyDescent="0.2">
      <c r="A202" s="816"/>
      <c r="B202" s="1889"/>
    </row>
    <row r="203" spans="1:3" x14ac:dyDescent="0.2">
      <c r="A203" s="816"/>
      <c r="B203" s="1889"/>
    </row>
    <row r="204" spans="1:3" x14ac:dyDescent="0.2">
      <c r="A204" s="816"/>
      <c r="B204" s="1889"/>
    </row>
    <row r="205" spans="1:3" x14ac:dyDescent="0.2">
      <c r="A205" s="816"/>
      <c r="B205" s="1889"/>
    </row>
    <row r="206" spans="1:3" x14ac:dyDescent="0.2">
      <c r="A206" s="816"/>
      <c r="B206" s="1889"/>
    </row>
    <row r="207" spans="1:3" x14ac:dyDescent="0.2">
      <c r="A207" s="816"/>
      <c r="B207" s="1890"/>
    </row>
    <row r="209" spans="1:3" x14ac:dyDescent="0.2">
      <c r="A209" s="203" t="str">
        <f>"[S"&amp;A191+1&amp;"]"</f>
        <v>[S56]</v>
      </c>
      <c r="B209" s="204" t="s">
        <v>1278</v>
      </c>
      <c r="C209" s="262">
        <f>'Notes &amp; Disclosures'!$L$115</f>
        <v>0</v>
      </c>
    </row>
    <row r="210" spans="1:3" ht="62.25" customHeight="1" x14ac:dyDescent="0.2">
      <c r="A210" s="815">
        <f>A191+1</f>
        <v>56</v>
      </c>
      <c r="B210" s="932" t="s">
        <v>1279</v>
      </c>
    </row>
  </sheetData>
  <mergeCells count="7">
    <mergeCell ref="B191:B207"/>
    <mergeCell ref="B162:B185"/>
    <mergeCell ref="C124:C125"/>
    <mergeCell ref="D124:D125"/>
    <mergeCell ref="D162:J165"/>
    <mergeCell ref="D167:J170"/>
    <mergeCell ref="D183:J184"/>
  </mergeCells>
  <hyperlinks>
    <hyperlink ref="C144" r:id="rId1" xr:uid="{00000000-0004-0000-1600-000000000000}"/>
    <hyperlink ref="C143" r:id="rId2" xr:uid="{E83BFB5B-70B1-473E-B9B5-497362CFB25A}"/>
    <hyperlink ref="C74" r:id="rId3" location="e4780_heading1" xr:uid="{B0A1AE5E-197C-4BA5-9297-C83CAC891579}"/>
    <hyperlink ref="C122" r:id="rId4" location="contact" xr:uid="{A6C57D39-5D6D-4209-9CA7-50B3C83D5C11}"/>
    <hyperlink ref="C50" r:id="rId5" location="managing-finances-for-equipment-1" xr:uid="{A6D786E0-5B50-40E8-BB85-15B499DA18A9}"/>
    <hyperlink ref="C107" r:id="rId6" location="types-of-maintenance-1" xr:uid="{793184BE-DE4E-4024-B076-6A3C1FA84F37}"/>
    <hyperlink ref="C128" r:id="rId7" display="https://www.education.govt.nz/education-professionals/schools-year-0-13/funding-and-financials/5-year-agreement-funding" xr:uid="{342E1CD1-F401-4A48-A0FC-E48A3BBDEE1E}"/>
    <hyperlink ref="D128" r:id="rId8" display="https://www.education.govt.nz/education-professionals/schools-year-0-13/facilities-and-operations/funding-state-integrated-school-property-maintenance-and-upgrades" xr:uid="{028839C0-BF49-42E2-9C38-073B460E8C08}"/>
    <hyperlink ref="C193" r:id="rId9" xr:uid="{4514A0A2-41FC-48D2-9D54-6ECFEAEF1725}"/>
    <hyperlink ref="C150" r:id="rId10" location="managing-finances-for-equipment-1" xr:uid="{9D8C9F76-3E19-4943-9CE6-05312BCBFD53}"/>
  </hyperlinks>
  <pageMargins left="0.75" right="0.75" top="1" bottom="1" header="0.5" footer="0.5"/>
  <pageSetup paperSize="9" scale="69" fitToHeight="0" orientation="portrait" r:id="rId11"/>
  <headerFooter alignWithMargins="0">
    <oddHeader>&amp;C&amp;"Calibri"&amp;10&amp;K000000 [UNCLASSIFIED]&amp;1#_x000D_</oddHeader>
    <oddFooter>&amp;C_x000D_&amp;1#&amp;"Calibri"&amp;10&amp;K000000 [UNCLASSIFIED]</oddFooter>
  </headerFooter>
  <rowBreaks count="5" manualBreakCount="5">
    <brk id="51" max="1" man="1"/>
    <brk id="99" max="1" man="1"/>
    <brk id="126" max="1" man="1"/>
    <brk id="141" max="1" man="1"/>
    <brk id="157" max="1" man="1"/>
  </rowBreaks>
  <drawing r:id="rId12"/>
  <legacyDrawing r:id="rId13"/>
  <oleObjects>
    <mc:AlternateContent xmlns:mc="http://schemas.openxmlformats.org/markup-compatibility/2006">
      <mc:Choice Requires="x14">
        <oleObject progId="Acrobat Document" dvAspect="DVASPECT_ICON" shapeId="97281" r:id="rId14">
          <objectPr defaultSize="0" r:id="rId15">
            <anchor moveWithCells="1">
              <from>
                <xdr:col>2</xdr:col>
                <xdr:colOff>409575</xdr:colOff>
                <xdr:row>165</xdr:row>
                <xdr:rowOff>28575</xdr:rowOff>
              </from>
              <to>
                <xdr:col>2</xdr:col>
                <xdr:colOff>1323975</xdr:colOff>
                <xdr:row>169</xdr:row>
                <xdr:rowOff>152400</xdr:rowOff>
              </to>
            </anchor>
          </objectPr>
        </oleObject>
      </mc:Choice>
      <mc:Fallback>
        <oleObject progId="Acrobat Document" dvAspect="DVASPECT_ICON" shapeId="97281" r:id="rId14"/>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9475E-AF06-47C3-B0A8-B72DC1E1B572}">
  <sheetPr>
    <tabColor rgb="FFB1A0C7"/>
  </sheetPr>
  <dimension ref="A1:W133"/>
  <sheetViews>
    <sheetView showGridLines="0" zoomScale="84" zoomScaleNormal="70" zoomScaleSheetLayoutView="115" workbookViewId="0"/>
  </sheetViews>
  <sheetFormatPr defaultColWidth="9.140625" defaultRowHeight="12.75" x14ac:dyDescent="0.2"/>
  <cols>
    <col min="1" max="1" width="10.140625" style="1108" bestFit="1" customWidth="1"/>
    <col min="2" max="2" width="10" style="1108" bestFit="1" customWidth="1"/>
    <col min="3" max="3" width="7.42578125" style="1108" bestFit="1" customWidth="1"/>
    <col min="4" max="4" width="39.85546875" style="1108" customWidth="1"/>
    <col min="5" max="5" width="17.28515625" style="1108" customWidth="1"/>
    <col min="6" max="6" width="14" style="1108" customWidth="1"/>
    <col min="7" max="7" width="11.140625" style="1108" customWidth="1"/>
    <col min="8" max="8" width="13.42578125" style="1108" customWidth="1"/>
    <col min="9" max="9" width="12.140625" style="1108" bestFit="1" customWidth="1"/>
    <col min="10" max="10" width="14" style="1108" customWidth="1"/>
    <col min="11" max="11" width="13.7109375" style="1108" customWidth="1"/>
    <col min="12" max="12" width="13.140625" style="1108" bestFit="1" customWidth="1"/>
    <col min="13" max="13" width="16.5703125" style="1108" customWidth="1"/>
    <col min="14" max="14" width="13.5703125" style="1108" customWidth="1"/>
    <col min="15" max="15" width="17.140625" style="1108" customWidth="1"/>
    <col min="16" max="16" width="10.7109375" style="1108" bestFit="1" customWidth="1"/>
    <col min="17" max="18" width="9.140625" style="1108" bestFit="1" customWidth="1"/>
    <col min="19" max="19" width="10" style="1108" bestFit="1" customWidth="1"/>
    <col min="20" max="16384" width="9.140625" style="1108"/>
  </cols>
  <sheetData>
    <row r="1" spans="1:16" x14ac:dyDescent="0.2">
      <c r="A1" s="1107" t="s">
        <v>831</v>
      </c>
      <c r="B1" s="308" t="s">
        <v>527</v>
      </c>
      <c r="C1" s="1002" t="s">
        <v>832</v>
      </c>
      <c r="D1" s="1354" t="s">
        <v>1280</v>
      </c>
    </row>
    <row r="2" spans="1:16" ht="15" customHeight="1" x14ac:dyDescent="0.25">
      <c r="B2" s="1108" t="s">
        <v>645</v>
      </c>
      <c r="D2" s="1941" t="s">
        <v>1281</v>
      </c>
      <c r="E2" s="1942"/>
      <c r="F2" s="1942"/>
      <c r="G2" s="1942"/>
      <c r="H2" s="1942"/>
      <c r="I2" s="1942"/>
      <c r="J2" s="1942"/>
      <c r="K2" s="1943"/>
    </row>
    <row r="3" spans="1:16" x14ac:dyDescent="0.2">
      <c r="B3" s="1108" t="s">
        <v>645</v>
      </c>
      <c r="D3" s="1109"/>
      <c r="E3" s="1110"/>
      <c r="F3" s="1110"/>
      <c r="G3" s="1110"/>
      <c r="H3" s="1110"/>
      <c r="I3" s="1110"/>
      <c r="J3" s="1110"/>
      <c r="K3" s="1111"/>
    </row>
    <row r="4" spans="1:16" ht="42.6" customHeight="1" x14ac:dyDescent="0.2">
      <c r="B4" s="1108" t="s">
        <v>645</v>
      </c>
      <c r="D4" s="1944" t="s">
        <v>1282</v>
      </c>
      <c r="E4" s="1945"/>
      <c r="F4" s="1945"/>
      <c r="G4" s="1945"/>
      <c r="H4" s="1945"/>
      <c r="I4" s="1945"/>
      <c r="J4" s="1945"/>
      <c r="K4" s="1946"/>
      <c r="L4" s="1489" t="s">
        <v>156</v>
      </c>
      <c r="M4" s="1391"/>
    </row>
    <row r="5" spans="1:16" x14ac:dyDescent="0.2">
      <c r="B5" s="1108" t="s">
        <v>645</v>
      </c>
      <c r="D5" s="1112"/>
      <c r="K5" s="1113"/>
    </row>
    <row r="6" spans="1:16" ht="59.45" customHeight="1" x14ac:dyDescent="0.2">
      <c r="B6" s="1108" t="s">
        <v>645</v>
      </c>
      <c r="D6" s="1947" t="s">
        <v>1283</v>
      </c>
      <c r="E6" s="1948"/>
      <c r="F6" s="1948"/>
      <c r="G6" s="1948"/>
      <c r="H6" s="1948"/>
      <c r="I6" s="1948"/>
      <c r="J6" s="1948"/>
      <c r="K6" s="1949"/>
      <c r="L6" s="1114"/>
      <c r="M6" s="1114"/>
      <c r="N6" s="1114"/>
      <c r="O6" s="1114"/>
      <c r="P6" s="1115"/>
    </row>
    <row r="7" spans="1:16" ht="138.75" customHeight="1" x14ac:dyDescent="0.2">
      <c r="B7" s="1108" t="s">
        <v>645</v>
      </c>
      <c r="D7" s="1950"/>
      <c r="E7" s="1951"/>
      <c r="F7" s="1951"/>
      <c r="G7" s="1951"/>
      <c r="H7" s="1951"/>
      <c r="I7" s="1951"/>
      <c r="J7" s="1951"/>
      <c r="K7" s="1952"/>
      <c r="L7" s="1114"/>
      <c r="M7" s="1114"/>
      <c r="N7" s="1114"/>
      <c r="O7" s="1114"/>
      <c r="P7" s="1115"/>
    </row>
    <row r="8" spans="1:16" ht="75.75" customHeight="1" x14ac:dyDescent="0.2">
      <c r="B8" s="1108" t="s">
        <v>645</v>
      </c>
      <c r="D8" s="1114"/>
      <c r="E8" s="1114"/>
      <c r="F8" s="1114"/>
      <c r="G8" s="1114"/>
      <c r="H8" s="1114"/>
      <c r="I8" s="1114"/>
      <c r="J8" s="1114"/>
      <c r="K8" s="1114"/>
    </row>
    <row r="9" spans="1:16" x14ac:dyDescent="0.2">
      <c r="D9" s="1114"/>
      <c r="E9" s="1114"/>
      <c r="F9" s="1114"/>
      <c r="G9" s="1114"/>
      <c r="H9" s="1114"/>
      <c r="I9" s="1114"/>
      <c r="J9" s="1114"/>
      <c r="K9" s="1114"/>
    </row>
    <row r="10" spans="1:16" x14ac:dyDescent="0.2">
      <c r="D10" s="1114"/>
      <c r="E10" s="1114"/>
      <c r="F10" s="1114"/>
      <c r="G10" s="1114"/>
      <c r="H10" s="1114"/>
      <c r="I10" s="1114"/>
      <c r="J10" s="1114"/>
      <c r="K10" s="1114"/>
    </row>
    <row r="11" spans="1:16" x14ac:dyDescent="0.2">
      <c r="D11" s="1114"/>
      <c r="E11" s="1114"/>
      <c r="F11" s="1114"/>
      <c r="G11" s="1114"/>
      <c r="H11" s="1114"/>
      <c r="I11" s="1114"/>
      <c r="J11" s="1114"/>
      <c r="K11" s="1114"/>
    </row>
    <row r="12" spans="1:16" x14ac:dyDescent="0.2">
      <c r="D12" s="1114"/>
      <c r="E12" s="1114"/>
      <c r="F12" s="1114"/>
      <c r="G12" s="1114"/>
      <c r="H12" s="1114"/>
      <c r="I12" s="1114"/>
      <c r="J12" s="1114"/>
      <c r="K12" s="1114"/>
    </row>
    <row r="13" spans="1:16" x14ac:dyDescent="0.2">
      <c r="B13" s="1108" t="s">
        <v>645</v>
      </c>
      <c r="D13" s="1116"/>
      <c r="E13" s="1114"/>
      <c r="F13" s="1114"/>
      <c r="G13" s="1114"/>
      <c r="H13" s="1114"/>
      <c r="I13" s="1114"/>
      <c r="J13" s="1114"/>
      <c r="K13" s="1114"/>
    </row>
    <row r="14" spans="1:16" x14ac:dyDescent="0.2">
      <c r="D14" s="1116"/>
      <c r="E14" s="1114"/>
      <c r="F14" s="1114"/>
      <c r="G14" s="1114"/>
      <c r="H14" s="1114"/>
      <c r="I14" s="1114"/>
      <c r="J14" s="1114"/>
      <c r="K14" s="1114"/>
    </row>
    <row r="15" spans="1:16" ht="12.95" customHeight="1" x14ac:dyDescent="0.2">
      <c r="D15" s="1116"/>
      <c r="E15" s="1114"/>
      <c r="F15" s="1114"/>
      <c r="G15" s="1114"/>
      <c r="H15" s="1954" t="s">
        <v>1284</v>
      </c>
      <c r="I15" s="1954"/>
      <c r="J15" s="1391"/>
      <c r="K15" s="1391"/>
      <c r="L15" s="1391"/>
      <c r="M15" s="1391"/>
    </row>
    <row r="16" spans="1:16" x14ac:dyDescent="0.2">
      <c r="B16" s="1108" t="s">
        <v>645</v>
      </c>
      <c r="D16" s="1117" t="s">
        <v>1285</v>
      </c>
      <c r="E16" s="1118">
        <v>2025</v>
      </c>
      <c r="F16" s="1119"/>
      <c r="H16" s="1391"/>
      <c r="I16" s="1391"/>
      <c r="J16" s="1391"/>
      <c r="K16" s="1391"/>
      <c r="L16" s="1391"/>
      <c r="M16" s="1391"/>
    </row>
    <row r="17" spans="2:18" ht="12.75" customHeight="1" x14ac:dyDescent="0.2">
      <c r="B17" s="1108" t="s">
        <v>645</v>
      </c>
      <c r="D17" s="1120" t="s">
        <v>1286</v>
      </c>
      <c r="E17" s="1121">
        <v>5.5E-2</v>
      </c>
      <c r="F17" s="1119"/>
      <c r="H17" s="1955" t="s">
        <v>1287</v>
      </c>
      <c r="I17" s="1956"/>
      <c r="J17" s="1956"/>
      <c r="K17" s="1956"/>
      <c r="L17" s="1956"/>
      <c r="M17" s="1956"/>
      <c r="N17" s="1957"/>
    </row>
    <row r="18" spans="2:18" ht="12.75" customHeight="1" x14ac:dyDescent="0.2">
      <c r="B18" s="1108" t="s">
        <v>645</v>
      </c>
      <c r="D18" s="1120"/>
      <c r="E18" s="1121"/>
      <c r="F18" s="1119"/>
      <c r="H18" s="1958"/>
      <c r="I18" s="1959"/>
      <c r="J18" s="1959"/>
      <c r="K18" s="1959"/>
      <c r="L18" s="1959"/>
      <c r="M18" s="1959"/>
      <c r="N18" s="1960"/>
    </row>
    <row r="19" spans="2:18" x14ac:dyDescent="0.2">
      <c r="B19" s="1108" t="s">
        <v>645</v>
      </c>
    </row>
    <row r="20" spans="2:18" s="1122" customFormat="1" ht="66" customHeight="1" x14ac:dyDescent="0.2">
      <c r="B20" s="1108" t="s">
        <v>645</v>
      </c>
      <c r="D20" s="1123" t="s">
        <v>1288</v>
      </c>
      <c r="E20" s="1124" t="s">
        <v>1289</v>
      </c>
      <c r="F20" s="1124" t="s">
        <v>1290</v>
      </c>
      <c r="G20" s="1124" t="s">
        <v>1291</v>
      </c>
      <c r="H20" s="1124" t="s">
        <v>1292</v>
      </c>
      <c r="I20" s="1124" t="s">
        <v>1293</v>
      </c>
      <c r="J20" s="1124" t="s">
        <v>1294</v>
      </c>
      <c r="K20" s="1124" t="s">
        <v>1295</v>
      </c>
      <c r="L20" s="1124" t="s">
        <v>1296</v>
      </c>
      <c r="M20" s="1124" t="s">
        <v>1297</v>
      </c>
      <c r="N20" s="1124" t="s">
        <v>1298</v>
      </c>
      <c r="O20" s="1124" t="s">
        <v>1299</v>
      </c>
    </row>
    <row r="21" spans="2:18" ht="25.5" x14ac:dyDescent="0.2">
      <c r="B21" s="1108" t="s">
        <v>645</v>
      </c>
      <c r="D21" s="1125" t="s">
        <v>1300</v>
      </c>
      <c r="E21" s="1126">
        <v>2023</v>
      </c>
      <c r="F21" s="1127">
        <v>2033</v>
      </c>
      <c r="G21" s="1128">
        <f t="shared" ref="G21:G32" si="0">+F21-E21</f>
        <v>10</v>
      </c>
      <c r="H21" s="1128">
        <f t="shared" ref="H21:H32" si="1">IF(G21&lt;IF(E21&gt;0,$E$16-E21,0),"Check dates",IF(E21&gt;0,$E$16-E21,0))</f>
        <v>2</v>
      </c>
      <c r="I21" s="1129"/>
      <c r="J21" s="1130"/>
      <c r="K21" s="1131">
        <v>5500</v>
      </c>
      <c r="L21" s="1132">
        <f t="shared" ref="L21:L32" si="2">IF(AND(J21="",K21=""),"",MAX(I21*J21,K21))</f>
        <v>5500</v>
      </c>
      <c r="M21" s="1133">
        <f>ROUND(IFERROR((L21)*((1+$E$17)^(G21-H21)),"Please Check"),0)</f>
        <v>8441</v>
      </c>
      <c r="N21" s="1133">
        <f>ROUND(IFERROR(IF(M21&gt;0,M21/G21,0),"Please Check"),0)</f>
        <v>844</v>
      </c>
      <c r="O21" s="1133">
        <f>ROUND(IFERROR(+N21*H21,"Please Check"),0)</f>
        <v>1688</v>
      </c>
      <c r="R21" s="1134"/>
    </row>
    <row r="22" spans="2:18" ht="25.5" x14ac:dyDescent="0.2">
      <c r="B22" s="1108" t="s">
        <v>645</v>
      </c>
      <c r="D22" s="1125" t="s">
        <v>1301</v>
      </c>
      <c r="E22" s="1126">
        <v>2023</v>
      </c>
      <c r="F22" s="1127">
        <v>2033</v>
      </c>
      <c r="G22" s="1128">
        <f t="shared" si="0"/>
        <v>10</v>
      </c>
      <c r="H22" s="1128">
        <f t="shared" si="1"/>
        <v>2</v>
      </c>
      <c r="I22" s="1135"/>
      <c r="J22" s="1130"/>
      <c r="K22" s="1131">
        <v>7150.0000000000009</v>
      </c>
      <c r="L22" s="1132">
        <f t="shared" si="2"/>
        <v>7150.0000000000009</v>
      </c>
      <c r="M22" s="1133">
        <f t="shared" ref="M22:M32" si="3">ROUND(IFERROR((L22)*((1+$E$17)^(G22-H22)),"Please Check"),0)</f>
        <v>10973</v>
      </c>
      <c r="N22" s="1133">
        <f t="shared" ref="N22:N32" si="4">ROUND(IFERROR(IF(M22&gt;0,M22/G22,0),"Please Check"),0)</f>
        <v>1097</v>
      </c>
      <c r="O22" s="1133">
        <f t="shared" ref="O22:O32" si="5">ROUND(IFERROR(+N22*H22,"Please Check"),0)</f>
        <v>2194</v>
      </c>
      <c r="R22" s="1134"/>
    </row>
    <row r="23" spans="2:18" ht="25.5" x14ac:dyDescent="0.2">
      <c r="B23" s="1108" t="s">
        <v>645</v>
      </c>
      <c r="D23" s="1125" t="s">
        <v>1302</v>
      </c>
      <c r="E23" s="1126">
        <v>2023</v>
      </c>
      <c r="F23" s="1127">
        <v>2033</v>
      </c>
      <c r="G23" s="1128">
        <f t="shared" si="0"/>
        <v>10</v>
      </c>
      <c r="H23" s="1128">
        <f t="shared" si="1"/>
        <v>2</v>
      </c>
      <c r="I23" s="1135"/>
      <c r="J23" s="1130"/>
      <c r="K23" s="1131">
        <v>22000</v>
      </c>
      <c r="L23" s="1132">
        <f t="shared" si="2"/>
        <v>22000</v>
      </c>
      <c r="M23" s="1133">
        <f t="shared" si="3"/>
        <v>33763</v>
      </c>
      <c r="N23" s="1133">
        <f t="shared" si="4"/>
        <v>3376</v>
      </c>
      <c r="O23" s="1133">
        <f t="shared" si="5"/>
        <v>6752</v>
      </c>
      <c r="R23" s="1134"/>
    </row>
    <row r="24" spans="2:18" ht="25.5" x14ac:dyDescent="0.2">
      <c r="B24" s="1108" t="s">
        <v>645</v>
      </c>
      <c r="D24" s="1125" t="s">
        <v>1303</v>
      </c>
      <c r="E24" s="1126">
        <v>2020</v>
      </c>
      <c r="F24" s="1126">
        <v>2028</v>
      </c>
      <c r="G24" s="1128">
        <f t="shared" si="0"/>
        <v>8</v>
      </c>
      <c r="H24" s="1128">
        <f t="shared" si="1"/>
        <v>5</v>
      </c>
      <c r="I24" s="1135"/>
      <c r="J24" s="1130"/>
      <c r="K24" s="1131">
        <v>82500</v>
      </c>
      <c r="L24" s="1132">
        <f t="shared" si="2"/>
        <v>82500</v>
      </c>
      <c r="M24" s="1133">
        <f t="shared" si="3"/>
        <v>96875</v>
      </c>
      <c r="N24" s="1133">
        <f t="shared" si="4"/>
        <v>12109</v>
      </c>
      <c r="O24" s="1133">
        <f t="shared" si="5"/>
        <v>60545</v>
      </c>
      <c r="R24" s="1134"/>
    </row>
    <row r="25" spans="2:18" ht="25.5" x14ac:dyDescent="0.2">
      <c r="B25" s="1108" t="s">
        <v>645</v>
      </c>
      <c r="D25" s="1125" t="s">
        <v>1304</v>
      </c>
      <c r="E25" s="1126">
        <v>2023</v>
      </c>
      <c r="F25" s="1126">
        <v>2033</v>
      </c>
      <c r="G25" s="1128">
        <f t="shared" si="0"/>
        <v>10</v>
      </c>
      <c r="H25" s="1128">
        <f t="shared" si="1"/>
        <v>2</v>
      </c>
      <c r="I25" s="1135"/>
      <c r="J25" s="1130"/>
      <c r="K25" s="1131">
        <v>33000</v>
      </c>
      <c r="L25" s="1132">
        <f t="shared" si="2"/>
        <v>33000</v>
      </c>
      <c r="M25" s="1133">
        <f t="shared" si="3"/>
        <v>50645</v>
      </c>
      <c r="N25" s="1133">
        <f t="shared" si="4"/>
        <v>5065</v>
      </c>
      <c r="O25" s="1133">
        <f t="shared" si="5"/>
        <v>10130</v>
      </c>
      <c r="R25" s="1134"/>
    </row>
    <row r="26" spans="2:18" ht="25.5" x14ac:dyDescent="0.2">
      <c r="B26" s="1108" t="s">
        <v>645</v>
      </c>
      <c r="D26" s="1125" t="s">
        <v>1305</v>
      </c>
      <c r="E26" s="1126">
        <v>2019</v>
      </c>
      <c r="F26" s="1126">
        <v>2027</v>
      </c>
      <c r="G26" s="1128">
        <f t="shared" si="0"/>
        <v>8</v>
      </c>
      <c r="H26" s="1128">
        <f t="shared" si="1"/>
        <v>6</v>
      </c>
      <c r="I26" s="1135"/>
      <c r="J26" s="1130"/>
      <c r="K26" s="1131">
        <v>5500</v>
      </c>
      <c r="L26" s="1132">
        <f t="shared" si="2"/>
        <v>5500</v>
      </c>
      <c r="M26" s="1133">
        <f t="shared" si="3"/>
        <v>6122</v>
      </c>
      <c r="N26" s="1133">
        <f t="shared" si="4"/>
        <v>765</v>
      </c>
      <c r="O26" s="1133">
        <f t="shared" si="5"/>
        <v>4590</v>
      </c>
      <c r="R26" s="1134"/>
    </row>
    <row r="27" spans="2:18" ht="25.5" x14ac:dyDescent="0.2">
      <c r="B27" s="1108" t="s">
        <v>645</v>
      </c>
      <c r="D27" s="1125" t="s">
        <v>1306</v>
      </c>
      <c r="E27" s="1126">
        <v>2019</v>
      </c>
      <c r="F27" s="1126">
        <v>2027</v>
      </c>
      <c r="G27" s="1128">
        <f t="shared" si="0"/>
        <v>8</v>
      </c>
      <c r="H27" s="1128">
        <f t="shared" si="1"/>
        <v>6</v>
      </c>
      <c r="I27" s="1135"/>
      <c r="J27" s="1130"/>
      <c r="K27" s="1131">
        <v>16500</v>
      </c>
      <c r="L27" s="1132">
        <f t="shared" si="2"/>
        <v>16500</v>
      </c>
      <c r="M27" s="1133">
        <f t="shared" si="3"/>
        <v>18365</v>
      </c>
      <c r="N27" s="1133">
        <f t="shared" si="4"/>
        <v>2296</v>
      </c>
      <c r="O27" s="1133">
        <f t="shared" si="5"/>
        <v>13776</v>
      </c>
      <c r="R27" s="1134"/>
    </row>
    <row r="28" spans="2:18" ht="25.5" x14ac:dyDescent="0.2">
      <c r="B28" s="1108" t="s">
        <v>645</v>
      </c>
      <c r="D28" s="1125" t="s">
        <v>1307</v>
      </c>
      <c r="E28" s="1126">
        <v>2023</v>
      </c>
      <c r="F28" s="1126">
        <v>2033</v>
      </c>
      <c r="G28" s="1128">
        <f t="shared" si="0"/>
        <v>10</v>
      </c>
      <c r="H28" s="1128">
        <f t="shared" si="1"/>
        <v>2</v>
      </c>
      <c r="I28" s="1135"/>
      <c r="J28" s="1130"/>
      <c r="K28" s="1131">
        <v>19800</v>
      </c>
      <c r="L28" s="1132">
        <f t="shared" si="2"/>
        <v>19800</v>
      </c>
      <c r="M28" s="1133">
        <f t="shared" si="3"/>
        <v>30387</v>
      </c>
      <c r="N28" s="1133">
        <f t="shared" si="4"/>
        <v>3039</v>
      </c>
      <c r="O28" s="1133">
        <f t="shared" si="5"/>
        <v>6078</v>
      </c>
      <c r="R28" s="1134"/>
    </row>
    <row r="29" spans="2:18" ht="25.5" x14ac:dyDescent="0.2">
      <c r="B29" s="1108" t="s">
        <v>645</v>
      </c>
      <c r="D29" s="1125" t="s">
        <v>1308</v>
      </c>
      <c r="E29" s="1126">
        <v>2018</v>
      </c>
      <c r="F29" s="1126">
        <v>2026</v>
      </c>
      <c r="G29" s="1128">
        <f t="shared" si="0"/>
        <v>8</v>
      </c>
      <c r="H29" s="1128">
        <f t="shared" si="1"/>
        <v>7</v>
      </c>
      <c r="I29" s="1135"/>
      <c r="J29" s="1130"/>
      <c r="K29" s="1131">
        <v>16500</v>
      </c>
      <c r="L29" s="1132">
        <f t="shared" si="2"/>
        <v>16500</v>
      </c>
      <c r="M29" s="1133">
        <f t="shared" si="3"/>
        <v>17408</v>
      </c>
      <c r="N29" s="1133">
        <f t="shared" si="4"/>
        <v>2176</v>
      </c>
      <c r="O29" s="1133">
        <f t="shared" si="5"/>
        <v>15232</v>
      </c>
      <c r="R29" s="1134"/>
    </row>
    <row r="30" spans="2:18" ht="30" customHeight="1" x14ac:dyDescent="0.2">
      <c r="B30" s="1108" t="s">
        <v>645</v>
      </c>
      <c r="D30" s="1125" t="s">
        <v>1309</v>
      </c>
      <c r="E30" s="1126">
        <v>2018</v>
      </c>
      <c r="F30" s="1126">
        <v>2026</v>
      </c>
      <c r="G30" s="1128">
        <f t="shared" si="0"/>
        <v>8</v>
      </c>
      <c r="H30" s="1128">
        <f t="shared" si="1"/>
        <v>7</v>
      </c>
      <c r="I30" s="1135"/>
      <c r="J30" s="1130"/>
      <c r="K30" s="1131">
        <v>13750.000000000002</v>
      </c>
      <c r="L30" s="1132">
        <f t="shared" si="2"/>
        <v>13750.000000000002</v>
      </c>
      <c r="M30" s="1133">
        <f t="shared" si="3"/>
        <v>14506</v>
      </c>
      <c r="N30" s="1133">
        <f t="shared" si="4"/>
        <v>1813</v>
      </c>
      <c r="O30" s="1133">
        <f t="shared" si="5"/>
        <v>12691</v>
      </c>
      <c r="R30" s="1134"/>
    </row>
    <row r="31" spans="2:18" ht="25.5" x14ac:dyDescent="0.2">
      <c r="B31" s="1108" t="s">
        <v>645</v>
      </c>
      <c r="D31" s="1136" t="s">
        <v>1310</v>
      </c>
      <c r="E31" s="1126">
        <v>2021</v>
      </c>
      <c r="F31" s="1126">
        <v>2029</v>
      </c>
      <c r="G31" s="1128">
        <f t="shared" si="0"/>
        <v>8</v>
      </c>
      <c r="H31" s="1128">
        <f t="shared" si="1"/>
        <v>4</v>
      </c>
      <c r="I31" s="1135">
        <v>250</v>
      </c>
      <c r="J31" s="1130">
        <v>20</v>
      </c>
      <c r="K31" s="1131"/>
      <c r="L31" s="1132">
        <f t="shared" si="2"/>
        <v>5000</v>
      </c>
      <c r="M31" s="1133">
        <f t="shared" si="3"/>
        <v>6194</v>
      </c>
      <c r="N31" s="1133">
        <f t="shared" si="4"/>
        <v>774</v>
      </c>
      <c r="O31" s="1133">
        <f t="shared" si="5"/>
        <v>3096</v>
      </c>
      <c r="R31" s="1134"/>
    </row>
    <row r="32" spans="2:18" ht="25.5" x14ac:dyDescent="0.2">
      <c r="B32" s="1108" t="s">
        <v>645</v>
      </c>
      <c r="D32" s="1136" t="s">
        <v>1311</v>
      </c>
      <c r="E32" s="1126">
        <v>2021</v>
      </c>
      <c r="F32" s="1126">
        <v>2029</v>
      </c>
      <c r="G32" s="1128">
        <f t="shared" si="0"/>
        <v>8</v>
      </c>
      <c r="H32" s="1128">
        <f t="shared" si="1"/>
        <v>4</v>
      </c>
      <c r="I32" s="1135">
        <v>367</v>
      </c>
      <c r="J32" s="1130">
        <v>30</v>
      </c>
      <c r="K32" s="1131"/>
      <c r="L32" s="1132">
        <f t="shared" si="2"/>
        <v>11010</v>
      </c>
      <c r="M32" s="1133">
        <f t="shared" si="3"/>
        <v>13639</v>
      </c>
      <c r="N32" s="1133">
        <f t="shared" si="4"/>
        <v>1705</v>
      </c>
      <c r="O32" s="1133">
        <f t="shared" si="5"/>
        <v>6820</v>
      </c>
      <c r="R32" s="1134"/>
    </row>
    <row r="33" spans="2:15" x14ac:dyDescent="0.2">
      <c r="B33" s="1108" t="s">
        <v>645</v>
      </c>
      <c r="D33" s="1125"/>
      <c r="E33" s="1137"/>
      <c r="F33" s="1137"/>
      <c r="G33" s="1138"/>
      <c r="H33" s="1138"/>
      <c r="I33" s="1139"/>
      <c r="J33" s="1140"/>
      <c r="K33" s="1141"/>
      <c r="L33" s="1132"/>
      <c r="M33" s="1142"/>
      <c r="N33" s="1142"/>
      <c r="O33" s="1142"/>
    </row>
    <row r="34" spans="2:15" x14ac:dyDescent="0.2">
      <c r="B34" s="1108" t="s">
        <v>645</v>
      </c>
      <c r="D34" s="1125"/>
      <c r="E34" s="1137"/>
      <c r="F34" s="1137"/>
      <c r="G34" s="1138"/>
      <c r="H34" s="1138"/>
      <c r="I34" s="1139"/>
      <c r="J34" s="1140"/>
      <c r="K34" s="1140"/>
      <c r="L34" s="1132"/>
      <c r="M34" s="1143"/>
      <c r="N34" s="1143"/>
      <c r="O34" s="1143"/>
    </row>
    <row r="35" spans="2:15" x14ac:dyDescent="0.2">
      <c r="B35" s="1108" t="s">
        <v>645</v>
      </c>
      <c r="D35" s="1144" t="s">
        <v>999</v>
      </c>
      <c r="E35" s="1145"/>
      <c r="F35" s="1145"/>
      <c r="G35" s="1145"/>
      <c r="H35" s="1146"/>
      <c r="I35" s="1146"/>
      <c r="J35" s="1146"/>
      <c r="K35" s="1146"/>
      <c r="L35" s="1143">
        <f>SUM(L21:L34)</f>
        <v>238210</v>
      </c>
      <c r="M35" s="1143">
        <f>SUM(M21:M34)</f>
        <v>307318</v>
      </c>
      <c r="N35" s="1143">
        <f>SUM(N21:N34)</f>
        <v>35059</v>
      </c>
      <c r="O35" s="1143">
        <f>SUM(O21:O34)</f>
        <v>143592</v>
      </c>
    </row>
    <row r="36" spans="2:15" x14ac:dyDescent="0.2">
      <c r="B36" s="1108" t="s">
        <v>645</v>
      </c>
    </row>
    <row r="37" spans="2:15" ht="20.25" customHeight="1" x14ac:dyDescent="0.2">
      <c r="B37" s="1108" t="s">
        <v>645</v>
      </c>
      <c r="J37" s="1147" t="s">
        <v>1312</v>
      </c>
      <c r="M37" s="1147" t="s">
        <v>1313</v>
      </c>
    </row>
    <row r="38" spans="2:15" ht="72.75" customHeight="1" x14ac:dyDescent="0.2">
      <c r="B38" s="1108" t="s">
        <v>645</v>
      </c>
      <c r="D38" s="1148" t="s">
        <v>1288</v>
      </c>
      <c r="E38" s="1953" t="s">
        <v>1314</v>
      </c>
      <c r="F38" s="1953"/>
      <c r="G38" s="1953" t="s">
        <v>1315</v>
      </c>
      <c r="H38" s="1953"/>
      <c r="I38" s="1124" t="s">
        <v>1316</v>
      </c>
      <c r="J38" s="1124" t="s">
        <v>1314</v>
      </c>
      <c r="K38" s="1124" t="s">
        <v>1317</v>
      </c>
      <c r="L38" s="1124" t="s">
        <v>1318</v>
      </c>
      <c r="M38" s="1124" t="s">
        <v>1314</v>
      </c>
      <c r="N38" s="1124" t="s">
        <v>1317</v>
      </c>
      <c r="O38" s="1124" t="s">
        <v>1319</v>
      </c>
    </row>
    <row r="39" spans="2:15" ht="25.5" x14ac:dyDescent="0.2">
      <c r="B39" s="1108" t="s">
        <v>645</v>
      </c>
      <c r="D39" s="1149" t="str">
        <f t="shared" ref="D39:D52" si="6">IF(D21="","",D21)</f>
        <v>Block A - JUNIOR COLLEGE - Paint ceilings, walls, timber trims, timber doors.</v>
      </c>
      <c r="E39" s="1936">
        <f t="shared" ref="E39:E52" si="7">IF(OR(F21=($E$16+1),F21=($E$16)),O21,0)</f>
        <v>0</v>
      </c>
      <c r="F39" s="1936"/>
      <c r="G39" s="1937">
        <f t="shared" ref="G39:G52" si="8">IF(OR(F21=($E$16+1),F21=($E$16)),0,O21)</f>
        <v>1688</v>
      </c>
      <c r="H39" s="1938"/>
      <c r="I39" s="1150"/>
      <c r="J39" s="1151">
        <v>0</v>
      </c>
      <c r="K39" s="1392">
        <v>852</v>
      </c>
      <c r="L39" s="1150"/>
      <c r="M39" s="1151">
        <f t="shared" ref="M39:M52" si="9">E39-J39</f>
        <v>0</v>
      </c>
      <c r="N39" s="1151">
        <f t="shared" ref="N39:N52" si="10">G39-K39</f>
        <v>836</v>
      </c>
      <c r="O39" s="1150"/>
    </row>
    <row r="40" spans="2:15" ht="25.5" x14ac:dyDescent="0.2">
      <c r="B40" s="1108" t="s">
        <v>645</v>
      </c>
      <c r="D40" s="1149" t="str">
        <f t="shared" si="6"/>
        <v>Block A - JUNIOR COLLEGE - Paint roof, fascia's, soffit's, walls, timber windows.</v>
      </c>
      <c r="E40" s="1936">
        <f t="shared" si="7"/>
        <v>0</v>
      </c>
      <c r="F40" s="1936"/>
      <c r="G40" s="1937">
        <f t="shared" si="8"/>
        <v>2194</v>
      </c>
      <c r="H40" s="1938"/>
      <c r="I40" s="1150"/>
      <c r="J40" s="1151">
        <v>0</v>
      </c>
      <c r="K40" s="1392">
        <v>1107</v>
      </c>
      <c r="L40" s="1150"/>
      <c r="M40" s="1151">
        <f t="shared" si="9"/>
        <v>0</v>
      </c>
      <c r="N40" s="1151">
        <f t="shared" si="10"/>
        <v>1087</v>
      </c>
      <c r="O40" s="1150"/>
    </row>
    <row r="41" spans="2:15" ht="25.5" x14ac:dyDescent="0.2">
      <c r="B41" s="1108" t="s">
        <v>645</v>
      </c>
      <c r="D41" s="1149" t="str">
        <f t="shared" si="6"/>
        <v xml:space="preserve">Block B - MAIN WEST WING - REBUILT - Paint internal surfaces </v>
      </c>
      <c r="E41" s="1936">
        <f t="shared" si="7"/>
        <v>0</v>
      </c>
      <c r="F41" s="1936"/>
      <c r="G41" s="1937">
        <f t="shared" si="8"/>
        <v>6752</v>
      </c>
      <c r="H41" s="1938"/>
      <c r="I41" s="1150"/>
      <c r="J41" s="1151">
        <v>0</v>
      </c>
      <c r="K41" s="1392">
        <v>3406</v>
      </c>
      <c r="L41" s="1150"/>
      <c r="M41" s="1151">
        <f t="shared" si="9"/>
        <v>0</v>
      </c>
      <c r="N41" s="1151">
        <f t="shared" si="10"/>
        <v>3346</v>
      </c>
      <c r="O41" s="1150"/>
    </row>
    <row r="42" spans="2:15" ht="25.5" x14ac:dyDescent="0.2">
      <c r="B42" s="1108" t="s">
        <v>645</v>
      </c>
      <c r="D42" s="1149" t="str">
        <f t="shared" si="6"/>
        <v xml:space="preserve">Block C - COMMERCE ADDITION - Paint external surfaces </v>
      </c>
      <c r="E42" s="1936">
        <f t="shared" si="7"/>
        <v>0</v>
      </c>
      <c r="F42" s="1936"/>
      <c r="G42" s="1937">
        <f t="shared" si="8"/>
        <v>60545</v>
      </c>
      <c r="H42" s="1938"/>
      <c r="I42" s="1150"/>
      <c r="J42" s="1151">
        <v>0</v>
      </c>
      <c r="K42" s="1392">
        <v>50092</v>
      </c>
      <c r="L42" s="1150"/>
      <c r="M42" s="1151">
        <f t="shared" si="9"/>
        <v>0</v>
      </c>
      <c r="N42" s="1151">
        <f t="shared" si="10"/>
        <v>10453</v>
      </c>
      <c r="O42" s="1150"/>
    </row>
    <row r="43" spans="2:15" ht="25.5" x14ac:dyDescent="0.2">
      <c r="B43" s="1108" t="s">
        <v>645</v>
      </c>
      <c r="D43" s="1149" t="str">
        <f t="shared" si="6"/>
        <v xml:space="preserve">Block C - COMMERCE ADDITION - Painting of internal surfaces </v>
      </c>
      <c r="E43" s="1936">
        <f t="shared" si="7"/>
        <v>0</v>
      </c>
      <c r="F43" s="1936"/>
      <c r="G43" s="1937">
        <f t="shared" si="8"/>
        <v>10130</v>
      </c>
      <c r="H43" s="1938"/>
      <c r="I43" s="1150"/>
      <c r="J43" s="1151">
        <v>0</v>
      </c>
      <c r="K43" s="1392">
        <v>5108</v>
      </c>
      <c r="L43" s="1150"/>
      <c r="M43" s="1151">
        <f t="shared" si="9"/>
        <v>0</v>
      </c>
      <c r="N43" s="1151">
        <f t="shared" si="10"/>
        <v>5022</v>
      </c>
      <c r="O43" s="1150"/>
    </row>
    <row r="44" spans="2:15" ht="25.5" x14ac:dyDescent="0.2">
      <c r="B44" s="1108" t="s">
        <v>645</v>
      </c>
      <c r="D44" s="1149" t="str">
        <f t="shared" si="6"/>
        <v>Block E Technical - Paint fascia's, soffit's, timber windows, canopies.</v>
      </c>
      <c r="E44" s="1936">
        <f t="shared" si="7"/>
        <v>0</v>
      </c>
      <c r="F44" s="1936"/>
      <c r="G44" s="1937">
        <f t="shared" si="8"/>
        <v>4590</v>
      </c>
      <c r="H44" s="1938"/>
      <c r="I44" s="1150"/>
      <c r="J44" s="1151">
        <v>0</v>
      </c>
      <c r="K44" s="1392">
        <v>3976</v>
      </c>
      <c r="L44" s="1150"/>
      <c r="M44" s="1151">
        <f t="shared" si="9"/>
        <v>0</v>
      </c>
      <c r="N44" s="1151">
        <f t="shared" si="10"/>
        <v>614</v>
      </c>
      <c r="O44" s="1150"/>
    </row>
    <row r="45" spans="2:15" ht="25.5" x14ac:dyDescent="0.2">
      <c r="B45" s="1108" t="s">
        <v>645</v>
      </c>
      <c r="D45" s="1149" t="str">
        <f t="shared" si="6"/>
        <v>Block G - THE WRITERS' BLOCK - Paint soffit's, fascia's, columns.</v>
      </c>
      <c r="E45" s="1936">
        <f t="shared" si="7"/>
        <v>0</v>
      </c>
      <c r="F45" s="1936"/>
      <c r="G45" s="1937">
        <f t="shared" si="8"/>
        <v>13776</v>
      </c>
      <c r="H45" s="1938"/>
      <c r="I45" s="1150"/>
      <c r="J45" s="1151">
        <v>0</v>
      </c>
      <c r="K45" s="1392">
        <v>11929</v>
      </c>
      <c r="L45" s="1150"/>
      <c r="M45" s="1151">
        <f t="shared" si="9"/>
        <v>0</v>
      </c>
      <c r="N45" s="1151">
        <f t="shared" si="10"/>
        <v>1847</v>
      </c>
      <c r="O45" s="1150"/>
    </row>
    <row r="46" spans="2:15" ht="25.5" x14ac:dyDescent="0.2">
      <c r="B46" s="1108" t="s">
        <v>645</v>
      </c>
      <c r="D46" s="1149" t="str">
        <f t="shared" si="6"/>
        <v>Block G - THE WRITERS' BLOCK - Paint the walls, ceilings, timber trims and doors.</v>
      </c>
      <c r="E46" s="1936">
        <f t="shared" si="7"/>
        <v>0</v>
      </c>
      <c r="F46" s="1936"/>
      <c r="G46" s="1937">
        <f t="shared" si="8"/>
        <v>6078</v>
      </c>
      <c r="H46" s="1938"/>
      <c r="I46" s="1150"/>
      <c r="J46" s="1151">
        <v>0</v>
      </c>
      <c r="K46" s="1392">
        <v>3065</v>
      </c>
      <c r="L46" s="1150"/>
      <c r="M46" s="1151">
        <f t="shared" si="9"/>
        <v>0</v>
      </c>
      <c r="N46" s="1151">
        <f t="shared" si="10"/>
        <v>3013</v>
      </c>
      <c r="O46" s="1150"/>
    </row>
    <row r="47" spans="2:15" ht="25.5" x14ac:dyDescent="0.2">
      <c r="B47" s="1108" t="s">
        <v>645</v>
      </c>
      <c r="D47" s="1149" t="str">
        <f t="shared" si="6"/>
        <v>Block P - ART AND CRAFT - Paint ceilings, trims, windows and doors.</v>
      </c>
      <c r="E47" s="1936">
        <f t="shared" si="7"/>
        <v>15232</v>
      </c>
      <c r="F47" s="1936"/>
      <c r="G47" s="1937">
        <f t="shared" si="8"/>
        <v>0</v>
      </c>
      <c r="H47" s="1938"/>
      <c r="I47" s="1150"/>
      <c r="J47" s="1151">
        <v>0</v>
      </c>
      <c r="K47" s="1392">
        <v>13637</v>
      </c>
      <c r="L47" s="1150"/>
      <c r="M47" s="1151">
        <f t="shared" si="9"/>
        <v>15232</v>
      </c>
      <c r="N47" s="1151">
        <f t="shared" si="10"/>
        <v>-13637</v>
      </c>
      <c r="O47" s="1150"/>
    </row>
    <row r="48" spans="2:15" ht="25.5" x14ac:dyDescent="0.2">
      <c r="B48" s="1108" t="s">
        <v>645</v>
      </c>
      <c r="D48" s="1149" t="str">
        <f t="shared" si="6"/>
        <v>Block P - ART AND CRAFT - Paint fascia's, soffits, walls</v>
      </c>
      <c r="E48" s="1936">
        <f t="shared" si="7"/>
        <v>12691</v>
      </c>
      <c r="F48" s="1936"/>
      <c r="G48" s="1937">
        <f t="shared" si="8"/>
        <v>0</v>
      </c>
      <c r="H48" s="1938"/>
      <c r="I48" s="1150"/>
      <c r="J48" s="1151">
        <v>0</v>
      </c>
      <c r="K48" s="1392">
        <v>11364</v>
      </c>
      <c r="L48" s="1150"/>
      <c r="M48" s="1151">
        <f t="shared" si="9"/>
        <v>12691</v>
      </c>
      <c r="N48" s="1151">
        <f t="shared" si="10"/>
        <v>-11364</v>
      </c>
      <c r="O48" s="1150"/>
    </row>
    <row r="49" spans="2:19" ht="25.5" x14ac:dyDescent="0.2">
      <c r="B49" s="1108" t="s">
        <v>645</v>
      </c>
      <c r="D49" s="1149" t="str">
        <f t="shared" si="6"/>
        <v>NEW Block S - SCIENCE - Paint ceilings, trims, windows and doors</v>
      </c>
      <c r="E49" s="1936">
        <f t="shared" si="7"/>
        <v>0</v>
      </c>
      <c r="F49" s="1936"/>
      <c r="G49" s="1937">
        <f t="shared" si="8"/>
        <v>3096</v>
      </c>
      <c r="H49" s="1938"/>
      <c r="I49" s="1150"/>
      <c r="J49" s="1151">
        <v>0</v>
      </c>
      <c r="K49" s="1392">
        <v>2390</v>
      </c>
      <c r="L49" s="1150"/>
      <c r="M49" s="1151">
        <f t="shared" si="9"/>
        <v>0</v>
      </c>
      <c r="N49" s="1151">
        <f t="shared" si="10"/>
        <v>706</v>
      </c>
      <c r="O49" s="1150"/>
      <c r="S49" s="1152"/>
    </row>
    <row r="50" spans="2:19" ht="25.5" x14ac:dyDescent="0.2">
      <c r="B50" s="1108" t="s">
        <v>645</v>
      </c>
      <c r="D50" s="1149" t="str">
        <f t="shared" si="6"/>
        <v>NEW Block S - SCIENCE - Paint walls, ceilings, timber trims and doors</v>
      </c>
      <c r="E50" s="1936">
        <f t="shared" si="7"/>
        <v>0</v>
      </c>
      <c r="F50" s="1936"/>
      <c r="G50" s="1937">
        <f t="shared" si="8"/>
        <v>6820</v>
      </c>
      <c r="H50" s="1938"/>
      <c r="I50" s="1150"/>
      <c r="J50" s="1151">
        <v>0</v>
      </c>
      <c r="K50" s="1392">
        <v>5264</v>
      </c>
      <c r="L50" s="1150"/>
      <c r="M50" s="1151">
        <f t="shared" si="9"/>
        <v>0</v>
      </c>
      <c r="N50" s="1151">
        <f t="shared" si="10"/>
        <v>1556</v>
      </c>
      <c r="O50" s="1150"/>
    </row>
    <row r="51" spans="2:19" x14ac:dyDescent="0.2">
      <c r="B51" s="1108" t="s">
        <v>645</v>
      </c>
      <c r="D51" s="1153" t="str">
        <f t="shared" si="6"/>
        <v/>
      </c>
      <c r="E51" s="1936">
        <f t="shared" si="7"/>
        <v>0</v>
      </c>
      <c r="F51" s="1936"/>
      <c r="G51" s="1937">
        <f t="shared" si="8"/>
        <v>0</v>
      </c>
      <c r="H51" s="1938"/>
      <c r="I51" s="1150"/>
      <c r="J51" s="1151">
        <v>0</v>
      </c>
      <c r="K51" s="1151">
        <v>0</v>
      </c>
      <c r="L51" s="1150"/>
      <c r="M51" s="1151">
        <f t="shared" si="9"/>
        <v>0</v>
      </c>
      <c r="N51" s="1151">
        <f t="shared" si="10"/>
        <v>0</v>
      </c>
      <c r="O51" s="1150"/>
    </row>
    <row r="52" spans="2:19" x14ac:dyDescent="0.2">
      <c r="B52" s="1108" t="s">
        <v>645</v>
      </c>
      <c r="D52" s="1153" t="str">
        <f t="shared" si="6"/>
        <v/>
      </c>
      <c r="E52" s="1936">
        <f t="shared" si="7"/>
        <v>0</v>
      </c>
      <c r="F52" s="1936"/>
      <c r="G52" s="1937">
        <f t="shared" si="8"/>
        <v>0</v>
      </c>
      <c r="H52" s="1938"/>
      <c r="I52" s="1150"/>
      <c r="J52" s="1151">
        <v>0</v>
      </c>
      <c r="K52" s="1151">
        <v>0</v>
      </c>
      <c r="L52" s="1150"/>
      <c r="M52" s="1151">
        <f t="shared" si="9"/>
        <v>0</v>
      </c>
      <c r="N52" s="1151">
        <f t="shared" si="10"/>
        <v>0</v>
      </c>
      <c r="O52" s="1150"/>
    </row>
    <row r="53" spans="2:19" x14ac:dyDescent="0.2">
      <c r="B53" s="1108" t="s">
        <v>645</v>
      </c>
      <c r="D53" s="1144" t="s">
        <v>999</v>
      </c>
      <c r="E53" s="1939">
        <f>SUM(E39:F52)</f>
        <v>27923</v>
      </c>
      <c r="F53" s="1940"/>
      <c r="G53" s="1939">
        <f>SUM(G39:H52)</f>
        <v>115669</v>
      </c>
      <c r="H53" s="1940"/>
      <c r="I53" s="1154">
        <f>SUM(E53:H53)</f>
        <v>143592</v>
      </c>
      <c r="J53" s="1155">
        <f>SUM(J39:J52)</f>
        <v>0</v>
      </c>
      <c r="K53" s="1155">
        <f>SUM(K39:K52)</f>
        <v>112190</v>
      </c>
      <c r="L53" s="1156">
        <f>SUM(J53:K53)</f>
        <v>112190</v>
      </c>
      <c r="M53" s="1155">
        <f>SUM(M39:M52)</f>
        <v>27923</v>
      </c>
      <c r="N53" s="1155">
        <f>SUM(N39:N52)</f>
        <v>3479</v>
      </c>
      <c r="O53" s="1156">
        <f>SUM(M53:N53)</f>
        <v>31402</v>
      </c>
    </row>
    <row r="54" spans="2:19" x14ac:dyDescent="0.2">
      <c r="B54" s="1108" t="s">
        <v>645</v>
      </c>
      <c r="E54" s="1157"/>
      <c r="F54" s="1157"/>
      <c r="G54" s="1157"/>
      <c r="H54" s="1157"/>
      <c r="I54" s="1157"/>
      <c r="J54" s="1157"/>
      <c r="K54" s="1157"/>
      <c r="L54" s="1157"/>
      <c r="M54" s="1157"/>
      <c r="N54" s="1157"/>
      <c r="O54" s="1157"/>
      <c r="P54" s="1157"/>
    </row>
    <row r="55" spans="2:19" x14ac:dyDescent="0.2">
      <c r="B55" s="1108" t="s">
        <v>645</v>
      </c>
      <c r="E55" s="1157"/>
      <c r="F55" s="1157"/>
      <c r="G55" s="1157"/>
      <c r="H55" s="1157"/>
      <c r="I55" s="1157"/>
      <c r="J55" s="1157"/>
      <c r="K55" s="1157"/>
      <c r="L55" s="1157"/>
      <c r="M55" s="1157"/>
      <c r="N55" s="1157"/>
      <c r="O55" s="1157"/>
      <c r="P55" s="1157"/>
    </row>
    <row r="56" spans="2:19" x14ac:dyDescent="0.2">
      <c r="B56" s="1108" t="s">
        <v>645</v>
      </c>
      <c r="D56" s="1158" t="s">
        <v>1320</v>
      </c>
      <c r="E56" s="1114"/>
      <c r="F56" s="1114"/>
      <c r="G56" s="1114"/>
      <c r="H56" s="1114"/>
      <c r="I56" s="1114"/>
      <c r="J56" s="1114"/>
    </row>
    <row r="57" spans="2:19" ht="13.5" thickBot="1" x14ac:dyDescent="0.25">
      <c r="B57" s="1108" t="s">
        <v>645</v>
      </c>
      <c r="D57" s="1114"/>
      <c r="E57" s="1114"/>
      <c r="F57" s="1114"/>
      <c r="G57" s="1114"/>
      <c r="H57" s="1114"/>
      <c r="I57" s="1114"/>
      <c r="J57" s="1114"/>
    </row>
    <row r="58" spans="2:19" x14ac:dyDescent="0.2">
      <c r="B58" s="1108" t="s">
        <v>645</v>
      </c>
      <c r="D58" s="1159" t="s">
        <v>1321</v>
      </c>
      <c r="E58" s="1923" t="s">
        <v>1322</v>
      </c>
      <c r="F58" s="1923"/>
      <c r="G58" s="1923"/>
      <c r="H58" s="1923"/>
      <c r="I58" s="1160">
        <f>O53</f>
        <v>31402</v>
      </c>
      <c r="J58" s="1161"/>
    </row>
    <row r="59" spans="2:19" x14ac:dyDescent="0.2">
      <c r="B59" s="1108" t="s">
        <v>645</v>
      </c>
      <c r="D59" s="1162" t="s">
        <v>1323</v>
      </c>
      <c r="E59" s="1924" t="s">
        <v>1324</v>
      </c>
      <c r="F59" s="1924"/>
      <c r="G59" s="1924"/>
      <c r="H59" s="1924"/>
      <c r="I59" s="1163"/>
      <c r="J59" s="1164">
        <f>M53</f>
        <v>27923</v>
      </c>
    </row>
    <row r="60" spans="2:19" ht="13.5" thickBot="1" x14ac:dyDescent="0.25">
      <c r="B60" s="1108" t="s">
        <v>645</v>
      </c>
      <c r="D60" s="1165" t="s">
        <v>1323</v>
      </c>
      <c r="E60" s="1924" t="s">
        <v>1325</v>
      </c>
      <c r="F60" s="1924"/>
      <c r="G60" s="1924"/>
      <c r="H60" s="1924"/>
      <c r="I60" s="1163"/>
      <c r="J60" s="1164">
        <f>N53</f>
        <v>3479</v>
      </c>
    </row>
    <row r="61" spans="2:19" ht="26.45" customHeight="1" thickBot="1" x14ac:dyDescent="0.25">
      <c r="B61" s="1108" t="s">
        <v>645</v>
      </c>
      <c r="D61" s="1925" t="s">
        <v>1326</v>
      </c>
      <c r="E61" s="1926"/>
      <c r="F61" s="1926"/>
      <c r="G61" s="1926"/>
      <c r="H61" s="1926"/>
      <c r="I61" s="1926"/>
      <c r="J61" s="1927"/>
    </row>
    <row r="62" spans="2:19" x14ac:dyDescent="0.2">
      <c r="B62" s="1108" t="s">
        <v>645</v>
      </c>
      <c r="D62" s="1166"/>
    </row>
    <row r="63" spans="2:19" x14ac:dyDescent="0.2">
      <c r="B63" s="1108" t="s">
        <v>645</v>
      </c>
      <c r="D63" s="1166"/>
    </row>
    <row r="64" spans="2:19" ht="15" x14ac:dyDescent="0.25">
      <c r="B64" s="1108" t="s">
        <v>645</v>
      </c>
      <c r="D64" s="1917" t="s">
        <v>1327</v>
      </c>
      <c r="E64" s="1928"/>
      <c r="F64" s="1928"/>
      <c r="G64" s="1928"/>
      <c r="H64" s="1928"/>
      <c r="I64" s="1928"/>
      <c r="J64" s="1928"/>
      <c r="K64" s="1929"/>
    </row>
    <row r="65" spans="2:23" x14ac:dyDescent="0.2">
      <c r="B65" s="1108" t="s">
        <v>645</v>
      </c>
      <c r="D65" s="1930" t="s">
        <v>1328</v>
      </c>
      <c r="E65" s="1931"/>
      <c r="F65" s="1931"/>
      <c r="G65" s="1931"/>
      <c r="H65" s="1931"/>
      <c r="I65" s="1931"/>
      <c r="J65" s="1931"/>
      <c r="K65" s="1932"/>
    </row>
    <row r="66" spans="2:23" ht="13.5" customHeight="1" x14ac:dyDescent="0.2">
      <c r="B66" s="1108" t="s">
        <v>645</v>
      </c>
      <c r="D66" s="1933"/>
      <c r="E66" s="1934"/>
      <c r="F66" s="1934"/>
      <c r="G66" s="1934"/>
      <c r="H66" s="1934"/>
      <c r="I66" s="1934"/>
      <c r="J66" s="1934"/>
      <c r="K66" s="1935"/>
    </row>
    <row r="67" spans="2:23" x14ac:dyDescent="0.2">
      <c r="B67" s="1108" t="s">
        <v>645</v>
      </c>
      <c r="D67" s="1166"/>
    </row>
    <row r="68" spans="2:23" x14ac:dyDescent="0.2">
      <c r="B68" s="1108" t="s">
        <v>645</v>
      </c>
      <c r="D68" s="1166"/>
    </row>
    <row r="69" spans="2:23" x14ac:dyDescent="0.2">
      <c r="B69" s="1108" t="s">
        <v>645</v>
      </c>
      <c r="D69" s="1166"/>
    </row>
    <row r="70" spans="2:23" x14ac:dyDescent="0.2">
      <c r="B70" s="1108" t="s">
        <v>645</v>
      </c>
      <c r="D70" s="1166" t="s">
        <v>409</v>
      </c>
      <c r="E70" s="1166"/>
      <c r="F70" s="1166"/>
      <c r="G70" s="1166"/>
    </row>
    <row r="71" spans="2:23" x14ac:dyDescent="0.2">
      <c r="B71" s="1108" t="s">
        <v>645</v>
      </c>
      <c r="D71" s="1166" t="s">
        <v>10</v>
      </c>
      <c r="E71" s="1166"/>
      <c r="F71" s="1166"/>
      <c r="G71" s="1166"/>
    </row>
    <row r="72" spans="2:23" x14ac:dyDescent="0.2">
      <c r="B72" s="1108" t="s">
        <v>645</v>
      </c>
      <c r="D72" s="1166" t="str">
        <f>"For the year ended 31 December "&amp;FY</f>
        <v>For the year ended 31 December 2025</v>
      </c>
      <c r="E72" s="1166"/>
      <c r="F72" s="1166"/>
      <c r="G72" s="1166"/>
    </row>
    <row r="73" spans="2:23" x14ac:dyDescent="0.2">
      <c r="B73" s="1108" t="s">
        <v>645</v>
      </c>
      <c r="D73" s="1167"/>
      <c r="E73" s="1167"/>
      <c r="F73" s="1167"/>
      <c r="G73" s="1167"/>
      <c r="H73" s="1168"/>
      <c r="I73" s="1169">
        <f>FY</f>
        <v>2025</v>
      </c>
      <c r="J73" s="1169">
        <f>FY</f>
        <v>2025</v>
      </c>
      <c r="K73" s="1169">
        <f>FY-1</f>
        <v>2024</v>
      </c>
    </row>
    <row r="74" spans="2:23" ht="25.5" x14ac:dyDescent="0.2">
      <c r="B74" s="1108" t="s">
        <v>645</v>
      </c>
      <c r="D74" s="1107"/>
      <c r="E74" s="1107"/>
      <c r="F74" s="1107"/>
      <c r="G74" s="1107"/>
      <c r="H74" s="1170" t="s">
        <v>479</v>
      </c>
      <c r="I74" s="1170" t="s">
        <v>313</v>
      </c>
      <c r="J74" s="1170" t="s">
        <v>314</v>
      </c>
      <c r="K74" s="1170" t="s">
        <v>313</v>
      </c>
    </row>
    <row r="75" spans="2:23" x14ac:dyDescent="0.2">
      <c r="B75" s="1108" t="s">
        <v>645</v>
      </c>
      <c r="H75" s="1171"/>
      <c r="I75" s="1172"/>
      <c r="J75" s="1172"/>
      <c r="K75" s="1172"/>
    </row>
    <row r="76" spans="2:23" ht="13.5" thickBot="1" x14ac:dyDescent="0.25">
      <c r="B76" s="1108" t="s">
        <v>645</v>
      </c>
      <c r="D76" s="1173"/>
      <c r="E76" s="1173"/>
      <c r="F76" s="1173"/>
      <c r="G76" s="1173"/>
      <c r="H76" s="1174"/>
      <c r="I76" s="1174" t="s">
        <v>316</v>
      </c>
      <c r="J76" s="1174" t="s">
        <v>316</v>
      </c>
      <c r="K76" s="1174" t="s">
        <v>316</v>
      </c>
      <c r="T76" s="1175"/>
      <c r="U76" s="1175"/>
      <c r="V76" s="1175"/>
    </row>
    <row r="77" spans="2:23" x14ac:dyDescent="0.2">
      <c r="B77" s="1108" t="s">
        <v>645</v>
      </c>
      <c r="D77" s="1176" t="s">
        <v>189</v>
      </c>
      <c r="E77" s="1176"/>
      <c r="F77" s="1176"/>
      <c r="G77" s="1176"/>
      <c r="H77" s="1177"/>
      <c r="I77" s="1177"/>
      <c r="J77" s="1177"/>
      <c r="K77" s="1177"/>
      <c r="T77" s="1178"/>
      <c r="U77" s="1178"/>
      <c r="V77" s="1178"/>
      <c r="W77" s="1175"/>
    </row>
    <row r="78" spans="2:23" x14ac:dyDescent="0.2">
      <c r="B78" s="1108" t="s">
        <v>645</v>
      </c>
      <c r="D78" s="1108" t="s">
        <v>494</v>
      </c>
      <c r="H78" s="1171">
        <v>8</v>
      </c>
      <c r="I78" s="1179">
        <f>I118</f>
        <v>700465</v>
      </c>
      <c r="J78" s="1179">
        <f>J118</f>
        <v>698000</v>
      </c>
      <c r="K78" s="1179">
        <f>K118</f>
        <v>729888</v>
      </c>
      <c r="T78" s="1175"/>
      <c r="U78" s="1175"/>
      <c r="V78" s="1175"/>
      <c r="W78" s="1175"/>
    </row>
    <row r="79" spans="2:23" x14ac:dyDescent="0.2">
      <c r="B79" s="1108" t="s">
        <v>645</v>
      </c>
      <c r="D79" s="1166"/>
      <c r="E79" s="1166"/>
      <c r="F79" s="1166"/>
      <c r="G79" s="1166"/>
    </row>
    <row r="80" spans="2:23" x14ac:dyDescent="0.2">
      <c r="B80" s="1108" t="s">
        <v>645</v>
      </c>
      <c r="D80" s="1166"/>
      <c r="E80" s="1166"/>
      <c r="F80" s="1166"/>
      <c r="G80" s="1166"/>
    </row>
    <row r="81" spans="2:11" x14ac:dyDescent="0.2">
      <c r="B81" s="1108" t="s">
        <v>645</v>
      </c>
      <c r="D81" s="1166" t="s">
        <v>409</v>
      </c>
      <c r="E81" s="1166"/>
      <c r="F81" s="1166"/>
      <c r="G81" s="1166"/>
    </row>
    <row r="82" spans="2:11" x14ac:dyDescent="0.2">
      <c r="B82" s="1108" t="s">
        <v>645</v>
      </c>
      <c r="D82" s="1166" t="s">
        <v>13</v>
      </c>
      <c r="E82" s="1166"/>
      <c r="F82" s="1166"/>
      <c r="G82" s="1166"/>
    </row>
    <row r="83" spans="2:11" x14ac:dyDescent="0.2">
      <c r="B83" s="1108" t="s">
        <v>645</v>
      </c>
      <c r="D83" s="1166" t="str">
        <f>"As at 31 December "&amp;FY</f>
        <v>As at 31 December 2025</v>
      </c>
      <c r="E83" s="1166"/>
      <c r="F83" s="1166"/>
      <c r="G83" s="1166"/>
    </row>
    <row r="84" spans="2:11" x14ac:dyDescent="0.2">
      <c r="B84" s="1108" t="s">
        <v>645</v>
      </c>
      <c r="D84" s="1180"/>
      <c r="E84" s="1180"/>
      <c r="F84" s="1180"/>
      <c r="G84" s="1180"/>
      <c r="H84" s="1181"/>
      <c r="I84" s="1169">
        <f>FY</f>
        <v>2025</v>
      </c>
      <c r="J84" s="1169">
        <f>FY</f>
        <v>2025</v>
      </c>
      <c r="K84" s="1169">
        <f>FY-1</f>
        <v>2024</v>
      </c>
    </row>
    <row r="85" spans="2:11" ht="25.5" x14ac:dyDescent="0.2">
      <c r="B85" s="1108" t="s">
        <v>645</v>
      </c>
      <c r="D85" s="1107"/>
      <c r="E85" s="1107"/>
      <c r="F85" s="1107"/>
      <c r="G85" s="1107"/>
      <c r="H85" s="1170" t="s">
        <v>479</v>
      </c>
      <c r="I85" s="1170" t="s">
        <v>313</v>
      </c>
      <c r="J85" s="1182" t="s">
        <v>314</v>
      </c>
      <c r="K85" s="1182" t="s">
        <v>313</v>
      </c>
    </row>
    <row r="86" spans="2:11" ht="13.5" thickBot="1" x14ac:dyDescent="0.25">
      <c r="B86" s="1108" t="s">
        <v>645</v>
      </c>
      <c r="D86" s="1173"/>
      <c r="E86" s="1173"/>
      <c r="F86" s="1173"/>
      <c r="G86" s="1173"/>
      <c r="H86" s="1174"/>
      <c r="I86" s="1174" t="s">
        <v>316</v>
      </c>
      <c r="J86" s="1183" t="s">
        <v>316</v>
      </c>
      <c r="K86" s="1183" t="s">
        <v>316</v>
      </c>
    </row>
    <row r="87" spans="2:11" x14ac:dyDescent="0.2">
      <c r="B87" s="1108" t="s">
        <v>645</v>
      </c>
      <c r="D87" s="1166"/>
      <c r="E87" s="1166"/>
      <c r="F87" s="1166"/>
      <c r="G87" s="1166"/>
    </row>
    <row r="88" spans="2:11" x14ac:dyDescent="0.2">
      <c r="B88" s="1108" t="s">
        <v>645</v>
      </c>
      <c r="D88" s="1176" t="s">
        <v>580</v>
      </c>
      <c r="E88" s="1176"/>
      <c r="F88" s="1176"/>
      <c r="G88" s="1176"/>
      <c r="H88" s="1171"/>
      <c r="I88" s="1184"/>
      <c r="J88" s="1172"/>
      <c r="K88" s="1184"/>
    </row>
    <row r="89" spans="2:11" x14ac:dyDescent="0.2">
      <c r="B89" s="1108" t="s">
        <v>645</v>
      </c>
      <c r="D89" s="1107" t="s">
        <v>587</v>
      </c>
      <c r="E89" s="1107"/>
      <c r="F89" s="1107"/>
      <c r="G89" s="1107"/>
      <c r="H89" s="1171">
        <v>18</v>
      </c>
      <c r="I89" s="1172">
        <f>I129</f>
        <v>27923</v>
      </c>
      <c r="J89" s="1172">
        <f>J129</f>
        <v>30000</v>
      </c>
      <c r="K89" s="1172">
        <f>K129</f>
        <v>0</v>
      </c>
    </row>
    <row r="90" spans="2:11" x14ac:dyDescent="0.2">
      <c r="B90" s="1108" t="s">
        <v>645</v>
      </c>
    </row>
    <row r="91" spans="2:11" x14ac:dyDescent="0.2">
      <c r="B91" s="1108" t="s">
        <v>645</v>
      </c>
      <c r="D91" s="1176" t="s">
        <v>597</v>
      </c>
      <c r="E91" s="1176"/>
      <c r="F91" s="1176"/>
      <c r="G91" s="1176"/>
      <c r="H91" s="1171"/>
      <c r="I91" s="1184"/>
      <c r="J91" s="1172"/>
      <c r="K91" s="1184"/>
    </row>
    <row r="92" spans="2:11" x14ac:dyDescent="0.2">
      <c r="B92" s="1108" t="s">
        <v>645</v>
      </c>
      <c r="D92" s="1107" t="s">
        <v>587</v>
      </c>
      <c r="E92" s="1107"/>
      <c r="F92" s="1107"/>
      <c r="G92" s="1107"/>
      <c r="H92" s="1171">
        <v>18</v>
      </c>
      <c r="I92" s="1172">
        <f>I130</f>
        <v>115669</v>
      </c>
      <c r="J92" s="1172">
        <f>J130</f>
        <v>90000</v>
      </c>
      <c r="K92" s="1172">
        <f>K130</f>
        <v>112190</v>
      </c>
    </row>
    <row r="93" spans="2:11" x14ac:dyDescent="0.2">
      <c r="B93" s="1108" t="s">
        <v>645</v>
      </c>
    </row>
    <row r="94" spans="2:11" x14ac:dyDescent="0.2">
      <c r="B94" s="1108" t="s">
        <v>645</v>
      </c>
    </row>
    <row r="95" spans="2:11" ht="15" x14ac:dyDescent="0.25">
      <c r="B95" s="1108" t="s">
        <v>645</v>
      </c>
      <c r="D95" s="1917" t="s">
        <v>19</v>
      </c>
      <c r="E95" s="1918"/>
      <c r="F95" s="1918"/>
      <c r="G95" s="1918"/>
      <c r="H95" s="1918"/>
      <c r="I95" s="1918"/>
      <c r="J95" s="1918"/>
      <c r="K95" s="1919"/>
    </row>
    <row r="96" spans="2:11" ht="15" x14ac:dyDescent="0.25">
      <c r="B96" s="1108" t="s">
        <v>645</v>
      </c>
      <c r="D96" s="1920" t="s">
        <v>1329</v>
      </c>
      <c r="E96" s="1921"/>
      <c r="F96" s="1921"/>
      <c r="G96" s="1921"/>
      <c r="H96" s="1921"/>
      <c r="I96" s="1921"/>
      <c r="J96" s="1921"/>
      <c r="K96" s="1922"/>
    </row>
    <row r="97" spans="2:19" ht="15" customHeight="1" x14ac:dyDescent="0.25">
      <c r="B97" s="1108" t="s">
        <v>645</v>
      </c>
      <c r="D97" s="1185"/>
      <c r="E97" s="1186"/>
      <c r="F97" s="1186"/>
      <c r="G97" s="1186"/>
      <c r="H97" s="1186"/>
      <c r="I97" s="1186"/>
      <c r="J97" s="1186"/>
      <c r="K97" s="1187"/>
    </row>
    <row r="98" spans="2:19" x14ac:dyDescent="0.2">
      <c r="B98" s="1108" t="s">
        <v>645</v>
      </c>
    </row>
    <row r="99" spans="2:19" x14ac:dyDescent="0.2">
      <c r="B99" s="1108" t="s">
        <v>645</v>
      </c>
    </row>
    <row r="100" spans="2:19" x14ac:dyDescent="0.2">
      <c r="B100" s="1108" t="s">
        <v>645</v>
      </c>
      <c r="D100" s="1166" t="s">
        <v>409</v>
      </c>
      <c r="E100" s="1166"/>
      <c r="F100" s="1166"/>
      <c r="G100" s="1166"/>
    </row>
    <row r="101" spans="2:19" x14ac:dyDescent="0.2">
      <c r="B101" s="1108" t="s">
        <v>645</v>
      </c>
      <c r="D101" s="1166" t="s">
        <v>1330</v>
      </c>
      <c r="E101" s="1166"/>
      <c r="F101" s="1166"/>
      <c r="G101" s="1166"/>
    </row>
    <row r="102" spans="2:19" x14ac:dyDescent="0.2">
      <c r="B102" s="1108" t="s">
        <v>645</v>
      </c>
      <c r="D102" s="1166" t="str">
        <f>"For the year ended 31 December "&amp;FY</f>
        <v>For the year ended 31 December 2025</v>
      </c>
      <c r="E102" s="1166"/>
      <c r="F102" s="1166"/>
      <c r="G102" s="1166"/>
    </row>
    <row r="103" spans="2:19" x14ac:dyDescent="0.2">
      <c r="B103" s="1108" t="s">
        <v>645</v>
      </c>
      <c r="H103" s="1188"/>
      <c r="I103" s="1188"/>
      <c r="J103" s="1188"/>
      <c r="K103" s="1188"/>
      <c r="L103" s="1188"/>
      <c r="M103" s="1188"/>
    </row>
    <row r="104" spans="2:19" x14ac:dyDescent="0.2">
      <c r="B104" s="1108" t="s">
        <v>645</v>
      </c>
      <c r="D104" s="1188" t="s">
        <v>377</v>
      </c>
      <c r="E104" s="1188"/>
      <c r="F104" s="1188"/>
      <c r="G104" s="1188"/>
      <c r="H104" s="1107"/>
      <c r="I104" s="1169">
        <f>FY</f>
        <v>2025</v>
      </c>
      <c r="J104" s="1169">
        <f>FY</f>
        <v>2025</v>
      </c>
      <c r="K104" s="1169">
        <f>FY-1</f>
        <v>2024</v>
      </c>
    </row>
    <row r="105" spans="2:19" ht="25.5" x14ac:dyDescent="0.2">
      <c r="B105" s="1108" t="s">
        <v>645</v>
      </c>
      <c r="D105" s="1189"/>
      <c r="E105" s="1189"/>
      <c r="F105" s="1189"/>
      <c r="G105" s="1189"/>
      <c r="H105" s="1107"/>
      <c r="I105" s="1190" t="s">
        <v>313</v>
      </c>
      <c r="J105" s="1170" t="s">
        <v>314</v>
      </c>
      <c r="K105" s="1190" t="s">
        <v>313</v>
      </c>
    </row>
    <row r="106" spans="2:19" x14ac:dyDescent="0.2">
      <c r="B106" s="1108" t="s">
        <v>645</v>
      </c>
      <c r="D106" s="1189"/>
      <c r="E106" s="1189"/>
      <c r="F106" s="1189"/>
      <c r="G106" s="1189"/>
      <c r="H106" s="1107"/>
      <c r="I106" s="1191" t="s">
        <v>316</v>
      </c>
      <c r="J106" s="1191" t="s">
        <v>316</v>
      </c>
      <c r="K106" s="1191" t="s">
        <v>316</v>
      </c>
    </row>
    <row r="107" spans="2:19" x14ac:dyDescent="0.2">
      <c r="B107" s="1108" t="s">
        <v>645</v>
      </c>
      <c r="D107" s="1107" t="s">
        <v>1331</v>
      </c>
      <c r="E107" s="1107"/>
      <c r="F107" s="1107"/>
      <c r="G107" s="1107"/>
      <c r="H107" s="1107"/>
      <c r="I107" s="1192">
        <v>1887</v>
      </c>
      <c r="J107" s="1192">
        <v>2000</v>
      </c>
      <c r="K107" s="1192">
        <v>2351</v>
      </c>
    </row>
    <row r="108" spans="2:19" x14ac:dyDescent="0.2">
      <c r="B108" s="1108" t="s">
        <v>645</v>
      </c>
      <c r="D108" s="1107" t="s">
        <v>225</v>
      </c>
      <c r="E108" s="1107"/>
      <c r="F108" s="1107"/>
      <c r="G108" s="1107"/>
      <c r="H108" s="1107"/>
      <c r="I108" s="1192">
        <v>33470</v>
      </c>
      <c r="J108" s="1192">
        <v>36000</v>
      </c>
      <c r="K108" s="1192">
        <v>33722</v>
      </c>
      <c r="Q108" s="1193"/>
      <c r="R108" s="1193"/>
      <c r="S108" s="1193"/>
    </row>
    <row r="109" spans="2:19" x14ac:dyDescent="0.2">
      <c r="B109" s="1108" t="s">
        <v>645</v>
      </c>
      <c r="D109" s="1194" t="s">
        <v>156</v>
      </c>
      <c r="E109" s="1195"/>
      <c r="F109" s="1195"/>
      <c r="G109" s="1195"/>
      <c r="H109" s="1196"/>
      <c r="I109" s="1197">
        <f>I58</f>
        <v>31402</v>
      </c>
      <c r="J109" s="1197">
        <v>30000</v>
      </c>
      <c r="K109" s="1198">
        <v>58440</v>
      </c>
    </row>
    <row r="110" spans="2:19" x14ac:dyDescent="0.2">
      <c r="B110" s="1108" t="s">
        <v>645</v>
      </c>
      <c r="D110" s="1107" t="s">
        <v>1332</v>
      </c>
      <c r="E110" s="1107"/>
      <c r="F110" s="1107"/>
      <c r="G110" s="1107"/>
      <c r="H110" s="1107"/>
      <c r="I110" s="1192">
        <v>4811</v>
      </c>
      <c r="J110" s="1192">
        <v>4000</v>
      </c>
      <c r="K110" s="1192">
        <v>2598</v>
      </c>
    </row>
    <row r="111" spans="2:19" x14ac:dyDescent="0.2">
      <c r="B111" s="1108" t="s">
        <v>645</v>
      </c>
      <c r="D111" s="1107" t="s">
        <v>226</v>
      </c>
      <c r="E111" s="1107"/>
      <c r="F111" s="1107"/>
      <c r="G111" s="1107"/>
      <c r="H111" s="1107"/>
      <c r="I111" s="1192">
        <v>20112</v>
      </c>
      <c r="J111" s="1192">
        <v>21000</v>
      </c>
      <c r="K111" s="1192">
        <v>21242</v>
      </c>
    </row>
    <row r="112" spans="2:19" x14ac:dyDescent="0.2">
      <c r="B112" s="1108" t="s">
        <v>645</v>
      </c>
      <c r="D112" s="1107" t="s">
        <v>158</v>
      </c>
      <c r="E112" s="1107"/>
      <c r="F112" s="1107"/>
      <c r="G112" s="1107"/>
      <c r="H112" s="1107"/>
      <c r="I112" s="1192">
        <v>2507</v>
      </c>
      <c r="J112" s="1192">
        <v>2500</v>
      </c>
      <c r="K112" s="1192">
        <v>2208</v>
      </c>
    </row>
    <row r="113" spans="2:17" x14ac:dyDescent="0.2">
      <c r="B113" s="1108" t="s">
        <v>645</v>
      </c>
      <c r="D113" s="1107" t="s">
        <v>227</v>
      </c>
      <c r="E113" s="1107"/>
      <c r="F113" s="1107"/>
      <c r="G113" s="1107"/>
      <c r="H113" s="1107"/>
      <c r="I113" s="1192">
        <v>61664</v>
      </c>
      <c r="J113" s="1192">
        <v>60000</v>
      </c>
      <c r="K113" s="1192">
        <v>33042</v>
      </c>
    </row>
    <row r="114" spans="2:17" x14ac:dyDescent="0.2">
      <c r="B114" s="1108" t="s">
        <v>645</v>
      </c>
      <c r="D114" s="1107" t="s">
        <v>159</v>
      </c>
      <c r="E114" s="1107"/>
      <c r="F114" s="1107"/>
      <c r="G114" s="1107"/>
      <c r="H114" s="1107"/>
      <c r="I114" s="1192">
        <v>504191</v>
      </c>
      <c r="J114" s="1192">
        <v>500000</v>
      </c>
      <c r="K114" s="1192">
        <v>534729</v>
      </c>
    </row>
    <row r="115" spans="2:17" x14ac:dyDescent="0.2">
      <c r="B115" s="1108" t="s">
        <v>645</v>
      </c>
      <c r="D115" s="1107" t="s">
        <v>157</v>
      </c>
      <c r="E115" s="1107"/>
      <c r="F115" s="1107"/>
      <c r="G115" s="1107"/>
      <c r="H115" s="1107"/>
      <c r="I115" s="1192">
        <v>7634</v>
      </c>
      <c r="J115" s="1192">
        <v>7500</v>
      </c>
      <c r="K115" s="1192">
        <v>6556</v>
      </c>
    </row>
    <row r="116" spans="2:17" x14ac:dyDescent="0.2">
      <c r="B116" s="1108" t="s">
        <v>645</v>
      </c>
      <c r="D116" s="1107" t="s">
        <v>204</v>
      </c>
      <c r="E116" s="1107"/>
      <c r="F116" s="1107"/>
      <c r="G116" s="1107"/>
      <c r="H116" s="1107"/>
      <c r="I116" s="1192">
        <v>32787</v>
      </c>
      <c r="J116" s="1192">
        <v>35000</v>
      </c>
      <c r="K116" s="1192">
        <v>35000</v>
      </c>
    </row>
    <row r="117" spans="2:17" x14ac:dyDescent="0.2">
      <c r="B117" s="1108" t="s">
        <v>645</v>
      </c>
      <c r="D117" s="1107"/>
      <c r="E117" s="1107"/>
      <c r="F117" s="1107"/>
      <c r="G117" s="1107"/>
      <c r="H117" s="1107"/>
      <c r="I117" s="1192"/>
      <c r="J117" s="1192"/>
      <c r="K117" s="1192"/>
    </row>
    <row r="118" spans="2:17" ht="13.5" thickBot="1" x14ac:dyDescent="0.25">
      <c r="B118" s="1108" t="s">
        <v>645</v>
      </c>
      <c r="D118" s="1107"/>
      <c r="E118" s="1107"/>
      <c r="F118" s="1107"/>
      <c r="G118" s="1107"/>
      <c r="H118" s="1107"/>
      <c r="I118" s="1199">
        <f>SUM(I107:I117)</f>
        <v>700465</v>
      </c>
      <c r="J118" s="1199">
        <f>SUM(J107:J117)</f>
        <v>698000</v>
      </c>
      <c r="K118" s="1199">
        <f>SUM(K107:K117)</f>
        <v>729888</v>
      </c>
    </row>
    <row r="119" spans="2:17" ht="13.5" thickTop="1" x14ac:dyDescent="0.2">
      <c r="B119" s="1108" t="s">
        <v>645</v>
      </c>
      <c r="I119" s="1166"/>
      <c r="J119" s="1166"/>
      <c r="K119" s="1166"/>
    </row>
    <row r="120" spans="2:17" x14ac:dyDescent="0.2">
      <c r="B120" s="1108" t="s">
        <v>645</v>
      </c>
      <c r="D120" s="1200" t="s">
        <v>1333</v>
      </c>
      <c r="E120" s="1200"/>
      <c r="F120" s="1200"/>
      <c r="G120" s="1200"/>
      <c r="H120" s="1107"/>
      <c r="I120" s="1169">
        <f>FY</f>
        <v>2025</v>
      </c>
      <c r="J120" s="1169">
        <f>FY</f>
        <v>2025</v>
      </c>
      <c r="K120" s="1169">
        <f>FY-1</f>
        <v>2024</v>
      </c>
    </row>
    <row r="121" spans="2:17" ht="26.1" customHeight="1" x14ac:dyDescent="0.2">
      <c r="B121" s="1108" t="s">
        <v>645</v>
      </c>
      <c r="D121" s="1201"/>
      <c r="E121" s="1201"/>
      <c r="F121" s="1201"/>
      <c r="G121" s="1201"/>
      <c r="H121" s="1107"/>
      <c r="I121" s="1190" t="s">
        <v>313</v>
      </c>
      <c r="J121" s="1170" t="s">
        <v>314</v>
      </c>
      <c r="K121" s="1190" t="s">
        <v>313</v>
      </c>
    </row>
    <row r="122" spans="2:17" x14ac:dyDescent="0.2">
      <c r="B122" s="1108" t="s">
        <v>645</v>
      </c>
      <c r="D122" s="1176"/>
      <c r="E122" s="1176"/>
      <c r="F122" s="1176"/>
      <c r="G122" s="1176"/>
      <c r="H122" s="1201"/>
      <c r="I122" s="1191" t="s">
        <v>316</v>
      </c>
      <c r="J122" s="1191" t="s">
        <v>316</v>
      </c>
      <c r="K122" s="1191" t="s">
        <v>316</v>
      </c>
    </row>
    <row r="123" spans="2:17" ht="12.75" customHeight="1" x14ac:dyDescent="0.25">
      <c r="B123" s="1108" t="s">
        <v>645</v>
      </c>
      <c r="D123" s="1107" t="s">
        <v>906</v>
      </c>
      <c r="E123" s="1107"/>
      <c r="F123" s="1107"/>
      <c r="G123" s="1107"/>
      <c r="H123" s="1107"/>
      <c r="I123" s="1192">
        <f>K127</f>
        <v>112190</v>
      </c>
      <c r="J123" s="1192">
        <v>90000</v>
      </c>
      <c r="K123" s="1192">
        <v>53750</v>
      </c>
      <c r="M123" s="1899" t="s">
        <v>1334</v>
      </c>
      <c r="N123" s="1900"/>
      <c r="O123" s="1901"/>
      <c r="P123" s="1202"/>
      <c r="Q123" s="1202"/>
    </row>
    <row r="124" spans="2:17" ht="12.75" customHeight="1" x14ac:dyDescent="0.25">
      <c r="B124" s="1108" t="s">
        <v>645</v>
      </c>
      <c r="D124" s="1194" t="s">
        <v>1335</v>
      </c>
      <c r="E124" s="1195"/>
      <c r="F124" s="1195"/>
      <c r="G124" s="1195"/>
      <c r="H124" s="1203"/>
      <c r="I124" s="1197">
        <f>I109</f>
        <v>31402</v>
      </c>
      <c r="J124" s="1197">
        <f>J109</f>
        <v>30000</v>
      </c>
      <c r="K124" s="1197">
        <v>58440</v>
      </c>
      <c r="M124" s="1902"/>
      <c r="N124" s="1903"/>
      <c r="O124" s="1904"/>
      <c r="P124" s="1202"/>
      <c r="Q124" s="1202"/>
    </row>
    <row r="125" spans="2:17" ht="12.75" customHeight="1" x14ac:dyDescent="0.25">
      <c r="B125" s="1108" t="s">
        <v>645</v>
      </c>
      <c r="D125" s="1107" t="s">
        <v>908</v>
      </c>
      <c r="E125" s="1107"/>
      <c r="F125" s="1107"/>
      <c r="G125" s="1107"/>
      <c r="H125" s="1107"/>
      <c r="I125" s="1192">
        <v>0</v>
      </c>
      <c r="J125" s="1192">
        <v>0</v>
      </c>
      <c r="K125" s="1192">
        <v>0</v>
      </c>
      <c r="M125" s="1905"/>
      <c r="N125" s="1906"/>
      <c r="O125" s="1907"/>
      <c r="P125" s="1202"/>
      <c r="Q125" s="1202"/>
    </row>
    <row r="126" spans="2:17" ht="12.75" customHeight="1" x14ac:dyDescent="0.2">
      <c r="B126" s="1108" t="s">
        <v>645</v>
      </c>
      <c r="D126" s="1107"/>
      <c r="E126" s="1107"/>
      <c r="F126" s="1107"/>
      <c r="G126" s="1107"/>
      <c r="H126" s="1201"/>
      <c r="I126" s="1204"/>
      <c r="J126" s="1204"/>
      <c r="K126" s="1192"/>
    </row>
    <row r="127" spans="2:17" ht="13.5" customHeight="1" thickBot="1" x14ac:dyDescent="0.25">
      <c r="B127" s="1108" t="s">
        <v>645</v>
      </c>
      <c r="D127" s="1107" t="s">
        <v>911</v>
      </c>
      <c r="E127" s="1107"/>
      <c r="F127" s="1107"/>
      <c r="G127" s="1107"/>
      <c r="H127" s="1201"/>
      <c r="I127" s="1199">
        <f>SUM(I123:I125)</f>
        <v>143592</v>
      </c>
      <c r="J127" s="1199">
        <f>SUM(J123:J125)</f>
        <v>120000</v>
      </c>
      <c r="K127" s="1199">
        <f>SUM(K123:K125)</f>
        <v>112190</v>
      </c>
      <c r="M127" s="1908" t="s">
        <v>1336</v>
      </c>
      <c r="N127" s="1909"/>
      <c r="O127" s="1910"/>
    </row>
    <row r="128" spans="2:17" ht="13.5" customHeight="1" thickTop="1" x14ac:dyDescent="0.2">
      <c r="B128" s="1108" t="s">
        <v>645</v>
      </c>
      <c r="D128" s="1107"/>
      <c r="E128" s="1107"/>
      <c r="F128" s="1107"/>
      <c r="G128" s="1107"/>
      <c r="H128" s="1201"/>
      <c r="I128" s="1204"/>
      <c r="J128" s="1205"/>
      <c r="K128" s="1204"/>
      <c r="M128" s="1911"/>
      <c r="N128" s="1912"/>
      <c r="O128" s="1913"/>
    </row>
    <row r="129" spans="2:15" x14ac:dyDescent="0.2">
      <c r="B129" s="1108" t="s">
        <v>645</v>
      </c>
      <c r="D129" s="1107" t="s">
        <v>282</v>
      </c>
      <c r="E129" s="1107"/>
      <c r="F129" s="1107"/>
      <c r="G129" s="1107"/>
      <c r="H129" s="1107"/>
      <c r="I129" s="1192">
        <f>E53</f>
        <v>27923</v>
      </c>
      <c r="J129" s="1192">
        <v>30000</v>
      </c>
      <c r="K129" s="1192">
        <v>0</v>
      </c>
      <c r="M129" s="1911"/>
      <c r="N129" s="1912"/>
      <c r="O129" s="1913"/>
    </row>
    <row r="130" spans="2:15" x14ac:dyDescent="0.2">
      <c r="B130" s="1108" t="s">
        <v>645</v>
      </c>
      <c r="D130" s="1107" t="s">
        <v>283</v>
      </c>
      <c r="E130" s="1107"/>
      <c r="F130" s="1107"/>
      <c r="G130" s="1107"/>
      <c r="H130" s="1107"/>
      <c r="I130" s="1192">
        <f>G53</f>
        <v>115669</v>
      </c>
      <c r="J130" s="1192">
        <v>90000</v>
      </c>
      <c r="K130" s="1192">
        <v>112190</v>
      </c>
      <c r="M130" s="1911"/>
      <c r="N130" s="1912"/>
      <c r="O130" s="1913"/>
    </row>
    <row r="131" spans="2:15" x14ac:dyDescent="0.2">
      <c r="B131" s="1108" t="s">
        <v>645</v>
      </c>
      <c r="D131" s="1107"/>
      <c r="E131" s="1107"/>
      <c r="F131" s="1107"/>
      <c r="G131" s="1107"/>
      <c r="H131" s="1201"/>
      <c r="I131" s="1192"/>
      <c r="J131" s="1192"/>
      <c r="K131" s="1192"/>
      <c r="M131" s="1911"/>
      <c r="N131" s="1912"/>
      <c r="O131" s="1913"/>
    </row>
    <row r="132" spans="2:15" ht="13.5" thickBot="1" x14ac:dyDescent="0.25">
      <c r="D132" s="1107"/>
      <c r="E132" s="1107"/>
      <c r="F132" s="1107"/>
      <c r="G132" s="1107"/>
      <c r="H132" s="1201"/>
      <c r="I132" s="1199">
        <f>SUM(I129:I130)</f>
        <v>143592</v>
      </c>
      <c r="J132" s="1199">
        <f>SUM(J129:J130)</f>
        <v>120000</v>
      </c>
      <c r="K132" s="1199">
        <f>SUM(K129:K130)</f>
        <v>112190</v>
      </c>
      <c r="M132" s="1911"/>
      <c r="N132" s="1912"/>
      <c r="O132" s="1913"/>
    </row>
    <row r="133" spans="2:15" ht="13.5" thickTop="1" x14ac:dyDescent="0.2">
      <c r="M133" s="1914"/>
      <c r="N133" s="1915"/>
      <c r="O133" s="1916"/>
    </row>
  </sheetData>
  <mergeCells count="47">
    <mergeCell ref="D2:K2"/>
    <mergeCell ref="D4:K4"/>
    <mergeCell ref="D6:K7"/>
    <mergeCell ref="E38:F38"/>
    <mergeCell ref="G38:H38"/>
    <mergeCell ref="H15:I15"/>
    <mergeCell ref="H17:N18"/>
    <mergeCell ref="E39:F39"/>
    <mergeCell ref="G39:H39"/>
    <mergeCell ref="E40:F40"/>
    <mergeCell ref="G40:H40"/>
    <mergeCell ref="E41:F41"/>
    <mergeCell ref="G41:H41"/>
    <mergeCell ref="E42:F42"/>
    <mergeCell ref="G42:H42"/>
    <mergeCell ref="E43:F43"/>
    <mergeCell ref="G43:H43"/>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M123:O125"/>
    <mergeCell ref="M127:O133"/>
    <mergeCell ref="D95:K95"/>
    <mergeCell ref="D96:K96"/>
    <mergeCell ref="E58:H58"/>
    <mergeCell ref="E59:H59"/>
    <mergeCell ref="E60:H60"/>
    <mergeCell ref="D61:J61"/>
    <mergeCell ref="D64:K64"/>
    <mergeCell ref="D65:K66"/>
  </mergeCells>
  <conditionalFormatting sqref="E39:H52">
    <cfRule type="containsText" dxfId="10" priority="4" operator="containsText" text="Please CHeck">
      <formula>NOT(ISERROR(SEARCH("Please CHeck",E39)))</formula>
    </cfRule>
  </conditionalFormatting>
  <conditionalFormatting sqref="H21:H32">
    <cfRule type="containsText" dxfId="9" priority="6" operator="containsText" text="Check Dates">
      <formula>NOT(ISERROR(SEARCH("Check Dates",H21)))</formula>
    </cfRule>
  </conditionalFormatting>
  <conditionalFormatting sqref="H89">
    <cfRule type="duplicateValues" dxfId="8" priority="2"/>
  </conditionalFormatting>
  <conditionalFormatting sqref="H92">
    <cfRule type="duplicateValues" dxfId="7" priority="1"/>
  </conditionalFormatting>
  <conditionalFormatting sqref="L21:O33">
    <cfRule type="containsText" dxfId="6" priority="3" operator="containsText" text="Please Check">
      <formula>NOT(ISERROR(SEARCH("Please Check",L21)))</formula>
    </cfRule>
  </conditionalFormatting>
  <hyperlinks>
    <hyperlink ref="I129" location="'Worked Example Detailed'!C76" display="'Worked Example Detailed'!C76" xr:uid="{A995A711-2C31-4ED0-B8C8-4B1A7BE891B6}"/>
    <hyperlink ref="I130" location="'Worked Example Detailed'!C79" display="'Worked Example Detailed'!C79" xr:uid="{979C74BD-5CCB-44B1-909F-DE116D853D61}"/>
    <hyperlink ref="L4" r:id="rId1" location="types-of-maintenance-1" xr:uid="{1D278802-C4F9-4A93-81FD-4F7949380C2F}"/>
    <hyperlink ref="H15" r:id="rId2" display="https://www.rbnz.govt.nz/-/media/project/sites/rbnz/files/statistics/series/m/m1/hm1.xlsx" xr:uid="{F899E08E-8EA5-4AD7-ADF0-ED8EBA8AD94C}"/>
  </hyperlinks>
  <pageMargins left="0.70866141732283472" right="0.70866141732283472" top="0.74803149606299213" bottom="0.74803149606299213" header="0.31496062992125984" footer="0.31496062992125984"/>
  <pageSetup paperSize="8" scale="62" fitToHeight="2" orientation="portrait" r:id="rId3"/>
  <headerFooter>
    <oddHeader>&amp;C&amp;"Calibri"&amp;10&amp;K000000 [UNCLASSIFIED]&amp;1#_x000D_</oddHeader>
    <oddFooter>&amp;C_x000D_&amp;1#&amp;"Calibri"&amp;10&amp;K000000 [UNCLASSIFIED]</oddFooter>
  </headerFooter>
  <rowBreaks count="1" manualBreakCount="1">
    <brk id="53" min="3" max="16"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3BA28-A149-484F-A4CC-B4A213C5B15A}">
  <sheetPr>
    <tabColor rgb="FFB1A0C7"/>
    <pageSetUpPr fitToPage="1"/>
  </sheetPr>
  <dimension ref="A1:S252"/>
  <sheetViews>
    <sheetView showGridLines="0" zoomScale="80" zoomScaleNormal="80" workbookViewId="0"/>
  </sheetViews>
  <sheetFormatPr defaultColWidth="17.42578125" defaultRowHeight="15" x14ac:dyDescent="0.25"/>
  <cols>
    <col min="1" max="1" width="10.28515625" style="1229" bestFit="1" customWidth="1"/>
    <col min="2" max="2" width="10" style="1229" bestFit="1" customWidth="1"/>
    <col min="3" max="3" width="7.85546875" style="1229" bestFit="1" customWidth="1"/>
    <col min="4" max="4" width="58.28515625" style="1015" customWidth="1"/>
    <col min="5" max="5" width="14.28515625" style="1015" customWidth="1"/>
    <col min="6" max="6" width="13.5703125" style="1015" bestFit="1" customWidth="1"/>
    <col min="7" max="7" width="16.28515625" style="1015" bestFit="1" customWidth="1"/>
    <col min="8" max="16384" width="17.42578125" style="1015"/>
  </cols>
  <sheetData>
    <row r="1" spans="1:17" x14ac:dyDescent="0.25">
      <c r="A1" s="189" t="s">
        <v>831</v>
      </c>
      <c r="B1" s="308" t="s">
        <v>527</v>
      </c>
      <c r="C1" s="1002" t="s">
        <v>832</v>
      </c>
      <c r="D1" s="191"/>
      <c r="E1" s="191"/>
      <c r="F1" s="191"/>
      <c r="G1" s="191"/>
      <c r="H1" s="189"/>
      <c r="J1" s="189"/>
      <c r="K1" s="189"/>
      <c r="L1" s="189"/>
      <c r="N1" s="189"/>
      <c r="O1" s="1016"/>
      <c r="Q1" s="189"/>
    </row>
    <row r="2" spans="1:17" x14ac:dyDescent="0.25">
      <c r="B2" s="1229" t="s">
        <v>645</v>
      </c>
      <c r="D2" s="1941" t="s">
        <v>1337</v>
      </c>
      <c r="E2" s="1970"/>
      <c r="F2" s="1970"/>
      <c r="G2" s="1970"/>
      <c r="H2" s="1970"/>
      <c r="I2" s="1970"/>
      <c r="J2" s="1970"/>
      <c r="K2" s="1971"/>
      <c r="L2" s="189"/>
      <c r="M2" s="189"/>
      <c r="N2" s="189"/>
      <c r="O2" s="189"/>
      <c r="P2" s="189"/>
      <c r="Q2" s="189"/>
    </row>
    <row r="3" spans="1:17" x14ac:dyDescent="0.25">
      <c r="B3" s="1229" t="s">
        <v>645</v>
      </c>
      <c r="D3" s="962"/>
      <c r="E3" s="962"/>
      <c r="F3" s="962"/>
      <c r="G3" s="962"/>
      <c r="H3" s="189"/>
      <c r="I3" s="189"/>
      <c r="J3" s="189"/>
      <c r="K3" s="189"/>
      <c r="L3" s="189"/>
      <c r="M3" s="189"/>
      <c r="N3" s="189"/>
      <c r="O3" s="189"/>
      <c r="P3" s="189"/>
      <c r="Q3" s="189"/>
    </row>
    <row r="4" spans="1:17" x14ac:dyDescent="0.25">
      <c r="B4" s="1229" t="s">
        <v>645</v>
      </c>
      <c r="D4" s="1985" t="s">
        <v>1338</v>
      </c>
      <c r="E4" s="1986"/>
      <c r="F4" s="1986"/>
      <c r="G4" s="1986"/>
      <c r="H4" s="1986"/>
      <c r="I4" s="1986"/>
      <c r="J4" s="1986"/>
      <c r="K4" s="1987"/>
      <c r="L4" s="189"/>
      <c r="M4" s="1208" t="s">
        <v>1339</v>
      </c>
      <c r="N4" s="189"/>
      <c r="O4" s="189"/>
      <c r="P4" s="189"/>
      <c r="Q4" s="189"/>
    </row>
    <row r="5" spans="1:17" x14ac:dyDescent="0.25">
      <c r="B5" s="1229" t="s">
        <v>645</v>
      </c>
      <c r="D5" s="1988"/>
      <c r="E5" s="1989"/>
      <c r="F5" s="1989"/>
      <c r="G5" s="1989"/>
      <c r="H5" s="1989"/>
      <c r="I5" s="1989"/>
      <c r="J5" s="1989"/>
      <c r="K5" s="1990"/>
      <c r="L5" s="189"/>
      <c r="M5" s="189"/>
      <c r="N5" s="189"/>
      <c r="O5" s="189"/>
      <c r="P5" s="189"/>
      <c r="Q5" s="189"/>
    </row>
    <row r="6" spans="1:17" x14ac:dyDescent="0.25">
      <c r="B6" s="1229" t="s">
        <v>645</v>
      </c>
      <c r="D6" s="1988"/>
      <c r="E6" s="1989"/>
      <c r="F6" s="1989"/>
      <c r="G6" s="1989"/>
      <c r="H6" s="1989"/>
      <c r="I6" s="1989"/>
      <c r="J6" s="1989"/>
      <c r="K6" s="1990"/>
      <c r="L6" s="189"/>
      <c r="M6" s="189"/>
      <c r="N6" s="189"/>
      <c r="O6" s="189"/>
      <c r="P6" s="189"/>
      <c r="Q6" s="189"/>
    </row>
    <row r="7" spans="1:17" x14ac:dyDescent="0.25">
      <c r="B7" s="1229" t="s">
        <v>645</v>
      </c>
      <c r="D7" s="1988"/>
      <c r="E7" s="1989"/>
      <c r="F7" s="1989"/>
      <c r="G7" s="1989"/>
      <c r="H7" s="1989"/>
      <c r="I7" s="1989"/>
      <c r="J7" s="1989"/>
      <c r="K7" s="1990"/>
      <c r="L7" s="189"/>
      <c r="M7" s="189"/>
      <c r="N7" s="189"/>
      <c r="O7" s="189"/>
      <c r="P7" s="189"/>
      <c r="Q7" s="189"/>
    </row>
    <row r="8" spans="1:17" x14ac:dyDescent="0.25">
      <c r="B8" s="1229" t="s">
        <v>645</v>
      </c>
      <c r="D8" s="1988"/>
      <c r="E8" s="1989"/>
      <c r="F8" s="1989"/>
      <c r="G8" s="1989"/>
      <c r="H8" s="1989"/>
      <c r="I8" s="1989"/>
      <c r="J8" s="1989"/>
      <c r="K8" s="1990"/>
      <c r="L8" s="189"/>
      <c r="M8" s="189"/>
      <c r="N8" s="189"/>
      <c r="O8" s="189"/>
      <c r="P8" s="189"/>
      <c r="Q8" s="189"/>
    </row>
    <row r="9" spans="1:17" x14ac:dyDescent="0.25">
      <c r="B9" s="1229" t="s">
        <v>645</v>
      </c>
      <c r="D9" s="1988"/>
      <c r="E9" s="1989"/>
      <c r="F9" s="1989"/>
      <c r="G9" s="1989"/>
      <c r="H9" s="1989"/>
      <c r="I9" s="1989"/>
      <c r="J9" s="1989"/>
      <c r="K9" s="1990"/>
      <c r="L9" s="189"/>
      <c r="M9" s="189"/>
      <c r="N9" s="189"/>
      <c r="O9" s="189"/>
      <c r="P9" s="189"/>
      <c r="Q9" s="189"/>
    </row>
    <row r="10" spans="1:17" x14ac:dyDescent="0.25">
      <c r="B10" s="1229" t="s">
        <v>645</v>
      </c>
      <c r="D10" s="1988"/>
      <c r="E10" s="1989"/>
      <c r="F10" s="1989"/>
      <c r="G10" s="1989"/>
      <c r="H10" s="1989"/>
      <c r="I10" s="1989"/>
      <c r="J10" s="1989"/>
      <c r="K10" s="1990"/>
      <c r="L10" s="189"/>
      <c r="M10" s="189"/>
      <c r="N10" s="189"/>
      <c r="O10" s="189"/>
      <c r="P10" s="189"/>
      <c r="Q10" s="189"/>
    </row>
    <row r="11" spans="1:17" x14ac:dyDescent="0.25">
      <c r="B11" s="1229" t="s">
        <v>645</v>
      </c>
      <c r="D11" s="1988"/>
      <c r="E11" s="1989"/>
      <c r="F11" s="1989"/>
      <c r="G11" s="1989"/>
      <c r="H11" s="1989"/>
      <c r="I11" s="1989"/>
      <c r="J11" s="1989"/>
      <c r="K11" s="1990"/>
      <c r="L11" s="189"/>
      <c r="M11" s="189"/>
      <c r="N11" s="189"/>
      <c r="O11" s="189"/>
      <c r="P11" s="189"/>
      <c r="Q11" s="189"/>
    </row>
    <row r="12" spans="1:17" x14ac:dyDescent="0.25">
      <c r="B12" s="1229" t="s">
        <v>645</v>
      </c>
      <c r="D12" s="1988"/>
      <c r="E12" s="1989"/>
      <c r="F12" s="1989"/>
      <c r="G12" s="1989"/>
      <c r="H12" s="1989"/>
      <c r="I12" s="1989"/>
      <c r="J12" s="1989"/>
      <c r="K12" s="1990"/>
      <c r="L12" s="189"/>
      <c r="M12" s="189"/>
      <c r="N12" s="189"/>
      <c r="O12" s="189"/>
      <c r="P12" s="189"/>
      <c r="Q12" s="189"/>
    </row>
    <row r="13" spans="1:17" x14ac:dyDescent="0.25">
      <c r="B13" s="1229" t="s">
        <v>645</v>
      </c>
      <c r="D13" s="1988"/>
      <c r="E13" s="1989"/>
      <c r="F13" s="1989"/>
      <c r="G13" s="1989"/>
      <c r="H13" s="1989"/>
      <c r="I13" s="1989"/>
      <c r="J13" s="1989"/>
      <c r="K13" s="1990"/>
      <c r="L13" s="189"/>
      <c r="M13" s="189"/>
      <c r="N13" s="189"/>
      <c r="O13" s="189"/>
      <c r="P13" s="189"/>
      <c r="Q13" s="189"/>
    </row>
    <row r="14" spans="1:17" x14ac:dyDescent="0.25">
      <c r="B14" s="1229" t="s">
        <v>645</v>
      </c>
      <c r="D14" s="1988"/>
      <c r="E14" s="1989"/>
      <c r="F14" s="1989"/>
      <c r="G14" s="1989"/>
      <c r="H14" s="1989"/>
      <c r="I14" s="1989"/>
      <c r="J14" s="1989"/>
      <c r="K14" s="1990"/>
      <c r="L14" s="189"/>
      <c r="M14" s="189"/>
      <c r="N14" s="189"/>
      <c r="O14" s="189"/>
      <c r="P14" s="189"/>
      <c r="Q14" s="189"/>
    </row>
    <row r="15" spans="1:17" x14ac:dyDescent="0.25">
      <c r="B15" s="1229" t="s">
        <v>645</v>
      </c>
      <c r="D15" s="1988"/>
      <c r="E15" s="1989"/>
      <c r="F15" s="1989"/>
      <c r="G15" s="1989"/>
      <c r="H15" s="1989"/>
      <c r="I15" s="1989"/>
      <c r="J15" s="1989"/>
      <c r="K15" s="1990"/>
      <c r="L15" s="189"/>
      <c r="M15" s="189"/>
      <c r="N15" s="189"/>
      <c r="O15" s="189"/>
      <c r="P15" s="189"/>
      <c r="Q15" s="189"/>
    </row>
    <row r="16" spans="1:17" x14ac:dyDescent="0.25">
      <c r="B16" s="1229" t="s">
        <v>645</v>
      </c>
      <c r="D16" s="1988"/>
      <c r="E16" s="1989"/>
      <c r="F16" s="1989"/>
      <c r="G16" s="1989"/>
      <c r="H16" s="1989"/>
      <c r="I16" s="1989"/>
      <c r="J16" s="1989"/>
      <c r="K16" s="1990"/>
      <c r="L16" s="189"/>
      <c r="M16" s="189"/>
      <c r="N16" s="189"/>
      <c r="O16" s="189"/>
      <c r="P16" s="189"/>
      <c r="Q16" s="189"/>
    </row>
    <row r="17" spans="2:17" x14ac:dyDescent="0.25">
      <c r="B17" s="1229" t="s">
        <v>645</v>
      </c>
      <c r="D17" s="1988"/>
      <c r="E17" s="1989"/>
      <c r="F17" s="1989"/>
      <c r="G17" s="1989"/>
      <c r="H17" s="1989"/>
      <c r="I17" s="1989"/>
      <c r="J17" s="1989"/>
      <c r="K17" s="1990"/>
      <c r="L17" s="189"/>
      <c r="M17" s="189"/>
      <c r="N17" s="189"/>
      <c r="O17" s="189"/>
      <c r="P17" s="189"/>
      <c r="Q17" s="189"/>
    </row>
    <row r="18" spans="2:17" x14ac:dyDescent="0.25">
      <c r="B18" s="1229" t="s">
        <v>645</v>
      </c>
      <c r="D18" s="1988"/>
      <c r="E18" s="1989"/>
      <c r="F18" s="1989"/>
      <c r="G18" s="1989"/>
      <c r="H18" s="1989"/>
      <c r="I18" s="1989"/>
      <c r="J18" s="1989"/>
      <c r="K18" s="1990"/>
      <c r="L18" s="189"/>
      <c r="M18" s="189"/>
      <c r="N18" s="189"/>
      <c r="O18" s="189"/>
      <c r="P18" s="189"/>
      <c r="Q18" s="189"/>
    </row>
    <row r="19" spans="2:17" x14ac:dyDescent="0.25">
      <c r="D19" s="1988"/>
      <c r="E19" s="1989"/>
      <c r="F19" s="1989"/>
      <c r="G19" s="1989"/>
      <c r="H19" s="1989"/>
      <c r="I19" s="1989"/>
      <c r="J19" s="1989"/>
      <c r="K19" s="1990"/>
      <c r="L19" s="189"/>
      <c r="M19" s="189"/>
      <c r="N19" s="189"/>
      <c r="O19" s="189"/>
      <c r="P19" s="189"/>
      <c r="Q19" s="189"/>
    </row>
    <row r="20" spans="2:17" x14ac:dyDescent="0.25">
      <c r="B20" s="1229" t="s">
        <v>645</v>
      </c>
      <c r="D20" s="1991"/>
      <c r="E20" s="1992"/>
      <c r="F20" s="1992"/>
      <c r="G20" s="1992"/>
      <c r="H20" s="1992"/>
      <c r="I20" s="1992"/>
      <c r="J20" s="1992"/>
      <c r="K20" s="1993"/>
      <c r="L20" s="189"/>
      <c r="M20" s="189"/>
      <c r="N20" s="189"/>
      <c r="O20" s="189"/>
      <c r="P20" s="189"/>
      <c r="Q20" s="189"/>
    </row>
    <row r="21" spans="2:17" x14ac:dyDescent="0.25">
      <c r="B21" s="1229" t="s">
        <v>645</v>
      </c>
      <c r="D21" s="962"/>
      <c r="E21" s="962"/>
      <c r="F21" s="962"/>
      <c r="G21" s="962"/>
      <c r="H21" s="189"/>
      <c r="I21" s="189"/>
      <c r="J21" s="189"/>
      <c r="K21" s="189"/>
      <c r="L21" s="189"/>
      <c r="M21" s="189"/>
      <c r="N21" s="189"/>
      <c r="O21" s="189"/>
      <c r="P21" s="189"/>
      <c r="Q21" s="189"/>
    </row>
    <row r="22" spans="2:17" x14ac:dyDescent="0.25">
      <c r="B22" s="1229" t="s">
        <v>645</v>
      </c>
      <c r="D22" s="1917" t="s">
        <v>1327</v>
      </c>
      <c r="E22" s="1972"/>
      <c r="F22" s="1972"/>
      <c r="G22" s="1972"/>
      <c r="H22" s="1972"/>
      <c r="I22" s="1972"/>
      <c r="J22" s="1972"/>
      <c r="K22" s="1973"/>
    </row>
    <row r="23" spans="2:17" ht="15" customHeight="1" x14ac:dyDescent="0.25">
      <c r="B23" s="1229" t="s">
        <v>645</v>
      </c>
      <c r="D23" s="1974" t="s">
        <v>1340</v>
      </c>
      <c r="E23" s="1975"/>
      <c r="F23" s="1975"/>
      <c r="G23" s="1975"/>
      <c r="H23" s="1975"/>
      <c r="I23" s="1975"/>
      <c r="J23" s="1975"/>
      <c r="K23" s="1976"/>
    </row>
    <row r="24" spans="2:17" x14ac:dyDescent="0.25">
      <c r="B24" s="1229" t="s">
        <v>645</v>
      </c>
      <c r="D24" s="1977"/>
      <c r="E24" s="1978"/>
      <c r="F24" s="1978"/>
      <c r="G24" s="1978"/>
      <c r="H24" s="1978"/>
      <c r="I24" s="1978"/>
      <c r="J24" s="1978"/>
      <c r="K24" s="1979"/>
    </row>
    <row r="25" spans="2:17" x14ac:dyDescent="0.25">
      <c r="B25" s="1229" t="s">
        <v>645</v>
      </c>
      <c r="D25" s="1980"/>
      <c r="E25" s="1981"/>
      <c r="F25" s="1981"/>
      <c r="G25" s="1981"/>
      <c r="H25" s="1981"/>
      <c r="I25" s="1981"/>
      <c r="J25" s="1981"/>
      <c r="K25" s="1982"/>
    </row>
    <row r="26" spans="2:17" x14ac:dyDescent="0.25">
      <c r="B26" s="1229" t="s">
        <v>645</v>
      </c>
    </row>
    <row r="27" spans="2:17" ht="23.25" x14ac:dyDescent="0.25">
      <c r="B27" s="1229" t="s">
        <v>645</v>
      </c>
      <c r="D27" s="1017" t="s">
        <v>409</v>
      </c>
      <c r="E27" s="1018"/>
      <c r="F27" s="1018"/>
      <c r="G27" s="1019"/>
      <c r="H27" s="1020"/>
    </row>
    <row r="28" spans="2:17" ht="23.25" x14ac:dyDescent="0.35">
      <c r="B28" s="1229" t="s">
        <v>645</v>
      </c>
      <c r="D28" s="1021" t="s">
        <v>10</v>
      </c>
      <c r="E28" s="1022"/>
      <c r="F28" s="1022"/>
      <c r="G28" s="1022"/>
      <c r="H28" s="1023"/>
    </row>
    <row r="29" spans="2:17" ht="18" x14ac:dyDescent="0.25">
      <c r="B29" s="1229" t="s">
        <v>645</v>
      </c>
      <c r="D29" s="1024" t="str">
        <f>CONCATENATE("For the year ended 31 December ",FY)</f>
        <v>For the year ended 31 December 2025</v>
      </c>
      <c r="E29" s="1025"/>
      <c r="F29" s="1025"/>
      <c r="G29" s="1025"/>
      <c r="H29" s="1023"/>
    </row>
    <row r="30" spans="2:17" x14ac:dyDescent="0.25">
      <c r="B30" s="1229" t="s">
        <v>645</v>
      </c>
      <c r="D30" s="1026"/>
      <c r="E30" s="1025"/>
      <c r="F30" s="1995" t="s">
        <v>476</v>
      </c>
      <c r="G30" s="1995"/>
      <c r="H30" s="1995"/>
      <c r="I30" s="1967" t="s">
        <v>477</v>
      </c>
      <c r="J30" s="1967"/>
      <c r="K30" s="1967"/>
    </row>
    <row r="31" spans="2:17" x14ac:dyDescent="0.25">
      <c r="B31" s="1229" t="s">
        <v>645</v>
      </c>
      <c r="D31" s="1028"/>
      <c r="E31" s="1029"/>
      <c r="F31" s="1030">
        <f>FY</f>
        <v>2025</v>
      </c>
      <c r="G31" s="1030">
        <f>FY</f>
        <v>2025</v>
      </c>
      <c r="H31" s="1030">
        <f>FY-1</f>
        <v>2024</v>
      </c>
      <c r="I31" s="1030">
        <f>FY</f>
        <v>2025</v>
      </c>
      <c r="J31" s="1030">
        <f>FY</f>
        <v>2025</v>
      </c>
      <c r="K31" s="1030">
        <f>FY-1</f>
        <v>2024</v>
      </c>
    </row>
    <row r="32" spans="2:17" ht="25.5" x14ac:dyDescent="0.25">
      <c r="B32" s="1229" t="s">
        <v>645</v>
      </c>
      <c r="D32" s="1027"/>
      <c r="E32" s="1031" t="s">
        <v>479</v>
      </c>
      <c r="F32" s="1031" t="s">
        <v>313</v>
      </c>
      <c r="G32" s="1031" t="s">
        <v>314</v>
      </c>
      <c r="H32" s="1031" t="s">
        <v>313</v>
      </c>
      <c r="I32" s="1031" t="s">
        <v>313</v>
      </c>
      <c r="J32" s="1031" t="s">
        <v>314</v>
      </c>
      <c r="K32" s="1031" t="s">
        <v>313</v>
      </c>
    </row>
    <row r="33" spans="2:15" ht="15.75" thickBot="1" x14ac:dyDescent="0.3">
      <c r="B33" s="1229" t="s">
        <v>645</v>
      </c>
      <c r="D33" s="1032"/>
      <c r="E33" s="1033"/>
      <c r="F33" s="1033" t="s">
        <v>316</v>
      </c>
      <c r="G33" s="1033" t="s">
        <v>316</v>
      </c>
      <c r="H33" s="1033" t="s">
        <v>316</v>
      </c>
      <c r="I33" s="1033" t="s">
        <v>316</v>
      </c>
      <c r="J33" s="1033" t="s">
        <v>316</v>
      </c>
      <c r="K33" s="1033" t="s">
        <v>316</v>
      </c>
    </row>
    <row r="34" spans="2:15" x14ac:dyDescent="0.25">
      <c r="B34" s="1229" t="s">
        <v>645</v>
      </c>
      <c r="D34" s="1026" t="s">
        <v>177</v>
      </c>
      <c r="E34" s="1025"/>
      <c r="F34" s="1023"/>
      <c r="G34" s="1023"/>
      <c r="H34" s="1023"/>
    </row>
    <row r="35" spans="2:15" x14ac:dyDescent="0.25">
      <c r="B35" s="1229" t="s">
        <v>645</v>
      </c>
      <c r="D35" s="1027" t="s">
        <v>480</v>
      </c>
      <c r="E35" s="1025">
        <v>2</v>
      </c>
      <c r="F35" s="1034">
        <v>3079354</v>
      </c>
      <c r="G35" s="1034">
        <v>2964000</v>
      </c>
      <c r="H35" s="1034">
        <v>2959166</v>
      </c>
      <c r="I35" s="1034">
        <v>3079354</v>
      </c>
      <c r="J35" s="1034">
        <v>2964000</v>
      </c>
      <c r="K35" s="1034">
        <v>2959166</v>
      </c>
    </row>
    <row r="36" spans="2:15" x14ac:dyDescent="0.25">
      <c r="B36" s="1229" t="s">
        <v>310</v>
      </c>
      <c r="D36" s="1020" t="s">
        <v>1341</v>
      </c>
      <c r="E36" s="1393">
        <v>4</v>
      </c>
      <c r="F36" s="1394">
        <f>+H95</f>
        <v>390000</v>
      </c>
      <c r="G36" s="1394">
        <v>390000</v>
      </c>
      <c r="H36" s="1394">
        <f>+J95</f>
        <v>340500</v>
      </c>
      <c r="I36" s="1394">
        <f>F36</f>
        <v>390000</v>
      </c>
      <c r="J36" s="1394">
        <f t="shared" ref="J36:K36" si="0">G36</f>
        <v>390000</v>
      </c>
      <c r="K36" s="1394">
        <f t="shared" si="0"/>
        <v>340500</v>
      </c>
      <c r="M36" s="2013" t="s">
        <v>1342</v>
      </c>
      <c r="N36" s="2014"/>
      <c r="O36" s="2015"/>
    </row>
    <row r="37" spans="2:15" x14ac:dyDescent="0.25">
      <c r="B37" s="1229" t="s">
        <v>645</v>
      </c>
      <c r="D37" s="1027" t="s">
        <v>481</v>
      </c>
      <c r="E37" s="1025">
        <v>3</v>
      </c>
      <c r="F37" s="1034">
        <v>317574</v>
      </c>
      <c r="G37" s="1034">
        <v>216500</v>
      </c>
      <c r="H37" s="1034">
        <v>229575</v>
      </c>
      <c r="I37" s="1034">
        <v>321142</v>
      </c>
      <c r="J37" s="1034">
        <v>216500</v>
      </c>
      <c r="K37" s="1034">
        <v>234942</v>
      </c>
      <c r="M37" s="1768"/>
      <c r="N37" s="1769"/>
      <c r="O37" s="1770"/>
    </row>
    <row r="38" spans="2:15" x14ac:dyDescent="0.25">
      <c r="B38" s="1229" t="s">
        <v>645</v>
      </c>
      <c r="D38" s="1027" t="s">
        <v>1343</v>
      </c>
      <c r="E38" s="1025"/>
      <c r="F38" s="1035">
        <v>100000</v>
      </c>
      <c r="G38" s="1035">
        <v>100000</v>
      </c>
      <c r="H38" s="1035">
        <v>0</v>
      </c>
      <c r="I38" s="1035">
        <v>100000</v>
      </c>
      <c r="J38" s="1035">
        <v>100000</v>
      </c>
      <c r="K38" s="1035">
        <v>0</v>
      </c>
    </row>
    <row r="39" spans="2:15" x14ac:dyDescent="0.25">
      <c r="B39" s="1229" t="s">
        <v>645</v>
      </c>
      <c r="D39" s="1027" t="s">
        <v>148</v>
      </c>
      <c r="E39" s="1025"/>
      <c r="F39" s="1036">
        <v>9254</v>
      </c>
      <c r="G39" s="1036">
        <v>5000</v>
      </c>
      <c r="H39" s="1036">
        <v>14482</v>
      </c>
      <c r="I39" s="1036">
        <v>14512</v>
      </c>
      <c r="J39" s="1036">
        <v>5000</v>
      </c>
      <c r="K39" s="1036">
        <v>18220</v>
      </c>
    </row>
    <row r="40" spans="2:15" x14ac:dyDescent="0.25">
      <c r="B40" s="1229" t="s">
        <v>645</v>
      </c>
      <c r="D40" s="1027" t="s">
        <v>484</v>
      </c>
      <c r="E40" s="1025"/>
      <c r="F40" s="1036">
        <v>1000</v>
      </c>
      <c r="G40" s="1036">
        <v>0</v>
      </c>
      <c r="H40" s="1036">
        <v>0</v>
      </c>
      <c r="I40" s="1036">
        <v>1000</v>
      </c>
      <c r="J40" s="1036">
        <v>0</v>
      </c>
      <c r="K40" s="1036">
        <v>0</v>
      </c>
    </row>
    <row r="41" spans="2:15" x14ac:dyDescent="0.25">
      <c r="B41" s="1229" t="s">
        <v>645</v>
      </c>
      <c r="D41" s="1027" t="s">
        <v>485</v>
      </c>
      <c r="E41" s="1025">
        <v>4</v>
      </c>
      <c r="F41" s="1036">
        <v>27000</v>
      </c>
      <c r="G41" s="1036">
        <v>20000</v>
      </c>
      <c r="H41" s="1036">
        <v>21000</v>
      </c>
      <c r="I41" s="1036">
        <v>27000</v>
      </c>
      <c r="J41" s="1036">
        <v>20000</v>
      </c>
      <c r="K41" s="1036">
        <v>21000</v>
      </c>
    </row>
    <row r="42" spans="2:15" x14ac:dyDescent="0.25">
      <c r="B42" s="1229" t="s">
        <v>645</v>
      </c>
      <c r="D42" s="1027" t="s">
        <v>185</v>
      </c>
      <c r="E42" s="1025"/>
      <c r="F42" s="1035">
        <v>2000</v>
      </c>
      <c r="G42" s="1035">
        <v>22626</v>
      </c>
      <c r="H42" s="1035">
        <v>0</v>
      </c>
      <c r="I42" s="1035">
        <v>2000</v>
      </c>
      <c r="J42" s="1035">
        <v>22626</v>
      </c>
      <c r="K42" s="1035">
        <v>0</v>
      </c>
    </row>
    <row r="43" spans="2:15" x14ac:dyDescent="0.25">
      <c r="B43" s="1229" t="s">
        <v>645</v>
      </c>
      <c r="D43" s="1027"/>
      <c r="E43" s="1025"/>
      <c r="F43" s="1035"/>
      <c r="G43" s="1035"/>
      <c r="H43" s="1035"/>
      <c r="I43" s="1035"/>
      <c r="J43" s="1035"/>
      <c r="K43" s="1035"/>
    </row>
    <row r="44" spans="2:15" x14ac:dyDescent="0.25">
      <c r="B44" s="1229" t="s">
        <v>645</v>
      </c>
      <c r="D44" s="1026" t="s">
        <v>487</v>
      </c>
      <c r="E44" s="1025"/>
      <c r="F44" s="1037">
        <f>SUM(F35:F42)</f>
        <v>3926182</v>
      </c>
      <c r="G44" s="1037">
        <f>SUM(G35:G42)</f>
        <v>3718126</v>
      </c>
      <c r="H44" s="1037">
        <f>SUM(H35:H42)</f>
        <v>3564723</v>
      </c>
      <c r="I44" s="1037">
        <f t="shared" ref="I44:K44" si="1">SUM(I35:I42)</f>
        <v>3935008</v>
      </c>
      <c r="J44" s="1037">
        <f t="shared" si="1"/>
        <v>3718126</v>
      </c>
      <c r="K44" s="1037">
        <f t="shared" si="1"/>
        <v>3573828</v>
      </c>
    </row>
    <row r="45" spans="2:15" x14ac:dyDescent="0.25">
      <c r="B45" s="1229" t="s">
        <v>645</v>
      </c>
      <c r="D45" s="1027"/>
      <c r="E45" s="1025"/>
      <c r="F45" s="1034"/>
      <c r="G45" s="1034"/>
      <c r="H45" s="1034"/>
      <c r="I45" s="1034"/>
      <c r="J45" s="1034"/>
      <c r="K45" s="1034"/>
    </row>
    <row r="46" spans="2:15" x14ac:dyDescent="0.25">
      <c r="B46" s="1229" t="s">
        <v>645</v>
      </c>
      <c r="D46" s="1026" t="s">
        <v>189</v>
      </c>
      <c r="E46" s="1025"/>
      <c r="F46" s="1034"/>
      <c r="G46" s="1034"/>
      <c r="H46" s="1034"/>
      <c r="I46" s="1034"/>
      <c r="J46" s="1034"/>
      <c r="K46" s="1034"/>
    </row>
    <row r="47" spans="2:15" x14ac:dyDescent="0.25">
      <c r="B47" s="1229" t="s">
        <v>645</v>
      </c>
      <c r="D47" s="1038" t="s">
        <v>490</v>
      </c>
      <c r="E47" s="1025">
        <v>3</v>
      </c>
      <c r="F47" s="1039">
        <v>160207</v>
      </c>
      <c r="G47" s="1039">
        <v>122000</v>
      </c>
      <c r="H47" s="1039">
        <v>128053</v>
      </c>
      <c r="I47" s="1039">
        <v>160207</v>
      </c>
      <c r="J47" s="1039">
        <v>122000</v>
      </c>
      <c r="K47" s="1039">
        <v>128053</v>
      </c>
    </row>
    <row r="48" spans="2:15" x14ac:dyDescent="0.25">
      <c r="B48" s="1229" t="s">
        <v>645</v>
      </c>
      <c r="D48" s="1038" t="s">
        <v>232</v>
      </c>
      <c r="E48" s="1025">
        <v>4</v>
      </c>
      <c r="F48" s="37">
        <v>27000</v>
      </c>
      <c r="G48" s="37">
        <v>20000</v>
      </c>
      <c r="H48" s="37">
        <v>21000</v>
      </c>
      <c r="I48" s="37">
        <v>27000</v>
      </c>
      <c r="J48" s="37">
        <v>20000</v>
      </c>
      <c r="K48" s="37">
        <v>21000</v>
      </c>
    </row>
    <row r="49" spans="2:17" x14ac:dyDescent="0.25">
      <c r="B49" s="1229" t="s">
        <v>645</v>
      </c>
      <c r="D49" s="1027" t="s">
        <v>491</v>
      </c>
      <c r="E49" s="1025">
        <v>5</v>
      </c>
      <c r="F49" s="1039">
        <v>2064411</v>
      </c>
      <c r="G49" s="1039">
        <v>2014000</v>
      </c>
      <c r="H49" s="1039">
        <v>1947480</v>
      </c>
      <c r="I49" s="1039">
        <v>2064411</v>
      </c>
      <c r="J49" s="1039">
        <v>2014000</v>
      </c>
      <c r="K49" s="1039">
        <v>1947480</v>
      </c>
    </row>
    <row r="50" spans="2:17" x14ac:dyDescent="0.25">
      <c r="B50" s="1229" t="s">
        <v>645</v>
      </c>
      <c r="D50" s="1027" t="s">
        <v>492</v>
      </c>
      <c r="E50" s="1025">
        <v>6</v>
      </c>
      <c r="F50" s="1039">
        <v>465531</v>
      </c>
      <c r="G50" s="1039">
        <v>449500</v>
      </c>
      <c r="H50" s="1039">
        <v>386990</v>
      </c>
      <c r="I50" s="1039">
        <v>469589</v>
      </c>
      <c r="J50" s="1039">
        <v>449500</v>
      </c>
      <c r="K50" s="1039">
        <v>392757</v>
      </c>
    </row>
    <row r="51" spans="2:17" x14ac:dyDescent="0.25">
      <c r="B51" s="1229" t="s">
        <v>310</v>
      </c>
      <c r="D51" s="1020" t="s">
        <v>1344</v>
      </c>
      <c r="E51" s="1393">
        <v>4</v>
      </c>
      <c r="F51" s="1395">
        <f>+H104</f>
        <v>375000</v>
      </c>
      <c r="G51" s="1395">
        <v>390000</v>
      </c>
      <c r="H51" s="1395">
        <f>+J104</f>
        <v>320000</v>
      </c>
      <c r="I51" s="1395">
        <f>F51</f>
        <v>375000</v>
      </c>
      <c r="J51" s="1395">
        <f t="shared" ref="J51:K51" si="2">G51</f>
        <v>390000</v>
      </c>
      <c r="K51" s="1395">
        <f t="shared" si="2"/>
        <v>320000</v>
      </c>
      <c r="M51" s="2013" t="s">
        <v>1345</v>
      </c>
      <c r="N51" s="2014"/>
      <c r="O51" s="2015"/>
    </row>
    <row r="52" spans="2:17" ht="15" customHeight="1" x14ac:dyDescent="0.25">
      <c r="B52" s="1229" t="s">
        <v>645</v>
      </c>
      <c r="D52" s="1038" t="s">
        <v>148</v>
      </c>
      <c r="E52" s="1022"/>
      <c r="F52" s="1035">
        <v>10665</v>
      </c>
      <c r="G52" s="1035">
        <v>9000</v>
      </c>
      <c r="H52" s="1035">
        <v>1235</v>
      </c>
      <c r="I52" s="1035">
        <v>10665</v>
      </c>
      <c r="J52" s="1035">
        <v>9000</v>
      </c>
      <c r="K52" s="1035">
        <v>1235</v>
      </c>
      <c r="M52" s="1768"/>
      <c r="N52" s="1769"/>
      <c r="O52" s="1770"/>
    </row>
    <row r="53" spans="2:17" x14ac:dyDescent="0.25">
      <c r="B53" s="1229" t="s">
        <v>645</v>
      </c>
      <c r="D53" s="1038" t="s">
        <v>494</v>
      </c>
      <c r="E53" s="1025">
        <v>7</v>
      </c>
      <c r="F53" s="1039">
        <v>763312</v>
      </c>
      <c r="G53" s="1039">
        <v>698000</v>
      </c>
      <c r="H53" s="1039">
        <v>683948</v>
      </c>
      <c r="I53" s="1039">
        <v>763312</v>
      </c>
      <c r="J53" s="1039">
        <v>698000</v>
      </c>
      <c r="K53" s="1039">
        <v>683948</v>
      </c>
    </row>
    <row r="54" spans="2:17" x14ac:dyDescent="0.25">
      <c r="B54" s="1229" t="s">
        <v>645</v>
      </c>
      <c r="D54" s="1040" t="s">
        <v>1096</v>
      </c>
      <c r="E54" s="1025">
        <v>8</v>
      </c>
      <c r="F54" s="1039">
        <v>8000</v>
      </c>
      <c r="G54" s="1039">
        <v>0</v>
      </c>
      <c r="H54" s="1039">
        <v>0</v>
      </c>
      <c r="I54" s="1039">
        <v>8000</v>
      </c>
      <c r="J54" s="1039">
        <v>0</v>
      </c>
      <c r="K54" s="1039">
        <v>0</v>
      </c>
    </row>
    <row r="55" spans="2:17" x14ac:dyDescent="0.25">
      <c r="B55" s="1229" t="s">
        <v>645</v>
      </c>
      <c r="D55" s="1038" t="s">
        <v>497</v>
      </c>
      <c r="E55" s="1025"/>
      <c r="F55" s="1041">
        <v>3257</v>
      </c>
      <c r="G55" s="1041">
        <v>0</v>
      </c>
      <c r="H55" s="1041">
        <v>12460</v>
      </c>
      <c r="I55" s="1041">
        <v>3257</v>
      </c>
      <c r="J55" s="1041">
        <v>0</v>
      </c>
      <c r="K55" s="1041">
        <v>12460</v>
      </c>
    </row>
    <row r="56" spans="2:17" x14ac:dyDescent="0.25">
      <c r="B56" s="1229" t="s">
        <v>645</v>
      </c>
      <c r="D56" s="1027"/>
      <c r="E56" s="1042"/>
      <c r="F56" s="1043"/>
      <c r="G56" s="1043"/>
      <c r="H56" s="1043"/>
      <c r="I56" s="1043"/>
      <c r="J56" s="1043"/>
      <c r="K56" s="1043"/>
    </row>
    <row r="57" spans="2:17" x14ac:dyDescent="0.25">
      <c r="B57" s="1229" t="s">
        <v>645</v>
      </c>
      <c r="D57" s="1038"/>
      <c r="E57" s="1022"/>
      <c r="F57" s="1044">
        <f>SUM(F47:F55)</f>
        <v>3877383</v>
      </c>
      <c r="G57" s="1044">
        <f>SUM(G47:G55)</f>
        <v>3702500</v>
      </c>
      <c r="H57" s="1044">
        <f>SUM(H47:H55)</f>
        <v>3501166</v>
      </c>
      <c r="I57" s="1044">
        <f t="shared" ref="I57:K57" si="3">SUM(I47:I55)</f>
        <v>3881441</v>
      </c>
      <c r="J57" s="1044">
        <f t="shared" si="3"/>
        <v>3702500</v>
      </c>
      <c r="K57" s="1044">
        <f t="shared" si="3"/>
        <v>3506933</v>
      </c>
    </row>
    <row r="58" spans="2:17" x14ac:dyDescent="0.25">
      <c r="B58" s="1229" t="s">
        <v>645</v>
      </c>
      <c r="D58" s="1038"/>
      <c r="E58" s="1022"/>
      <c r="F58" s="1043"/>
      <c r="G58" s="1043"/>
      <c r="H58" s="1043"/>
      <c r="I58" s="1043"/>
      <c r="J58" s="1043"/>
      <c r="K58" s="1043"/>
    </row>
    <row r="59" spans="2:17" x14ac:dyDescent="0.25">
      <c r="B59" s="1229" t="s">
        <v>645</v>
      </c>
      <c r="D59" s="1045" t="s">
        <v>500</v>
      </c>
      <c r="E59" s="1046"/>
      <c r="F59" s="1043">
        <f>F44-F57</f>
        <v>48799</v>
      </c>
      <c r="G59" s="1043">
        <f>G44-G57</f>
        <v>15626</v>
      </c>
      <c r="H59" s="1043">
        <f>H44-H57</f>
        <v>63557</v>
      </c>
      <c r="I59" s="1043">
        <f t="shared" ref="I59:K59" si="4">I44-I57</f>
        <v>53567</v>
      </c>
      <c r="J59" s="1043">
        <f t="shared" si="4"/>
        <v>15626</v>
      </c>
      <c r="K59" s="1043">
        <f t="shared" si="4"/>
        <v>66895</v>
      </c>
    </row>
    <row r="60" spans="2:17" x14ac:dyDescent="0.25">
      <c r="B60" s="1229" t="s">
        <v>645</v>
      </c>
      <c r="D60" s="1045"/>
      <c r="E60" s="1022"/>
      <c r="F60" s="1047"/>
      <c r="G60" s="1048"/>
      <c r="H60" s="1048"/>
      <c r="I60" s="1048"/>
      <c r="J60" s="1048"/>
      <c r="K60" s="1048"/>
    </row>
    <row r="61" spans="2:17" x14ac:dyDescent="0.25">
      <c r="B61" s="1229" t="s">
        <v>645</v>
      </c>
      <c r="D61" s="1038" t="s">
        <v>504</v>
      </c>
      <c r="E61" s="1022"/>
      <c r="F61" s="1049">
        <v>1111</v>
      </c>
      <c r="G61" s="1050">
        <v>0</v>
      </c>
      <c r="H61" s="1050">
        <v>0</v>
      </c>
      <c r="I61" s="1050">
        <v>2222</v>
      </c>
      <c r="J61" s="1050">
        <v>0</v>
      </c>
      <c r="K61" s="1050">
        <v>0</v>
      </c>
    </row>
    <row r="62" spans="2:17" x14ac:dyDescent="0.25">
      <c r="B62" s="1229" t="s">
        <v>645</v>
      </c>
      <c r="D62" s="1045"/>
      <c r="E62" s="1022"/>
      <c r="F62" s="1047"/>
      <c r="G62" s="1048"/>
      <c r="H62" s="1048"/>
      <c r="I62" s="1048"/>
      <c r="J62" s="1048"/>
      <c r="K62" s="1048"/>
    </row>
    <row r="63" spans="2:17" ht="15.75" thickBot="1" x14ac:dyDescent="0.3">
      <c r="B63" s="1229" t="s">
        <v>645</v>
      </c>
      <c r="D63" s="1045" t="s">
        <v>516</v>
      </c>
      <c r="E63" s="1046"/>
      <c r="F63" s="1051">
        <f>F59+F61</f>
        <v>49910</v>
      </c>
      <c r="G63" s="1051">
        <f>G59+G61</f>
        <v>15626</v>
      </c>
      <c r="H63" s="1051">
        <f>H59+H61</f>
        <v>63557</v>
      </c>
      <c r="I63" s="1051">
        <f t="shared" ref="I63:K63" si="5">I59+I61</f>
        <v>55789</v>
      </c>
      <c r="J63" s="1051">
        <f t="shared" si="5"/>
        <v>15626</v>
      </c>
      <c r="K63" s="1051">
        <f t="shared" si="5"/>
        <v>66895</v>
      </c>
    </row>
    <row r="64" spans="2:17" ht="15.75" thickTop="1" x14ac:dyDescent="0.25">
      <c r="B64" s="1229" t="s">
        <v>645</v>
      </c>
      <c r="D64" s="1052"/>
      <c r="E64" s="1052"/>
      <c r="F64" s="1052"/>
      <c r="G64" s="1052"/>
      <c r="H64" s="1052"/>
      <c r="I64" s="1052"/>
      <c r="J64" s="1052"/>
      <c r="K64" s="1052"/>
      <c r="L64" s="1052"/>
      <c r="M64" s="1052"/>
      <c r="N64" s="1052"/>
      <c r="O64" s="1052"/>
      <c r="P64" s="1052"/>
      <c r="Q64" s="1052"/>
    </row>
    <row r="65" spans="2:17" x14ac:dyDescent="0.25">
      <c r="B65" s="1229" t="s">
        <v>645</v>
      </c>
      <c r="D65" s="1052"/>
      <c r="E65" s="1052"/>
      <c r="F65" s="1052"/>
      <c r="G65" s="1052"/>
      <c r="H65" s="1052"/>
      <c r="I65" s="1052"/>
      <c r="J65" s="1052"/>
      <c r="K65" s="1052"/>
      <c r="L65" s="1052"/>
      <c r="M65" s="1052"/>
      <c r="N65" s="1052"/>
      <c r="O65" s="1052"/>
      <c r="P65" s="1052"/>
      <c r="Q65" s="1052"/>
    </row>
    <row r="66" spans="2:17" x14ac:dyDescent="0.25">
      <c r="B66" s="1229" t="s">
        <v>645</v>
      </c>
      <c r="D66" s="1917" t="s">
        <v>19</v>
      </c>
      <c r="E66" s="1996"/>
      <c r="F66" s="1996"/>
      <c r="G66" s="1996"/>
      <c r="H66" s="1996"/>
      <c r="I66" s="1996"/>
      <c r="J66" s="1996"/>
      <c r="K66" s="1997"/>
      <c r="L66" s="1052"/>
      <c r="M66" s="1052"/>
      <c r="N66" s="1052"/>
      <c r="O66" s="1052"/>
      <c r="P66" s="1052"/>
      <c r="Q66" s="1052"/>
    </row>
    <row r="67" spans="2:17" x14ac:dyDescent="0.25">
      <c r="B67" s="1229" t="s">
        <v>645</v>
      </c>
      <c r="D67" s="1998" t="s">
        <v>1346</v>
      </c>
      <c r="E67" s="1999"/>
      <c r="F67" s="1999"/>
      <c r="G67" s="1999"/>
      <c r="H67" s="1999"/>
      <c r="I67" s="1999"/>
      <c r="J67" s="1999"/>
      <c r="K67" s="2000"/>
      <c r="L67" s="1052"/>
      <c r="M67" s="1052"/>
      <c r="N67" s="1052"/>
      <c r="O67" s="1052"/>
      <c r="P67" s="1052"/>
      <c r="Q67" s="1052"/>
    </row>
    <row r="68" spans="2:17" x14ac:dyDescent="0.25">
      <c r="B68" s="1229" t="s">
        <v>645</v>
      </c>
      <c r="D68" s="2001"/>
      <c r="E68" s="2002"/>
      <c r="F68" s="2002"/>
      <c r="G68" s="2002"/>
      <c r="H68" s="2002"/>
      <c r="I68" s="2002"/>
      <c r="J68" s="2002"/>
      <c r="K68" s="2003"/>
      <c r="L68" s="1052"/>
      <c r="M68" s="1052"/>
      <c r="N68" s="1052"/>
      <c r="O68" s="1052"/>
      <c r="P68" s="1052"/>
      <c r="Q68" s="1052"/>
    </row>
    <row r="69" spans="2:17" x14ac:dyDescent="0.25">
      <c r="B69" s="1229" t="s">
        <v>645</v>
      </c>
      <c r="D69" s="1052"/>
      <c r="E69" s="1052"/>
      <c r="F69" s="1052"/>
      <c r="G69" s="1052"/>
      <c r="H69" s="1052"/>
      <c r="I69" s="1052"/>
      <c r="J69" s="1052"/>
      <c r="K69" s="1052"/>
      <c r="L69" s="1052"/>
      <c r="M69" s="1052"/>
      <c r="N69" s="1052"/>
      <c r="O69" s="1052"/>
      <c r="P69" s="1052"/>
      <c r="Q69" s="1052"/>
    </row>
    <row r="70" spans="2:17" ht="15" customHeight="1" x14ac:dyDescent="0.25">
      <c r="B70" s="1229" t="s">
        <v>645</v>
      </c>
      <c r="D70" s="2004" t="s">
        <v>1347</v>
      </c>
      <c r="E70" s="2005"/>
      <c r="F70" s="2005"/>
      <c r="G70" s="2005"/>
      <c r="H70" s="2005"/>
      <c r="I70" s="2005"/>
      <c r="J70" s="2005"/>
      <c r="K70" s="2006"/>
      <c r="L70" s="1052"/>
      <c r="M70" s="1052"/>
      <c r="N70" s="1052"/>
      <c r="O70" s="1052"/>
      <c r="P70" s="1052"/>
      <c r="Q70" s="1052"/>
    </row>
    <row r="71" spans="2:17" x14ac:dyDescent="0.25">
      <c r="B71" s="1229" t="s">
        <v>645</v>
      </c>
      <c r="D71" s="2007"/>
      <c r="E71" s="2008"/>
      <c r="F71" s="2008"/>
      <c r="G71" s="2008"/>
      <c r="H71" s="2008"/>
      <c r="I71" s="2008"/>
      <c r="J71" s="2008"/>
      <c r="K71" s="2009"/>
      <c r="L71" s="1052"/>
      <c r="M71" s="1052"/>
      <c r="N71" s="1052"/>
      <c r="O71" s="1052"/>
      <c r="P71" s="1052"/>
      <c r="Q71" s="1052"/>
    </row>
    <row r="72" spans="2:17" x14ac:dyDescent="0.25">
      <c r="B72" s="1229" t="s">
        <v>645</v>
      </c>
      <c r="D72" s="2010"/>
      <c r="E72" s="2011"/>
      <c r="F72" s="2011"/>
      <c r="G72" s="2011"/>
      <c r="H72" s="2011"/>
      <c r="I72" s="2011"/>
      <c r="J72" s="2011"/>
      <c r="K72" s="2012"/>
      <c r="L72" s="1052"/>
      <c r="M72" s="1052"/>
      <c r="N72" s="1052"/>
      <c r="O72" s="1052"/>
      <c r="P72" s="1052"/>
      <c r="Q72" s="1052"/>
    </row>
    <row r="73" spans="2:17" x14ac:dyDescent="0.25">
      <c r="B73" s="1229" t="s">
        <v>645</v>
      </c>
      <c r="D73" s="1052"/>
      <c r="E73" s="1052"/>
      <c r="F73" s="1052"/>
      <c r="G73" s="1052"/>
      <c r="H73" s="1052"/>
      <c r="I73" s="1052"/>
      <c r="J73" s="1052"/>
      <c r="K73" s="1052"/>
      <c r="L73" s="1052"/>
      <c r="M73" s="1052"/>
      <c r="N73" s="1052"/>
      <c r="O73" s="1052"/>
      <c r="P73" s="1052"/>
      <c r="Q73" s="1052"/>
    </row>
    <row r="74" spans="2:17" x14ac:dyDescent="0.25">
      <c r="B74" s="1229" t="s">
        <v>645</v>
      </c>
      <c r="D74" s="1052"/>
      <c r="E74" s="1052"/>
      <c r="F74" s="1052"/>
      <c r="G74" s="1052"/>
      <c r="H74" s="1052"/>
      <c r="I74" s="1052"/>
      <c r="J74" s="1052"/>
      <c r="K74" s="1052"/>
      <c r="L74" s="1052"/>
      <c r="M74" s="1052"/>
      <c r="N74" s="1052"/>
      <c r="O74" s="1052"/>
      <c r="P74" s="1052"/>
      <c r="Q74" s="1052"/>
    </row>
    <row r="75" spans="2:17" s="842" customFormat="1" ht="12.75" x14ac:dyDescent="0.2">
      <c r="B75" s="842" t="s">
        <v>310</v>
      </c>
      <c r="D75" s="1994" t="s">
        <v>1348</v>
      </c>
      <c r="E75" s="1994"/>
      <c r="F75" s="1994"/>
      <c r="G75" s="1994"/>
      <c r="H75" s="1994"/>
      <c r="I75" s="1994"/>
      <c r="J75" s="1994"/>
      <c r="K75" s="991"/>
      <c r="L75" s="991"/>
      <c r="M75" s="991"/>
      <c r="N75" s="991"/>
      <c r="O75" s="991"/>
      <c r="P75" s="991"/>
    </row>
    <row r="76" spans="2:17" s="842" customFormat="1" ht="12.75" x14ac:dyDescent="0.2">
      <c r="B76" s="842" t="s">
        <v>310</v>
      </c>
      <c r="I76" s="964"/>
      <c r="J76" s="964"/>
      <c r="M76" s="964"/>
      <c r="N76" s="964"/>
      <c r="O76" s="964"/>
      <c r="P76" s="964"/>
    </row>
    <row r="77" spans="2:17" s="842" customFormat="1" ht="12.75" x14ac:dyDescent="0.2">
      <c r="B77" s="842" t="s">
        <v>310</v>
      </c>
      <c r="D77" s="1983" t="s">
        <v>840</v>
      </c>
      <c r="E77" s="1610"/>
      <c r="F77" s="1610"/>
      <c r="G77" s="1610"/>
      <c r="H77" s="1610"/>
      <c r="I77" s="1610"/>
      <c r="J77" s="1610"/>
      <c r="K77" s="992"/>
      <c r="L77" s="992"/>
      <c r="M77" s="992"/>
      <c r="N77" s="992"/>
      <c r="O77" s="992"/>
      <c r="P77" s="992"/>
    </row>
    <row r="78" spans="2:17" s="842" customFormat="1" ht="12.75" x14ac:dyDescent="0.2">
      <c r="D78" s="992"/>
      <c r="E78" s="630"/>
      <c r="F78" s="630"/>
      <c r="G78" s="630"/>
      <c r="H78" s="630"/>
      <c r="I78" s="630"/>
      <c r="J78" s="630"/>
      <c r="K78" s="992"/>
      <c r="L78" s="992"/>
      <c r="M78" s="992"/>
      <c r="N78" s="992"/>
      <c r="O78" s="992"/>
      <c r="P78" s="992"/>
    </row>
    <row r="79" spans="2:17" s="842" customFormat="1" ht="12.75" x14ac:dyDescent="0.2">
      <c r="B79" s="842" t="s">
        <v>310</v>
      </c>
      <c r="D79" s="992"/>
      <c r="E79" s="630"/>
      <c r="F79" s="630"/>
      <c r="G79" s="630"/>
      <c r="H79" s="1775" t="s">
        <v>476</v>
      </c>
      <c r="I79" s="1775"/>
      <c r="J79" s="1775"/>
      <c r="K79" s="1775" t="s">
        <v>477</v>
      </c>
      <c r="L79" s="1775"/>
      <c r="M79" s="1775"/>
      <c r="N79" s="992"/>
      <c r="O79" s="992"/>
      <c r="P79" s="992"/>
    </row>
    <row r="80" spans="2:17" s="842" customFormat="1" ht="12.75" x14ac:dyDescent="0.2">
      <c r="B80" s="842" t="s">
        <v>310</v>
      </c>
      <c r="D80" s="1053"/>
      <c r="E80" s="1053"/>
      <c r="F80" s="1053"/>
      <c r="G80" s="1053"/>
      <c r="H80" s="1054">
        <f>FY</f>
        <v>2025</v>
      </c>
      <c r="I80" s="1054">
        <f>FY</f>
        <v>2025</v>
      </c>
      <c r="J80" s="1054">
        <f>FY-1</f>
        <v>2024</v>
      </c>
      <c r="K80" s="1054">
        <f>FY</f>
        <v>2025</v>
      </c>
      <c r="L80" s="1054">
        <f>FY</f>
        <v>2025</v>
      </c>
      <c r="M80" s="1054">
        <f>FY-1</f>
        <v>2024</v>
      </c>
    </row>
    <row r="81" spans="2:15" s="842" customFormat="1" ht="25.5" x14ac:dyDescent="0.2">
      <c r="B81" s="842" t="s">
        <v>310</v>
      </c>
      <c r="D81" s="593" t="s">
        <v>904</v>
      </c>
      <c r="E81" s="966"/>
      <c r="F81" s="966"/>
      <c r="G81" s="966"/>
      <c r="H81" s="967" t="s">
        <v>313</v>
      </c>
      <c r="I81" s="968" t="s">
        <v>314</v>
      </c>
      <c r="J81" s="967" t="s">
        <v>313</v>
      </c>
      <c r="K81" s="967" t="s">
        <v>313</v>
      </c>
      <c r="L81" s="968" t="s">
        <v>314</v>
      </c>
      <c r="M81" s="967" t="s">
        <v>313</v>
      </c>
    </row>
    <row r="82" spans="2:15" s="842" customFormat="1" ht="13.5" thickBot="1" x14ac:dyDescent="0.25">
      <c r="B82" s="842" t="s">
        <v>310</v>
      </c>
      <c r="D82" s="966"/>
      <c r="E82" s="966"/>
      <c r="F82" s="966"/>
      <c r="G82" s="966"/>
      <c r="H82" s="1213" t="s">
        <v>316</v>
      </c>
      <c r="I82" s="1213" t="s">
        <v>316</v>
      </c>
      <c r="J82" s="1213" t="s">
        <v>316</v>
      </c>
      <c r="K82" s="1213" t="s">
        <v>316</v>
      </c>
      <c r="L82" s="1213" t="s">
        <v>316</v>
      </c>
      <c r="M82" s="1213" t="s">
        <v>316</v>
      </c>
    </row>
    <row r="83" spans="2:15" s="842" customFormat="1" ht="12.75" x14ac:dyDescent="0.2">
      <c r="B83" s="842" t="s">
        <v>310</v>
      </c>
      <c r="D83" s="969" t="s">
        <v>177</v>
      </c>
      <c r="E83" s="969"/>
      <c r="F83" s="969"/>
      <c r="G83" s="969"/>
      <c r="H83" s="964"/>
      <c r="I83" s="964"/>
      <c r="J83" s="970"/>
      <c r="K83" s="964"/>
      <c r="L83" s="964"/>
      <c r="M83" s="970"/>
      <c r="N83" s="971"/>
    </row>
    <row r="84" spans="2:15" s="842" customFormat="1" ht="12.75" x14ac:dyDescent="0.2">
      <c r="B84" s="1055" t="str">
        <f t="shared" ref="B84:B89" si="6">IF(AND(ROUND($H84,0)=0,ROUND($I84,0)=0,ROUND($J84,0)=0),"No","Yes")</f>
        <v>Yes</v>
      </c>
      <c r="D84" s="972" t="s">
        <v>1349</v>
      </c>
      <c r="E84" s="972"/>
      <c r="F84" s="972"/>
      <c r="G84" s="972"/>
      <c r="H84" s="973">
        <v>200000</v>
      </c>
      <c r="I84" s="973">
        <v>200000</v>
      </c>
      <c r="J84" s="973">
        <v>225000</v>
      </c>
      <c r="K84" s="973">
        <f>H84</f>
        <v>200000</v>
      </c>
      <c r="L84" s="973">
        <f t="shared" ref="L84:M84" si="7">I84</f>
        <v>200000</v>
      </c>
      <c r="M84" s="973">
        <f t="shared" si="7"/>
        <v>225000</v>
      </c>
      <c r="N84" s="974"/>
    </row>
    <row r="85" spans="2:15" s="842" customFormat="1" ht="12.75" x14ac:dyDescent="0.2">
      <c r="B85" s="1055" t="str">
        <f t="shared" si="6"/>
        <v>Yes</v>
      </c>
      <c r="D85" s="972" t="s">
        <v>1350</v>
      </c>
      <c r="E85" s="972"/>
      <c r="F85" s="972"/>
      <c r="G85" s="972"/>
      <c r="H85" s="973">
        <v>139000</v>
      </c>
      <c r="I85" s="973">
        <v>140000</v>
      </c>
      <c r="J85" s="973">
        <v>75500</v>
      </c>
      <c r="K85" s="973">
        <f t="shared" ref="K85:K89" si="8">H85</f>
        <v>139000</v>
      </c>
      <c r="L85" s="973">
        <f t="shared" ref="L85:L89" si="9">I85</f>
        <v>140000</v>
      </c>
      <c r="M85" s="973">
        <f t="shared" ref="M85:M89" si="10">J85</f>
        <v>75500</v>
      </c>
      <c r="N85" s="975"/>
    </row>
    <row r="86" spans="2:15" s="842" customFormat="1" ht="12.75" x14ac:dyDescent="0.2">
      <c r="B86" s="1055" t="str">
        <f t="shared" si="6"/>
        <v>No</v>
      </c>
      <c r="D86" s="972" t="s">
        <v>1351</v>
      </c>
      <c r="E86" s="972"/>
      <c r="F86" s="972"/>
      <c r="G86" s="972"/>
      <c r="H86" s="973">
        <v>0</v>
      </c>
      <c r="I86" s="973">
        <v>0</v>
      </c>
      <c r="J86" s="973">
        <v>0</v>
      </c>
      <c r="K86" s="973">
        <v>0</v>
      </c>
      <c r="L86" s="973">
        <v>0</v>
      </c>
      <c r="M86" s="973">
        <v>0</v>
      </c>
      <c r="N86" s="975"/>
    </row>
    <row r="87" spans="2:15" s="842" customFormat="1" ht="12.75" x14ac:dyDescent="0.2">
      <c r="B87" s="1055" t="str">
        <f t="shared" si="6"/>
        <v>No</v>
      </c>
      <c r="D87" s="972" t="s">
        <v>1352</v>
      </c>
      <c r="E87" s="972"/>
      <c r="F87" s="972"/>
      <c r="G87" s="972"/>
      <c r="H87" s="973">
        <v>0</v>
      </c>
      <c r="I87" s="973">
        <v>0</v>
      </c>
      <c r="J87" s="973">
        <v>0</v>
      </c>
      <c r="K87" s="973">
        <f t="shared" si="8"/>
        <v>0</v>
      </c>
      <c r="L87" s="973">
        <f t="shared" si="9"/>
        <v>0</v>
      </c>
      <c r="M87" s="973">
        <f t="shared" si="10"/>
        <v>0</v>
      </c>
      <c r="N87" s="974"/>
      <c r="O87" s="974"/>
    </row>
    <row r="88" spans="2:15" s="842" customFormat="1" ht="12.75" x14ac:dyDescent="0.2">
      <c r="B88" s="1055" t="str">
        <f t="shared" si="6"/>
        <v>Yes</v>
      </c>
      <c r="D88" s="972" t="s">
        <v>1353</v>
      </c>
      <c r="E88" s="972"/>
      <c r="F88" s="972"/>
      <c r="G88" s="972"/>
      <c r="H88" s="973">
        <f>51000+11000</f>
        <v>62000</v>
      </c>
      <c r="I88" s="973">
        <v>50000</v>
      </c>
      <c r="J88" s="973">
        <f>40000+6000</f>
        <v>46000</v>
      </c>
      <c r="K88" s="973">
        <f t="shared" si="8"/>
        <v>62000</v>
      </c>
      <c r="L88" s="973">
        <f t="shared" si="9"/>
        <v>50000</v>
      </c>
      <c r="M88" s="973">
        <f t="shared" si="10"/>
        <v>46000</v>
      </c>
    </row>
    <row r="89" spans="2:15" s="842" customFormat="1" ht="12.75" x14ac:dyDescent="0.2">
      <c r="B89" s="1055" t="str">
        <f t="shared" si="6"/>
        <v>No</v>
      </c>
      <c r="D89" s="972" t="s">
        <v>185</v>
      </c>
      <c r="E89" s="972"/>
      <c r="F89" s="972"/>
      <c r="G89" s="972"/>
      <c r="H89" s="973">
        <v>0</v>
      </c>
      <c r="I89" s="973">
        <v>0</v>
      </c>
      <c r="J89" s="973">
        <v>0</v>
      </c>
      <c r="K89" s="973">
        <f t="shared" si="8"/>
        <v>0</v>
      </c>
      <c r="L89" s="973">
        <f t="shared" si="9"/>
        <v>0</v>
      </c>
      <c r="M89" s="973">
        <f t="shared" si="10"/>
        <v>0</v>
      </c>
    </row>
    <row r="90" spans="2:15" s="842" customFormat="1" ht="12.75" x14ac:dyDescent="0.2">
      <c r="B90" s="842" t="str">
        <f t="shared" ref="B90:B97" si="11">$B$83</f>
        <v>Yes</v>
      </c>
      <c r="D90" s="972"/>
      <c r="E90" s="972"/>
      <c r="F90" s="972"/>
      <c r="G90" s="972"/>
      <c r="H90" s="976"/>
      <c r="I90" s="976"/>
      <c r="J90" s="976"/>
      <c r="K90" s="976"/>
      <c r="L90" s="976"/>
      <c r="M90" s="976"/>
    </row>
    <row r="91" spans="2:15" s="842" customFormat="1" ht="12.75" x14ac:dyDescent="0.2">
      <c r="B91" s="842" t="str">
        <f t="shared" si="11"/>
        <v>Yes</v>
      </c>
      <c r="H91" s="977">
        <f t="shared" ref="H91:M91" si="12">SUM(H84:H90)</f>
        <v>401000</v>
      </c>
      <c r="I91" s="977">
        <f t="shared" si="12"/>
        <v>390000</v>
      </c>
      <c r="J91" s="977">
        <f t="shared" si="12"/>
        <v>346500</v>
      </c>
      <c r="K91" s="977">
        <f t="shared" si="12"/>
        <v>401000</v>
      </c>
      <c r="L91" s="977">
        <f t="shared" si="12"/>
        <v>390000</v>
      </c>
      <c r="M91" s="977">
        <f t="shared" si="12"/>
        <v>346500</v>
      </c>
    </row>
    <row r="92" spans="2:15" s="842" customFormat="1" ht="12.75" x14ac:dyDescent="0.2">
      <c r="B92" s="842" t="str">
        <f t="shared" si="11"/>
        <v>Yes</v>
      </c>
      <c r="H92" s="1056"/>
      <c r="I92" s="1056"/>
      <c r="J92" s="1056"/>
      <c r="K92" s="1056"/>
      <c r="L92" s="1056"/>
      <c r="M92" s="1056"/>
    </row>
    <row r="93" spans="2:15" s="842" customFormat="1" ht="12.75" x14ac:dyDescent="0.2">
      <c r="B93" s="842" t="str">
        <f t="shared" si="11"/>
        <v>Yes</v>
      </c>
      <c r="D93" s="842" t="s">
        <v>1354</v>
      </c>
      <c r="H93" s="1057">
        <v>-11000</v>
      </c>
      <c r="I93" s="1057">
        <v>0</v>
      </c>
      <c r="J93" s="1057">
        <v>-6000</v>
      </c>
      <c r="K93" s="1057">
        <f>H93</f>
        <v>-11000</v>
      </c>
      <c r="L93" s="1057">
        <f t="shared" ref="L93:M93" si="13">I93</f>
        <v>0</v>
      </c>
      <c r="M93" s="1057">
        <f t="shared" si="13"/>
        <v>-6000</v>
      </c>
    </row>
    <row r="94" spans="2:15" s="842" customFormat="1" ht="12.75" x14ac:dyDescent="0.2">
      <c r="B94" s="842" t="str">
        <f t="shared" si="11"/>
        <v>Yes</v>
      </c>
      <c r="H94" s="1056"/>
      <c r="I94" s="1056"/>
      <c r="J94" s="1056"/>
      <c r="K94" s="1056"/>
      <c r="L94" s="1056"/>
      <c r="M94" s="1056"/>
    </row>
    <row r="95" spans="2:15" s="842" customFormat="1" ht="12.75" x14ac:dyDescent="0.2">
      <c r="B95" s="842" t="str">
        <f t="shared" si="11"/>
        <v>Yes</v>
      </c>
      <c r="D95" s="842" t="s">
        <v>1355</v>
      </c>
      <c r="H95" s="1209">
        <f t="shared" ref="H95:M95" si="14">+H93+H91</f>
        <v>390000</v>
      </c>
      <c r="I95" s="1209">
        <f t="shared" si="14"/>
        <v>390000</v>
      </c>
      <c r="J95" s="1209">
        <f t="shared" si="14"/>
        <v>340500</v>
      </c>
      <c r="K95" s="1209">
        <f t="shared" si="14"/>
        <v>390000</v>
      </c>
      <c r="L95" s="1209">
        <f t="shared" si="14"/>
        <v>390000</v>
      </c>
      <c r="M95" s="1209">
        <f t="shared" si="14"/>
        <v>340500</v>
      </c>
    </row>
    <row r="96" spans="2:15" s="842" customFormat="1" ht="12.75" x14ac:dyDescent="0.2">
      <c r="B96" s="842" t="str">
        <f t="shared" si="11"/>
        <v>Yes</v>
      </c>
      <c r="H96" s="964"/>
      <c r="I96" s="964"/>
      <c r="J96" s="978"/>
      <c r="K96" s="964"/>
      <c r="L96" s="964"/>
      <c r="M96" s="978"/>
    </row>
    <row r="97" spans="2:14" s="842" customFormat="1" ht="12.75" x14ac:dyDescent="0.2">
      <c r="B97" s="842" t="str">
        <f t="shared" si="11"/>
        <v>Yes</v>
      </c>
      <c r="D97" s="969" t="s">
        <v>489</v>
      </c>
      <c r="E97" s="969"/>
      <c r="F97" s="969"/>
      <c r="G97" s="969"/>
      <c r="H97" s="964"/>
      <c r="I97" s="964"/>
      <c r="J97" s="978"/>
      <c r="K97" s="964"/>
      <c r="L97" s="964"/>
      <c r="M97" s="978"/>
    </row>
    <row r="98" spans="2:14" s="842" customFormat="1" ht="12.75" x14ac:dyDescent="0.2">
      <c r="B98" s="1055" t="str">
        <f t="shared" ref="B98:B102" si="15">IF(AND(ROUND($H98,0)=0,ROUND($I98,0)=0,ROUND($J98,0)=0),"No","Yes")</f>
        <v>Yes</v>
      </c>
      <c r="D98" s="972" t="s">
        <v>200</v>
      </c>
      <c r="E98" s="972"/>
      <c r="F98" s="972"/>
      <c r="G98" s="972"/>
      <c r="H98" s="973">
        <v>200000</v>
      </c>
      <c r="I98" s="973">
        <v>200000</v>
      </c>
      <c r="J98" s="973">
        <v>225000</v>
      </c>
      <c r="K98" s="973">
        <f>H98</f>
        <v>200000</v>
      </c>
      <c r="L98" s="973">
        <f t="shared" ref="L98:M98" si="16">I98</f>
        <v>200000</v>
      </c>
      <c r="M98" s="973">
        <f t="shared" si="16"/>
        <v>225000</v>
      </c>
    </row>
    <row r="99" spans="2:14" s="842" customFormat="1" ht="12.75" x14ac:dyDescent="0.2">
      <c r="B99" s="1055" t="str">
        <f t="shared" si="15"/>
        <v>Yes</v>
      </c>
      <c r="D99" s="972" t="s">
        <v>492</v>
      </c>
      <c r="E99" s="972"/>
      <c r="F99" s="972"/>
      <c r="G99" s="972"/>
      <c r="H99" s="973">
        <f>145000-15000</f>
        <v>130000</v>
      </c>
      <c r="I99" s="973">
        <v>145000</v>
      </c>
      <c r="J99" s="973">
        <v>75000</v>
      </c>
      <c r="K99" s="973">
        <f t="shared" ref="K99:K102" si="17">H99</f>
        <v>130000</v>
      </c>
      <c r="L99" s="973">
        <f t="shared" ref="L99:L102" si="18">I99</f>
        <v>145000</v>
      </c>
      <c r="M99" s="973">
        <f t="shared" ref="M99:M102" si="19">J99</f>
        <v>75000</v>
      </c>
    </row>
    <row r="100" spans="2:14" s="842" customFormat="1" ht="12.75" x14ac:dyDescent="0.2">
      <c r="B100" s="1055" t="str">
        <f t="shared" si="15"/>
        <v>No</v>
      </c>
      <c r="D100" s="972" t="s">
        <v>1356</v>
      </c>
      <c r="E100" s="972"/>
      <c r="F100" s="972"/>
      <c r="G100" s="972"/>
      <c r="H100" s="973">
        <v>0</v>
      </c>
      <c r="I100" s="973">
        <v>0</v>
      </c>
      <c r="J100" s="973">
        <v>0</v>
      </c>
      <c r="K100" s="973">
        <f t="shared" si="17"/>
        <v>0</v>
      </c>
      <c r="L100" s="973">
        <f t="shared" si="18"/>
        <v>0</v>
      </c>
      <c r="M100" s="973">
        <f t="shared" si="19"/>
        <v>0</v>
      </c>
    </row>
    <row r="101" spans="2:14" s="842" customFormat="1" ht="12.75" x14ac:dyDescent="0.2">
      <c r="B101" s="1055" t="str">
        <f t="shared" si="15"/>
        <v>Yes</v>
      </c>
      <c r="D101" s="972" t="s">
        <v>153</v>
      </c>
      <c r="E101" s="972"/>
      <c r="F101" s="972"/>
      <c r="G101" s="972"/>
      <c r="H101" s="973">
        <v>45000</v>
      </c>
      <c r="I101" s="973">
        <v>45000</v>
      </c>
      <c r="J101" s="973">
        <v>20000</v>
      </c>
      <c r="K101" s="973">
        <f t="shared" si="17"/>
        <v>45000</v>
      </c>
      <c r="L101" s="973">
        <f t="shared" si="18"/>
        <v>45000</v>
      </c>
      <c r="M101" s="973">
        <f t="shared" si="19"/>
        <v>20000</v>
      </c>
    </row>
    <row r="102" spans="2:14" s="842" customFormat="1" ht="12.75" x14ac:dyDescent="0.2">
      <c r="B102" s="1055" t="str">
        <f t="shared" si="15"/>
        <v>No</v>
      </c>
      <c r="D102" s="972" t="s">
        <v>1096</v>
      </c>
      <c r="E102" s="972"/>
      <c r="F102" s="972"/>
      <c r="G102" s="972"/>
      <c r="H102" s="973">
        <v>0</v>
      </c>
      <c r="I102" s="973">
        <v>0</v>
      </c>
      <c r="J102" s="973">
        <v>0</v>
      </c>
      <c r="K102" s="973">
        <f t="shared" si="17"/>
        <v>0</v>
      </c>
      <c r="L102" s="973">
        <f t="shared" si="18"/>
        <v>0</v>
      </c>
      <c r="M102" s="973">
        <f t="shared" si="19"/>
        <v>0</v>
      </c>
    </row>
    <row r="103" spans="2:14" s="842" customFormat="1" ht="12.75" x14ac:dyDescent="0.2">
      <c r="B103" s="842" t="str">
        <f>$B$83</f>
        <v>Yes</v>
      </c>
      <c r="D103" s="972"/>
      <c r="E103" s="972"/>
      <c r="F103" s="972"/>
      <c r="G103" s="972"/>
      <c r="H103" s="976"/>
      <c r="I103" s="976"/>
      <c r="J103" s="976"/>
      <c r="K103" s="976"/>
      <c r="L103" s="976"/>
      <c r="M103" s="976"/>
    </row>
    <row r="104" spans="2:14" s="842" customFormat="1" ht="12.75" x14ac:dyDescent="0.2">
      <c r="B104" s="842" t="str">
        <f>$B$83</f>
        <v>Yes</v>
      </c>
      <c r="D104" s="979" t="s">
        <v>1357</v>
      </c>
      <c r="E104" s="979"/>
      <c r="F104" s="979"/>
      <c r="G104" s="979"/>
      <c r="H104" s="1209">
        <f t="shared" ref="H104:M104" si="20">SUM(H98:H103)</f>
        <v>375000</v>
      </c>
      <c r="I104" s="1209">
        <f t="shared" si="20"/>
        <v>390000</v>
      </c>
      <c r="J104" s="1209">
        <f t="shared" si="20"/>
        <v>320000</v>
      </c>
      <c r="K104" s="1209">
        <f t="shared" si="20"/>
        <v>375000</v>
      </c>
      <c r="L104" s="1209">
        <f t="shared" si="20"/>
        <v>390000</v>
      </c>
      <c r="M104" s="1209">
        <f t="shared" si="20"/>
        <v>320000</v>
      </c>
    </row>
    <row r="105" spans="2:14" s="842" customFormat="1" ht="12.75" x14ac:dyDescent="0.2">
      <c r="B105" s="842" t="str">
        <f>$B$83</f>
        <v>Yes</v>
      </c>
      <c r="D105" s="979"/>
      <c r="E105" s="979"/>
      <c r="F105" s="979"/>
      <c r="G105" s="979"/>
      <c r="H105" s="1059"/>
      <c r="I105" s="1059"/>
      <c r="J105" s="1059"/>
      <c r="K105" s="1059"/>
      <c r="L105" s="1059"/>
      <c r="M105" s="1059"/>
    </row>
    <row r="106" spans="2:14" s="842" customFormat="1" ht="13.5" thickBot="1" x14ac:dyDescent="0.25">
      <c r="B106" s="842" t="str">
        <f>$B$83</f>
        <v>Yes</v>
      </c>
      <c r="D106" s="59" t="s">
        <v>1358</v>
      </c>
      <c r="E106" s="979"/>
      <c r="F106" s="979"/>
      <c r="G106" s="979"/>
      <c r="H106" s="1058">
        <f t="shared" ref="H106:M106" si="21">H95-H104</f>
        <v>15000</v>
      </c>
      <c r="I106" s="1058">
        <f t="shared" si="21"/>
        <v>0</v>
      </c>
      <c r="J106" s="1058">
        <f t="shared" si="21"/>
        <v>20500</v>
      </c>
      <c r="K106" s="1058">
        <f t="shared" si="21"/>
        <v>15000</v>
      </c>
      <c r="L106" s="1058">
        <f t="shared" si="21"/>
        <v>0</v>
      </c>
      <c r="M106" s="1058">
        <f t="shared" si="21"/>
        <v>20500</v>
      </c>
    </row>
    <row r="107" spans="2:14" s="842" customFormat="1" ht="13.5" thickTop="1" x14ac:dyDescent="0.2">
      <c r="B107" s="842" t="str">
        <f>$B$83</f>
        <v>Yes</v>
      </c>
      <c r="H107" s="964"/>
      <c r="I107" s="964"/>
      <c r="J107" s="970"/>
      <c r="L107" s="1060"/>
      <c r="M107" s="1060"/>
      <c r="N107" s="1060"/>
    </row>
    <row r="108" spans="2:14" s="842" customFormat="1" ht="12.75" x14ac:dyDescent="0.2">
      <c r="B108" s="842" t="s">
        <v>645</v>
      </c>
      <c r="D108" s="1984" t="s">
        <v>235</v>
      </c>
      <c r="E108" s="1984"/>
      <c r="F108" s="1984"/>
      <c r="G108" s="1984"/>
      <c r="H108" s="1984"/>
      <c r="I108" s="1984"/>
      <c r="J108" s="1984"/>
      <c r="K108" s="498"/>
      <c r="L108" s="498"/>
      <c r="M108" s="498"/>
      <c r="N108" s="1060"/>
    </row>
    <row r="109" spans="2:14" s="842" customFormat="1" ht="12.75" x14ac:dyDescent="0.2">
      <c r="B109" s="842" t="s">
        <v>645</v>
      </c>
      <c r="H109" s="1775" t="s">
        <v>476</v>
      </c>
      <c r="I109" s="1775"/>
      <c r="J109" s="1775"/>
      <c r="K109" s="1775" t="s">
        <v>477</v>
      </c>
      <c r="L109" s="1775"/>
      <c r="M109" s="1775"/>
      <c r="N109" s="1060"/>
    </row>
    <row r="110" spans="2:14" s="842" customFormat="1" ht="12.75" x14ac:dyDescent="0.2">
      <c r="B110" s="842" t="s">
        <v>645</v>
      </c>
      <c r="D110" s="1061"/>
      <c r="E110" s="1062"/>
      <c r="F110" s="1062"/>
      <c r="G110" s="1062"/>
      <c r="H110" s="1063">
        <f>FY</f>
        <v>2025</v>
      </c>
      <c r="I110" s="1063">
        <f>FY</f>
        <v>2025</v>
      </c>
      <c r="J110" s="1063">
        <f>FY-1</f>
        <v>2024</v>
      </c>
      <c r="K110" s="130">
        <f>FY</f>
        <v>2025</v>
      </c>
      <c r="L110" s="130">
        <f>FY</f>
        <v>2025</v>
      </c>
      <c r="M110" s="130">
        <f>FY-1</f>
        <v>2024</v>
      </c>
      <c r="N110" s="1060"/>
    </row>
    <row r="111" spans="2:14" s="842" customFormat="1" ht="25.5" x14ac:dyDescent="0.2">
      <c r="B111" s="842" t="s">
        <v>645</v>
      </c>
      <c r="D111" s="1061"/>
      <c r="E111" s="1062"/>
      <c r="F111" s="1064"/>
      <c r="G111" s="1064"/>
      <c r="H111" s="1065" t="s">
        <v>313</v>
      </c>
      <c r="I111" s="1066" t="s">
        <v>314</v>
      </c>
      <c r="J111" s="1065" t="s">
        <v>313</v>
      </c>
      <c r="K111" s="571" t="str">
        <f>+'Group Inputs'!$C$7</f>
        <v>Actual</v>
      </c>
      <c r="L111" s="171" t="str">
        <f>+'Group Inputs'!$D$7</f>
        <v>Budget (Unaudited)</v>
      </c>
      <c r="M111" s="571" t="str">
        <f>+'Group Inputs'!$E$7</f>
        <v>Actual</v>
      </c>
      <c r="N111" s="1060"/>
    </row>
    <row r="112" spans="2:14" s="842" customFormat="1" ht="13.5" thickBot="1" x14ac:dyDescent="0.25">
      <c r="B112" s="842" t="s">
        <v>645</v>
      </c>
      <c r="D112" s="1067"/>
      <c r="E112" s="1062"/>
      <c r="F112" s="1064"/>
      <c r="G112" s="1064"/>
      <c r="H112" s="1211" t="s">
        <v>316</v>
      </c>
      <c r="I112" s="1211" t="s">
        <v>316</v>
      </c>
      <c r="J112" s="1211" t="s">
        <v>316</v>
      </c>
      <c r="K112" s="493" t="s">
        <v>316</v>
      </c>
      <c r="L112" s="493" t="s">
        <v>316</v>
      </c>
      <c r="M112" s="493" t="s">
        <v>316</v>
      </c>
    </row>
    <row r="113" spans="2:13" s="842" customFormat="1" ht="12.75" x14ac:dyDescent="0.2">
      <c r="B113" s="842" t="s">
        <v>645</v>
      </c>
      <c r="D113" s="1062" t="s">
        <v>237</v>
      </c>
      <c r="E113" s="1062"/>
      <c r="F113" s="1064"/>
      <c r="G113" s="1064"/>
      <c r="H113" s="1068">
        <v>61226</v>
      </c>
      <c r="I113" s="1068">
        <v>28000</v>
      </c>
      <c r="J113" s="1068">
        <v>47040</v>
      </c>
      <c r="K113" s="1068">
        <v>63924</v>
      </c>
      <c r="L113" s="1068">
        <v>28000</v>
      </c>
      <c r="M113" s="1068">
        <v>50604</v>
      </c>
    </row>
    <row r="114" spans="2:13" s="842" customFormat="1" ht="12.75" x14ac:dyDescent="0.2">
      <c r="B114" s="842" t="s">
        <v>645</v>
      </c>
      <c r="D114" s="1062" t="s">
        <v>851</v>
      </c>
      <c r="E114" s="1062"/>
      <c r="F114" s="1064"/>
      <c r="G114" s="1064"/>
      <c r="H114" s="1068">
        <v>194720</v>
      </c>
      <c r="I114" s="1068">
        <v>185292</v>
      </c>
      <c r="J114" s="1068">
        <v>178237</v>
      </c>
      <c r="K114" s="1068">
        <v>194720</v>
      </c>
      <c r="L114" s="1068">
        <v>185292</v>
      </c>
      <c r="M114" s="1068">
        <v>178237</v>
      </c>
    </row>
    <row r="115" spans="2:13" s="842" customFormat="1" ht="12.75" x14ac:dyDescent="0.2">
      <c r="B115" s="842" t="s">
        <v>645</v>
      </c>
      <c r="D115" s="1062" t="s">
        <v>239</v>
      </c>
      <c r="E115" s="1062"/>
      <c r="F115" s="1064"/>
      <c r="G115" s="1064"/>
      <c r="H115" s="1068">
        <v>-200</v>
      </c>
      <c r="I115" s="1068">
        <v>0</v>
      </c>
      <c r="J115" s="1068">
        <v>0</v>
      </c>
      <c r="K115" s="1068">
        <v>-200</v>
      </c>
      <c r="L115" s="1068">
        <v>0</v>
      </c>
      <c r="M115" s="1068">
        <v>0</v>
      </c>
    </row>
    <row r="116" spans="2:13" s="842" customFormat="1" ht="12.75" x14ac:dyDescent="0.2">
      <c r="B116" s="842" t="s">
        <v>645</v>
      </c>
      <c r="D116" s="1069"/>
      <c r="E116" s="1069"/>
      <c r="F116" s="1064"/>
      <c r="G116" s="1064"/>
      <c r="H116" s="1070"/>
      <c r="I116" s="1070"/>
      <c r="J116" s="1070"/>
      <c r="K116" s="965"/>
    </row>
    <row r="117" spans="2:13" s="842" customFormat="1" ht="12.75" x14ac:dyDescent="0.2">
      <c r="B117" s="842" t="s">
        <v>645</v>
      </c>
      <c r="H117" s="1035"/>
      <c r="I117" s="1035"/>
      <c r="J117" s="1035"/>
      <c r="K117" s="965"/>
    </row>
    <row r="118" spans="2:13" s="842" customFormat="1" ht="13.5" thickBot="1" x14ac:dyDescent="0.25">
      <c r="B118" s="842" t="s">
        <v>645</v>
      </c>
      <c r="D118" s="1983" t="s">
        <v>1359</v>
      </c>
      <c r="E118" s="1983"/>
      <c r="F118" s="1983"/>
      <c r="G118" s="1983"/>
      <c r="H118" s="1071">
        <f t="shared" ref="H118:M118" si="22">SUM(H113:H116)</f>
        <v>255746</v>
      </c>
      <c r="I118" s="1071">
        <f t="shared" si="22"/>
        <v>213292</v>
      </c>
      <c r="J118" s="1071">
        <f t="shared" si="22"/>
        <v>225277</v>
      </c>
      <c r="K118" s="1071">
        <f t="shared" si="22"/>
        <v>258444</v>
      </c>
      <c r="L118" s="1071">
        <f t="shared" si="22"/>
        <v>213292</v>
      </c>
      <c r="M118" s="1071">
        <f t="shared" si="22"/>
        <v>228841</v>
      </c>
    </row>
    <row r="119" spans="2:13" s="842" customFormat="1" ht="13.5" thickTop="1" x14ac:dyDescent="0.2">
      <c r="B119" s="842" t="s">
        <v>645</v>
      </c>
      <c r="D119" s="979"/>
      <c r="E119" s="979"/>
      <c r="F119" s="979"/>
      <c r="G119" s="979"/>
      <c r="H119" s="1035"/>
      <c r="I119" s="1035"/>
      <c r="J119" s="1035"/>
      <c r="K119" s="965"/>
    </row>
    <row r="120" spans="2:13" s="842" customFormat="1" ht="12.75" x14ac:dyDescent="0.2">
      <c r="B120" s="842" t="s">
        <v>645</v>
      </c>
      <c r="D120" s="2016" t="str">
        <f>CONCATENATE("Of the $255,746 Cash and Cash Equivalents, $11,000 (",FY-1,": $6,000) is held by the School on behalf of the RTLB Service. See note 4 for details of how the funding received for the service has been spent in the year.")</f>
        <v>Of the $255,746 Cash and Cash Equivalents, $11,000 (2024: $6,000) is held by the School on behalf of the RTLB Service. See note 4 for details of how the funding received for the service has been spent in the year.</v>
      </c>
      <c r="E120" s="2016"/>
      <c r="F120" s="2016"/>
      <c r="G120" s="2016"/>
      <c r="H120" s="2016"/>
      <c r="I120" s="2016"/>
      <c r="J120" s="2016"/>
      <c r="K120" s="1831"/>
      <c r="L120" s="1831"/>
      <c r="M120" s="1831"/>
    </row>
    <row r="121" spans="2:13" x14ac:dyDescent="0.25">
      <c r="B121" s="842" t="s">
        <v>645</v>
      </c>
      <c r="D121" s="2016"/>
      <c r="E121" s="2016"/>
      <c r="F121" s="2016"/>
      <c r="G121" s="2016"/>
      <c r="H121" s="2016"/>
      <c r="I121" s="2016"/>
      <c r="J121" s="2016"/>
      <c r="K121" s="1831"/>
      <c r="L121" s="1831"/>
      <c r="M121" s="1831"/>
    </row>
    <row r="122" spans="2:13" x14ac:dyDescent="0.25">
      <c r="B122" s="842" t="s">
        <v>645</v>
      </c>
    </row>
    <row r="123" spans="2:13" x14ac:dyDescent="0.25">
      <c r="B123" s="842" t="s">
        <v>645</v>
      </c>
      <c r="D123" s="1072" t="s">
        <v>1360</v>
      </c>
      <c r="E123" s="1072"/>
      <c r="F123" s="1072"/>
      <c r="G123" s="1072"/>
      <c r="H123" s="1072"/>
      <c r="I123" s="1072"/>
      <c r="J123" s="1072"/>
      <c r="K123" s="1072"/>
      <c r="L123" s="1072"/>
      <c r="M123" s="1072"/>
    </row>
    <row r="124" spans="2:13" x14ac:dyDescent="0.25">
      <c r="B124" s="842" t="s">
        <v>645</v>
      </c>
      <c r="D124" s="1073"/>
      <c r="E124" s="1027"/>
      <c r="F124" s="1074"/>
      <c r="G124" s="1074"/>
      <c r="H124" s="1074"/>
      <c r="I124" s="1027"/>
      <c r="J124" s="1027"/>
    </row>
    <row r="125" spans="2:13" ht="26.25" x14ac:dyDescent="0.25">
      <c r="B125" s="842" t="s">
        <v>645</v>
      </c>
      <c r="D125" s="963" t="s">
        <v>870</v>
      </c>
      <c r="E125" s="963"/>
      <c r="F125" s="963"/>
      <c r="G125" s="963"/>
      <c r="H125" s="1075" t="s">
        <v>884</v>
      </c>
      <c r="I125" s="1025" t="s">
        <v>872</v>
      </c>
      <c r="J125" s="1025" t="s">
        <v>873</v>
      </c>
      <c r="K125" s="1025" t="s">
        <v>874</v>
      </c>
      <c r="L125" s="1025" t="s">
        <v>841</v>
      </c>
      <c r="M125" s="1076" t="s">
        <v>875</v>
      </c>
    </row>
    <row r="126" spans="2:13" x14ac:dyDescent="0.25">
      <c r="B126" s="842" t="s">
        <v>645</v>
      </c>
      <c r="D126" s="963"/>
      <c r="E126" s="963"/>
      <c r="F126" s="963"/>
      <c r="G126" s="963"/>
      <c r="H126" s="1075"/>
      <c r="I126" s="1025"/>
      <c r="J126" s="1025"/>
      <c r="K126" s="1025"/>
      <c r="L126" s="1025"/>
      <c r="M126" s="1076"/>
    </row>
    <row r="127" spans="2:13" x14ac:dyDescent="0.25">
      <c r="B127" s="842" t="s">
        <v>645</v>
      </c>
      <c r="D127" s="1077">
        <f>FY</f>
        <v>2025</v>
      </c>
      <c r="E127" s="1077"/>
      <c r="F127" s="1077"/>
      <c r="G127" s="1077"/>
      <c r="H127" s="1078" t="s">
        <v>316</v>
      </c>
      <c r="I127" s="1079" t="s">
        <v>316</v>
      </c>
      <c r="J127" s="1079" t="s">
        <v>316</v>
      </c>
      <c r="K127" s="1079" t="s">
        <v>316</v>
      </c>
      <c r="L127" s="1079" t="s">
        <v>316</v>
      </c>
      <c r="M127" s="1078" t="s">
        <v>316</v>
      </c>
    </row>
    <row r="128" spans="2:13" x14ac:dyDescent="0.25">
      <c r="B128" s="842" t="s">
        <v>645</v>
      </c>
      <c r="D128" s="1073"/>
      <c r="E128" s="1073"/>
      <c r="F128" s="1073"/>
      <c r="G128" s="1073"/>
      <c r="H128" s="1080"/>
      <c r="I128" s="1081"/>
      <c r="J128" s="1081"/>
      <c r="K128" s="1081"/>
      <c r="L128" s="1027"/>
      <c r="M128" s="1080"/>
    </row>
    <row r="129" spans="2:13" x14ac:dyDescent="0.25">
      <c r="B129" s="842" t="s">
        <v>645</v>
      </c>
      <c r="D129" s="1027" t="s">
        <v>876</v>
      </c>
      <c r="E129" s="1027"/>
      <c r="F129" s="1027"/>
      <c r="G129" s="1027"/>
      <c r="H129" s="1082">
        <v>101000</v>
      </c>
      <c r="I129" s="1083"/>
      <c r="J129" s="1083"/>
      <c r="K129" s="1083"/>
      <c r="L129" s="1082">
        <v>0</v>
      </c>
      <c r="M129" s="58">
        <f t="shared" ref="M129:M140" si="23">SUM(H129:L129)</f>
        <v>101000</v>
      </c>
    </row>
    <row r="130" spans="2:13" x14ac:dyDescent="0.25">
      <c r="B130" s="842" t="s">
        <v>645</v>
      </c>
      <c r="D130" s="1027" t="s">
        <v>877</v>
      </c>
      <c r="E130" s="1027"/>
      <c r="F130" s="1027"/>
      <c r="G130" s="1027"/>
      <c r="H130" s="1082">
        <v>109597</v>
      </c>
      <c r="I130" s="1085"/>
      <c r="J130" s="1085"/>
      <c r="K130" s="1085"/>
      <c r="L130" s="1082">
        <v>-12114</v>
      </c>
      <c r="M130" s="58">
        <f t="shared" si="23"/>
        <v>97483</v>
      </c>
    </row>
    <row r="131" spans="2:13" x14ac:dyDescent="0.25">
      <c r="B131" s="842" t="s">
        <v>645</v>
      </c>
      <c r="D131" s="1027" t="s">
        <v>878</v>
      </c>
      <c r="E131" s="1027"/>
      <c r="F131" s="1027"/>
      <c r="G131" s="1027"/>
      <c r="H131" s="1082">
        <v>35296</v>
      </c>
      <c r="I131" s="1085"/>
      <c r="J131" s="1085"/>
      <c r="K131" s="1085"/>
      <c r="L131" s="1082">
        <v>-4464</v>
      </c>
      <c r="M131" s="58">
        <f t="shared" si="23"/>
        <v>30832</v>
      </c>
    </row>
    <row r="132" spans="2:13" x14ac:dyDescent="0.25">
      <c r="B132" s="842" t="s">
        <v>645</v>
      </c>
      <c r="D132" s="1027" t="s">
        <v>232</v>
      </c>
      <c r="E132" s="1027"/>
      <c r="F132" s="1027"/>
      <c r="G132" s="1027"/>
      <c r="H132" s="1082">
        <v>0</v>
      </c>
      <c r="I132" s="1085"/>
      <c r="J132" s="1085"/>
      <c r="K132" s="1085"/>
      <c r="L132" s="1082">
        <v>0</v>
      </c>
      <c r="M132" s="58">
        <f t="shared" si="23"/>
        <v>0</v>
      </c>
    </row>
    <row r="133" spans="2:13" x14ac:dyDescent="0.25">
      <c r="B133" s="842" t="s">
        <v>645</v>
      </c>
      <c r="D133" s="1027" t="s">
        <v>233</v>
      </c>
      <c r="E133" s="1027"/>
      <c r="F133" s="1027"/>
      <c r="G133" s="1027"/>
      <c r="H133" s="1082">
        <v>30713</v>
      </c>
      <c r="I133" s="1085">
        <v>99644</v>
      </c>
      <c r="J133" s="1085">
        <v>-3257</v>
      </c>
      <c r="K133" s="1085"/>
      <c r="L133" s="1082">
        <v>-23352</v>
      </c>
      <c r="M133" s="58">
        <f t="shared" si="23"/>
        <v>103748</v>
      </c>
    </row>
    <row r="134" spans="2:13" x14ac:dyDescent="0.25">
      <c r="B134" s="842" t="s">
        <v>645</v>
      </c>
      <c r="D134" s="1086" t="s">
        <v>203</v>
      </c>
      <c r="E134" s="1086"/>
      <c r="F134" s="1086"/>
      <c r="G134" s="1086"/>
      <c r="H134" s="1082">
        <v>71544</v>
      </c>
      <c r="I134" s="1087">
        <v>4646</v>
      </c>
      <c r="J134" s="1087"/>
      <c r="K134" s="1087">
        <v>-3000</v>
      </c>
      <c r="L134" s="1082">
        <v>-34701</v>
      </c>
      <c r="M134" s="58">
        <f t="shared" si="23"/>
        <v>38489</v>
      </c>
    </row>
    <row r="135" spans="2:13" x14ac:dyDescent="0.25">
      <c r="B135" s="842" t="s">
        <v>645</v>
      </c>
      <c r="D135" s="1027" t="s">
        <v>234</v>
      </c>
      <c r="E135" s="1027"/>
      <c r="F135" s="1027"/>
      <c r="G135" s="1027"/>
      <c r="H135" s="1082">
        <v>0</v>
      </c>
      <c r="I135" s="1085">
        <v>8000</v>
      </c>
      <c r="J135" s="1085"/>
      <c r="K135" s="1085"/>
      <c r="L135" s="1082">
        <v>-800</v>
      </c>
      <c r="M135" s="58">
        <f t="shared" si="23"/>
        <v>7200</v>
      </c>
    </row>
    <row r="136" spans="2:13" x14ac:dyDescent="0.25">
      <c r="B136" s="842" t="s">
        <v>645</v>
      </c>
      <c r="D136" s="1027" t="s">
        <v>164</v>
      </c>
      <c r="E136" s="1027"/>
      <c r="F136" s="1027"/>
      <c r="G136" s="1027"/>
      <c r="H136" s="1082">
        <v>0</v>
      </c>
      <c r="I136" s="1085">
        <v>60000</v>
      </c>
      <c r="J136" s="1085"/>
      <c r="K136" s="1085"/>
      <c r="L136" s="1082">
        <v>-11000</v>
      </c>
      <c r="M136" s="58">
        <f t="shared" si="23"/>
        <v>49000</v>
      </c>
    </row>
    <row r="137" spans="2:13" x14ac:dyDescent="0.25">
      <c r="B137" s="842" t="s">
        <v>645</v>
      </c>
      <c r="D137" s="1027" t="s">
        <v>165</v>
      </c>
      <c r="E137" s="1027"/>
      <c r="F137" s="1027"/>
      <c r="G137" s="1027"/>
      <c r="H137" s="1082">
        <v>0</v>
      </c>
      <c r="I137" s="1085">
        <v>2000</v>
      </c>
      <c r="J137" s="1085"/>
      <c r="K137" s="1085"/>
      <c r="L137" s="1082">
        <v>-750</v>
      </c>
      <c r="M137" s="58">
        <f t="shared" si="23"/>
        <v>1250</v>
      </c>
    </row>
    <row r="138" spans="2:13" x14ac:dyDescent="0.25">
      <c r="B138" s="842"/>
      <c r="D138" s="1027" t="s">
        <v>163</v>
      </c>
      <c r="E138" s="1027"/>
      <c r="F138" s="1027"/>
      <c r="G138" s="1027"/>
      <c r="H138" s="1082">
        <v>33400</v>
      </c>
      <c r="I138" s="1085">
        <v>20068</v>
      </c>
      <c r="J138" s="1085"/>
      <c r="K138" s="1085"/>
      <c r="L138" s="1082">
        <v>-12701</v>
      </c>
      <c r="M138" s="58">
        <f t="shared" si="23"/>
        <v>40767</v>
      </c>
    </row>
    <row r="139" spans="2:13" x14ac:dyDescent="0.25">
      <c r="B139" s="842" t="s">
        <v>645</v>
      </c>
      <c r="D139" s="1027" t="s">
        <v>162</v>
      </c>
      <c r="E139" s="1027"/>
      <c r="F139" s="1027"/>
      <c r="G139" s="1027"/>
      <c r="H139" s="1082">
        <v>17190</v>
      </c>
      <c r="I139" s="1085"/>
      <c r="J139" s="1085"/>
      <c r="K139" s="1085"/>
      <c r="L139" s="1082">
        <v>-3009</v>
      </c>
      <c r="M139" s="58">
        <f t="shared" si="23"/>
        <v>14181</v>
      </c>
    </row>
    <row r="140" spans="2:13" x14ac:dyDescent="0.25">
      <c r="B140" s="842" t="s">
        <v>645</v>
      </c>
      <c r="D140" s="1027" t="s">
        <v>1361</v>
      </c>
      <c r="E140" s="1027"/>
      <c r="F140" s="1027"/>
      <c r="G140" s="1027"/>
      <c r="H140" s="1082">
        <v>16400</v>
      </c>
      <c r="I140" s="1085">
        <v>15000</v>
      </c>
      <c r="J140" s="1085">
        <v>0</v>
      </c>
      <c r="K140" s="1085">
        <v>0</v>
      </c>
      <c r="L140" s="1082">
        <v>-7100</v>
      </c>
      <c r="M140" s="58">
        <f t="shared" si="23"/>
        <v>24300</v>
      </c>
    </row>
    <row r="141" spans="2:13" x14ac:dyDescent="0.25">
      <c r="B141" s="842" t="s">
        <v>645</v>
      </c>
      <c r="D141" s="1027"/>
      <c r="E141" s="1027"/>
      <c r="F141" s="1027"/>
      <c r="G141" s="1027"/>
      <c r="H141" s="1082"/>
      <c r="I141" s="1083"/>
      <c r="J141" s="1083"/>
      <c r="K141" s="1083"/>
      <c r="L141" s="1082"/>
      <c r="M141" s="1084"/>
    </row>
    <row r="142" spans="2:13" ht="15.75" thickBot="1" x14ac:dyDescent="0.3">
      <c r="B142" s="842" t="s">
        <v>645</v>
      </c>
      <c r="D142" s="1088" t="s">
        <v>1362</v>
      </c>
      <c r="E142" s="1088"/>
      <c r="F142" s="1088"/>
      <c r="G142" s="1088"/>
      <c r="H142" s="1089">
        <f>SUM(H129:H140)</f>
        <v>415140</v>
      </c>
      <c r="I142" s="1089">
        <f t="shared" ref="I142:M142" si="24">SUM(I129:I140)</f>
        <v>209358</v>
      </c>
      <c r="J142" s="1089">
        <f t="shared" si="24"/>
        <v>-3257</v>
      </c>
      <c r="K142" s="1089">
        <f t="shared" si="24"/>
        <v>-3000</v>
      </c>
      <c r="L142" s="1089">
        <f t="shared" si="24"/>
        <v>-109991</v>
      </c>
      <c r="M142" s="1089">
        <f t="shared" si="24"/>
        <v>508250</v>
      </c>
    </row>
    <row r="143" spans="2:13" ht="15.75" thickTop="1" x14ac:dyDescent="0.25">
      <c r="B143" s="842" t="s">
        <v>645</v>
      </c>
      <c r="D143" s="1027"/>
      <c r="E143" s="1027"/>
      <c r="F143" s="1027"/>
      <c r="G143" s="1027"/>
      <c r="H143" s="1080"/>
      <c r="I143" s="1081"/>
      <c r="J143" s="1081"/>
      <c r="K143" s="1081"/>
      <c r="L143" s="1027"/>
      <c r="M143" s="1091"/>
    </row>
    <row r="144" spans="2:13" x14ac:dyDescent="0.25">
      <c r="B144" s="842" t="s">
        <v>645</v>
      </c>
      <c r="D144" s="1092"/>
      <c r="E144" s="1092"/>
      <c r="F144" s="1092"/>
      <c r="G144" s="1092"/>
      <c r="H144" s="1092"/>
      <c r="I144" s="1092"/>
      <c r="J144" s="1092"/>
      <c r="K144" s="1092"/>
      <c r="L144" s="1092"/>
      <c r="M144" s="1092"/>
    </row>
    <row r="145" spans="2:13" x14ac:dyDescent="0.25">
      <c r="B145" s="842" t="s">
        <v>645</v>
      </c>
      <c r="D145" s="963" t="s">
        <v>870</v>
      </c>
      <c r="E145" s="963"/>
      <c r="F145" s="963"/>
      <c r="G145" s="963"/>
      <c r="H145" s="1078">
        <f>FY</f>
        <v>2025</v>
      </c>
      <c r="I145" s="1078">
        <f>FY</f>
        <v>2025</v>
      </c>
      <c r="J145" s="1078">
        <f>FY</f>
        <v>2025</v>
      </c>
      <c r="K145" s="1078">
        <f>FY-1</f>
        <v>2024</v>
      </c>
      <c r="L145" s="1078">
        <f>FY-1</f>
        <v>2024</v>
      </c>
      <c r="M145" s="1078">
        <f>FY-1</f>
        <v>2024</v>
      </c>
    </row>
    <row r="146" spans="2:13" ht="25.5" x14ac:dyDescent="0.25">
      <c r="B146" s="842" t="s">
        <v>645</v>
      </c>
      <c r="D146" s="1027"/>
      <c r="E146" s="1027"/>
      <c r="F146" s="1027"/>
      <c r="G146" s="1027"/>
      <c r="H146" s="1031" t="s">
        <v>879</v>
      </c>
      <c r="I146" s="1031" t="s">
        <v>880</v>
      </c>
      <c r="J146" s="1031" t="s">
        <v>881</v>
      </c>
      <c r="K146" s="1031" t="s">
        <v>879</v>
      </c>
      <c r="L146" s="1031" t="s">
        <v>880</v>
      </c>
      <c r="M146" s="1031" t="s">
        <v>881</v>
      </c>
    </row>
    <row r="147" spans="2:13" x14ac:dyDescent="0.25">
      <c r="B147" s="842" t="s">
        <v>645</v>
      </c>
      <c r="D147" s="1027"/>
      <c r="E147" s="1027"/>
      <c r="F147" s="1027"/>
      <c r="G147" s="1027"/>
      <c r="H147" s="1078" t="s">
        <v>316</v>
      </c>
      <c r="I147" s="1078" t="s">
        <v>316</v>
      </c>
      <c r="J147" s="1078" t="s">
        <v>316</v>
      </c>
      <c r="K147" s="1078" t="s">
        <v>316</v>
      </c>
      <c r="L147" s="1078" t="s">
        <v>316</v>
      </c>
      <c r="M147" s="1078" t="s">
        <v>316</v>
      </c>
    </row>
    <row r="148" spans="2:13" x14ac:dyDescent="0.25">
      <c r="B148" s="842" t="s">
        <v>645</v>
      </c>
      <c r="D148" s="1093"/>
      <c r="E148" s="1093"/>
      <c r="F148" s="1093"/>
      <c r="G148" s="1093"/>
      <c r="H148" s="1078"/>
      <c r="I148" s="1078"/>
      <c r="J148" s="1078"/>
      <c r="K148" s="1078"/>
      <c r="L148" s="1078"/>
      <c r="M148" s="1078"/>
    </row>
    <row r="149" spans="2:13" x14ac:dyDescent="0.25">
      <c r="B149" s="842" t="s">
        <v>645</v>
      </c>
      <c r="D149" s="1027" t="s">
        <v>876</v>
      </c>
      <c r="E149" s="1027"/>
      <c r="F149" s="1027"/>
      <c r="G149" s="1027"/>
      <c r="H149" s="1082">
        <v>101000</v>
      </c>
      <c r="I149" s="1035">
        <v>0</v>
      </c>
      <c r="J149" s="1084">
        <f>SUM(H149:I149)</f>
        <v>101000</v>
      </c>
      <c r="K149" s="1080">
        <v>101000</v>
      </c>
      <c r="L149" s="1080">
        <v>0</v>
      </c>
      <c r="M149" s="1091">
        <f>SUM(K149:L149)</f>
        <v>101000</v>
      </c>
    </row>
    <row r="150" spans="2:13" x14ac:dyDescent="0.25">
      <c r="B150" s="842" t="s">
        <v>645</v>
      </c>
      <c r="D150" s="1027" t="s">
        <v>877</v>
      </c>
      <c r="E150" s="1027"/>
      <c r="F150" s="1027"/>
      <c r="G150" s="1027"/>
      <c r="H150" s="1082">
        <v>159968</v>
      </c>
      <c r="I150" s="1082">
        <v>-62485</v>
      </c>
      <c r="J150" s="1084">
        <f t="shared" ref="J150:J160" si="25">SUM(H150:I150)</f>
        <v>97483</v>
      </c>
      <c r="K150" s="1080">
        <v>154974</v>
      </c>
      <c r="L150" s="1080">
        <v>-45377</v>
      </c>
      <c r="M150" s="1091">
        <f t="shared" ref="M150:M160" si="26">SUM(K150:L150)</f>
        <v>109597</v>
      </c>
    </row>
    <row r="151" spans="2:13" x14ac:dyDescent="0.25">
      <c r="B151" s="842" t="s">
        <v>645</v>
      </c>
      <c r="D151" s="1027" t="s">
        <v>878</v>
      </c>
      <c r="E151" s="1027"/>
      <c r="F151" s="1027"/>
      <c r="G151" s="1027"/>
      <c r="H151" s="1082">
        <v>110220</v>
      </c>
      <c r="I151" s="1082">
        <v>-79388</v>
      </c>
      <c r="J151" s="1084">
        <f t="shared" si="25"/>
        <v>30832</v>
      </c>
      <c r="K151" s="1080">
        <v>110220</v>
      </c>
      <c r="L151" s="1080">
        <v>-74924</v>
      </c>
      <c r="M151" s="1091">
        <f t="shared" si="26"/>
        <v>35296</v>
      </c>
    </row>
    <row r="152" spans="2:13" x14ac:dyDescent="0.25">
      <c r="B152" s="842" t="s">
        <v>645</v>
      </c>
      <c r="D152" s="1027" t="s">
        <v>232</v>
      </c>
      <c r="E152" s="1027"/>
      <c r="F152" s="1027"/>
      <c r="G152" s="1027"/>
      <c r="H152" s="1082">
        <v>0</v>
      </c>
      <c r="I152" s="1082">
        <v>0</v>
      </c>
      <c r="J152" s="1084">
        <f t="shared" si="25"/>
        <v>0</v>
      </c>
      <c r="K152" s="1080">
        <v>0</v>
      </c>
      <c r="L152" s="1080">
        <v>0</v>
      </c>
      <c r="M152" s="1091">
        <f t="shared" si="26"/>
        <v>0</v>
      </c>
    </row>
    <row r="153" spans="2:13" x14ac:dyDescent="0.25">
      <c r="B153" s="842" t="s">
        <v>645</v>
      </c>
      <c r="D153" s="1027" t="s">
        <v>233</v>
      </c>
      <c r="E153" s="1027"/>
      <c r="F153" s="1027"/>
      <c r="G153" s="1027"/>
      <c r="H153" s="1082">
        <v>442782</v>
      </c>
      <c r="I153" s="1082">
        <v>-339034</v>
      </c>
      <c r="J153" s="1084">
        <f t="shared" si="25"/>
        <v>103748</v>
      </c>
      <c r="K153" s="1080">
        <v>343395</v>
      </c>
      <c r="L153" s="1080">
        <v>-312682</v>
      </c>
      <c r="M153" s="1091">
        <f t="shared" si="26"/>
        <v>30713</v>
      </c>
    </row>
    <row r="154" spans="2:13" x14ac:dyDescent="0.25">
      <c r="B154" s="842" t="s">
        <v>645</v>
      </c>
      <c r="D154" s="1094" t="s">
        <v>203</v>
      </c>
      <c r="E154" s="1094"/>
      <c r="F154" s="1094"/>
      <c r="G154" s="1094"/>
      <c r="H154" s="1082">
        <v>158790</v>
      </c>
      <c r="I154" s="1082">
        <v>-120301</v>
      </c>
      <c r="J154" s="1084">
        <f t="shared" si="25"/>
        <v>38489</v>
      </c>
      <c r="K154" s="1080">
        <v>157144</v>
      </c>
      <c r="L154" s="1080">
        <v>-85600</v>
      </c>
      <c r="M154" s="1091">
        <f t="shared" si="26"/>
        <v>71544</v>
      </c>
    </row>
    <row r="155" spans="2:13" x14ac:dyDescent="0.25">
      <c r="B155" s="842" t="s">
        <v>645</v>
      </c>
      <c r="D155" s="1027" t="s">
        <v>234</v>
      </c>
      <c r="E155" s="1027"/>
      <c r="F155" s="1027"/>
      <c r="G155" s="1027"/>
      <c r="H155" s="1082">
        <v>8000</v>
      </c>
      <c r="I155" s="1082">
        <v>-800</v>
      </c>
      <c r="J155" s="1084">
        <f t="shared" si="25"/>
        <v>7200</v>
      </c>
      <c r="K155" s="1080">
        <v>0</v>
      </c>
      <c r="L155" s="1080">
        <v>0</v>
      </c>
      <c r="M155" s="1091">
        <f t="shared" si="26"/>
        <v>0</v>
      </c>
    </row>
    <row r="156" spans="2:13" x14ac:dyDescent="0.25">
      <c r="B156" s="842" t="s">
        <v>645</v>
      </c>
      <c r="D156" s="1027" t="s">
        <v>164</v>
      </c>
      <c r="E156" s="1027"/>
      <c r="F156" s="1027"/>
      <c r="G156" s="1027"/>
      <c r="H156" s="1082">
        <v>60000</v>
      </c>
      <c r="I156" s="1082">
        <v>-11000</v>
      </c>
      <c r="J156" s="1084">
        <f t="shared" si="25"/>
        <v>49000</v>
      </c>
      <c r="K156" s="1080">
        <v>0</v>
      </c>
      <c r="L156" s="1080">
        <v>0</v>
      </c>
      <c r="M156" s="1091">
        <f t="shared" si="26"/>
        <v>0</v>
      </c>
    </row>
    <row r="157" spans="2:13" x14ac:dyDescent="0.25">
      <c r="B157" s="842" t="s">
        <v>645</v>
      </c>
      <c r="D157" s="1027" t="s">
        <v>165</v>
      </c>
      <c r="E157" s="1027"/>
      <c r="F157" s="1027"/>
      <c r="G157" s="1027"/>
      <c r="H157" s="1082">
        <v>2000</v>
      </c>
      <c r="I157" s="1082">
        <v>-750</v>
      </c>
      <c r="J157" s="1084">
        <f t="shared" si="25"/>
        <v>1250</v>
      </c>
      <c r="K157" s="1080">
        <v>0</v>
      </c>
      <c r="L157" s="1080">
        <v>0</v>
      </c>
      <c r="M157" s="1091">
        <f t="shared" si="26"/>
        <v>0</v>
      </c>
    </row>
    <row r="158" spans="2:13" x14ac:dyDescent="0.25">
      <c r="B158" s="842" t="s">
        <v>645</v>
      </c>
      <c r="D158" s="1020" t="s">
        <v>163</v>
      </c>
      <c r="E158" s="1020"/>
      <c r="F158" s="1020"/>
      <c r="G158" s="1020"/>
      <c r="H158" s="1396">
        <v>54068</v>
      </c>
      <c r="I158" s="1396">
        <v>-13301</v>
      </c>
      <c r="J158" s="1084">
        <f t="shared" si="25"/>
        <v>40767</v>
      </c>
      <c r="K158" s="1397">
        <v>33700</v>
      </c>
      <c r="L158" s="1397">
        <v>-300</v>
      </c>
      <c r="M158" s="1091">
        <f t="shared" si="26"/>
        <v>33400</v>
      </c>
    </row>
    <row r="159" spans="2:13" x14ac:dyDescent="0.25">
      <c r="B159" s="842" t="s">
        <v>645</v>
      </c>
      <c r="D159" s="1020" t="s">
        <v>162</v>
      </c>
      <c r="E159" s="1020"/>
      <c r="F159" s="1020"/>
      <c r="G159" s="1020"/>
      <c r="H159" s="1396">
        <v>56275</v>
      </c>
      <c r="I159" s="1396">
        <v>-42094</v>
      </c>
      <c r="J159" s="1084">
        <f t="shared" si="25"/>
        <v>14181</v>
      </c>
      <c r="K159" s="1397">
        <v>56101</v>
      </c>
      <c r="L159" s="1397">
        <v>-38911</v>
      </c>
      <c r="M159" s="1091">
        <f t="shared" si="26"/>
        <v>17190</v>
      </c>
    </row>
    <row r="160" spans="2:13" x14ac:dyDescent="0.25">
      <c r="B160" s="842" t="s">
        <v>645</v>
      </c>
      <c r="D160" s="1020" t="s">
        <v>1361</v>
      </c>
      <c r="E160" s="1020"/>
      <c r="F160" s="1020"/>
      <c r="G160" s="1020"/>
      <c r="H160" s="1396">
        <f>20500+15000</f>
        <v>35500</v>
      </c>
      <c r="I160" s="1396">
        <v>-11200</v>
      </c>
      <c r="J160" s="1084">
        <f t="shared" si="25"/>
        <v>24300</v>
      </c>
      <c r="K160" s="1397">
        <v>20500</v>
      </c>
      <c r="L160" s="1397">
        <v>-4100</v>
      </c>
      <c r="M160" s="1091">
        <f t="shared" si="26"/>
        <v>16400</v>
      </c>
    </row>
    <row r="161" spans="2:13" x14ac:dyDescent="0.25">
      <c r="B161" s="842" t="s">
        <v>645</v>
      </c>
      <c r="D161" s="1027"/>
      <c r="E161" s="1027"/>
      <c r="F161" s="1027"/>
      <c r="G161" s="1027"/>
      <c r="H161" s="1082"/>
      <c r="I161" s="1035"/>
      <c r="J161" s="1084"/>
      <c r="K161" s="1082"/>
      <c r="L161" s="1035"/>
      <c r="M161" s="1084"/>
    </row>
    <row r="162" spans="2:13" ht="15.75" thickBot="1" x14ac:dyDescent="0.3">
      <c r="B162" s="842" t="s">
        <v>645</v>
      </c>
      <c r="D162" s="1026" t="s">
        <v>1363</v>
      </c>
      <c r="E162" s="1026"/>
      <c r="F162" s="1026"/>
      <c r="G162" s="1026"/>
      <c r="H162" s="1095">
        <f>SUM(H149:H160)</f>
        <v>1188603</v>
      </c>
      <c r="I162" s="1095">
        <f t="shared" ref="I162:M162" si="27">SUM(I149:I160)</f>
        <v>-680353</v>
      </c>
      <c r="J162" s="1095">
        <f t="shared" si="27"/>
        <v>508250</v>
      </c>
      <c r="K162" s="1095">
        <f t="shared" si="27"/>
        <v>977034</v>
      </c>
      <c r="L162" s="1095">
        <f t="shared" si="27"/>
        <v>-561894</v>
      </c>
      <c r="M162" s="1095">
        <f t="shared" si="27"/>
        <v>415140</v>
      </c>
    </row>
    <row r="163" spans="2:13" ht="15.75" thickTop="1" x14ac:dyDescent="0.25">
      <c r="B163" s="842" t="s">
        <v>645</v>
      </c>
    </row>
    <row r="164" spans="2:13" x14ac:dyDescent="0.25">
      <c r="B164" s="842" t="s">
        <v>645</v>
      </c>
    </row>
    <row r="165" spans="2:13" ht="26.25" x14ac:dyDescent="0.25">
      <c r="B165" s="842" t="s">
        <v>645</v>
      </c>
      <c r="D165" s="963" t="s">
        <v>883</v>
      </c>
      <c r="E165" s="963"/>
      <c r="F165" s="963"/>
      <c r="G165" s="963"/>
      <c r="H165" s="1075" t="s">
        <v>884</v>
      </c>
      <c r="I165" s="1025" t="s">
        <v>872</v>
      </c>
      <c r="J165" s="1025" t="s">
        <v>873</v>
      </c>
      <c r="K165" s="1025" t="s">
        <v>874</v>
      </c>
      <c r="L165" s="1025" t="s">
        <v>841</v>
      </c>
      <c r="M165" s="1076" t="s">
        <v>875</v>
      </c>
    </row>
    <row r="166" spans="2:13" x14ac:dyDescent="0.25">
      <c r="B166" s="842" t="s">
        <v>645</v>
      </c>
      <c r="D166" s="963"/>
      <c r="E166" s="963"/>
      <c r="F166" s="963"/>
      <c r="G166" s="963"/>
      <c r="H166" s="1075"/>
      <c r="I166" s="1025"/>
      <c r="J166" s="1025"/>
      <c r="K166" s="1025"/>
      <c r="L166" s="1025"/>
      <c r="M166" s="1076"/>
    </row>
    <row r="167" spans="2:13" x14ac:dyDescent="0.25">
      <c r="B167" s="842" t="s">
        <v>645</v>
      </c>
      <c r="D167" s="1077">
        <f>FY</f>
        <v>2025</v>
      </c>
      <c r="E167" s="1077"/>
      <c r="F167" s="1077"/>
      <c r="G167" s="1077"/>
      <c r="H167" s="1078" t="s">
        <v>316</v>
      </c>
      <c r="I167" s="1079" t="s">
        <v>316</v>
      </c>
      <c r="J167" s="1079" t="s">
        <v>316</v>
      </c>
      <c r="K167" s="1079" t="s">
        <v>316</v>
      </c>
      <c r="L167" s="1079" t="s">
        <v>316</v>
      </c>
      <c r="M167" s="1078" t="s">
        <v>316</v>
      </c>
    </row>
    <row r="168" spans="2:13" x14ac:dyDescent="0.25">
      <c r="B168" s="842" t="s">
        <v>645</v>
      </c>
      <c r="D168" s="1073"/>
      <c r="E168" s="1073"/>
      <c r="F168" s="1073"/>
      <c r="G168" s="1073"/>
      <c r="H168" s="1080"/>
      <c r="I168" s="1081"/>
      <c r="J168" s="1081"/>
      <c r="K168" s="1081"/>
      <c r="L168" s="1027"/>
      <c r="M168" s="1080"/>
    </row>
    <row r="169" spans="2:13" x14ac:dyDescent="0.25">
      <c r="B169" s="842" t="s">
        <v>645</v>
      </c>
      <c r="D169" s="1027" t="s">
        <v>876</v>
      </c>
      <c r="E169" s="1027"/>
      <c r="F169" s="1027"/>
      <c r="G169" s="1027"/>
      <c r="H169" s="1082">
        <v>101000</v>
      </c>
      <c r="I169" s="1083"/>
      <c r="J169" s="1083"/>
      <c r="K169" s="1083"/>
      <c r="L169" s="1082">
        <v>0</v>
      </c>
      <c r="M169" s="58">
        <f t="shared" ref="M169:M180" si="28">SUM(H169:L169)</f>
        <v>101000</v>
      </c>
    </row>
    <row r="170" spans="2:13" x14ac:dyDescent="0.25">
      <c r="B170" s="842" t="s">
        <v>645</v>
      </c>
      <c r="D170" s="1027" t="s">
        <v>877</v>
      </c>
      <c r="E170" s="1027"/>
      <c r="F170" s="1027"/>
      <c r="G170" s="1027"/>
      <c r="H170" s="1082">
        <v>109597</v>
      </c>
      <c r="I170" s="1085"/>
      <c r="J170" s="1085"/>
      <c r="K170" s="1085"/>
      <c r="L170" s="1082">
        <v>-12114</v>
      </c>
      <c r="M170" s="58">
        <f t="shared" si="28"/>
        <v>97483</v>
      </c>
    </row>
    <row r="171" spans="2:13" x14ac:dyDescent="0.25">
      <c r="B171" s="842" t="s">
        <v>645</v>
      </c>
      <c r="D171" s="1027" t="s">
        <v>878</v>
      </c>
      <c r="E171" s="1027"/>
      <c r="F171" s="1027"/>
      <c r="G171" s="1027"/>
      <c r="H171" s="1082">
        <v>35296</v>
      </c>
      <c r="I171" s="1085"/>
      <c r="J171" s="1085"/>
      <c r="K171" s="1085"/>
      <c r="L171" s="1082">
        <v>-4464</v>
      </c>
      <c r="M171" s="58">
        <f t="shared" si="28"/>
        <v>30832</v>
      </c>
    </row>
    <row r="172" spans="2:13" x14ac:dyDescent="0.25">
      <c r="B172" s="842" t="s">
        <v>645</v>
      </c>
      <c r="D172" s="1027" t="s">
        <v>232</v>
      </c>
      <c r="E172" s="1027"/>
      <c r="F172" s="1027"/>
      <c r="G172" s="1027"/>
      <c r="H172" s="1082">
        <v>0</v>
      </c>
      <c r="I172" s="1085"/>
      <c r="J172" s="1085"/>
      <c r="K172" s="1085"/>
      <c r="L172" s="1082">
        <v>0</v>
      </c>
      <c r="M172" s="58">
        <f t="shared" si="28"/>
        <v>0</v>
      </c>
    </row>
    <row r="173" spans="2:13" x14ac:dyDescent="0.25">
      <c r="B173" s="842" t="s">
        <v>645</v>
      </c>
      <c r="D173" s="1027" t="s">
        <v>233</v>
      </c>
      <c r="E173" s="1027"/>
      <c r="F173" s="1027"/>
      <c r="G173" s="1027"/>
      <c r="H173" s="1082">
        <v>30713</v>
      </c>
      <c r="I173" s="1085">
        <v>99644</v>
      </c>
      <c r="J173" s="1085">
        <v>-3257</v>
      </c>
      <c r="K173" s="1085"/>
      <c r="L173" s="1082">
        <v>-23352</v>
      </c>
      <c r="M173" s="58">
        <f t="shared" si="28"/>
        <v>103748</v>
      </c>
    </row>
    <row r="174" spans="2:13" x14ac:dyDescent="0.25">
      <c r="B174" s="842" t="s">
        <v>645</v>
      </c>
      <c r="D174" s="1086" t="s">
        <v>203</v>
      </c>
      <c r="E174" s="1086"/>
      <c r="F174" s="1086"/>
      <c r="G174" s="1086"/>
      <c r="H174" s="1082">
        <v>71544</v>
      </c>
      <c r="I174" s="1087">
        <v>4646</v>
      </c>
      <c r="J174" s="1087"/>
      <c r="K174" s="1087">
        <v>-3000</v>
      </c>
      <c r="L174" s="1082">
        <v>-34701</v>
      </c>
      <c r="M174" s="58">
        <f t="shared" si="28"/>
        <v>38489</v>
      </c>
    </row>
    <row r="175" spans="2:13" x14ac:dyDescent="0.25">
      <c r="B175" s="842" t="s">
        <v>645</v>
      </c>
      <c r="D175" s="1027" t="s">
        <v>234</v>
      </c>
      <c r="E175" s="1027"/>
      <c r="F175" s="1027"/>
      <c r="G175" s="1027"/>
      <c r="H175" s="1082">
        <v>0</v>
      </c>
      <c r="I175" s="1085">
        <v>8000</v>
      </c>
      <c r="J175" s="1085"/>
      <c r="K175" s="1085"/>
      <c r="L175" s="1082">
        <v>-800</v>
      </c>
      <c r="M175" s="58">
        <f t="shared" si="28"/>
        <v>7200</v>
      </c>
    </row>
    <row r="176" spans="2:13" x14ac:dyDescent="0.25">
      <c r="B176" s="842" t="s">
        <v>645</v>
      </c>
      <c r="D176" s="1027" t="s">
        <v>164</v>
      </c>
      <c r="E176" s="1027"/>
      <c r="F176" s="1027"/>
      <c r="G176" s="1027"/>
      <c r="H176" s="1082">
        <v>0</v>
      </c>
      <c r="I176" s="1085">
        <v>60000</v>
      </c>
      <c r="J176" s="1085"/>
      <c r="K176" s="1085"/>
      <c r="L176" s="1082">
        <v>-11000</v>
      </c>
      <c r="M176" s="58">
        <f t="shared" si="28"/>
        <v>49000</v>
      </c>
    </row>
    <row r="177" spans="2:13" x14ac:dyDescent="0.25">
      <c r="B177" s="842" t="s">
        <v>645</v>
      </c>
      <c r="D177" s="1027" t="s">
        <v>165</v>
      </c>
      <c r="E177" s="1027"/>
      <c r="F177" s="1027"/>
      <c r="G177" s="1027"/>
      <c r="H177" s="1082">
        <v>0</v>
      </c>
      <c r="I177" s="1085">
        <v>2000</v>
      </c>
      <c r="J177" s="1085"/>
      <c r="K177" s="1085"/>
      <c r="L177" s="1082">
        <v>-750</v>
      </c>
      <c r="M177" s="58">
        <f t="shared" si="28"/>
        <v>1250</v>
      </c>
    </row>
    <row r="178" spans="2:13" x14ac:dyDescent="0.25">
      <c r="B178" s="842" t="s">
        <v>645</v>
      </c>
      <c r="D178" s="1027" t="s">
        <v>163</v>
      </c>
      <c r="E178" s="1027"/>
      <c r="F178" s="1027"/>
      <c r="G178" s="1027"/>
      <c r="H178" s="1082">
        <v>33400</v>
      </c>
      <c r="I178" s="1085">
        <v>20068</v>
      </c>
      <c r="J178" s="1085"/>
      <c r="K178" s="1085"/>
      <c r="L178" s="1082">
        <v>-12701</v>
      </c>
      <c r="M178" s="58">
        <f t="shared" si="28"/>
        <v>40767</v>
      </c>
    </row>
    <row r="179" spans="2:13" x14ac:dyDescent="0.25">
      <c r="B179" s="842" t="s">
        <v>645</v>
      </c>
      <c r="D179" s="1027" t="s">
        <v>162</v>
      </c>
      <c r="E179" s="1027"/>
      <c r="F179" s="1027"/>
      <c r="G179" s="1027"/>
      <c r="H179" s="1082">
        <v>17190</v>
      </c>
      <c r="I179" s="1085"/>
      <c r="J179" s="1085"/>
      <c r="K179" s="1085"/>
      <c r="L179" s="1082">
        <v>-3009</v>
      </c>
      <c r="M179" s="58">
        <f t="shared" si="28"/>
        <v>14181</v>
      </c>
    </row>
    <row r="180" spans="2:13" x14ac:dyDescent="0.25">
      <c r="B180" s="842" t="s">
        <v>645</v>
      </c>
      <c r="D180" s="1027" t="s">
        <v>1361</v>
      </c>
      <c r="E180" s="1027"/>
      <c r="F180" s="1027"/>
      <c r="G180" s="1027"/>
      <c r="H180" s="1082">
        <v>16400</v>
      </c>
      <c r="I180" s="1085">
        <v>15000</v>
      </c>
      <c r="J180" s="1085">
        <v>0</v>
      </c>
      <c r="K180" s="1085">
        <v>0</v>
      </c>
      <c r="L180" s="1082">
        <v>-7100</v>
      </c>
      <c r="M180" s="58">
        <f t="shared" si="28"/>
        <v>24300</v>
      </c>
    </row>
    <row r="181" spans="2:13" x14ac:dyDescent="0.25">
      <c r="B181" s="842" t="s">
        <v>645</v>
      </c>
      <c r="D181" s="1027"/>
      <c r="E181" s="1027"/>
      <c r="F181" s="1027"/>
      <c r="G181" s="1027"/>
      <c r="H181" s="1082"/>
      <c r="I181" s="1083"/>
      <c r="J181" s="1083"/>
      <c r="K181" s="1083"/>
      <c r="L181" s="1082"/>
      <c r="M181" s="1084"/>
    </row>
    <row r="182" spans="2:13" ht="15.75" thickBot="1" x14ac:dyDescent="0.3">
      <c r="B182" s="842" t="s">
        <v>645</v>
      </c>
      <c r="D182" s="1088" t="s">
        <v>1362</v>
      </c>
      <c r="E182" s="1088"/>
      <c r="F182" s="1088"/>
      <c r="G182" s="1088"/>
      <c r="H182" s="1089">
        <f>SUM(H169:H180)</f>
        <v>415140</v>
      </c>
      <c r="I182" s="1089">
        <f t="shared" ref="I182:L182" si="29">SUM(I169:I180)</f>
        <v>209358</v>
      </c>
      <c r="J182" s="1089">
        <f t="shared" si="29"/>
        <v>-3257</v>
      </c>
      <c r="K182" s="1089">
        <f t="shared" si="29"/>
        <v>-3000</v>
      </c>
      <c r="L182" s="1089">
        <f t="shared" si="29"/>
        <v>-109991</v>
      </c>
      <c r="M182" s="1090">
        <f>SUM(M169:M180)</f>
        <v>508250</v>
      </c>
    </row>
    <row r="183" spans="2:13" ht="15.75" thickTop="1" x14ac:dyDescent="0.25">
      <c r="B183" s="842" t="s">
        <v>645</v>
      </c>
      <c r="D183" s="1027"/>
      <c r="E183" s="1027"/>
      <c r="F183" s="1027"/>
      <c r="G183" s="1027"/>
      <c r="H183" s="1080"/>
      <c r="I183" s="1081"/>
      <c r="J183" s="1081"/>
      <c r="K183" s="1081"/>
      <c r="L183" s="1027"/>
      <c r="M183" s="1091"/>
    </row>
    <row r="184" spans="2:13" x14ac:dyDescent="0.25">
      <c r="B184" s="842" t="s">
        <v>645</v>
      </c>
      <c r="D184" s="1092"/>
      <c r="E184" s="1092"/>
      <c r="F184" s="1092"/>
      <c r="G184" s="1092"/>
      <c r="H184" s="1092"/>
      <c r="I184" s="1092"/>
      <c r="J184" s="1092"/>
      <c r="K184" s="1092"/>
      <c r="L184" s="1092"/>
      <c r="M184" s="1092"/>
    </row>
    <row r="185" spans="2:13" x14ac:dyDescent="0.25">
      <c r="B185" s="842" t="s">
        <v>645</v>
      </c>
      <c r="D185" s="963" t="s">
        <v>883</v>
      </c>
      <c r="E185" s="963"/>
      <c r="F185" s="963"/>
      <c r="G185" s="963"/>
      <c r="H185" s="1078">
        <f>FY</f>
        <v>2025</v>
      </c>
      <c r="I185" s="1078">
        <f>FY</f>
        <v>2025</v>
      </c>
      <c r="J185" s="1078">
        <f>FY</f>
        <v>2025</v>
      </c>
      <c r="K185" s="1078">
        <f>FY-1</f>
        <v>2024</v>
      </c>
      <c r="L185" s="1078">
        <f>FY-1</f>
        <v>2024</v>
      </c>
      <c r="M185" s="1078">
        <f>FY-1</f>
        <v>2024</v>
      </c>
    </row>
    <row r="186" spans="2:13" ht="25.5" x14ac:dyDescent="0.25">
      <c r="B186" s="842" t="s">
        <v>645</v>
      </c>
      <c r="D186" s="1027"/>
      <c r="E186" s="1027"/>
      <c r="F186" s="1027"/>
      <c r="G186" s="1027"/>
      <c r="H186" s="1031" t="s">
        <v>879</v>
      </c>
      <c r="I186" s="1031" t="s">
        <v>880</v>
      </c>
      <c r="J186" s="1031" t="s">
        <v>881</v>
      </c>
      <c r="K186" s="1031" t="s">
        <v>879</v>
      </c>
      <c r="L186" s="1031" t="s">
        <v>880</v>
      </c>
      <c r="M186" s="1031" t="s">
        <v>881</v>
      </c>
    </row>
    <row r="187" spans="2:13" x14ac:dyDescent="0.25">
      <c r="B187" s="842" t="s">
        <v>645</v>
      </c>
      <c r="D187" s="1027"/>
      <c r="E187" s="1027"/>
      <c r="F187" s="1027"/>
      <c r="G187" s="1027"/>
      <c r="H187" s="1078" t="s">
        <v>316</v>
      </c>
      <c r="I187" s="1078" t="s">
        <v>316</v>
      </c>
      <c r="J187" s="1078" t="s">
        <v>316</v>
      </c>
      <c r="K187" s="1078" t="s">
        <v>316</v>
      </c>
      <c r="L187" s="1078" t="s">
        <v>316</v>
      </c>
      <c r="M187" s="1078" t="s">
        <v>316</v>
      </c>
    </row>
    <row r="188" spans="2:13" x14ac:dyDescent="0.25">
      <c r="B188" s="842" t="s">
        <v>645</v>
      </c>
      <c r="D188" s="1093"/>
      <c r="E188" s="1093"/>
      <c r="F188" s="1093"/>
      <c r="G188" s="1093"/>
      <c r="H188" s="1078"/>
      <c r="I188" s="1078"/>
      <c r="J188" s="1078"/>
      <c r="K188" s="1078"/>
      <c r="L188" s="1078"/>
      <c r="M188" s="1078"/>
    </row>
    <row r="189" spans="2:13" x14ac:dyDescent="0.25">
      <c r="B189" s="842" t="s">
        <v>645</v>
      </c>
      <c r="D189" s="1027" t="s">
        <v>876</v>
      </c>
      <c r="E189" s="1027"/>
      <c r="F189" s="1027"/>
      <c r="G189" s="1027"/>
      <c r="H189" s="1082">
        <v>101000</v>
      </c>
      <c r="I189" s="1035">
        <v>0</v>
      </c>
      <c r="J189" s="1084">
        <f>SUM(H189:I189)</f>
        <v>101000</v>
      </c>
      <c r="K189" s="1080">
        <v>101000</v>
      </c>
      <c r="L189" s="1080">
        <v>0</v>
      </c>
      <c r="M189" s="1091">
        <f>SUM(K189:L189)</f>
        <v>101000</v>
      </c>
    </row>
    <row r="190" spans="2:13" x14ac:dyDescent="0.25">
      <c r="B190" s="842" t="s">
        <v>645</v>
      </c>
      <c r="D190" s="1027" t="s">
        <v>877</v>
      </c>
      <c r="E190" s="1027"/>
      <c r="F190" s="1027"/>
      <c r="G190" s="1027"/>
      <c r="H190" s="1082">
        <v>159968</v>
      </c>
      <c r="I190" s="1082">
        <v>-62485</v>
      </c>
      <c r="J190" s="1084">
        <f t="shared" ref="J190:J200" si="30">SUM(H190:I190)</f>
        <v>97483</v>
      </c>
      <c r="K190" s="1080">
        <v>154974</v>
      </c>
      <c r="L190" s="1080">
        <v>-45377</v>
      </c>
      <c r="M190" s="1091">
        <f t="shared" ref="M190:M200" si="31">SUM(K190:L190)</f>
        <v>109597</v>
      </c>
    </row>
    <row r="191" spans="2:13" x14ac:dyDescent="0.25">
      <c r="B191" s="842" t="s">
        <v>645</v>
      </c>
      <c r="D191" s="1027" t="s">
        <v>878</v>
      </c>
      <c r="E191" s="1027"/>
      <c r="F191" s="1027"/>
      <c r="G191" s="1027"/>
      <c r="H191" s="1082">
        <v>110220</v>
      </c>
      <c r="I191" s="1082">
        <v>-79388</v>
      </c>
      <c r="J191" s="1084">
        <f t="shared" si="30"/>
        <v>30832</v>
      </c>
      <c r="K191" s="1080">
        <v>110220</v>
      </c>
      <c r="L191" s="1080">
        <v>-74924</v>
      </c>
      <c r="M191" s="1091">
        <f t="shared" si="31"/>
        <v>35296</v>
      </c>
    </row>
    <row r="192" spans="2:13" x14ac:dyDescent="0.25">
      <c r="B192" s="842" t="s">
        <v>645</v>
      </c>
      <c r="D192" s="1027" t="s">
        <v>232</v>
      </c>
      <c r="E192" s="1027"/>
      <c r="F192" s="1027"/>
      <c r="G192" s="1027"/>
      <c r="H192" s="1082">
        <v>0</v>
      </c>
      <c r="I192" s="1082">
        <v>0</v>
      </c>
      <c r="J192" s="1084">
        <f t="shared" si="30"/>
        <v>0</v>
      </c>
      <c r="K192" s="1080">
        <v>0</v>
      </c>
      <c r="L192" s="1080">
        <v>0</v>
      </c>
      <c r="M192" s="1091">
        <f t="shared" si="31"/>
        <v>0</v>
      </c>
    </row>
    <row r="193" spans="2:13" x14ac:dyDescent="0.25">
      <c r="B193" s="842" t="s">
        <v>645</v>
      </c>
      <c r="D193" s="1027" t="s">
        <v>233</v>
      </c>
      <c r="E193" s="1027"/>
      <c r="F193" s="1027"/>
      <c r="G193" s="1027"/>
      <c r="H193" s="1082">
        <v>442782</v>
      </c>
      <c r="I193" s="1082">
        <v>-339034</v>
      </c>
      <c r="J193" s="1084">
        <f t="shared" si="30"/>
        <v>103748</v>
      </c>
      <c r="K193" s="1080">
        <v>343395</v>
      </c>
      <c r="L193" s="1080">
        <v>-312682</v>
      </c>
      <c r="M193" s="1091">
        <f t="shared" si="31"/>
        <v>30713</v>
      </c>
    </row>
    <row r="194" spans="2:13" x14ac:dyDescent="0.25">
      <c r="B194" s="842" t="s">
        <v>645</v>
      </c>
      <c r="D194" s="1094" t="s">
        <v>203</v>
      </c>
      <c r="E194" s="1094"/>
      <c r="F194" s="1094"/>
      <c r="G194" s="1094"/>
      <c r="H194" s="1082">
        <v>158790</v>
      </c>
      <c r="I194" s="1082">
        <v>-120301</v>
      </c>
      <c r="J194" s="1084">
        <f t="shared" si="30"/>
        <v>38489</v>
      </c>
      <c r="K194" s="1080">
        <v>157144</v>
      </c>
      <c r="L194" s="1080">
        <v>-85600</v>
      </c>
      <c r="M194" s="1091">
        <f t="shared" si="31"/>
        <v>71544</v>
      </c>
    </row>
    <row r="195" spans="2:13" x14ac:dyDescent="0.25">
      <c r="B195" s="842" t="s">
        <v>645</v>
      </c>
      <c r="D195" s="1027" t="s">
        <v>234</v>
      </c>
      <c r="E195" s="1027"/>
      <c r="F195" s="1027"/>
      <c r="G195" s="1027"/>
      <c r="H195" s="1082">
        <v>8000</v>
      </c>
      <c r="I195" s="1082">
        <v>-800</v>
      </c>
      <c r="J195" s="1084">
        <f t="shared" si="30"/>
        <v>7200</v>
      </c>
      <c r="K195" s="1080">
        <v>0</v>
      </c>
      <c r="L195" s="1080">
        <v>0</v>
      </c>
      <c r="M195" s="1091">
        <f t="shared" si="31"/>
        <v>0</v>
      </c>
    </row>
    <row r="196" spans="2:13" x14ac:dyDescent="0.25">
      <c r="B196" s="842" t="s">
        <v>645</v>
      </c>
      <c r="D196" s="1027" t="s">
        <v>164</v>
      </c>
      <c r="E196" s="1027"/>
      <c r="F196" s="1027"/>
      <c r="G196" s="1027"/>
      <c r="H196" s="1082">
        <v>60000</v>
      </c>
      <c r="I196" s="1082">
        <v>-11000</v>
      </c>
      <c r="J196" s="1084">
        <f t="shared" si="30"/>
        <v>49000</v>
      </c>
      <c r="K196" s="1080">
        <v>0</v>
      </c>
      <c r="L196" s="1080">
        <v>0</v>
      </c>
      <c r="M196" s="1091">
        <f t="shared" si="31"/>
        <v>0</v>
      </c>
    </row>
    <row r="197" spans="2:13" x14ac:dyDescent="0.25">
      <c r="B197" s="842" t="s">
        <v>645</v>
      </c>
      <c r="D197" s="1027" t="s">
        <v>165</v>
      </c>
      <c r="E197" s="1027"/>
      <c r="F197" s="1027"/>
      <c r="G197" s="1027"/>
      <c r="H197" s="1082">
        <v>2000</v>
      </c>
      <c r="I197" s="1082">
        <v>-750</v>
      </c>
      <c r="J197" s="1084">
        <f t="shared" si="30"/>
        <v>1250</v>
      </c>
      <c r="K197" s="1080">
        <v>0</v>
      </c>
      <c r="L197" s="1080">
        <v>0</v>
      </c>
      <c r="M197" s="1091">
        <f t="shared" si="31"/>
        <v>0</v>
      </c>
    </row>
    <row r="198" spans="2:13" x14ac:dyDescent="0.25">
      <c r="B198" s="842" t="s">
        <v>645</v>
      </c>
      <c r="D198" s="1027" t="s">
        <v>163</v>
      </c>
      <c r="E198" s="1027"/>
      <c r="F198" s="1027"/>
      <c r="G198" s="1027"/>
      <c r="H198" s="1082">
        <v>54068</v>
      </c>
      <c r="I198" s="1082">
        <v>-13301</v>
      </c>
      <c r="J198" s="1084">
        <f t="shared" si="30"/>
        <v>40767</v>
      </c>
      <c r="K198" s="1080">
        <v>33700</v>
      </c>
      <c r="L198" s="1080">
        <v>-300</v>
      </c>
      <c r="M198" s="1091">
        <f t="shared" si="31"/>
        <v>33400</v>
      </c>
    </row>
    <row r="199" spans="2:13" x14ac:dyDescent="0.25">
      <c r="B199" s="842" t="s">
        <v>645</v>
      </c>
      <c r="D199" s="1027" t="s">
        <v>162</v>
      </c>
      <c r="E199" s="1027"/>
      <c r="F199" s="1027"/>
      <c r="G199" s="1027"/>
      <c r="H199" s="1082">
        <v>56275</v>
      </c>
      <c r="I199" s="1082">
        <v>-42094</v>
      </c>
      <c r="J199" s="1084">
        <f t="shared" si="30"/>
        <v>14181</v>
      </c>
      <c r="K199" s="1080">
        <v>56101</v>
      </c>
      <c r="L199" s="1080">
        <v>-38911</v>
      </c>
      <c r="M199" s="1091">
        <f t="shared" si="31"/>
        <v>17190</v>
      </c>
    </row>
    <row r="200" spans="2:13" x14ac:dyDescent="0.25">
      <c r="B200" s="842" t="s">
        <v>645</v>
      </c>
      <c r="D200" s="1027" t="s">
        <v>1361</v>
      </c>
      <c r="E200" s="1027"/>
      <c r="F200" s="1027"/>
      <c r="G200" s="1027"/>
      <c r="H200" s="1082">
        <f>20500+15000</f>
        <v>35500</v>
      </c>
      <c r="I200" s="1082">
        <v>-11200</v>
      </c>
      <c r="J200" s="1084">
        <f t="shared" si="30"/>
        <v>24300</v>
      </c>
      <c r="K200" s="1080">
        <v>20500</v>
      </c>
      <c r="L200" s="1080">
        <v>-4100</v>
      </c>
      <c r="M200" s="1091">
        <f t="shared" si="31"/>
        <v>16400</v>
      </c>
    </row>
    <row r="201" spans="2:13" x14ac:dyDescent="0.25">
      <c r="B201" s="842" t="s">
        <v>645</v>
      </c>
      <c r="D201" s="1027"/>
      <c r="E201" s="1027"/>
      <c r="F201" s="1027"/>
      <c r="G201" s="1027"/>
      <c r="H201" s="1082"/>
      <c r="I201" s="1035"/>
      <c r="J201" s="1084"/>
      <c r="K201" s="1082"/>
      <c r="L201" s="1035"/>
      <c r="M201" s="1084"/>
    </row>
    <row r="202" spans="2:13" ht="15.75" thickBot="1" x14ac:dyDescent="0.3">
      <c r="B202" s="842" t="s">
        <v>645</v>
      </c>
      <c r="D202" s="1026" t="s">
        <v>1363</v>
      </c>
      <c r="E202" s="1026"/>
      <c r="F202" s="1026"/>
      <c r="G202" s="1026"/>
      <c r="H202" s="1095">
        <f>SUM(H189:H200)</f>
        <v>1188603</v>
      </c>
      <c r="I202" s="1095">
        <f>SUM(I189:I200)</f>
        <v>-680353</v>
      </c>
      <c r="J202" s="1095">
        <f>SUM(J189:J200)</f>
        <v>508250</v>
      </c>
      <c r="K202" s="1095">
        <f t="shared" ref="K202:M202" si="32">SUM(K189:K200)</f>
        <v>977034</v>
      </c>
      <c r="L202" s="1095">
        <f t="shared" si="32"/>
        <v>-561894</v>
      </c>
      <c r="M202" s="1095">
        <f t="shared" si="32"/>
        <v>415140</v>
      </c>
    </row>
    <row r="203" spans="2:13" ht="15.75" thickTop="1" x14ac:dyDescent="0.25">
      <c r="B203" s="842" t="s">
        <v>645</v>
      </c>
    </row>
    <row r="204" spans="2:13" x14ac:dyDescent="0.25">
      <c r="B204" s="842" t="s">
        <v>645</v>
      </c>
    </row>
    <row r="205" spans="2:13" x14ac:dyDescent="0.25">
      <c r="B205" s="842" t="s">
        <v>645</v>
      </c>
    </row>
    <row r="206" spans="2:13" x14ac:dyDescent="0.25">
      <c r="B206" s="842" t="s">
        <v>645</v>
      </c>
      <c r="D206" s="1210" t="s">
        <v>1364</v>
      </c>
      <c r="E206" s="1210"/>
      <c r="F206" s="1210"/>
      <c r="G206" s="1210"/>
      <c r="H206" s="1968" t="s">
        <v>476</v>
      </c>
      <c r="I206" s="1968"/>
      <c r="J206" s="1968"/>
      <c r="K206" s="1969" t="s">
        <v>477</v>
      </c>
      <c r="L206" s="1969"/>
      <c r="M206" s="1969"/>
    </row>
    <row r="207" spans="2:13" x14ac:dyDescent="0.25">
      <c r="B207" s="842" t="s">
        <v>645</v>
      </c>
      <c r="D207" s="1096"/>
      <c r="E207" s="1062"/>
      <c r="F207" s="1064"/>
      <c r="G207" s="1064"/>
      <c r="H207" s="1063">
        <f>FY</f>
        <v>2025</v>
      </c>
      <c r="I207" s="1063">
        <f>FY</f>
        <v>2025</v>
      </c>
      <c r="J207" s="1063">
        <f>FY-1</f>
        <v>2024</v>
      </c>
      <c r="K207" s="1063">
        <f>FY</f>
        <v>2025</v>
      </c>
      <c r="L207" s="1063">
        <f>FY</f>
        <v>2025</v>
      </c>
      <c r="M207" s="1063">
        <f>FY-1</f>
        <v>2024</v>
      </c>
    </row>
    <row r="208" spans="2:13" ht="25.5" x14ac:dyDescent="0.25">
      <c r="B208" s="842" t="s">
        <v>645</v>
      </c>
      <c r="D208" s="1096"/>
      <c r="E208" s="1062"/>
      <c r="F208" s="1064"/>
      <c r="G208" s="1064"/>
      <c r="H208" s="1065" t="s">
        <v>313</v>
      </c>
      <c r="I208" s="1066" t="s">
        <v>314</v>
      </c>
      <c r="J208" s="1065" t="s">
        <v>313</v>
      </c>
      <c r="K208" s="1065" t="s">
        <v>313</v>
      </c>
      <c r="L208" s="1066" t="s">
        <v>314</v>
      </c>
      <c r="M208" s="1065" t="s">
        <v>313</v>
      </c>
    </row>
    <row r="209" spans="2:17" ht="15.75" thickBot="1" x14ac:dyDescent="0.3">
      <c r="B209" s="842" t="s">
        <v>645</v>
      </c>
      <c r="D209" s="1096"/>
      <c r="E209" s="1062"/>
      <c r="F209" s="1064"/>
      <c r="G209" s="1064"/>
      <c r="H209" s="1211" t="s">
        <v>316</v>
      </c>
      <c r="I209" s="1211" t="s">
        <v>316</v>
      </c>
      <c r="J209" s="1211" t="s">
        <v>316</v>
      </c>
      <c r="K209" s="1211" t="s">
        <v>316</v>
      </c>
      <c r="L209" s="1211" t="s">
        <v>316</v>
      </c>
      <c r="M209" s="1211" t="s">
        <v>316</v>
      </c>
    </row>
    <row r="210" spans="2:17" x14ac:dyDescent="0.25">
      <c r="B210" s="842" t="s">
        <v>645</v>
      </c>
      <c r="D210" s="1062" t="s">
        <v>275</v>
      </c>
      <c r="E210" s="1062"/>
      <c r="F210" s="1064"/>
      <c r="G210" s="1064"/>
      <c r="H210" s="1068">
        <v>100000</v>
      </c>
      <c r="I210" s="1068">
        <v>0</v>
      </c>
      <c r="J210" s="1068">
        <v>0</v>
      </c>
      <c r="K210" s="1068">
        <v>100000</v>
      </c>
      <c r="L210" s="1068">
        <v>0</v>
      </c>
      <c r="M210" s="1068">
        <v>0</v>
      </c>
    </row>
    <row r="211" spans="2:17" x14ac:dyDescent="0.25">
      <c r="B211" s="842" t="s">
        <v>645</v>
      </c>
      <c r="D211" s="1239" t="s">
        <v>1365</v>
      </c>
      <c r="E211" s="1239"/>
      <c r="F211" s="1240"/>
      <c r="G211" s="1240"/>
      <c r="H211" s="1241">
        <v>11000</v>
      </c>
      <c r="I211" s="1241">
        <v>0</v>
      </c>
      <c r="J211" s="1241">
        <v>6000</v>
      </c>
      <c r="K211" s="1241">
        <v>11000</v>
      </c>
      <c r="L211" s="1241">
        <v>0</v>
      </c>
      <c r="M211" s="1241">
        <v>6000</v>
      </c>
    </row>
    <row r="212" spans="2:17" x14ac:dyDescent="0.25">
      <c r="B212" s="842" t="s">
        <v>645</v>
      </c>
      <c r="D212" s="1239" t="s">
        <v>901</v>
      </c>
      <c r="E212" s="1239"/>
      <c r="F212" s="1240"/>
      <c r="G212" s="1240"/>
      <c r="H212" s="1241">
        <v>30000</v>
      </c>
      <c r="I212" s="1241">
        <v>20000</v>
      </c>
      <c r="J212" s="1241">
        <v>0</v>
      </c>
      <c r="K212" s="1241">
        <v>30000</v>
      </c>
      <c r="L212" s="1241">
        <v>20000</v>
      </c>
      <c r="M212" s="1241">
        <v>0</v>
      </c>
    </row>
    <row r="213" spans="2:17" x14ac:dyDescent="0.25">
      <c r="B213" s="842" t="s">
        <v>645</v>
      </c>
      <c r="D213" s="1239" t="s">
        <v>902</v>
      </c>
      <c r="E213" s="1239"/>
      <c r="F213" s="1240"/>
      <c r="G213" s="1240"/>
      <c r="H213" s="1241">
        <v>20000</v>
      </c>
      <c r="I213" s="1241">
        <v>10000</v>
      </c>
      <c r="J213" s="1241">
        <v>0</v>
      </c>
      <c r="K213" s="1241">
        <v>20000</v>
      </c>
      <c r="L213" s="1241">
        <v>10000</v>
      </c>
      <c r="M213" s="1241">
        <v>0</v>
      </c>
    </row>
    <row r="214" spans="2:17" x14ac:dyDescent="0.25">
      <c r="B214" s="842" t="s">
        <v>645</v>
      </c>
      <c r="D214" s="1239" t="s">
        <v>903</v>
      </c>
      <c r="E214" s="1239"/>
      <c r="F214" s="1240"/>
      <c r="G214" s="1240"/>
      <c r="H214" s="1241">
        <v>4005</v>
      </c>
      <c r="I214" s="1241">
        <v>4000</v>
      </c>
      <c r="J214" s="1241">
        <v>4000</v>
      </c>
      <c r="K214" s="1241">
        <v>4005</v>
      </c>
      <c r="L214" s="1241">
        <v>4000</v>
      </c>
      <c r="M214" s="1241">
        <v>4000</v>
      </c>
    </row>
    <row r="215" spans="2:17" x14ac:dyDescent="0.25">
      <c r="B215" s="842" t="s">
        <v>645</v>
      </c>
      <c r="D215" s="1239"/>
      <c r="E215" s="1239"/>
      <c r="F215" s="1240"/>
      <c r="G215" s="1240"/>
      <c r="H215" s="1242"/>
      <c r="I215" s="1242"/>
      <c r="J215" s="1242"/>
      <c r="K215" s="1242"/>
      <c r="L215" s="1242"/>
      <c r="M215" s="1242"/>
    </row>
    <row r="216" spans="2:17" ht="15.75" thickBot="1" x14ac:dyDescent="0.3">
      <c r="B216" s="842" t="s">
        <v>645</v>
      </c>
      <c r="D216" s="1239"/>
      <c r="E216" s="1239"/>
      <c r="F216" s="1240"/>
      <c r="G216" s="1240"/>
      <c r="H216" s="1243">
        <f>SUM(H210:H215)</f>
        <v>165005</v>
      </c>
      <c r="I216" s="1243">
        <f>SUM(I210:I215)</f>
        <v>34000</v>
      </c>
      <c r="J216" s="1243">
        <f>SUM(J210:J215)</f>
        <v>10000</v>
      </c>
      <c r="K216" s="1243">
        <f t="shared" ref="K216:M216" si="33">SUM(K210:K215)</f>
        <v>165005</v>
      </c>
      <c r="L216" s="1243">
        <f t="shared" si="33"/>
        <v>34000</v>
      </c>
      <c r="M216" s="1243">
        <f t="shared" si="33"/>
        <v>10000</v>
      </c>
    </row>
    <row r="217" spans="2:17" ht="15.75" thickTop="1" x14ac:dyDescent="0.25">
      <c r="B217" s="842" t="s">
        <v>645</v>
      </c>
      <c r="D217" s="1239"/>
      <c r="E217" s="1239"/>
      <c r="F217" s="1240"/>
      <c r="G217" s="1240"/>
      <c r="H217" s="1242"/>
      <c r="I217" s="1242"/>
      <c r="J217" s="1242"/>
      <c r="K217" s="1242"/>
      <c r="L217" s="1242"/>
      <c r="M217" s="1242"/>
    </row>
    <row r="218" spans="2:17" x14ac:dyDescent="0.25">
      <c r="B218" s="842" t="s">
        <v>645</v>
      </c>
      <c r="D218" s="1038" t="s">
        <v>1366</v>
      </c>
      <c r="E218" s="1244"/>
      <c r="F218" s="1244"/>
      <c r="G218" s="1244"/>
      <c r="H218" s="1244"/>
      <c r="I218" s="1244"/>
      <c r="J218" s="1244"/>
      <c r="K218" s="1244"/>
      <c r="L218" s="1244"/>
      <c r="M218" s="1244"/>
    </row>
    <row r="219" spans="2:17" x14ac:dyDescent="0.25">
      <c r="B219" s="842" t="s">
        <v>645</v>
      </c>
      <c r="D219" s="1038"/>
      <c r="E219" s="1244"/>
      <c r="F219" s="1244"/>
      <c r="G219" s="1244"/>
      <c r="H219" s="1244"/>
      <c r="I219" s="1244"/>
      <c r="J219" s="1244"/>
      <c r="K219" s="1244"/>
      <c r="L219" s="1244"/>
      <c r="M219" s="1244"/>
    </row>
    <row r="220" spans="2:17" x14ac:dyDescent="0.25">
      <c r="B220" s="842" t="s">
        <v>645</v>
      </c>
    </row>
    <row r="221" spans="2:17" x14ac:dyDescent="0.25">
      <c r="D221" s="191" t="s">
        <v>1367</v>
      </c>
      <c r="E221" s="189"/>
      <c r="F221" s="189"/>
      <c r="G221" s="189"/>
      <c r="H221" s="189"/>
      <c r="I221" s="189"/>
      <c r="J221" s="189"/>
      <c r="K221" s="189"/>
      <c r="L221" s="189"/>
      <c r="M221" s="189"/>
      <c r="N221" s="189"/>
      <c r="O221" s="189"/>
      <c r="P221" s="189"/>
      <c r="Q221" s="189"/>
    </row>
    <row r="222" spans="2:17" x14ac:dyDescent="0.25">
      <c r="D222" s="189"/>
      <c r="E222" s="2017" t="s">
        <v>1368</v>
      </c>
      <c r="F222" s="2018"/>
      <c r="G222" s="2017" t="s">
        <v>1369</v>
      </c>
      <c r="H222" s="2018"/>
      <c r="I222" s="2017" t="s">
        <v>1370</v>
      </c>
      <c r="J222" s="2018"/>
      <c r="K222" s="2017" t="s">
        <v>1371</v>
      </c>
      <c r="L222" s="2018"/>
      <c r="M222" s="2017" t="s">
        <v>1372</v>
      </c>
      <c r="N222" s="2018"/>
      <c r="O222" s="2017" t="s">
        <v>1373</v>
      </c>
      <c r="P222" s="2018"/>
      <c r="Q222" s="189"/>
    </row>
    <row r="223" spans="2:17" x14ac:dyDescent="0.25">
      <c r="D223" s="189"/>
      <c r="E223" s="1097" t="s">
        <v>1374</v>
      </c>
      <c r="F223" s="1097" t="s">
        <v>1375</v>
      </c>
      <c r="G223" s="1097" t="s">
        <v>1374</v>
      </c>
      <c r="H223" s="1097" t="s">
        <v>1375</v>
      </c>
      <c r="I223" s="1097" t="s">
        <v>1374</v>
      </c>
      <c r="J223" s="1097" t="s">
        <v>1375</v>
      </c>
      <c r="K223" s="1097" t="s">
        <v>1374</v>
      </c>
      <c r="L223" s="1097" t="s">
        <v>1375</v>
      </c>
      <c r="M223" s="1097" t="s">
        <v>1374</v>
      </c>
      <c r="N223" s="1097" t="s">
        <v>1375</v>
      </c>
      <c r="O223" s="1097" t="s">
        <v>1374</v>
      </c>
      <c r="P223" s="1097" t="s">
        <v>1375</v>
      </c>
      <c r="Q223" s="189"/>
    </row>
    <row r="224" spans="2:17" x14ac:dyDescent="0.25">
      <c r="D224" s="1055">
        <f>FY-1</f>
        <v>2024</v>
      </c>
      <c r="E224" s="804"/>
      <c r="F224" s="804"/>
      <c r="G224" s="804"/>
      <c r="H224" s="804"/>
      <c r="I224" s="804"/>
      <c r="J224" s="804"/>
      <c r="K224" s="804"/>
      <c r="L224" s="804"/>
      <c r="M224" s="804"/>
      <c r="N224" s="804"/>
      <c r="O224" s="804"/>
      <c r="P224" s="804"/>
      <c r="Q224" s="189"/>
    </row>
    <row r="225" spans="4:17" x14ac:dyDescent="0.25">
      <c r="D225" s="189" t="s">
        <v>1376</v>
      </c>
      <c r="E225" s="1098">
        <f>340500+6000</f>
        <v>346500</v>
      </c>
      <c r="F225" s="1098"/>
      <c r="G225" s="1098"/>
      <c r="H225" s="1098"/>
      <c r="I225" s="1098"/>
      <c r="J225" s="1098"/>
      <c r="K225" s="1098"/>
      <c r="L225" s="1098">
        <f>-340500-6000</f>
        <v>-346500</v>
      </c>
      <c r="M225" s="1098"/>
      <c r="N225" s="1098"/>
      <c r="O225" s="1098"/>
      <c r="P225" s="1098"/>
      <c r="Q225" s="1099"/>
    </row>
    <row r="226" spans="4:17" x14ac:dyDescent="0.25">
      <c r="D226" s="189" t="s">
        <v>1377</v>
      </c>
      <c r="E226" s="1098"/>
      <c r="F226" s="1098">
        <v>-320000</v>
      </c>
      <c r="G226" s="1098"/>
      <c r="H226" s="1098"/>
      <c r="I226" s="1098">
        <v>320000</v>
      </c>
      <c r="J226" s="1098"/>
      <c r="K226" s="1098"/>
      <c r="L226" s="1098"/>
      <c r="M226" s="1098"/>
      <c r="N226" s="1098"/>
      <c r="O226" s="1098"/>
      <c r="P226" s="1098"/>
      <c r="Q226" s="1099"/>
    </row>
    <row r="227" spans="4:17" x14ac:dyDescent="0.25">
      <c r="D227" s="189" t="s">
        <v>1378</v>
      </c>
      <c r="E227" s="1098"/>
      <c r="F227" s="1098"/>
      <c r="G227" s="1098"/>
      <c r="H227" s="1098">
        <v>-320000</v>
      </c>
      <c r="I227" s="1098"/>
      <c r="J227" s="1098"/>
      <c r="K227" s="1098">
        <v>320000</v>
      </c>
      <c r="L227" s="1098"/>
      <c r="M227" s="1098"/>
      <c r="N227" s="1098"/>
      <c r="O227" s="1098"/>
      <c r="P227" s="1098"/>
      <c r="Q227" s="1099"/>
    </row>
    <row r="228" spans="4:17" x14ac:dyDescent="0.25">
      <c r="D228" s="189" t="s">
        <v>1379</v>
      </c>
      <c r="E228" s="1098"/>
      <c r="F228" s="1098">
        <v>-20500</v>
      </c>
      <c r="G228" s="1098"/>
      <c r="H228" s="1098"/>
      <c r="I228" s="1098"/>
      <c r="J228" s="1098"/>
      <c r="K228" s="1098"/>
      <c r="L228" s="1098"/>
      <c r="M228" s="1098">
        <v>20500</v>
      </c>
      <c r="N228" s="1098"/>
      <c r="O228" s="1098"/>
      <c r="P228" s="1098"/>
      <c r="Q228" s="1099"/>
    </row>
    <row r="229" spans="4:17" x14ac:dyDescent="0.25">
      <c r="D229" s="189" t="s">
        <v>1378</v>
      </c>
      <c r="E229" s="1098"/>
      <c r="F229" s="1098"/>
      <c r="G229" s="1098"/>
      <c r="H229" s="1098">
        <v>-20500</v>
      </c>
      <c r="I229" s="1098"/>
      <c r="J229" s="1098"/>
      <c r="K229" s="1098">
        <v>20500</v>
      </c>
      <c r="L229" s="1098"/>
      <c r="M229" s="1098"/>
      <c r="N229" s="1098"/>
      <c r="O229" s="1098"/>
      <c r="P229" s="1098"/>
      <c r="Q229" s="1099"/>
    </row>
    <row r="230" spans="4:17" x14ac:dyDescent="0.25">
      <c r="D230" s="189" t="s">
        <v>841</v>
      </c>
      <c r="E230" s="1098"/>
      <c r="F230" s="1098"/>
      <c r="G230" s="1098"/>
      <c r="H230" s="1098"/>
      <c r="I230" s="1098"/>
      <c r="J230" s="1098"/>
      <c r="K230" s="1098"/>
      <c r="L230" s="1098"/>
      <c r="M230" s="1098"/>
      <c r="N230" s="1098">
        <v>-4100</v>
      </c>
      <c r="O230" s="1098">
        <v>4100</v>
      </c>
      <c r="P230" s="1098"/>
      <c r="Q230" s="1099"/>
    </row>
    <row r="231" spans="4:17" x14ac:dyDescent="0.25">
      <c r="D231" s="189"/>
      <c r="E231" s="1100"/>
      <c r="F231" s="1100"/>
      <c r="G231" s="1100"/>
      <c r="H231" s="1100"/>
      <c r="I231" s="1100"/>
      <c r="J231" s="1100"/>
      <c r="K231" s="1100"/>
      <c r="L231" s="1100"/>
      <c r="M231" s="1100"/>
      <c r="N231" s="1100"/>
      <c r="O231" s="1100"/>
      <c r="P231" s="1100"/>
      <c r="Q231" s="1099"/>
    </row>
    <row r="232" spans="4:17" x14ac:dyDescent="0.25">
      <c r="D232" s="189" t="s">
        <v>999</v>
      </c>
      <c r="E232" s="1100">
        <f t="shared" ref="E232:P232" si="34">SUM(E225:E231)</f>
        <v>346500</v>
      </c>
      <c r="F232" s="1100">
        <f t="shared" si="34"/>
        <v>-340500</v>
      </c>
      <c r="G232" s="1100">
        <f t="shared" si="34"/>
        <v>0</v>
      </c>
      <c r="H232" s="1100">
        <f t="shared" si="34"/>
        <v>-340500</v>
      </c>
      <c r="I232" s="1100">
        <f t="shared" si="34"/>
        <v>320000</v>
      </c>
      <c r="J232" s="1100">
        <f t="shared" si="34"/>
        <v>0</v>
      </c>
      <c r="K232" s="1100">
        <f t="shared" si="34"/>
        <v>340500</v>
      </c>
      <c r="L232" s="1100">
        <f t="shared" si="34"/>
        <v>-346500</v>
      </c>
      <c r="M232" s="1100">
        <f t="shared" si="34"/>
        <v>20500</v>
      </c>
      <c r="N232" s="1100">
        <f t="shared" si="34"/>
        <v>-4100</v>
      </c>
      <c r="O232" s="1100">
        <f t="shared" si="34"/>
        <v>4100</v>
      </c>
      <c r="P232" s="1100">
        <f t="shared" si="34"/>
        <v>0</v>
      </c>
      <c r="Q232" s="1099"/>
    </row>
    <row r="233" spans="4:17" x14ac:dyDescent="0.25">
      <c r="D233" s="189"/>
      <c r="E233" s="1100"/>
      <c r="F233" s="1100"/>
      <c r="G233" s="1100"/>
      <c r="H233" s="1100"/>
      <c r="I233" s="1100"/>
      <c r="J233" s="1100"/>
      <c r="K233" s="1100"/>
      <c r="L233" s="1100"/>
      <c r="M233" s="1100"/>
      <c r="N233" s="1100"/>
      <c r="O233" s="1100"/>
      <c r="P233" s="1100"/>
      <c r="Q233" s="1099"/>
    </row>
    <row r="234" spans="4:17" x14ac:dyDescent="0.25">
      <c r="D234" s="189" t="s">
        <v>933</v>
      </c>
      <c r="E234" s="1100">
        <f>+E232+F232</f>
        <v>6000</v>
      </c>
      <c r="F234" s="1100"/>
      <c r="G234" s="1100"/>
      <c r="H234" s="1100">
        <f>G232+H232</f>
        <v>-340500</v>
      </c>
      <c r="I234" s="1100">
        <f>+I232+J232</f>
        <v>320000</v>
      </c>
      <c r="J234" s="1100"/>
      <c r="L234" s="1100">
        <f>+K232+L232</f>
        <v>-6000</v>
      </c>
      <c r="M234" s="1100">
        <f>+M232+N232</f>
        <v>16400</v>
      </c>
      <c r="N234" s="1100"/>
      <c r="O234" s="1100">
        <f>+O232+P232</f>
        <v>4100</v>
      </c>
      <c r="P234" s="1100"/>
      <c r="Q234" s="1099"/>
    </row>
    <row r="235" spans="4:17" x14ac:dyDescent="0.25">
      <c r="D235" s="691" t="s">
        <v>1380</v>
      </c>
      <c r="E235" s="1101"/>
      <c r="F235" s="1101"/>
      <c r="G235" s="1101"/>
      <c r="H235" s="1101">
        <f>H234+J95</f>
        <v>0</v>
      </c>
      <c r="I235" s="1101">
        <f>I234-J104</f>
        <v>0</v>
      </c>
      <c r="J235" s="1101"/>
      <c r="K235" s="1101"/>
      <c r="L235" s="1101">
        <f>L234+J211</f>
        <v>0</v>
      </c>
      <c r="M235" s="1101">
        <f>M234-M160</f>
        <v>0</v>
      </c>
      <c r="N235" s="1101"/>
      <c r="O235" s="1101"/>
      <c r="P235" s="1101"/>
      <c r="Q235" s="1099"/>
    </row>
    <row r="236" spans="4:17" x14ac:dyDescent="0.25">
      <c r="D236" s="189"/>
      <c r="E236" s="1100"/>
      <c r="F236" s="1100"/>
      <c r="G236" s="1100"/>
      <c r="H236" s="1100"/>
      <c r="I236" s="1100"/>
      <c r="J236" s="1100"/>
      <c r="K236" s="1100"/>
      <c r="L236" s="1100"/>
      <c r="M236" s="1100"/>
      <c r="N236" s="1100"/>
      <c r="O236" s="1100"/>
      <c r="P236" s="1100"/>
      <c r="Q236" s="1099"/>
    </row>
    <row r="237" spans="4:17" x14ac:dyDescent="0.25">
      <c r="D237" s="1055">
        <f>FY</f>
        <v>2025</v>
      </c>
      <c r="E237" s="1100"/>
      <c r="F237" s="1100"/>
      <c r="G237" s="1100"/>
      <c r="H237" s="1100"/>
      <c r="I237" s="1100"/>
      <c r="J237" s="1100"/>
      <c r="K237" s="1100"/>
      <c r="L237" s="1100"/>
      <c r="M237" s="1100"/>
      <c r="N237" s="1100"/>
      <c r="O237" s="1100"/>
      <c r="P237" s="1100"/>
      <c r="Q237" s="1099"/>
    </row>
    <row r="238" spans="4:17" x14ac:dyDescent="0.25">
      <c r="D238" s="189" t="s">
        <v>1376</v>
      </c>
      <c r="E238" s="1098">
        <v>401000</v>
      </c>
      <c r="F238" s="1098"/>
      <c r="G238" s="1098"/>
      <c r="H238" s="1098">
        <v>-6000</v>
      </c>
      <c r="I238" s="1098"/>
      <c r="J238" s="1098"/>
      <c r="K238" s="1098">
        <v>6000</v>
      </c>
      <c r="L238" s="1098">
        <v>-401000</v>
      </c>
      <c r="M238" s="1098"/>
      <c r="N238" s="1098"/>
      <c r="O238" s="1098"/>
      <c r="P238" s="1098"/>
      <c r="Q238" s="1099"/>
    </row>
    <row r="239" spans="4:17" x14ac:dyDescent="0.25">
      <c r="D239" s="189" t="s">
        <v>1377</v>
      </c>
      <c r="E239" s="1098"/>
      <c r="F239" s="1098">
        <v>-375000</v>
      </c>
      <c r="G239" s="1098"/>
      <c r="H239" s="1098"/>
      <c r="I239" s="1098">
        <v>375000</v>
      </c>
      <c r="J239" s="1098"/>
      <c r="K239" s="1098"/>
      <c r="L239" s="1098"/>
      <c r="M239" s="1098"/>
      <c r="N239" s="1098"/>
      <c r="O239" s="1098"/>
      <c r="P239" s="1098"/>
      <c r="Q239" s="1099"/>
    </row>
    <row r="240" spans="4:17" x14ac:dyDescent="0.25">
      <c r="D240" s="189" t="s">
        <v>1378</v>
      </c>
      <c r="E240" s="1098"/>
      <c r="F240" s="1098"/>
      <c r="G240" s="1098"/>
      <c r="H240" s="1098">
        <v>-369000</v>
      </c>
      <c r="I240" s="1098"/>
      <c r="J240" s="1098"/>
      <c r="K240" s="1098">
        <v>369000</v>
      </c>
      <c r="L240" s="1098"/>
      <c r="M240" s="1098"/>
      <c r="N240" s="1098"/>
      <c r="O240" s="1098"/>
      <c r="P240" s="1098"/>
      <c r="Q240" s="189"/>
    </row>
    <row r="241" spans="4:19" x14ac:dyDescent="0.25">
      <c r="D241" s="189" t="s">
        <v>1379</v>
      </c>
      <c r="E241" s="1098"/>
      <c r="F241" s="1098">
        <v>-15000</v>
      </c>
      <c r="G241" s="1098"/>
      <c r="H241" s="1098"/>
      <c r="I241" s="1098"/>
      <c r="J241" s="1098"/>
      <c r="K241" s="1098"/>
      <c r="L241" s="1098"/>
      <c r="M241" s="1098">
        <v>15000</v>
      </c>
      <c r="N241" s="1098"/>
      <c r="O241" s="1098"/>
      <c r="P241" s="1098"/>
      <c r="Q241" s="189"/>
    </row>
    <row r="242" spans="4:19" x14ac:dyDescent="0.25">
      <c r="D242" s="189" t="s">
        <v>1378</v>
      </c>
      <c r="E242" s="1098"/>
      <c r="F242" s="1098"/>
      <c r="G242" s="1098"/>
      <c r="H242" s="1098">
        <v>-15000</v>
      </c>
      <c r="I242" s="1098"/>
      <c r="J242" s="1098"/>
      <c r="K242" s="1098">
        <v>15000</v>
      </c>
      <c r="L242" s="1098"/>
      <c r="M242" s="1098"/>
      <c r="N242" s="1098"/>
      <c r="O242" s="1098"/>
      <c r="P242" s="1098"/>
      <c r="Q242" s="189"/>
      <c r="R242" s="1961" t="s">
        <v>1381</v>
      </c>
      <c r="S242" s="1962"/>
    </row>
    <row r="243" spans="4:19" ht="15" customHeight="1" x14ac:dyDescent="0.25">
      <c r="D243" s="189" t="s">
        <v>841</v>
      </c>
      <c r="E243" s="1098"/>
      <c r="F243" s="1098"/>
      <c r="G243" s="1098"/>
      <c r="H243" s="1098"/>
      <c r="I243" s="1098"/>
      <c r="J243" s="1098"/>
      <c r="K243" s="1098"/>
      <c r="L243" s="1098"/>
      <c r="M243" s="1098"/>
      <c r="N243" s="1098">
        <f>-4100-3000</f>
        <v>-7100</v>
      </c>
      <c r="O243" s="1098">
        <f>4100+3000</f>
        <v>7100</v>
      </c>
      <c r="P243" s="1098"/>
      <c r="Q243" s="189"/>
      <c r="R243" s="1963"/>
      <c r="S243" s="1964"/>
    </row>
    <row r="244" spans="4:19" x14ac:dyDescent="0.25">
      <c r="D244" t="s">
        <v>1382</v>
      </c>
      <c r="E244" s="1098"/>
      <c r="F244" s="1098">
        <v>-6000</v>
      </c>
      <c r="G244" s="1098"/>
      <c r="H244" s="1098"/>
      <c r="I244" s="1098"/>
      <c r="J244" s="1098"/>
      <c r="K244" s="1098">
        <v>6000</v>
      </c>
      <c r="L244" s="1098"/>
      <c r="M244" s="1098"/>
      <c r="N244" s="1098"/>
      <c r="O244" s="1098"/>
      <c r="P244" s="1098"/>
      <c r="Q244" s="189"/>
      <c r="R244" s="1963"/>
      <c r="S244" s="1964"/>
    </row>
    <row r="245" spans="4:19" x14ac:dyDescent="0.25">
      <c r="D245" s="189"/>
      <c r="E245" s="1100"/>
      <c r="F245" s="1100"/>
      <c r="G245" s="1100"/>
      <c r="H245" s="1100"/>
      <c r="I245" s="1100"/>
      <c r="J245" s="1100"/>
      <c r="K245" s="1100"/>
      <c r="L245" s="1100"/>
      <c r="M245" s="1100"/>
      <c r="N245" s="1100"/>
      <c r="O245" s="1100"/>
      <c r="P245" s="1100"/>
      <c r="Q245" s="189"/>
      <c r="R245" s="1965"/>
      <c r="S245" s="1966"/>
    </row>
    <row r="246" spans="4:19" x14ac:dyDescent="0.25">
      <c r="D246" s="189" t="s">
        <v>999</v>
      </c>
      <c r="E246" s="1100">
        <f t="shared" ref="E246:P246" si="35">SUM(E237:E245)</f>
        <v>401000</v>
      </c>
      <c r="F246" s="1100">
        <f t="shared" si="35"/>
        <v>-396000</v>
      </c>
      <c r="G246" s="1100">
        <f t="shared" si="35"/>
        <v>0</v>
      </c>
      <c r="H246" s="1100">
        <f t="shared" si="35"/>
        <v>-390000</v>
      </c>
      <c r="I246" s="1100">
        <f t="shared" si="35"/>
        <v>375000</v>
      </c>
      <c r="J246" s="1100">
        <f t="shared" si="35"/>
        <v>0</v>
      </c>
      <c r="K246" s="1100">
        <f t="shared" si="35"/>
        <v>396000</v>
      </c>
      <c r="L246" s="1100">
        <f t="shared" si="35"/>
        <v>-401000</v>
      </c>
      <c r="M246" s="1100">
        <f t="shared" si="35"/>
        <v>15000</v>
      </c>
      <c r="N246" s="1100">
        <f t="shared" si="35"/>
        <v>-7100</v>
      </c>
      <c r="O246" s="1100">
        <f t="shared" si="35"/>
        <v>7100</v>
      </c>
      <c r="P246" s="1100">
        <f t="shared" si="35"/>
        <v>0</v>
      </c>
      <c r="Q246" s="1099"/>
    </row>
    <row r="247" spans="4:19" x14ac:dyDescent="0.25">
      <c r="D247" s="189"/>
      <c r="E247" s="1100"/>
      <c r="F247" s="1100"/>
      <c r="G247" s="1100"/>
      <c r="H247" s="1100"/>
      <c r="I247" s="1100"/>
      <c r="J247" s="1100"/>
      <c r="K247" s="1100"/>
      <c r="L247" s="1100"/>
      <c r="M247" s="1100"/>
      <c r="N247" s="1100"/>
      <c r="O247" s="1100"/>
      <c r="P247" s="1100"/>
      <c r="Q247" s="189"/>
    </row>
    <row r="248" spans="4:19" x14ac:dyDescent="0.25">
      <c r="D248" s="189" t="s">
        <v>933</v>
      </c>
      <c r="E248" s="1102">
        <f>+E246+F246+E234</f>
        <v>11000</v>
      </c>
      <c r="F248" s="1102"/>
      <c r="G248" s="1102"/>
      <c r="H248" s="1102">
        <f>G246+H246</f>
        <v>-390000</v>
      </c>
      <c r="I248" s="1102">
        <f>+I246+J246</f>
        <v>375000</v>
      </c>
      <c r="J248" s="1102"/>
      <c r="K248" s="1102"/>
      <c r="L248" s="1102">
        <f>L234+K246+L246</f>
        <v>-11000</v>
      </c>
      <c r="M248" s="1102">
        <f>M234+M246+N246</f>
        <v>24300</v>
      </c>
      <c r="N248" s="1102"/>
      <c r="O248" s="1102">
        <f>+O246+P246</f>
        <v>7100</v>
      </c>
      <c r="P248" s="1102"/>
      <c r="Q248" s="189"/>
    </row>
    <row r="249" spans="4:19" s="1229" customFormat="1" ht="14.25" x14ac:dyDescent="0.2">
      <c r="D249" s="189"/>
      <c r="E249" s="1230"/>
      <c r="F249" s="1230"/>
      <c r="G249" s="1230"/>
      <c r="H249" s="1230"/>
      <c r="I249" s="1230"/>
      <c r="J249" s="1230"/>
      <c r="K249" s="1230"/>
      <c r="L249" s="1230"/>
      <c r="M249" s="1230"/>
      <c r="N249" s="1230"/>
      <c r="O249" s="1230"/>
      <c r="P249" s="1230"/>
      <c r="Q249" s="189"/>
    </row>
    <row r="250" spans="4:19" s="1229" customFormat="1" ht="14.25" x14ac:dyDescent="0.2">
      <c r="D250" s="691" t="s">
        <v>1380</v>
      </c>
      <c r="E250" s="1231">
        <f>E248+L248</f>
        <v>0</v>
      </c>
      <c r="F250" s="1232"/>
      <c r="G250" s="1231"/>
      <c r="H250" s="1231">
        <f>H248+H95</f>
        <v>0</v>
      </c>
      <c r="I250" s="1231">
        <f>I248-H104</f>
        <v>0</v>
      </c>
      <c r="J250" s="1232"/>
      <c r="K250" s="1231"/>
      <c r="L250" s="1231">
        <f>L248+H211</f>
        <v>0</v>
      </c>
      <c r="M250" s="1231">
        <f>M248-J160</f>
        <v>0</v>
      </c>
      <c r="N250" s="1232"/>
      <c r="O250" s="1231">
        <f>O248+L140</f>
        <v>0</v>
      </c>
      <c r="P250" s="1232"/>
    </row>
    <row r="251" spans="4:19" s="1229" customFormat="1" ht="14.25" x14ac:dyDescent="0.2">
      <c r="D251" s="1232" t="s">
        <v>312</v>
      </c>
      <c r="E251" s="1231">
        <f>E248+L248</f>
        <v>0</v>
      </c>
    </row>
    <row r="252" spans="4:19" s="1229" customFormat="1" ht="14.25" x14ac:dyDescent="0.2"/>
  </sheetData>
  <mergeCells count="29">
    <mergeCell ref="D120:M121"/>
    <mergeCell ref="O222:P222"/>
    <mergeCell ref="E222:F222"/>
    <mergeCell ref="G222:H222"/>
    <mergeCell ref="I222:J222"/>
    <mergeCell ref="K222:L222"/>
    <mergeCell ref="M222:N222"/>
    <mergeCell ref="H109:J109"/>
    <mergeCell ref="D66:K66"/>
    <mergeCell ref="D67:K68"/>
    <mergeCell ref="D70:K72"/>
    <mergeCell ref="M36:O37"/>
    <mergeCell ref="M51:O52"/>
    <mergeCell ref="R242:S245"/>
    <mergeCell ref="I30:K30"/>
    <mergeCell ref="H206:J206"/>
    <mergeCell ref="K206:M206"/>
    <mergeCell ref="D2:K2"/>
    <mergeCell ref="D22:K22"/>
    <mergeCell ref="D23:K25"/>
    <mergeCell ref="D77:J77"/>
    <mergeCell ref="D108:J108"/>
    <mergeCell ref="D118:G118"/>
    <mergeCell ref="D4:K20"/>
    <mergeCell ref="D75:J75"/>
    <mergeCell ref="F30:H30"/>
    <mergeCell ref="H79:J79"/>
    <mergeCell ref="K79:M79"/>
    <mergeCell ref="K109:M109"/>
  </mergeCells>
  <hyperlinks>
    <hyperlink ref="M4" r:id="rId1" display="https://rtlb.tki.org.nz/" xr:uid="{5261A954-5DE6-4A74-90EA-93528D453AAF}"/>
  </hyperlinks>
  <pageMargins left="0.7" right="0.7" top="0.75" bottom="0.75" header="0.3" footer="0.3"/>
  <pageSetup paperSize="8" scale="58" fitToHeight="0" orientation="landscape" r:id="rId2"/>
  <headerFooter>
    <oddHeader>&amp;C&amp;"Calibri"&amp;10&amp;K000000 [UNCLASSIFIED]&amp;1#_x000D_</oddHeader>
    <oddFooter>&amp;C_x000D_&amp;1#&amp;"Calibri"&amp;10&amp;K000000 [UNCLASSIFIED]</oddFooter>
  </headerFooter>
  <rowBreaks count="4" manualBreakCount="4">
    <brk id="64" max="16383" man="1"/>
    <brk id="143" max="16383" man="1"/>
    <brk id="219" max="16383" man="1"/>
    <brk id="220" max="16383"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11119-6193-475A-9781-F8D48E27C1DD}">
  <sheetPr>
    <tabColor theme="7"/>
  </sheetPr>
  <dimension ref="A1:WVJ106"/>
  <sheetViews>
    <sheetView showGridLines="0" zoomScale="90" zoomScaleNormal="90" workbookViewId="0">
      <pane ySplit="14" topLeftCell="A15" activePane="bottomLeft" state="frozen"/>
      <selection activeCell="B92" sqref="B92"/>
      <selection pane="bottomLeft" activeCell="A15" sqref="A15"/>
    </sheetView>
  </sheetViews>
  <sheetFormatPr defaultRowHeight="12.75" x14ac:dyDescent="0.2"/>
  <cols>
    <col min="1" max="1" width="76.5703125" style="826" bestFit="1" customWidth="1"/>
    <col min="2" max="2" width="9" style="826" customWidth="1"/>
    <col min="3" max="3" width="11" style="826" customWidth="1"/>
    <col min="4" max="4" width="10.5703125" style="826" customWidth="1"/>
    <col min="5" max="5" width="13.5703125" style="826" customWidth="1"/>
    <col min="6" max="6" width="73.7109375" style="308" customWidth="1"/>
    <col min="7" max="249" width="9.140625" style="103"/>
    <col min="250" max="250" width="42.140625" style="103" bestFit="1" customWidth="1"/>
    <col min="251" max="251" width="7.140625" style="103" customWidth="1"/>
    <col min="252" max="252" width="7.5703125" style="103" bestFit="1" customWidth="1"/>
    <col min="253" max="253" width="4.85546875" style="103" bestFit="1" customWidth="1"/>
    <col min="254" max="254" width="8.42578125" style="103" bestFit="1" customWidth="1"/>
    <col min="255" max="255" width="9.5703125" style="103" customWidth="1"/>
    <col min="256" max="256" width="23.42578125" style="103" customWidth="1"/>
    <col min="257" max="257" width="24" style="103" bestFit="1" customWidth="1"/>
    <col min="258" max="505" width="9.140625" style="103"/>
    <col min="506" max="506" width="42.140625" style="103" bestFit="1" customWidth="1"/>
    <col min="507" max="507" width="7.140625" style="103" customWidth="1"/>
    <col min="508" max="508" width="7.5703125" style="103" bestFit="1" customWidth="1"/>
    <col min="509" max="509" width="4.85546875" style="103" bestFit="1" customWidth="1"/>
    <col min="510" max="510" width="8.42578125" style="103" bestFit="1" customWidth="1"/>
    <col min="511" max="511" width="9.5703125" style="103" customWidth="1"/>
    <col min="512" max="512" width="23.42578125" style="103" customWidth="1"/>
    <col min="513" max="513" width="24" style="103" bestFit="1" customWidth="1"/>
    <col min="514" max="761" width="9.140625" style="103"/>
    <col min="762" max="762" width="42.140625" style="103" bestFit="1" customWidth="1"/>
    <col min="763" max="763" width="7.140625" style="103" customWidth="1"/>
    <col min="764" max="764" width="7.5703125" style="103" bestFit="1" customWidth="1"/>
    <col min="765" max="765" width="4.85546875" style="103" bestFit="1" customWidth="1"/>
    <col min="766" max="766" width="8.42578125" style="103" bestFit="1" customWidth="1"/>
    <col min="767" max="767" width="9.5703125" style="103" customWidth="1"/>
    <col min="768" max="768" width="23.42578125" style="103" customWidth="1"/>
    <col min="769" max="769" width="24" style="103" bestFit="1" customWidth="1"/>
    <col min="770" max="1017" width="9.140625" style="103"/>
    <col min="1018" max="1018" width="42.140625" style="103" bestFit="1" customWidth="1"/>
    <col min="1019" max="1019" width="7.140625" style="103" customWidth="1"/>
    <col min="1020" max="1020" width="7.5703125" style="103" bestFit="1" customWidth="1"/>
    <col min="1021" max="1021" width="4.85546875" style="103" bestFit="1" customWidth="1"/>
    <col min="1022" max="1022" width="8.42578125" style="103" bestFit="1" customWidth="1"/>
    <col min="1023" max="1023" width="9.5703125" style="103" customWidth="1"/>
    <col min="1024" max="1024" width="23.42578125" style="103" customWidth="1"/>
    <col min="1025" max="1025" width="24" style="103" bestFit="1" customWidth="1"/>
    <col min="1026" max="1273" width="9.140625" style="103"/>
    <col min="1274" max="1274" width="42.140625" style="103" bestFit="1" customWidth="1"/>
    <col min="1275" max="1275" width="7.140625" style="103" customWidth="1"/>
    <col min="1276" max="1276" width="7.5703125" style="103" bestFit="1" customWidth="1"/>
    <col min="1277" max="1277" width="4.85546875" style="103" bestFit="1" customWidth="1"/>
    <col min="1278" max="1278" width="8.42578125" style="103" bestFit="1" customWidth="1"/>
    <col min="1279" max="1279" width="9.5703125" style="103" customWidth="1"/>
    <col min="1280" max="1280" width="23.42578125" style="103" customWidth="1"/>
    <col min="1281" max="1281" width="24" style="103" bestFit="1" customWidth="1"/>
    <col min="1282" max="1529" width="9.140625" style="103"/>
    <col min="1530" max="1530" width="42.140625" style="103" bestFit="1" customWidth="1"/>
    <col min="1531" max="1531" width="7.140625" style="103" customWidth="1"/>
    <col min="1532" max="1532" width="7.5703125" style="103" bestFit="1" customWidth="1"/>
    <col min="1533" max="1533" width="4.85546875" style="103" bestFit="1" customWidth="1"/>
    <col min="1534" max="1534" width="8.42578125" style="103" bestFit="1" customWidth="1"/>
    <col min="1535" max="1535" width="9.5703125" style="103" customWidth="1"/>
    <col min="1536" max="1536" width="23.42578125" style="103" customWidth="1"/>
    <col min="1537" max="1537" width="24" style="103" bestFit="1" customWidth="1"/>
    <col min="1538" max="1785" width="9.140625" style="103"/>
    <col min="1786" max="1786" width="42.140625" style="103" bestFit="1" customWidth="1"/>
    <col min="1787" max="1787" width="7.140625" style="103" customWidth="1"/>
    <col min="1788" max="1788" width="7.5703125" style="103" bestFit="1" customWidth="1"/>
    <col min="1789" max="1789" width="4.85546875" style="103" bestFit="1" customWidth="1"/>
    <col min="1790" max="1790" width="8.42578125" style="103" bestFit="1" customWidth="1"/>
    <col min="1791" max="1791" width="9.5703125" style="103" customWidth="1"/>
    <col min="1792" max="1792" width="23.42578125" style="103" customWidth="1"/>
    <col min="1793" max="1793" width="24" style="103" bestFit="1" customWidth="1"/>
    <col min="1794" max="2041" width="9.140625" style="103"/>
    <col min="2042" max="2042" width="42.140625" style="103" bestFit="1" customWidth="1"/>
    <col min="2043" max="2043" width="7.140625" style="103" customWidth="1"/>
    <col min="2044" max="2044" width="7.5703125" style="103" bestFit="1" customWidth="1"/>
    <col min="2045" max="2045" width="4.85546875" style="103" bestFit="1" customWidth="1"/>
    <col min="2046" max="2046" width="8.42578125" style="103" bestFit="1" customWidth="1"/>
    <col min="2047" max="2047" width="9.5703125" style="103" customWidth="1"/>
    <col min="2048" max="2048" width="23.42578125" style="103" customWidth="1"/>
    <col min="2049" max="2049" width="24" style="103" bestFit="1" customWidth="1"/>
    <col min="2050" max="2297" width="9.140625" style="103"/>
    <col min="2298" max="2298" width="42.140625" style="103" bestFit="1" customWidth="1"/>
    <col min="2299" max="2299" width="7.140625" style="103" customWidth="1"/>
    <col min="2300" max="2300" width="7.5703125" style="103" bestFit="1" customWidth="1"/>
    <col min="2301" max="2301" width="4.85546875" style="103" bestFit="1" customWidth="1"/>
    <col min="2302" max="2302" width="8.42578125" style="103" bestFit="1" customWidth="1"/>
    <col min="2303" max="2303" width="9.5703125" style="103" customWidth="1"/>
    <col min="2304" max="2304" width="23.42578125" style="103" customWidth="1"/>
    <col min="2305" max="2305" width="24" style="103" bestFit="1" customWidth="1"/>
    <col min="2306" max="2553" width="9.140625" style="103"/>
    <col min="2554" max="2554" width="42.140625" style="103" bestFit="1" customWidth="1"/>
    <col min="2555" max="2555" width="7.140625" style="103" customWidth="1"/>
    <col min="2556" max="2556" width="7.5703125" style="103" bestFit="1" customWidth="1"/>
    <col min="2557" max="2557" width="4.85546875" style="103" bestFit="1" customWidth="1"/>
    <col min="2558" max="2558" width="8.42578125" style="103" bestFit="1" customWidth="1"/>
    <col min="2559" max="2559" width="9.5703125" style="103" customWidth="1"/>
    <col min="2560" max="2560" width="23.42578125" style="103" customWidth="1"/>
    <col min="2561" max="2561" width="24" style="103" bestFit="1" customWidth="1"/>
    <col min="2562" max="2809" width="9.140625" style="103"/>
    <col min="2810" max="2810" width="42.140625" style="103" bestFit="1" customWidth="1"/>
    <col min="2811" max="2811" width="7.140625" style="103" customWidth="1"/>
    <col min="2812" max="2812" width="7.5703125" style="103" bestFit="1" customWidth="1"/>
    <col min="2813" max="2813" width="4.85546875" style="103" bestFit="1" customWidth="1"/>
    <col min="2814" max="2814" width="8.42578125" style="103" bestFit="1" customWidth="1"/>
    <col min="2815" max="2815" width="9.5703125" style="103" customWidth="1"/>
    <col min="2816" max="2816" width="23.42578125" style="103" customWidth="1"/>
    <col min="2817" max="2817" width="24" style="103" bestFit="1" customWidth="1"/>
    <col min="2818" max="3065" width="9.140625" style="103"/>
    <col min="3066" max="3066" width="42.140625" style="103" bestFit="1" customWidth="1"/>
    <col min="3067" max="3067" width="7.140625" style="103" customWidth="1"/>
    <col min="3068" max="3068" width="7.5703125" style="103" bestFit="1" customWidth="1"/>
    <col min="3069" max="3069" width="4.85546875" style="103" bestFit="1" customWidth="1"/>
    <col min="3070" max="3070" width="8.42578125" style="103" bestFit="1" customWidth="1"/>
    <col min="3071" max="3071" width="9.5703125" style="103" customWidth="1"/>
    <col min="3072" max="3072" width="23.42578125" style="103" customWidth="1"/>
    <col min="3073" max="3073" width="24" style="103" bestFit="1" customWidth="1"/>
    <col min="3074" max="3321" width="9.140625" style="103"/>
    <col min="3322" max="3322" width="42.140625" style="103" bestFit="1" customWidth="1"/>
    <col min="3323" max="3323" width="7.140625" style="103" customWidth="1"/>
    <col min="3324" max="3324" width="7.5703125" style="103" bestFit="1" customWidth="1"/>
    <col min="3325" max="3325" width="4.85546875" style="103" bestFit="1" customWidth="1"/>
    <col min="3326" max="3326" width="8.42578125" style="103" bestFit="1" customWidth="1"/>
    <col min="3327" max="3327" width="9.5703125" style="103" customWidth="1"/>
    <col min="3328" max="3328" width="23.42578125" style="103" customWidth="1"/>
    <col min="3329" max="3329" width="24" style="103" bestFit="1" customWidth="1"/>
    <col min="3330" max="3577" width="9.140625" style="103"/>
    <col min="3578" max="3578" width="42.140625" style="103" bestFit="1" customWidth="1"/>
    <col min="3579" max="3579" width="7.140625" style="103" customWidth="1"/>
    <col min="3580" max="3580" width="7.5703125" style="103" bestFit="1" customWidth="1"/>
    <col min="3581" max="3581" width="4.85546875" style="103" bestFit="1" customWidth="1"/>
    <col min="3582" max="3582" width="8.42578125" style="103" bestFit="1" customWidth="1"/>
    <col min="3583" max="3583" width="9.5703125" style="103" customWidth="1"/>
    <col min="3584" max="3584" width="23.42578125" style="103" customWidth="1"/>
    <col min="3585" max="3585" width="24" style="103" bestFit="1" customWidth="1"/>
    <col min="3586" max="3833" width="9.140625" style="103"/>
    <col min="3834" max="3834" width="42.140625" style="103" bestFit="1" customWidth="1"/>
    <col min="3835" max="3835" width="7.140625" style="103" customWidth="1"/>
    <col min="3836" max="3836" width="7.5703125" style="103" bestFit="1" customWidth="1"/>
    <col min="3837" max="3837" width="4.85546875" style="103" bestFit="1" customWidth="1"/>
    <col min="3838" max="3838" width="8.42578125" style="103" bestFit="1" customWidth="1"/>
    <col min="3839" max="3839" width="9.5703125" style="103" customWidth="1"/>
    <col min="3840" max="3840" width="23.42578125" style="103" customWidth="1"/>
    <col min="3841" max="3841" width="24" style="103" bestFit="1" customWidth="1"/>
    <col min="3842" max="4089" width="9.140625" style="103"/>
    <col min="4090" max="4090" width="42.140625" style="103" bestFit="1" customWidth="1"/>
    <col min="4091" max="4091" width="7.140625" style="103" customWidth="1"/>
    <col min="4092" max="4092" width="7.5703125" style="103" bestFit="1" customWidth="1"/>
    <col min="4093" max="4093" width="4.85546875" style="103" bestFit="1" customWidth="1"/>
    <col min="4094" max="4094" width="8.42578125" style="103" bestFit="1" customWidth="1"/>
    <col min="4095" max="4095" width="9.5703125" style="103" customWidth="1"/>
    <col min="4096" max="4096" width="23.42578125" style="103" customWidth="1"/>
    <col min="4097" max="4097" width="24" style="103" bestFit="1" customWidth="1"/>
    <col min="4098" max="4345" width="9.140625" style="103"/>
    <col min="4346" max="4346" width="42.140625" style="103" bestFit="1" customWidth="1"/>
    <col min="4347" max="4347" width="7.140625" style="103" customWidth="1"/>
    <col min="4348" max="4348" width="7.5703125" style="103" bestFit="1" customWidth="1"/>
    <col min="4349" max="4349" width="4.85546875" style="103" bestFit="1" customWidth="1"/>
    <col min="4350" max="4350" width="8.42578125" style="103" bestFit="1" customWidth="1"/>
    <col min="4351" max="4351" width="9.5703125" style="103" customWidth="1"/>
    <col min="4352" max="4352" width="23.42578125" style="103" customWidth="1"/>
    <col min="4353" max="4353" width="24" style="103" bestFit="1" customWidth="1"/>
    <col min="4354" max="4601" width="9.140625" style="103"/>
    <col min="4602" max="4602" width="42.140625" style="103" bestFit="1" customWidth="1"/>
    <col min="4603" max="4603" width="7.140625" style="103" customWidth="1"/>
    <col min="4604" max="4604" width="7.5703125" style="103" bestFit="1" customWidth="1"/>
    <col min="4605" max="4605" width="4.85546875" style="103" bestFit="1" customWidth="1"/>
    <col min="4606" max="4606" width="8.42578125" style="103" bestFit="1" customWidth="1"/>
    <col min="4607" max="4607" width="9.5703125" style="103" customWidth="1"/>
    <col min="4608" max="4608" width="23.42578125" style="103" customWidth="1"/>
    <col min="4609" max="4609" width="24" style="103" bestFit="1" customWidth="1"/>
    <col min="4610" max="4857" width="9.140625" style="103"/>
    <col min="4858" max="4858" width="42.140625" style="103" bestFit="1" customWidth="1"/>
    <col min="4859" max="4859" width="7.140625" style="103" customWidth="1"/>
    <col min="4860" max="4860" width="7.5703125" style="103" bestFit="1" customWidth="1"/>
    <col min="4861" max="4861" width="4.85546875" style="103" bestFit="1" customWidth="1"/>
    <col min="4862" max="4862" width="8.42578125" style="103" bestFit="1" customWidth="1"/>
    <col min="4863" max="4863" width="9.5703125" style="103" customWidth="1"/>
    <col min="4864" max="4864" width="23.42578125" style="103" customWidth="1"/>
    <col min="4865" max="4865" width="24" style="103" bestFit="1" customWidth="1"/>
    <col min="4866" max="5113" width="9.140625" style="103"/>
    <col min="5114" max="5114" width="42.140625" style="103" bestFit="1" customWidth="1"/>
    <col min="5115" max="5115" width="7.140625" style="103" customWidth="1"/>
    <col min="5116" max="5116" width="7.5703125" style="103" bestFit="1" customWidth="1"/>
    <col min="5117" max="5117" width="4.85546875" style="103" bestFit="1" customWidth="1"/>
    <col min="5118" max="5118" width="8.42578125" style="103" bestFit="1" customWidth="1"/>
    <col min="5119" max="5119" width="9.5703125" style="103" customWidth="1"/>
    <col min="5120" max="5120" width="23.42578125" style="103" customWidth="1"/>
    <col min="5121" max="5121" width="24" style="103" bestFit="1" customWidth="1"/>
    <col min="5122" max="5369" width="9.140625" style="103"/>
    <col min="5370" max="5370" width="42.140625" style="103" bestFit="1" customWidth="1"/>
    <col min="5371" max="5371" width="7.140625" style="103" customWidth="1"/>
    <col min="5372" max="5372" width="7.5703125" style="103" bestFit="1" customWidth="1"/>
    <col min="5373" max="5373" width="4.85546875" style="103" bestFit="1" customWidth="1"/>
    <col min="5374" max="5374" width="8.42578125" style="103" bestFit="1" customWidth="1"/>
    <col min="5375" max="5375" width="9.5703125" style="103" customWidth="1"/>
    <col min="5376" max="5376" width="23.42578125" style="103" customWidth="1"/>
    <col min="5377" max="5377" width="24" style="103" bestFit="1" customWidth="1"/>
    <col min="5378" max="5625" width="9.140625" style="103"/>
    <col min="5626" max="5626" width="42.140625" style="103" bestFit="1" customWidth="1"/>
    <col min="5627" max="5627" width="7.140625" style="103" customWidth="1"/>
    <col min="5628" max="5628" width="7.5703125" style="103" bestFit="1" customWidth="1"/>
    <col min="5629" max="5629" width="4.85546875" style="103" bestFit="1" customWidth="1"/>
    <col min="5630" max="5630" width="8.42578125" style="103" bestFit="1" customWidth="1"/>
    <col min="5631" max="5631" width="9.5703125" style="103" customWidth="1"/>
    <col min="5632" max="5632" width="23.42578125" style="103" customWidth="1"/>
    <col min="5633" max="5633" width="24" style="103" bestFit="1" customWidth="1"/>
    <col min="5634" max="5881" width="9.140625" style="103"/>
    <col min="5882" max="5882" width="42.140625" style="103" bestFit="1" customWidth="1"/>
    <col min="5883" max="5883" width="7.140625" style="103" customWidth="1"/>
    <col min="5884" max="5884" width="7.5703125" style="103" bestFit="1" customWidth="1"/>
    <col min="5885" max="5885" width="4.85546875" style="103" bestFit="1" customWidth="1"/>
    <col min="5886" max="5886" width="8.42578125" style="103" bestFit="1" customWidth="1"/>
    <col min="5887" max="5887" width="9.5703125" style="103" customWidth="1"/>
    <col min="5888" max="5888" width="23.42578125" style="103" customWidth="1"/>
    <col min="5889" max="5889" width="24" style="103" bestFit="1" customWidth="1"/>
    <col min="5890" max="6137" width="9.140625" style="103"/>
    <col min="6138" max="6138" width="42.140625" style="103" bestFit="1" customWidth="1"/>
    <col min="6139" max="6139" width="7.140625" style="103" customWidth="1"/>
    <col min="6140" max="6140" width="7.5703125" style="103" bestFit="1" customWidth="1"/>
    <col min="6141" max="6141" width="4.85546875" style="103" bestFit="1" customWidth="1"/>
    <col min="6142" max="6142" width="8.42578125" style="103" bestFit="1" customWidth="1"/>
    <col min="6143" max="6143" width="9.5703125" style="103" customWidth="1"/>
    <col min="6144" max="6144" width="23.42578125" style="103" customWidth="1"/>
    <col min="6145" max="6145" width="24" style="103" bestFit="1" customWidth="1"/>
    <col min="6146" max="6393" width="9.140625" style="103"/>
    <col min="6394" max="6394" width="42.140625" style="103" bestFit="1" customWidth="1"/>
    <col min="6395" max="6395" width="7.140625" style="103" customWidth="1"/>
    <col min="6396" max="6396" width="7.5703125" style="103" bestFit="1" customWidth="1"/>
    <col min="6397" max="6397" width="4.85546875" style="103" bestFit="1" customWidth="1"/>
    <col min="6398" max="6398" width="8.42578125" style="103" bestFit="1" customWidth="1"/>
    <col min="6399" max="6399" width="9.5703125" style="103" customWidth="1"/>
    <col min="6400" max="6400" width="23.42578125" style="103" customWidth="1"/>
    <col min="6401" max="6401" width="24" style="103" bestFit="1" customWidth="1"/>
    <col min="6402" max="6649" width="9.140625" style="103"/>
    <col min="6650" max="6650" width="42.140625" style="103" bestFit="1" customWidth="1"/>
    <col min="6651" max="6651" width="7.140625" style="103" customWidth="1"/>
    <col min="6652" max="6652" width="7.5703125" style="103" bestFit="1" customWidth="1"/>
    <col min="6653" max="6653" width="4.85546875" style="103" bestFit="1" customWidth="1"/>
    <col min="6654" max="6654" width="8.42578125" style="103" bestFit="1" customWidth="1"/>
    <col min="6655" max="6655" width="9.5703125" style="103" customWidth="1"/>
    <col min="6656" max="6656" width="23.42578125" style="103" customWidth="1"/>
    <col min="6657" max="6657" width="24" style="103" bestFit="1" customWidth="1"/>
    <col min="6658" max="6905" width="9.140625" style="103"/>
    <col min="6906" max="6906" width="42.140625" style="103" bestFit="1" customWidth="1"/>
    <col min="6907" max="6907" width="7.140625" style="103" customWidth="1"/>
    <col min="6908" max="6908" width="7.5703125" style="103" bestFit="1" customWidth="1"/>
    <col min="6909" max="6909" width="4.85546875" style="103" bestFit="1" customWidth="1"/>
    <col min="6910" max="6910" width="8.42578125" style="103" bestFit="1" customWidth="1"/>
    <col min="6911" max="6911" width="9.5703125" style="103" customWidth="1"/>
    <col min="6912" max="6912" width="23.42578125" style="103" customWidth="1"/>
    <col min="6913" max="6913" width="24" style="103" bestFit="1" customWidth="1"/>
    <col min="6914" max="7161" width="9.140625" style="103"/>
    <col min="7162" max="7162" width="42.140625" style="103" bestFit="1" customWidth="1"/>
    <col min="7163" max="7163" width="7.140625" style="103" customWidth="1"/>
    <col min="7164" max="7164" width="7.5703125" style="103" bestFit="1" customWidth="1"/>
    <col min="7165" max="7165" width="4.85546875" style="103" bestFit="1" customWidth="1"/>
    <col min="7166" max="7166" width="8.42578125" style="103" bestFit="1" customWidth="1"/>
    <col min="7167" max="7167" width="9.5703125" style="103" customWidth="1"/>
    <col min="7168" max="7168" width="23.42578125" style="103" customWidth="1"/>
    <col min="7169" max="7169" width="24" style="103" bestFit="1" customWidth="1"/>
    <col min="7170" max="7417" width="9.140625" style="103"/>
    <col min="7418" max="7418" width="42.140625" style="103" bestFit="1" customWidth="1"/>
    <col min="7419" max="7419" width="7.140625" style="103" customWidth="1"/>
    <col min="7420" max="7420" width="7.5703125" style="103" bestFit="1" customWidth="1"/>
    <col min="7421" max="7421" width="4.85546875" style="103" bestFit="1" customWidth="1"/>
    <col min="7422" max="7422" width="8.42578125" style="103" bestFit="1" customWidth="1"/>
    <col min="7423" max="7423" width="9.5703125" style="103" customWidth="1"/>
    <col min="7424" max="7424" width="23.42578125" style="103" customWidth="1"/>
    <col min="7425" max="7425" width="24" style="103" bestFit="1" customWidth="1"/>
    <col min="7426" max="7673" width="9.140625" style="103"/>
    <col min="7674" max="7674" width="42.140625" style="103" bestFit="1" customWidth="1"/>
    <col min="7675" max="7675" width="7.140625" style="103" customWidth="1"/>
    <col min="7676" max="7676" width="7.5703125" style="103" bestFit="1" customWidth="1"/>
    <col min="7677" max="7677" width="4.85546875" style="103" bestFit="1" customWidth="1"/>
    <col min="7678" max="7678" width="8.42578125" style="103" bestFit="1" customWidth="1"/>
    <col min="7679" max="7679" width="9.5703125" style="103" customWidth="1"/>
    <col min="7680" max="7680" width="23.42578125" style="103" customWidth="1"/>
    <col min="7681" max="7681" width="24" style="103" bestFit="1" customWidth="1"/>
    <col min="7682" max="7929" width="9.140625" style="103"/>
    <col min="7930" max="7930" width="42.140625" style="103" bestFit="1" customWidth="1"/>
    <col min="7931" max="7931" width="7.140625" style="103" customWidth="1"/>
    <col min="7932" max="7932" width="7.5703125" style="103" bestFit="1" customWidth="1"/>
    <col min="7933" max="7933" width="4.85546875" style="103" bestFit="1" customWidth="1"/>
    <col min="7934" max="7934" width="8.42578125" style="103" bestFit="1" customWidth="1"/>
    <col min="7935" max="7935" width="9.5703125" style="103" customWidth="1"/>
    <col min="7936" max="7936" width="23.42578125" style="103" customWidth="1"/>
    <col min="7937" max="7937" width="24" style="103" bestFit="1" customWidth="1"/>
    <col min="7938" max="8185" width="9.140625" style="103"/>
    <col min="8186" max="8186" width="42.140625" style="103" bestFit="1" customWidth="1"/>
    <col min="8187" max="8187" width="7.140625" style="103" customWidth="1"/>
    <col min="8188" max="8188" width="7.5703125" style="103" bestFit="1" customWidth="1"/>
    <col min="8189" max="8189" width="4.85546875" style="103" bestFit="1" customWidth="1"/>
    <col min="8190" max="8190" width="8.42578125" style="103" bestFit="1" customWidth="1"/>
    <col min="8191" max="8191" width="9.5703125" style="103" customWidth="1"/>
    <col min="8192" max="8192" width="23.42578125" style="103" customWidth="1"/>
    <col min="8193" max="8193" width="24" style="103" bestFit="1" customWidth="1"/>
    <col min="8194" max="8441" width="9.140625" style="103"/>
    <col min="8442" max="8442" width="42.140625" style="103" bestFit="1" customWidth="1"/>
    <col min="8443" max="8443" width="7.140625" style="103" customWidth="1"/>
    <col min="8444" max="8444" width="7.5703125" style="103" bestFit="1" customWidth="1"/>
    <col min="8445" max="8445" width="4.85546875" style="103" bestFit="1" customWidth="1"/>
    <col min="8446" max="8446" width="8.42578125" style="103" bestFit="1" customWidth="1"/>
    <col min="8447" max="8447" width="9.5703125" style="103" customWidth="1"/>
    <col min="8448" max="8448" width="23.42578125" style="103" customWidth="1"/>
    <col min="8449" max="8449" width="24" style="103" bestFit="1" customWidth="1"/>
    <col min="8450" max="8697" width="9.140625" style="103"/>
    <col min="8698" max="8698" width="42.140625" style="103" bestFit="1" customWidth="1"/>
    <col min="8699" max="8699" width="7.140625" style="103" customWidth="1"/>
    <col min="8700" max="8700" width="7.5703125" style="103" bestFit="1" customWidth="1"/>
    <col min="8701" max="8701" width="4.85546875" style="103" bestFit="1" customWidth="1"/>
    <col min="8702" max="8702" width="8.42578125" style="103" bestFit="1" customWidth="1"/>
    <col min="8703" max="8703" width="9.5703125" style="103" customWidth="1"/>
    <col min="8704" max="8704" width="23.42578125" style="103" customWidth="1"/>
    <col min="8705" max="8705" width="24" style="103" bestFit="1" customWidth="1"/>
    <col min="8706" max="8953" width="9.140625" style="103"/>
    <col min="8954" max="8954" width="42.140625" style="103" bestFit="1" customWidth="1"/>
    <col min="8955" max="8955" width="7.140625" style="103" customWidth="1"/>
    <col min="8956" max="8956" width="7.5703125" style="103" bestFit="1" customWidth="1"/>
    <col min="8957" max="8957" width="4.85546875" style="103" bestFit="1" customWidth="1"/>
    <col min="8958" max="8958" width="8.42578125" style="103" bestFit="1" customWidth="1"/>
    <col min="8959" max="8959" width="9.5703125" style="103" customWidth="1"/>
    <col min="8960" max="8960" width="23.42578125" style="103" customWidth="1"/>
    <col min="8961" max="8961" width="24" style="103" bestFit="1" customWidth="1"/>
    <col min="8962" max="9209" width="9.140625" style="103"/>
    <col min="9210" max="9210" width="42.140625" style="103" bestFit="1" customWidth="1"/>
    <col min="9211" max="9211" width="7.140625" style="103" customWidth="1"/>
    <col min="9212" max="9212" width="7.5703125" style="103" bestFit="1" customWidth="1"/>
    <col min="9213" max="9213" width="4.85546875" style="103" bestFit="1" customWidth="1"/>
    <col min="9214" max="9214" width="8.42578125" style="103" bestFit="1" customWidth="1"/>
    <col min="9215" max="9215" width="9.5703125" style="103" customWidth="1"/>
    <col min="9216" max="9216" width="23.42578125" style="103" customWidth="1"/>
    <col min="9217" max="9217" width="24" style="103" bestFit="1" customWidth="1"/>
    <col min="9218" max="9465" width="9.140625" style="103"/>
    <col min="9466" max="9466" width="42.140625" style="103" bestFit="1" customWidth="1"/>
    <col min="9467" max="9467" width="7.140625" style="103" customWidth="1"/>
    <col min="9468" max="9468" width="7.5703125" style="103" bestFit="1" customWidth="1"/>
    <col min="9469" max="9469" width="4.85546875" style="103" bestFit="1" customWidth="1"/>
    <col min="9470" max="9470" width="8.42578125" style="103" bestFit="1" customWidth="1"/>
    <col min="9471" max="9471" width="9.5703125" style="103" customWidth="1"/>
    <col min="9472" max="9472" width="23.42578125" style="103" customWidth="1"/>
    <col min="9473" max="9473" width="24" style="103" bestFit="1" customWidth="1"/>
    <col min="9474" max="9721" width="9.140625" style="103"/>
    <col min="9722" max="9722" width="42.140625" style="103" bestFit="1" customWidth="1"/>
    <col min="9723" max="9723" width="7.140625" style="103" customWidth="1"/>
    <col min="9724" max="9724" width="7.5703125" style="103" bestFit="1" customWidth="1"/>
    <col min="9725" max="9725" width="4.85546875" style="103" bestFit="1" customWidth="1"/>
    <col min="9726" max="9726" width="8.42578125" style="103" bestFit="1" customWidth="1"/>
    <col min="9727" max="9727" width="9.5703125" style="103" customWidth="1"/>
    <col min="9728" max="9728" width="23.42578125" style="103" customWidth="1"/>
    <col min="9729" max="9729" width="24" style="103" bestFit="1" customWidth="1"/>
    <col min="9730" max="9977" width="9.140625" style="103"/>
    <col min="9978" max="9978" width="42.140625" style="103" bestFit="1" customWidth="1"/>
    <col min="9979" max="9979" width="7.140625" style="103" customWidth="1"/>
    <col min="9980" max="9980" width="7.5703125" style="103" bestFit="1" customWidth="1"/>
    <col min="9981" max="9981" width="4.85546875" style="103" bestFit="1" customWidth="1"/>
    <col min="9982" max="9982" width="8.42578125" style="103" bestFit="1" customWidth="1"/>
    <col min="9983" max="9983" width="9.5703125" style="103" customWidth="1"/>
    <col min="9984" max="9984" width="23.42578125" style="103" customWidth="1"/>
    <col min="9985" max="9985" width="24" style="103" bestFit="1" customWidth="1"/>
    <col min="9986" max="10233" width="9.140625" style="103"/>
    <col min="10234" max="10234" width="42.140625" style="103" bestFit="1" customWidth="1"/>
    <col min="10235" max="10235" width="7.140625" style="103" customWidth="1"/>
    <col min="10236" max="10236" width="7.5703125" style="103" bestFit="1" customWidth="1"/>
    <col min="10237" max="10237" width="4.85546875" style="103" bestFit="1" customWidth="1"/>
    <col min="10238" max="10238" width="8.42578125" style="103" bestFit="1" customWidth="1"/>
    <col min="10239" max="10239" width="9.5703125" style="103" customWidth="1"/>
    <col min="10240" max="10240" width="23.42578125" style="103" customWidth="1"/>
    <col min="10241" max="10241" width="24" style="103" bestFit="1" customWidth="1"/>
    <col min="10242" max="10489" width="9.140625" style="103"/>
    <col min="10490" max="10490" width="42.140625" style="103" bestFit="1" customWidth="1"/>
    <col min="10491" max="10491" width="7.140625" style="103" customWidth="1"/>
    <col min="10492" max="10492" width="7.5703125" style="103" bestFit="1" customWidth="1"/>
    <col min="10493" max="10493" width="4.85546875" style="103" bestFit="1" customWidth="1"/>
    <col min="10494" max="10494" width="8.42578125" style="103" bestFit="1" customWidth="1"/>
    <col min="10495" max="10495" width="9.5703125" style="103" customWidth="1"/>
    <col min="10496" max="10496" width="23.42578125" style="103" customWidth="1"/>
    <col min="10497" max="10497" width="24" style="103" bestFit="1" customWidth="1"/>
    <col min="10498" max="10745" width="9.140625" style="103"/>
    <col min="10746" max="10746" width="42.140625" style="103" bestFit="1" customWidth="1"/>
    <col min="10747" max="10747" width="7.140625" style="103" customWidth="1"/>
    <col min="10748" max="10748" width="7.5703125" style="103" bestFit="1" customWidth="1"/>
    <col min="10749" max="10749" width="4.85546875" style="103" bestFit="1" customWidth="1"/>
    <col min="10750" max="10750" width="8.42578125" style="103" bestFit="1" customWidth="1"/>
    <col min="10751" max="10751" width="9.5703125" style="103" customWidth="1"/>
    <col min="10752" max="10752" width="23.42578125" style="103" customWidth="1"/>
    <col min="10753" max="10753" width="24" style="103" bestFit="1" customWidth="1"/>
    <col min="10754" max="11001" width="9.140625" style="103"/>
    <col min="11002" max="11002" width="42.140625" style="103" bestFit="1" customWidth="1"/>
    <col min="11003" max="11003" width="7.140625" style="103" customWidth="1"/>
    <col min="11004" max="11004" width="7.5703125" style="103" bestFit="1" customWidth="1"/>
    <col min="11005" max="11005" width="4.85546875" style="103" bestFit="1" customWidth="1"/>
    <col min="11006" max="11006" width="8.42578125" style="103" bestFit="1" customWidth="1"/>
    <col min="11007" max="11007" width="9.5703125" style="103" customWidth="1"/>
    <col min="11008" max="11008" width="23.42578125" style="103" customWidth="1"/>
    <col min="11009" max="11009" width="24" style="103" bestFit="1" customWidth="1"/>
    <col min="11010" max="11257" width="9.140625" style="103"/>
    <col min="11258" max="11258" width="42.140625" style="103" bestFit="1" customWidth="1"/>
    <col min="11259" max="11259" width="7.140625" style="103" customWidth="1"/>
    <col min="11260" max="11260" width="7.5703125" style="103" bestFit="1" customWidth="1"/>
    <col min="11261" max="11261" width="4.85546875" style="103" bestFit="1" customWidth="1"/>
    <col min="11262" max="11262" width="8.42578125" style="103" bestFit="1" customWidth="1"/>
    <col min="11263" max="11263" width="9.5703125" style="103" customWidth="1"/>
    <col min="11264" max="11264" width="23.42578125" style="103" customWidth="1"/>
    <col min="11265" max="11265" width="24" style="103" bestFit="1" customWidth="1"/>
    <col min="11266" max="11513" width="9.140625" style="103"/>
    <col min="11514" max="11514" width="42.140625" style="103" bestFit="1" customWidth="1"/>
    <col min="11515" max="11515" width="7.140625" style="103" customWidth="1"/>
    <col min="11516" max="11516" width="7.5703125" style="103" bestFit="1" customWidth="1"/>
    <col min="11517" max="11517" width="4.85546875" style="103" bestFit="1" customWidth="1"/>
    <col min="11518" max="11518" width="8.42578125" style="103" bestFit="1" customWidth="1"/>
    <col min="11519" max="11519" width="9.5703125" style="103" customWidth="1"/>
    <col min="11520" max="11520" width="23.42578125" style="103" customWidth="1"/>
    <col min="11521" max="11521" width="24" style="103" bestFit="1" customWidth="1"/>
    <col min="11522" max="11769" width="9.140625" style="103"/>
    <col min="11770" max="11770" width="42.140625" style="103" bestFit="1" customWidth="1"/>
    <col min="11771" max="11771" width="7.140625" style="103" customWidth="1"/>
    <col min="11772" max="11772" width="7.5703125" style="103" bestFit="1" customWidth="1"/>
    <col min="11773" max="11773" width="4.85546875" style="103" bestFit="1" customWidth="1"/>
    <col min="11774" max="11774" width="8.42578125" style="103" bestFit="1" customWidth="1"/>
    <col min="11775" max="11775" width="9.5703125" style="103" customWidth="1"/>
    <col min="11776" max="11776" width="23.42578125" style="103" customWidth="1"/>
    <col min="11777" max="11777" width="24" style="103" bestFit="1" customWidth="1"/>
    <col min="11778" max="12025" width="9.140625" style="103"/>
    <col min="12026" max="12026" width="42.140625" style="103" bestFit="1" customWidth="1"/>
    <col min="12027" max="12027" width="7.140625" style="103" customWidth="1"/>
    <col min="12028" max="12028" width="7.5703125" style="103" bestFit="1" customWidth="1"/>
    <col min="12029" max="12029" width="4.85546875" style="103" bestFit="1" customWidth="1"/>
    <col min="12030" max="12030" width="8.42578125" style="103" bestFit="1" customWidth="1"/>
    <col min="12031" max="12031" width="9.5703125" style="103" customWidth="1"/>
    <col min="12032" max="12032" width="23.42578125" style="103" customWidth="1"/>
    <col min="12033" max="12033" width="24" style="103" bestFit="1" customWidth="1"/>
    <col min="12034" max="12281" width="9.140625" style="103"/>
    <col min="12282" max="12282" width="42.140625" style="103" bestFit="1" customWidth="1"/>
    <col min="12283" max="12283" width="7.140625" style="103" customWidth="1"/>
    <col min="12284" max="12284" width="7.5703125" style="103" bestFit="1" customWidth="1"/>
    <col min="12285" max="12285" width="4.85546875" style="103" bestFit="1" customWidth="1"/>
    <col min="12286" max="12286" width="8.42578125" style="103" bestFit="1" customWidth="1"/>
    <col min="12287" max="12287" width="9.5703125" style="103" customWidth="1"/>
    <col min="12288" max="12288" width="23.42578125" style="103" customWidth="1"/>
    <col min="12289" max="12289" width="24" style="103" bestFit="1" customWidth="1"/>
    <col min="12290" max="12537" width="9.140625" style="103"/>
    <col min="12538" max="12538" width="42.140625" style="103" bestFit="1" customWidth="1"/>
    <col min="12539" max="12539" width="7.140625" style="103" customWidth="1"/>
    <col min="12540" max="12540" width="7.5703125" style="103" bestFit="1" customWidth="1"/>
    <col min="12541" max="12541" width="4.85546875" style="103" bestFit="1" customWidth="1"/>
    <col min="12542" max="12542" width="8.42578125" style="103" bestFit="1" customWidth="1"/>
    <col min="12543" max="12543" width="9.5703125" style="103" customWidth="1"/>
    <col min="12544" max="12544" width="23.42578125" style="103" customWidth="1"/>
    <col min="12545" max="12545" width="24" style="103" bestFit="1" customWidth="1"/>
    <col min="12546" max="12793" width="9.140625" style="103"/>
    <col min="12794" max="12794" width="42.140625" style="103" bestFit="1" customWidth="1"/>
    <col min="12795" max="12795" width="7.140625" style="103" customWidth="1"/>
    <col min="12796" max="12796" width="7.5703125" style="103" bestFit="1" customWidth="1"/>
    <col min="12797" max="12797" width="4.85546875" style="103" bestFit="1" customWidth="1"/>
    <col min="12798" max="12798" width="8.42578125" style="103" bestFit="1" customWidth="1"/>
    <col min="12799" max="12799" width="9.5703125" style="103" customWidth="1"/>
    <col min="12800" max="12800" width="23.42578125" style="103" customWidth="1"/>
    <col min="12801" max="12801" width="24" style="103" bestFit="1" customWidth="1"/>
    <col min="12802" max="13049" width="9.140625" style="103"/>
    <col min="13050" max="13050" width="42.140625" style="103" bestFit="1" customWidth="1"/>
    <col min="13051" max="13051" width="7.140625" style="103" customWidth="1"/>
    <col min="13052" max="13052" width="7.5703125" style="103" bestFit="1" customWidth="1"/>
    <col min="13053" max="13053" width="4.85546875" style="103" bestFit="1" customWidth="1"/>
    <col min="13054" max="13054" width="8.42578125" style="103" bestFit="1" customWidth="1"/>
    <col min="13055" max="13055" width="9.5703125" style="103" customWidth="1"/>
    <col min="13056" max="13056" width="23.42578125" style="103" customWidth="1"/>
    <col min="13057" max="13057" width="24" style="103" bestFit="1" customWidth="1"/>
    <col min="13058" max="13305" width="9.140625" style="103"/>
    <col min="13306" max="13306" width="42.140625" style="103" bestFit="1" customWidth="1"/>
    <col min="13307" max="13307" width="7.140625" style="103" customWidth="1"/>
    <col min="13308" max="13308" width="7.5703125" style="103" bestFit="1" customWidth="1"/>
    <col min="13309" max="13309" width="4.85546875" style="103" bestFit="1" customWidth="1"/>
    <col min="13310" max="13310" width="8.42578125" style="103" bestFit="1" customWidth="1"/>
    <col min="13311" max="13311" width="9.5703125" style="103" customWidth="1"/>
    <col min="13312" max="13312" width="23.42578125" style="103" customWidth="1"/>
    <col min="13313" max="13313" width="24" style="103" bestFit="1" customWidth="1"/>
    <col min="13314" max="13561" width="9.140625" style="103"/>
    <col min="13562" max="13562" width="42.140625" style="103" bestFit="1" customWidth="1"/>
    <col min="13563" max="13563" width="7.140625" style="103" customWidth="1"/>
    <col min="13564" max="13564" width="7.5703125" style="103" bestFit="1" customWidth="1"/>
    <col min="13565" max="13565" width="4.85546875" style="103" bestFit="1" customWidth="1"/>
    <col min="13566" max="13566" width="8.42578125" style="103" bestFit="1" customWidth="1"/>
    <col min="13567" max="13567" width="9.5703125" style="103" customWidth="1"/>
    <col min="13568" max="13568" width="23.42578125" style="103" customWidth="1"/>
    <col min="13569" max="13569" width="24" style="103" bestFit="1" customWidth="1"/>
    <col min="13570" max="13817" width="9.140625" style="103"/>
    <col min="13818" max="13818" width="42.140625" style="103" bestFit="1" customWidth="1"/>
    <col min="13819" max="13819" width="7.140625" style="103" customWidth="1"/>
    <col min="13820" max="13820" width="7.5703125" style="103" bestFit="1" customWidth="1"/>
    <col min="13821" max="13821" width="4.85546875" style="103" bestFit="1" customWidth="1"/>
    <col min="13822" max="13822" width="8.42578125" style="103" bestFit="1" customWidth="1"/>
    <col min="13823" max="13823" width="9.5703125" style="103" customWidth="1"/>
    <col min="13824" max="13824" width="23.42578125" style="103" customWidth="1"/>
    <col min="13825" max="13825" width="24" style="103" bestFit="1" customWidth="1"/>
    <col min="13826" max="14073" width="9.140625" style="103"/>
    <col min="14074" max="14074" width="42.140625" style="103" bestFit="1" customWidth="1"/>
    <col min="14075" max="14075" width="7.140625" style="103" customWidth="1"/>
    <col min="14076" max="14076" width="7.5703125" style="103" bestFit="1" customWidth="1"/>
    <col min="14077" max="14077" width="4.85546875" style="103" bestFit="1" customWidth="1"/>
    <col min="14078" max="14078" width="8.42578125" style="103" bestFit="1" customWidth="1"/>
    <col min="14079" max="14079" width="9.5703125" style="103" customWidth="1"/>
    <col min="14080" max="14080" width="23.42578125" style="103" customWidth="1"/>
    <col min="14081" max="14081" width="24" style="103" bestFit="1" customWidth="1"/>
    <col min="14082" max="14329" width="9.140625" style="103"/>
    <col min="14330" max="14330" width="42.140625" style="103" bestFit="1" customWidth="1"/>
    <col min="14331" max="14331" width="7.140625" style="103" customWidth="1"/>
    <col min="14332" max="14332" width="7.5703125" style="103" bestFit="1" customWidth="1"/>
    <col min="14333" max="14333" width="4.85546875" style="103" bestFit="1" customWidth="1"/>
    <col min="14334" max="14334" width="8.42578125" style="103" bestFit="1" customWidth="1"/>
    <col min="14335" max="14335" width="9.5703125" style="103" customWidth="1"/>
    <col min="14336" max="14336" width="23.42578125" style="103" customWidth="1"/>
    <col min="14337" max="14337" width="24" style="103" bestFit="1" customWidth="1"/>
    <col min="14338" max="14585" width="9.140625" style="103"/>
    <col min="14586" max="14586" width="42.140625" style="103" bestFit="1" customWidth="1"/>
    <col min="14587" max="14587" width="7.140625" style="103" customWidth="1"/>
    <col min="14588" max="14588" width="7.5703125" style="103" bestFit="1" customWidth="1"/>
    <col min="14589" max="14589" width="4.85546875" style="103" bestFit="1" customWidth="1"/>
    <col min="14590" max="14590" width="8.42578125" style="103" bestFit="1" customWidth="1"/>
    <col min="14591" max="14591" width="9.5703125" style="103" customWidth="1"/>
    <col min="14592" max="14592" width="23.42578125" style="103" customWidth="1"/>
    <col min="14593" max="14593" width="24" style="103" bestFit="1" customWidth="1"/>
    <col min="14594" max="14841" width="9.140625" style="103"/>
    <col min="14842" max="14842" width="42.140625" style="103" bestFit="1" customWidth="1"/>
    <col min="14843" max="14843" width="7.140625" style="103" customWidth="1"/>
    <col min="14844" max="14844" width="7.5703125" style="103" bestFit="1" customWidth="1"/>
    <col min="14845" max="14845" width="4.85546875" style="103" bestFit="1" customWidth="1"/>
    <col min="14846" max="14846" width="8.42578125" style="103" bestFit="1" customWidth="1"/>
    <col min="14847" max="14847" width="9.5703125" style="103" customWidth="1"/>
    <col min="14848" max="14848" width="23.42578125" style="103" customWidth="1"/>
    <col min="14849" max="14849" width="24" style="103" bestFit="1" customWidth="1"/>
    <col min="14850" max="15097" width="9.140625" style="103"/>
    <col min="15098" max="15098" width="42.140625" style="103" bestFit="1" customWidth="1"/>
    <col min="15099" max="15099" width="7.140625" style="103" customWidth="1"/>
    <col min="15100" max="15100" width="7.5703125" style="103" bestFit="1" customWidth="1"/>
    <col min="15101" max="15101" width="4.85546875" style="103" bestFit="1" customWidth="1"/>
    <col min="15102" max="15102" width="8.42578125" style="103" bestFit="1" customWidth="1"/>
    <col min="15103" max="15103" width="9.5703125" style="103" customWidth="1"/>
    <col min="15104" max="15104" width="23.42578125" style="103" customWidth="1"/>
    <col min="15105" max="15105" width="24" style="103" bestFit="1" customWidth="1"/>
    <col min="15106" max="15353" width="9.140625" style="103"/>
    <col min="15354" max="15354" width="42.140625" style="103" bestFit="1" customWidth="1"/>
    <col min="15355" max="15355" width="7.140625" style="103" customWidth="1"/>
    <col min="15356" max="15356" width="7.5703125" style="103" bestFit="1" customWidth="1"/>
    <col min="15357" max="15357" width="4.85546875" style="103" bestFit="1" customWidth="1"/>
    <col min="15358" max="15358" width="8.42578125" style="103" bestFit="1" customWidth="1"/>
    <col min="15359" max="15359" width="9.5703125" style="103" customWidth="1"/>
    <col min="15360" max="15360" width="23.42578125" style="103" customWidth="1"/>
    <col min="15361" max="15361" width="24" style="103" bestFit="1" customWidth="1"/>
    <col min="15362" max="15609" width="9.140625" style="103"/>
    <col min="15610" max="15610" width="42.140625" style="103" bestFit="1" customWidth="1"/>
    <col min="15611" max="15611" width="7.140625" style="103" customWidth="1"/>
    <col min="15612" max="15612" width="7.5703125" style="103" bestFit="1" customWidth="1"/>
    <col min="15613" max="15613" width="4.85546875" style="103" bestFit="1" customWidth="1"/>
    <col min="15614" max="15614" width="8.42578125" style="103" bestFit="1" customWidth="1"/>
    <col min="15615" max="15615" width="9.5703125" style="103" customWidth="1"/>
    <col min="15616" max="15616" width="23.42578125" style="103" customWidth="1"/>
    <col min="15617" max="15617" width="24" style="103" bestFit="1" customWidth="1"/>
    <col min="15618" max="15865" width="9.140625" style="103"/>
    <col min="15866" max="15866" width="42.140625" style="103" bestFit="1" customWidth="1"/>
    <col min="15867" max="15867" width="7.140625" style="103" customWidth="1"/>
    <col min="15868" max="15868" width="7.5703125" style="103" bestFit="1" customWidth="1"/>
    <col min="15869" max="15869" width="4.85546875" style="103" bestFit="1" customWidth="1"/>
    <col min="15870" max="15870" width="8.42578125" style="103" bestFit="1" customWidth="1"/>
    <col min="15871" max="15871" width="9.5703125" style="103" customWidth="1"/>
    <col min="15872" max="15872" width="23.42578125" style="103" customWidth="1"/>
    <col min="15873" max="15873" width="24" style="103" bestFit="1" customWidth="1"/>
    <col min="15874" max="16121" width="9.140625" style="103"/>
    <col min="16122" max="16122" width="42.140625" style="103" bestFit="1" customWidth="1"/>
    <col min="16123" max="16123" width="7.140625" style="103" customWidth="1"/>
    <col min="16124" max="16124" width="7.5703125" style="103" bestFit="1" customWidth="1"/>
    <col min="16125" max="16125" width="4.85546875" style="103" bestFit="1" customWidth="1"/>
    <col min="16126" max="16126" width="8.42578125" style="103" bestFit="1" customWidth="1"/>
    <col min="16127" max="16127" width="9.5703125" style="103" customWidth="1"/>
    <col min="16128" max="16128" width="23.42578125" style="103" customWidth="1"/>
    <col min="16129" max="16129" width="24" style="103" bestFit="1" customWidth="1"/>
    <col min="16130" max="16384" width="9.140625" style="103"/>
  </cols>
  <sheetData>
    <row r="1" spans="1:7" x14ac:dyDescent="0.2">
      <c r="A1" s="933" t="s">
        <v>1383</v>
      </c>
      <c r="B1" s="870"/>
      <c r="C1" s="870"/>
      <c r="D1" s="870"/>
      <c r="E1" s="870"/>
      <c r="F1" s="103"/>
    </row>
    <row r="2" spans="1:7" x14ac:dyDescent="0.2">
      <c r="A2" s="870" t="s">
        <v>1384</v>
      </c>
      <c r="B2" s="870"/>
      <c r="C2" s="870"/>
      <c r="D2" s="870"/>
      <c r="E2" s="870"/>
      <c r="F2" s="103"/>
    </row>
    <row r="3" spans="1:7" x14ac:dyDescent="0.2">
      <c r="A3" s="870"/>
      <c r="B3" s="870"/>
      <c r="C3" s="870"/>
      <c r="D3" s="870"/>
      <c r="E3" s="870"/>
      <c r="F3" s="103"/>
    </row>
    <row r="4" spans="1:7" ht="26.25" customHeight="1" x14ac:dyDescent="0.2">
      <c r="A4" s="1361" t="s">
        <v>1385</v>
      </c>
      <c r="B4" s="1360"/>
      <c r="C4" s="1360"/>
      <c r="D4" s="1360"/>
      <c r="E4" s="1360"/>
      <c r="F4" s="1360"/>
    </row>
    <row r="5" spans="1:7" x14ac:dyDescent="0.2">
      <c r="A5" s="870"/>
      <c r="B5" s="870"/>
      <c r="C5" s="870"/>
      <c r="D5" s="870"/>
      <c r="E5" s="870"/>
      <c r="F5" s="103"/>
    </row>
    <row r="6" spans="1:7" x14ac:dyDescent="0.2">
      <c r="A6" s="870" t="s">
        <v>1386</v>
      </c>
      <c r="B6" s="870"/>
      <c r="C6" s="870"/>
      <c r="D6" s="870"/>
      <c r="E6" s="870"/>
      <c r="F6" s="103"/>
      <c r="G6" s="1487" t="s">
        <v>894</v>
      </c>
    </row>
    <row r="7" spans="1:7" x14ac:dyDescent="0.2">
      <c r="A7" s="870"/>
      <c r="B7" s="870"/>
      <c r="C7" s="870"/>
      <c r="D7" s="870"/>
      <c r="E7" s="870"/>
      <c r="F7" s="103"/>
    </row>
    <row r="8" spans="1:7" x14ac:dyDescent="0.2">
      <c r="A8" s="870" t="s">
        <v>1387</v>
      </c>
      <c r="B8" s="870"/>
      <c r="C8" s="870"/>
      <c r="D8" s="870"/>
      <c r="E8" s="870"/>
      <c r="F8" s="103"/>
    </row>
    <row r="9" spans="1:7" x14ac:dyDescent="0.2">
      <c r="A9" s="870"/>
      <c r="B9" s="870"/>
      <c r="C9" s="870"/>
      <c r="D9" s="870"/>
      <c r="E9" s="870"/>
      <c r="F9" s="103"/>
    </row>
    <row r="10" spans="1:7" ht="12.6" customHeight="1" x14ac:dyDescent="0.2">
      <c r="A10" s="1580" t="s">
        <v>1388</v>
      </c>
      <c r="B10" s="1580"/>
      <c r="C10" s="1580"/>
      <c r="D10" s="1580"/>
      <c r="E10" s="1580"/>
      <c r="F10" s="1580"/>
    </row>
    <row r="11" spans="1:7" x14ac:dyDescent="0.2">
      <c r="A11" s="870"/>
      <c r="B11" s="870"/>
      <c r="C11" s="870"/>
      <c r="D11" s="870"/>
      <c r="E11" s="870"/>
      <c r="F11" s="103"/>
    </row>
    <row r="12" spans="1:7" x14ac:dyDescent="0.2">
      <c r="A12" s="933" t="s">
        <v>1389</v>
      </c>
      <c r="B12" s="870"/>
      <c r="C12" s="870"/>
      <c r="D12" s="870"/>
      <c r="E12" s="870"/>
      <c r="F12" s="103"/>
    </row>
    <row r="14" spans="1:7" ht="51" x14ac:dyDescent="0.2">
      <c r="A14" s="1452" t="s">
        <v>1390</v>
      </c>
      <c r="B14" s="1452" t="s">
        <v>1391</v>
      </c>
      <c r="C14" s="1452" t="s">
        <v>1392</v>
      </c>
      <c r="D14" s="1452" t="s">
        <v>1393</v>
      </c>
      <c r="E14" s="1452" t="s">
        <v>1394</v>
      </c>
      <c r="F14" s="1452" t="s">
        <v>1395</v>
      </c>
    </row>
    <row r="15" spans="1:7" s="553" customFormat="1" x14ac:dyDescent="0.2">
      <c r="A15" s="1453" t="s">
        <v>1396</v>
      </c>
      <c r="B15" s="1453" t="s">
        <v>177</v>
      </c>
      <c r="C15" s="1453" t="s">
        <v>1397</v>
      </c>
      <c r="D15" s="1453" t="s">
        <v>692</v>
      </c>
      <c r="E15" s="1454" t="s">
        <v>1398</v>
      </c>
      <c r="F15" s="1454" t="s">
        <v>178</v>
      </c>
      <c r="G15" s="547" t="s">
        <v>1399</v>
      </c>
    </row>
    <row r="16" spans="1:7" s="553" customFormat="1" x14ac:dyDescent="0.2">
      <c r="A16" s="1453" t="s">
        <v>1400</v>
      </c>
      <c r="B16" s="1455" t="s">
        <v>177</v>
      </c>
      <c r="C16" s="1453" t="s">
        <v>1401</v>
      </c>
      <c r="D16" s="1453" t="s">
        <v>692</v>
      </c>
      <c r="E16" s="1454" t="s">
        <v>1398</v>
      </c>
      <c r="F16" s="1454" t="s">
        <v>178</v>
      </c>
    </row>
    <row r="17" spans="1:16130" s="553" customFormat="1" x14ac:dyDescent="0.2">
      <c r="A17" s="1453" t="s">
        <v>1402</v>
      </c>
      <c r="B17" s="1455" t="s">
        <v>177</v>
      </c>
      <c r="C17" s="1453" t="s">
        <v>1401</v>
      </c>
      <c r="D17" s="1453" t="s">
        <v>692</v>
      </c>
      <c r="E17" s="1454" t="s">
        <v>1398</v>
      </c>
      <c r="F17" s="1454" t="s">
        <v>178</v>
      </c>
    </row>
    <row r="18" spans="1:16130" s="553" customFormat="1" x14ac:dyDescent="0.2">
      <c r="A18" s="1453" t="s">
        <v>1403</v>
      </c>
      <c r="B18" s="1455" t="s">
        <v>177</v>
      </c>
      <c r="C18" s="1453" t="s">
        <v>1401</v>
      </c>
      <c r="D18" s="1453" t="s">
        <v>692</v>
      </c>
      <c r="E18" s="1454" t="s">
        <v>1398</v>
      </c>
      <c r="F18" s="1454" t="s">
        <v>178</v>
      </c>
    </row>
    <row r="19" spans="1:16130" s="553" customFormat="1" x14ac:dyDescent="0.2">
      <c r="A19" s="1453" t="s">
        <v>1404</v>
      </c>
      <c r="B19" s="1455" t="s">
        <v>177</v>
      </c>
      <c r="C19" s="1453" t="s">
        <v>1401</v>
      </c>
      <c r="D19" s="1453" t="s">
        <v>692</v>
      </c>
      <c r="E19" s="1454" t="s">
        <v>1398</v>
      </c>
      <c r="F19" s="1454" t="s">
        <v>178</v>
      </c>
    </row>
    <row r="20" spans="1:16130" s="553" customFormat="1" x14ac:dyDescent="0.2">
      <c r="A20" s="1453" t="s">
        <v>1405</v>
      </c>
      <c r="B20" s="1455" t="s">
        <v>177</v>
      </c>
      <c r="C20" s="1453" t="s">
        <v>1401</v>
      </c>
      <c r="D20" s="1453" t="s">
        <v>692</v>
      </c>
      <c r="E20" s="1454" t="s">
        <v>1398</v>
      </c>
      <c r="F20" s="1454" t="s">
        <v>178</v>
      </c>
    </row>
    <row r="21" spans="1:16130" s="1386" customFormat="1" x14ac:dyDescent="0.2">
      <c r="A21" s="1453" t="s">
        <v>1406</v>
      </c>
      <c r="B21" s="1455" t="s">
        <v>177</v>
      </c>
      <c r="C21" s="1453" t="s">
        <v>1401</v>
      </c>
      <c r="D21" s="1453" t="s">
        <v>692</v>
      </c>
      <c r="E21" s="1454" t="s">
        <v>1398</v>
      </c>
      <c r="F21" s="1454" t="s">
        <v>178</v>
      </c>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c r="AMO21" s="103"/>
      <c r="AMP21" s="103"/>
      <c r="AMQ21" s="103"/>
      <c r="AMR21" s="103"/>
      <c r="AMS21" s="103"/>
      <c r="AMT21" s="103"/>
      <c r="AMU21" s="103"/>
      <c r="AMV21" s="103"/>
      <c r="AMW21" s="103"/>
      <c r="AMX21" s="103"/>
      <c r="AMY21" s="103"/>
      <c r="AMZ21" s="103"/>
      <c r="ANA21" s="103"/>
      <c r="ANB21" s="103"/>
      <c r="ANC21" s="103"/>
      <c r="AND21" s="103"/>
      <c r="ANE21" s="103"/>
      <c r="ANF21" s="103"/>
      <c r="ANG21" s="103"/>
      <c r="ANH21" s="103"/>
      <c r="ANI21" s="103"/>
      <c r="ANJ21" s="103"/>
      <c r="ANK21" s="103"/>
      <c r="ANL21" s="103"/>
      <c r="ANM21" s="103"/>
      <c r="ANN21" s="103"/>
      <c r="ANO21" s="103"/>
      <c r="ANP21" s="103"/>
      <c r="ANQ21" s="103"/>
      <c r="ANR21" s="103"/>
      <c r="ANS21" s="103"/>
      <c r="ANT21" s="103"/>
      <c r="ANU21" s="103"/>
      <c r="ANV21" s="103"/>
      <c r="ANW21" s="103"/>
      <c r="ANX21" s="103"/>
      <c r="ANY21" s="103"/>
      <c r="ANZ21" s="103"/>
      <c r="AOA21" s="103"/>
      <c r="AOB21" s="103"/>
      <c r="AOC21" s="103"/>
      <c r="AOD21" s="103"/>
      <c r="AOE21" s="103"/>
      <c r="AOF21" s="103"/>
      <c r="AOG21" s="103"/>
      <c r="AOH21" s="103"/>
      <c r="AOI21" s="103"/>
      <c r="AOJ21" s="103"/>
      <c r="AOK21" s="103"/>
      <c r="AOL21" s="103"/>
      <c r="AOM21" s="103"/>
      <c r="AON21" s="103"/>
      <c r="AOO21" s="103"/>
      <c r="AOP21" s="103"/>
      <c r="AOQ21" s="103"/>
      <c r="AOR21" s="103"/>
      <c r="AOS21" s="103"/>
      <c r="AOT21" s="103"/>
      <c r="AOU21" s="103"/>
      <c r="AOV21" s="103"/>
      <c r="AOW21" s="103"/>
      <c r="AOX21" s="103"/>
      <c r="AOY21" s="103"/>
      <c r="AOZ21" s="103"/>
      <c r="APA21" s="103"/>
      <c r="APB21" s="103"/>
      <c r="APC21" s="103"/>
      <c r="APD21" s="103"/>
      <c r="APE21" s="103"/>
      <c r="APF21" s="103"/>
      <c r="APG21" s="103"/>
      <c r="APH21" s="103"/>
      <c r="API21" s="103"/>
      <c r="APJ21" s="103"/>
      <c r="APK21" s="103"/>
      <c r="APL21" s="103"/>
      <c r="APM21" s="103"/>
      <c r="APN21" s="103"/>
      <c r="APO21" s="103"/>
      <c r="APP21" s="103"/>
      <c r="APQ21" s="103"/>
      <c r="APR21" s="103"/>
      <c r="APS21" s="103"/>
      <c r="APT21" s="103"/>
      <c r="APU21" s="103"/>
      <c r="APV21" s="103"/>
      <c r="APW21" s="103"/>
      <c r="APX21" s="103"/>
      <c r="APY21" s="103"/>
      <c r="APZ21" s="103"/>
      <c r="AQA21" s="103"/>
      <c r="AQB21" s="103"/>
      <c r="AQC21" s="103"/>
      <c r="AQD21" s="103"/>
      <c r="AQE21" s="103"/>
      <c r="AQF21" s="103"/>
      <c r="AQG21" s="103"/>
      <c r="AQH21" s="103"/>
      <c r="AQI21" s="103"/>
      <c r="AQJ21" s="103"/>
      <c r="AQK21" s="103"/>
      <c r="AQL21" s="103"/>
      <c r="AQM21" s="103"/>
      <c r="AQN21" s="103"/>
      <c r="AQO21" s="103"/>
      <c r="AQP21" s="103"/>
      <c r="AQQ21" s="103"/>
      <c r="AQR21" s="103"/>
      <c r="AQS21" s="103"/>
      <c r="AQT21" s="103"/>
      <c r="AQU21" s="103"/>
      <c r="AQV21" s="103"/>
      <c r="AQW21" s="103"/>
      <c r="AQX21" s="103"/>
      <c r="AQY21" s="103"/>
      <c r="AQZ21" s="103"/>
      <c r="ARA21" s="103"/>
      <c r="ARB21" s="103"/>
      <c r="ARC21" s="103"/>
      <c r="ARD21" s="103"/>
      <c r="ARE21" s="103"/>
      <c r="ARF21" s="103"/>
      <c r="ARG21" s="103"/>
      <c r="ARH21" s="103"/>
      <c r="ARI21" s="103"/>
      <c r="ARJ21" s="103"/>
      <c r="ARK21" s="103"/>
      <c r="ARL21" s="103"/>
      <c r="ARM21" s="103"/>
      <c r="ARN21" s="103"/>
      <c r="ARO21" s="103"/>
      <c r="ARP21" s="103"/>
      <c r="ARQ21" s="103"/>
      <c r="ARR21" s="103"/>
      <c r="ARS21" s="103"/>
      <c r="ART21" s="103"/>
      <c r="ARU21" s="103"/>
      <c r="ARV21" s="103"/>
      <c r="ARW21" s="103"/>
      <c r="ARX21" s="103"/>
      <c r="ARY21" s="103"/>
      <c r="ARZ21" s="103"/>
      <c r="ASA21" s="103"/>
      <c r="ASB21" s="103"/>
      <c r="ASC21" s="103"/>
      <c r="ASD21" s="103"/>
      <c r="ASE21" s="103"/>
      <c r="ASF21" s="103"/>
      <c r="ASG21" s="103"/>
      <c r="ASH21" s="103"/>
      <c r="ASI21" s="103"/>
      <c r="ASJ21" s="103"/>
      <c r="ASK21" s="103"/>
      <c r="ASL21" s="103"/>
      <c r="ASM21" s="103"/>
      <c r="ASN21" s="103"/>
      <c r="ASO21" s="103"/>
      <c r="ASP21" s="103"/>
      <c r="ASQ21" s="103"/>
      <c r="ASR21" s="103"/>
      <c r="ASS21" s="103"/>
      <c r="AST21" s="103"/>
      <c r="ASU21" s="103"/>
      <c r="ASV21" s="103"/>
      <c r="ASW21" s="103"/>
      <c r="ASX21" s="103"/>
      <c r="ASY21" s="103"/>
      <c r="ASZ21" s="103"/>
      <c r="ATA21" s="103"/>
      <c r="ATB21" s="103"/>
      <c r="ATC21" s="103"/>
      <c r="ATD21" s="103"/>
      <c r="ATE21" s="103"/>
      <c r="ATF21" s="103"/>
      <c r="ATG21" s="103"/>
      <c r="ATH21" s="103"/>
      <c r="ATI21" s="103"/>
      <c r="ATJ21" s="103"/>
      <c r="ATK21" s="103"/>
      <c r="ATL21" s="103"/>
      <c r="ATM21" s="103"/>
      <c r="ATN21" s="103"/>
      <c r="ATO21" s="103"/>
      <c r="ATP21" s="103"/>
      <c r="ATQ21" s="103"/>
      <c r="ATR21" s="103"/>
      <c r="ATS21" s="103"/>
      <c r="ATT21" s="103"/>
      <c r="ATU21" s="103"/>
      <c r="ATV21" s="103"/>
      <c r="ATW21" s="103"/>
      <c r="ATX21" s="103"/>
      <c r="ATY21" s="103"/>
      <c r="ATZ21" s="103"/>
      <c r="AUA21" s="103"/>
      <c r="AUB21" s="103"/>
      <c r="AUC21" s="103"/>
      <c r="AUD21" s="103"/>
      <c r="AUE21" s="103"/>
      <c r="AUF21" s="103"/>
      <c r="AUG21" s="103"/>
      <c r="AUH21" s="103"/>
      <c r="AUI21" s="103"/>
      <c r="AUJ21" s="103"/>
      <c r="AUK21" s="103"/>
      <c r="AUL21" s="103"/>
      <c r="AUM21" s="103"/>
      <c r="AUN21" s="103"/>
      <c r="AUO21" s="103"/>
      <c r="AUP21" s="103"/>
      <c r="AUQ21" s="103"/>
      <c r="AUR21" s="103"/>
      <c r="AUS21" s="103"/>
      <c r="AUT21" s="103"/>
      <c r="AUU21" s="103"/>
      <c r="AUV21" s="103"/>
      <c r="AUW21" s="103"/>
      <c r="AUX21" s="103"/>
      <c r="AUY21" s="103"/>
      <c r="AUZ21" s="103"/>
      <c r="AVA21" s="103"/>
      <c r="AVB21" s="103"/>
      <c r="AVC21" s="103"/>
      <c r="AVD21" s="103"/>
      <c r="AVE21" s="103"/>
      <c r="AVF21" s="103"/>
      <c r="AVG21" s="103"/>
      <c r="AVH21" s="103"/>
      <c r="AVI21" s="103"/>
      <c r="AVJ21" s="103"/>
      <c r="AVK21" s="103"/>
      <c r="AVL21" s="103"/>
      <c r="AVM21" s="103"/>
      <c r="AVN21" s="103"/>
      <c r="AVO21" s="103"/>
      <c r="AVP21" s="103"/>
      <c r="AVQ21" s="103"/>
      <c r="AVR21" s="103"/>
      <c r="AVS21" s="103"/>
      <c r="AVT21" s="103"/>
      <c r="AVU21" s="103"/>
      <c r="AVV21" s="103"/>
      <c r="AVW21" s="103"/>
      <c r="AVX21" s="103"/>
      <c r="AVY21" s="103"/>
      <c r="AVZ21" s="103"/>
      <c r="AWA21" s="103"/>
      <c r="AWB21" s="103"/>
      <c r="AWC21" s="103"/>
      <c r="AWD21" s="103"/>
      <c r="AWE21" s="103"/>
      <c r="AWF21" s="103"/>
      <c r="AWG21" s="103"/>
      <c r="AWH21" s="103"/>
      <c r="AWI21" s="103"/>
      <c r="AWJ21" s="103"/>
      <c r="AWK21" s="103"/>
      <c r="AWL21" s="103"/>
      <c r="AWM21" s="103"/>
      <c r="AWN21" s="103"/>
      <c r="AWO21" s="103"/>
      <c r="AWP21" s="103"/>
      <c r="AWQ21" s="103"/>
      <c r="AWR21" s="103"/>
      <c r="AWS21" s="103"/>
      <c r="AWT21" s="103"/>
      <c r="AWU21" s="103"/>
      <c r="AWV21" s="103"/>
      <c r="AWW21" s="103"/>
      <c r="AWX21" s="103"/>
      <c r="AWY21" s="103"/>
      <c r="AWZ21" s="103"/>
      <c r="AXA21" s="103"/>
      <c r="AXB21" s="103"/>
      <c r="AXC21" s="103"/>
      <c r="AXD21" s="103"/>
      <c r="AXE21" s="103"/>
      <c r="AXF21" s="103"/>
      <c r="AXG21" s="103"/>
      <c r="AXH21" s="103"/>
      <c r="AXI21" s="103"/>
      <c r="AXJ21" s="103"/>
      <c r="AXK21" s="103"/>
      <c r="AXL21" s="103"/>
      <c r="AXM21" s="103"/>
      <c r="AXN21" s="103"/>
      <c r="AXO21" s="103"/>
      <c r="AXP21" s="103"/>
      <c r="AXQ21" s="103"/>
      <c r="AXR21" s="103"/>
      <c r="AXS21" s="103"/>
      <c r="AXT21" s="103"/>
      <c r="AXU21" s="103"/>
      <c r="AXV21" s="103"/>
      <c r="AXW21" s="103"/>
      <c r="AXX21" s="103"/>
      <c r="AXY21" s="103"/>
      <c r="AXZ21" s="103"/>
      <c r="AYA21" s="103"/>
      <c r="AYB21" s="103"/>
      <c r="AYC21" s="103"/>
      <c r="AYD21" s="103"/>
      <c r="AYE21" s="103"/>
      <c r="AYF21" s="103"/>
      <c r="AYG21" s="103"/>
      <c r="AYH21" s="103"/>
      <c r="AYI21" s="103"/>
      <c r="AYJ21" s="103"/>
      <c r="AYK21" s="103"/>
      <c r="AYL21" s="103"/>
      <c r="AYM21" s="103"/>
      <c r="AYN21" s="103"/>
      <c r="AYO21" s="103"/>
      <c r="AYP21" s="103"/>
      <c r="AYQ21" s="103"/>
      <c r="AYR21" s="103"/>
      <c r="AYS21" s="103"/>
      <c r="AYT21" s="103"/>
      <c r="AYU21" s="103"/>
      <c r="AYV21" s="103"/>
      <c r="AYW21" s="103"/>
      <c r="AYX21" s="103"/>
      <c r="AYY21" s="103"/>
      <c r="AYZ21" s="103"/>
      <c r="AZA21" s="103"/>
      <c r="AZB21" s="103"/>
      <c r="AZC21" s="103"/>
      <c r="AZD21" s="103"/>
      <c r="AZE21" s="103"/>
      <c r="AZF21" s="103"/>
      <c r="AZG21" s="103"/>
      <c r="AZH21" s="103"/>
      <c r="AZI21" s="103"/>
      <c r="AZJ21" s="103"/>
      <c r="AZK21" s="103"/>
      <c r="AZL21" s="103"/>
      <c r="AZM21" s="103"/>
      <c r="AZN21" s="103"/>
      <c r="AZO21" s="103"/>
      <c r="AZP21" s="103"/>
      <c r="AZQ21" s="103"/>
      <c r="AZR21" s="103"/>
      <c r="AZS21" s="103"/>
      <c r="AZT21" s="103"/>
      <c r="AZU21" s="103"/>
      <c r="AZV21" s="103"/>
      <c r="AZW21" s="103"/>
      <c r="AZX21" s="103"/>
      <c r="AZY21" s="103"/>
      <c r="AZZ21" s="103"/>
      <c r="BAA21" s="103"/>
      <c r="BAB21" s="103"/>
      <c r="BAC21" s="103"/>
      <c r="BAD21" s="103"/>
      <c r="BAE21" s="103"/>
      <c r="BAF21" s="103"/>
      <c r="BAG21" s="103"/>
      <c r="BAH21" s="103"/>
      <c r="BAI21" s="103"/>
      <c r="BAJ21" s="103"/>
      <c r="BAK21" s="103"/>
      <c r="BAL21" s="103"/>
      <c r="BAM21" s="103"/>
      <c r="BAN21" s="103"/>
      <c r="BAO21" s="103"/>
      <c r="BAP21" s="103"/>
      <c r="BAQ21" s="103"/>
      <c r="BAR21" s="103"/>
      <c r="BAS21" s="103"/>
      <c r="BAT21" s="103"/>
      <c r="BAU21" s="103"/>
      <c r="BAV21" s="103"/>
      <c r="BAW21" s="103"/>
      <c r="BAX21" s="103"/>
      <c r="BAY21" s="103"/>
      <c r="BAZ21" s="103"/>
      <c r="BBA21" s="103"/>
      <c r="BBB21" s="103"/>
      <c r="BBC21" s="103"/>
      <c r="BBD21" s="103"/>
      <c r="BBE21" s="103"/>
      <c r="BBF21" s="103"/>
      <c r="BBG21" s="103"/>
      <c r="BBH21" s="103"/>
      <c r="BBI21" s="103"/>
      <c r="BBJ21" s="103"/>
      <c r="BBK21" s="103"/>
      <c r="BBL21" s="103"/>
      <c r="BBM21" s="103"/>
      <c r="BBN21" s="103"/>
      <c r="BBO21" s="103"/>
      <c r="BBP21" s="103"/>
      <c r="BBQ21" s="103"/>
      <c r="BBR21" s="103"/>
      <c r="BBS21" s="103"/>
      <c r="BBT21" s="103"/>
      <c r="BBU21" s="103"/>
      <c r="BBV21" s="103"/>
      <c r="BBW21" s="103"/>
      <c r="BBX21" s="103"/>
      <c r="BBY21" s="103"/>
      <c r="BBZ21" s="103"/>
      <c r="BCA21" s="103"/>
      <c r="BCB21" s="103"/>
      <c r="BCC21" s="103"/>
      <c r="BCD21" s="103"/>
      <c r="BCE21" s="103"/>
      <c r="BCF21" s="103"/>
      <c r="BCG21" s="103"/>
      <c r="BCH21" s="103"/>
      <c r="BCI21" s="103"/>
      <c r="BCJ21" s="103"/>
      <c r="BCK21" s="103"/>
      <c r="BCL21" s="103"/>
      <c r="BCM21" s="103"/>
      <c r="BCN21" s="103"/>
      <c r="BCO21" s="103"/>
      <c r="BCP21" s="103"/>
      <c r="BCQ21" s="103"/>
      <c r="BCR21" s="103"/>
      <c r="BCS21" s="103"/>
      <c r="BCT21" s="103"/>
      <c r="BCU21" s="103"/>
      <c r="BCV21" s="103"/>
      <c r="BCW21" s="103"/>
      <c r="BCX21" s="103"/>
      <c r="BCY21" s="103"/>
      <c r="BCZ21" s="103"/>
      <c r="BDA21" s="103"/>
      <c r="BDB21" s="103"/>
      <c r="BDC21" s="103"/>
      <c r="BDD21" s="103"/>
      <c r="BDE21" s="103"/>
      <c r="BDF21" s="103"/>
      <c r="BDG21" s="103"/>
      <c r="BDH21" s="103"/>
      <c r="BDI21" s="103"/>
      <c r="BDJ21" s="103"/>
      <c r="BDK21" s="103"/>
      <c r="BDL21" s="103"/>
      <c r="BDM21" s="103"/>
      <c r="BDN21" s="103"/>
      <c r="BDO21" s="103"/>
      <c r="BDP21" s="103"/>
      <c r="BDQ21" s="103"/>
      <c r="BDR21" s="103"/>
      <c r="BDS21" s="103"/>
      <c r="BDT21" s="103"/>
      <c r="BDU21" s="103"/>
      <c r="BDV21" s="103"/>
      <c r="BDW21" s="103"/>
      <c r="BDX21" s="103"/>
      <c r="BDY21" s="103"/>
      <c r="BDZ21" s="103"/>
      <c r="BEA21" s="103"/>
      <c r="BEB21" s="103"/>
      <c r="BEC21" s="103"/>
      <c r="BED21" s="103"/>
      <c r="BEE21" s="103"/>
      <c r="BEF21" s="103"/>
      <c r="BEG21" s="103"/>
      <c r="BEH21" s="103"/>
      <c r="BEI21" s="103"/>
      <c r="BEJ21" s="103"/>
      <c r="BEK21" s="103"/>
      <c r="BEL21" s="103"/>
      <c r="BEM21" s="103"/>
      <c r="BEN21" s="103"/>
      <c r="BEO21" s="103"/>
      <c r="BEP21" s="103"/>
      <c r="BEQ21" s="103"/>
      <c r="BER21" s="103"/>
      <c r="BES21" s="103"/>
      <c r="BET21" s="103"/>
      <c r="BEU21" s="103"/>
      <c r="BEV21" s="103"/>
      <c r="BEW21" s="103"/>
      <c r="BEX21" s="103"/>
      <c r="BEY21" s="103"/>
      <c r="BEZ21" s="103"/>
      <c r="BFA21" s="103"/>
      <c r="BFB21" s="103"/>
      <c r="BFC21" s="103"/>
      <c r="BFD21" s="103"/>
      <c r="BFE21" s="103"/>
      <c r="BFF21" s="103"/>
      <c r="BFG21" s="103"/>
      <c r="BFH21" s="103"/>
      <c r="BFI21" s="103"/>
      <c r="BFJ21" s="103"/>
      <c r="BFK21" s="103"/>
      <c r="BFL21" s="103"/>
      <c r="BFM21" s="103"/>
      <c r="BFN21" s="103"/>
      <c r="BFO21" s="103"/>
      <c r="BFP21" s="103"/>
      <c r="BFQ21" s="103"/>
      <c r="BFR21" s="103"/>
      <c r="BFS21" s="103"/>
      <c r="BFT21" s="103"/>
      <c r="BFU21" s="103"/>
      <c r="BFV21" s="103"/>
      <c r="BFW21" s="103"/>
      <c r="BFX21" s="103"/>
      <c r="BFY21" s="103"/>
      <c r="BFZ21" s="103"/>
      <c r="BGA21" s="103"/>
      <c r="BGB21" s="103"/>
      <c r="BGC21" s="103"/>
      <c r="BGD21" s="103"/>
      <c r="BGE21" s="103"/>
      <c r="BGF21" s="103"/>
      <c r="BGG21" s="103"/>
      <c r="BGH21" s="103"/>
      <c r="BGI21" s="103"/>
      <c r="BGJ21" s="103"/>
      <c r="BGK21" s="103"/>
      <c r="BGL21" s="103"/>
      <c r="BGM21" s="103"/>
      <c r="BGN21" s="103"/>
      <c r="BGO21" s="103"/>
      <c r="BGP21" s="103"/>
      <c r="BGQ21" s="103"/>
      <c r="BGR21" s="103"/>
      <c r="BGS21" s="103"/>
      <c r="BGT21" s="103"/>
      <c r="BGU21" s="103"/>
      <c r="BGV21" s="103"/>
      <c r="BGW21" s="103"/>
      <c r="BGX21" s="103"/>
      <c r="BGY21" s="103"/>
      <c r="BGZ21" s="103"/>
      <c r="BHA21" s="103"/>
      <c r="BHB21" s="103"/>
      <c r="BHC21" s="103"/>
      <c r="BHD21" s="103"/>
      <c r="BHE21" s="103"/>
      <c r="BHF21" s="103"/>
      <c r="BHG21" s="103"/>
      <c r="BHH21" s="103"/>
      <c r="BHI21" s="103"/>
      <c r="BHJ21" s="103"/>
      <c r="BHK21" s="103"/>
      <c r="BHL21" s="103"/>
      <c r="BHM21" s="103"/>
      <c r="BHN21" s="103"/>
      <c r="BHO21" s="103"/>
      <c r="BHP21" s="103"/>
      <c r="BHQ21" s="103"/>
      <c r="BHR21" s="103"/>
      <c r="BHS21" s="103"/>
      <c r="BHT21" s="103"/>
      <c r="BHU21" s="103"/>
      <c r="BHV21" s="103"/>
      <c r="BHW21" s="103"/>
      <c r="BHX21" s="103"/>
      <c r="BHY21" s="103"/>
      <c r="BHZ21" s="103"/>
      <c r="BIA21" s="103"/>
      <c r="BIB21" s="103"/>
      <c r="BIC21" s="103"/>
      <c r="BID21" s="103"/>
      <c r="BIE21" s="103"/>
      <c r="BIF21" s="103"/>
      <c r="BIG21" s="103"/>
      <c r="BIH21" s="103"/>
      <c r="BII21" s="103"/>
      <c r="BIJ21" s="103"/>
      <c r="BIK21" s="103"/>
      <c r="BIL21" s="103"/>
      <c r="BIM21" s="103"/>
      <c r="BIN21" s="103"/>
      <c r="BIO21" s="103"/>
      <c r="BIP21" s="103"/>
      <c r="BIQ21" s="103"/>
      <c r="BIR21" s="103"/>
      <c r="BIS21" s="103"/>
      <c r="BIT21" s="103"/>
      <c r="BIU21" s="103"/>
      <c r="BIV21" s="103"/>
      <c r="BIW21" s="103"/>
      <c r="BIX21" s="103"/>
      <c r="BIY21" s="103"/>
      <c r="BIZ21" s="103"/>
      <c r="BJA21" s="103"/>
      <c r="BJB21" s="103"/>
      <c r="BJC21" s="103"/>
      <c r="BJD21" s="103"/>
      <c r="BJE21" s="103"/>
      <c r="BJF21" s="103"/>
      <c r="BJG21" s="103"/>
      <c r="BJH21" s="103"/>
      <c r="BJI21" s="103"/>
      <c r="BJJ21" s="103"/>
      <c r="BJK21" s="103"/>
      <c r="BJL21" s="103"/>
      <c r="BJM21" s="103"/>
      <c r="BJN21" s="103"/>
      <c r="BJO21" s="103"/>
      <c r="BJP21" s="103"/>
      <c r="BJQ21" s="103"/>
      <c r="BJR21" s="103"/>
      <c r="BJS21" s="103"/>
      <c r="BJT21" s="103"/>
      <c r="BJU21" s="103"/>
      <c r="BJV21" s="103"/>
      <c r="BJW21" s="103"/>
      <c r="BJX21" s="103"/>
      <c r="BJY21" s="103"/>
      <c r="BJZ21" s="103"/>
      <c r="BKA21" s="103"/>
      <c r="BKB21" s="103"/>
      <c r="BKC21" s="103"/>
      <c r="BKD21" s="103"/>
      <c r="BKE21" s="103"/>
      <c r="BKF21" s="103"/>
      <c r="BKG21" s="103"/>
      <c r="BKH21" s="103"/>
      <c r="BKI21" s="103"/>
      <c r="BKJ21" s="103"/>
      <c r="BKK21" s="103"/>
      <c r="BKL21" s="103"/>
      <c r="BKM21" s="103"/>
      <c r="BKN21" s="103"/>
      <c r="BKO21" s="103"/>
      <c r="BKP21" s="103"/>
      <c r="BKQ21" s="103"/>
      <c r="BKR21" s="103"/>
      <c r="BKS21" s="103"/>
      <c r="BKT21" s="103"/>
      <c r="BKU21" s="103"/>
      <c r="BKV21" s="103"/>
      <c r="BKW21" s="103"/>
      <c r="BKX21" s="103"/>
      <c r="BKY21" s="103"/>
      <c r="BKZ21" s="103"/>
      <c r="BLA21" s="103"/>
      <c r="BLB21" s="103"/>
      <c r="BLC21" s="103"/>
      <c r="BLD21" s="103"/>
      <c r="BLE21" s="103"/>
      <c r="BLF21" s="103"/>
      <c r="BLG21" s="103"/>
      <c r="BLH21" s="103"/>
      <c r="BLI21" s="103"/>
      <c r="BLJ21" s="103"/>
      <c r="BLK21" s="103"/>
      <c r="BLL21" s="103"/>
      <c r="BLM21" s="103"/>
      <c r="BLN21" s="103"/>
      <c r="BLO21" s="103"/>
      <c r="BLP21" s="103"/>
      <c r="BLQ21" s="103"/>
      <c r="BLR21" s="103"/>
      <c r="BLS21" s="103"/>
      <c r="BLT21" s="103"/>
      <c r="BLU21" s="103"/>
      <c r="BLV21" s="103"/>
      <c r="BLW21" s="103"/>
      <c r="BLX21" s="103"/>
      <c r="BLY21" s="103"/>
      <c r="BLZ21" s="103"/>
      <c r="BMA21" s="103"/>
      <c r="BMB21" s="103"/>
      <c r="BMC21" s="103"/>
      <c r="BMD21" s="103"/>
      <c r="BME21" s="103"/>
      <c r="BMF21" s="103"/>
      <c r="BMG21" s="103"/>
      <c r="BMH21" s="103"/>
      <c r="BMI21" s="103"/>
      <c r="BMJ21" s="103"/>
      <c r="BMK21" s="103"/>
      <c r="BML21" s="103"/>
      <c r="BMM21" s="103"/>
      <c r="BMN21" s="103"/>
      <c r="BMO21" s="103"/>
      <c r="BMP21" s="103"/>
      <c r="BMQ21" s="103"/>
      <c r="BMR21" s="103"/>
      <c r="BMS21" s="103"/>
      <c r="BMT21" s="103"/>
      <c r="BMU21" s="103"/>
      <c r="BMV21" s="103"/>
      <c r="BMW21" s="103"/>
      <c r="BMX21" s="103"/>
      <c r="BMY21" s="103"/>
      <c r="BMZ21" s="103"/>
      <c r="BNA21" s="103"/>
      <c r="BNB21" s="103"/>
      <c r="BNC21" s="103"/>
      <c r="BND21" s="103"/>
      <c r="BNE21" s="103"/>
      <c r="BNF21" s="103"/>
      <c r="BNG21" s="103"/>
      <c r="BNH21" s="103"/>
      <c r="BNI21" s="103"/>
      <c r="BNJ21" s="103"/>
      <c r="BNK21" s="103"/>
      <c r="BNL21" s="103"/>
      <c r="BNM21" s="103"/>
      <c r="BNN21" s="103"/>
      <c r="BNO21" s="103"/>
      <c r="BNP21" s="103"/>
      <c r="BNQ21" s="103"/>
      <c r="BNR21" s="103"/>
      <c r="BNS21" s="103"/>
      <c r="BNT21" s="103"/>
      <c r="BNU21" s="103"/>
      <c r="BNV21" s="103"/>
      <c r="BNW21" s="103"/>
      <c r="BNX21" s="103"/>
      <c r="BNY21" s="103"/>
      <c r="BNZ21" s="103"/>
      <c r="BOA21" s="103"/>
      <c r="BOB21" s="103"/>
      <c r="BOC21" s="103"/>
      <c r="BOD21" s="103"/>
      <c r="BOE21" s="103"/>
      <c r="BOF21" s="103"/>
      <c r="BOG21" s="103"/>
      <c r="BOH21" s="103"/>
      <c r="BOI21" s="103"/>
      <c r="BOJ21" s="103"/>
      <c r="BOK21" s="103"/>
      <c r="BOL21" s="103"/>
      <c r="BOM21" s="103"/>
      <c r="BON21" s="103"/>
      <c r="BOO21" s="103"/>
      <c r="BOP21" s="103"/>
      <c r="BOQ21" s="103"/>
      <c r="BOR21" s="103"/>
      <c r="BOS21" s="103"/>
      <c r="BOT21" s="103"/>
      <c r="BOU21" s="103"/>
      <c r="BOV21" s="103"/>
      <c r="BOW21" s="103"/>
      <c r="BOX21" s="103"/>
      <c r="BOY21" s="103"/>
      <c r="BOZ21" s="103"/>
      <c r="BPA21" s="103"/>
      <c r="BPB21" s="103"/>
      <c r="BPC21" s="103"/>
      <c r="BPD21" s="103"/>
      <c r="BPE21" s="103"/>
      <c r="BPF21" s="103"/>
      <c r="BPG21" s="103"/>
      <c r="BPH21" s="103"/>
      <c r="BPI21" s="103"/>
      <c r="BPJ21" s="103"/>
      <c r="BPK21" s="103"/>
      <c r="BPL21" s="103"/>
      <c r="BPM21" s="103"/>
      <c r="BPN21" s="103"/>
      <c r="BPO21" s="103"/>
      <c r="BPP21" s="103"/>
      <c r="BPQ21" s="103"/>
      <c r="BPR21" s="103"/>
      <c r="BPS21" s="103"/>
      <c r="BPT21" s="103"/>
      <c r="BPU21" s="103"/>
      <c r="BPV21" s="103"/>
      <c r="BPW21" s="103"/>
      <c r="BPX21" s="103"/>
      <c r="BPY21" s="103"/>
      <c r="BPZ21" s="103"/>
      <c r="BQA21" s="103"/>
      <c r="BQB21" s="103"/>
      <c r="BQC21" s="103"/>
      <c r="BQD21" s="103"/>
      <c r="BQE21" s="103"/>
      <c r="BQF21" s="103"/>
      <c r="BQG21" s="103"/>
      <c r="BQH21" s="103"/>
      <c r="BQI21" s="103"/>
      <c r="BQJ21" s="103"/>
      <c r="BQK21" s="103"/>
      <c r="BQL21" s="103"/>
      <c r="BQM21" s="103"/>
      <c r="BQN21" s="103"/>
      <c r="BQO21" s="103"/>
      <c r="BQP21" s="103"/>
      <c r="BQQ21" s="103"/>
      <c r="BQR21" s="103"/>
      <c r="BQS21" s="103"/>
      <c r="BQT21" s="103"/>
      <c r="BQU21" s="103"/>
      <c r="BQV21" s="103"/>
      <c r="BQW21" s="103"/>
      <c r="BQX21" s="103"/>
      <c r="BQY21" s="103"/>
      <c r="BQZ21" s="103"/>
      <c r="BRA21" s="103"/>
      <c r="BRB21" s="103"/>
      <c r="BRC21" s="103"/>
      <c r="BRD21" s="103"/>
      <c r="BRE21" s="103"/>
      <c r="BRF21" s="103"/>
      <c r="BRG21" s="103"/>
      <c r="BRH21" s="103"/>
      <c r="BRI21" s="103"/>
      <c r="BRJ21" s="103"/>
      <c r="BRK21" s="103"/>
      <c r="BRL21" s="103"/>
      <c r="BRM21" s="103"/>
      <c r="BRN21" s="103"/>
      <c r="BRO21" s="103"/>
      <c r="BRP21" s="103"/>
      <c r="BRQ21" s="103"/>
      <c r="BRR21" s="103"/>
      <c r="BRS21" s="103"/>
      <c r="BRT21" s="103"/>
      <c r="BRU21" s="103"/>
      <c r="BRV21" s="103"/>
      <c r="BRW21" s="103"/>
      <c r="BRX21" s="103"/>
      <c r="BRY21" s="103"/>
      <c r="BRZ21" s="103"/>
      <c r="BSA21" s="103"/>
      <c r="BSB21" s="103"/>
      <c r="BSC21" s="103"/>
      <c r="BSD21" s="103"/>
      <c r="BSE21" s="103"/>
      <c r="BSF21" s="103"/>
      <c r="BSG21" s="103"/>
      <c r="BSH21" s="103"/>
      <c r="BSI21" s="103"/>
      <c r="BSJ21" s="103"/>
      <c r="BSK21" s="103"/>
      <c r="BSL21" s="103"/>
      <c r="BSM21" s="103"/>
      <c r="BSN21" s="103"/>
      <c r="BSO21" s="103"/>
      <c r="BSP21" s="103"/>
      <c r="BSQ21" s="103"/>
      <c r="BSR21" s="103"/>
      <c r="BSS21" s="103"/>
      <c r="BST21" s="103"/>
      <c r="BSU21" s="103"/>
      <c r="BSV21" s="103"/>
      <c r="BSW21" s="103"/>
      <c r="BSX21" s="103"/>
      <c r="BSY21" s="103"/>
      <c r="BSZ21" s="103"/>
      <c r="BTA21" s="103"/>
      <c r="BTB21" s="103"/>
      <c r="BTC21" s="103"/>
      <c r="BTD21" s="103"/>
      <c r="BTE21" s="103"/>
      <c r="BTF21" s="103"/>
      <c r="BTG21" s="103"/>
      <c r="BTH21" s="103"/>
      <c r="BTI21" s="103"/>
      <c r="BTJ21" s="103"/>
      <c r="BTK21" s="103"/>
      <c r="BTL21" s="103"/>
      <c r="BTM21" s="103"/>
      <c r="BTN21" s="103"/>
      <c r="BTO21" s="103"/>
      <c r="BTP21" s="103"/>
      <c r="BTQ21" s="103"/>
      <c r="BTR21" s="103"/>
      <c r="BTS21" s="103"/>
      <c r="BTT21" s="103"/>
      <c r="BTU21" s="103"/>
      <c r="BTV21" s="103"/>
      <c r="BTW21" s="103"/>
      <c r="BTX21" s="103"/>
      <c r="BTY21" s="103"/>
      <c r="BTZ21" s="103"/>
      <c r="BUA21" s="103"/>
      <c r="BUB21" s="103"/>
      <c r="BUC21" s="103"/>
      <c r="BUD21" s="103"/>
      <c r="BUE21" s="103"/>
      <c r="BUF21" s="103"/>
      <c r="BUG21" s="103"/>
      <c r="BUH21" s="103"/>
      <c r="BUI21" s="103"/>
      <c r="BUJ21" s="103"/>
      <c r="BUK21" s="103"/>
      <c r="BUL21" s="103"/>
      <c r="BUM21" s="103"/>
      <c r="BUN21" s="103"/>
      <c r="BUO21" s="103"/>
      <c r="BUP21" s="103"/>
      <c r="BUQ21" s="103"/>
      <c r="BUR21" s="103"/>
      <c r="BUS21" s="103"/>
      <c r="BUT21" s="103"/>
      <c r="BUU21" s="103"/>
      <c r="BUV21" s="103"/>
      <c r="BUW21" s="103"/>
      <c r="BUX21" s="103"/>
      <c r="BUY21" s="103"/>
      <c r="BUZ21" s="103"/>
      <c r="BVA21" s="103"/>
      <c r="BVB21" s="103"/>
      <c r="BVC21" s="103"/>
      <c r="BVD21" s="103"/>
      <c r="BVE21" s="103"/>
      <c r="BVF21" s="103"/>
      <c r="BVG21" s="103"/>
      <c r="BVH21" s="103"/>
      <c r="BVI21" s="103"/>
      <c r="BVJ21" s="103"/>
      <c r="BVK21" s="103"/>
      <c r="BVL21" s="103"/>
      <c r="BVM21" s="103"/>
      <c r="BVN21" s="103"/>
      <c r="BVO21" s="103"/>
      <c r="BVP21" s="103"/>
      <c r="BVQ21" s="103"/>
      <c r="BVR21" s="103"/>
      <c r="BVS21" s="103"/>
      <c r="BVT21" s="103"/>
      <c r="BVU21" s="103"/>
      <c r="BVV21" s="103"/>
      <c r="BVW21" s="103"/>
      <c r="BVX21" s="103"/>
      <c r="BVY21" s="103"/>
      <c r="BVZ21" s="103"/>
      <c r="BWA21" s="103"/>
      <c r="BWB21" s="103"/>
      <c r="BWC21" s="103"/>
      <c r="BWD21" s="103"/>
      <c r="BWE21" s="103"/>
      <c r="BWF21" s="103"/>
      <c r="BWG21" s="103"/>
      <c r="BWH21" s="103"/>
      <c r="BWI21" s="103"/>
      <c r="BWJ21" s="103"/>
      <c r="BWK21" s="103"/>
      <c r="BWL21" s="103"/>
      <c r="BWM21" s="103"/>
      <c r="BWN21" s="103"/>
      <c r="BWO21" s="103"/>
      <c r="BWP21" s="103"/>
      <c r="BWQ21" s="103"/>
      <c r="BWR21" s="103"/>
      <c r="BWS21" s="103"/>
      <c r="BWT21" s="103"/>
      <c r="BWU21" s="103"/>
      <c r="BWV21" s="103"/>
      <c r="BWW21" s="103"/>
      <c r="BWX21" s="103"/>
      <c r="BWY21" s="103"/>
      <c r="BWZ21" s="103"/>
      <c r="BXA21" s="103"/>
      <c r="BXB21" s="103"/>
      <c r="BXC21" s="103"/>
      <c r="BXD21" s="103"/>
      <c r="BXE21" s="103"/>
      <c r="BXF21" s="103"/>
      <c r="BXG21" s="103"/>
      <c r="BXH21" s="103"/>
      <c r="BXI21" s="103"/>
      <c r="BXJ21" s="103"/>
      <c r="BXK21" s="103"/>
      <c r="BXL21" s="103"/>
      <c r="BXM21" s="103"/>
      <c r="BXN21" s="103"/>
      <c r="BXO21" s="103"/>
      <c r="BXP21" s="103"/>
      <c r="BXQ21" s="103"/>
      <c r="BXR21" s="103"/>
      <c r="BXS21" s="103"/>
      <c r="BXT21" s="103"/>
      <c r="BXU21" s="103"/>
      <c r="BXV21" s="103"/>
      <c r="BXW21" s="103"/>
      <c r="BXX21" s="103"/>
      <c r="BXY21" s="103"/>
      <c r="BXZ21" s="103"/>
      <c r="BYA21" s="103"/>
      <c r="BYB21" s="103"/>
      <c r="BYC21" s="103"/>
      <c r="BYD21" s="103"/>
      <c r="BYE21" s="103"/>
      <c r="BYF21" s="103"/>
      <c r="BYG21" s="103"/>
      <c r="BYH21" s="103"/>
      <c r="BYI21" s="103"/>
      <c r="BYJ21" s="103"/>
      <c r="BYK21" s="103"/>
      <c r="BYL21" s="103"/>
      <c r="BYM21" s="103"/>
      <c r="BYN21" s="103"/>
      <c r="BYO21" s="103"/>
      <c r="BYP21" s="103"/>
      <c r="BYQ21" s="103"/>
      <c r="BYR21" s="103"/>
      <c r="BYS21" s="103"/>
      <c r="BYT21" s="103"/>
      <c r="BYU21" s="103"/>
      <c r="BYV21" s="103"/>
      <c r="BYW21" s="103"/>
      <c r="BYX21" s="103"/>
      <c r="BYY21" s="103"/>
      <c r="BYZ21" s="103"/>
      <c r="BZA21" s="103"/>
      <c r="BZB21" s="103"/>
      <c r="BZC21" s="103"/>
      <c r="BZD21" s="103"/>
      <c r="BZE21" s="103"/>
      <c r="BZF21" s="103"/>
      <c r="BZG21" s="103"/>
      <c r="BZH21" s="103"/>
      <c r="BZI21" s="103"/>
      <c r="BZJ21" s="103"/>
      <c r="BZK21" s="103"/>
      <c r="BZL21" s="103"/>
      <c r="BZM21" s="103"/>
      <c r="BZN21" s="103"/>
      <c r="BZO21" s="103"/>
      <c r="BZP21" s="103"/>
      <c r="BZQ21" s="103"/>
      <c r="BZR21" s="103"/>
      <c r="BZS21" s="103"/>
      <c r="BZT21" s="103"/>
      <c r="BZU21" s="103"/>
      <c r="BZV21" s="103"/>
      <c r="BZW21" s="103"/>
      <c r="BZX21" s="103"/>
      <c r="BZY21" s="103"/>
      <c r="BZZ21" s="103"/>
      <c r="CAA21" s="103"/>
      <c r="CAB21" s="103"/>
      <c r="CAC21" s="103"/>
      <c r="CAD21" s="103"/>
      <c r="CAE21" s="103"/>
      <c r="CAF21" s="103"/>
      <c r="CAG21" s="103"/>
      <c r="CAH21" s="103"/>
      <c r="CAI21" s="103"/>
      <c r="CAJ21" s="103"/>
      <c r="CAK21" s="103"/>
      <c r="CAL21" s="103"/>
      <c r="CAM21" s="103"/>
      <c r="CAN21" s="103"/>
      <c r="CAO21" s="103"/>
      <c r="CAP21" s="103"/>
      <c r="CAQ21" s="103"/>
      <c r="CAR21" s="103"/>
      <c r="CAS21" s="103"/>
      <c r="CAT21" s="103"/>
      <c r="CAU21" s="103"/>
      <c r="CAV21" s="103"/>
      <c r="CAW21" s="103"/>
      <c r="CAX21" s="103"/>
      <c r="CAY21" s="103"/>
      <c r="CAZ21" s="103"/>
      <c r="CBA21" s="103"/>
      <c r="CBB21" s="103"/>
      <c r="CBC21" s="103"/>
      <c r="CBD21" s="103"/>
      <c r="CBE21" s="103"/>
      <c r="CBF21" s="103"/>
      <c r="CBG21" s="103"/>
      <c r="CBH21" s="103"/>
      <c r="CBI21" s="103"/>
      <c r="CBJ21" s="103"/>
      <c r="CBK21" s="103"/>
      <c r="CBL21" s="103"/>
      <c r="CBM21" s="103"/>
      <c r="CBN21" s="103"/>
      <c r="CBO21" s="103"/>
      <c r="CBP21" s="103"/>
      <c r="CBQ21" s="103"/>
      <c r="CBR21" s="103"/>
      <c r="CBS21" s="103"/>
      <c r="CBT21" s="103"/>
      <c r="CBU21" s="103"/>
      <c r="CBV21" s="103"/>
      <c r="CBW21" s="103"/>
      <c r="CBX21" s="103"/>
      <c r="CBY21" s="103"/>
      <c r="CBZ21" s="103"/>
      <c r="CCA21" s="103"/>
      <c r="CCB21" s="103"/>
      <c r="CCC21" s="103"/>
      <c r="CCD21" s="103"/>
      <c r="CCE21" s="103"/>
      <c r="CCF21" s="103"/>
      <c r="CCG21" s="103"/>
      <c r="CCH21" s="103"/>
      <c r="CCI21" s="103"/>
      <c r="CCJ21" s="103"/>
      <c r="CCK21" s="103"/>
      <c r="CCL21" s="103"/>
      <c r="CCM21" s="103"/>
      <c r="CCN21" s="103"/>
      <c r="CCO21" s="103"/>
      <c r="CCP21" s="103"/>
      <c r="CCQ21" s="103"/>
      <c r="CCR21" s="103"/>
      <c r="CCS21" s="103"/>
      <c r="CCT21" s="103"/>
      <c r="CCU21" s="103"/>
      <c r="CCV21" s="103"/>
      <c r="CCW21" s="103"/>
      <c r="CCX21" s="103"/>
      <c r="CCY21" s="103"/>
      <c r="CCZ21" s="103"/>
      <c r="CDA21" s="103"/>
      <c r="CDB21" s="103"/>
      <c r="CDC21" s="103"/>
      <c r="CDD21" s="103"/>
      <c r="CDE21" s="103"/>
      <c r="CDF21" s="103"/>
      <c r="CDG21" s="103"/>
      <c r="CDH21" s="103"/>
      <c r="CDI21" s="103"/>
      <c r="CDJ21" s="103"/>
      <c r="CDK21" s="103"/>
      <c r="CDL21" s="103"/>
      <c r="CDM21" s="103"/>
      <c r="CDN21" s="103"/>
      <c r="CDO21" s="103"/>
      <c r="CDP21" s="103"/>
      <c r="CDQ21" s="103"/>
      <c r="CDR21" s="103"/>
      <c r="CDS21" s="103"/>
      <c r="CDT21" s="103"/>
      <c r="CDU21" s="103"/>
      <c r="CDV21" s="103"/>
      <c r="CDW21" s="103"/>
      <c r="CDX21" s="103"/>
      <c r="CDY21" s="103"/>
      <c r="CDZ21" s="103"/>
      <c r="CEA21" s="103"/>
      <c r="CEB21" s="103"/>
      <c r="CEC21" s="103"/>
      <c r="CED21" s="103"/>
      <c r="CEE21" s="103"/>
      <c r="CEF21" s="103"/>
      <c r="CEG21" s="103"/>
      <c r="CEH21" s="103"/>
      <c r="CEI21" s="103"/>
      <c r="CEJ21" s="103"/>
      <c r="CEK21" s="103"/>
      <c r="CEL21" s="103"/>
      <c r="CEM21" s="103"/>
      <c r="CEN21" s="103"/>
      <c r="CEO21" s="103"/>
      <c r="CEP21" s="103"/>
      <c r="CEQ21" s="103"/>
      <c r="CER21" s="103"/>
      <c r="CES21" s="103"/>
      <c r="CET21" s="103"/>
      <c r="CEU21" s="103"/>
      <c r="CEV21" s="103"/>
      <c r="CEW21" s="103"/>
      <c r="CEX21" s="103"/>
      <c r="CEY21" s="103"/>
      <c r="CEZ21" s="103"/>
      <c r="CFA21" s="103"/>
      <c r="CFB21" s="103"/>
      <c r="CFC21" s="103"/>
      <c r="CFD21" s="103"/>
      <c r="CFE21" s="103"/>
      <c r="CFF21" s="103"/>
      <c r="CFG21" s="103"/>
      <c r="CFH21" s="103"/>
      <c r="CFI21" s="103"/>
      <c r="CFJ21" s="103"/>
      <c r="CFK21" s="103"/>
      <c r="CFL21" s="103"/>
      <c r="CFM21" s="103"/>
      <c r="CFN21" s="103"/>
      <c r="CFO21" s="103"/>
      <c r="CFP21" s="103"/>
      <c r="CFQ21" s="103"/>
      <c r="CFR21" s="103"/>
      <c r="CFS21" s="103"/>
      <c r="CFT21" s="103"/>
      <c r="CFU21" s="103"/>
      <c r="CFV21" s="103"/>
      <c r="CFW21" s="103"/>
      <c r="CFX21" s="103"/>
      <c r="CFY21" s="103"/>
      <c r="CFZ21" s="103"/>
      <c r="CGA21" s="103"/>
      <c r="CGB21" s="103"/>
      <c r="CGC21" s="103"/>
      <c r="CGD21" s="103"/>
      <c r="CGE21" s="103"/>
      <c r="CGF21" s="103"/>
      <c r="CGG21" s="103"/>
      <c r="CGH21" s="103"/>
      <c r="CGI21" s="103"/>
      <c r="CGJ21" s="103"/>
      <c r="CGK21" s="103"/>
      <c r="CGL21" s="103"/>
      <c r="CGM21" s="103"/>
      <c r="CGN21" s="103"/>
      <c r="CGO21" s="103"/>
      <c r="CGP21" s="103"/>
      <c r="CGQ21" s="103"/>
      <c r="CGR21" s="103"/>
      <c r="CGS21" s="103"/>
      <c r="CGT21" s="103"/>
      <c r="CGU21" s="103"/>
      <c r="CGV21" s="103"/>
      <c r="CGW21" s="103"/>
      <c r="CGX21" s="103"/>
      <c r="CGY21" s="103"/>
      <c r="CGZ21" s="103"/>
      <c r="CHA21" s="103"/>
      <c r="CHB21" s="103"/>
      <c r="CHC21" s="103"/>
      <c r="CHD21" s="103"/>
      <c r="CHE21" s="103"/>
      <c r="CHF21" s="103"/>
      <c r="CHG21" s="103"/>
      <c r="CHH21" s="103"/>
      <c r="CHI21" s="103"/>
      <c r="CHJ21" s="103"/>
      <c r="CHK21" s="103"/>
      <c r="CHL21" s="103"/>
      <c r="CHM21" s="103"/>
      <c r="CHN21" s="103"/>
      <c r="CHO21" s="103"/>
      <c r="CHP21" s="103"/>
      <c r="CHQ21" s="103"/>
      <c r="CHR21" s="103"/>
      <c r="CHS21" s="103"/>
      <c r="CHT21" s="103"/>
      <c r="CHU21" s="103"/>
      <c r="CHV21" s="103"/>
      <c r="CHW21" s="103"/>
      <c r="CHX21" s="103"/>
      <c r="CHY21" s="103"/>
      <c r="CHZ21" s="103"/>
      <c r="CIA21" s="103"/>
      <c r="CIB21" s="103"/>
      <c r="CIC21" s="103"/>
      <c r="CID21" s="103"/>
      <c r="CIE21" s="103"/>
      <c r="CIF21" s="103"/>
      <c r="CIG21" s="103"/>
      <c r="CIH21" s="103"/>
      <c r="CII21" s="103"/>
      <c r="CIJ21" s="103"/>
      <c r="CIK21" s="103"/>
      <c r="CIL21" s="103"/>
      <c r="CIM21" s="103"/>
      <c r="CIN21" s="103"/>
      <c r="CIO21" s="103"/>
      <c r="CIP21" s="103"/>
      <c r="CIQ21" s="103"/>
      <c r="CIR21" s="103"/>
      <c r="CIS21" s="103"/>
      <c r="CIT21" s="103"/>
      <c r="CIU21" s="103"/>
      <c r="CIV21" s="103"/>
      <c r="CIW21" s="103"/>
      <c r="CIX21" s="103"/>
      <c r="CIY21" s="103"/>
      <c r="CIZ21" s="103"/>
      <c r="CJA21" s="103"/>
      <c r="CJB21" s="103"/>
      <c r="CJC21" s="103"/>
      <c r="CJD21" s="103"/>
      <c r="CJE21" s="103"/>
      <c r="CJF21" s="103"/>
      <c r="CJG21" s="103"/>
      <c r="CJH21" s="103"/>
      <c r="CJI21" s="103"/>
      <c r="CJJ21" s="103"/>
      <c r="CJK21" s="103"/>
      <c r="CJL21" s="103"/>
      <c r="CJM21" s="103"/>
      <c r="CJN21" s="103"/>
      <c r="CJO21" s="103"/>
      <c r="CJP21" s="103"/>
      <c r="CJQ21" s="103"/>
      <c r="CJR21" s="103"/>
      <c r="CJS21" s="103"/>
      <c r="CJT21" s="103"/>
      <c r="CJU21" s="103"/>
      <c r="CJV21" s="103"/>
      <c r="CJW21" s="103"/>
      <c r="CJX21" s="103"/>
      <c r="CJY21" s="103"/>
      <c r="CJZ21" s="103"/>
      <c r="CKA21" s="103"/>
      <c r="CKB21" s="103"/>
      <c r="CKC21" s="103"/>
      <c r="CKD21" s="103"/>
      <c r="CKE21" s="103"/>
      <c r="CKF21" s="103"/>
      <c r="CKG21" s="103"/>
      <c r="CKH21" s="103"/>
      <c r="CKI21" s="103"/>
      <c r="CKJ21" s="103"/>
      <c r="CKK21" s="103"/>
      <c r="CKL21" s="103"/>
      <c r="CKM21" s="103"/>
      <c r="CKN21" s="103"/>
      <c r="CKO21" s="103"/>
      <c r="CKP21" s="103"/>
      <c r="CKQ21" s="103"/>
      <c r="CKR21" s="103"/>
      <c r="CKS21" s="103"/>
      <c r="CKT21" s="103"/>
      <c r="CKU21" s="103"/>
      <c r="CKV21" s="103"/>
      <c r="CKW21" s="103"/>
      <c r="CKX21" s="103"/>
      <c r="CKY21" s="103"/>
      <c r="CKZ21" s="103"/>
      <c r="CLA21" s="103"/>
      <c r="CLB21" s="103"/>
      <c r="CLC21" s="103"/>
      <c r="CLD21" s="103"/>
      <c r="CLE21" s="103"/>
      <c r="CLF21" s="103"/>
      <c r="CLG21" s="103"/>
      <c r="CLH21" s="103"/>
      <c r="CLI21" s="103"/>
      <c r="CLJ21" s="103"/>
      <c r="CLK21" s="103"/>
      <c r="CLL21" s="103"/>
      <c r="CLM21" s="103"/>
      <c r="CLN21" s="103"/>
      <c r="CLO21" s="103"/>
      <c r="CLP21" s="103"/>
      <c r="CLQ21" s="103"/>
      <c r="CLR21" s="103"/>
      <c r="CLS21" s="103"/>
      <c r="CLT21" s="103"/>
      <c r="CLU21" s="103"/>
      <c r="CLV21" s="103"/>
      <c r="CLW21" s="103"/>
      <c r="CLX21" s="103"/>
      <c r="CLY21" s="103"/>
      <c r="CLZ21" s="103"/>
      <c r="CMA21" s="103"/>
      <c r="CMB21" s="103"/>
      <c r="CMC21" s="103"/>
      <c r="CMD21" s="103"/>
      <c r="CME21" s="103"/>
      <c r="CMF21" s="103"/>
      <c r="CMG21" s="103"/>
      <c r="CMH21" s="103"/>
      <c r="CMI21" s="103"/>
      <c r="CMJ21" s="103"/>
      <c r="CMK21" s="103"/>
      <c r="CML21" s="103"/>
      <c r="CMM21" s="103"/>
      <c r="CMN21" s="103"/>
      <c r="CMO21" s="103"/>
      <c r="CMP21" s="103"/>
      <c r="CMQ21" s="103"/>
      <c r="CMR21" s="103"/>
      <c r="CMS21" s="103"/>
      <c r="CMT21" s="103"/>
      <c r="CMU21" s="103"/>
      <c r="CMV21" s="103"/>
      <c r="CMW21" s="103"/>
      <c r="CMX21" s="103"/>
      <c r="CMY21" s="103"/>
      <c r="CMZ21" s="103"/>
      <c r="CNA21" s="103"/>
      <c r="CNB21" s="103"/>
      <c r="CNC21" s="103"/>
      <c r="CND21" s="103"/>
      <c r="CNE21" s="103"/>
      <c r="CNF21" s="103"/>
      <c r="CNG21" s="103"/>
      <c r="CNH21" s="103"/>
      <c r="CNI21" s="103"/>
      <c r="CNJ21" s="103"/>
      <c r="CNK21" s="103"/>
      <c r="CNL21" s="103"/>
      <c r="CNM21" s="103"/>
      <c r="CNN21" s="103"/>
      <c r="CNO21" s="103"/>
      <c r="CNP21" s="103"/>
      <c r="CNQ21" s="103"/>
      <c r="CNR21" s="103"/>
      <c r="CNS21" s="103"/>
      <c r="CNT21" s="103"/>
      <c r="CNU21" s="103"/>
      <c r="CNV21" s="103"/>
      <c r="CNW21" s="103"/>
      <c r="CNX21" s="103"/>
      <c r="CNY21" s="103"/>
      <c r="CNZ21" s="103"/>
      <c r="COA21" s="103"/>
      <c r="COB21" s="103"/>
      <c r="COC21" s="103"/>
      <c r="COD21" s="103"/>
      <c r="COE21" s="103"/>
      <c r="COF21" s="103"/>
      <c r="COG21" s="103"/>
      <c r="COH21" s="103"/>
      <c r="COI21" s="103"/>
      <c r="COJ21" s="103"/>
      <c r="COK21" s="103"/>
      <c r="COL21" s="103"/>
      <c r="COM21" s="103"/>
      <c r="CON21" s="103"/>
      <c r="COO21" s="103"/>
      <c r="COP21" s="103"/>
      <c r="COQ21" s="103"/>
      <c r="COR21" s="103"/>
      <c r="COS21" s="103"/>
      <c r="COT21" s="103"/>
      <c r="COU21" s="103"/>
      <c r="COV21" s="103"/>
      <c r="COW21" s="103"/>
      <c r="COX21" s="103"/>
      <c r="COY21" s="103"/>
      <c r="COZ21" s="103"/>
      <c r="CPA21" s="103"/>
      <c r="CPB21" s="103"/>
      <c r="CPC21" s="103"/>
      <c r="CPD21" s="103"/>
      <c r="CPE21" s="103"/>
      <c r="CPF21" s="103"/>
      <c r="CPG21" s="103"/>
      <c r="CPH21" s="103"/>
      <c r="CPI21" s="103"/>
      <c r="CPJ21" s="103"/>
      <c r="CPK21" s="103"/>
      <c r="CPL21" s="103"/>
      <c r="CPM21" s="103"/>
      <c r="CPN21" s="103"/>
      <c r="CPO21" s="103"/>
      <c r="CPP21" s="103"/>
      <c r="CPQ21" s="103"/>
      <c r="CPR21" s="103"/>
      <c r="CPS21" s="103"/>
      <c r="CPT21" s="103"/>
      <c r="CPU21" s="103"/>
      <c r="CPV21" s="103"/>
      <c r="CPW21" s="103"/>
      <c r="CPX21" s="103"/>
      <c r="CPY21" s="103"/>
      <c r="CPZ21" s="103"/>
      <c r="CQA21" s="103"/>
      <c r="CQB21" s="103"/>
      <c r="CQC21" s="103"/>
      <c r="CQD21" s="103"/>
      <c r="CQE21" s="103"/>
      <c r="CQF21" s="103"/>
      <c r="CQG21" s="103"/>
      <c r="CQH21" s="103"/>
      <c r="CQI21" s="103"/>
      <c r="CQJ21" s="103"/>
      <c r="CQK21" s="103"/>
      <c r="CQL21" s="103"/>
      <c r="CQM21" s="103"/>
      <c r="CQN21" s="103"/>
      <c r="CQO21" s="103"/>
      <c r="CQP21" s="103"/>
      <c r="CQQ21" s="103"/>
      <c r="CQR21" s="103"/>
      <c r="CQS21" s="103"/>
      <c r="CQT21" s="103"/>
      <c r="CQU21" s="103"/>
      <c r="CQV21" s="103"/>
      <c r="CQW21" s="103"/>
      <c r="CQX21" s="103"/>
      <c r="CQY21" s="103"/>
      <c r="CQZ21" s="103"/>
      <c r="CRA21" s="103"/>
      <c r="CRB21" s="103"/>
      <c r="CRC21" s="103"/>
      <c r="CRD21" s="103"/>
      <c r="CRE21" s="103"/>
      <c r="CRF21" s="103"/>
      <c r="CRG21" s="103"/>
      <c r="CRH21" s="103"/>
      <c r="CRI21" s="103"/>
      <c r="CRJ21" s="103"/>
      <c r="CRK21" s="103"/>
      <c r="CRL21" s="103"/>
      <c r="CRM21" s="103"/>
      <c r="CRN21" s="103"/>
      <c r="CRO21" s="103"/>
      <c r="CRP21" s="103"/>
      <c r="CRQ21" s="103"/>
      <c r="CRR21" s="103"/>
      <c r="CRS21" s="103"/>
      <c r="CRT21" s="103"/>
      <c r="CRU21" s="103"/>
      <c r="CRV21" s="103"/>
      <c r="CRW21" s="103"/>
      <c r="CRX21" s="103"/>
      <c r="CRY21" s="103"/>
      <c r="CRZ21" s="103"/>
      <c r="CSA21" s="103"/>
      <c r="CSB21" s="103"/>
      <c r="CSC21" s="103"/>
      <c r="CSD21" s="103"/>
      <c r="CSE21" s="103"/>
      <c r="CSF21" s="103"/>
      <c r="CSG21" s="103"/>
      <c r="CSH21" s="103"/>
      <c r="CSI21" s="103"/>
      <c r="CSJ21" s="103"/>
      <c r="CSK21" s="103"/>
      <c r="CSL21" s="103"/>
      <c r="CSM21" s="103"/>
      <c r="CSN21" s="103"/>
      <c r="CSO21" s="103"/>
      <c r="CSP21" s="103"/>
      <c r="CSQ21" s="103"/>
      <c r="CSR21" s="103"/>
      <c r="CSS21" s="103"/>
      <c r="CST21" s="103"/>
      <c r="CSU21" s="103"/>
      <c r="CSV21" s="103"/>
      <c r="CSW21" s="103"/>
      <c r="CSX21" s="103"/>
      <c r="CSY21" s="103"/>
      <c r="CSZ21" s="103"/>
      <c r="CTA21" s="103"/>
      <c r="CTB21" s="103"/>
      <c r="CTC21" s="103"/>
      <c r="CTD21" s="103"/>
      <c r="CTE21" s="103"/>
      <c r="CTF21" s="103"/>
      <c r="CTG21" s="103"/>
      <c r="CTH21" s="103"/>
      <c r="CTI21" s="103"/>
      <c r="CTJ21" s="103"/>
      <c r="CTK21" s="103"/>
      <c r="CTL21" s="103"/>
      <c r="CTM21" s="103"/>
      <c r="CTN21" s="103"/>
      <c r="CTO21" s="103"/>
      <c r="CTP21" s="103"/>
      <c r="CTQ21" s="103"/>
      <c r="CTR21" s="103"/>
      <c r="CTS21" s="103"/>
      <c r="CTT21" s="103"/>
      <c r="CTU21" s="103"/>
      <c r="CTV21" s="103"/>
      <c r="CTW21" s="103"/>
      <c r="CTX21" s="103"/>
      <c r="CTY21" s="103"/>
      <c r="CTZ21" s="103"/>
      <c r="CUA21" s="103"/>
      <c r="CUB21" s="103"/>
      <c r="CUC21" s="103"/>
      <c r="CUD21" s="103"/>
      <c r="CUE21" s="103"/>
      <c r="CUF21" s="103"/>
      <c r="CUG21" s="103"/>
      <c r="CUH21" s="103"/>
      <c r="CUI21" s="103"/>
      <c r="CUJ21" s="103"/>
      <c r="CUK21" s="103"/>
      <c r="CUL21" s="103"/>
      <c r="CUM21" s="103"/>
      <c r="CUN21" s="103"/>
      <c r="CUO21" s="103"/>
      <c r="CUP21" s="103"/>
      <c r="CUQ21" s="103"/>
      <c r="CUR21" s="103"/>
      <c r="CUS21" s="103"/>
      <c r="CUT21" s="103"/>
      <c r="CUU21" s="103"/>
      <c r="CUV21" s="103"/>
      <c r="CUW21" s="103"/>
      <c r="CUX21" s="103"/>
      <c r="CUY21" s="103"/>
      <c r="CUZ21" s="103"/>
      <c r="CVA21" s="103"/>
      <c r="CVB21" s="103"/>
      <c r="CVC21" s="103"/>
      <c r="CVD21" s="103"/>
      <c r="CVE21" s="103"/>
      <c r="CVF21" s="103"/>
      <c r="CVG21" s="103"/>
      <c r="CVH21" s="103"/>
      <c r="CVI21" s="103"/>
      <c r="CVJ21" s="103"/>
      <c r="CVK21" s="103"/>
      <c r="CVL21" s="103"/>
      <c r="CVM21" s="103"/>
      <c r="CVN21" s="103"/>
      <c r="CVO21" s="103"/>
      <c r="CVP21" s="103"/>
      <c r="CVQ21" s="103"/>
      <c r="CVR21" s="103"/>
      <c r="CVS21" s="103"/>
      <c r="CVT21" s="103"/>
      <c r="CVU21" s="103"/>
      <c r="CVV21" s="103"/>
      <c r="CVW21" s="103"/>
      <c r="CVX21" s="103"/>
      <c r="CVY21" s="103"/>
      <c r="CVZ21" s="103"/>
      <c r="CWA21" s="103"/>
      <c r="CWB21" s="103"/>
      <c r="CWC21" s="103"/>
      <c r="CWD21" s="103"/>
      <c r="CWE21" s="103"/>
      <c r="CWF21" s="103"/>
      <c r="CWG21" s="103"/>
      <c r="CWH21" s="103"/>
      <c r="CWI21" s="103"/>
      <c r="CWJ21" s="103"/>
      <c r="CWK21" s="103"/>
      <c r="CWL21" s="103"/>
      <c r="CWM21" s="103"/>
      <c r="CWN21" s="103"/>
      <c r="CWO21" s="103"/>
      <c r="CWP21" s="103"/>
      <c r="CWQ21" s="103"/>
      <c r="CWR21" s="103"/>
      <c r="CWS21" s="103"/>
      <c r="CWT21" s="103"/>
      <c r="CWU21" s="103"/>
      <c r="CWV21" s="103"/>
      <c r="CWW21" s="103"/>
      <c r="CWX21" s="103"/>
      <c r="CWY21" s="103"/>
      <c r="CWZ21" s="103"/>
      <c r="CXA21" s="103"/>
      <c r="CXB21" s="103"/>
      <c r="CXC21" s="103"/>
      <c r="CXD21" s="103"/>
      <c r="CXE21" s="103"/>
      <c r="CXF21" s="103"/>
      <c r="CXG21" s="103"/>
      <c r="CXH21" s="103"/>
      <c r="CXI21" s="103"/>
      <c r="CXJ21" s="103"/>
      <c r="CXK21" s="103"/>
      <c r="CXL21" s="103"/>
      <c r="CXM21" s="103"/>
      <c r="CXN21" s="103"/>
      <c r="CXO21" s="103"/>
      <c r="CXP21" s="103"/>
      <c r="CXQ21" s="103"/>
      <c r="CXR21" s="103"/>
      <c r="CXS21" s="103"/>
      <c r="CXT21" s="103"/>
      <c r="CXU21" s="103"/>
      <c r="CXV21" s="103"/>
      <c r="CXW21" s="103"/>
      <c r="CXX21" s="103"/>
      <c r="CXY21" s="103"/>
      <c r="CXZ21" s="103"/>
      <c r="CYA21" s="103"/>
      <c r="CYB21" s="103"/>
      <c r="CYC21" s="103"/>
      <c r="CYD21" s="103"/>
      <c r="CYE21" s="103"/>
      <c r="CYF21" s="103"/>
      <c r="CYG21" s="103"/>
      <c r="CYH21" s="103"/>
      <c r="CYI21" s="103"/>
      <c r="CYJ21" s="103"/>
      <c r="CYK21" s="103"/>
      <c r="CYL21" s="103"/>
      <c r="CYM21" s="103"/>
      <c r="CYN21" s="103"/>
      <c r="CYO21" s="103"/>
      <c r="CYP21" s="103"/>
      <c r="CYQ21" s="103"/>
      <c r="CYR21" s="103"/>
      <c r="CYS21" s="103"/>
      <c r="CYT21" s="103"/>
      <c r="CYU21" s="103"/>
      <c r="CYV21" s="103"/>
      <c r="CYW21" s="103"/>
      <c r="CYX21" s="103"/>
      <c r="CYY21" s="103"/>
      <c r="CYZ21" s="103"/>
      <c r="CZA21" s="103"/>
      <c r="CZB21" s="103"/>
      <c r="CZC21" s="103"/>
      <c r="CZD21" s="103"/>
      <c r="CZE21" s="103"/>
      <c r="CZF21" s="103"/>
      <c r="CZG21" s="103"/>
      <c r="CZH21" s="103"/>
      <c r="CZI21" s="103"/>
      <c r="CZJ21" s="103"/>
      <c r="CZK21" s="103"/>
      <c r="CZL21" s="103"/>
      <c r="CZM21" s="103"/>
      <c r="CZN21" s="103"/>
      <c r="CZO21" s="103"/>
      <c r="CZP21" s="103"/>
      <c r="CZQ21" s="103"/>
      <c r="CZR21" s="103"/>
      <c r="CZS21" s="103"/>
      <c r="CZT21" s="103"/>
      <c r="CZU21" s="103"/>
      <c r="CZV21" s="103"/>
      <c r="CZW21" s="103"/>
      <c r="CZX21" s="103"/>
      <c r="CZY21" s="103"/>
      <c r="CZZ21" s="103"/>
      <c r="DAA21" s="103"/>
      <c r="DAB21" s="103"/>
      <c r="DAC21" s="103"/>
      <c r="DAD21" s="103"/>
      <c r="DAE21" s="103"/>
      <c r="DAF21" s="103"/>
      <c r="DAG21" s="103"/>
      <c r="DAH21" s="103"/>
      <c r="DAI21" s="103"/>
      <c r="DAJ21" s="103"/>
      <c r="DAK21" s="103"/>
      <c r="DAL21" s="103"/>
      <c r="DAM21" s="103"/>
      <c r="DAN21" s="103"/>
      <c r="DAO21" s="103"/>
      <c r="DAP21" s="103"/>
      <c r="DAQ21" s="103"/>
      <c r="DAR21" s="103"/>
      <c r="DAS21" s="103"/>
      <c r="DAT21" s="103"/>
      <c r="DAU21" s="103"/>
      <c r="DAV21" s="103"/>
      <c r="DAW21" s="103"/>
      <c r="DAX21" s="103"/>
      <c r="DAY21" s="103"/>
      <c r="DAZ21" s="103"/>
      <c r="DBA21" s="103"/>
      <c r="DBB21" s="103"/>
      <c r="DBC21" s="103"/>
      <c r="DBD21" s="103"/>
      <c r="DBE21" s="103"/>
      <c r="DBF21" s="103"/>
      <c r="DBG21" s="103"/>
      <c r="DBH21" s="103"/>
      <c r="DBI21" s="103"/>
      <c r="DBJ21" s="103"/>
      <c r="DBK21" s="103"/>
      <c r="DBL21" s="103"/>
      <c r="DBM21" s="103"/>
      <c r="DBN21" s="103"/>
      <c r="DBO21" s="103"/>
      <c r="DBP21" s="103"/>
      <c r="DBQ21" s="103"/>
      <c r="DBR21" s="103"/>
      <c r="DBS21" s="103"/>
      <c r="DBT21" s="103"/>
      <c r="DBU21" s="103"/>
      <c r="DBV21" s="103"/>
      <c r="DBW21" s="103"/>
      <c r="DBX21" s="103"/>
      <c r="DBY21" s="103"/>
      <c r="DBZ21" s="103"/>
      <c r="DCA21" s="103"/>
      <c r="DCB21" s="103"/>
      <c r="DCC21" s="103"/>
      <c r="DCD21" s="103"/>
      <c r="DCE21" s="103"/>
      <c r="DCF21" s="103"/>
      <c r="DCG21" s="103"/>
      <c r="DCH21" s="103"/>
      <c r="DCI21" s="103"/>
      <c r="DCJ21" s="103"/>
      <c r="DCK21" s="103"/>
      <c r="DCL21" s="103"/>
      <c r="DCM21" s="103"/>
      <c r="DCN21" s="103"/>
      <c r="DCO21" s="103"/>
      <c r="DCP21" s="103"/>
      <c r="DCQ21" s="103"/>
      <c r="DCR21" s="103"/>
      <c r="DCS21" s="103"/>
      <c r="DCT21" s="103"/>
      <c r="DCU21" s="103"/>
      <c r="DCV21" s="103"/>
      <c r="DCW21" s="103"/>
      <c r="DCX21" s="103"/>
      <c r="DCY21" s="103"/>
      <c r="DCZ21" s="103"/>
      <c r="DDA21" s="103"/>
      <c r="DDB21" s="103"/>
      <c r="DDC21" s="103"/>
      <c r="DDD21" s="103"/>
      <c r="DDE21" s="103"/>
      <c r="DDF21" s="103"/>
      <c r="DDG21" s="103"/>
      <c r="DDH21" s="103"/>
      <c r="DDI21" s="103"/>
      <c r="DDJ21" s="103"/>
      <c r="DDK21" s="103"/>
      <c r="DDL21" s="103"/>
      <c r="DDM21" s="103"/>
      <c r="DDN21" s="103"/>
      <c r="DDO21" s="103"/>
      <c r="DDP21" s="103"/>
      <c r="DDQ21" s="103"/>
      <c r="DDR21" s="103"/>
      <c r="DDS21" s="103"/>
      <c r="DDT21" s="103"/>
      <c r="DDU21" s="103"/>
      <c r="DDV21" s="103"/>
      <c r="DDW21" s="103"/>
      <c r="DDX21" s="103"/>
      <c r="DDY21" s="103"/>
      <c r="DDZ21" s="103"/>
      <c r="DEA21" s="103"/>
      <c r="DEB21" s="103"/>
      <c r="DEC21" s="103"/>
      <c r="DED21" s="103"/>
      <c r="DEE21" s="103"/>
      <c r="DEF21" s="103"/>
      <c r="DEG21" s="103"/>
      <c r="DEH21" s="103"/>
      <c r="DEI21" s="103"/>
      <c r="DEJ21" s="103"/>
      <c r="DEK21" s="103"/>
      <c r="DEL21" s="103"/>
      <c r="DEM21" s="103"/>
      <c r="DEN21" s="103"/>
      <c r="DEO21" s="103"/>
      <c r="DEP21" s="103"/>
      <c r="DEQ21" s="103"/>
      <c r="DER21" s="103"/>
      <c r="DES21" s="103"/>
      <c r="DET21" s="103"/>
      <c r="DEU21" s="103"/>
      <c r="DEV21" s="103"/>
      <c r="DEW21" s="103"/>
      <c r="DEX21" s="103"/>
      <c r="DEY21" s="103"/>
      <c r="DEZ21" s="103"/>
      <c r="DFA21" s="103"/>
      <c r="DFB21" s="103"/>
      <c r="DFC21" s="103"/>
      <c r="DFD21" s="103"/>
      <c r="DFE21" s="103"/>
      <c r="DFF21" s="103"/>
      <c r="DFG21" s="103"/>
      <c r="DFH21" s="103"/>
      <c r="DFI21" s="103"/>
      <c r="DFJ21" s="103"/>
      <c r="DFK21" s="103"/>
      <c r="DFL21" s="103"/>
      <c r="DFM21" s="103"/>
      <c r="DFN21" s="103"/>
      <c r="DFO21" s="103"/>
      <c r="DFP21" s="103"/>
      <c r="DFQ21" s="103"/>
      <c r="DFR21" s="103"/>
      <c r="DFS21" s="103"/>
      <c r="DFT21" s="103"/>
      <c r="DFU21" s="103"/>
      <c r="DFV21" s="103"/>
      <c r="DFW21" s="103"/>
      <c r="DFX21" s="103"/>
      <c r="DFY21" s="103"/>
      <c r="DFZ21" s="103"/>
      <c r="DGA21" s="103"/>
      <c r="DGB21" s="103"/>
      <c r="DGC21" s="103"/>
      <c r="DGD21" s="103"/>
      <c r="DGE21" s="103"/>
      <c r="DGF21" s="103"/>
      <c r="DGG21" s="103"/>
      <c r="DGH21" s="103"/>
      <c r="DGI21" s="103"/>
      <c r="DGJ21" s="103"/>
      <c r="DGK21" s="103"/>
      <c r="DGL21" s="103"/>
      <c r="DGM21" s="103"/>
      <c r="DGN21" s="103"/>
      <c r="DGO21" s="103"/>
      <c r="DGP21" s="103"/>
      <c r="DGQ21" s="103"/>
      <c r="DGR21" s="103"/>
      <c r="DGS21" s="103"/>
      <c r="DGT21" s="103"/>
      <c r="DGU21" s="103"/>
      <c r="DGV21" s="103"/>
      <c r="DGW21" s="103"/>
      <c r="DGX21" s="103"/>
      <c r="DGY21" s="103"/>
      <c r="DGZ21" s="103"/>
      <c r="DHA21" s="103"/>
      <c r="DHB21" s="103"/>
      <c r="DHC21" s="103"/>
      <c r="DHD21" s="103"/>
      <c r="DHE21" s="103"/>
      <c r="DHF21" s="103"/>
      <c r="DHG21" s="103"/>
      <c r="DHH21" s="103"/>
      <c r="DHI21" s="103"/>
      <c r="DHJ21" s="103"/>
      <c r="DHK21" s="103"/>
      <c r="DHL21" s="103"/>
      <c r="DHM21" s="103"/>
      <c r="DHN21" s="103"/>
      <c r="DHO21" s="103"/>
      <c r="DHP21" s="103"/>
      <c r="DHQ21" s="103"/>
      <c r="DHR21" s="103"/>
      <c r="DHS21" s="103"/>
      <c r="DHT21" s="103"/>
      <c r="DHU21" s="103"/>
      <c r="DHV21" s="103"/>
      <c r="DHW21" s="103"/>
      <c r="DHX21" s="103"/>
      <c r="DHY21" s="103"/>
      <c r="DHZ21" s="103"/>
      <c r="DIA21" s="103"/>
      <c r="DIB21" s="103"/>
      <c r="DIC21" s="103"/>
      <c r="DID21" s="103"/>
      <c r="DIE21" s="103"/>
      <c r="DIF21" s="103"/>
      <c r="DIG21" s="103"/>
      <c r="DIH21" s="103"/>
      <c r="DII21" s="103"/>
      <c r="DIJ21" s="103"/>
      <c r="DIK21" s="103"/>
      <c r="DIL21" s="103"/>
      <c r="DIM21" s="103"/>
      <c r="DIN21" s="103"/>
      <c r="DIO21" s="103"/>
      <c r="DIP21" s="103"/>
      <c r="DIQ21" s="103"/>
      <c r="DIR21" s="103"/>
      <c r="DIS21" s="103"/>
      <c r="DIT21" s="103"/>
      <c r="DIU21" s="103"/>
      <c r="DIV21" s="103"/>
      <c r="DIW21" s="103"/>
      <c r="DIX21" s="103"/>
      <c r="DIY21" s="103"/>
      <c r="DIZ21" s="103"/>
      <c r="DJA21" s="103"/>
      <c r="DJB21" s="103"/>
      <c r="DJC21" s="103"/>
      <c r="DJD21" s="103"/>
      <c r="DJE21" s="103"/>
      <c r="DJF21" s="103"/>
      <c r="DJG21" s="103"/>
      <c r="DJH21" s="103"/>
      <c r="DJI21" s="103"/>
      <c r="DJJ21" s="103"/>
      <c r="DJK21" s="103"/>
      <c r="DJL21" s="103"/>
      <c r="DJM21" s="103"/>
      <c r="DJN21" s="103"/>
      <c r="DJO21" s="103"/>
      <c r="DJP21" s="103"/>
      <c r="DJQ21" s="103"/>
      <c r="DJR21" s="103"/>
      <c r="DJS21" s="103"/>
      <c r="DJT21" s="103"/>
      <c r="DJU21" s="103"/>
      <c r="DJV21" s="103"/>
      <c r="DJW21" s="103"/>
      <c r="DJX21" s="103"/>
      <c r="DJY21" s="103"/>
      <c r="DJZ21" s="103"/>
      <c r="DKA21" s="103"/>
      <c r="DKB21" s="103"/>
      <c r="DKC21" s="103"/>
      <c r="DKD21" s="103"/>
      <c r="DKE21" s="103"/>
      <c r="DKF21" s="103"/>
      <c r="DKG21" s="103"/>
      <c r="DKH21" s="103"/>
      <c r="DKI21" s="103"/>
      <c r="DKJ21" s="103"/>
      <c r="DKK21" s="103"/>
      <c r="DKL21" s="103"/>
      <c r="DKM21" s="103"/>
      <c r="DKN21" s="103"/>
      <c r="DKO21" s="103"/>
      <c r="DKP21" s="103"/>
      <c r="DKQ21" s="103"/>
      <c r="DKR21" s="103"/>
      <c r="DKS21" s="103"/>
      <c r="DKT21" s="103"/>
      <c r="DKU21" s="103"/>
      <c r="DKV21" s="103"/>
      <c r="DKW21" s="103"/>
      <c r="DKX21" s="103"/>
      <c r="DKY21" s="103"/>
      <c r="DKZ21" s="103"/>
      <c r="DLA21" s="103"/>
      <c r="DLB21" s="103"/>
      <c r="DLC21" s="103"/>
      <c r="DLD21" s="103"/>
      <c r="DLE21" s="103"/>
      <c r="DLF21" s="103"/>
      <c r="DLG21" s="103"/>
      <c r="DLH21" s="103"/>
      <c r="DLI21" s="103"/>
      <c r="DLJ21" s="103"/>
      <c r="DLK21" s="103"/>
      <c r="DLL21" s="103"/>
      <c r="DLM21" s="103"/>
      <c r="DLN21" s="103"/>
      <c r="DLO21" s="103"/>
      <c r="DLP21" s="103"/>
      <c r="DLQ21" s="103"/>
      <c r="DLR21" s="103"/>
      <c r="DLS21" s="103"/>
      <c r="DLT21" s="103"/>
      <c r="DLU21" s="103"/>
      <c r="DLV21" s="103"/>
      <c r="DLW21" s="103"/>
      <c r="DLX21" s="103"/>
      <c r="DLY21" s="103"/>
      <c r="DLZ21" s="103"/>
      <c r="DMA21" s="103"/>
      <c r="DMB21" s="103"/>
      <c r="DMC21" s="103"/>
      <c r="DMD21" s="103"/>
      <c r="DME21" s="103"/>
      <c r="DMF21" s="103"/>
      <c r="DMG21" s="103"/>
      <c r="DMH21" s="103"/>
      <c r="DMI21" s="103"/>
      <c r="DMJ21" s="103"/>
      <c r="DMK21" s="103"/>
      <c r="DML21" s="103"/>
      <c r="DMM21" s="103"/>
      <c r="DMN21" s="103"/>
      <c r="DMO21" s="103"/>
      <c r="DMP21" s="103"/>
      <c r="DMQ21" s="103"/>
      <c r="DMR21" s="103"/>
      <c r="DMS21" s="103"/>
      <c r="DMT21" s="103"/>
      <c r="DMU21" s="103"/>
      <c r="DMV21" s="103"/>
      <c r="DMW21" s="103"/>
      <c r="DMX21" s="103"/>
      <c r="DMY21" s="103"/>
      <c r="DMZ21" s="103"/>
      <c r="DNA21" s="103"/>
      <c r="DNB21" s="103"/>
      <c r="DNC21" s="103"/>
      <c r="DND21" s="103"/>
      <c r="DNE21" s="103"/>
      <c r="DNF21" s="103"/>
      <c r="DNG21" s="103"/>
      <c r="DNH21" s="103"/>
      <c r="DNI21" s="103"/>
      <c r="DNJ21" s="103"/>
      <c r="DNK21" s="103"/>
      <c r="DNL21" s="103"/>
      <c r="DNM21" s="103"/>
      <c r="DNN21" s="103"/>
      <c r="DNO21" s="103"/>
      <c r="DNP21" s="103"/>
      <c r="DNQ21" s="103"/>
      <c r="DNR21" s="103"/>
      <c r="DNS21" s="103"/>
      <c r="DNT21" s="103"/>
      <c r="DNU21" s="103"/>
      <c r="DNV21" s="103"/>
      <c r="DNW21" s="103"/>
      <c r="DNX21" s="103"/>
      <c r="DNY21" s="103"/>
      <c r="DNZ21" s="103"/>
      <c r="DOA21" s="103"/>
      <c r="DOB21" s="103"/>
      <c r="DOC21" s="103"/>
      <c r="DOD21" s="103"/>
      <c r="DOE21" s="103"/>
      <c r="DOF21" s="103"/>
      <c r="DOG21" s="103"/>
      <c r="DOH21" s="103"/>
      <c r="DOI21" s="103"/>
      <c r="DOJ21" s="103"/>
      <c r="DOK21" s="103"/>
      <c r="DOL21" s="103"/>
      <c r="DOM21" s="103"/>
      <c r="DON21" s="103"/>
      <c r="DOO21" s="103"/>
      <c r="DOP21" s="103"/>
      <c r="DOQ21" s="103"/>
      <c r="DOR21" s="103"/>
      <c r="DOS21" s="103"/>
      <c r="DOT21" s="103"/>
      <c r="DOU21" s="103"/>
      <c r="DOV21" s="103"/>
      <c r="DOW21" s="103"/>
      <c r="DOX21" s="103"/>
      <c r="DOY21" s="103"/>
      <c r="DOZ21" s="103"/>
      <c r="DPA21" s="103"/>
      <c r="DPB21" s="103"/>
      <c r="DPC21" s="103"/>
      <c r="DPD21" s="103"/>
      <c r="DPE21" s="103"/>
      <c r="DPF21" s="103"/>
      <c r="DPG21" s="103"/>
      <c r="DPH21" s="103"/>
      <c r="DPI21" s="103"/>
      <c r="DPJ21" s="103"/>
      <c r="DPK21" s="103"/>
      <c r="DPL21" s="103"/>
      <c r="DPM21" s="103"/>
      <c r="DPN21" s="103"/>
      <c r="DPO21" s="103"/>
      <c r="DPP21" s="103"/>
      <c r="DPQ21" s="103"/>
      <c r="DPR21" s="103"/>
      <c r="DPS21" s="103"/>
      <c r="DPT21" s="103"/>
      <c r="DPU21" s="103"/>
      <c r="DPV21" s="103"/>
      <c r="DPW21" s="103"/>
      <c r="DPX21" s="103"/>
      <c r="DPY21" s="103"/>
      <c r="DPZ21" s="103"/>
      <c r="DQA21" s="103"/>
      <c r="DQB21" s="103"/>
      <c r="DQC21" s="103"/>
      <c r="DQD21" s="103"/>
      <c r="DQE21" s="103"/>
      <c r="DQF21" s="103"/>
      <c r="DQG21" s="103"/>
      <c r="DQH21" s="103"/>
      <c r="DQI21" s="103"/>
      <c r="DQJ21" s="103"/>
      <c r="DQK21" s="103"/>
      <c r="DQL21" s="103"/>
      <c r="DQM21" s="103"/>
      <c r="DQN21" s="103"/>
      <c r="DQO21" s="103"/>
      <c r="DQP21" s="103"/>
      <c r="DQQ21" s="103"/>
      <c r="DQR21" s="103"/>
      <c r="DQS21" s="103"/>
      <c r="DQT21" s="103"/>
      <c r="DQU21" s="103"/>
      <c r="DQV21" s="103"/>
      <c r="DQW21" s="103"/>
      <c r="DQX21" s="103"/>
      <c r="DQY21" s="103"/>
      <c r="DQZ21" s="103"/>
      <c r="DRA21" s="103"/>
      <c r="DRB21" s="103"/>
      <c r="DRC21" s="103"/>
      <c r="DRD21" s="103"/>
      <c r="DRE21" s="103"/>
      <c r="DRF21" s="103"/>
      <c r="DRG21" s="103"/>
      <c r="DRH21" s="103"/>
      <c r="DRI21" s="103"/>
      <c r="DRJ21" s="103"/>
      <c r="DRK21" s="103"/>
      <c r="DRL21" s="103"/>
      <c r="DRM21" s="103"/>
      <c r="DRN21" s="103"/>
      <c r="DRO21" s="103"/>
      <c r="DRP21" s="103"/>
      <c r="DRQ21" s="103"/>
      <c r="DRR21" s="103"/>
      <c r="DRS21" s="103"/>
      <c r="DRT21" s="103"/>
      <c r="DRU21" s="103"/>
      <c r="DRV21" s="103"/>
      <c r="DRW21" s="103"/>
      <c r="DRX21" s="103"/>
      <c r="DRY21" s="103"/>
      <c r="DRZ21" s="103"/>
      <c r="DSA21" s="103"/>
      <c r="DSB21" s="103"/>
      <c r="DSC21" s="103"/>
      <c r="DSD21" s="103"/>
      <c r="DSE21" s="103"/>
      <c r="DSF21" s="103"/>
      <c r="DSG21" s="103"/>
      <c r="DSH21" s="103"/>
      <c r="DSI21" s="103"/>
      <c r="DSJ21" s="103"/>
      <c r="DSK21" s="103"/>
      <c r="DSL21" s="103"/>
      <c r="DSM21" s="103"/>
      <c r="DSN21" s="103"/>
      <c r="DSO21" s="103"/>
      <c r="DSP21" s="103"/>
      <c r="DSQ21" s="103"/>
      <c r="DSR21" s="103"/>
      <c r="DSS21" s="103"/>
      <c r="DST21" s="103"/>
      <c r="DSU21" s="103"/>
      <c r="DSV21" s="103"/>
      <c r="DSW21" s="103"/>
      <c r="DSX21" s="103"/>
      <c r="DSY21" s="103"/>
      <c r="DSZ21" s="103"/>
      <c r="DTA21" s="103"/>
      <c r="DTB21" s="103"/>
      <c r="DTC21" s="103"/>
      <c r="DTD21" s="103"/>
      <c r="DTE21" s="103"/>
      <c r="DTF21" s="103"/>
      <c r="DTG21" s="103"/>
      <c r="DTH21" s="103"/>
      <c r="DTI21" s="103"/>
      <c r="DTJ21" s="103"/>
      <c r="DTK21" s="103"/>
      <c r="DTL21" s="103"/>
      <c r="DTM21" s="103"/>
      <c r="DTN21" s="103"/>
      <c r="DTO21" s="103"/>
      <c r="DTP21" s="103"/>
      <c r="DTQ21" s="103"/>
      <c r="DTR21" s="103"/>
      <c r="DTS21" s="103"/>
      <c r="DTT21" s="103"/>
      <c r="DTU21" s="103"/>
      <c r="DTV21" s="103"/>
      <c r="DTW21" s="103"/>
      <c r="DTX21" s="103"/>
      <c r="DTY21" s="103"/>
      <c r="DTZ21" s="103"/>
      <c r="DUA21" s="103"/>
      <c r="DUB21" s="103"/>
      <c r="DUC21" s="103"/>
      <c r="DUD21" s="103"/>
      <c r="DUE21" s="103"/>
      <c r="DUF21" s="103"/>
      <c r="DUG21" s="103"/>
      <c r="DUH21" s="103"/>
      <c r="DUI21" s="103"/>
      <c r="DUJ21" s="103"/>
      <c r="DUK21" s="103"/>
      <c r="DUL21" s="103"/>
      <c r="DUM21" s="103"/>
      <c r="DUN21" s="103"/>
      <c r="DUO21" s="103"/>
      <c r="DUP21" s="103"/>
      <c r="DUQ21" s="103"/>
      <c r="DUR21" s="103"/>
      <c r="DUS21" s="103"/>
      <c r="DUT21" s="103"/>
      <c r="DUU21" s="103"/>
      <c r="DUV21" s="103"/>
      <c r="DUW21" s="103"/>
      <c r="DUX21" s="103"/>
      <c r="DUY21" s="103"/>
      <c r="DUZ21" s="103"/>
      <c r="DVA21" s="103"/>
      <c r="DVB21" s="103"/>
      <c r="DVC21" s="103"/>
      <c r="DVD21" s="103"/>
      <c r="DVE21" s="103"/>
      <c r="DVF21" s="103"/>
      <c r="DVG21" s="103"/>
      <c r="DVH21" s="103"/>
      <c r="DVI21" s="103"/>
      <c r="DVJ21" s="103"/>
      <c r="DVK21" s="103"/>
      <c r="DVL21" s="103"/>
      <c r="DVM21" s="103"/>
      <c r="DVN21" s="103"/>
      <c r="DVO21" s="103"/>
      <c r="DVP21" s="103"/>
      <c r="DVQ21" s="103"/>
      <c r="DVR21" s="103"/>
      <c r="DVS21" s="103"/>
      <c r="DVT21" s="103"/>
      <c r="DVU21" s="103"/>
      <c r="DVV21" s="103"/>
      <c r="DVW21" s="103"/>
      <c r="DVX21" s="103"/>
      <c r="DVY21" s="103"/>
      <c r="DVZ21" s="103"/>
      <c r="DWA21" s="103"/>
      <c r="DWB21" s="103"/>
      <c r="DWC21" s="103"/>
      <c r="DWD21" s="103"/>
      <c r="DWE21" s="103"/>
      <c r="DWF21" s="103"/>
      <c r="DWG21" s="103"/>
      <c r="DWH21" s="103"/>
      <c r="DWI21" s="103"/>
      <c r="DWJ21" s="103"/>
      <c r="DWK21" s="103"/>
      <c r="DWL21" s="103"/>
      <c r="DWM21" s="103"/>
      <c r="DWN21" s="103"/>
      <c r="DWO21" s="103"/>
      <c r="DWP21" s="103"/>
      <c r="DWQ21" s="103"/>
      <c r="DWR21" s="103"/>
      <c r="DWS21" s="103"/>
      <c r="DWT21" s="103"/>
      <c r="DWU21" s="103"/>
      <c r="DWV21" s="103"/>
      <c r="DWW21" s="103"/>
      <c r="DWX21" s="103"/>
      <c r="DWY21" s="103"/>
      <c r="DWZ21" s="103"/>
      <c r="DXA21" s="103"/>
      <c r="DXB21" s="103"/>
      <c r="DXC21" s="103"/>
      <c r="DXD21" s="103"/>
      <c r="DXE21" s="103"/>
      <c r="DXF21" s="103"/>
      <c r="DXG21" s="103"/>
      <c r="DXH21" s="103"/>
      <c r="DXI21" s="103"/>
      <c r="DXJ21" s="103"/>
      <c r="DXK21" s="103"/>
      <c r="DXL21" s="103"/>
      <c r="DXM21" s="103"/>
      <c r="DXN21" s="103"/>
      <c r="DXO21" s="103"/>
      <c r="DXP21" s="103"/>
      <c r="DXQ21" s="103"/>
      <c r="DXR21" s="103"/>
      <c r="DXS21" s="103"/>
      <c r="DXT21" s="103"/>
      <c r="DXU21" s="103"/>
      <c r="DXV21" s="103"/>
      <c r="DXW21" s="103"/>
      <c r="DXX21" s="103"/>
      <c r="DXY21" s="103"/>
      <c r="DXZ21" s="103"/>
      <c r="DYA21" s="103"/>
      <c r="DYB21" s="103"/>
      <c r="DYC21" s="103"/>
      <c r="DYD21" s="103"/>
      <c r="DYE21" s="103"/>
      <c r="DYF21" s="103"/>
      <c r="DYG21" s="103"/>
      <c r="DYH21" s="103"/>
      <c r="DYI21" s="103"/>
      <c r="DYJ21" s="103"/>
      <c r="DYK21" s="103"/>
      <c r="DYL21" s="103"/>
      <c r="DYM21" s="103"/>
      <c r="DYN21" s="103"/>
      <c r="DYO21" s="103"/>
      <c r="DYP21" s="103"/>
      <c r="DYQ21" s="103"/>
      <c r="DYR21" s="103"/>
      <c r="DYS21" s="103"/>
      <c r="DYT21" s="103"/>
      <c r="DYU21" s="103"/>
      <c r="DYV21" s="103"/>
      <c r="DYW21" s="103"/>
      <c r="DYX21" s="103"/>
      <c r="DYY21" s="103"/>
      <c r="DYZ21" s="103"/>
      <c r="DZA21" s="103"/>
      <c r="DZB21" s="103"/>
      <c r="DZC21" s="103"/>
      <c r="DZD21" s="103"/>
      <c r="DZE21" s="103"/>
      <c r="DZF21" s="103"/>
      <c r="DZG21" s="103"/>
      <c r="DZH21" s="103"/>
      <c r="DZI21" s="103"/>
      <c r="DZJ21" s="103"/>
      <c r="DZK21" s="103"/>
      <c r="DZL21" s="103"/>
      <c r="DZM21" s="103"/>
      <c r="DZN21" s="103"/>
      <c r="DZO21" s="103"/>
      <c r="DZP21" s="103"/>
      <c r="DZQ21" s="103"/>
      <c r="DZR21" s="103"/>
      <c r="DZS21" s="103"/>
      <c r="DZT21" s="103"/>
      <c r="DZU21" s="103"/>
      <c r="DZV21" s="103"/>
      <c r="DZW21" s="103"/>
      <c r="DZX21" s="103"/>
      <c r="DZY21" s="103"/>
      <c r="DZZ21" s="103"/>
      <c r="EAA21" s="103"/>
      <c r="EAB21" s="103"/>
      <c r="EAC21" s="103"/>
      <c r="EAD21" s="103"/>
      <c r="EAE21" s="103"/>
      <c r="EAF21" s="103"/>
      <c r="EAG21" s="103"/>
      <c r="EAH21" s="103"/>
      <c r="EAI21" s="103"/>
      <c r="EAJ21" s="103"/>
      <c r="EAK21" s="103"/>
      <c r="EAL21" s="103"/>
      <c r="EAM21" s="103"/>
      <c r="EAN21" s="103"/>
      <c r="EAO21" s="103"/>
      <c r="EAP21" s="103"/>
      <c r="EAQ21" s="103"/>
      <c r="EAR21" s="103"/>
      <c r="EAS21" s="103"/>
      <c r="EAT21" s="103"/>
      <c r="EAU21" s="103"/>
      <c r="EAV21" s="103"/>
      <c r="EAW21" s="103"/>
      <c r="EAX21" s="103"/>
      <c r="EAY21" s="103"/>
      <c r="EAZ21" s="103"/>
      <c r="EBA21" s="103"/>
      <c r="EBB21" s="103"/>
      <c r="EBC21" s="103"/>
      <c r="EBD21" s="103"/>
      <c r="EBE21" s="103"/>
      <c r="EBF21" s="103"/>
      <c r="EBG21" s="103"/>
      <c r="EBH21" s="103"/>
      <c r="EBI21" s="103"/>
      <c r="EBJ21" s="103"/>
      <c r="EBK21" s="103"/>
      <c r="EBL21" s="103"/>
      <c r="EBM21" s="103"/>
      <c r="EBN21" s="103"/>
      <c r="EBO21" s="103"/>
      <c r="EBP21" s="103"/>
      <c r="EBQ21" s="103"/>
      <c r="EBR21" s="103"/>
      <c r="EBS21" s="103"/>
      <c r="EBT21" s="103"/>
      <c r="EBU21" s="103"/>
      <c r="EBV21" s="103"/>
      <c r="EBW21" s="103"/>
      <c r="EBX21" s="103"/>
      <c r="EBY21" s="103"/>
      <c r="EBZ21" s="103"/>
      <c r="ECA21" s="103"/>
      <c r="ECB21" s="103"/>
      <c r="ECC21" s="103"/>
      <c r="ECD21" s="103"/>
      <c r="ECE21" s="103"/>
      <c r="ECF21" s="103"/>
      <c r="ECG21" s="103"/>
      <c r="ECH21" s="103"/>
      <c r="ECI21" s="103"/>
      <c r="ECJ21" s="103"/>
      <c r="ECK21" s="103"/>
      <c r="ECL21" s="103"/>
      <c r="ECM21" s="103"/>
      <c r="ECN21" s="103"/>
      <c r="ECO21" s="103"/>
      <c r="ECP21" s="103"/>
      <c r="ECQ21" s="103"/>
      <c r="ECR21" s="103"/>
      <c r="ECS21" s="103"/>
      <c r="ECT21" s="103"/>
      <c r="ECU21" s="103"/>
      <c r="ECV21" s="103"/>
      <c r="ECW21" s="103"/>
      <c r="ECX21" s="103"/>
      <c r="ECY21" s="103"/>
      <c r="ECZ21" s="103"/>
      <c r="EDA21" s="103"/>
      <c r="EDB21" s="103"/>
      <c r="EDC21" s="103"/>
      <c r="EDD21" s="103"/>
      <c r="EDE21" s="103"/>
      <c r="EDF21" s="103"/>
      <c r="EDG21" s="103"/>
      <c r="EDH21" s="103"/>
      <c r="EDI21" s="103"/>
      <c r="EDJ21" s="103"/>
      <c r="EDK21" s="103"/>
      <c r="EDL21" s="103"/>
      <c r="EDM21" s="103"/>
      <c r="EDN21" s="103"/>
      <c r="EDO21" s="103"/>
      <c r="EDP21" s="103"/>
      <c r="EDQ21" s="103"/>
      <c r="EDR21" s="103"/>
      <c r="EDS21" s="103"/>
      <c r="EDT21" s="103"/>
      <c r="EDU21" s="103"/>
      <c r="EDV21" s="103"/>
      <c r="EDW21" s="103"/>
      <c r="EDX21" s="103"/>
      <c r="EDY21" s="103"/>
      <c r="EDZ21" s="103"/>
      <c r="EEA21" s="103"/>
      <c r="EEB21" s="103"/>
      <c r="EEC21" s="103"/>
      <c r="EED21" s="103"/>
      <c r="EEE21" s="103"/>
      <c r="EEF21" s="103"/>
      <c r="EEG21" s="103"/>
      <c r="EEH21" s="103"/>
      <c r="EEI21" s="103"/>
      <c r="EEJ21" s="103"/>
      <c r="EEK21" s="103"/>
      <c r="EEL21" s="103"/>
      <c r="EEM21" s="103"/>
      <c r="EEN21" s="103"/>
      <c r="EEO21" s="103"/>
      <c r="EEP21" s="103"/>
      <c r="EEQ21" s="103"/>
      <c r="EER21" s="103"/>
      <c r="EES21" s="103"/>
      <c r="EET21" s="103"/>
      <c r="EEU21" s="103"/>
      <c r="EEV21" s="103"/>
      <c r="EEW21" s="103"/>
      <c r="EEX21" s="103"/>
      <c r="EEY21" s="103"/>
      <c r="EEZ21" s="103"/>
      <c r="EFA21" s="103"/>
      <c r="EFB21" s="103"/>
      <c r="EFC21" s="103"/>
      <c r="EFD21" s="103"/>
      <c r="EFE21" s="103"/>
      <c r="EFF21" s="103"/>
      <c r="EFG21" s="103"/>
      <c r="EFH21" s="103"/>
      <c r="EFI21" s="103"/>
      <c r="EFJ21" s="103"/>
      <c r="EFK21" s="103"/>
      <c r="EFL21" s="103"/>
      <c r="EFM21" s="103"/>
      <c r="EFN21" s="103"/>
      <c r="EFO21" s="103"/>
      <c r="EFP21" s="103"/>
      <c r="EFQ21" s="103"/>
      <c r="EFR21" s="103"/>
      <c r="EFS21" s="103"/>
      <c r="EFT21" s="103"/>
      <c r="EFU21" s="103"/>
      <c r="EFV21" s="103"/>
      <c r="EFW21" s="103"/>
      <c r="EFX21" s="103"/>
      <c r="EFY21" s="103"/>
      <c r="EFZ21" s="103"/>
      <c r="EGA21" s="103"/>
      <c r="EGB21" s="103"/>
      <c r="EGC21" s="103"/>
      <c r="EGD21" s="103"/>
      <c r="EGE21" s="103"/>
      <c r="EGF21" s="103"/>
      <c r="EGG21" s="103"/>
      <c r="EGH21" s="103"/>
      <c r="EGI21" s="103"/>
      <c r="EGJ21" s="103"/>
      <c r="EGK21" s="103"/>
      <c r="EGL21" s="103"/>
      <c r="EGM21" s="103"/>
      <c r="EGN21" s="103"/>
      <c r="EGO21" s="103"/>
      <c r="EGP21" s="103"/>
      <c r="EGQ21" s="103"/>
      <c r="EGR21" s="103"/>
      <c r="EGS21" s="103"/>
      <c r="EGT21" s="103"/>
      <c r="EGU21" s="103"/>
      <c r="EGV21" s="103"/>
      <c r="EGW21" s="103"/>
      <c r="EGX21" s="103"/>
      <c r="EGY21" s="103"/>
      <c r="EGZ21" s="103"/>
      <c r="EHA21" s="103"/>
      <c r="EHB21" s="103"/>
      <c r="EHC21" s="103"/>
      <c r="EHD21" s="103"/>
      <c r="EHE21" s="103"/>
      <c r="EHF21" s="103"/>
      <c r="EHG21" s="103"/>
      <c r="EHH21" s="103"/>
      <c r="EHI21" s="103"/>
      <c r="EHJ21" s="103"/>
      <c r="EHK21" s="103"/>
      <c r="EHL21" s="103"/>
      <c r="EHM21" s="103"/>
      <c r="EHN21" s="103"/>
      <c r="EHO21" s="103"/>
      <c r="EHP21" s="103"/>
      <c r="EHQ21" s="103"/>
      <c r="EHR21" s="103"/>
      <c r="EHS21" s="103"/>
      <c r="EHT21" s="103"/>
      <c r="EHU21" s="103"/>
      <c r="EHV21" s="103"/>
      <c r="EHW21" s="103"/>
      <c r="EHX21" s="103"/>
      <c r="EHY21" s="103"/>
      <c r="EHZ21" s="103"/>
      <c r="EIA21" s="103"/>
      <c r="EIB21" s="103"/>
      <c r="EIC21" s="103"/>
      <c r="EID21" s="103"/>
      <c r="EIE21" s="103"/>
      <c r="EIF21" s="103"/>
      <c r="EIG21" s="103"/>
      <c r="EIH21" s="103"/>
      <c r="EII21" s="103"/>
      <c r="EIJ21" s="103"/>
      <c r="EIK21" s="103"/>
      <c r="EIL21" s="103"/>
      <c r="EIM21" s="103"/>
      <c r="EIN21" s="103"/>
      <c r="EIO21" s="103"/>
      <c r="EIP21" s="103"/>
      <c r="EIQ21" s="103"/>
      <c r="EIR21" s="103"/>
      <c r="EIS21" s="103"/>
      <c r="EIT21" s="103"/>
      <c r="EIU21" s="103"/>
      <c r="EIV21" s="103"/>
      <c r="EIW21" s="103"/>
      <c r="EIX21" s="103"/>
      <c r="EIY21" s="103"/>
      <c r="EIZ21" s="103"/>
      <c r="EJA21" s="103"/>
      <c r="EJB21" s="103"/>
      <c r="EJC21" s="103"/>
      <c r="EJD21" s="103"/>
      <c r="EJE21" s="103"/>
      <c r="EJF21" s="103"/>
      <c r="EJG21" s="103"/>
      <c r="EJH21" s="103"/>
      <c r="EJI21" s="103"/>
      <c r="EJJ21" s="103"/>
      <c r="EJK21" s="103"/>
      <c r="EJL21" s="103"/>
      <c r="EJM21" s="103"/>
      <c r="EJN21" s="103"/>
      <c r="EJO21" s="103"/>
      <c r="EJP21" s="103"/>
      <c r="EJQ21" s="103"/>
      <c r="EJR21" s="103"/>
      <c r="EJS21" s="103"/>
      <c r="EJT21" s="103"/>
      <c r="EJU21" s="103"/>
      <c r="EJV21" s="103"/>
      <c r="EJW21" s="103"/>
      <c r="EJX21" s="103"/>
      <c r="EJY21" s="103"/>
      <c r="EJZ21" s="103"/>
      <c r="EKA21" s="103"/>
      <c r="EKB21" s="103"/>
      <c r="EKC21" s="103"/>
      <c r="EKD21" s="103"/>
      <c r="EKE21" s="103"/>
      <c r="EKF21" s="103"/>
      <c r="EKG21" s="103"/>
      <c r="EKH21" s="103"/>
      <c r="EKI21" s="103"/>
      <c r="EKJ21" s="103"/>
      <c r="EKK21" s="103"/>
      <c r="EKL21" s="103"/>
      <c r="EKM21" s="103"/>
      <c r="EKN21" s="103"/>
      <c r="EKO21" s="103"/>
      <c r="EKP21" s="103"/>
      <c r="EKQ21" s="103"/>
      <c r="EKR21" s="103"/>
      <c r="EKS21" s="103"/>
      <c r="EKT21" s="103"/>
      <c r="EKU21" s="103"/>
      <c r="EKV21" s="103"/>
      <c r="EKW21" s="103"/>
      <c r="EKX21" s="103"/>
      <c r="EKY21" s="103"/>
      <c r="EKZ21" s="103"/>
      <c r="ELA21" s="103"/>
      <c r="ELB21" s="103"/>
      <c r="ELC21" s="103"/>
      <c r="ELD21" s="103"/>
      <c r="ELE21" s="103"/>
      <c r="ELF21" s="103"/>
      <c r="ELG21" s="103"/>
      <c r="ELH21" s="103"/>
      <c r="ELI21" s="103"/>
      <c r="ELJ21" s="103"/>
      <c r="ELK21" s="103"/>
      <c r="ELL21" s="103"/>
      <c r="ELM21" s="103"/>
      <c r="ELN21" s="103"/>
      <c r="ELO21" s="103"/>
      <c r="ELP21" s="103"/>
      <c r="ELQ21" s="103"/>
      <c r="ELR21" s="103"/>
      <c r="ELS21" s="103"/>
      <c r="ELT21" s="103"/>
      <c r="ELU21" s="103"/>
      <c r="ELV21" s="103"/>
      <c r="ELW21" s="103"/>
      <c r="ELX21" s="103"/>
      <c r="ELY21" s="103"/>
      <c r="ELZ21" s="103"/>
      <c r="EMA21" s="103"/>
      <c r="EMB21" s="103"/>
      <c r="EMC21" s="103"/>
      <c r="EMD21" s="103"/>
      <c r="EME21" s="103"/>
      <c r="EMF21" s="103"/>
      <c r="EMG21" s="103"/>
      <c r="EMH21" s="103"/>
      <c r="EMI21" s="103"/>
      <c r="EMJ21" s="103"/>
      <c r="EMK21" s="103"/>
      <c r="EML21" s="103"/>
      <c r="EMM21" s="103"/>
      <c r="EMN21" s="103"/>
      <c r="EMO21" s="103"/>
      <c r="EMP21" s="103"/>
      <c r="EMQ21" s="103"/>
      <c r="EMR21" s="103"/>
      <c r="EMS21" s="103"/>
      <c r="EMT21" s="103"/>
      <c r="EMU21" s="103"/>
      <c r="EMV21" s="103"/>
      <c r="EMW21" s="103"/>
      <c r="EMX21" s="103"/>
      <c r="EMY21" s="103"/>
      <c r="EMZ21" s="103"/>
      <c r="ENA21" s="103"/>
      <c r="ENB21" s="103"/>
      <c r="ENC21" s="103"/>
      <c r="END21" s="103"/>
      <c r="ENE21" s="103"/>
      <c r="ENF21" s="103"/>
      <c r="ENG21" s="103"/>
      <c r="ENH21" s="103"/>
      <c r="ENI21" s="103"/>
      <c r="ENJ21" s="103"/>
      <c r="ENK21" s="103"/>
      <c r="ENL21" s="103"/>
      <c r="ENM21" s="103"/>
      <c r="ENN21" s="103"/>
      <c r="ENO21" s="103"/>
      <c r="ENP21" s="103"/>
      <c r="ENQ21" s="103"/>
      <c r="ENR21" s="103"/>
      <c r="ENS21" s="103"/>
      <c r="ENT21" s="103"/>
      <c r="ENU21" s="103"/>
      <c r="ENV21" s="103"/>
      <c r="ENW21" s="103"/>
      <c r="ENX21" s="103"/>
      <c r="ENY21" s="103"/>
      <c r="ENZ21" s="103"/>
      <c r="EOA21" s="103"/>
      <c r="EOB21" s="103"/>
      <c r="EOC21" s="103"/>
      <c r="EOD21" s="103"/>
      <c r="EOE21" s="103"/>
      <c r="EOF21" s="103"/>
      <c r="EOG21" s="103"/>
      <c r="EOH21" s="103"/>
      <c r="EOI21" s="103"/>
      <c r="EOJ21" s="103"/>
      <c r="EOK21" s="103"/>
      <c r="EOL21" s="103"/>
      <c r="EOM21" s="103"/>
      <c r="EON21" s="103"/>
      <c r="EOO21" s="103"/>
      <c r="EOP21" s="103"/>
      <c r="EOQ21" s="103"/>
      <c r="EOR21" s="103"/>
      <c r="EOS21" s="103"/>
      <c r="EOT21" s="103"/>
      <c r="EOU21" s="103"/>
      <c r="EOV21" s="103"/>
      <c r="EOW21" s="103"/>
      <c r="EOX21" s="103"/>
      <c r="EOY21" s="103"/>
      <c r="EOZ21" s="103"/>
      <c r="EPA21" s="103"/>
      <c r="EPB21" s="103"/>
      <c r="EPC21" s="103"/>
      <c r="EPD21" s="103"/>
      <c r="EPE21" s="103"/>
      <c r="EPF21" s="103"/>
      <c r="EPG21" s="103"/>
      <c r="EPH21" s="103"/>
      <c r="EPI21" s="103"/>
      <c r="EPJ21" s="103"/>
      <c r="EPK21" s="103"/>
      <c r="EPL21" s="103"/>
      <c r="EPM21" s="103"/>
      <c r="EPN21" s="103"/>
      <c r="EPO21" s="103"/>
      <c r="EPP21" s="103"/>
      <c r="EPQ21" s="103"/>
      <c r="EPR21" s="103"/>
      <c r="EPS21" s="103"/>
      <c r="EPT21" s="103"/>
      <c r="EPU21" s="103"/>
      <c r="EPV21" s="103"/>
      <c r="EPW21" s="103"/>
      <c r="EPX21" s="103"/>
      <c r="EPY21" s="103"/>
      <c r="EPZ21" s="103"/>
      <c r="EQA21" s="103"/>
      <c r="EQB21" s="103"/>
      <c r="EQC21" s="103"/>
      <c r="EQD21" s="103"/>
      <c r="EQE21" s="103"/>
      <c r="EQF21" s="103"/>
      <c r="EQG21" s="103"/>
      <c r="EQH21" s="103"/>
      <c r="EQI21" s="103"/>
      <c r="EQJ21" s="103"/>
      <c r="EQK21" s="103"/>
      <c r="EQL21" s="103"/>
      <c r="EQM21" s="103"/>
      <c r="EQN21" s="103"/>
      <c r="EQO21" s="103"/>
      <c r="EQP21" s="103"/>
      <c r="EQQ21" s="103"/>
      <c r="EQR21" s="103"/>
      <c r="EQS21" s="103"/>
      <c r="EQT21" s="103"/>
      <c r="EQU21" s="103"/>
      <c r="EQV21" s="103"/>
      <c r="EQW21" s="103"/>
      <c r="EQX21" s="103"/>
      <c r="EQY21" s="103"/>
      <c r="EQZ21" s="103"/>
      <c r="ERA21" s="103"/>
      <c r="ERB21" s="103"/>
      <c r="ERC21" s="103"/>
      <c r="ERD21" s="103"/>
      <c r="ERE21" s="103"/>
      <c r="ERF21" s="103"/>
      <c r="ERG21" s="103"/>
      <c r="ERH21" s="103"/>
      <c r="ERI21" s="103"/>
      <c r="ERJ21" s="103"/>
      <c r="ERK21" s="103"/>
      <c r="ERL21" s="103"/>
      <c r="ERM21" s="103"/>
      <c r="ERN21" s="103"/>
      <c r="ERO21" s="103"/>
      <c r="ERP21" s="103"/>
      <c r="ERQ21" s="103"/>
      <c r="ERR21" s="103"/>
      <c r="ERS21" s="103"/>
      <c r="ERT21" s="103"/>
      <c r="ERU21" s="103"/>
      <c r="ERV21" s="103"/>
      <c r="ERW21" s="103"/>
      <c r="ERX21" s="103"/>
      <c r="ERY21" s="103"/>
      <c r="ERZ21" s="103"/>
      <c r="ESA21" s="103"/>
      <c r="ESB21" s="103"/>
      <c r="ESC21" s="103"/>
      <c r="ESD21" s="103"/>
      <c r="ESE21" s="103"/>
      <c r="ESF21" s="103"/>
      <c r="ESG21" s="103"/>
      <c r="ESH21" s="103"/>
      <c r="ESI21" s="103"/>
      <c r="ESJ21" s="103"/>
      <c r="ESK21" s="103"/>
      <c r="ESL21" s="103"/>
      <c r="ESM21" s="103"/>
      <c r="ESN21" s="103"/>
      <c r="ESO21" s="103"/>
      <c r="ESP21" s="103"/>
      <c r="ESQ21" s="103"/>
      <c r="ESR21" s="103"/>
      <c r="ESS21" s="103"/>
      <c r="EST21" s="103"/>
      <c r="ESU21" s="103"/>
      <c r="ESV21" s="103"/>
      <c r="ESW21" s="103"/>
      <c r="ESX21" s="103"/>
      <c r="ESY21" s="103"/>
      <c r="ESZ21" s="103"/>
      <c r="ETA21" s="103"/>
      <c r="ETB21" s="103"/>
      <c r="ETC21" s="103"/>
      <c r="ETD21" s="103"/>
      <c r="ETE21" s="103"/>
      <c r="ETF21" s="103"/>
      <c r="ETG21" s="103"/>
      <c r="ETH21" s="103"/>
      <c r="ETI21" s="103"/>
      <c r="ETJ21" s="103"/>
      <c r="ETK21" s="103"/>
      <c r="ETL21" s="103"/>
      <c r="ETM21" s="103"/>
      <c r="ETN21" s="103"/>
      <c r="ETO21" s="103"/>
      <c r="ETP21" s="103"/>
      <c r="ETQ21" s="103"/>
      <c r="ETR21" s="103"/>
      <c r="ETS21" s="103"/>
      <c r="ETT21" s="103"/>
      <c r="ETU21" s="103"/>
      <c r="ETV21" s="103"/>
      <c r="ETW21" s="103"/>
      <c r="ETX21" s="103"/>
      <c r="ETY21" s="103"/>
      <c r="ETZ21" s="103"/>
      <c r="EUA21" s="103"/>
      <c r="EUB21" s="103"/>
      <c r="EUC21" s="103"/>
      <c r="EUD21" s="103"/>
      <c r="EUE21" s="103"/>
      <c r="EUF21" s="103"/>
      <c r="EUG21" s="103"/>
      <c r="EUH21" s="103"/>
      <c r="EUI21" s="103"/>
      <c r="EUJ21" s="103"/>
      <c r="EUK21" s="103"/>
      <c r="EUL21" s="103"/>
      <c r="EUM21" s="103"/>
      <c r="EUN21" s="103"/>
      <c r="EUO21" s="103"/>
      <c r="EUP21" s="103"/>
      <c r="EUQ21" s="103"/>
      <c r="EUR21" s="103"/>
      <c r="EUS21" s="103"/>
      <c r="EUT21" s="103"/>
      <c r="EUU21" s="103"/>
      <c r="EUV21" s="103"/>
      <c r="EUW21" s="103"/>
      <c r="EUX21" s="103"/>
      <c r="EUY21" s="103"/>
      <c r="EUZ21" s="103"/>
      <c r="EVA21" s="103"/>
      <c r="EVB21" s="103"/>
      <c r="EVC21" s="103"/>
      <c r="EVD21" s="103"/>
      <c r="EVE21" s="103"/>
      <c r="EVF21" s="103"/>
      <c r="EVG21" s="103"/>
      <c r="EVH21" s="103"/>
      <c r="EVI21" s="103"/>
      <c r="EVJ21" s="103"/>
      <c r="EVK21" s="103"/>
      <c r="EVL21" s="103"/>
      <c r="EVM21" s="103"/>
      <c r="EVN21" s="103"/>
      <c r="EVO21" s="103"/>
      <c r="EVP21" s="103"/>
      <c r="EVQ21" s="103"/>
      <c r="EVR21" s="103"/>
      <c r="EVS21" s="103"/>
      <c r="EVT21" s="103"/>
      <c r="EVU21" s="103"/>
      <c r="EVV21" s="103"/>
      <c r="EVW21" s="103"/>
      <c r="EVX21" s="103"/>
      <c r="EVY21" s="103"/>
      <c r="EVZ21" s="103"/>
      <c r="EWA21" s="103"/>
      <c r="EWB21" s="103"/>
      <c r="EWC21" s="103"/>
      <c r="EWD21" s="103"/>
      <c r="EWE21" s="103"/>
      <c r="EWF21" s="103"/>
      <c r="EWG21" s="103"/>
      <c r="EWH21" s="103"/>
      <c r="EWI21" s="103"/>
      <c r="EWJ21" s="103"/>
      <c r="EWK21" s="103"/>
      <c r="EWL21" s="103"/>
      <c r="EWM21" s="103"/>
      <c r="EWN21" s="103"/>
      <c r="EWO21" s="103"/>
      <c r="EWP21" s="103"/>
      <c r="EWQ21" s="103"/>
      <c r="EWR21" s="103"/>
      <c r="EWS21" s="103"/>
      <c r="EWT21" s="103"/>
      <c r="EWU21" s="103"/>
      <c r="EWV21" s="103"/>
      <c r="EWW21" s="103"/>
      <c r="EWX21" s="103"/>
      <c r="EWY21" s="103"/>
      <c r="EWZ21" s="103"/>
      <c r="EXA21" s="103"/>
      <c r="EXB21" s="103"/>
      <c r="EXC21" s="103"/>
      <c r="EXD21" s="103"/>
      <c r="EXE21" s="103"/>
      <c r="EXF21" s="103"/>
      <c r="EXG21" s="103"/>
      <c r="EXH21" s="103"/>
      <c r="EXI21" s="103"/>
      <c r="EXJ21" s="103"/>
      <c r="EXK21" s="103"/>
      <c r="EXL21" s="103"/>
      <c r="EXM21" s="103"/>
      <c r="EXN21" s="103"/>
      <c r="EXO21" s="103"/>
      <c r="EXP21" s="103"/>
      <c r="EXQ21" s="103"/>
      <c r="EXR21" s="103"/>
      <c r="EXS21" s="103"/>
      <c r="EXT21" s="103"/>
      <c r="EXU21" s="103"/>
      <c r="EXV21" s="103"/>
      <c r="EXW21" s="103"/>
      <c r="EXX21" s="103"/>
      <c r="EXY21" s="103"/>
      <c r="EXZ21" s="103"/>
      <c r="EYA21" s="103"/>
      <c r="EYB21" s="103"/>
      <c r="EYC21" s="103"/>
      <c r="EYD21" s="103"/>
      <c r="EYE21" s="103"/>
      <c r="EYF21" s="103"/>
      <c r="EYG21" s="103"/>
      <c r="EYH21" s="103"/>
      <c r="EYI21" s="103"/>
      <c r="EYJ21" s="103"/>
      <c r="EYK21" s="103"/>
      <c r="EYL21" s="103"/>
      <c r="EYM21" s="103"/>
      <c r="EYN21" s="103"/>
      <c r="EYO21" s="103"/>
      <c r="EYP21" s="103"/>
      <c r="EYQ21" s="103"/>
      <c r="EYR21" s="103"/>
      <c r="EYS21" s="103"/>
      <c r="EYT21" s="103"/>
      <c r="EYU21" s="103"/>
      <c r="EYV21" s="103"/>
      <c r="EYW21" s="103"/>
      <c r="EYX21" s="103"/>
      <c r="EYY21" s="103"/>
      <c r="EYZ21" s="103"/>
      <c r="EZA21" s="103"/>
      <c r="EZB21" s="103"/>
      <c r="EZC21" s="103"/>
      <c r="EZD21" s="103"/>
      <c r="EZE21" s="103"/>
      <c r="EZF21" s="103"/>
      <c r="EZG21" s="103"/>
      <c r="EZH21" s="103"/>
      <c r="EZI21" s="103"/>
      <c r="EZJ21" s="103"/>
      <c r="EZK21" s="103"/>
      <c r="EZL21" s="103"/>
      <c r="EZM21" s="103"/>
      <c r="EZN21" s="103"/>
      <c r="EZO21" s="103"/>
      <c r="EZP21" s="103"/>
      <c r="EZQ21" s="103"/>
      <c r="EZR21" s="103"/>
      <c r="EZS21" s="103"/>
      <c r="EZT21" s="103"/>
      <c r="EZU21" s="103"/>
      <c r="EZV21" s="103"/>
      <c r="EZW21" s="103"/>
      <c r="EZX21" s="103"/>
      <c r="EZY21" s="103"/>
      <c r="EZZ21" s="103"/>
      <c r="FAA21" s="103"/>
      <c r="FAB21" s="103"/>
      <c r="FAC21" s="103"/>
      <c r="FAD21" s="103"/>
      <c r="FAE21" s="103"/>
      <c r="FAF21" s="103"/>
      <c r="FAG21" s="103"/>
      <c r="FAH21" s="103"/>
      <c r="FAI21" s="103"/>
      <c r="FAJ21" s="103"/>
      <c r="FAK21" s="103"/>
      <c r="FAL21" s="103"/>
      <c r="FAM21" s="103"/>
      <c r="FAN21" s="103"/>
      <c r="FAO21" s="103"/>
      <c r="FAP21" s="103"/>
      <c r="FAQ21" s="103"/>
      <c r="FAR21" s="103"/>
      <c r="FAS21" s="103"/>
      <c r="FAT21" s="103"/>
      <c r="FAU21" s="103"/>
      <c r="FAV21" s="103"/>
      <c r="FAW21" s="103"/>
      <c r="FAX21" s="103"/>
      <c r="FAY21" s="103"/>
      <c r="FAZ21" s="103"/>
      <c r="FBA21" s="103"/>
      <c r="FBB21" s="103"/>
      <c r="FBC21" s="103"/>
      <c r="FBD21" s="103"/>
      <c r="FBE21" s="103"/>
      <c r="FBF21" s="103"/>
      <c r="FBG21" s="103"/>
      <c r="FBH21" s="103"/>
      <c r="FBI21" s="103"/>
      <c r="FBJ21" s="103"/>
      <c r="FBK21" s="103"/>
      <c r="FBL21" s="103"/>
      <c r="FBM21" s="103"/>
      <c r="FBN21" s="103"/>
      <c r="FBO21" s="103"/>
      <c r="FBP21" s="103"/>
      <c r="FBQ21" s="103"/>
      <c r="FBR21" s="103"/>
      <c r="FBS21" s="103"/>
      <c r="FBT21" s="103"/>
      <c r="FBU21" s="103"/>
      <c r="FBV21" s="103"/>
      <c r="FBW21" s="103"/>
      <c r="FBX21" s="103"/>
      <c r="FBY21" s="103"/>
      <c r="FBZ21" s="103"/>
      <c r="FCA21" s="103"/>
      <c r="FCB21" s="103"/>
      <c r="FCC21" s="103"/>
      <c r="FCD21" s="103"/>
      <c r="FCE21" s="103"/>
      <c r="FCF21" s="103"/>
      <c r="FCG21" s="103"/>
      <c r="FCH21" s="103"/>
      <c r="FCI21" s="103"/>
      <c r="FCJ21" s="103"/>
      <c r="FCK21" s="103"/>
      <c r="FCL21" s="103"/>
      <c r="FCM21" s="103"/>
      <c r="FCN21" s="103"/>
      <c r="FCO21" s="103"/>
      <c r="FCP21" s="103"/>
      <c r="FCQ21" s="103"/>
      <c r="FCR21" s="103"/>
      <c r="FCS21" s="103"/>
      <c r="FCT21" s="103"/>
      <c r="FCU21" s="103"/>
      <c r="FCV21" s="103"/>
      <c r="FCW21" s="103"/>
      <c r="FCX21" s="103"/>
      <c r="FCY21" s="103"/>
      <c r="FCZ21" s="103"/>
      <c r="FDA21" s="103"/>
      <c r="FDB21" s="103"/>
      <c r="FDC21" s="103"/>
      <c r="FDD21" s="103"/>
      <c r="FDE21" s="103"/>
      <c r="FDF21" s="103"/>
      <c r="FDG21" s="103"/>
      <c r="FDH21" s="103"/>
      <c r="FDI21" s="103"/>
      <c r="FDJ21" s="103"/>
      <c r="FDK21" s="103"/>
      <c r="FDL21" s="103"/>
      <c r="FDM21" s="103"/>
      <c r="FDN21" s="103"/>
      <c r="FDO21" s="103"/>
      <c r="FDP21" s="103"/>
      <c r="FDQ21" s="103"/>
      <c r="FDR21" s="103"/>
      <c r="FDS21" s="103"/>
      <c r="FDT21" s="103"/>
      <c r="FDU21" s="103"/>
      <c r="FDV21" s="103"/>
      <c r="FDW21" s="103"/>
      <c r="FDX21" s="103"/>
      <c r="FDY21" s="103"/>
      <c r="FDZ21" s="103"/>
      <c r="FEA21" s="103"/>
      <c r="FEB21" s="103"/>
      <c r="FEC21" s="103"/>
      <c r="FED21" s="103"/>
      <c r="FEE21" s="103"/>
      <c r="FEF21" s="103"/>
      <c r="FEG21" s="103"/>
      <c r="FEH21" s="103"/>
      <c r="FEI21" s="103"/>
      <c r="FEJ21" s="103"/>
      <c r="FEK21" s="103"/>
      <c r="FEL21" s="103"/>
      <c r="FEM21" s="103"/>
      <c r="FEN21" s="103"/>
      <c r="FEO21" s="103"/>
      <c r="FEP21" s="103"/>
      <c r="FEQ21" s="103"/>
      <c r="FER21" s="103"/>
      <c r="FES21" s="103"/>
      <c r="FET21" s="103"/>
      <c r="FEU21" s="103"/>
      <c r="FEV21" s="103"/>
      <c r="FEW21" s="103"/>
      <c r="FEX21" s="103"/>
      <c r="FEY21" s="103"/>
      <c r="FEZ21" s="103"/>
      <c r="FFA21" s="103"/>
      <c r="FFB21" s="103"/>
      <c r="FFC21" s="103"/>
      <c r="FFD21" s="103"/>
      <c r="FFE21" s="103"/>
      <c r="FFF21" s="103"/>
      <c r="FFG21" s="103"/>
      <c r="FFH21" s="103"/>
      <c r="FFI21" s="103"/>
      <c r="FFJ21" s="103"/>
      <c r="FFK21" s="103"/>
      <c r="FFL21" s="103"/>
      <c r="FFM21" s="103"/>
      <c r="FFN21" s="103"/>
      <c r="FFO21" s="103"/>
      <c r="FFP21" s="103"/>
      <c r="FFQ21" s="103"/>
      <c r="FFR21" s="103"/>
      <c r="FFS21" s="103"/>
      <c r="FFT21" s="103"/>
      <c r="FFU21" s="103"/>
      <c r="FFV21" s="103"/>
      <c r="FFW21" s="103"/>
      <c r="FFX21" s="103"/>
      <c r="FFY21" s="103"/>
      <c r="FFZ21" s="103"/>
      <c r="FGA21" s="103"/>
      <c r="FGB21" s="103"/>
      <c r="FGC21" s="103"/>
      <c r="FGD21" s="103"/>
      <c r="FGE21" s="103"/>
      <c r="FGF21" s="103"/>
      <c r="FGG21" s="103"/>
      <c r="FGH21" s="103"/>
      <c r="FGI21" s="103"/>
      <c r="FGJ21" s="103"/>
      <c r="FGK21" s="103"/>
      <c r="FGL21" s="103"/>
      <c r="FGM21" s="103"/>
      <c r="FGN21" s="103"/>
      <c r="FGO21" s="103"/>
      <c r="FGP21" s="103"/>
      <c r="FGQ21" s="103"/>
      <c r="FGR21" s="103"/>
      <c r="FGS21" s="103"/>
      <c r="FGT21" s="103"/>
      <c r="FGU21" s="103"/>
      <c r="FGV21" s="103"/>
      <c r="FGW21" s="103"/>
      <c r="FGX21" s="103"/>
      <c r="FGY21" s="103"/>
      <c r="FGZ21" s="103"/>
      <c r="FHA21" s="103"/>
      <c r="FHB21" s="103"/>
      <c r="FHC21" s="103"/>
      <c r="FHD21" s="103"/>
      <c r="FHE21" s="103"/>
      <c r="FHF21" s="103"/>
      <c r="FHG21" s="103"/>
      <c r="FHH21" s="103"/>
      <c r="FHI21" s="103"/>
      <c r="FHJ21" s="103"/>
      <c r="FHK21" s="103"/>
      <c r="FHL21" s="103"/>
      <c r="FHM21" s="103"/>
      <c r="FHN21" s="103"/>
      <c r="FHO21" s="103"/>
      <c r="FHP21" s="103"/>
      <c r="FHQ21" s="103"/>
      <c r="FHR21" s="103"/>
      <c r="FHS21" s="103"/>
      <c r="FHT21" s="103"/>
      <c r="FHU21" s="103"/>
      <c r="FHV21" s="103"/>
      <c r="FHW21" s="103"/>
      <c r="FHX21" s="103"/>
      <c r="FHY21" s="103"/>
      <c r="FHZ21" s="103"/>
      <c r="FIA21" s="103"/>
      <c r="FIB21" s="103"/>
      <c r="FIC21" s="103"/>
      <c r="FID21" s="103"/>
      <c r="FIE21" s="103"/>
      <c r="FIF21" s="103"/>
      <c r="FIG21" s="103"/>
      <c r="FIH21" s="103"/>
      <c r="FII21" s="103"/>
      <c r="FIJ21" s="103"/>
      <c r="FIK21" s="103"/>
      <c r="FIL21" s="103"/>
      <c r="FIM21" s="103"/>
      <c r="FIN21" s="103"/>
      <c r="FIO21" s="103"/>
      <c r="FIP21" s="103"/>
      <c r="FIQ21" s="103"/>
      <c r="FIR21" s="103"/>
      <c r="FIS21" s="103"/>
      <c r="FIT21" s="103"/>
      <c r="FIU21" s="103"/>
      <c r="FIV21" s="103"/>
      <c r="FIW21" s="103"/>
      <c r="FIX21" s="103"/>
      <c r="FIY21" s="103"/>
      <c r="FIZ21" s="103"/>
      <c r="FJA21" s="103"/>
      <c r="FJB21" s="103"/>
      <c r="FJC21" s="103"/>
      <c r="FJD21" s="103"/>
      <c r="FJE21" s="103"/>
      <c r="FJF21" s="103"/>
      <c r="FJG21" s="103"/>
      <c r="FJH21" s="103"/>
      <c r="FJI21" s="103"/>
      <c r="FJJ21" s="103"/>
      <c r="FJK21" s="103"/>
      <c r="FJL21" s="103"/>
      <c r="FJM21" s="103"/>
      <c r="FJN21" s="103"/>
      <c r="FJO21" s="103"/>
      <c r="FJP21" s="103"/>
      <c r="FJQ21" s="103"/>
      <c r="FJR21" s="103"/>
      <c r="FJS21" s="103"/>
      <c r="FJT21" s="103"/>
      <c r="FJU21" s="103"/>
      <c r="FJV21" s="103"/>
      <c r="FJW21" s="103"/>
      <c r="FJX21" s="103"/>
      <c r="FJY21" s="103"/>
      <c r="FJZ21" s="103"/>
      <c r="FKA21" s="103"/>
      <c r="FKB21" s="103"/>
      <c r="FKC21" s="103"/>
      <c r="FKD21" s="103"/>
      <c r="FKE21" s="103"/>
      <c r="FKF21" s="103"/>
      <c r="FKG21" s="103"/>
      <c r="FKH21" s="103"/>
      <c r="FKI21" s="103"/>
      <c r="FKJ21" s="103"/>
      <c r="FKK21" s="103"/>
      <c r="FKL21" s="103"/>
      <c r="FKM21" s="103"/>
      <c r="FKN21" s="103"/>
      <c r="FKO21" s="103"/>
      <c r="FKP21" s="103"/>
      <c r="FKQ21" s="103"/>
      <c r="FKR21" s="103"/>
      <c r="FKS21" s="103"/>
      <c r="FKT21" s="103"/>
      <c r="FKU21" s="103"/>
      <c r="FKV21" s="103"/>
      <c r="FKW21" s="103"/>
      <c r="FKX21" s="103"/>
      <c r="FKY21" s="103"/>
      <c r="FKZ21" s="103"/>
      <c r="FLA21" s="103"/>
      <c r="FLB21" s="103"/>
      <c r="FLC21" s="103"/>
      <c r="FLD21" s="103"/>
      <c r="FLE21" s="103"/>
      <c r="FLF21" s="103"/>
      <c r="FLG21" s="103"/>
      <c r="FLH21" s="103"/>
      <c r="FLI21" s="103"/>
      <c r="FLJ21" s="103"/>
      <c r="FLK21" s="103"/>
      <c r="FLL21" s="103"/>
      <c r="FLM21" s="103"/>
      <c r="FLN21" s="103"/>
      <c r="FLO21" s="103"/>
      <c r="FLP21" s="103"/>
      <c r="FLQ21" s="103"/>
      <c r="FLR21" s="103"/>
      <c r="FLS21" s="103"/>
      <c r="FLT21" s="103"/>
      <c r="FLU21" s="103"/>
      <c r="FLV21" s="103"/>
      <c r="FLW21" s="103"/>
      <c r="FLX21" s="103"/>
      <c r="FLY21" s="103"/>
      <c r="FLZ21" s="103"/>
      <c r="FMA21" s="103"/>
      <c r="FMB21" s="103"/>
      <c r="FMC21" s="103"/>
      <c r="FMD21" s="103"/>
      <c r="FME21" s="103"/>
      <c r="FMF21" s="103"/>
      <c r="FMG21" s="103"/>
      <c r="FMH21" s="103"/>
      <c r="FMI21" s="103"/>
      <c r="FMJ21" s="103"/>
      <c r="FMK21" s="103"/>
      <c r="FML21" s="103"/>
      <c r="FMM21" s="103"/>
      <c r="FMN21" s="103"/>
      <c r="FMO21" s="103"/>
      <c r="FMP21" s="103"/>
      <c r="FMQ21" s="103"/>
      <c r="FMR21" s="103"/>
      <c r="FMS21" s="103"/>
      <c r="FMT21" s="103"/>
      <c r="FMU21" s="103"/>
      <c r="FMV21" s="103"/>
      <c r="FMW21" s="103"/>
      <c r="FMX21" s="103"/>
      <c r="FMY21" s="103"/>
      <c r="FMZ21" s="103"/>
      <c r="FNA21" s="103"/>
      <c r="FNB21" s="103"/>
      <c r="FNC21" s="103"/>
      <c r="FND21" s="103"/>
      <c r="FNE21" s="103"/>
      <c r="FNF21" s="103"/>
      <c r="FNG21" s="103"/>
      <c r="FNH21" s="103"/>
      <c r="FNI21" s="103"/>
      <c r="FNJ21" s="103"/>
      <c r="FNK21" s="103"/>
      <c r="FNL21" s="103"/>
      <c r="FNM21" s="103"/>
      <c r="FNN21" s="103"/>
      <c r="FNO21" s="103"/>
      <c r="FNP21" s="103"/>
      <c r="FNQ21" s="103"/>
      <c r="FNR21" s="103"/>
      <c r="FNS21" s="103"/>
      <c r="FNT21" s="103"/>
      <c r="FNU21" s="103"/>
      <c r="FNV21" s="103"/>
      <c r="FNW21" s="103"/>
      <c r="FNX21" s="103"/>
      <c r="FNY21" s="103"/>
      <c r="FNZ21" s="103"/>
      <c r="FOA21" s="103"/>
      <c r="FOB21" s="103"/>
      <c r="FOC21" s="103"/>
      <c r="FOD21" s="103"/>
      <c r="FOE21" s="103"/>
      <c r="FOF21" s="103"/>
      <c r="FOG21" s="103"/>
      <c r="FOH21" s="103"/>
      <c r="FOI21" s="103"/>
      <c r="FOJ21" s="103"/>
      <c r="FOK21" s="103"/>
      <c r="FOL21" s="103"/>
      <c r="FOM21" s="103"/>
      <c r="FON21" s="103"/>
      <c r="FOO21" s="103"/>
      <c r="FOP21" s="103"/>
      <c r="FOQ21" s="103"/>
      <c r="FOR21" s="103"/>
      <c r="FOS21" s="103"/>
      <c r="FOT21" s="103"/>
      <c r="FOU21" s="103"/>
      <c r="FOV21" s="103"/>
      <c r="FOW21" s="103"/>
      <c r="FOX21" s="103"/>
      <c r="FOY21" s="103"/>
      <c r="FOZ21" s="103"/>
      <c r="FPA21" s="103"/>
      <c r="FPB21" s="103"/>
      <c r="FPC21" s="103"/>
      <c r="FPD21" s="103"/>
      <c r="FPE21" s="103"/>
      <c r="FPF21" s="103"/>
      <c r="FPG21" s="103"/>
      <c r="FPH21" s="103"/>
      <c r="FPI21" s="103"/>
      <c r="FPJ21" s="103"/>
      <c r="FPK21" s="103"/>
      <c r="FPL21" s="103"/>
      <c r="FPM21" s="103"/>
      <c r="FPN21" s="103"/>
      <c r="FPO21" s="103"/>
      <c r="FPP21" s="103"/>
      <c r="FPQ21" s="103"/>
      <c r="FPR21" s="103"/>
      <c r="FPS21" s="103"/>
      <c r="FPT21" s="103"/>
      <c r="FPU21" s="103"/>
      <c r="FPV21" s="103"/>
      <c r="FPW21" s="103"/>
      <c r="FPX21" s="103"/>
      <c r="FPY21" s="103"/>
      <c r="FPZ21" s="103"/>
      <c r="FQA21" s="103"/>
      <c r="FQB21" s="103"/>
      <c r="FQC21" s="103"/>
      <c r="FQD21" s="103"/>
      <c r="FQE21" s="103"/>
      <c r="FQF21" s="103"/>
      <c r="FQG21" s="103"/>
      <c r="FQH21" s="103"/>
      <c r="FQI21" s="103"/>
      <c r="FQJ21" s="103"/>
      <c r="FQK21" s="103"/>
      <c r="FQL21" s="103"/>
      <c r="FQM21" s="103"/>
      <c r="FQN21" s="103"/>
      <c r="FQO21" s="103"/>
      <c r="FQP21" s="103"/>
      <c r="FQQ21" s="103"/>
      <c r="FQR21" s="103"/>
      <c r="FQS21" s="103"/>
      <c r="FQT21" s="103"/>
      <c r="FQU21" s="103"/>
      <c r="FQV21" s="103"/>
      <c r="FQW21" s="103"/>
      <c r="FQX21" s="103"/>
      <c r="FQY21" s="103"/>
      <c r="FQZ21" s="103"/>
      <c r="FRA21" s="103"/>
      <c r="FRB21" s="103"/>
      <c r="FRC21" s="103"/>
      <c r="FRD21" s="103"/>
      <c r="FRE21" s="103"/>
      <c r="FRF21" s="103"/>
      <c r="FRG21" s="103"/>
      <c r="FRH21" s="103"/>
      <c r="FRI21" s="103"/>
      <c r="FRJ21" s="103"/>
      <c r="FRK21" s="103"/>
      <c r="FRL21" s="103"/>
      <c r="FRM21" s="103"/>
      <c r="FRN21" s="103"/>
      <c r="FRO21" s="103"/>
      <c r="FRP21" s="103"/>
      <c r="FRQ21" s="103"/>
      <c r="FRR21" s="103"/>
      <c r="FRS21" s="103"/>
      <c r="FRT21" s="103"/>
      <c r="FRU21" s="103"/>
      <c r="FRV21" s="103"/>
      <c r="FRW21" s="103"/>
      <c r="FRX21" s="103"/>
      <c r="FRY21" s="103"/>
      <c r="FRZ21" s="103"/>
      <c r="FSA21" s="103"/>
      <c r="FSB21" s="103"/>
      <c r="FSC21" s="103"/>
      <c r="FSD21" s="103"/>
      <c r="FSE21" s="103"/>
      <c r="FSF21" s="103"/>
      <c r="FSG21" s="103"/>
      <c r="FSH21" s="103"/>
      <c r="FSI21" s="103"/>
      <c r="FSJ21" s="103"/>
      <c r="FSK21" s="103"/>
      <c r="FSL21" s="103"/>
      <c r="FSM21" s="103"/>
      <c r="FSN21" s="103"/>
      <c r="FSO21" s="103"/>
      <c r="FSP21" s="103"/>
      <c r="FSQ21" s="103"/>
      <c r="FSR21" s="103"/>
      <c r="FSS21" s="103"/>
      <c r="FST21" s="103"/>
      <c r="FSU21" s="103"/>
      <c r="FSV21" s="103"/>
      <c r="FSW21" s="103"/>
      <c r="FSX21" s="103"/>
      <c r="FSY21" s="103"/>
      <c r="FSZ21" s="103"/>
      <c r="FTA21" s="103"/>
      <c r="FTB21" s="103"/>
      <c r="FTC21" s="103"/>
      <c r="FTD21" s="103"/>
      <c r="FTE21" s="103"/>
      <c r="FTF21" s="103"/>
      <c r="FTG21" s="103"/>
      <c r="FTH21" s="103"/>
      <c r="FTI21" s="103"/>
      <c r="FTJ21" s="103"/>
      <c r="FTK21" s="103"/>
      <c r="FTL21" s="103"/>
      <c r="FTM21" s="103"/>
      <c r="FTN21" s="103"/>
      <c r="FTO21" s="103"/>
      <c r="FTP21" s="103"/>
      <c r="FTQ21" s="103"/>
      <c r="FTR21" s="103"/>
      <c r="FTS21" s="103"/>
      <c r="FTT21" s="103"/>
      <c r="FTU21" s="103"/>
      <c r="FTV21" s="103"/>
      <c r="FTW21" s="103"/>
      <c r="FTX21" s="103"/>
      <c r="FTY21" s="103"/>
      <c r="FTZ21" s="103"/>
      <c r="FUA21" s="103"/>
      <c r="FUB21" s="103"/>
      <c r="FUC21" s="103"/>
      <c r="FUD21" s="103"/>
      <c r="FUE21" s="103"/>
      <c r="FUF21" s="103"/>
      <c r="FUG21" s="103"/>
      <c r="FUH21" s="103"/>
      <c r="FUI21" s="103"/>
      <c r="FUJ21" s="103"/>
      <c r="FUK21" s="103"/>
      <c r="FUL21" s="103"/>
      <c r="FUM21" s="103"/>
      <c r="FUN21" s="103"/>
      <c r="FUO21" s="103"/>
      <c r="FUP21" s="103"/>
      <c r="FUQ21" s="103"/>
      <c r="FUR21" s="103"/>
      <c r="FUS21" s="103"/>
      <c r="FUT21" s="103"/>
      <c r="FUU21" s="103"/>
      <c r="FUV21" s="103"/>
      <c r="FUW21" s="103"/>
      <c r="FUX21" s="103"/>
      <c r="FUY21" s="103"/>
      <c r="FUZ21" s="103"/>
      <c r="FVA21" s="103"/>
      <c r="FVB21" s="103"/>
      <c r="FVC21" s="103"/>
      <c r="FVD21" s="103"/>
      <c r="FVE21" s="103"/>
      <c r="FVF21" s="103"/>
      <c r="FVG21" s="103"/>
      <c r="FVH21" s="103"/>
      <c r="FVI21" s="103"/>
      <c r="FVJ21" s="103"/>
      <c r="FVK21" s="103"/>
      <c r="FVL21" s="103"/>
      <c r="FVM21" s="103"/>
      <c r="FVN21" s="103"/>
      <c r="FVO21" s="103"/>
      <c r="FVP21" s="103"/>
      <c r="FVQ21" s="103"/>
      <c r="FVR21" s="103"/>
      <c r="FVS21" s="103"/>
      <c r="FVT21" s="103"/>
      <c r="FVU21" s="103"/>
      <c r="FVV21" s="103"/>
      <c r="FVW21" s="103"/>
      <c r="FVX21" s="103"/>
      <c r="FVY21" s="103"/>
      <c r="FVZ21" s="103"/>
      <c r="FWA21" s="103"/>
      <c r="FWB21" s="103"/>
      <c r="FWC21" s="103"/>
      <c r="FWD21" s="103"/>
      <c r="FWE21" s="103"/>
      <c r="FWF21" s="103"/>
      <c r="FWG21" s="103"/>
      <c r="FWH21" s="103"/>
      <c r="FWI21" s="103"/>
      <c r="FWJ21" s="103"/>
      <c r="FWK21" s="103"/>
      <c r="FWL21" s="103"/>
      <c r="FWM21" s="103"/>
      <c r="FWN21" s="103"/>
      <c r="FWO21" s="103"/>
      <c r="FWP21" s="103"/>
      <c r="FWQ21" s="103"/>
      <c r="FWR21" s="103"/>
      <c r="FWS21" s="103"/>
      <c r="FWT21" s="103"/>
      <c r="FWU21" s="103"/>
      <c r="FWV21" s="103"/>
      <c r="FWW21" s="103"/>
      <c r="FWX21" s="103"/>
      <c r="FWY21" s="103"/>
      <c r="FWZ21" s="103"/>
      <c r="FXA21" s="103"/>
      <c r="FXB21" s="103"/>
      <c r="FXC21" s="103"/>
      <c r="FXD21" s="103"/>
      <c r="FXE21" s="103"/>
      <c r="FXF21" s="103"/>
      <c r="FXG21" s="103"/>
      <c r="FXH21" s="103"/>
      <c r="FXI21" s="103"/>
      <c r="FXJ21" s="103"/>
      <c r="FXK21" s="103"/>
      <c r="FXL21" s="103"/>
      <c r="FXM21" s="103"/>
      <c r="FXN21" s="103"/>
      <c r="FXO21" s="103"/>
      <c r="FXP21" s="103"/>
      <c r="FXQ21" s="103"/>
      <c r="FXR21" s="103"/>
      <c r="FXS21" s="103"/>
      <c r="FXT21" s="103"/>
      <c r="FXU21" s="103"/>
      <c r="FXV21" s="103"/>
      <c r="FXW21" s="103"/>
      <c r="FXX21" s="103"/>
      <c r="FXY21" s="103"/>
      <c r="FXZ21" s="103"/>
      <c r="FYA21" s="103"/>
      <c r="FYB21" s="103"/>
      <c r="FYC21" s="103"/>
      <c r="FYD21" s="103"/>
      <c r="FYE21" s="103"/>
      <c r="FYF21" s="103"/>
      <c r="FYG21" s="103"/>
      <c r="FYH21" s="103"/>
      <c r="FYI21" s="103"/>
      <c r="FYJ21" s="103"/>
      <c r="FYK21" s="103"/>
      <c r="FYL21" s="103"/>
      <c r="FYM21" s="103"/>
      <c r="FYN21" s="103"/>
      <c r="FYO21" s="103"/>
      <c r="FYP21" s="103"/>
      <c r="FYQ21" s="103"/>
      <c r="FYR21" s="103"/>
      <c r="FYS21" s="103"/>
      <c r="FYT21" s="103"/>
      <c r="FYU21" s="103"/>
      <c r="FYV21" s="103"/>
      <c r="FYW21" s="103"/>
      <c r="FYX21" s="103"/>
      <c r="FYY21" s="103"/>
      <c r="FYZ21" s="103"/>
      <c r="FZA21" s="103"/>
      <c r="FZB21" s="103"/>
      <c r="FZC21" s="103"/>
      <c r="FZD21" s="103"/>
      <c r="FZE21" s="103"/>
      <c r="FZF21" s="103"/>
      <c r="FZG21" s="103"/>
      <c r="FZH21" s="103"/>
      <c r="FZI21" s="103"/>
      <c r="FZJ21" s="103"/>
      <c r="FZK21" s="103"/>
      <c r="FZL21" s="103"/>
      <c r="FZM21" s="103"/>
      <c r="FZN21" s="103"/>
      <c r="FZO21" s="103"/>
      <c r="FZP21" s="103"/>
      <c r="FZQ21" s="103"/>
      <c r="FZR21" s="103"/>
      <c r="FZS21" s="103"/>
      <c r="FZT21" s="103"/>
      <c r="FZU21" s="103"/>
      <c r="FZV21" s="103"/>
      <c r="FZW21" s="103"/>
      <c r="FZX21" s="103"/>
      <c r="FZY21" s="103"/>
      <c r="FZZ21" s="103"/>
      <c r="GAA21" s="103"/>
      <c r="GAB21" s="103"/>
      <c r="GAC21" s="103"/>
      <c r="GAD21" s="103"/>
      <c r="GAE21" s="103"/>
      <c r="GAF21" s="103"/>
      <c r="GAG21" s="103"/>
      <c r="GAH21" s="103"/>
      <c r="GAI21" s="103"/>
      <c r="GAJ21" s="103"/>
      <c r="GAK21" s="103"/>
      <c r="GAL21" s="103"/>
      <c r="GAM21" s="103"/>
      <c r="GAN21" s="103"/>
      <c r="GAO21" s="103"/>
      <c r="GAP21" s="103"/>
      <c r="GAQ21" s="103"/>
      <c r="GAR21" s="103"/>
      <c r="GAS21" s="103"/>
      <c r="GAT21" s="103"/>
      <c r="GAU21" s="103"/>
      <c r="GAV21" s="103"/>
      <c r="GAW21" s="103"/>
      <c r="GAX21" s="103"/>
      <c r="GAY21" s="103"/>
      <c r="GAZ21" s="103"/>
      <c r="GBA21" s="103"/>
      <c r="GBB21" s="103"/>
      <c r="GBC21" s="103"/>
      <c r="GBD21" s="103"/>
      <c r="GBE21" s="103"/>
      <c r="GBF21" s="103"/>
      <c r="GBG21" s="103"/>
      <c r="GBH21" s="103"/>
      <c r="GBI21" s="103"/>
      <c r="GBJ21" s="103"/>
      <c r="GBK21" s="103"/>
      <c r="GBL21" s="103"/>
      <c r="GBM21" s="103"/>
      <c r="GBN21" s="103"/>
      <c r="GBO21" s="103"/>
      <c r="GBP21" s="103"/>
      <c r="GBQ21" s="103"/>
      <c r="GBR21" s="103"/>
      <c r="GBS21" s="103"/>
      <c r="GBT21" s="103"/>
      <c r="GBU21" s="103"/>
      <c r="GBV21" s="103"/>
      <c r="GBW21" s="103"/>
      <c r="GBX21" s="103"/>
      <c r="GBY21" s="103"/>
      <c r="GBZ21" s="103"/>
      <c r="GCA21" s="103"/>
      <c r="GCB21" s="103"/>
      <c r="GCC21" s="103"/>
      <c r="GCD21" s="103"/>
      <c r="GCE21" s="103"/>
      <c r="GCF21" s="103"/>
      <c r="GCG21" s="103"/>
      <c r="GCH21" s="103"/>
      <c r="GCI21" s="103"/>
      <c r="GCJ21" s="103"/>
      <c r="GCK21" s="103"/>
      <c r="GCL21" s="103"/>
      <c r="GCM21" s="103"/>
      <c r="GCN21" s="103"/>
      <c r="GCO21" s="103"/>
      <c r="GCP21" s="103"/>
      <c r="GCQ21" s="103"/>
      <c r="GCR21" s="103"/>
      <c r="GCS21" s="103"/>
      <c r="GCT21" s="103"/>
      <c r="GCU21" s="103"/>
      <c r="GCV21" s="103"/>
      <c r="GCW21" s="103"/>
      <c r="GCX21" s="103"/>
      <c r="GCY21" s="103"/>
      <c r="GCZ21" s="103"/>
      <c r="GDA21" s="103"/>
      <c r="GDB21" s="103"/>
      <c r="GDC21" s="103"/>
      <c r="GDD21" s="103"/>
      <c r="GDE21" s="103"/>
      <c r="GDF21" s="103"/>
      <c r="GDG21" s="103"/>
      <c r="GDH21" s="103"/>
      <c r="GDI21" s="103"/>
      <c r="GDJ21" s="103"/>
      <c r="GDK21" s="103"/>
      <c r="GDL21" s="103"/>
      <c r="GDM21" s="103"/>
      <c r="GDN21" s="103"/>
      <c r="GDO21" s="103"/>
      <c r="GDP21" s="103"/>
      <c r="GDQ21" s="103"/>
      <c r="GDR21" s="103"/>
      <c r="GDS21" s="103"/>
      <c r="GDT21" s="103"/>
      <c r="GDU21" s="103"/>
      <c r="GDV21" s="103"/>
      <c r="GDW21" s="103"/>
      <c r="GDX21" s="103"/>
      <c r="GDY21" s="103"/>
      <c r="GDZ21" s="103"/>
      <c r="GEA21" s="103"/>
      <c r="GEB21" s="103"/>
      <c r="GEC21" s="103"/>
      <c r="GED21" s="103"/>
      <c r="GEE21" s="103"/>
      <c r="GEF21" s="103"/>
      <c r="GEG21" s="103"/>
      <c r="GEH21" s="103"/>
      <c r="GEI21" s="103"/>
      <c r="GEJ21" s="103"/>
      <c r="GEK21" s="103"/>
      <c r="GEL21" s="103"/>
      <c r="GEM21" s="103"/>
      <c r="GEN21" s="103"/>
      <c r="GEO21" s="103"/>
      <c r="GEP21" s="103"/>
      <c r="GEQ21" s="103"/>
      <c r="GER21" s="103"/>
      <c r="GES21" s="103"/>
      <c r="GET21" s="103"/>
      <c r="GEU21" s="103"/>
      <c r="GEV21" s="103"/>
      <c r="GEW21" s="103"/>
      <c r="GEX21" s="103"/>
      <c r="GEY21" s="103"/>
      <c r="GEZ21" s="103"/>
      <c r="GFA21" s="103"/>
      <c r="GFB21" s="103"/>
      <c r="GFC21" s="103"/>
      <c r="GFD21" s="103"/>
      <c r="GFE21" s="103"/>
      <c r="GFF21" s="103"/>
      <c r="GFG21" s="103"/>
      <c r="GFH21" s="103"/>
      <c r="GFI21" s="103"/>
      <c r="GFJ21" s="103"/>
      <c r="GFK21" s="103"/>
      <c r="GFL21" s="103"/>
      <c r="GFM21" s="103"/>
      <c r="GFN21" s="103"/>
      <c r="GFO21" s="103"/>
      <c r="GFP21" s="103"/>
      <c r="GFQ21" s="103"/>
      <c r="GFR21" s="103"/>
      <c r="GFS21" s="103"/>
      <c r="GFT21" s="103"/>
      <c r="GFU21" s="103"/>
      <c r="GFV21" s="103"/>
      <c r="GFW21" s="103"/>
      <c r="GFX21" s="103"/>
      <c r="GFY21" s="103"/>
      <c r="GFZ21" s="103"/>
      <c r="GGA21" s="103"/>
      <c r="GGB21" s="103"/>
      <c r="GGC21" s="103"/>
      <c r="GGD21" s="103"/>
      <c r="GGE21" s="103"/>
      <c r="GGF21" s="103"/>
      <c r="GGG21" s="103"/>
      <c r="GGH21" s="103"/>
      <c r="GGI21" s="103"/>
      <c r="GGJ21" s="103"/>
      <c r="GGK21" s="103"/>
      <c r="GGL21" s="103"/>
      <c r="GGM21" s="103"/>
      <c r="GGN21" s="103"/>
      <c r="GGO21" s="103"/>
      <c r="GGP21" s="103"/>
      <c r="GGQ21" s="103"/>
      <c r="GGR21" s="103"/>
      <c r="GGS21" s="103"/>
      <c r="GGT21" s="103"/>
      <c r="GGU21" s="103"/>
      <c r="GGV21" s="103"/>
      <c r="GGW21" s="103"/>
      <c r="GGX21" s="103"/>
      <c r="GGY21" s="103"/>
      <c r="GGZ21" s="103"/>
      <c r="GHA21" s="103"/>
      <c r="GHB21" s="103"/>
      <c r="GHC21" s="103"/>
      <c r="GHD21" s="103"/>
      <c r="GHE21" s="103"/>
      <c r="GHF21" s="103"/>
      <c r="GHG21" s="103"/>
      <c r="GHH21" s="103"/>
      <c r="GHI21" s="103"/>
      <c r="GHJ21" s="103"/>
      <c r="GHK21" s="103"/>
      <c r="GHL21" s="103"/>
      <c r="GHM21" s="103"/>
      <c r="GHN21" s="103"/>
      <c r="GHO21" s="103"/>
      <c r="GHP21" s="103"/>
      <c r="GHQ21" s="103"/>
      <c r="GHR21" s="103"/>
      <c r="GHS21" s="103"/>
      <c r="GHT21" s="103"/>
      <c r="GHU21" s="103"/>
      <c r="GHV21" s="103"/>
      <c r="GHW21" s="103"/>
      <c r="GHX21" s="103"/>
      <c r="GHY21" s="103"/>
      <c r="GHZ21" s="103"/>
      <c r="GIA21" s="103"/>
      <c r="GIB21" s="103"/>
      <c r="GIC21" s="103"/>
      <c r="GID21" s="103"/>
      <c r="GIE21" s="103"/>
      <c r="GIF21" s="103"/>
      <c r="GIG21" s="103"/>
      <c r="GIH21" s="103"/>
      <c r="GII21" s="103"/>
      <c r="GIJ21" s="103"/>
      <c r="GIK21" s="103"/>
      <c r="GIL21" s="103"/>
      <c r="GIM21" s="103"/>
      <c r="GIN21" s="103"/>
      <c r="GIO21" s="103"/>
      <c r="GIP21" s="103"/>
      <c r="GIQ21" s="103"/>
      <c r="GIR21" s="103"/>
      <c r="GIS21" s="103"/>
      <c r="GIT21" s="103"/>
      <c r="GIU21" s="103"/>
      <c r="GIV21" s="103"/>
      <c r="GIW21" s="103"/>
      <c r="GIX21" s="103"/>
      <c r="GIY21" s="103"/>
      <c r="GIZ21" s="103"/>
      <c r="GJA21" s="103"/>
      <c r="GJB21" s="103"/>
      <c r="GJC21" s="103"/>
      <c r="GJD21" s="103"/>
      <c r="GJE21" s="103"/>
      <c r="GJF21" s="103"/>
      <c r="GJG21" s="103"/>
      <c r="GJH21" s="103"/>
      <c r="GJI21" s="103"/>
      <c r="GJJ21" s="103"/>
      <c r="GJK21" s="103"/>
      <c r="GJL21" s="103"/>
      <c r="GJM21" s="103"/>
      <c r="GJN21" s="103"/>
      <c r="GJO21" s="103"/>
      <c r="GJP21" s="103"/>
      <c r="GJQ21" s="103"/>
      <c r="GJR21" s="103"/>
      <c r="GJS21" s="103"/>
      <c r="GJT21" s="103"/>
      <c r="GJU21" s="103"/>
      <c r="GJV21" s="103"/>
      <c r="GJW21" s="103"/>
      <c r="GJX21" s="103"/>
      <c r="GJY21" s="103"/>
      <c r="GJZ21" s="103"/>
      <c r="GKA21" s="103"/>
      <c r="GKB21" s="103"/>
      <c r="GKC21" s="103"/>
      <c r="GKD21" s="103"/>
      <c r="GKE21" s="103"/>
      <c r="GKF21" s="103"/>
      <c r="GKG21" s="103"/>
      <c r="GKH21" s="103"/>
      <c r="GKI21" s="103"/>
      <c r="GKJ21" s="103"/>
      <c r="GKK21" s="103"/>
      <c r="GKL21" s="103"/>
      <c r="GKM21" s="103"/>
      <c r="GKN21" s="103"/>
      <c r="GKO21" s="103"/>
      <c r="GKP21" s="103"/>
      <c r="GKQ21" s="103"/>
      <c r="GKR21" s="103"/>
      <c r="GKS21" s="103"/>
      <c r="GKT21" s="103"/>
      <c r="GKU21" s="103"/>
      <c r="GKV21" s="103"/>
      <c r="GKW21" s="103"/>
      <c r="GKX21" s="103"/>
      <c r="GKY21" s="103"/>
      <c r="GKZ21" s="103"/>
      <c r="GLA21" s="103"/>
      <c r="GLB21" s="103"/>
      <c r="GLC21" s="103"/>
      <c r="GLD21" s="103"/>
      <c r="GLE21" s="103"/>
      <c r="GLF21" s="103"/>
      <c r="GLG21" s="103"/>
      <c r="GLH21" s="103"/>
      <c r="GLI21" s="103"/>
      <c r="GLJ21" s="103"/>
      <c r="GLK21" s="103"/>
      <c r="GLL21" s="103"/>
      <c r="GLM21" s="103"/>
      <c r="GLN21" s="103"/>
      <c r="GLO21" s="103"/>
      <c r="GLP21" s="103"/>
      <c r="GLQ21" s="103"/>
      <c r="GLR21" s="103"/>
      <c r="GLS21" s="103"/>
      <c r="GLT21" s="103"/>
      <c r="GLU21" s="103"/>
      <c r="GLV21" s="103"/>
      <c r="GLW21" s="103"/>
      <c r="GLX21" s="103"/>
      <c r="GLY21" s="103"/>
      <c r="GLZ21" s="103"/>
      <c r="GMA21" s="103"/>
      <c r="GMB21" s="103"/>
      <c r="GMC21" s="103"/>
      <c r="GMD21" s="103"/>
      <c r="GME21" s="103"/>
      <c r="GMF21" s="103"/>
      <c r="GMG21" s="103"/>
      <c r="GMH21" s="103"/>
      <c r="GMI21" s="103"/>
      <c r="GMJ21" s="103"/>
      <c r="GMK21" s="103"/>
      <c r="GML21" s="103"/>
      <c r="GMM21" s="103"/>
      <c r="GMN21" s="103"/>
      <c r="GMO21" s="103"/>
      <c r="GMP21" s="103"/>
      <c r="GMQ21" s="103"/>
      <c r="GMR21" s="103"/>
      <c r="GMS21" s="103"/>
      <c r="GMT21" s="103"/>
      <c r="GMU21" s="103"/>
      <c r="GMV21" s="103"/>
      <c r="GMW21" s="103"/>
      <c r="GMX21" s="103"/>
      <c r="GMY21" s="103"/>
      <c r="GMZ21" s="103"/>
      <c r="GNA21" s="103"/>
      <c r="GNB21" s="103"/>
      <c r="GNC21" s="103"/>
      <c r="GND21" s="103"/>
      <c r="GNE21" s="103"/>
      <c r="GNF21" s="103"/>
      <c r="GNG21" s="103"/>
      <c r="GNH21" s="103"/>
      <c r="GNI21" s="103"/>
      <c r="GNJ21" s="103"/>
      <c r="GNK21" s="103"/>
      <c r="GNL21" s="103"/>
      <c r="GNM21" s="103"/>
      <c r="GNN21" s="103"/>
      <c r="GNO21" s="103"/>
      <c r="GNP21" s="103"/>
      <c r="GNQ21" s="103"/>
      <c r="GNR21" s="103"/>
      <c r="GNS21" s="103"/>
      <c r="GNT21" s="103"/>
      <c r="GNU21" s="103"/>
      <c r="GNV21" s="103"/>
      <c r="GNW21" s="103"/>
      <c r="GNX21" s="103"/>
      <c r="GNY21" s="103"/>
      <c r="GNZ21" s="103"/>
      <c r="GOA21" s="103"/>
      <c r="GOB21" s="103"/>
      <c r="GOC21" s="103"/>
      <c r="GOD21" s="103"/>
      <c r="GOE21" s="103"/>
      <c r="GOF21" s="103"/>
      <c r="GOG21" s="103"/>
      <c r="GOH21" s="103"/>
      <c r="GOI21" s="103"/>
      <c r="GOJ21" s="103"/>
      <c r="GOK21" s="103"/>
      <c r="GOL21" s="103"/>
      <c r="GOM21" s="103"/>
      <c r="GON21" s="103"/>
      <c r="GOO21" s="103"/>
      <c r="GOP21" s="103"/>
      <c r="GOQ21" s="103"/>
      <c r="GOR21" s="103"/>
      <c r="GOS21" s="103"/>
      <c r="GOT21" s="103"/>
      <c r="GOU21" s="103"/>
      <c r="GOV21" s="103"/>
      <c r="GOW21" s="103"/>
      <c r="GOX21" s="103"/>
      <c r="GOY21" s="103"/>
      <c r="GOZ21" s="103"/>
      <c r="GPA21" s="103"/>
      <c r="GPB21" s="103"/>
      <c r="GPC21" s="103"/>
      <c r="GPD21" s="103"/>
      <c r="GPE21" s="103"/>
      <c r="GPF21" s="103"/>
      <c r="GPG21" s="103"/>
      <c r="GPH21" s="103"/>
      <c r="GPI21" s="103"/>
      <c r="GPJ21" s="103"/>
      <c r="GPK21" s="103"/>
      <c r="GPL21" s="103"/>
      <c r="GPM21" s="103"/>
      <c r="GPN21" s="103"/>
      <c r="GPO21" s="103"/>
      <c r="GPP21" s="103"/>
      <c r="GPQ21" s="103"/>
      <c r="GPR21" s="103"/>
      <c r="GPS21" s="103"/>
      <c r="GPT21" s="103"/>
      <c r="GPU21" s="103"/>
      <c r="GPV21" s="103"/>
      <c r="GPW21" s="103"/>
      <c r="GPX21" s="103"/>
      <c r="GPY21" s="103"/>
      <c r="GPZ21" s="103"/>
      <c r="GQA21" s="103"/>
      <c r="GQB21" s="103"/>
      <c r="GQC21" s="103"/>
      <c r="GQD21" s="103"/>
      <c r="GQE21" s="103"/>
      <c r="GQF21" s="103"/>
      <c r="GQG21" s="103"/>
      <c r="GQH21" s="103"/>
      <c r="GQI21" s="103"/>
      <c r="GQJ21" s="103"/>
      <c r="GQK21" s="103"/>
      <c r="GQL21" s="103"/>
      <c r="GQM21" s="103"/>
      <c r="GQN21" s="103"/>
      <c r="GQO21" s="103"/>
      <c r="GQP21" s="103"/>
      <c r="GQQ21" s="103"/>
      <c r="GQR21" s="103"/>
      <c r="GQS21" s="103"/>
      <c r="GQT21" s="103"/>
      <c r="GQU21" s="103"/>
      <c r="GQV21" s="103"/>
      <c r="GQW21" s="103"/>
      <c r="GQX21" s="103"/>
      <c r="GQY21" s="103"/>
      <c r="GQZ21" s="103"/>
      <c r="GRA21" s="103"/>
      <c r="GRB21" s="103"/>
      <c r="GRC21" s="103"/>
      <c r="GRD21" s="103"/>
      <c r="GRE21" s="103"/>
      <c r="GRF21" s="103"/>
      <c r="GRG21" s="103"/>
      <c r="GRH21" s="103"/>
      <c r="GRI21" s="103"/>
      <c r="GRJ21" s="103"/>
      <c r="GRK21" s="103"/>
      <c r="GRL21" s="103"/>
      <c r="GRM21" s="103"/>
      <c r="GRN21" s="103"/>
      <c r="GRO21" s="103"/>
      <c r="GRP21" s="103"/>
      <c r="GRQ21" s="103"/>
      <c r="GRR21" s="103"/>
      <c r="GRS21" s="103"/>
      <c r="GRT21" s="103"/>
      <c r="GRU21" s="103"/>
      <c r="GRV21" s="103"/>
      <c r="GRW21" s="103"/>
      <c r="GRX21" s="103"/>
      <c r="GRY21" s="103"/>
      <c r="GRZ21" s="103"/>
      <c r="GSA21" s="103"/>
      <c r="GSB21" s="103"/>
      <c r="GSC21" s="103"/>
      <c r="GSD21" s="103"/>
      <c r="GSE21" s="103"/>
      <c r="GSF21" s="103"/>
      <c r="GSG21" s="103"/>
      <c r="GSH21" s="103"/>
      <c r="GSI21" s="103"/>
      <c r="GSJ21" s="103"/>
      <c r="GSK21" s="103"/>
      <c r="GSL21" s="103"/>
      <c r="GSM21" s="103"/>
      <c r="GSN21" s="103"/>
      <c r="GSO21" s="103"/>
      <c r="GSP21" s="103"/>
      <c r="GSQ21" s="103"/>
      <c r="GSR21" s="103"/>
      <c r="GSS21" s="103"/>
      <c r="GST21" s="103"/>
      <c r="GSU21" s="103"/>
      <c r="GSV21" s="103"/>
      <c r="GSW21" s="103"/>
      <c r="GSX21" s="103"/>
      <c r="GSY21" s="103"/>
      <c r="GSZ21" s="103"/>
      <c r="GTA21" s="103"/>
      <c r="GTB21" s="103"/>
      <c r="GTC21" s="103"/>
      <c r="GTD21" s="103"/>
      <c r="GTE21" s="103"/>
      <c r="GTF21" s="103"/>
      <c r="GTG21" s="103"/>
      <c r="GTH21" s="103"/>
      <c r="GTI21" s="103"/>
      <c r="GTJ21" s="103"/>
      <c r="GTK21" s="103"/>
      <c r="GTL21" s="103"/>
      <c r="GTM21" s="103"/>
      <c r="GTN21" s="103"/>
      <c r="GTO21" s="103"/>
      <c r="GTP21" s="103"/>
      <c r="GTQ21" s="103"/>
      <c r="GTR21" s="103"/>
      <c r="GTS21" s="103"/>
      <c r="GTT21" s="103"/>
      <c r="GTU21" s="103"/>
      <c r="GTV21" s="103"/>
      <c r="GTW21" s="103"/>
      <c r="GTX21" s="103"/>
      <c r="GTY21" s="103"/>
      <c r="GTZ21" s="103"/>
      <c r="GUA21" s="103"/>
      <c r="GUB21" s="103"/>
      <c r="GUC21" s="103"/>
      <c r="GUD21" s="103"/>
      <c r="GUE21" s="103"/>
      <c r="GUF21" s="103"/>
      <c r="GUG21" s="103"/>
      <c r="GUH21" s="103"/>
      <c r="GUI21" s="103"/>
      <c r="GUJ21" s="103"/>
      <c r="GUK21" s="103"/>
      <c r="GUL21" s="103"/>
      <c r="GUM21" s="103"/>
      <c r="GUN21" s="103"/>
      <c r="GUO21" s="103"/>
      <c r="GUP21" s="103"/>
      <c r="GUQ21" s="103"/>
      <c r="GUR21" s="103"/>
      <c r="GUS21" s="103"/>
      <c r="GUT21" s="103"/>
      <c r="GUU21" s="103"/>
      <c r="GUV21" s="103"/>
      <c r="GUW21" s="103"/>
      <c r="GUX21" s="103"/>
      <c r="GUY21" s="103"/>
      <c r="GUZ21" s="103"/>
      <c r="GVA21" s="103"/>
      <c r="GVB21" s="103"/>
      <c r="GVC21" s="103"/>
      <c r="GVD21" s="103"/>
      <c r="GVE21" s="103"/>
      <c r="GVF21" s="103"/>
      <c r="GVG21" s="103"/>
      <c r="GVH21" s="103"/>
      <c r="GVI21" s="103"/>
      <c r="GVJ21" s="103"/>
      <c r="GVK21" s="103"/>
      <c r="GVL21" s="103"/>
      <c r="GVM21" s="103"/>
      <c r="GVN21" s="103"/>
      <c r="GVO21" s="103"/>
      <c r="GVP21" s="103"/>
      <c r="GVQ21" s="103"/>
      <c r="GVR21" s="103"/>
      <c r="GVS21" s="103"/>
      <c r="GVT21" s="103"/>
      <c r="GVU21" s="103"/>
      <c r="GVV21" s="103"/>
      <c r="GVW21" s="103"/>
      <c r="GVX21" s="103"/>
      <c r="GVY21" s="103"/>
      <c r="GVZ21" s="103"/>
      <c r="GWA21" s="103"/>
      <c r="GWB21" s="103"/>
      <c r="GWC21" s="103"/>
      <c r="GWD21" s="103"/>
      <c r="GWE21" s="103"/>
      <c r="GWF21" s="103"/>
      <c r="GWG21" s="103"/>
      <c r="GWH21" s="103"/>
      <c r="GWI21" s="103"/>
      <c r="GWJ21" s="103"/>
      <c r="GWK21" s="103"/>
      <c r="GWL21" s="103"/>
      <c r="GWM21" s="103"/>
      <c r="GWN21" s="103"/>
      <c r="GWO21" s="103"/>
      <c r="GWP21" s="103"/>
      <c r="GWQ21" s="103"/>
      <c r="GWR21" s="103"/>
      <c r="GWS21" s="103"/>
      <c r="GWT21" s="103"/>
      <c r="GWU21" s="103"/>
      <c r="GWV21" s="103"/>
      <c r="GWW21" s="103"/>
      <c r="GWX21" s="103"/>
      <c r="GWY21" s="103"/>
      <c r="GWZ21" s="103"/>
      <c r="GXA21" s="103"/>
      <c r="GXB21" s="103"/>
      <c r="GXC21" s="103"/>
      <c r="GXD21" s="103"/>
      <c r="GXE21" s="103"/>
      <c r="GXF21" s="103"/>
      <c r="GXG21" s="103"/>
      <c r="GXH21" s="103"/>
      <c r="GXI21" s="103"/>
      <c r="GXJ21" s="103"/>
      <c r="GXK21" s="103"/>
      <c r="GXL21" s="103"/>
      <c r="GXM21" s="103"/>
      <c r="GXN21" s="103"/>
      <c r="GXO21" s="103"/>
      <c r="GXP21" s="103"/>
      <c r="GXQ21" s="103"/>
      <c r="GXR21" s="103"/>
      <c r="GXS21" s="103"/>
      <c r="GXT21" s="103"/>
      <c r="GXU21" s="103"/>
      <c r="GXV21" s="103"/>
      <c r="GXW21" s="103"/>
      <c r="GXX21" s="103"/>
      <c r="GXY21" s="103"/>
      <c r="GXZ21" s="103"/>
      <c r="GYA21" s="103"/>
      <c r="GYB21" s="103"/>
      <c r="GYC21" s="103"/>
      <c r="GYD21" s="103"/>
      <c r="GYE21" s="103"/>
      <c r="GYF21" s="103"/>
      <c r="GYG21" s="103"/>
      <c r="GYH21" s="103"/>
      <c r="GYI21" s="103"/>
      <c r="GYJ21" s="103"/>
      <c r="GYK21" s="103"/>
      <c r="GYL21" s="103"/>
      <c r="GYM21" s="103"/>
      <c r="GYN21" s="103"/>
      <c r="GYO21" s="103"/>
      <c r="GYP21" s="103"/>
      <c r="GYQ21" s="103"/>
      <c r="GYR21" s="103"/>
      <c r="GYS21" s="103"/>
      <c r="GYT21" s="103"/>
      <c r="GYU21" s="103"/>
      <c r="GYV21" s="103"/>
      <c r="GYW21" s="103"/>
      <c r="GYX21" s="103"/>
      <c r="GYY21" s="103"/>
      <c r="GYZ21" s="103"/>
      <c r="GZA21" s="103"/>
      <c r="GZB21" s="103"/>
      <c r="GZC21" s="103"/>
      <c r="GZD21" s="103"/>
      <c r="GZE21" s="103"/>
      <c r="GZF21" s="103"/>
      <c r="GZG21" s="103"/>
      <c r="GZH21" s="103"/>
      <c r="GZI21" s="103"/>
      <c r="GZJ21" s="103"/>
      <c r="GZK21" s="103"/>
      <c r="GZL21" s="103"/>
      <c r="GZM21" s="103"/>
      <c r="GZN21" s="103"/>
      <c r="GZO21" s="103"/>
      <c r="GZP21" s="103"/>
      <c r="GZQ21" s="103"/>
      <c r="GZR21" s="103"/>
      <c r="GZS21" s="103"/>
      <c r="GZT21" s="103"/>
      <c r="GZU21" s="103"/>
      <c r="GZV21" s="103"/>
      <c r="GZW21" s="103"/>
      <c r="GZX21" s="103"/>
      <c r="GZY21" s="103"/>
      <c r="GZZ21" s="103"/>
      <c r="HAA21" s="103"/>
      <c r="HAB21" s="103"/>
      <c r="HAC21" s="103"/>
      <c r="HAD21" s="103"/>
      <c r="HAE21" s="103"/>
      <c r="HAF21" s="103"/>
      <c r="HAG21" s="103"/>
      <c r="HAH21" s="103"/>
      <c r="HAI21" s="103"/>
      <c r="HAJ21" s="103"/>
      <c r="HAK21" s="103"/>
      <c r="HAL21" s="103"/>
      <c r="HAM21" s="103"/>
      <c r="HAN21" s="103"/>
      <c r="HAO21" s="103"/>
      <c r="HAP21" s="103"/>
      <c r="HAQ21" s="103"/>
      <c r="HAR21" s="103"/>
      <c r="HAS21" s="103"/>
      <c r="HAT21" s="103"/>
      <c r="HAU21" s="103"/>
      <c r="HAV21" s="103"/>
      <c r="HAW21" s="103"/>
      <c r="HAX21" s="103"/>
      <c r="HAY21" s="103"/>
      <c r="HAZ21" s="103"/>
      <c r="HBA21" s="103"/>
      <c r="HBB21" s="103"/>
      <c r="HBC21" s="103"/>
      <c r="HBD21" s="103"/>
      <c r="HBE21" s="103"/>
      <c r="HBF21" s="103"/>
      <c r="HBG21" s="103"/>
      <c r="HBH21" s="103"/>
      <c r="HBI21" s="103"/>
      <c r="HBJ21" s="103"/>
      <c r="HBK21" s="103"/>
      <c r="HBL21" s="103"/>
      <c r="HBM21" s="103"/>
      <c r="HBN21" s="103"/>
      <c r="HBO21" s="103"/>
      <c r="HBP21" s="103"/>
      <c r="HBQ21" s="103"/>
      <c r="HBR21" s="103"/>
      <c r="HBS21" s="103"/>
      <c r="HBT21" s="103"/>
      <c r="HBU21" s="103"/>
      <c r="HBV21" s="103"/>
      <c r="HBW21" s="103"/>
      <c r="HBX21" s="103"/>
      <c r="HBY21" s="103"/>
      <c r="HBZ21" s="103"/>
      <c r="HCA21" s="103"/>
      <c r="HCB21" s="103"/>
      <c r="HCC21" s="103"/>
      <c r="HCD21" s="103"/>
      <c r="HCE21" s="103"/>
      <c r="HCF21" s="103"/>
      <c r="HCG21" s="103"/>
      <c r="HCH21" s="103"/>
      <c r="HCI21" s="103"/>
      <c r="HCJ21" s="103"/>
      <c r="HCK21" s="103"/>
      <c r="HCL21" s="103"/>
      <c r="HCM21" s="103"/>
      <c r="HCN21" s="103"/>
      <c r="HCO21" s="103"/>
      <c r="HCP21" s="103"/>
      <c r="HCQ21" s="103"/>
      <c r="HCR21" s="103"/>
      <c r="HCS21" s="103"/>
      <c r="HCT21" s="103"/>
      <c r="HCU21" s="103"/>
      <c r="HCV21" s="103"/>
      <c r="HCW21" s="103"/>
      <c r="HCX21" s="103"/>
      <c r="HCY21" s="103"/>
      <c r="HCZ21" s="103"/>
      <c r="HDA21" s="103"/>
      <c r="HDB21" s="103"/>
      <c r="HDC21" s="103"/>
      <c r="HDD21" s="103"/>
      <c r="HDE21" s="103"/>
      <c r="HDF21" s="103"/>
      <c r="HDG21" s="103"/>
      <c r="HDH21" s="103"/>
      <c r="HDI21" s="103"/>
      <c r="HDJ21" s="103"/>
      <c r="HDK21" s="103"/>
      <c r="HDL21" s="103"/>
      <c r="HDM21" s="103"/>
      <c r="HDN21" s="103"/>
      <c r="HDO21" s="103"/>
      <c r="HDP21" s="103"/>
      <c r="HDQ21" s="103"/>
      <c r="HDR21" s="103"/>
      <c r="HDS21" s="103"/>
      <c r="HDT21" s="103"/>
      <c r="HDU21" s="103"/>
      <c r="HDV21" s="103"/>
      <c r="HDW21" s="103"/>
      <c r="HDX21" s="103"/>
      <c r="HDY21" s="103"/>
      <c r="HDZ21" s="103"/>
      <c r="HEA21" s="103"/>
      <c r="HEB21" s="103"/>
      <c r="HEC21" s="103"/>
      <c r="HED21" s="103"/>
      <c r="HEE21" s="103"/>
      <c r="HEF21" s="103"/>
      <c r="HEG21" s="103"/>
      <c r="HEH21" s="103"/>
      <c r="HEI21" s="103"/>
      <c r="HEJ21" s="103"/>
      <c r="HEK21" s="103"/>
      <c r="HEL21" s="103"/>
      <c r="HEM21" s="103"/>
      <c r="HEN21" s="103"/>
      <c r="HEO21" s="103"/>
      <c r="HEP21" s="103"/>
      <c r="HEQ21" s="103"/>
      <c r="HER21" s="103"/>
      <c r="HES21" s="103"/>
      <c r="HET21" s="103"/>
      <c r="HEU21" s="103"/>
      <c r="HEV21" s="103"/>
      <c r="HEW21" s="103"/>
      <c r="HEX21" s="103"/>
      <c r="HEY21" s="103"/>
      <c r="HEZ21" s="103"/>
      <c r="HFA21" s="103"/>
      <c r="HFB21" s="103"/>
      <c r="HFC21" s="103"/>
      <c r="HFD21" s="103"/>
      <c r="HFE21" s="103"/>
      <c r="HFF21" s="103"/>
      <c r="HFG21" s="103"/>
      <c r="HFH21" s="103"/>
      <c r="HFI21" s="103"/>
      <c r="HFJ21" s="103"/>
      <c r="HFK21" s="103"/>
      <c r="HFL21" s="103"/>
      <c r="HFM21" s="103"/>
      <c r="HFN21" s="103"/>
      <c r="HFO21" s="103"/>
      <c r="HFP21" s="103"/>
      <c r="HFQ21" s="103"/>
      <c r="HFR21" s="103"/>
      <c r="HFS21" s="103"/>
      <c r="HFT21" s="103"/>
      <c r="HFU21" s="103"/>
      <c r="HFV21" s="103"/>
      <c r="HFW21" s="103"/>
      <c r="HFX21" s="103"/>
      <c r="HFY21" s="103"/>
      <c r="HFZ21" s="103"/>
      <c r="HGA21" s="103"/>
      <c r="HGB21" s="103"/>
      <c r="HGC21" s="103"/>
      <c r="HGD21" s="103"/>
      <c r="HGE21" s="103"/>
      <c r="HGF21" s="103"/>
      <c r="HGG21" s="103"/>
      <c r="HGH21" s="103"/>
      <c r="HGI21" s="103"/>
      <c r="HGJ21" s="103"/>
      <c r="HGK21" s="103"/>
      <c r="HGL21" s="103"/>
      <c r="HGM21" s="103"/>
      <c r="HGN21" s="103"/>
      <c r="HGO21" s="103"/>
      <c r="HGP21" s="103"/>
      <c r="HGQ21" s="103"/>
      <c r="HGR21" s="103"/>
      <c r="HGS21" s="103"/>
      <c r="HGT21" s="103"/>
      <c r="HGU21" s="103"/>
      <c r="HGV21" s="103"/>
      <c r="HGW21" s="103"/>
      <c r="HGX21" s="103"/>
      <c r="HGY21" s="103"/>
      <c r="HGZ21" s="103"/>
      <c r="HHA21" s="103"/>
      <c r="HHB21" s="103"/>
      <c r="HHC21" s="103"/>
      <c r="HHD21" s="103"/>
      <c r="HHE21" s="103"/>
      <c r="HHF21" s="103"/>
      <c r="HHG21" s="103"/>
      <c r="HHH21" s="103"/>
      <c r="HHI21" s="103"/>
      <c r="HHJ21" s="103"/>
      <c r="HHK21" s="103"/>
      <c r="HHL21" s="103"/>
      <c r="HHM21" s="103"/>
      <c r="HHN21" s="103"/>
      <c r="HHO21" s="103"/>
      <c r="HHP21" s="103"/>
      <c r="HHQ21" s="103"/>
      <c r="HHR21" s="103"/>
      <c r="HHS21" s="103"/>
      <c r="HHT21" s="103"/>
      <c r="HHU21" s="103"/>
      <c r="HHV21" s="103"/>
      <c r="HHW21" s="103"/>
      <c r="HHX21" s="103"/>
      <c r="HHY21" s="103"/>
      <c r="HHZ21" s="103"/>
      <c r="HIA21" s="103"/>
      <c r="HIB21" s="103"/>
      <c r="HIC21" s="103"/>
      <c r="HID21" s="103"/>
      <c r="HIE21" s="103"/>
      <c r="HIF21" s="103"/>
      <c r="HIG21" s="103"/>
      <c r="HIH21" s="103"/>
      <c r="HII21" s="103"/>
      <c r="HIJ21" s="103"/>
      <c r="HIK21" s="103"/>
      <c r="HIL21" s="103"/>
      <c r="HIM21" s="103"/>
      <c r="HIN21" s="103"/>
      <c r="HIO21" s="103"/>
      <c r="HIP21" s="103"/>
      <c r="HIQ21" s="103"/>
      <c r="HIR21" s="103"/>
      <c r="HIS21" s="103"/>
      <c r="HIT21" s="103"/>
      <c r="HIU21" s="103"/>
      <c r="HIV21" s="103"/>
      <c r="HIW21" s="103"/>
      <c r="HIX21" s="103"/>
      <c r="HIY21" s="103"/>
      <c r="HIZ21" s="103"/>
      <c r="HJA21" s="103"/>
      <c r="HJB21" s="103"/>
      <c r="HJC21" s="103"/>
      <c r="HJD21" s="103"/>
      <c r="HJE21" s="103"/>
      <c r="HJF21" s="103"/>
      <c r="HJG21" s="103"/>
      <c r="HJH21" s="103"/>
      <c r="HJI21" s="103"/>
      <c r="HJJ21" s="103"/>
      <c r="HJK21" s="103"/>
      <c r="HJL21" s="103"/>
      <c r="HJM21" s="103"/>
      <c r="HJN21" s="103"/>
      <c r="HJO21" s="103"/>
      <c r="HJP21" s="103"/>
      <c r="HJQ21" s="103"/>
      <c r="HJR21" s="103"/>
      <c r="HJS21" s="103"/>
      <c r="HJT21" s="103"/>
      <c r="HJU21" s="103"/>
      <c r="HJV21" s="103"/>
      <c r="HJW21" s="103"/>
      <c r="HJX21" s="103"/>
      <c r="HJY21" s="103"/>
      <c r="HJZ21" s="103"/>
      <c r="HKA21" s="103"/>
      <c r="HKB21" s="103"/>
      <c r="HKC21" s="103"/>
      <c r="HKD21" s="103"/>
      <c r="HKE21" s="103"/>
      <c r="HKF21" s="103"/>
      <c r="HKG21" s="103"/>
      <c r="HKH21" s="103"/>
      <c r="HKI21" s="103"/>
      <c r="HKJ21" s="103"/>
      <c r="HKK21" s="103"/>
      <c r="HKL21" s="103"/>
      <c r="HKM21" s="103"/>
      <c r="HKN21" s="103"/>
      <c r="HKO21" s="103"/>
      <c r="HKP21" s="103"/>
      <c r="HKQ21" s="103"/>
      <c r="HKR21" s="103"/>
      <c r="HKS21" s="103"/>
      <c r="HKT21" s="103"/>
      <c r="HKU21" s="103"/>
      <c r="HKV21" s="103"/>
      <c r="HKW21" s="103"/>
      <c r="HKX21" s="103"/>
      <c r="HKY21" s="103"/>
      <c r="HKZ21" s="103"/>
      <c r="HLA21" s="103"/>
      <c r="HLB21" s="103"/>
      <c r="HLC21" s="103"/>
      <c r="HLD21" s="103"/>
      <c r="HLE21" s="103"/>
      <c r="HLF21" s="103"/>
      <c r="HLG21" s="103"/>
      <c r="HLH21" s="103"/>
      <c r="HLI21" s="103"/>
      <c r="HLJ21" s="103"/>
      <c r="HLK21" s="103"/>
      <c r="HLL21" s="103"/>
      <c r="HLM21" s="103"/>
      <c r="HLN21" s="103"/>
      <c r="HLO21" s="103"/>
      <c r="HLP21" s="103"/>
      <c r="HLQ21" s="103"/>
      <c r="HLR21" s="103"/>
      <c r="HLS21" s="103"/>
      <c r="HLT21" s="103"/>
      <c r="HLU21" s="103"/>
      <c r="HLV21" s="103"/>
      <c r="HLW21" s="103"/>
      <c r="HLX21" s="103"/>
      <c r="HLY21" s="103"/>
      <c r="HLZ21" s="103"/>
      <c r="HMA21" s="103"/>
      <c r="HMB21" s="103"/>
      <c r="HMC21" s="103"/>
      <c r="HMD21" s="103"/>
      <c r="HME21" s="103"/>
      <c r="HMF21" s="103"/>
      <c r="HMG21" s="103"/>
      <c r="HMH21" s="103"/>
      <c r="HMI21" s="103"/>
      <c r="HMJ21" s="103"/>
      <c r="HMK21" s="103"/>
      <c r="HML21" s="103"/>
      <c r="HMM21" s="103"/>
      <c r="HMN21" s="103"/>
      <c r="HMO21" s="103"/>
      <c r="HMP21" s="103"/>
      <c r="HMQ21" s="103"/>
      <c r="HMR21" s="103"/>
      <c r="HMS21" s="103"/>
      <c r="HMT21" s="103"/>
      <c r="HMU21" s="103"/>
      <c r="HMV21" s="103"/>
      <c r="HMW21" s="103"/>
      <c r="HMX21" s="103"/>
      <c r="HMY21" s="103"/>
      <c r="HMZ21" s="103"/>
      <c r="HNA21" s="103"/>
      <c r="HNB21" s="103"/>
      <c r="HNC21" s="103"/>
      <c r="HND21" s="103"/>
      <c r="HNE21" s="103"/>
      <c r="HNF21" s="103"/>
      <c r="HNG21" s="103"/>
      <c r="HNH21" s="103"/>
      <c r="HNI21" s="103"/>
      <c r="HNJ21" s="103"/>
      <c r="HNK21" s="103"/>
      <c r="HNL21" s="103"/>
      <c r="HNM21" s="103"/>
      <c r="HNN21" s="103"/>
      <c r="HNO21" s="103"/>
      <c r="HNP21" s="103"/>
      <c r="HNQ21" s="103"/>
      <c r="HNR21" s="103"/>
      <c r="HNS21" s="103"/>
      <c r="HNT21" s="103"/>
      <c r="HNU21" s="103"/>
      <c r="HNV21" s="103"/>
      <c r="HNW21" s="103"/>
      <c r="HNX21" s="103"/>
      <c r="HNY21" s="103"/>
      <c r="HNZ21" s="103"/>
      <c r="HOA21" s="103"/>
      <c r="HOB21" s="103"/>
      <c r="HOC21" s="103"/>
      <c r="HOD21" s="103"/>
      <c r="HOE21" s="103"/>
      <c r="HOF21" s="103"/>
      <c r="HOG21" s="103"/>
      <c r="HOH21" s="103"/>
      <c r="HOI21" s="103"/>
      <c r="HOJ21" s="103"/>
      <c r="HOK21" s="103"/>
      <c r="HOL21" s="103"/>
      <c r="HOM21" s="103"/>
      <c r="HON21" s="103"/>
      <c r="HOO21" s="103"/>
      <c r="HOP21" s="103"/>
      <c r="HOQ21" s="103"/>
      <c r="HOR21" s="103"/>
      <c r="HOS21" s="103"/>
      <c r="HOT21" s="103"/>
      <c r="HOU21" s="103"/>
      <c r="HOV21" s="103"/>
      <c r="HOW21" s="103"/>
      <c r="HOX21" s="103"/>
      <c r="HOY21" s="103"/>
      <c r="HOZ21" s="103"/>
      <c r="HPA21" s="103"/>
      <c r="HPB21" s="103"/>
      <c r="HPC21" s="103"/>
      <c r="HPD21" s="103"/>
      <c r="HPE21" s="103"/>
      <c r="HPF21" s="103"/>
      <c r="HPG21" s="103"/>
      <c r="HPH21" s="103"/>
      <c r="HPI21" s="103"/>
      <c r="HPJ21" s="103"/>
      <c r="HPK21" s="103"/>
      <c r="HPL21" s="103"/>
      <c r="HPM21" s="103"/>
      <c r="HPN21" s="103"/>
      <c r="HPO21" s="103"/>
      <c r="HPP21" s="103"/>
      <c r="HPQ21" s="103"/>
      <c r="HPR21" s="103"/>
      <c r="HPS21" s="103"/>
      <c r="HPT21" s="103"/>
      <c r="HPU21" s="103"/>
      <c r="HPV21" s="103"/>
      <c r="HPW21" s="103"/>
      <c r="HPX21" s="103"/>
      <c r="HPY21" s="103"/>
      <c r="HPZ21" s="103"/>
      <c r="HQA21" s="103"/>
      <c r="HQB21" s="103"/>
      <c r="HQC21" s="103"/>
      <c r="HQD21" s="103"/>
      <c r="HQE21" s="103"/>
      <c r="HQF21" s="103"/>
      <c r="HQG21" s="103"/>
      <c r="HQH21" s="103"/>
      <c r="HQI21" s="103"/>
      <c r="HQJ21" s="103"/>
      <c r="HQK21" s="103"/>
      <c r="HQL21" s="103"/>
      <c r="HQM21" s="103"/>
      <c r="HQN21" s="103"/>
      <c r="HQO21" s="103"/>
      <c r="HQP21" s="103"/>
      <c r="HQQ21" s="103"/>
      <c r="HQR21" s="103"/>
      <c r="HQS21" s="103"/>
      <c r="HQT21" s="103"/>
      <c r="HQU21" s="103"/>
      <c r="HQV21" s="103"/>
      <c r="HQW21" s="103"/>
      <c r="HQX21" s="103"/>
      <c r="HQY21" s="103"/>
      <c r="HQZ21" s="103"/>
      <c r="HRA21" s="103"/>
      <c r="HRB21" s="103"/>
      <c r="HRC21" s="103"/>
      <c r="HRD21" s="103"/>
      <c r="HRE21" s="103"/>
      <c r="HRF21" s="103"/>
      <c r="HRG21" s="103"/>
      <c r="HRH21" s="103"/>
      <c r="HRI21" s="103"/>
      <c r="HRJ21" s="103"/>
      <c r="HRK21" s="103"/>
      <c r="HRL21" s="103"/>
      <c r="HRM21" s="103"/>
      <c r="HRN21" s="103"/>
      <c r="HRO21" s="103"/>
      <c r="HRP21" s="103"/>
      <c r="HRQ21" s="103"/>
      <c r="HRR21" s="103"/>
      <c r="HRS21" s="103"/>
      <c r="HRT21" s="103"/>
      <c r="HRU21" s="103"/>
      <c r="HRV21" s="103"/>
      <c r="HRW21" s="103"/>
      <c r="HRX21" s="103"/>
      <c r="HRY21" s="103"/>
      <c r="HRZ21" s="103"/>
      <c r="HSA21" s="103"/>
      <c r="HSB21" s="103"/>
      <c r="HSC21" s="103"/>
      <c r="HSD21" s="103"/>
      <c r="HSE21" s="103"/>
      <c r="HSF21" s="103"/>
      <c r="HSG21" s="103"/>
      <c r="HSH21" s="103"/>
      <c r="HSI21" s="103"/>
      <c r="HSJ21" s="103"/>
      <c r="HSK21" s="103"/>
      <c r="HSL21" s="103"/>
      <c r="HSM21" s="103"/>
      <c r="HSN21" s="103"/>
      <c r="HSO21" s="103"/>
      <c r="HSP21" s="103"/>
      <c r="HSQ21" s="103"/>
      <c r="HSR21" s="103"/>
      <c r="HSS21" s="103"/>
      <c r="HST21" s="103"/>
      <c r="HSU21" s="103"/>
      <c r="HSV21" s="103"/>
      <c r="HSW21" s="103"/>
      <c r="HSX21" s="103"/>
      <c r="HSY21" s="103"/>
      <c r="HSZ21" s="103"/>
      <c r="HTA21" s="103"/>
      <c r="HTB21" s="103"/>
      <c r="HTC21" s="103"/>
      <c r="HTD21" s="103"/>
      <c r="HTE21" s="103"/>
      <c r="HTF21" s="103"/>
      <c r="HTG21" s="103"/>
      <c r="HTH21" s="103"/>
      <c r="HTI21" s="103"/>
      <c r="HTJ21" s="103"/>
      <c r="HTK21" s="103"/>
      <c r="HTL21" s="103"/>
      <c r="HTM21" s="103"/>
      <c r="HTN21" s="103"/>
      <c r="HTO21" s="103"/>
      <c r="HTP21" s="103"/>
      <c r="HTQ21" s="103"/>
      <c r="HTR21" s="103"/>
      <c r="HTS21" s="103"/>
      <c r="HTT21" s="103"/>
      <c r="HTU21" s="103"/>
      <c r="HTV21" s="103"/>
      <c r="HTW21" s="103"/>
      <c r="HTX21" s="103"/>
      <c r="HTY21" s="103"/>
      <c r="HTZ21" s="103"/>
      <c r="HUA21" s="103"/>
      <c r="HUB21" s="103"/>
      <c r="HUC21" s="103"/>
      <c r="HUD21" s="103"/>
      <c r="HUE21" s="103"/>
      <c r="HUF21" s="103"/>
      <c r="HUG21" s="103"/>
      <c r="HUH21" s="103"/>
      <c r="HUI21" s="103"/>
      <c r="HUJ21" s="103"/>
      <c r="HUK21" s="103"/>
      <c r="HUL21" s="103"/>
      <c r="HUM21" s="103"/>
      <c r="HUN21" s="103"/>
      <c r="HUO21" s="103"/>
      <c r="HUP21" s="103"/>
      <c r="HUQ21" s="103"/>
      <c r="HUR21" s="103"/>
      <c r="HUS21" s="103"/>
      <c r="HUT21" s="103"/>
      <c r="HUU21" s="103"/>
      <c r="HUV21" s="103"/>
      <c r="HUW21" s="103"/>
      <c r="HUX21" s="103"/>
      <c r="HUY21" s="103"/>
      <c r="HUZ21" s="103"/>
      <c r="HVA21" s="103"/>
      <c r="HVB21" s="103"/>
      <c r="HVC21" s="103"/>
      <c r="HVD21" s="103"/>
      <c r="HVE21" s="103"/>
      <c r="HVF21" s="103"/>
      <c r="HVG21" s="103"/>
      <c r="HVH21" s="103"/>
      <c r="HVI21" s="103"/>
      <c r="HVJ21" s="103"/>
      <c r="HVK21" s="103"/>
      <c r="HVL21" s="103"/>
      <c r="HVM21" s="103"/>
      <c r="HVN21" s="103"/>
      <c r="HVO21" s="103"/>
      <c r="HVP21" s="103"/>
      <c r="HVQ21" s="103"/>
      <c r="HVR21" s="103"/>
      <c r="HVS21" s="103"/>
      <c r="HVT21" s="103"/>
      <c r="HVU21" s="103"/>
      <c r="HVV21" s="103"/>
      <c r="HVW21" s="103"/>
      <c r="HVX21" s="103"/>
      <c r="HVY21" s="103"/>
      <c r="HVZ21" s="103"/>
      <c r="HWA21" s="103"/>
      <c r="HWB21" s="103"/>
      <c r="HWC21" s="103"/>
      <c r="HWD21" s="103"/>
      <c r="HWE21" s="103"/>
      <c r="HWF21" s="103"/>
      <c r="HWG21" s="103"/>
      <c r="HWH21" s="103"/>
      <c r="HWI21" s="103"/>
      <c r="HWJ21" s="103"/>
      <c r="HWK21" s="103"/>
      <c r="HWL21" s="103"/>
      <c r="HWM21" s="103"/>
      <c r="HWN21" s="103"/>
      <c r="HWO21" s="103"/>
      <c r="HWP21" s="103"/>
      <c r="HWQ21" s="103"/>
      <c r="HWR21" s="103"/>
      <c r="HWS21" s="103"/>
      <c r="HWT21" s="103"/>
      <c r="HWU21" s="103"/>
      <c r="HWV21" s="103"/>
      <c r="HWW21" s="103"/>
      <c r="HWX21" s="103"/>
      <c r="HWY21" s="103"/>
      <c r="HWZ21" s="103"/>
      <c r="HXA21" s="103"/>
      <c r="HXB21" s="103"/>
      <c r="HXC21" s="103"/>
      <c r="HXD21" s="103"/>
      <c r="HXE21" s="103"/>
      <c r="HXF21" s="103"/>
      <c r="HXG21" s="103"/>
      <c r="HXH21" s="103"/>
      <c r="HXI21" s="103"/>
      <c r="HXJ21" s="103"/>
      <c r="HXK21" s="103"/>
      <c r="HXL21" s="103"/>
      <c r="HXM21" s="103"/>
      <c r="HXN21" s="103"/>
      <c r="HXO21" s="103"/>
      <c r="HXP21" s="103"/>
      <c r="HXQ21" s="103"/>
      <c r="HXR21" s="103"/>
      <c r="HXS21" s="103"/>
      <c r="HXT21" s="103"/>
      <c r="HXU21" s="103"/>
      <c r="HXV21" s="103"/>
      <c r="HXW21" s="103"/>
      <c r="HXX21" s="103"/>
      <c r="HXY21" s="103"/>
      <c r="HXZ21" s="103"/>
      <c r="HYA21" s="103"/>
      <c r="HYB21" s="103"/>
      <c r="HYC21" s="103"/>
      <c r="HYD21" s="103"/>
      <c r="HYE21" s="103"/>
      <c r="HYF21" s="103"/>
      <c r="HYG21" s="103"/>
      <c r="HYH21" s="103"/>
      <c r="HYI21" s="103"/>
      <c r="HYJ21" s="103"/>
      <c r="HYK21" s="103"/>
      <c r="HYL21" s="103"/>
      <c r="HYM21" s="103"/>
      <c r="HYN21" s="103"/>
      <c r="HYO21" s="103"/>
      <c r="HYP21" s="103"/>
      <c r="HYQ21" s="103"/>
      <c r="HYR21" s="103"/>
      <c r="HYS21" s="103"/>
      <c r="HYT21" s="103"/>
      <c r="HYU21" s="103"/>
      <c r="HYV21" s="103"/>
      <c r="HYW21" s="103"/>
      <c r="HYX21" s="103"/>
      <c r="HYY21" s="103"/>
      <c r="HYZ21" s="103"/>
      <c r="HZA21" s="103"/>
      <c r="HZB21" s="103"/>
      <c r="HZC21" s="103"/>
      <c r="HZD21" s="103"/>
      <c r="HZE21" s="103"/>
      <c r="HZF21" s="103"/>
      <c r="HZG21" s="103"/>
      <c r="HZH21" s="103"/>
      <c r="HZI21" s="103"/>
      <c r="HZJ21" s="103"/>
      <c r="HZK21" s="103"/>
      <c r="HZL21" s="103"/>
      <c r="HZM21" s="103"/>
      <c r="HZN21" s="103"/>
      <c r="HZO21" s="103"/>
      <c r="HZP21" s="103"/>
      <c r="HZQ21" s="103"/>
      <c r="HZR21" s="103"/>
      <c r="HZS21" s="103"/>
      <c r="HZT21" s="103"/>
      <c r="HZU21" s="103"/>
      <c r="HZV21" s="103"/>
      <c r="HZW21" s="103"/>
      <c r="HZX21" s="103"/>
      <c r="HZY21" s="103"/>
      <c r="HZZ21" s="103"/>
      <c r="IAA21" s="103"/>
      <c r="IAB21" s="103"/>
      <c r="IAC21" s="103"/>
      <c r="IAD21" s="103"/>
      <c r="IAE21" s="103"/>
      <c r="IAF21" s="103"/>
      <c r="IAG21" s="103"/>
      <c r="IAH21" s="103"/>
      <c r="IAI21" s="103"/>
      <c r="IAJ21" s="103"/>
      <c r="IAK21" s="103"/>
      <c r="IAL21" s="103"/>
      <c r="IAM21" s="103"/>
      <c r="IAN21" s="103"/>
      <c r="IAO21" s="103"/>
      <c r="IAP21" s="103"/>
      <c r="IAQ21" s="103"/>
      <c r="IAR21" s="103"/>
      <c r="IAS21" s="103"/>
      <c r="IAT21" s="103"/>
      <c r="IAU21" s="103"/>
      <c r="IAV21" s="103"/>
      <c r="IAW21" s="103"/>
      <c r="IAX21" s="103"/>
      <c r="IAY21" s="103"/>
      <c r="IAZ21" s="103"/>
      <c r="IBA21" s="103"/>
      <c r="IBB21" s="103"/>
      <c r="IBC21" s="103"/>
      <c r="IBD21" s="103"/>
      <c r="IBE21" s="103"/>
      <c r="IBF21" s="103"/>
      <c r="IBG21" s="103"/>
      <c r="IBH21" s="103"/>
      <c r="IBI21" s="103"/>
      <c r="IBJ21" s="103"/>
      <c r="IBK21" s="103"/>
      <c r="IBL21" s="103"/>
      <c r="IBM21" s="103"/>
      <c r="IBN21" s="103"/>
      <c r="IBO21" s="103"/>
      <c r="IBP21" s="103"/>
      <c r="IBQ21" s="103"/>
      <c r="IBR21" s="103"/>
      <c r="IBS21" s="103"/>
      <c r="IBT21" s="103"/>
      <c r="IBU21" s="103"/>
      <c r="IBV21" s="103"/>
      <c r="IBW21" s="103"/>
      <c r="IBX21" s="103"/>
      <c r="IBY21" s="103"/>
      <c r="IBZ21" s="103"/>
      <c r="ICA21" s="103"/>
      <c r="ICB21" s="103"/>
      <c r="ICC21" s="103"/>
      <c r="ICD21" s="103"/>
      <c r="ICE21" s="103"/>
      <c r="ICF21" s="103"/>
      <c r="ICG21" s="103"/>
      <c r="ICH21" s="103"/>
      <c r="ICI21" s="103"/>
      <c r="ICJ21" s="103"/>
      <c r="ICK21" s="103"/>
      <c r="ICL21" s="103"/>
      <c r="ICM21" s="103"/>
      <c r="ICN21" s="103"/>
      <c r="ICO21" s="103"/>
      <c r="ICP21" s="103"/>
      <c r="ICQ21" s="103"/>
      <c r="ICR21" s="103"/>
      <c r="ICS21" s="103"/>
      <c r="ICT21" s="103"/>
      <c r="ICU21" s="103"/>
      <c r="ICV21" s="103"/>
      <c r="ICW21" s="103"/>
      <c r="ICX21" s="103"/>
      <c r="ICY21" s="103"/>
      <c r="ICZ21" s="103"/>
      <c r="IDA21" s="103"/>
      <c r="IDB21" s="103"/>
      <c r="IDC21" s="103"/>
      <c r="IDD21" s="103"/>
      <c r="IDE21" s="103"/>
      <c r="IDF21" s="103"/>
      <c r="IDG21" s="103"/>
      <c r="IDH21" s="103"/>
      <c r="IDI21" s="103"/>
      <c r="IDJ21" s="103"/>
      <c r="IDK21" s="103"/>
      <c r="IDL21" s="103"/>
      <c r="IDM21" s="103"/>
      <c r="IDN21" s="103"/>
      <c r="IDO21" s="103"/>
      <c r="IDP21" s="103"/>
      <c r="IDQ21" s="103"/>
      <c r="IDR21" s="103"/>
      <c r="IDS21" s="103"/>
      <c r="IDT21" s="103"/>
      <c r="IDU21" s="103"/>
      <c r="IDV21" s="103"/>
      <c r="IDW21" s="103"/>
      <c r="IDX21" s="103"/>
      <c r="IDY21" s="103"/>
      <c r="IDZ21" s="103"/>
      <c r="IEA21" s="103"/>
      <c r="IEB21" s="103"/>
      <c r="IEC21" s="103"/>
      <c r="IED21" s="103"/>
      <c r="IEE21" s="103"/>
      <c r="IEF21" s="103"/>
      <c r="IEG21" s="103"/>
      <c r="IEH21" s="103"/>
      <c r="IEI21" s="103"/>
      <c r="IEJ21" s="103"/>
      <c r="IEK21" s="103"/>
      <c r="IEL21" s="103"/>
      <c r="IEM21" s="103"/>
      <c r="IEN21" s="103"/>
      <c r="IEO21" s="103"/>
      <c r="IEP21" s="103"/>
      <c r="IEQ21" s="103"/>
      <c r="IER21" s="103"/>
      <c r="IES21" s="103"/>
      <c r="IET21" s="103"/>
      <c r="IEU21" s="103"/>
      <c r="IEV21" s="103"/>
      <c r="IEW21" s="103"/>
      <c r="IEX21" s="103"/>
      <c r="IEY21" s="103"/>
      <c r="IEZ21" s="103"/>
      <c r="IFA21" s="103"/>
      <c r="IFB21" s="103"/>
      <c r="IFC21" s="103"/>
      <c r="IFD21" s="103"/>
      <c r="IFE21" s="103"/>
      <c r="IFF21" s="103"/>
      <c r="IFG21" s="103"/>
      <c r="IFH21" s="103"/>
      <c r="IFI21" s="103"/>
      <c r="IFJ21" s="103"/>
      <c r="IFK21" s="103"/>
      <c r="IFL21" s="103"/>
      <c r="IFM21" s="103"/>
      <c r="IFN21" s="103"/>
      <c r="IFO21" s="103"/>
      <c r="IFP21" s="103"/>
      <c r="IFQ21" s="103"/>
      <c r="IFR21" s="103"/>
      <c r="IFS21" s="103"/>
      <c r="IFT21" s="103"/>
      <c r="IFU21" s="103"/>
      <c r="IFV21" s="103"/>
      <c r="IFW21" s="103"/>
      <c r="IFX21" s="103"/>
      <c r="IFY21" s="103"/>
      <c r="IFZ21" s="103"/>
      <c r="IGA21" s="103"/>
      <c r="IGB21" s="103"/>
      <c r="IGC21" s="103"/>
      <c r="IGD21" s="103"/>
      <c r="IGE21" s="103"/>
      <c r="IGF21" s="103"/>
      <c r="IGG21" s="103"/>
      <c r="IGH21" s="103"/>
      <c r="IGI21" s="103"/>
      <c r="IGJ21" s="103"/>
      <c r="IGK21" s="103"/>
      <c r="IGL21" s="103"/>
      <c r="IGM21" s="103"/>
      <c r="IGN21" s="103"/>
      <c r="IGO21" s="103"/>
      <c r="IGP21" s="103"/>
      <c r="IGQ21" s="103"/>
      <c r="IGR21" s="103"/>
      <c r="IGS21" s="103"/>
      <c r="IGT21" s="103"/>
      <c r="IGU21" s="103"/>
      <c r="IGV21" s="103"/>
      <c r="IGW21" s="103"/>
      <c r="IGX21" s="103"/>
      <c r="IGY21" s="103"/>
      <c r="IGZ21" s="103"/>
      <c r="IHA21" s="103"/>
      <c r="IHB21" s="103"/>
      <c r="IHC21" s="103"/>
      <c r="IHD21" s="103"/>
      <c r="IHE21" s="103"/>
      <c r="IHF21" s="103"/>
      <c r="IHG21" s="103"/>
      <c r="IHH21" s="103"/>
      <c r="IHI21" s="103"/>
      <c r="IHJ21" s="103"/>
      <c r="IHK21" s="103"/>
      <c r="IHL21" s="103"/>
      <c r="IHM21" s="103"/>
      <c r="IHN21" s="103"/>
      <c r="IHO21" s="103"/>
      <c r="IHP21" s="103"/>
      <c r="IHQ21" s="103"/>
      <c r="IHR21" s="103"/>
      <c r="IHS21" s="103"/>
      <c r="IHT21" s="103"/>
      <c r="IHU21" s="103"/>
      <c r="IHV21" s="103"/>
      <c r="IHW21" s="103"/>
      <c r="IHX21" s="103"/>
      <c r="IHY21" s="103"/>
      <c r="IHZ21" s="103"/>
      <c r="IIA21" s="103"/>
      <c r="IIB21" s="103"/>
      <c r="IIC21" s="103"/>
      <c r="IID21" s="103"/>
      <c r="IIE21" s="103"/>
      <c r="IIF21" s="103"/>
      <c r="IIG21" s="103"/>
      <c r="IIH21" s="103"/>
      <c r="III21" s="103"/>
      <c r="IIJ21" s="103"/>
      <c r="IIK21" s="103"/>
      <c r="IIL21" s="103"/>
      <c r="IIM21" s="103"/>
      <c r="IIN21" s="103"/>
      <c r="IIO21" s="103"/>
      <c r="IIP21" s="103"/>
      <c r="IIQ21" s="103"/>
      <c r="IIR21" s="103"/>
      <c r="IIS21" s="103"/>
      <c r="IIT21" s="103"/>
      <c r="IIU21" s="103"/>
      <c r="IIV21" s="103"/>
      <c r="IIW21" s="103"/>
      <c r="IIX21" s="103"/>
      <c r="IIY21" s="103"/>
      <c r="IIZ21" s="103"/>
      <c r="IJA21" s="103"/>
      <c r="IJB21" s="103"/>
      <c r="IJC21" s="103"/>
      <c r="IJD21" s="103"/>
      <c r="IJE21" s="103"/>
      <c r="IJF21" s="103"/>
      <c r="IJG21" s="103"/>
      <c r="IJH21" s="103"/>
      <c r="IJI21" s="103"/>
      <c r="IJJ21" s="103"/>
      <c r="IJK21" s="103"/>
      <c r="IJL21" s="103"/>
      <c r="IJM21" s="103"/>
      <c r="IJN21" s="103"/>
      <c r="IJO21" s="103"/>
      <c r="IJP21" s="103"/>
      <c r="IJQ21" s="103"/>
      <c r="IJR21" s="103"/>
      <c r="IJS21" s="103"/>
      <c r="IJT21" s="103"/>
      <c r="IJU21" s="103"/>
      <c r="IJV21" s="103"/>
      <c r="IJW21" s="103"/>
      <c r="IJX21" s="103"/>
      <c r="IJY21" s="103"/>
      <c r="IJZ21" s="103"/>
      <c r="IKA21" s="103"/>
      <c r="IKB21" s="103"/>
      <c r="IKC21" s="103"/>
      <c r="IKD21" s="103"/>
      <c r="IKE21" s="103"/>
      <c r="IKF21" s="103"/>
      <c r="IKG21" s="103"/>
      <c r="IKH21" s="103"/>
      <c r="IKI21" s="103"/>
      <c r="IKJ21" s="103"/>
      <c r="IKK21" s="103"/>
      <c r="IKL21" s="103"/>
      <c r="IKM21" s="103"/>
      <c r="IKN21" s="103"/>
      <c r="IKO21" s="103"/>
      <c r="IKP21" s="103"/>
      <c r="IKQ21" s="103"/>
      <c r="IKR21" s="103"/>
      <c r="IKS21" s="103"/>
      <c r="IKT21" s="103"/>
      <c r="IKU21" s="103"/>
      <c r="IKV21" s="103"/>
      <c r="IKW21" s="103"/>
      <c r="IKX21" s="103"/>
      <c r="IKY21" s="103"/>
      <c r="IKZ21" s="103"/>
      <c r="ILA21" s="103"/>
      <c r="ILB21" s="103"/>
      <c r="ILC21" s="103"/>
      <c r="ILD21" s="103"/>
      <c r="ILE21" s="103"/>
      <c r="ILF21" s="103"/>
      <c r="ILG21" s="103"/>
      <c r="ILH21" s="103"/>
      <c r="ILI21" s="103"/>
      <c r="ILJ21" s="103"/>
      <c r="ILK21" s="103"/>
      <c r="ILL21" s="103"/>
      <c r="ILM21" s="103"/>
      <c r="ILN21" s="103"/>
      <c r="ILO21" s="103"/>
      <c r="ILP21" s="103"/>
      <c r="ILQ21" s="103"/>
      <c r="ILR21" s="103"/>
      <c r="ILS21" s="103"/>
      <c r="ILT21" s="103"/>
      <c r="ILU21" s="103"/>
      <c r="ILV21" s="103"/>
      <c r="ILW21" s="103"/>
      <c r="ILX21" s="103"/>
      <c r="ILY21" s="103"/>
      <c r="ILZ21" s="103"/>
      <c r="IMA21" s="103"/>
      <c r="IMB21" s="103"/>
      <c r="IMC21" s="103"/>
      <c r="IMD21" s="103"/>
      <c r="IME21" s="103"/>
      <c r="IMF21" s="103"/>
      <c r="IMG21" s="103"/>
      <c r="IMH21" s="103"/>
      <c r="IMI21" s="103"/>
      <c r="IMJ21" s="103"/>
      <c r="IMK21" s="103"/>
      <c r="IML21" s="103"/>
      <c r="IMM21" s="103"/>
      <c r="IMN21" s="103"/>
      <c r="IMO21" s="103"/>
      <c r="IMP21" s="103"/>
      <c r="IMQ21" s="103"/>
      <c r="IMR21" s="103"/>
      <c r="IMS21" s="103"/>
      <c r="IMT21" s="103"/>
      <c r="IMU21" s="103"/>
      <c r="IMV21" s="103"/>
      <c r="IMW21" s="103"/>
      <c r="IMX21" s="103"/>
      <c r="IMY21" s="103"/>
      <c r="IMZ21" s="103"/>
      <c r="INA21" s="103"/>
      <c r="INB21" s="103"/>
      <c r="INC21" s="103"/>
      <c r="IND21" s="103"/>
      <c r="INE21" s="103"/>
      <c r="INF21" s="103"/>
      <c r="ING21" s="103"/>
      <c r="INH21" s="103"/>
      <c r="INI21" s="103"/>
      <c r="INJ21" s="103"/>
      <c r="INK21" s="103"/>
      <c r="INL21" s="103"/>
      <c r="INM21" s="103"/>
      <c r="INN21" s="103"/>
      <c r="INO21" s="103"/>
      <c r="INP21" s="103"/>
      <c r="INQ21" s="103"/>
      <c r="INR21" s="103"/>
      <c r="INS21" s="103"/>
      <c r="INT21" s="103"/>
      <c r="INU21" s="103"/>
      <c r="INV21" s="103"/>
      <c r="INW21" s="103"/>
      <c r="INX21" s="103"/>
      <c r="INY21" s="103"/>
      <c r="INZ21" s="103"/>
      <c r="IOA21" s="103"/>
      <c r="IOB21" s="103"/>
      <c r="IOC21" s="103"/>
      <c r="IOD21" s="103"/>
      <c r="IOE21" s="103"/>
      <c r="IOF21" s="103"/>
      <c r="IOG21" s="103"/>
      <c r="IOH21" s="103"/>
      <c r="IOI21" s="103"/>
      <c r="IOJ21" s="103"/>
      <c r="IOK21" s="103"/>
      <c r="IOL21" s="103"/>
      <c r="IOM21" s="103"/>
      <c r="ION21" s="103"/>
      <c r="IOO21" s="103"/>
      <c r="IOP21" s="103"/>
      <c r="IOQ21" s="103"/>
      <c r="IOR21" s="103"/>
      <c r="IOS21" s="103"/>
      <c r="IOT21" s="103"/>
      <c r="IOU21" s="103"/>
      <c r="IOV21" s="103"/>
      <c r="IOW21" s="103"/>
      <c r="IOX21" s="103"/>
      <c r="IOY21" s="103"/>
      <c r="IOZ21" s="103"/>
      <c r="IPA21" s="103"/>
      <c r="IPB21" s="103"/>
      <c r="IPC21" s="103"/>
      <c r="IPD21" s="103"/>
      <c r="IPE21" s="103"/>
      <c r="IPF21" s="103"/>
      <c r="IPG21" s="103"/>
      <c r="IPH21" s="103"/>
      <c r="IPI21" s="103"/>
      <c r="IPJ21" s="103"/>
      <c r="IPK21" s="103"/>
      <c r="IPL21" s="103"/>
      <c r="IPM21" s="103"/>
      <c r="IPN21" s="103"/>
      <c r="IPO21" s="103"/>
      <c r="IPP21" s="103"/>
      <c r="IPQ21" s="103"/>
      <c r="IPR21" s="103"/>
      <c r="IPS21" s="103"/>
      <c r="IPT21" s="103"/>
      <c r="IPU21" s="103"/>
      <c r="IPV21" s="103"/>
      <c r="IPW21" s="103"/>
      <c r="IPX21" s="103"/>
      <c r="IPY21" s="103"/>
      <c r="IPZ21" s="103"/>
      <c r="IQA21" s="103"/>
      <c r="IQB21" s="103"/>
      <c r="IQC21" s="103"/>
      <c r="IQD21" s="103"/>
      <c r="IQE21" s="103"/>
      <c r="IQF21" s="103"/>
      <c r="IQG21" s="103"/>
      <c r="IQH21" s="103"/>
      <c r="IQI21" s="103"/>
      <c r="IQJ21" s="103"/>
      <c r="IQK21" s="103"/>
      <c r="IQL21" s="103"/>
      <c r="IQM21" s="103"/>
      <c r="IQN21" s="103"/>
      <c r="IQO21" s="103"/>
      <c r="IQP21" s="103"/>
      <c r="IQQ21" s="103"/>
      <c r="IQR21" s="103"/>
      <c r="IQS21" s="103"/>
      <c r="IQT21" s="103"/>
      <c r="IQU21" s="103"/>
      <c r="IQV21" s="103"/>
      <c r="IQW21" s="103"/>
      <c r="IQX21" s="103"/>
      <c r="IQY21" s="103"/>
      <c r="IQZ21" s="103"/>
      <c r="IRA21" s="103"/>
      <c r="IRB21" s="103"/>
      <c r="IRC21" s="103"/>
      <c r="IRD21" s="103"/>
      <c r="IRE21" s="103"/>
      <c r="IRF21" s="103"/>
      <c r="IRG21" s="103"/>
      <c r="IRH21" s="103"/>
      <c r="IRI21" s="103"/>
      <c r="IRJ21" s="103"/>
      <c r="IRK21" s="103"/>
      <c r="IRL21" s="103"/>
      <c r="IRM21" s="103"/>
      <c r="IRN21" s="103"/>
      <c r="IRO21" s="103"/>
      <c r="IRP21" s="103"/>
      <c r="IRQ21" s="103"/>
      <c r="IRR21" s="103"/>
      <c r="IRS21" s="103"/>
      <c r="IRT21" s="103"/>
      <c r="IRU21" s="103"/>
      <c r="IRV21" s="103"/>
      <c r="IRW21" s="103"/>
      <c r="IRX21" s="103"/>
      <c r="IRY21" s="103"/>
      <c r="IRZ21" s="103"/>
      <c r="ISA21" s="103"/>
      <c r="ISB21" s="103"/>
      <c r="ISC21" s="103"/>
      <c r="ISD21" s="103"/>
      <c r="ISE21" s="103"/>
      <c r="ISF21" s="103"/>
      <c r="ISG21" s="103"/>
      <c r="ISH21" s="103"/>
      <c r="ISI21" s="103"/>
      <c r="ISJ21" s="103"/>
      <c r="ISK21" s="103"/>
      <c r="ISL21" s="103"/>
      <c r="ISM21" s="103"/>
      <c r="ISN21" s="103"/>
      <c r="ISO21" s="103"/>
      <c r="ISP21" s="103"/>
      <c r="ISQ21" s="103"/>
      <c r="ISR21" s="103"/>
      <c r="ISS21" s="103"/>
      <c r="IST21" s="103"/>
      <c r="ISU21" s="103"/>
      <c r="ISV21" s="103"/>
      <c r="ISW21" s="103"/>
      <c r="ISX21" s="103"/>
      <c r="ISY21" s="103"/>
      <c r="ISZ21" s="103"/>
      <c r="ITA21" s="103"/>
      <c r="ITB21" s="103"/>
      <c r="ITC21" s="103"/>
      <c r="ITD21" s="103"/>
      <c r="ITE21" s="103"/>
      <c r="ITF21" s="103"/>
      <c r="ITG21" s="103"/>
      <c r="ITH21" s="103"/>
      <c r="ITI21" s="103"/>
      <c r="ITJ21" s="103"/>
      <c r="ITK21" s="103"/>
      <c r="ITL21" s="103"/>
      <c r="ITM21" s="103"/>
      <c r="ITN21" s="103"/>
      <c r="ITO21" s="103"/>
      <c r="ITP21" s="103"/>
      <c r="ITQ21" s="103"/>
      <c r="ITR21" s="103"/>
      <c r="ITS21" s="103"/>
      <c r="ITT21" s="103"/>
      <c r="ITU21" s="103"/>
      <c r="ITV21" s="103"/>
      <c r="ITW21" s="103"/>
      <c r="ITX21" s="103"/>
      <c r="ITY21" s="103"/>
      <c r="ITZ21" s="103"/>
      <c r="IUA21" s="103"/>
      <c r="IUB21" s="103"/>
      <c r="IUC21" s="103"/>
      <c r="IUD21" s="103"/>
      <c r="IUE21" s="103"/>
      <c r="IUF21" s="103"/>
      <c r="IUG21" s="103"/>
      <c r="IUH21" s="103"/>
      <c r="IUI21" s="103"/>
      <c r="IUJ21" s="103"/>
      <c r="IUK21" s="103"/>
      <c r="IUL21" s="103"/>
      <c r="IUM21" s="103"/>
      <c r="IUN21" s="103"/>
      <c r="IUO21" s="103"/>
      <c r="IUP21" s="103"/>
      <c r="IUQ21" s="103"/>
      <c r="IUR21" s="103"/>
      <c r="IUS21" s="103"/>
      <c r="IUT21" s="103"/>
      <c r="IUU21" s="103"/>
      <c r="IUV21" s="103"/>
      <c r="IUW21" s="103"/>
      <c r="IUX21" s="103"/>
      <c r="IUY21" s="103"/>
      <c r="IUZ21" s="103"/>
      <c r="IVA21" s="103"/>
      <c r="IVB21" s="103"/>
      <c r="IVC21" s="103"/>
      <c r="IVD21" s="103"/>
      <c r="IVE21" s="103"/>
      <c r="IVF21" s="103"/>
      <c r="IVG21" s="103"/>
      <c r="IVH21" s="103"/>
      <c r="IVI21" s="103"/>
      <c r="IVJ21" s="103"/>
      <c r="IVK21" s="103"/>
      <c r="IVL21" s="103"/>
      <c r="IVM21" s="103"/>
      <c r="IVN21" s="103"/>
      <c r="IVO21" s="103"/>
      <c r="IVP21" s="103"/>
      <c r="IVQ21" s="103"/>
      <c r="IVR21" s="103"/>
      <c r="IVS21" s="103"/>
      <c r="IVT21" s="103"/>
      <c r="IVU21" s="103"/>
      <c r="IVV21" s="103"/>
      <c r="IVW21" s="103"/>
      <c r="IVX21" s="103"/>
      <c r="IVY21" s="103"/>
      <c r="IVZ21" s="103"/>
      <c r="IWA21" s="103"/>
      <c r="IWB21" s="103"/>
      <c r="IWC21" s="103"/>
      <c r="IWD21" s="103"/>
      <c r="IWE21" s="103"/>
      <c r="IWF21" s="103"/>
      <c r="IWG21" s="103"/>
      <c r="IWH21" s="103"/>
      <c r="IWI21" s="103"/>
      <c r="IWJ21" s="103"/>
      <c r="IWK21" s="103"/>
      <c r="IWL21" s="103"/>
      <c r="IWM21" s="103"/>
      <c r="IWN21" s="103"/>
      <c r="IWO21" s="103"/>
      <c r="IWP21" s="103"/>
      <c r="IWQ21" s="103"/>
      <c r="IWR21" s="103"/>
      <c r="IWS21" s="103"/>
      <c r="IWT21" s="103"/>
      <c r="IWU21" s="103"/>
      <c r="IWV21" s="103"/>
      <c r="IWW21" s="103"/>
      <c r="IWX21" s="103"/>
      <c r="IWY21" s="103"/>
      <c r="IWZ21" s="103"/>
      <c r="IXA21" s="103"/>
      <c r="IXB21" s="103"/>
      <c r="IXC21" s="103"/>
      <c r="IXD21" s="103"/>
      <c r="IXE21" s="103"/>
      <c r="IXF21" s="103"/>
      <c r="IXG21" s="103"/>
      <c r="IXH21" s="103"/>
      <c r="IXI21" s="103"/>
      <c r="IXJ21" s="103"/>
      <c r="IXK21" s="103"/>
      <c r="IXL21" s="103"/>
      <c r="IXM21" s="103"/>
      <c r="IXN21" s="103"/>
      <c r="IXO21" s="103"/>
      <c r="IXP21" s="103"/>
      <c r="IXQ21" s="103"/>
      <c r="IXR21" s="103"/>
      <c r="IXS21" s="103"/>
      <c r="IXT21" s="103"/>
      <c r="IXU21" s="103"/>
      <c r="IXV21" s="103"/>
      <c r="IXW21" s="103"/>
      <c r="IXX21" s="103"/>
      <c r="IXY21" s="103"/>
      <c r="IXZ21" s="103"/>
      <c r="IYA21" s="103"/>
      <c r="IYB21" s="103"/>
      <c r="IYC21" s="103"/>
      <c r="IYD21" s="103"/>
      <c r="IYE21" s="103"/>
      <c r="IYF21" s="103"/>
      <c r="IYG21" s="103"/>
      <c r="IYH21" s="103"/>
      <c r="IYI21" s="103"/>
      <c r="IYJ21" s="103"/>
      <c r="IYK21" s="103"/>
      <c r="IYL21" s="103"/>
      <c r="IYM21" s="103"/>
      <c r="IYN21" s="103"/>
      <c r="IYO21" s="103"/>
      <c r="IYP21" s="103"/>
      <c r="IYQ21" s="103"/>
      <c r="IYR21" s="103"/>
      <c r="IYS21" s="103"/>
      <c r="IYT21" s="103"/>
      <c r="IYU21" s="103"/>
      <c r="IYV21" s="103"/>
      <c r="IYW21" s="103"/>
      <c r="IYX21" s="103"/>
      <c r="IYY21" s="103"/>
      <c r="IYZ21" s="103"/>
      <c r="IZA21" s="103"/>
      <c r="IZB21" s="103"/>
      <c r="IZC21" s="103"/>
      <c r="IZD21" s="103"/>
      <c r="IZE21" s="103"/>
      <c r="IZF21" s="103"/>
      <c r="IZG21" s="103"/>
      <c r="IZH21" s="103"/>
      <c r="IZI21" s="103"/>
      <c r="IZJ21" s="103"/>
      <c r="IZK21" s="103"/>
      <c r="IZL21" s="103"/>
      <c r="IZM21" s="103"/>
      <c r="IZN21" s="103"/>
      <c r="IZO21" s="103"/>
      <c r="IZP21" s="103"/>
      <c r="IZQ21" s="103"/>
      <c r="IZR21" s="103"/>
      <c r="IZS21" s="103"/>
      <c r="IZT21" s="103"/>
      <c r="IZU21" s="103"/>
      <c r="IZV21" s="103"/>
      <c r="IZW21" s="103"/>
      <c r="IZX21" s="103"/>
      <c r="IZY21" s="103"/>
      <c r="IZZ21" s="103"/>
      <c r="JAA21" s="103"/>
      <c r="JAB21" s="103"/>
      <c r="JAC21" s="103"/>
      <c r="JAD21" s="103"/>
      <c r="JAE21" s="103"/>
      <c r="JAF21" s="103"/>
      <c r="JAG21" s="103"/>
      <c r="JAH21" s="103"/>
      <c r="JAI21" s="103"/>
      <c r="JAJ21" s="103"/>
      <c r="JAK21" s="103"/>
      <c r="JAL21" s="103"/>
      <c r="JAM21" s="103"/>
      <c r="JAN21" s="103"/>
      <c r="JAO21" s="103"/>
      <c r="JAP21" s="103"/>
      <c r="JAQ21" s="103"/>
      <c r="JAR21" s="103"/>
      <c r="JAS21" s="103"/>
      <c r="JAT21" s="103"/>
      <c r="JAU21" s="103"/>
      <c r="JAV21" s="103"/>
      <c r="JAW21" s="103"/>
      <c r="JAX21" s="103"/>
      <c r="JAY21" s="103"/>
      <c r="JAZ21" s="103"/>
      <c r="JBA21" s="103"/>
      <c r="JBB21" s="103"/>
      <c r="JBC21" s="103"/>
      <c r="JBD21" s="103"/>
      <c r="JBE21" s="103"/>
      <c r="JBF21" s="103"/>
      <c r="JBG21" s="103"/>
      <c r="JBH21" s="103"/>
      <c r="JBI21" s="103"/>
      <c r="JBJ21" s="103"/>
      <c r="JBK21" s="103"/>
      <c r="JBL21" s="103"/>
      <c r="JBM21" s="103"/>
      <c r="JBN21" s="103"/>
      <c r="JBO21" s="103"/>
      <c r="JBP21" s="103"/>
      <c r="JBQ21" s="103"/>
      <c r="JBR21" s="103"/>
      <c r="JBS21" s="103"/>
      <c r="JBT21" s="103"/>
      <c r="JBU21" s="103"/>
      <c r="JBV21" s="103"/>
      <c r="JBW21" s="103"/>
      <c r="JBX21" s="103"/>
      <c r="JBY21" s="103"/>
      <c r="JBZ21" s="103"/>
      <c r="JCA21" s="103"/>
      <c r="JCB21" s="103"/>
      <c r="JCC21" s="103"/>
      <c r="JCD21" s="103"/>
      <c r="JCE21" s="103"/>
      <c r="JCF21" s="103"/>
      <c r="JCG21" s="103"/>
      <c r="JCH21" s="103"/>
      <c r="JCI21" s="103"/>
      <c r="JCJ21" s="103"/>
      <c r="JCK21" s="103"/>
      <c r="JCL21" s="103"/>
      <c r="JCM21" s="103"/>
      <c r="JCN21" s="103"/>
      <c r="JCO21" s="103"/>
      <c r="JCP21" s="103"/>
      <c r="JCQ21" s="103"/>
      <c r="JCR21" s="103"/>
      <c r="JCS21" s="103"/>
      <c r="JCT21" s="103"/>
      <c r="JCU21" s="103"/>
      <c r="JCV21" s="103"/>
      <c r="JCW21" s="103"/>
      <c r="JCX21" s="103"/>
      <c r="JCY21" s="103"/>
      <c r="JCZ21" s="103"/>
      <c r="JDA21" s="103"/>
      <c r="JDB21" s="103"/>
      <c r="JDC21" s="103"/>
      <c r="JDD21" s="103"/>
      <c r="JDE21" s="103"/>
      <c r="JDF21" s="103"/>
      <c r="JDG21" s="103"/>
      <c r="JDH21" s="103"/>
      <c r="JDI21" s="103"/>
      <c r="JDJ21" s="103"/>
      <c r="JDK21" s="103"/>
      <c r="JDL21" s="103"/>
      <c r="JDM21" s="103"/>
      <c r="JDN21" s="103"/>
      <c r="JDO21" s="103"/>
      <c r="JDP21" s="103"/>
      <c r="JDQ21" s="103"/>
      <c r="JDR21" s="103"/>
      <c r="JDS21" s="103"/>
      <c r="JDT21" s="103"/>
      <c r="JDU21" s="103"/>
      <c r="JDV21" s="103"/>
      <c r="JDW21" s="103"/>
      <c r="JDX21" s="103"/>
      <c r="JDY21" s="103"/>
      <c r="JDZ21" s="103"/>
      <c r="JEA21" s="103"/>
      <c r="JEB21" s="103"/>
      <c r="JEC21" s="103"/>
      <c r="JED21" s="103"/>
      <c r="JEE21" s="103"/>
      <c r="JEF21" s="103"/>
      <c r="JEG21" s="103"/>
      <c r="JEH21" s="103"/>
      <c r="JEI21" s="103"/>
      <c r="JEJ21" s="103"/>
      <c r="JEK21" s="103"/>
      <c r="JEL21" s="103"/>
      <c r="JEM21" s="103"/>
      <c r="JEN21" s="103"/>
      <c r="JEO21" s="103"/>
      <c r="JEP21" s="103"/>
      <c r="JEQ21" s="103"/>
      <c r="JER21" s="103"/>
      <c r="JES21" s="103"/>
      <c r="JET21" s="103"/>
      <c r="JEU21" s="103"/>
      <c r="JEV21" s="103"/>
      <c r="JEW21" s="103"/>
      <c r="JEX21" s="103"/>
      <c r="JEY21" s="103"/>
      <c r="JEZ21" s="103"/>
      <c r="JFA21" s="103"/>
      <c r="JFB21" s="103"/>
      <c r="JFC21" s="103"/>
      <c r="JFD21" s="103"/>
      <c r="JFE21" s="103"/>
      <c r="JFF21" s="103"/>
      <c r="JFG21" s="103"/>
      <c r="JFH21" s="103"/>
      <c r="JFI21" s="103"/>
      <c r="JFJ21" s="103"/>
      <c r="JFK21" s="103"/>
      <c r="JFL21" s="103"/>
      <c r="JFM21" s="103"/>
      <c r="JFN21" s="103"/>
      <c r="JFO21" s="103"/>
      <c r="JFP21" s="103"/>
      <c r="JFQ21" s="103"/>
      <c r="JFR21" s="103"/>
      <c r="JFS21" s="103"/>
      <c r="JFT21" s="103"/>
      <c r="JFU21" s="103"/>
      <c r="JFV21" s="103"/>
      <c r="JFW21" s="103"/>
      <c r="JFX21" s="103"/>
      <c r="JFY21" s="103"/>
      <c r="JFZ21" s="103"/>
      <c r="JGA21" s="103"/>
      <c r="JGB21" s="103"/>
      <c r="JGC21" s="103"/>
      <c r="JGD21" s="103"/>
      <c r="JGE21" s="103"/>
      <c r="JGF21" s="103"/>
      <c r="JGG21" s="103"/>
      <c r="JGH21" s="103"/>
      <c r="JGI21" s="103"/>
      <c r="JGJ21" s="103"/>
      <c r="JGK21" s="103"/>
      <c r="JGL21" s="103"/>
      <c r="JGM21" s="103"/>
      <c r="JGN21" s="103"/>
      <c r="JGO21" s="103"/>
      <c r="JGP21" s="103"/>
      <c r="JGQ21" s="103"/>
      <c r="JGR21" s="103"/>
      <c r="JGS21" s="103"/>
      <c r="JGT21" s="103"/>
      <c r="JGU21" s="103"/>
      <c r="JGV21" s="103"/>
      <c r="JGW21" s="103"/>
      <c r="JGX21" s="103"/>
      <c r="JGY21" s="103"/>
      <c r="JGZ21" s="103"/>
      <c r="JHA21" s="103"/>
      <c r="JHB21" s="103"/>
      <c r="JHC21" s="103"/>
      <c r="JHD21" s="103"/>
      <c r="JHE21" s="103"/>
      <c r="JHF21" s="103"/>
      <c r="JHG21" s="103"/>
      <c r="JHH21" s="103"/>
      <c r="JHI21" s="103"/>
      <c r="JHJ21" s="103"/>
      <c r="JHK21" s="103"/>
      <c r="JHL21" s="103"/>
      <c r="JHM21" s="103"/>
      <c r="JHN21" s="103"/>
      <c r="JHO21" s="103"/>
      <c r="JHP21" s="103"/>
      <c r="JHQ21" s="103"/>
      <c r="JHR21" s="103"/>
      <c r="JHS21" s="103"/>
      <c r="JHT21" s="103"/>
      <c r="JHU21" s="103"/>
      <c r="JHV21" s="103"/>
      <c r="JHW21" s="103"/>
      <c r="JHX21" s="103"/>
      <c r="JHY21" s="103"/>
      <c r="JHZ21" s="103"/>
      <c r="JIA21" s="103"/>
      <c r="JIB21" s="103"/>
      <c r="JIC21" s="103"/>
      <c r="JID21" s="103"/>
      <c r="JIE21" s="103"/>
      <c r="JIF21" s="103"/>
      <c r="JIG21" s="103"/>
      <c r="JIH21" s="103"/>
      <c r="JII21" s="103"/>
      <c r="JIJ21" s="103"/>
      <c r="JIK21" s="103"/>
      <c r="JIL21" s="103"/>
      <c r="JIM21" s="103"/>
      <c r="JIN21" s="103"/>
      <c r="JIO21" s="103"/>
      <c r="JIP21" s="103"/>
      <c r="JIQ21" s="103"/>
      <c r="JIR21" s="103"/>
      <c r="JIS21" s="103"/>
      <c r="JIT21" s="103"/>
      <c r="JIU21" s="103"/>
      <c r="JIV21" s="103"/>
      <c r="JIW21" s="103"/>
      <c r="JIX21" s="103"/>
      <c r="JIY21" s="103"/>
      <c r="JIZ21" s="103"/>
      <c r="JJA21" s="103"/>
      <c r="JJB21" s="103"/>
      <c r="JJC21" s="103"/>
      <c r="JJD21" s="103"/>
      <c r="JJE21" s="103"/>
      <c r="JJF21" s="103"/>
      <c r="JJG21" s="103"/>
      <c r="JJH21" s="103"/>
      <c r="JJI21" s="103"/>
      <c r="JJJ21" s="103"/>
      <c r="JJK21" s="103"/>
      <c r="JJL21" s="103"/>
      <c r="JJM21" s="103"/>
      <c r="JJN21" s="103"/>
      <c r="JJO21" s="103"/>
      <c r="JJP21" s="103"/>
      <c r="JJQ21" s="103"/>
      <c r="JJR21" s="103"/>
      <c r="JJS21" s="103"/>
      <c r="JJT21" s="103"/>
      <c r="JJU21" s="103"/>
      <c r="JJV21" s="103"/>
      <c r="JJW21" s="103"/>
      <c r="JJX21" s="103"/>
      <c r="JJY21" s="103"/>
      <c r="JJZ21" s="103"/>
      <c r="JKA21" s="103"/>
      <c r="JKB21" s="103"/>
      <c r="JKC21" s="103"/>
      <c r="JKD21" s="103"/>
      <c r="JKE21" s="103"/>
      <c r="JKF21" s="103"/>
      <c r="JKG21" s="103"/>
      <c r="JKH21" s="103"/>
      <c r="JKI21" s="103"/>
      <c r="JKJ21" s="103"/>
      <c r="JKK21" s="103"/>
      <c r="JKL21" s="103"/>
      <c r="JKM21" s="103"/>
      <c r="JKN21" s="103"/>
      <c r="JKO21" s="103"/>
      <c r="JKP21" s="103"/>
      <c r="JKQ21" s="103"/>
      <c r="JKR21" s="103"/>
      <c r="JKS21" s="103"/>
      <c r="JKT21" s="103"/>
      <c r="JKU21" s="103"/>
      <c r="JKV21" s="103"/>
      <c r="JKW21" s="103"/>
      <c r="JKX21" s="103"/>
      <c r="JKY21" s="103"/>
      <c r="JKZ21" s="103"/>
      <c r="JLA21" s="103"/>
      <c r="JLB21" s="103"/>
      <c r="JLC21" s="103"/>
      <c r="JLD21" s="103"/>
      <c r="JLE21" s="103"/>
      <c r="JLF21" s="103"/>
      <c r="JLG21" s="103"/>
      <c r="JLH21" s="103"/>
      <c r="JLI21" s="103"/>
      <c r="JLJ21" s="103"/>
      <c r="JLK21" s="103"/>
      <c r="JLL21" s="103"/>
      <c r="JLM21" s="103"/>
      <c r="JLN21" s="103"/>
      <c r="JLO21" s="103"/>
      <c r="JLP21" s="103"/>
      <c r="JLQ21" s="103"/>
      <c r="JLR21" s="103"/>
      <c r="JLS21" s="103"/>
      <c r="JLT21" s="103"/>
      <c r="JLU21" s="103"/>
      <c r="JLV21" s="103"/>
      <c r="JLW21" s="103"/>
      <c r="JLX21" s="103"/>
      <c r="JLY21" s="103"/>
      <c r="JLZ21" s="103"/>
      <c r="JMA21" s="103"/>
      <c r="JMB21" s="103"/>
      <c r="JMC21" s="103"/>
      <c r="JMD21" s="103"/>
      <c r="JME21" s="103"/>
      <c r="JMF21" s="103"/>
      <c r="JMG21" s="103"/>
      <c r="JMH21" s="103"/>
      <c r="JMI21" s="103"/>
      <c r="JMJ21" s="103"/>
      <c r="JMK21" s="103"/>
      <c r="JML21" s="103"/>
      <c r="JMM21" s="103"/>
      <c r="JMN21" s="103"/>
      <c r="JMO21" s="103"/>
      <c r="JMP21" s="103"/>
      <c r="JMQ21" s="103"/>
      <c r="JMR21" s="103"/>
      <c r="JMS21" s="103"/>
      <c r="JMT21" s="103"/>
      <c r="JMU21" s="103"/>
      <c r="JMV21" s="103"/>
      <c r="JMW21" s="103"/>
      <c r="JMX21" s="103"/>
      <c r="JMY21" s="103"/>
      <c r="JMZ21" s="103"/>
      <c r="JNA21" s="103"/>
      <c r="JNB21" s="103"/>
      <c r="JNC21" s="103"/>
      <c r="JND21" s="103"/>
      <c r="JNE21" s="103"/>
      <c r="JNF21" s="103"/>
      <c r="JNG21" s="103"/>
      <c r="JNH21" s="103"/>
      <c r="JNI21" s="103"/>
      <c r="JNJ21" s="103"/>
      <c r="JNK21" s="103"/>
      <c r="JNL21" s="103"/>
      <c r="JNM21" s="103"/>
      <c r="JNN21" s="103"/>
      <c r="JNO21" s="103"/>
      <c r="JNP21" s="103"/>
      <c r="JNQ21" s="103"/>
      <c r="JNR21" s="103"/>
      <c r="JNS21" s="103"/>
      <c r="JNT21" s="103"/>
      <c r="JNU21" s="103"/>
      <c r="JNV21" s="103"/>
      <c r="JNW21" s="103"/>
      <c r="JNX21" s="103"/>
      <c r="JNY21" s="103"/>
      <c r="JNZ21" s="103"/>
      <c r="JOA21" s="103"/>
      <c r="JOB21" s="103"/>
      <c r="JOC21" s="103"/>
      <c r="JOD21" s="103"/>
      <c r="JOE21" s="103"/>
      <c r="JOF21" s="103"/>
      <c r="JOG21" s="103"/>
      <c r="JOH21" s="103"/>
      <c r="JOI21" s="103"/>
      <c r="JOJ21" s="103"/>
      <c r="JOK21" s="103"/>
      <c r="JOL21" s="103"/>
      <c r="JOM21" s="103"/>
      <c r="JON21" s="103"/>
      <c r="JOO21" s="103"/>
      <c r="JOP21" s="103"/>
      <c r="JOQ21" s="103"/>
      <c r="JOR21" s="103"/>
      <c r="JOS21" s="103"/>
      <c r="JOT21" s="103"/>
      <c r="JOU21" s="103"/>
      <c r="JOV21" s="103"/>
      <c r="JOW21" s="103"/>
      <c r="JOX21" s="103"/>
      <c r="JOY21" s="103"/>
      <c r="JOZ21" s="103"/>
      <c r="JPA21" s="103"/>
      <c r="JPB21" s="103"/>
      <c r="JPC21" s="103"/>
      <c r="JPD21" s="103"/>
      <c r="JPE21" s="103"/>
      <c r="JPF21" s="103"/>
      <c r="JPG21" s="103"/>
      <c r="JPH21" s="103"/>
      <c r="JPI21" s="103"/>
      <c r="JPJ21" s="103"/>
      <c r="JPK21" s="103"/>
      <c r="JPL21" s="103"/>
      <c r="JPM21" s="103"/>
      <c r="JPN21" s="103"/>
      <c r="JPO21" s="103"/>
      <c r="JPP21" s="103"/>
      <c r="JPQ21" s="103"/>
      <c r="JPR21" s="103"/>
      <c r="JPS21" s="103"/>
      <c r="JPT21" s="103"/>
      <c r="JPU21" s="103"/>
      <c r="JPV21" s="103"/>
      <c r="JPW21" s="103"/>
      <c r="JPX21" s="103"/>
      <c r="JPY21" s="103"/>
      <c r="JPZ21" s="103"/>
      <c r="JQA21" s="103"/>
      <c r="JQB21" s="103"/>
      <c r="JQC21" s="103"/>
      <c r="JQD21" s="103"/>
      <c r="JQE21" s="103"/>
      <c r="JQF21" s="103"/>
      <c r="JQG21" s="103"/>
      <c r="JQH21" s="103"/>
      <c r="JQI21" s="103"/>
      <c r="JQJ21" s="103"/>
      <c r="JQK21" s="103"/>
      <c r="JQL21" s="103"/>
      <c r="JQM21" s="103"/>
      <c r="JQN21" s="103"/>
      <c r="JQO21" s="103"/>
      <c r="JQP21" s="103"/>
      <c r="JQQ21" s="103"/>
      <c r="JQR21" s="103"/>
      <c r="JQS21" s="103"/>
      <c r="JQT21" s="103"/>
      <c r="JQU21" s="103"/>
      <c r="JQV21" s="103"/>
      <c r="JQW21" s="103"/>
      <c r="JQX21" s="103"/>
      <c r="JQY21" s="103"/>
      <c r="JQZ21" s="103"/>
      <c r="JRA21" s="103"/>
      <c r="JRB21" s="103"/>
      <c r="JRC21" s="103"/>
      <c r="JRD21" s="103"/>
      <c r="JRE21" s="103"/>
      <c r="JRF21" s="103"/>
      <c r="JRG21" s="103"/>
      <c r="JRH21" s="103"/>
      <c r="JRI21" s="103"/>
      <c r="JRJ21" s="103"/>
      <c r="JRK21" s="103"/>
      <c r="JRL21" s="103"/>
      <c r="JRM21" s="103"/>
      <c r="JRN21" s="103"/>
      <c r="JRO21" s="103"/>
      <c r="JRP21" s="103"/>
      <c r="JRQ21" s="103"/>
      <c r="JRR21" s="103"/>
      <c r="JRS21" s="103"/>
      <c r="JRT21" s="103"/>
      <c r="JRU21" s="103"/>
      <c r="JRV21" s="103"/>
      <c r="JRW21" s="103"/>
      <c r="JRX21" s="103"/>
      <c r="JRY21" s="103"/>
      <c r="JRZ21" s="103"/>
      <c r="JSA21" s="103"/>
      <c r="JSB21" s="103"/>
      <c r="JSC21" s="103"/>
      <c r="JSD21" s="103"/>
      <c r="JSE21" s="103"/>
      <c r="JSF21" s="103"/>
      <c r="JSG21" s="103"/>
      <c r="JSH21" s="103"/>
      <c r="JSI21" s="103"/>
      <c r="JSJ21" s="103"/>
      <c r="JSK21" s="103"/>
      <c r="JSL21" s="103"/>
      <c r="JSM21" s="103"/>
      <c r="JSN21" s="103"/>
      <c r="JSO21" s="103"/>
      <c r="JSP21" s="103"/>
      <c r="JSQ21" s="103"/>
      <c r="JSR21" s="103"/>
      <c r="JSS21" s="103"/>
      <c r="JST21" s="103"/>
      <c r="JSU21" s="103"/>
      <c r="JSV21" s="103"/>
      <c r="JSW21" s="103"/>
      <c r="JSX21" s="103"/>
      <c r="JSY21" s="103"/>
      <c r="JSZ21" s="103"/>
      <c r="JTA21" s="103"/>
      <c r="JTB21" s="103"/>
      <c r="JTC21" s="103"/>
      <c r="JTD21" s="103"/>
      <c r="JTE21" s="103"/>
      <c r="JTF21" s="103"/>
      <c r="JTG21" s="103"/>
      <c r="JTH21" s="103"/>
      <c r="JTI21" s="103"/>
      <c r="JTJ21" s="103"/>
      <c r="JTK21" s="103"/>
      <c r="JTL21" s="103"/>
      <c r="JTM21" s="103"/>
      <c r="JTN21" s="103"/>
      <c r="JTO21" s="103"/>
      <c r="JTP21" s="103"/>
      <c r="JTQ21" s="103"/>
      <c r="JTR21" s="103"/>
      <c r="JTS21" s="103"/>
      <c r="JTT21" s="103"/>
      <c r="JTU21" s="103"/>
      <c r="JTV21" s="103"/>
      <c r="JTW21" s="103"/>
      <c r="JTX21" s="103"/>
      <c r="JTY21" s="103"/>
      <c r="JTZ21" s="103"/>
      <c r="JUA21" s="103"/>
      <c r="JUB21" s="103"/>
      <c r="JUC21" s="103"/>
      <c r="JUD21" s="103"/>
      <c r="JUE21" s="103"/>
      <c r="JUF21" s="103"/>
      <c r="JUG21" s="103"/>
      <c r="JUH21" s="103"/>
      <c r="JUI21" s="103"/>
      <c r="JUJ21" s="103"/>
      <c r="JUK21" s="103"/>
      <c r="JUL21" s="103"/>
      <c r="JUM21" s="103"/>
      <c r="JUN21" s="103"/>
      <c r="JUO21" s="103"/>
      <c r="JUP21" s="103"/>
      <c r="JUQ21" s="103"/>
      <c r="JUR21" s="103"/>
      <c r="JUS21" s="103"/>
      <c r="JUT21" s="103"/>
      <c r="JUU21" s="103"/>
      <c r="JUV21" s="103"/>
      <c r="JUW21" s="103"/>
      <c r="JUX21" s="103"/>
      <c r="JUY21" s="103"/>
      <c r="JUZ21" s="103"/>
      <c r="JVA21" s="103"/>
      <c r="JVB21" s="103"/>
      <c r="JVC21" s="103"/>
      <c r="JVD21" s="103"/>
      <c r="JVE21" s="103"/>
      <c r="JVF21" s="103"/>
      <c r="JVG21" s="103"/>
      <c r="JVH21" s="103"/>
      <c r="JVI21" s="103"/>
      <c r="JVJ21" s="103"/>
      <c r="JVK21" s="103"/>
      <c r="JVL21" s="103"/>
      <c r="JVM21" s="103"/>
      <c r="JVN21" s="103"/>
      <c r="JVO21" s="103"/>
      <c r="JVP21" s="103"/>
      <c r="JVQ21" s="103"/>
      <c r="JVR21" s="103"/>
      <c r="JVS21" s="103"/>
      <c r="JVT21" s="103"/>
      <c r="JVU21" s="103"/>
      <c r="JVV21" s="103"/>
      <c r="JVW21" s="103"/>
      <c r="JVX21" s="103"/>
      <c r="JVY21" s="103"/>
      <c r="JVZ21" s="103"/>
      <c r="JWA21" s="103"/>
      <c r="JWB21" s="103"/>
      <c r="JWC21" s="103"/>
      <c r="JWD21" s="103"/>
      <c r="JWE21" s="103"/>
      <c r="JWF21" s="103"/>
      <c r="JWG21" s="103"/>
      <c r="JWH21" s="103"/>
      <c r="JWI21" s="103"/>
      <c r="JWJ21" s="103"/>
      <c r="JWK21" s="103"/>
      <c r="JWL21" s="103"/>
      <c r="JWM21" s="103"/>
      <c r="JWN21" s="103"/>
      <c r="JWO21" s="103"/>
      <c r="JWP21" s="103"/>
      <c r="JWQ21" s="103"/>
      <c r="JWR21" s="103"/>
      <c r="JWS21" s="103"/>
      <c r="JWT21" s="103"/>
      <c r="JWU21" s="103"/>
      <c r="JWV21" s="103"/>
      <c r="JWW21" s="103"/>
      <c r="JWX21" s="103"/>
      <c r="JWY21" s="103"/>
      <c r="JWZ21" s="103"/>
      <c r="JXA21" s="103"/>
      <c r="JXB21" s="103"/>
      <c r="JXC21" s="103"/>
      <c r="JXD21" s="103"/>
      <c r="JXE21" s="103"/>
      <c r="JXF21" s="103"/>
      <c r="JXG21" s="103"/>
      <c r="JXH21" s="103"/>
      <c r="JXI21" s="103"/>
      <c r="JXJ21" s="103"/>
      <c r="JXK21" s="103"/>
      <c r="JXL21" s="103"/>
      <c r="JXM21" s="103"/>
      <c r="JXN21" s="103"/>
      <c r="JXO21" s="103"/>
      <c r="JXP21" s="103"/>
      <c r="JXQ21" s="103"/>
      <c r="JXR21" s="103"/>
      <c r="JXS21" s="103"/>
      <c r="JXT21" s="103"/>
      <c r="JXU21" s="103"/>
      <c r="JXV21" s="103"/>
      <c r="JXW21" s="103"/>
      <c r="JXX21" s="103"/>
      <c r="JXY21" s="103"/>
      <c r="JXZ21" s="103"/>
      <c r="JYA21" s="103"/>
      <c r="JYB21" s="103"/>
      <c r="JYC21" s="103"/>
      <c r="JYD21" s="103"/>
      <c r="JYE21" s="103"/>
      <c r="JYF21" s="103"/>
      <c r="JYG21" s="103"/>
      <c r="JYH21" s="103"/>
      <c r="JYI21" s="103"/>
      <c r="JYJ21" s="103"/>
      <c r="JYK21" s="103"/>
      <c r="JYL21" s="103"/>
      <c r="JYM21" s="103"/>
      <c r="JYN21" s="103"/>
      <c r="JYO21" s="103"/>
      <c r="JYP21" s="103"/>
      <c r="JYQ21" s="103"/>
      <c r="JYR21" s="103"/>
      <c r="JYS21" s="103"/>
      <c r="JYT21" s="103"/>
      <c r="JYU21" s="103"/>
      <c r="JYV21" s="103"/>
      <c r="JYW21" s="103"/>
      <c r="JYX21" s="103"/>
      <c r="JYY21" s="103"/>
      <c r="JYZ21" s="103"/>
      <c r="JZA21" s="103"/>
      <c r="JZB21" s="103"/>
      <c r="JZC21" s="103"/>
      <c r="JZD21" s="103"/>
      <c r="JZE21" s="103"/>
      <c r="JZF21" s="103"/>
      <c r="JZG21" s="103"/>
      <c r="JZH21" s="103"/>
      <c r="JZI21" s="103"/>
      <c r="JZJ21" s="103"/>
      <c r="JZK21" s="103"/>
      <c r="JZL21" s="103"/>
      <c r="JZM21" s="103"/>
      <c r="JZN21" s="103"/>
      <c r="JZO21" s="103"/>
      <c r="JZP21" s="103"/>
      <c r="JZQ21" s="103"/>
      <c r="JZR21" s="103"/>
      <c r="JZS21" s="103"/>
      <c r="JZT21" s="103"/>
      <c r="JZU21" s="103"/>
      <c r="JZV21" s="103"/>
      <c r="JZW21" s="103"/>
      <c r="JZX21" s="103"/>
      <c r="JZY21" s="103"/>
      <c r="JZZ21" s="103"/>
      <c r="KAA21" s="103"/>
      <c r="KAB21" s="103"/>
      <c r="KAC21" s="103"/>
      <c r="KAD21" s="103"/>
      <c r="KAE21" s="103"/>
      <c r="KAF21" s="103"/>
      <c r="KAG21" s="103"/>
      <c r="KAH21" s="103"/>
      <c r="KAI21" s="103"/>
      <c r="KAJ21" s="103"/>
      <c r="KAK21" s="103"/>
      <c r="KAL21" s="103"/>
      <c r="KAM21" s="103"/>
      <c r="KAN21" s="103"/>
      <c r="KAO21" s="103"/>
      <c r="KAP21" s="103"/>
      <c r="KAQ21" s="103"/>
      <c r="KAR21" s="103"/>
      <c r="KAS21" s="103"/>
      <c r="KAT21" s="103"/>
      <c r="KAU21" s="103"/>
      <c r="KAV21" s="103"/>
      <c r="KAW21" s="103"/>
      <c r="KAX21" s="103"/>
      <c r="KAY21" s="103"/>
      <c r="KAZ21" s="103"/>
      <c r="KBA21" s="103"/>
      <c r="KBB21" s="103"/>
      <c r="KBC21" s="103"/>
      <c r="KBD21" s="103"/>
      <c r="KBE21" s="103"/>
      <c r="KBF21" s="103"/>
      <c r="KBG21" s="103"/>
      <c r="KBH21" s="103"/>
      <c r="KBI21" s="103"/>
      <c r="KBJ21" s="103"/>
      <c r="KBK21" s="103"/>
      <c r="KBL21" s="103"/>
      <c r="KBM21" s="103"/>
      <c r="KBN21" s="103"/>
      <c r="KBO21" s="103"/>
      <c r="KBP21" s="103"/>
      <c r="KBQ21" s="103"/>
      <c r="KBR21" s="103"/>
      <c r="KBS21" s="103"/>
      <c r="KBT21" s="103"/>
      <c r="KBU21" s="103"/>
      <c r="KBV21" s="103"/>
      <c r="KBW21" s="103"/>
      <c r="KBX21" s="103"/>
      <c r="KBY21" s="103"/>
      <c r="KBZ21" s="103"/>
      <c r="KCA21" s="103"/>
      <c r="KCB21" s="103"/>
      <c r="KCC21" s="103"/>
      <c r="KCD21" s="103"/>
      <c r="KCE21" s="103"/>
      <c r="KCF21" s="103"/>
      <c r="KCG21" s="103"/>
      <c r="KCH21" s="103"/>
      <c r="KCI21" s="103"/>
      <c r="KCJ21" s="103"/>
      <c r="KCK21" s="103"/>
      <c r="KCL21" s="103"/>
      <c r="KCM21" s="103"/>
      <c r="KCN21" s="103"/>
      <c r="KCO21" s="103"/>
      <c r="KCP21" s="103"/>
      <c r="KCQ21" s="103"/>
      <c r="KCR21" s="103"/>
      <c r="KCS21" s="103"/>
      <c r="KCT21" s="103"/>
      <c r="KCU21" s="103"/>
      <c r="KCV21" s="103"/>
      <c r="KCW21" s="103"/>
      <c r="KCX21" s="103"/>
      <c r="KCY21" s="103"/>
      <c r="KCZ21" s="103"/>
      <c r="KDA21" s="103"/>
      <c r="KDB21" s="103"/>
      <c r="KDC21" s="103"/>
      <c r="KDD21" s="103"/>
      <c r="KDE21" s="103"/>
      <c r="KDF21" s="103"/>
      <c r="KDG21" s="103"/>
      <c r="KDH21" s="103"/>
      <c r="KDI21" s="103"/>
      <c r="KDJ21" s="103"/>
      <c r="KDK21" s="103"/>
      <c r="KDL21" s="103"/>
      <c r="KDM21" s="103"/>
      <c r="KDN21" s="103"/>
      <c r="KDO21" s="103"/>
      <c r="KDP21" s="103"/>
      <c r="KDQ21" s="103"/>
      <c r="KDR21" s="103"/>
      <c r="KDS21" s="103"/>
      <c r="KDT21" s="103"/>
      <c r="KDU21" s="103"/>
      <c r="KDV21" s="103"/>
      <c r="KDW21" s="103"/>
      <c r="KDX21" s="103"/>
      <c r="KDY21" s="103"/>
      <c r="KDZ21" s="103"/>
      <c r="KEA21" s="103"/>
      <c r="KEB21" s="103"/>
      <c r="KEC21" s="103"/>
      <c r="KED21" s="103"/>
      <c r="KEE21" s="103"/>
      <c r="KEF21" s="103"/>
      <c r="KEG21" s="103"/>
      <c r="KEH21" s="103"/>
      <c r="KEI21" s="103"/>
      <c r="KEJ21" s="103"/>
      <c r="KEK21" s="103"/>
      <c r="KEL21" s="103"/>
      <c r="KEM21" s="103"/>
      <c r="KEN21" s="103"/>
      <c r="KEO21" s="103"/>
      <c r="KEP21" s="103"/>
      <c r="KEQ21" s="103"/>
      <c r="KER21" s="103"/>
      <c r="KES21" s="103"/>
      <c r="KET21" s="103"/>
      <c r="KEU21" s="103"/>
      <c r="KEV21" s="103"/>
      <c r="KEW21" s="103"/>
      <c r="KEX21" s="103"/>
      <c r="KEY21" s="103"/>
      <c r="KEZ21" s="103"/>
      <c r="KFA21" s="103"/>
      <c r="KFB21" s="103"/>
      <c r="KFC21" s="103"/>
      <c r="KFD21" s="103"/>
      <c r="KFE21" s="103"/>
      <c r="KFF21" s="103"/>
      <c r="KFG21" s="103"/>
      <c r="KFH21" s="103"/>
      <c r="KFI21" s="103"/>
      <c r="KFJ21" s="103"/>
      <c r="KFK21" s="103"/>
      <c r="KFL21" s="103"/>
      <c r="KFM21" s="103"/>
      <c r="KFN21" s="103"/>
      <c r="KFO21" s="103"/>
      <c r="KFP21" s="103"/>
      <c r="KFQ21" s="103"/>
      <c r="KFR21" s="103"/>
      <c r="KFS21" s="103"/>
      <c r="KFT21" s="103"/>
      <c r="KFU21" s="103"/>
      <c r="KFV21" s="103"/>
      <c r="KFW21" s="103"/>
      <c r="KFX21" s="103"/>
      <c r="KFY21" s="103"/>
      <c r="KFZ21" s="103"/>
      <c r="KGA21" s="103"/>
      <c r="KGB21" s="103"/>
      <c r="KGC21" s="103"/>
      <c r="KGD21" s="103"/>
      <c r="KGE21" s="103"/>
      <c r="KGF21" s="103"/>
      <c r="KGG21" s="103"/>
      <c r="KGH21" s="103"/>
      <c r="KGI21" s="103"/>
      <c r="KGJ21" s="103"/>
      <c r="KGK21" s="103"/>
      <c r="KGL21" s="103"/>
      <c r="KGM21" s="103"/>
      <c r="KGN21" s="103"/>
      <c r="KGO21" s="103"/>
      <c r="KGP21" s="103"/>
      <c r="KGQ21" s="103"/>
      <c r="KGR21" s="103"/>
      <c r="KGS21" s="103"/>
      <c r="KGT21" s="103"/>
      <c r="KGU21" s="103"/>
      <c r="KGV21" s="103"/>
      <c r="KGW21" s="103"/>
      <c r="KGX21" s="103"/>
      <c r="KGY21" s="103"/>
      <c r="KGZ21" s="103"/>
      <c r="KHA21" s="103"/>
      <c r="KHB21" s="103"/>
      <c r="KHC21" s="103"/>
      <c r="KHD21" s="103"/>
      <c r="KHE21" s="103"/>
      <c r="KHF21" s="103"/>
      <c r="KHG21" s="103"/>
      <c r="KHH21" s="103"/>
      <c r="KHI21" s="103"/>
      <c r="KHJ21" s="103"/>
      <c r="KHK21" s="103"/>
      <c r="KHL21" s="103"/>
      <c r="KHM21" s="103"/>
      <c r="KHN21" s="103"/>
      <c r="KHO21" s="103"/>
      <c r="KHP21" s="103"/>
      <c r="KHQ21" s="103"/>
      <c r="KHR21" s="103"/>
      <c r="KHS21" s="103"/>
      <c r="KHT21" s="103"/>
      <c r="KHU21" s="103"/>
      <c r="KHV21" s="103"/>
      <c r="KHW21" s="103"/>
      <c r="KHX21" s="103"/>
      <c r="KHY21" s="103"/>
      <c r="KHZ21" s="103"/>
      <c r="KIA21" s="103"/>
      <c r="KIB21" s="103"/>
      <c r="KIC21" s="103"/>
      <c r="KID21" s="103"/>
      <c r="KIE21" s="103"/>
      <c r="KIF21" s="103"/>
      <c r="KIG21" s="103"/>
      <c r="KIH21" s="103"/>
      <c r="KII21" s="103"/>
      <c r="KIJ21" s="103"/>
      <c r="KIK21" s="103"/>
      <c r="KIL21" s="103"/>
      <c r="KIM21" s="103"/>
      <c r="KIN21" s="103"/>
      <c r="KIO21" s="103"/>
      <c r="KIP21" s="103"/>
      <c r="KIQ21" s="103"/>
      <c r="KIR21" s="103"/>
      <c r="KIS21" s="103"/>
      <c r="KIT21" s="103"/>
      <c r="KIU21" s="103"/>
      <c r="KIV21" s="103"/>
      <c r="KIW21" s="103"/>
      <c r="KIX21" s="103"/>
      <c r="KIY21" s="103"/>
      <c r="KIZ21" s="103"/>
      <c r="KJA21" s="103"/>
      <c r="KJB21" s="103"/>
      <c r="KJC21" s="103"/>
      <c r="KJD21" s="103"/>
      <c r="KJE21" s="103"/>
      <c r="KJF21" s="103"/>
      <c r="KJG21" s="103"/>
      <c r="KJH21" s="103"/>
      <c r="KJI21" s="103"/>
      <c r="KJJ21" s="103"/>
      <c r="KJK21" s="103"/>
      <c r="KJL21" s="103"/>
      <c r="KJM21" s="103"/>
      <c r="KJN21" s="103"/>
      <c r="KJO21" s="103"/>
      <c r="KJP21" s="103"/>
      <c r="KJQ21" s="103"/>
      <c r="KJR21" s="103"/>
      <c r="KJS21" s="103"/>
      <c r="KJT21" s="103"/>
      <c r="KJU21" s="103"/>
      <c r="KJV21" s="103"/>
      <c r="KJW21" s="103"/>
      <c r="KJX21" s="103"/>
      <c r="KJY21" s="103"/>
      <c r="KJZ21" s="103"/>
      <c r="KKA21" s="103"/>
      <c r="KKB21" s="103"/>
      <c r="KKC21" s="103"/>
      <c r="KKD21" s="103"/>
      <c r="KKE21" s="103"/>
      <c r="KKF21" s="103"/>
      <c r="KKG21" s="103"/>
      <c r="KKH21" s="103"/>
      <c r="KKI21" s="103"/>
      <c r="KKJ21" s="103"/>
      <c r="KKK21" s="103"/>
      <c r="KKL21" s="103"/>
      <c r="KKM21" s="103"/>
      <c r="KKN21" s="103"/>
      <c r="KKO21" s="103"/>
      <c r="KKP21" s="103"/>
      <c r="KKQ21" s="103"/>
      <c r="KKR21" s="103"/>
      <c r="KKS21" s="103"/>
      <c r="KKT21" s="103"/>
      <c r="KKU21" s="103"/>
      <c r="KKV21" s="103"/>
      <c r="KKW21" s="103"/>
      <c r="KKX21" s="103"/>
      <c r="KKY21" s="103"/>
      <c r="KKZ21" s="103"/>
      <c r="KLA21" s="103"/>
      <c r="KLB21" s="103"/>
      <c r="KLC21" s="103"/>
      <c r="KLD21" s="103"/>
      <c r="KLE21" s="103"/>
      <c r="KLF21" s="103"/>
      <c r="KLG21" s="103"/>
      <c r="KLH21" s="103"/>
      <c r="KLI21" s="103"/>
      <c r="KLJ21" s="103"/>
      <c r="KLK21" s="103"/>
      <c r="KLL21" s="103"/>
      <c r="KLM21" s="103"/>
      <c r="KLN21" s="103"/>
      <c r="KLO21" s="103"/>
      <c r="KLP21" s="103"/>
      <c r="KLQ21" s="103"/>
      <c r="KLR21" s="103"/>
      <c r="KLS21" s="103"/>
      <c r="KLT21" s="103"/>
      <c r="KLU21" s="103"/>
      <c r="KLV21" s="103"/>
      <c r="KLW21" s="103"/>
      <c r="KLX21" s="103"/>
      <c r="KLY21" s="103"/>
      <c r="KLZ21" s="103"/>
      <c r="KMA21" s="103"/>
      <c r="KMB21" s="103"/>
      <c r="KMC21" s="103"/>
      <c r="KMD21" s="103"/>
      <c r="KME21" s="103"/>
      <c r="KMF21" s="103"/>
      <c r="KMG21" s="103"/>
      <c r="KMH21" s="103"/>
      <c r="KMI21" s="103"/>
      <c r="KMJ21" s="103"/>
      <c r="KMK21" s="103"/>
      <c r="KML21" s="103"/>
      <c r="KMM21" s="103"/>
      <c r="KMN21" s="103"/>
      <c r="KMO21" s="103"/>
      <c r="KMP21" s="103"/>
      <c r="KMQ21" s="103"/>
      <c r="KMR21" s="103"/>
      <c r="KMS21" s="103"/>
      <c r="KMT21" s="103"/>
      <c r="KMU21" s="103"/>
      <c r="KMV21" s="103"/>
      <c r="KMW21" s="103"/>
      <c r="KMX21" s="103"/>
      <c r="KMY21" s="103"/>
      <c r="KMZ21" s="103"/>
      <c r="KNA21" s="103"/>
      <c r="KNB21" s="103"/>
      <c r="KNC21" s="103"/>
      <c r="KND21" s="103"/>
      <c r="KNE21" s="103"/>
      <c r="KNF21" s="103"/>
      <c r="KNG21" s="103"/>
      <c r="KNH21" s="103"/>
      <c r="KNI21" s="103"/>
      <c r="KNJ21" s="103"/>
      <c r="KNK21" s="103"/>
      <c r="KNL21" s="103"/>
      <c r="KNM21" s="103"/>
      <c r="KNN21" s="103"/>
      <c r="KNO21" s="103"/>
      <c r="KNP21" s="103"/>
      <c r="KNQ21" s="103"/>
      <c r="KNR21" s="103"/>
      <c r="KNS21" s="103"/>
      <c r="KNT21" s="103"/>
      <c r="KNU21" s="103"/>
      <c r="KNV21" s="103"/>
      <c r="KNW21" s="103"/>
      <c r="KNX21" s="103"/>
      <c r="KNY21" s="103"/>
      <c r="KNZ21" s="103"/>
      <c r="KOA21" s="103"/>
      <c r="KOB21" s="103"/>
      <c r="KOC21" s="103"/>
      <c r="KOD21" s="103"/>
      <c r="KOE21" s="103"/>
      <c r="KOF21" s="103"/>
      <c r="KOG21" s="103"/>
      <c r="KOH21" s="103"/>
      <c r="KOI21" s="103"/>
      <c r="KOJ21" s="103"/>
      <c r="KOK21" s="103"/>
      <c r="KOL21" s="103"/>
      <c r="KOM21" s="103"/>
      <c r="KON21" s="103"/>
      <c r="KOO21" s="103"/>
      <c r="KOP21" s="103"/>
      <c r="KOQ21" s="103"/>
      <c r="KOR21" s="103"/>
      <c r="KOS21" s="103"/>
      <c r="KOT21" s="103"/>
      <c r="KOU21" s="103"/>
      <c r="KOV21" s="103"/>
      <c r="KOW21" s="103"/>
      <c r="KOX21" s="103"/>
      <c r="KOY21" s="103"/>
      <c r="KOZ21" s="103"/>
      <c r="KPA21" s="103"/>
      <c r="KPB21" s="103"/>
      <c r="KPC21" s="103"/>
      <c r="KPD21" s="103"/>
      <c r="KPE21" s="103"/>
      <c r="KPF21" s="103"/>
      <c r="KPG21" s="103"/>
      <c r="KPH21" s="103"/>
      <c r="KPI21" s="103"/>
      <c r="KPJ21" s="103"/>
      <c r="KPK21" s="103"/>
      <c r="KPL21" s="103"/>
      <c r="KPM21" s="103"/>
      <c r="KPN21" s="103"/>
      <c r="KPO21" s="103"/>
      <c r="KPP21" s="103"/>
      <c r="KPQ21" s="103"/>
      <c r="KPR21" s="103"/>
      <c r="KPS21" s="103"/>
      <c r="KPT21" s="103"/>
      <c r="KPU21" s="103"/>
      <c r="KPV21" s="103"/>
      <c r="KPW21" s="103"/>
      <c r="KPX21" s="103"/>
      <c r="KPY21" s="103"/>
      <c r="KPZ21" s="103"/>
      <c r="KQA21" s="103"/>
      <c r="KQB21" s="103"/>
      <c r="KQC21" s="103"/>
      <c r="KQD21" s="103"/>
      <c r="KQE21" s="103"/>
      <c r="KQF21" s="103"/>
      <c r="KQG21" s="103"/>
      <c r="KQH21" s="103"/>
      <c r="KQI21" s="103"/>
      <c r="KQJ21" s="103"/>
      <c r="KQK21" s="103"/>
      <c r="KQL21" s="103"/>
      <c r="KQM21" s="103"/>
      <c r="KQN21" s="103"/>
      <c r="KQO21" s="103"/>
      <c r="KQP21" s="103"/>
      <c r="KQQ21" s="103"/>
      <c r="KQR21" s="103"/>
      <c r="KQS21" s="103"/>
      <c r="KQT21" s="103"/>
      <c r="KQU21" s="103"/>
      <c r="KQV21" s="103"/>
      <c r="KQW21" s="103"/>
      <c r="KQX21" s="103"/>
      <c r="KQY21" s="103"/>
      <c r="KQZ21" s="103"/>
      <c r="KRA21" s="103"/>
      <c r="KRB21" s="103"/>
      <c r="KRC21" s="103"/>
      <c r="KRD21" s="103"/>
      <c r="KRE21" s="103"/>
      <c r="KRF21" s="103"/>
      <c r="KRG21" s="103"/>
      <c r="KRH21" s="103"/>
      <c r="KRI21" s="103"/>
      <c r="KRJ21" s="103"/>
      <c r="KRK21" s="103"/>
      <c r="KRL21" s="103"/>
      <c r="KRM21" s="103"/>
      <c r="KRN21" s="103"/>
      <c r="KRO21" s="103"/>
      <c r="KRP21" s="103"/>
      <c r="KRQ21" s="103"/>
      <c r="KRR21" s="103"/>
      <c r="KRS21" s="103"/>
      <c r="KRT21" s="103"/>
      <c r="KRU21" s="103"/>
      <c r="KRV21" s="103"/>
      <c r="KRW21" s="103"/>
      <c r="KRX21" s="103"/>
      <c r="KRY21" s="103"/>
      <c r="KRZ21" s="103"/>
      <c r="KSA21" s="103"/>
      <c r="KSB21" s="103"/>
      <c r="KSC21" s="103"/>
      <c r="KSD21" s="103"/>
      <c r="KSE21" s="103"/>
      <c r="KSF21" s="103"/>
      <c r="KSG21" s="103"/>
      <c r="KSH21" s="103"/>
      <c r="KSI21" s="103"/>
      <c r="KSJ21" s="103"/>
      <c r="KSK21" s="103"/>
      <c r="KSL21" s="103"/>
      <c r="KSM21" s="103"/>
      <c r="KSN21" s="103"/>
      <c r="KSO21" s="103"/>
      <c r="KSP21" s="103"/>
      <c r="KSQ21" s="103"/>
      <c r="KSR21" s="103"/>
      <c r="KSS21" s="103"/>
      <c r="KST21" s="103"/>
      <c r="KSU21" s="103"/>
      <c r="KSV21" s="103"/>
      <c r="KSW21" s="103"/>
      <c r="KSX21" s="103"/>
      <c r="KSY21" s="103"/>
      <c r="KSZ21" s="103"/>
      <c r="KTA21" s="103"/>
      <c r="KTB21" s="103"/>
      <c r="KTC21" s="103"/>
      <c r="KTD21" s="103"/>
      <c r="KTE21" s="103"/>
      <c r="KTF21" s="103"/>
      <c r="KTG21" s="103"/>
      <c r="KTH21" s="103"/>
      <c r="KTI21" s="103"/>
      <c r="KTJ21" s="103"/>
      <c r="KTK21" s="103"/>
      <c r="KTL21" s="103"/>
      <c r="KTM21" s="103"/>
      <c r="KTN21" s="103"/>
      <c r="KTO21" s="103"/>
      <c r="KTP21" s="103"/>
      <c r="KTQ21" s="103"/>
      <c r="KTR21" s="103"/>
      <c r="KTS21" s="103"/>
      <c r="KTT21" s="103"/>
      <c r="KTU21" s="103"/>
      <c r="KTV21" s="103"/>
      <c r="KTW21" s="103"/>
      <c r="KTX21" s="103"/>
      <c r="KTY21" s="103"/>
      <c r="KTZ21" s="103"/>
      <c r="KUA21" s="103"/>
      <c r="KUB21" s="103"/>
      <c r="KUC21" s="103"/>
      <c r="KUD21" s="103"/>
      <c r="KUE21" s="103"/>
      <c r="KUF21" s="103"/>
      <c r="KUG21" s="103"/>
      <c r="KUH21" s="103"/>
      <c r="KUI21" s="103"/>
      <c r="KUJ21" s="103"/>
      <c r="KUK21" s="103"/>
      <c r="KUL21" s="103"/>
      <c r="KUM21" s="103"/>
      <c r="KUN21" s="103"/>
      <c r="KUO21" s="103"/>
      <c r="KUP21" s="103"/>
      <c r="KUQ21" s="103"/>
      <c r="KUR21" s="103"/>
      <c r="KUS21" s="103"/>
      <c r="KUT21" s="103"/>
      <c r="KUU21" s="103"/>
      <c r="KUV21" s="103"/>
      <c r="KUW21" s="103"/>
      <c r="KUX21" s="103"/>
      <c r="KUY21" s="103"/>
      <c r="KUZ21" s="103"/>
      <c r="KVA21" s="103"/>
      <c r="KVB21" s="103"/>
      <c r="KVC21" s="103"/>
      <c r="KVD21" s="103"/>
      <c r="KVE21" s="103"/>
      <c r="KVF21" s="103"/>
      <c r="KVG21" s="103"/>
      <c r="KVH21" s="103"/>
      <c r="KVI21" s="103"/>
      <c r="KVJ21" s="103"/>
      <c r="KVK21" s="103"/>
      <c r="KVL21" s="103"/>
      <c r="KVM21" s="103"/>
      <c r="KVN21" s="103"/>
      <c r="KVO21" s="103"/>
      <c r="KVP21" s="103"/>
      <c r="KVQ21" s="103"/>
      <c r="KVR21" s="103"/>
      <c r="KVS21" s="103"/>
      <c r="KVT21" s="103"/>
      <c r="KVU21" s="103"/>
      <c r="KVV21" s="103"/>
      <c r="KVW21" s="103"/>
      <c r="KVX21" s="103"/>
      <c r="KVY21" s="103"/>
      <c r="KVZ21" s="103"/>
      <c r="KWA21" s="103"/>
      <c r="KWB21" s="103"/>
      <c r="KWC21" s="103"/>
      <c r="KWD21" s="103"/>
      <c r="KWE21" s="103"/>
      <c r="KWF21" s="103"/>
      <c r="KWG21" s="103"/>
      <c r="KWH21" s="103"/>
      <c r="KWI21" s="103"/>
      <c r="KWJ21" s="103"/>
      <c r="KWK21" s="103"/>
      <c r="KWL21" s="103"/>
      <c r="KWM21" s="103"/>
      <c r="KWN21" s="103"/>
      <c r="KWO21" s="103"/>
      <c r="KWP21" s="103"/>
      <c r="KWQ21" s="103"/>
      <c r="KWR21" s="103"/>
      <c r="KWS21" s="103"/>
      <c r="KWT21" s="103"/>
      <c r="KWU21" s="103"/>
      <c r="KWV21" s="103"/>
      <c r="KWW21" s="103"/>
      <c r="KWX21" s="103"/>
      <c r="KWY21" s="103"/>
      <c r="KWZ21" s="103"/>
      <c r="KXA21" s="103"/>
      <c r="KXB21" s="103"/>
      <c r="KXC21" s="103"/>
      <c r="KXD21" s="103"/>
      <c r="KXE21" s="103"/>
      <c r="KXF21" s="103"/>
      <c r="KXG21" s="103"/>
      <c r="KXH21" s="103"/>
      <c r="KXI21" s="103"/>
      <c r="KXJ21" s="103"/>
      <c r="KXK21" s="103"/>
      <c r="KXL21" s="103"/>
      <c r="KXM21" s="103"/>
      <c r="KXN21" s="103"/>
      <c r="KXO21" s="103"/>
      <c r="KXP21" s="103"/>
      <c r="KXQ21" s="103"/>
      <c r="KXR21" s="103"/>
      <c r="KXS21" s="103"/>
      <c r="KXT21" s="103"/>
      <c r="KXU21" s="103"/>
      <c r="KXV21" s="103"/>
      <c r="KXW21" s="103"/>
      <c r="KXX21" s="103"/>
      <c r="KXY21" s="103"/>
      <c r="KXZ21" s="103"/>
      <c r="KYA21" s="103"/>
      <c r="KYB21" s="103"/>
      <c r="KYC21" s="103"/>
      <c r="KYD21" s="103"/>
      <c r="KYE21" s="103"/>
      <c r="KYF21" s="103"/>
      <c r="KYG21" s="103"/>
      <c r="KYH21" s="103"/>
      <c r="KYI21" s="103"/>
      <c r="KYJ21" s="103"/>
      <c r="KYK21" s="103"/>
      <c r="KYL21" s="103"/>
      <c r="KYM21" s="103"/>
      <c r="KYN21" s="103"/>
      <c r="KYO21" s="103"/>
      <c r="KYP21" s="103"/>
      <c r="KYQ21" s="103"/>
      <c r="KYR21" s="103"/>
      <c r="KYS21" s="103"/>
      <c r="KYT21" s="103"/>
      <c r="KYU21" s="103"/>
      <c r="KYV21" s="103"/>
      <c r="KYW21" s="103"/>
      <c r="KYX21" s="103"/>
      <c r="KYY21" s="103"/>
      <c r="KYZ21" s="103"/>
      <c r="KZA21" s="103"/>
      <c r="KZB21" s="103"/>
      <c r="KZC21" s="103"/>
      <c r="KZD21" s="103"/>
      <c r="KZE21" s="103"/>
      <c r="KZF21" s="103"/>
      <c r="KZG21" s="103"/>
      <c r="KZH21" s="103"/>
      <c r="KZI21" s="103"/>
      <c r="KZJ21" s="103"/>
      <c r="KZK21" s="103"/>
      <c r="KZL21" s="103"/>
      <c r="KZM21" s="103"/>
      <c r="KZN21" s="103"/>
      <c r="KZO21" s="103"/>
      <c r="KZP21" s="103"/>
      <c r="KZQ21" s="103"/>
      <c r="KZR21" s="103"/>
      <c r="KZS21" s="103"/>
      <c r="KZT21" s="103"/>
      <c r="KZU21" s="103"/>
      <c r="KZV21" s="103"/>
      <c r="KZW21" s="103"/>
      <c r="KZX21" s="103"/>
      <c r="KZY21" s="103"/>
      <c r="KZZ21" s="103"/>
      <c r="LAA21" s="103"/>
      <c r="LAB21" s="103"/>
      <c r="LAC21" s="103"/>
      <c r="LAD21" s="103"/>
      <c r="LAE21" s="103"/>
      <c r="LAF21" s="103"/>
      <c r="LAG21" s="103"/>
      <c r="LAH21" s="103"/>
      <c r="LAI21" s="103"/>
      <c r="LAJ21" s="103"/>
      <c r="LAK21" s="103"/>
      <c r="LAL21" s="103"/>
      <c r="LAM21" s="103"/>
      <c r="LAN21" s="103"/>
      <c r="LAO21" s="103"/>
      <c r="LAP21" s="103"/>
      <c r="LAQ21" s="103"/>
      <c r="LAR21" s="103"/>
      <c r="LAS21" s="103"/>
      <c r="LAT21" s="103"/>
      <c r="LAU21" s="103"/>
      <c r="LAV21" s="103"/>
      <c r="LAW21" s="103"/>
      <c r="LAX21" s="103"/>
      <c r="LAY21" s="103"/>
      <c r="LAZ21" s="103"/>
      <c r="LBA21" s="103"/>
      <c r="LBB21" s="103"/>
      <c r="LBC21" s="103"/>
      <c r="LBD21" s="103"/>
      <c r="LBE21" s="103"/>
      <c r="LBF21" s="103"/>
      <c r="LBG21" s="103"/>
      <c r="LBH21" s="103"/>
      <c r="LBI21" s="103"/>
      <c r="LBJ21" s="103"/>
      <c r="LBK21" s="103"/>
      <c r="LBL21" s="103"/>
      <c r="LBM21" s="103"/>
      <c r="LBN21" s="103"/>
      <c r="LBO21" s="103"/>
      <c r="LBP21" s="103"/>
      <c r="LBQ21" s="103"/>
      <c r="LBR21" s="103"/>
      <c r="LBS21" s="103"/>
      <c r="LBT21" s="103"/>
      <c r="LBU21" s="103"/>
      <c r="LBV21" s="103"/>
      <c r="LBW21" s="103"/>
      <c r="LBX21" s="103"/>
      <c r="LBY21" s="103"/>
      <c r="LBZ21" s="103"/>
      <c r="LCA21" s="103"/>
      <c r="LCB21" s="103"/>
      <c r="LCC21" s="103"/>
      <c r="LCD21" s="103"/>
      <c r="LCE21" s="103"/>
      <c r="LCF21" s="103"/>
      <c r="LCG21" s="103"/>
      <c r="LCH21" s="103"/>
      <c r="LCI21" s="103"/>
      <c r="LCJ21" s="103"/>
      <c r="LCK21" s="103"/>
      <c r="LCL21" s="103"/>
      <c r="LCM21" s="103"/>
      <c r="LCN21" s="103"/>
      <c r="LCO21" s="103"/>
      <c r="LCP21" s="103"/>
      <c r="LCQ21" s="103"/>
      <c r="LCR21" s="103"/>
      <c r="LCS21" s="103"/>
      <c r="LCT21" s="103"/>
      <c r="LCU21" s="103"/>
      <c r="LCV21" s="103"/>
      <c r="LCW21" s="103"/>
      <c r="LCX21" s="103"/>
      <c r="LCY21" s="103"/>
      <c r="LCZ21" s="103"/>
      <c r="LDA21" s="103"/>
      <c r="LDB21" s="103"/>
      <c r="LDC21" s="103"/>
      <c r="LDD21" s="103"/>
      <c r="LDE21" s="103"/>
      <c r="LDF21" s="103"/>
      <c r="LDG21" s="103"/>
      <c r="LDH21" s="103"/>
      <c r="LDI21" s="103"/>
      <c r="LDJ21" s="103"/>
      <c r="LDK21" s="103"/>
      <c r="LDL21" s="103"/>
      <c r="LDM21" s="103"/>
      <c r="LDN21" s="103"/>
      <c r="LDO21" s="103"/>
      <c r="LDP21" s="103"/>
      <c r="LDQ21" s="103"/>
      <c r="LDR21" s="103"/>
      <c r="LDS21" s="103"/>
      <c r="LDT21" s="103"/>
      <c r="LDU21" s="103"/>
      <c r="LDV21" s="103"/>
      <c r="LDW21" s="103"/>
      <c r="LDX21" s="103"/>
      <c r="LDY21" s="103"/>
      <c r="LDZ21" s="103"/>
      <c r="LEA21" s="103"/>
      <c r="LEB21" s="103"/>
      <c r="LEC21" s="103"/>
      <c r="LED21" s="103"/>
      <c r="LEE21" s="103"/>
      <c r="LEF21" s="103"/>
      <c r="LEG21" s="103"/>
      <c r="LEH21" s="103"/>
      <c r="LEI21" s="103"/>
      <c r="LEJ21" s="103"/>
      <c r="LEK21" s="103"/>
      <c r="LEL21" s="103"/>
      <c r="LEM21" s="103"/>
      <c r="LEN21" s="103"/>
      <c r="LEO21" s="103"/>
      <c r="LEP21" s="103"/>
      <c r="LEQ21" s="103"/>
      <c r="LER21" s="103"/>
      <c r="LES21" s="103"/>
      <c r="LET21" s="103"/>
      <c r="LEU21" s="103"/>
      <c r="LEV21" s="103"/>
      <c r="LEW21" s="103"/>
      <c r="LEX21" s="103"/>
      <c r="LEY21" s="103"/>
      <c r="LEZ21" s="103"/>
      <c r="LFA21" s="103"/>
      <c r="LFB21" s="103"/>
      <c r="LFC21" s="103"/>
      <c r="LFD21" s="103"/>
      <c r="LFE21" s="103"/>
      <c r="LFF21" s="103"/>
      <c r="LFG21" s="103"/>
      <c r="LFH21" s="103"/>
      <c r="LFI21" s="103"/>
      <c r="LFJ21" s="103"/>
      <c r="LFK21" s="103"/>
      <c r="LFL21" s="103"/>
      <c r="LFM21" s="103"/>
      <c r="LFN21" s="103"/>
      <c r="LFO21" s="103"/>
      <c r="LFP21" s="103"/>
      <c r="LFQ21" s="103"/>
      <c r="LFR21" s="103"/>
      <c r="LFS21" s="103"/>
      <c r="LFT21" s="103"/>
      <c r="LFU21" s="103"/>
      <c r="LFV21" s="103"/>
      <c r="LFW21" s="103"/>
      <c r="LFX21" s="103"/>
      <c r="LFY21" s="103"/>
      <c r="LFZ21" s="103"/>
      <c r="LGA21" s="103"/>
      <c r="LGB21" s="103"/>
      <c r="LGC21" s="103"/>
      <c r="LGD21" s="103"/>
      <c r="LGE21" s="103"/>
      <c r="LGF21" s="103"/>
      <c r="LGG21" s="103"/>
      <c r="LGH21" s="103"/>
      <c r="LGI21" s="103"/>
      <c r="LGJ21" s="103"/>
      <c r="LGK21" s="103"/>
      <c r="LGL21" s="103"/>
      <c r="LGM21" s="103"/>
      <c r="LGN21" s="103"/>
      <c r="LGO21" s="103"/>
      <c r="LGP21" s="103"/>
      <c r="LGQ21" s="103"/>
      <c r="LGR21" s="103"/>
      <c r="LGS21" s="103"/>
      <c r="LGT21" s="103"/>
      <c r="LGU21" s="103"/>
      <c r="LGV21" s="103"/>
      <c r="LGW21" s="103"/>
      <c r="LGX21" s="103"/>
      <c r="LGY21" s="103"/>
      <c r="LGZ21" s="103"/>
      <c r="LHA21" s="103"/>
      <c r="LHB21" s="103"/>
      <c r="LHC21" s="103"/>
      <c r="LHD21" s="103"/>
      <c r="LHE21" s="103"/>
      <c r="LHF21" s="103"/>
      <c r="LHG21" s="103"/>
      <c r="LHH21" s="103"/>
      <c r="LHI21" s="103"/>
      <c r="LHJ21" s="103"/>
      <c r="LHK21" s="103"/>
      <c r="LHL21" s="103"/>
      <c r="LHM21" s="103"/>
      <c r="LHN21" s="103"/>
      <c r="LHO21" s="103"/>
      <c r="LHP21" s="103"/>
      <c r="LHQ21" s="103"/>
      <c r="LHR21" s="103"/>
      <c r="LHS21" s="103"/>
      <c r="LHT21" s="103"/>
      <c r="LHU21" s="103"/>
      <c r="LHV21" s="103"/>
      <c r="LHW21" s="103"/>
      <c r="LHX21" s="103"/>
      <c r="LHY21" s="103"/>
      <c r="LHZ21" s="103"/>
      <c r="LIA21" s="103"/>
      <c r="LIB21" s="103"/>
      <c r="LIC21" s="103"/>
      <c r="LID21" s="103"/>
      <c r="LIE21" s="103"/>
      <c r="LIF21" s="103"/>
      <c r="LIG21" s="103"/>
      <c r="LIH21" s="103"/>
      <c r="LII21" s="103"/>
      <c r="LIJ21" s="103"/>
      <c r="LIK21" s="103"/>
      <c r="LIL21" s="103"/>
      <c r="LIM21" s="103"/>
      <c r="LIN21" s="103"/>
      <c r="LIO21" s="103"/>
      <c r="LIP21" s="103"/>
      <c r="LIQ21" s="103"/>
      <c r="LIR21" s="103"/>
      <c r="LIS21" s="103"/>
      <c r="LIT21" s="103"/>
      <c r="LIU21" s="103"/>
      <c r="LIV21" s="103"/>
      <c r="LIW21" s="103"/>
      <c r="LIX21" s="103"/>
      <c r="LIY21" s="103"/>
      <c r="LIZ21" s="103"/>
      <c r="LJA21" s="103"/>
      <c r="LJB21" s="103"/>
      <c r="LJC21" s="103"/>
      <c r="LJD21" s="103"/>
      <c r="LJE21" s="103"/>
      <c r="LJF21" s="103"/>
      <c r="LJG21" s="103"/>
      <c r="LJH21" s="103"/>
      <c r="LJI21" s="103"/>
      <c r="LJJ21" s="103"/>
      <c r="LJK21" s="103"/>
      <c r="LJL21" s="103"/>
      <c r="LJM21" s="103"/>
      <c r="LJN21" s="103"/>
      <c r="LJO21" s="103"/>
      <c r="LJP21" s="103"/>
      <c r="LJQ21" s="103"/>
      <c r="LJR21" s="103"/>
      <c r="LJS21" s="103"/>
      <c r="LJT21" s="103"/>
      <c r="LJU21" s="103"/>
      <c r="LJV21" s="103"/>
      <c r="LJW21" s="103"/>
      <c r="LJX21" s="103"/>
      <c r="LJY21" s="103"/>
      <c r="LJZ21" s="103"/>
      <c r="LKA21" s="103"/>
      <c r="LKB21" s="103"/>
      <c r="LKC21" s="103"/>
      <c r="LKD21" s="103"/>
      <c r="LKE21" s="103"/>
      <c r="LKF21" s="103"/>
      <c r="LKG21" s="103"/>
      <c r="LKH21" s="103"/>
      <c r="LKI21" s="103"/>
      <c r="LKJ21" s="103"/>
      <c r="LKK21" s="103"/>
      <c r="LKL21" s="103"/>
      <c r="LKM21" s="103"/>
      <c r="LKN21" s="103"/>
      <c r="LKO21" s="103"/>
      <c r="LKP21" s="103"/>
      <c r="LKQ21" s="103"/>
      <c r="LKR21" s="103"/>
      <c r="LKS21" s="103"/>
      <c r="LKT21" s="103"/>
      <c r="LKU21" s="103"/>
      <c r="LKV21" s="103"/>
      <c r="LKW21" s="103"/>
      <c r="LKX21" s="103"/>
      <c r="LKY21" s="103"/>
      <c r="LKZ21" s="103"/>
      <c r="LLA21" s="103"/>
      <c r="LLB21" s="103"/>
      <c r="LLC21" s="103"/>
      <c r="LLD21" s="103"/>
      <c r="LLE21" s="103"/>
      <c r="LLF21" s="103"/>
      <c r="LLG21" s="103"/>
      <c r="LLH21" s="103"/>
      <c r="LLI21" s="103"/>
      <c r="LLJ21" s="103"/>
      <c r="LLK21" s="103"/>
      <c r="LLL21" s="103"/>
      <c r="LLM21" s="103"/>
      <c r="LLN21" s="103"/>
      <c r="LLO21" s="103"/>
      <c r="LLP21" s="103"/>
      <c r="LLQ21" s="103"/>
      <c r="LLR21" s="103"/>
      <c r="LLS21" s="103"/>
      <c r="LLT21" s="103"/>
      <c r="LLU21" s="103"/>
      <c r="LLV21" s="103"/>
      <c r="LLW21" s="103"/>
      <c r="LLX21" s="103"/>
      <c r="LLY21" s="103"/>
      <c r="LLZ21" s="103"/>
      <c r="LMA21" s="103"/>
      <c r="LMB21" s="103"/>
      <c r="LMC21" s="103"/>
      <c r="LMD21" s="103"/>
      <c r="LME21" s="103"/>
      <c r="LMF21" s="103"/>
      <c r="LMG21" s="103"/>
      <c r="LMH21" s="103"/>
      <c r="LMI21" s="103"/>
      <c r="LMJ21" s="103"/>
      <c r="LMK21" s="103"/>
      <c r="LML21" s="103"/>
      <c r="LMM21" s="103"/>
      <c r="LMN21" s="103"/>
      <c r="LMO21" s="103"/>
      <c r="LMP21" s="103"/>
      <c r="LMQ21" s="103"/>
      <c r="LMR21" s="103"/>
      <c r="LMS21" s="103"/>
      <c r="LMT21" s="103"/>
      <c r="LMU21" s="103"/>
      <c r="LMV21" s="103"/>
      <c r="LMW21" s="103"/>
      <c r="LMX21" s="103"/>
      <c r="LMY21" s="103"/>
      <c r="LMZ21" s="103"/>
      <c r="LNA21" s="103"/>
      <c r="LNB21" s="103"/>
      <c r="LNC21" s="103"/>
      <c r="LND21" s="103"/>
      <c r="LNE21" s="103"/>
      <c r="LNF21" s="103"/>
      <c r="LNG21" s="103"/>
      <c r="LNH21" s="103"/>
      <c r="LNI21" s="103"/>
      <c r="LNJ21" s="103"/>
      <c r="LNK21" s="103"/>
      <c r="LNL21" s="103"/>
      <c r="LNM21" s="103"/>
      <c r="LNN21" s="103"/>
      <c r="LNO21" s="103"/>
      <c r="LNP21" s="103"/>
      <c r="LNQ21" s="103"/>
      <c r="LNR21" s="103"/>
      <c r="LNS21" s="103"/>
      <c r="LNT21" s="103"/>
      <c r="LNU21" s="103"/>
      <c r="LNV21" s="103"/>
      <c r="LNW21" s="103"/>
      <c r="LNX21" s="103"/>
      <c r="LNY21" s="103"/>
      <c r="LNZ21" s="103"/>
      <c r="LOA21" s="103"/>
      <c r="LOB21" s="103"/>
      <c r="LOC21" s="103"/>
      <c r="LOD21" s="103"/>
      <c r="LOE21" s="103"/>
      <c r="LOF21" s="103"/>
      <c r="LOG21" s="103"/>
      <c r="LOH21" s="103"/>
      <c r="LOI21" s="103"/>
      <c r="LOJ21" s="103"/>
      <c r="LOK21" s="103"/>
      <c r="LOL21" s="103"/>
      <c r="LOM21" s="103"/>
      <c r="LON21" s="103"/>
      <c r="LOO21" s="103"/>
      <c r="LOP21" s="103"/>
      <c r="LOQ21" s="103"/>
      <c r="LOR21" s="103"/>
      <c r="LOS21" s="103"/>
      <c r="LOT21" s="103"/>
      <c r="LOU21" s="103"/>
      <c r="LOV21" s="103"/>
      <c r="LOW21" s="103"/>
      <c r="LOX21" s="103"/>
      <c r="LOY21" s="103"/>
      <c r="LOZ21" s="103"/>
      <c r="LPA21" s="103"/>
      <c r="LPB21" s="103"/>
      <c r="LPC21" s="103"/>
      <c r="LPD21" s="103"/>
      <c r="LPE21" s="103"/>
      <c r="LPF21" s="103"/>
      <c r="LPG21" s="103"/>
      <c r="LPH21" s="103"/>
      <c r="LPI21" s="103"/>
      <c r="LPJ21" s="103"/>
      <c r="LPK21" s="103"/>
      <c r="LPL21" s="103"/>
      <c r="LPM21" s="103"/>
      <c r="LPN21" s="103"/>
      <c r="LPO21" s="103"/>
      <c r="LPP21" s="103"/>
      <c r="LPQ21" s="103"/>
      <c r="LPR21" s="103"/>
      <c r="LPS21" s="103"/>
      <c r="LPT21" s="103"/>
      <c r="LPU21" s="103"/>
      <c r="LPV21" s="103"/>
      <c r="LPW21" s="103"/>
      <c r="LPX21" s="103"/>
      <c r="LPY21" s="103"/>
      <c r="LPZ21" s="103"/>
      <c r="LQA21" s="103"/>
      <c r="LQB21" s="103"/>
      <c r="LQC21" s="103"/>
      <c r="LQD21" s="103"/>
      <c r="LQE21" s="103"/>
      <c r="LQF21" s="103"/>
      <c r="LQG21" s="103"/>
      <c r="LQH21" s="103"/>
      <c r="LQI21" s="103"/>
      <c r="LQJ21" s="103"/>
      <c r="LQK21" s="103"/>
      <c r="LQL21" s="103"/>
      <c r="LQM21" s="103"/>
      <c r="LQN21" s="103"/>
      <c r="LQO21" s="103"/>
      <c r="LQP21" s="103"/>
      <c r="LQQ21" s="103"/>
      <c r="LQR21" s="103"/>
      <c r="LQS21" s="103"/>
      <c r="LQT21" s="103"/>
      <c r="LQU21" s="103"/>
      <c r="LQV21" s="103"/>
      <c r="LQW21" s="103"/>
      <c r="LQX21" s="103"/>
      <c r="LQY21" s="103"/>
      <c r="LQZ21" s="103"/>
      <c r="LRA21" s="103"/>
      <c r="LRB21" s="103"/>
      <c r="LRC21" s="103"/>
      <c r="LRD21" s="103"/>
      <c r="LRE21" s="103"/>
      <c r="LRF21" s="103"/>
      <c r="LRG21" s="103"/>
      <c r="LRH21" s="103"/>
      <c r="LRI21" s="103"/>
      <c r="LRJ21" s="103"/>
      <c r="LRK21" s="103"/>
      <c r="LRL21" s="103"/>
      <c r="LRM21" s="103"/>
      <c r="LRN21" s="103"/>
      <c r="LRO21" s="103"/>
      <c r="LRP21" s="103"/>
      <c r="LRQ21" s="103"/>
      <c r="LRR21" s="103"/>
      <c r="LRS21" s="103"/>
      <c r="LRT21" s="103"/>
      <c r="LRU21" s="103"/>
      <c r="LRV21" s="103"/>
      <c r="LRW21" s="103"/>
      <c r="LRX21" s="103"/>
      <c r="LRY21" s="103"/>
      <c r="LRZ21" s="103"/>
      <c r="LSA21" s="103"/>
      <c r="LSB21" s="103"/>
      <c r="LSC21" s="103"/>
      <c r="LSD21" s="103"/>
      <c r="LSE21" s="103"/>
      <c r="LSF21" s="103"/>
      <c r="LSG21" s="103"/>
      <c r="LSH21" s="103"/>
      <c r="LSI21" s="103"/>
      <c r="LSJ21" s="103"/>
      <c r="LSK21" s="103"/>
      <c r="LSL21" s="103"/>
      <c r="LSM21" s="103"/>
      <c r="LSN21" s="103"/>
      <c r="LSO21" s="103"/>
      <c r="LSP21" s="103"/>
      <c r="LSQ21" s="103"/>
      <c r="LSR21" s="103"/>
      <c r="LSS21" s="103"/>
      <c r="LST21" s="103"/>
      <c r="LSU21" s="103"/>
      <c r="LSV21" s="103"/>
      <c r="LSW21" s="103"/>
      <c r="LSX21" s="103"/>
      <c r="LSY21" s="103"/>
      <c r="LSZ21" s="103"/>
      <c r="LTA21" s="103"/>
      <c r="LTB21" s="103"/>
      <c r="LTC21" s="103"/>
      <c r="LTD21" s="103"/>
      <c r="LTE21" s="103"/>
      <c r="LTF21" s="103"/>
      <c r="LTG21" s="103"/>
      <c r="LTH21" s="103"/>
      <c r="LTI21" s="103"/>
      <c r="LTJ21" s="103"/>
      <c r="LTK21" s="103"/>
      <c r="LTL21" s="103"/>
      <c r="LTM21" s="103"/>
      <c r="LTN21" s="103"/>
      <c r="LTO21" s="103"/>
      <c r="LTP21" s="103"/>
      <c r="LTQ21" s="103"/>
      <c r="LTR21" s="103"/>
      <c r="LTS21" s="103"/>
      <c r="LTT21" s="103"/>
      <c r="LTU21" s="103"/>
      <c r="LTV21" s="103"/>
      <c r="LTW21" s="103"/>
      <c r="LTX21" s="103"/>
      <c r="LTY21" s="103"/>
      <c r="LTZ21" s="103"/>
      <c r="LUA21" s="103"/>
      <c r="LUB21" s="103"/>
      <c r="LUC21" s="103"/>
      <c r="LUD21" s="103"/>
      <c r="LUE21" s="103"/>
      <c r="LUF21" s="103"/>
      <c r="LUG21" s="103"/>
      <c r="LUH21" s="103"/>
      <c r="LUI21" s="103"/>
      <c r="LUJ21" s="103"/>
      <c r="LUK21" s="103"/>
      <c r="LUL21" s="103"/>
      <c r="LUM21" s="103"/>
      <c r="LUN21" s="103"/>
      <c r="LUO21" s="103"/>
      <c r="LUP21" s="103"/>
      <c r="LUQ21" s="103"/>
      <c r="LUR21" s="103"/>
      <c r="LUS21" s="103"/>
      <c r="LUT21" s="103"/>
      <c r="LUU21" s="103"/>
      <c r="LUV21" s="103"/>
      <c r="LUW21" s="103"/>
      <c r="LUX21" s="103"/>
      <c r="LUY21" s="103"/>
      <c r="LUZ21" s="103"/>
      <c r="LVA21" s="103"/>
      <c r="LVB21" s="103"/>
      <c r="LVC21" s="103"/>
      <c r="LVD21" s="103"/>
      <c r="LVE21" s="103"/>
      <c r="LVF21" s="103"/>
      <c r="LVG21" s="103"/>
      <c r="LVH21" s="103"/>
      <c r="LVI21" s="103"/>
      <c r="LVJ21" s="103"/>
      <c r="LVK21" s="103"/>
      <c r="LVL21" s="103"/>
      <c r="LVM21" s="103"/>
      <c r="LVN21" s="103"/>
      <c r="LVO21" s="103"/>
      <c r="LVP21" s="103"/>
      <c r="LVQ21" s="103"/>
      <c r="LVR21" s="103"/>
      <c r="LVS21" s="103"/>
      <c r="LVT21" s="103"/>
      <c r="LVU21" s="103"/>
      <c r="LVV21" s="103"/>
      <c r="LVW21" s="103"/>
      <c r="LVX21" s="103"/>
      <c r="LVY21" s="103"/>
      <c r="LVZ21" s="103"/>
      <c r="LWA21" s="103"/>
      <c r="LWB21" s="103"/>
      <c r="LWC21" s="103"/>
      <c r="LWD21" s="103"/>
      <c r="LWE21" s="103"/>
      <c r="LWF21" s="103"/>
      <c r="LWG21" s="103"/>
      <c r="LWH21" s="103"/>
      <c r="LWI21" s="103"/>
      <c r="LWJ21" s="103"/>
      <c r="LWK21" s="103"/>
      <c r="LWL21" s="103"/>
      <c r="LWM21" s="103"/>
      <c r="LWN21" s="103"/>
      <c r="LWO21" s="103"/>
      <c r="LWP21" s="103"/>
      <c r="LWQ21" s="103"/>
      <c r="LWR21" s="103"/>
      <c r="LWS21" s="103"/>
      <c r="LWT21" s="103"/>
      <c r="LWU21" s="103"/>
      <c r="LWV21" s="103"/>
      <c r="LWW21" s="103"/>
      <c r="LWX21" s="103"/>
      <c r="LWY21" s="103"/>
      <c r="LWZ21" s="103"/>
      <c r="LXA21" s="103"/>
      <c r="LXB21" s="103"/>
      <c r="LXC21" s="103"/>
      <c r="LXD21" s="103"/>
      <c r="LXE21" s="103"/>
      <c r="LXF21" s="103"/>
      <c r="LXG21" s="103"/>
      <c r="LXH21" s="103"/>
      <c r="LXI21" s="103"/>
      <c r="LXJ21" s="103"/>
      <c r="LXK21" s="103"/>
      <c r="LXL21" s="103"/>
      <c r="LXM21" s="103"/>
      <c r="LXN21" s="103"/>
      <c r="LXO21" s="103"/>
      <c r="LXP21" s="103"/>
      <c r="LXQ21" s="103"/>
      <c r="LXR21" s="103"/>
      <c r="LXS21" s="103"/>
      <c r="LXT21" s="103"/>
      <c r="LXU21" s="103"/>
      <c r="LXV21" s="103"/>
      <c r="LXW21" s="103"/>
      <c r="LXX21" s="103"/>
      <c r="LXY21" s="103"/>
      <c r="LXZ21" s="103"/>
      <c r="LYA21" s="103"/>
      <c r="LYB21" s="103"/>
      <c r="LYC21" s="103"/>
      <c r="LYD21" s="103"/>
      <c r="LYE21" s="103"/>
      <c r="LYF21" s="103"/>
      <c r="LYG21" s="103"/>
      <c r="LYH21" s="103"/>
      <c r="LYI21" s="103"/>
      <c r="LYJ21" s="103"/>
      <c r="LYK21" s="103"/>
      <c r="LYL21" s="103"/>
      <c r="LYM21" s="103"/>
      <c r="LYN21" s="103"/>
      <c r="LYO21" s="103"/>
      <c r="LYP21" s="103"/>
      <c r="LYQ21" s="103"/>
      <c r="LYR21" s="103"/>
      <c r="LYS21" s="103"/>
      <c r="LYT21" s="103"/>
      <c r="LYU21" s="103"/>
      <c r="LYV21" s="103"/>
      <c r="LYW21" s="103"/>
      <c r="LYX21" s="103"/>
      <c r="LYY21" s="103"/>
      <c r="LYZ21" s="103"/>
      <c r="LZA21" s="103"/>
      <c r="LZB21" s="103"/>
      <c r="LZC21" s="103"/>
      <c r="LZD21" s="103"/>
      <c r="LZE21" s="103"/>
      <c r="LZF21" s="103"/>
      <c r="LZG21" s="103"/>
      <c r="LZH21" s="103"/>
      <c r="LZI21" s="103"/>
      <c r="LZJ21" s="103"/>
      <c r="LZK21" s="103"/>
      <c r="LZL21" s="103"/>
      <c r="LZM21" s="103"/>
      <c r="LZN21" s="103"/>
      <c r="LZO21" s="103"/>
      <c r="LZP21" s="103"/>
      <c r="LZQ21" s="103"/>
      <c r="LZR21" s="103"/>
      <c r="LZS21" s="103"/>
      <c r="LZT21" s="103"/>
      <c r="LZU21" s="103"/>
      <c r="LZV21" s="103"/>
      <c r="LZW21" s="103"/>
      <c r="LZX21" s="103"/>
      <c r="LZY21" s="103"/>
      <c r="LZZ21" s="103"/>
      <c r="MAA21" s="103"/>
      <c r="MAB21" s="103"/>
      <c r="MAC21" s="103"/>
      <c r="MAD21" s="103"/>
      <c r="MAE21" s="103"/>
      <c r="MAF21" s="103"/>
      <c r="MAG21" s="103"/>
      <c r="MAH21" s="103"/>
      <c r="MAI21" s="103"/>
      <c r="MAJ21" s="103"/>
      <c r="MAK21" s="103"/>
      <c r="MAL21" s="103"/>
      <c r="MAM21" s="103"/>
      <c r="MAN21" s="103"/>
      <c r="MAO21" s="103"/>
      <c r="MAP21" s="103"/>
      <c r="MAQ21" s="103"/>
      <c r="MAR21" s="103"/>
      <c r="MAS21" s="103"/>
      <c r="MAT21" s="103"/>
      <c r="MAU21" s="103"/>
      <c r="MAV21" s="103"/>
      <c r="MAW21" s="103"/>
      <c r="MAX21" s="103"/>
      <c r="MAY21" s="103"/>
      <c r="MAZ21" s="103"/>
      <c r="MBA21" s="103"/>
      <c r="MBB21" s="103"/>
      <c r="MBC21" s="103"/>
      <c r="MBD21" s="103"/>
      <c r="MBE21" s="103"/>
      <c r="MBF21" s="103"/>
      <c r="MBG21" s="103"/>
      <c r="MBH21" s="103"/>
      <c r="MBI21" s="103"/>
      <c r="MBJ21" s="103"/>
      <c r="MBK21" s="103"/>
      <c r="MBL21" s="103"/>
      <c r="MBM21" s="103"/>
      <c r="MBN21" s="103"/>
      <c r="MBO21" s="103"/>
      <c r="MBP21" s="103"/>
      <c r="MBQ21" s="103"/>
      <c r="MBR21" s="103"/>
      <c r="MBS21" s="103"/>
      <c r="MBT21" s="103"/>
      <c r="MBU21" s="103"/>
      <c r="MBV21" s="103"/>
      <c r="MBW21" s="103"/>
      <c r="MBX21" s="103"/>
      <c r="MBY21" s="103"/>
      <c r="MBZ21" s="103"/>
      <c r="MCA21" s="103"/>
      <c r="MCB21" s="103"/>
      <c r="MCC21" s="103"/>
      <c r="MCD21" s="103"/>
      <c r="MCE21" s="103"/>
      <c r="MCF21" s="103"/>
      <c r="MCG21" s="103"/>
      <c r="MCH21" s="103"/>
      <c r="MCI21" s="103"/>
      <c r="MCJ21" s="103"/>
      <c r="MCK21" s="103"/>
      <c r="MCL21" s="103"/>
      <c r="MCM21" s="103"/>
      <c r="MCN21" s="103"/>
      <c r="MCO21" s="103"/>
      <c r="MCP21" s="103"/>
      <c r="MCQ21" s="103"/>
      <c r="MCR21" s="103"/>
      <c r="MCS21" s="103"/>
      <c r="MCT21" s="103"/>
      <c r="MCU21" s="103"/>
      <c r="MCV21" s="103"/>
      <c r="MCW21" s="103"/>
      <c r="MCX21" s="103"/>
      <c r="MCY21" s="103"/>
      <c r="MCZ21" s="103"/>
      <c r="MDA21" s="103"/>
      <c r="MDB21" s="103"/>
      <c r="MDC21" s="103"/>
      <c r="MDD21" s="103"/>
      <c r="MDE21" s="103"/>
      <c r="MDF21" s="103"/>
      <c r="MDG21" s="103"/>
      <c r="MDH21" s="103"/>
      <c r="MDI21" s="103"/>
      <c r="MDJ21" s="103"/>
      <c r="MDK21" s="103"/>
      <c r="MDL21" s="103"/>
      <c r="MDM21" s="103"/>
      <c r="MDN21" s="103"/>
      <c r="MDO21" s="103"/>
      <c r="MDP21" s="103"/>
      <c r="MDQ21" s="103"/>
      <c r="MDR21" s="103"/>
      <c r="MDS21" s="103"/>
      <c r="MDT21" s="103"/>
      <c r="MDU21" s="103"/>
      <c r="MDV21" s="103"/>
      <c r="MDW21" s="103"/>
      <c r="MDX21" s="103"/>
      <c r="MDY21" s="103"/>
      <c r="MDZ21" s="103"/>
      <c r="MEA21" s="103"/>
      <c r="MEB21" s="103"/>
      <c r="MEC21" s="103"/>
      <c r="MED21" s="103"/>
      <c r="MEE21" s="103"/>
      <c r="MEF21" s="103"/>
      <c r="MEG21" s="103"/>
      <c r="MEH21" s="103"/>
      <c r="MEI21" s="103"/>
      <c r="MEJ21" s="103"/>
      <c r="MEK21" s="103"/>
      <c r="MEL21" s="103"/>
      <c r="MEM21" s="103"/>
      <c r="MEN21" s="103"/>
      <c r="MEO21" s="103"/>
      <c r="MEP21" s="103"/>
      <c r="MEQ21" s="103"/>
      <c r="MER21" s="103"/>
      <c r="MES21" s="103"/>
      <c r="MET21" s="103"/>
      <c r="MEU21" s="103"/>
      <c r="MEV21" s="103"/>
      <c r="MEW21" s="103"/>
      <c r="MEX21" s="103"/>
      <c r="MEY21" s="103"/>
      <c r="MEZ21" s="103"/>
      <c r="MFA21" s="103"/>
      <c r="MFB21" s="103"/>
      <c r="MFC21" s="103"/>
      <c r="MFD21" s="103"/>
      <c r="MFE21" s="103"/>
      <c r="MFF21" s="103"/>
      <c r="MFG21" s="103"/>
      <c r="MFH21" s="103"/>
      <c r="MFI21" s="103"/>
      <c r="MFJ21" s="103"/>
      <c r="MFK21" s="103"/>
      <c r="MFL21" s="103"/>
      <c r="MFM21" s="103"/>
      <c r="MFN21" s="103"/>
      <c r="MFO21" s="103"/>
      <c r="MFP21" s="103"/>
      <c r="MFQ21" s="103"/>
      <c r="MFR21" s="103"/>
      <c r="MFS21" s="103"/>
      <c r="MFT21" s="103"/>
      <c r="MFU21" s="103"/>
      <c r="MFV21" s="103"/>
      <c r="MFW21" s="103"/>
      <c r="MFX21" s="103"/>
      <c r="MFY21" s="103"/>
      <c r="MFZ21" s="103"/>
      <c r="MGA21" s="103"/>
      <c r="MGB21" s="103"/>
      <c r="MGC21" s="103"/>
      <c r="MGD21" s="103"/>
      <c r="MGE21" s="103"/>
      <c r="MGF21" s="103"/>
      <c r="MGG21" s="103"/>
      <c r="MGH21" s="103"/>
      <c r="MGI21" s="103"/>
      <c r="MGJ21" s="103"/>
      <c r="MGK21" s="103"/>
      <c r="MGL21" s="103"/>
      <c r="MGM21" s="103"/>
      <c r="MGN21" s="103"/>
      <c r="MGO21" s="103"/>
      <c r="MGP21" s="103"/>
      <c r="MGQ21" s="103"/>
      <c r="MGR21" s="103"/>
      <c r="MGS21" s="103"/>
      <c r="MGT21" s="103"/>
      <c r="MGU21" s="103"/>
      <c r="MGV21" s="103"/>
      <c r="MGW21" s="103"/>
      <c r="MGX21" s="103"/>
      <c r="MGY21" s="103"/>
      <c r="MGZ21" s="103"/>
      <c r="MHA21" s="103"/>
      <c r="MHB21" s="103"/>
      <c r="MHC21" s="103"/>
      <c r="MHD21" s="103"/>
      <c r="MHE21" s="103"/>
      <c r="MHF21" s="103"/>
      <c r="MHG21" s="103"/>
      <c r="MHH21" s="103"/>
      <c r="MHI21" s="103"/>
      <c r="MHJ21" s="103"/>
      <c r="MHK21" s="103"/>
      <c r="MHL21" s="103"/>
      <c r="MHM21" s="103"/>
      <c r="MHN21" s="103"/>
      <c r="MHO21" s="103"/>
      <c r="MHP21" s="103"/>
      <c r="MHQ21" s="103"/>
      <c r="MHR21" s="103"/>
      <c r="MHS21" s="103"/>
      <c r="MHT21" s="103"/>
      <c r="MHU21" s="103"/>
      <c r="MHV21" s="103"/>
      <c r="MHW21" s="103"/>
      <c r="MHX21" s="103"/>
      <c r="MHY21" s="103"/>
      <c r="MHZ21" s="103"/>
      <c r="MIA21" s="103"/>
      <c r="MIB21" s="103"/>
      <c r="MIC21" s="103"/>
      <c r="MID21" s="103"/>
      <c r="MIE21" s="103"/>
      <c r="MIF21" s="103"/>
      <c r="MIG21" s="103"/>
      <c r="MIH21" s="103"/>
      <c r="MII21" s="103"/>
      <c r="MIJ21" s="103"/>
      <c r="MIK21" s="103"/>
      <c r="MIL21" s="103"/>
      <c r="MIM21" s="103"/>
      <c r="MIN21" s="103"/>
      <c r="MIO21" s="103"/>
      <c r="MIP21" s="103"/>
      <c r="MIQ21" s="103"/>
      <c r="MIR21" s="103"/>
      <c r="MIS21" s="103"/>
      <c r="MIT21" s="103"/>
      <c r="MIU21" s="103"/>
      <c r="MIV21" s="103"/>
      <c r="MIW21" s="103"/>
      <c r="MIX21" s="103"/>
      <c r="MIY21" s="103"/>
      <c r="MIZ21" s="103"/>
      <c r="MJA21" s="103"/>
      <c r="MJB21" s="103"/>
      <c r="MJC21" s="103"/>
      <c r="MJD21" s="103"/>
      <c r="MJE21" s="103"/>
      <c r="MJF21" s="103"/>
      <c r="MJG21" s="103"/>
      <c r="MJH21" s="103"/>
      <c r="MJI21" s="103"/>
      <c r="MJJ21" s="103"/>
      <c r="MJK21" s="103"/>
      <c r="MJL21" s="103"/>
      <c r="MJM21" s="103"/>
      <c r="MJN21" s="103"/>
      <c r="MJO21" s="103"/>
      <c r="MJP21" s="103"/>
      <c r="MJQ21" s="103"/>
      <c r="MJR21" s="103"/>
      <c r="MJS21" s="103"/>
      <c r="MJT21" s="103"/>
      <c r="MJU21" s="103"/>
      <c r="MJV21" s="103"/>
      <c r="MJW21" s="103"/>
      <c r="MJX21" s="103"/>
      <c r="MJY21" s="103"/>
      <c r="MJZ21" s="103"/>
      <c r="MKA21" s="103"/>
      <c r="MKB21" s="103"/>
      <c r="MKC21" s="103"/>
      <c r="MKD21" s="103"/>
      <c r="MKE21" s="103"/>
      <c r="MKF21" s="103"/>
      <c r="MKG21" s="103"/>
      <c r="MKH21" s="103"/>
      <c r="MKI21" s="103"/>
      <c r="MKJ21" s="103"/>
      <c r="MKK21" s="103"/>
      <c r="MKL21" s="103"/>
      <c r="MKM21" s="103"/>
      <c r="MKN21" s="103"/>
      <c r="MKO21" s="103"/>
      <c r="MKP21" s="103"/>
      <c r="MKQ21" s="103"/>
      <c r="MKR21" s="103"/>
      <c r="MKS21" s="103"/>
      <c r="MKT21" s="103"/>
      <c r="MKU21" s="103"/>
      <c r="MKV21" s="103"/>
      <c r="MKW21" s="103"/>
      <c r="MKX21" s="103"/>
      <c r="MKY21" s="103"/>
      <c r="MKZ21" s="103"/>
      <c r="MLA21" s="103"/>
      <c r="MLB21" s="103"/>
      <c r="MLC21" s="103"/>
      <c r="MLD21" s="103"/>
      <c r="MLE21" s="103"/>
      <c r="MLF21" s="103"/>
      <c r="MLG21" s="103"/>
      <c r="MLH21" s="103"/>
      <c r="MLI21" s="103"/>
      <c r="MLJ21" s="103"/>
      <c r="MLK21" s="103"/>
      <c r="MLL21" s="103"/>
      <c r="MLM21" s="103"/>
      <c r="MLN21" s="103"/>
      <c r="MLO21" s="103"/>
      <c r="MLP21" s="103"/>
      <c r="MLQ21" s="103"/>
      <c r="MLR21" s="103"/>
      <c r="MLS21" s="103"/>
      <c r="MLT21" s="103"/>
      <c r="MLU21" s="103"/>
      <c r="MLV21" s="103"/>
      <c r="MLW21" s="103"/>
      <c r="MLX21" s="103"/>
      <c r="MLY21" s="103"/>
      <c r="MLZ21" s="103"/>
      <c r="MMA21" s="103"/>
      <c r="MMB21" s="103"/>
      <c r="MMC21" s="103"/>
      <c r="MMD21" s="103"/>
      <c r="MME21" s="103"/>
      <c r="MMF21" s="103"/>
      <c r="MMG21" s="103"/>
      <c r="MMH21" s="103"/>
      <c r="MMI21" s="103"/>
      <c r="MMJ21" s="103"/>
      <c r="MMK21" s="103"/>
      <c r="MML21" s="103"/>
      <c r="MMM21" s="103"/>
      <c r="MMN21" s="103"/>
      <c r="MMO21" s="103"/>
      <c r="MMP21" s="103"/>
      <c r="MMQ21" s="103"/>
      <c r="MMR21" s="103"/>
      <c r="MMS21" s="103"/>
      <c r="MMT21" s="103"/>
      <c r="MMU21" s="103"/>
      <c r="MMV21" s="103"/>
      <c r="MMW21" s="103"/>
      <c r="MMX21" s="103"/>
      <c r="MMY21" s="103"/>
      <c r="MMZ21" s="103"/>
      <c r="MNA21" s="103"/>
      <c r="MNB21" s="103"/>
      <c r="MNC21" s="103"/>
      <c r="MND21" s="103"/>
      <c r="MNE21" s="103"/>
      <c r="MNF21" s="103"/>
      <c r="MNG21" s="103"/>
      <c r="MNH21" s="103"/>
      <c r="MNI21" s="103"/>
      <c r="MNJ21" s="103"/>
      <c r="MNK21" s="103"/>
      <c r="MNL21" s="103"/>
      <c r="MNM21" s="103"/>
      <c r="MNN21" s="103"/>
      <c r="MNO21" s="103"/>
      <c r="MNP21" s="103"/>
      <c r="MNQ21" s="103"/>
      <c r="MNR21" s="103"/>
      <c r="MNS21" s="103"/>
      <c r="MNT21" s="103"/>
      <c r="MNU21" s="103"/>
      <c r="MNV21" s="103"/>
      <c r="MNW21" s="103"/>
      <c r="MNX21" s="103"/>
      <c r="MNY21" s="103"/>
      <c r="MNZ21" s="103"/>
      <c r="MOA21" s="103"/>
      <c r="MOB21" s="103"/>
      <c r="MOC21" s="103"/>
      <c r="MOD21" s="103"/>
      <c r="MOE21" s="103"/>
      <c r="MOF21" s="103"/>
      <c r="MOG21" s="103"/>
      <c r="MOH21" s="103"/>
      <c r="MOI21" s="103"/>
      <c r="MOJ21" s="103"/>
      <c r="MOK21" s="103"/>
      <c r="MOL21" s="103"/>
      <c r="MOM21" s="103"/>
      <c r="MON21" s="103"/>
      <c r="MOO21" s="103"/>
      <c r="MOP21" s="103"/>
      <c r="MOQ21" s="103"/>
      <c r="MOR21" s="103"/>
      <c r="MOS21" s="103"/>
      <c r="MOT21" s="103"/>
      <c r="MOU21" s="103"/>
      <c r="MOV21" s="103"/>
      <c r="MOW21" s="103"/>
      <c r="MOX21" s="103"/>
      <c r="MOY21" s="103"/>
      <c r="MOZ21" s="103"/>
      <c r="MPA21" s="103"/>
      <c r="MPB21" s="103"/>
      <c r="MPC21" s="103"/>
      <c r="MPD21" s="103"/>
      <c r="MPE21" s="103"/>
      <c r="MPF21" s="103"/>
      <c r="MPG21" s="103"/>
      <c r="MPH21" s="103"/>
      <c r="MPI21" s="103"/>
      <c r="MPJ21" s="103"/>
      <c r="MPK21" s="103"/>
      <c r="MPL21" s="103"/>
      <c r="MPM21" s="103"/>
      <c r="MPN21" s="103"/>
      <c r="MPO21" s="103"/>
      <c r="MPP21" s="103"/>
      <c r="MPQ21" s="103"/>
      <c r="MPR21" s="103"/>
      <c r="MPS21" s="103"/>
      <c r="MPT21" s="103"/>
      <c r="MPU21" s="103"/>
      <c r="MPV21" s="103"/>
      <c r="MPW21" s="103"/>
      <c r="MPX21" s="103"/>
      <c r="MPY21" s="103"/>
      <c r="MPZ21" s="103"/>
      <c r="MQA21" s="103"/>
      <c r="MQB21" s="103"/>
      <c r="MQC21" s="103"/>
      <c r="MQD21" s="103"/>
      <c r="MQE21" s="103"/>
      <c r="MQF21" s="103"/>
      <c r="MQG21" s="103"/>
      <c r="MQH21" s="103"/>
      <c r="MQI21" s="103"/>
      <c r="MQJ21" s="103"/>
      <c r="MQK21" s="103"/>
      <c r="MQL21" s="103"/>
      <c r="MQM21" s="103"/>
      <c r="MQN21" s="103"/>
      <c r="MQO21" s="103"/>
      <c r="MQP21" s="103"/>
      <c r="MQQ21" s="103"/>
      <c r="MQR21" s="103"/>
      <c r="MQS21" s="103"/>
      <c r="MQT21" s="103"/>
      <c r="MQU21" s="103"/>
      <c r="MQV21" s="103"/>
      <c r="MQW21" s="103"/>
      <c r="MQX21" s="103"/>
      <c r="MQY21" s="103"/>
      <c r="MQZ21" s="103"/>
      <c r="MRA21" s="103"/>
      <c r="MRB21" s="103"/>
      <c r="MRC21" s="103"/>
      <c r="MRD21" s="103"/>
      <c r="MRE21" s="103"/>
      <c r="MRF21" s="103"/>
      <c r="MRG21" s="103"/>
      <c r="MRH21" s="103"/>
      <c r="MRI21" s="103"/>
      <c r="MRJ21" s="103"/>
      <c r="MRK21" s="103"/>
      <c r="MRL21" s="103"/>
      <c r="MRM21" s="103"/>
      <c r="MRN21" s="103"/>
      <c r="MRO21" s="103"/>
      <c r="MRP21" s="103"/>
      <c r="MRQ21" s="103"/>
      <c r="MRR21" s="103"/>
      <c r="MRS21" s="103"/>
      <c r="MRT21" s="103"/>
      <c r="MRU21" s="103"/>
      <c r="MRV21" s="103"/>
      <c r="MRW21" s="103"/>
      <c r="MRX21" s="103"/>
      <c r="MRY21" s="103"/>
      <c r="MRZ21" s="103"/>
      <c r="MSA21" s="103"/>
      <c r="MSB21" s="103"/>
      <c r="MSC21" s="103"/>
      <c r="MSD21" s="103"/>
      <c r="MSE21" s="103"/>
      <c r="MSF21" s="103"/>
      <c r="MSG21" s="103"/>
      <c r="MSH21" s="103"/>
      <c r="MSI21" s="103"/>
      <c r="MSJ21" s="103"/>
      <c r="MSK21" s="103"/>
      <c r="MSL21" s="103"/>
      <c r="MSM21" s="103"/>
      <c r="MSN21" s="103"/>
      <c r="MSO21" s="103"/>
      <c r="MSP21" s="103"/>
      <c r="MSQ21" s="103"/>
      <c r="MSR21" s="103"/>
      <c r="MSS21" s="103"/>
      <c r="MST21" s="103"/>
      <c r="MSU21" s="103"/>
      <c r="MSV21" s="103"/>
      <c r="MSW21" s="103"/>
      <c r="MSX21" s="103"/>
      <c r="MSY21" s="103"/>
      <c r="MSZ21" s="103"/>
      <c r="MTA21" s="103"/>
      <c r="MTB21" s="103"/>
      <c r="MTC21" s="103"/>
      <c r="MTD21" s="103"/>
      <c r="MTE21" s="103"/>
      <c r="MTF21" s="103"/>
      <c r="MTG21" s="103"/>
      <c r="MTH21" s="103"/>
      <c r="MTI21" s="103"/>
      <c r="MTJ21" s="103"/>
      <c r="MTK21" s="103"/>
      <c r="MTL21" s="103"/>
      <c r="MTM21" s="103"/>
      <c r="MTN21" s="103"/>
      <c r="MTO21" s="103"/>
      <c r="MTP21" s="103"/>
      <c r="MTQ21" s="103"/>
      <c r="MTR21" s="103"/>
      <c r="MTS21" s="103"/>
      <c r="MTT21" s="103"/>
      <c r="MTU21" s="103"/>
      <c r="MTV21" s="103"/>
      <c r="MTW21" s="103"/>
      <c r="MTX21" s="103"/>
      <c r="MTY21" s="103"/>
      <c r="MTZ21" s="103"/>
      <c r="MUA21" s="103"/>
      <c r="MUB21" s="103"/>
      <c r="MUC21" s="103"/>
      <c r="MUD21" s="103"/>
      <c r="MUE21" s="103"/>
      <c r="MUF21" s="103"/>
      <c r="MUG21" s="103"/>
      <c r="MUH21" s="103"/>
      <c r="MUI21" s="103"/>
      <c r="MUJ21" s="103"/>
      <c r="MUK21" s="103"/>
      <c r="MUL21" s="103"/>
      <c r="MUM21" s="103"/>
      <c r="MUN21" s="103"/>
      <c r="MUO21" s="103"/>
      <c r="MUP21" s="103"/>
      <c r="MUQ21" s="103"/>
      <c r="MUR21" s="103"/>
      <c r="MUS21" s="103"/>
      <c r="MUT21" s="103"/>
      <c r="MUU21" s="103"/>
      <c r="MUV21" s="103"/>
      <c r="MUW21" s="103"/>
      <c r="MUX21" s="103"/>
      <c r="MUY21" s="103"/>
      <c r="MUZ21" s="103"/>
      <c r="MVA21" s="103"/>
      <c r="MVB21" s="103"/>
      <c r="MVC21" s="103"/>
      <c r="MVD21" s="103"/>
      <c r="MVE21" s="103"/>
      <c r="MVF21" s="103"/>
      <c r="MVG21" s="103"/>
      <c r="MVH21" s="103"/>
      <c r="MVI21" s="103"/>
      <c r="MVJ21" s="103"/>
      <c r="MVK21" s="103"/>
      <c r="MVL21" s="103"/>
      <c r="MVM21" s="103"/>
      <c r="MVN21" s="103"/>
      <c r="MVO21" s="103"/>
      <c r="MVP21" s="103"/>
      <c r="MVQ21" s="103"/>
      <c r="MVR21" s="103"/>
      <c r="MVS21" s="103"/>
      <c r="MVT21" s="103"/>
      <c r="MVU21" s="103"/>
      <c r="MVV21" s="103"/>
      <c r="MVW21" s="103"/>
      <c r="MVX21" s="103"/>
      <c r="MVY21" s="103"/>
      <c r="MVZ21" s="103"/>
      <c r="MWA21" s="103"/>
      <c r="MWB21" s="103"/>
      <c r="MWC21" s="103"/>
      <c r="MWD21" s="103"/>
      <c r="MWE21" s="103"/>
      <c r="MWF21" s="103"/>
      <c r="MWG21" s="103"/>
      <c r="MWH21" s="103"/>
      <c r="MWI21" s="103"/>
      <c r="MWJ21" s="103"/>
      <c r="MWK21" s="103"/>
      <c r="MWL21" s="103"/>
      <c r="MWM21" s="103"/>
      <c r="MWN21" s="103"/>
      <c r="MWO21" s="103"/>
      <c r="MWP21" s="103"/>
      <c r="MWQ21" s="103"/>
      <c r="MWR21" s="103"/>
      <c r="MWS21" s="103"/>
      <c r="MWT21" s="103"/>
      <c r="MWU21" s="103"/>
      <c r="MWV21" s="103"/>
      <c r="MWW21" s="103"/>
      <c r="MWX21" s="103"/>
      <c r="MWY21" s="103"/>
      <c r="MWZ21" s="103"/>
      <c r="MXA21" s="103"/>
      <c r="MXB21" s="103"/>
      <c r="MXC21" s="103"/>
      <c r="MXD21" s="103"/>
      <c r="MXE21" s="103"/>
      <c r="MXF21" s="103"/>
      <c r="MXG21" s="103"/>
      <c r="MXH21" s="103"/>
      <c r="MXI21" s="103"/>
      <c r="MXJ21" s="103"/>
      <c r="MXK21" s="103"/>
      <c r="MXL21" s="103"/>
      <c r="MXM21" s="103"/>
      <c r="MXN21" s="103"/>
      <c r="MXO21" s="103"/>
      <c r="MXP21" s="103"/>
      <c r="MXQ21" s="103"/>
      <c r="MXR21" s="103"/>
      <c r="MXS21" s="103"/>
      <c r="MXT21" s="103"/>
      <c r="MXU21" s="103"/>
      <c r="MXV21" s="103"/>
      <c r="MXW21" s="103"/>
      <c r="MXX21" s="103"/>
      <c r="MXY21" s="103"/>
      <c r="MXZ21" s="103"/>
      <c r="MYA21" s="103"/>
      <c r="MYB21" s="103"/>
      <c r="MYC21" s="103"/>
      <c r="MYD21" s="103"/>
      <c r="MYE21" s="103"/>
      <c r="MYF21" s="103"/>
      <c r="MYG21" s="103"/>
      <c r="MYH21" s="103"/>
      <c r="MYI21" s="103"/>
      <c r="MYJ21" s="103"/>
      <c r="MYK21" s="103"/>
      <c r="MYL21" s="103"/>
      <c r="MYM21" s="103"/>
      <c r="MYN21" s="103"/>
      <c r="MYO21" s="103"/>
      <c r="MYP21" s="103"/>
      <c r="MYQ21" s="103"/>
      <c r="MYR21" s="103"/>
      <c r="MYS21" s="103"/>
      <c r="MYT21" s="103"/>
      <c r="MYU21" s="103"/>
      <c r="MYV21" s="103"/>
      <c r="MYW21" s="103"/>
      <c r="MYX21" s="103"/>
      <c r="MYY21" s="103"/>
      <c r="MYZ21" s="103"/>
      <c r="MZA21" s="103"/>
      <c r="MZB21" s="103"/>
      <c r="MZC21" s="103"/>
      <c r="MZD21" s="103"/>
      <c r="MZE21" s="103"/>
      <c r="MZF21" s="103"/>
      <c r="MZG21" s="103"/>
      <c r="MZH21" s="103"/>
      <c r="MZI21" s="103"/>
      <c r="MZJ21" s="103"/>
      <c r="MZK21" s="103"/>
      <c r="MZL21" s="103"/>
      <c r="MZM21" s="103"/>
      <c r="MZN21" s="103"/>
      <c r="MZO21" s="103"/>
      <c r="MZP21" s="103"/>
      <c r="MZQ21" s="103"/>
      <c r="MZR21" s="103"/>
      <c r="MZS21" s="103"/>
      <c r="MZT21" s="103"/>
      <c r="MZU21" s="103"/>
      <c r="MZV21" s="103"/>
      <c r="MZW21" s="103"/>
      <c r="MZX21" s="103"/>
      <c r="MZY21" s="103"/>
      <c r="MZZ21" s="103"/>
      <c r="NAA21" s="103"/>
      <c r="NAB21" s="103"/>
      <c r="NAC21" s="103"/>
      <c r="NAD21" s="103"/>
      <c r="NAE21" s="103"/>
      <c r="NAF21" s="103"/>
      <c r="NAG21" s="103"/>
      <c r="NAH21" s="103"/>
      <c r="NAI21" s="103"/>
      <c r="NAJ21" s="103"/>
      <c r="NAK21" s="103"/>
      <c r="NAL21" s="103"/>
      <c r="NAM21" s="103"/>
      <c r="NAN21" s="103"/>
      <c r="NAO21" s="103"/>
      <c r="NAP21" s="103"/>
      <c r="NAQ21" s="103"/>
      <c r="NAR21" s="103"/>
      <c r="NAS21" s="103"/>
      <c r="NAT21" s="103"/>
      <c r="NAU21" s="103"/>
      <c r="NAV21" s="103"/>
      <c r="NAW21" s="103"/>
      <c r="NAX21" s="103"/>
      <c r="NAY21" s="103"/>
      <c r="NAZ21" s="103"/>
      <c r="NBA21" s="103"/>
      <c r="NBB21" s="103"/>
      <c r="NBC21" s="103"/>
      <c r="NBD21" s="103"/>
      <c r="NBE21" s="103"/>
      <c r="NBF21" s="103"/>
      <c r="NBG21" s="103"/>
      <c r="NBH21" s="103"/>
      <c r="NBI21" s="103"/>
      <c r="NBJ21" s="103"/>
      <c r="NBK21" s="103"/>
      <c r="NBL21" s="103"/>
      <c r="NBM21" s="103"/>
      <c r="NBN21" s="103"/>
      <c r="NBO21" s="103"/>
      <c r="NBP21" s="103"/>
      <c r="NBQ21" s="103"/>
      <c r="NBR21" s="103"/>
      <c r="NBS21" s="103"/>
      <c r="NBT21" s="103"/>
      <c r="NBU21" s="103"/>
      <c r="NBV21" s="103"/>
      <c r="NBW21" s="103"/>
      <c r="NBX21" s="103"/>
      <c r="NBY21" s="103"/>
      <c r="NBZ21" s="103"/>
      <c r="NCA21" s="103"/>
      <c r="NCB21" s="103"/>
      <c r="NCC21" s="103"/>
      <c r="NCD21" s="103"/>
      <c r="NCE21" s="103"/>
      <c r="NCF21" s="103"/>
      <c r="NCG21" s="103"/>
      <c r="NCH21" s="103"/>
      <c r="NCI21" s="103"/>
      <c r="NCJ21" s="103"/>
      <c r="NCK21" s="103"/>
      <c r="NCL21" s="103"/>
      <c r="NCM21" s="103"/>
      <c r="NCN21" s="103"/>
      <c r="NCO21" s="103"/>
      <c r="NCP21" s="103"/>
      <c r="NCQ21" s="103"/>
      <c r="NCR21" s="103"/>
      <c r="NCS21" s="103"/>
      <c r="NCT21" s="103"/>
      <c r="NCU21" s="103"/>
      <c r="NCV21" s="103"/>
      <c r="NCW21" s="103"/>
      <c r="NCX21" s="103"/>
      <c r="NCY21" s="103"/>
      <c r="NCZ21" s="103"/>
      <c r="NDA21" s="103"/>
      <c r="NDB21" s="103"/>
      <c r="NDC21" s="103"/>
      <c r="NDD21" s="103"/>
      <c r="NDE21" s="103"/>
      <c r="NDF21" s="103"/>
      <c r="NDG21" s="103"/>
      <c r="NDH21" s="103"/>
      <c r="NDI21" s="103"/>
      <c r="NDJ21" s="103"/>
      <c r="NDK21" s="103"/>
      <c r="NDL21" s="103"/>
      <c r="NDM21" s="103"/>
      <c r="NDN21" s="103"/>
      <c r="NDO21" s="103"/>
      <c r="NDP21" s="103"/>
      <c r="NDQ21" s="103"/>
      <c r="NDR21" s="103"/>
      <c r="NDS21" s="103"/>
      <c r="NDT21" s="103"/>
      <c r="NDU21" s="103"/>
      <c r="NDV21" s="103"/>
      <c r="NDW21" s="103"/>
      <c r="NDX21" s="103"/>
      <c r="NDY21" s="103"/>
      <c r="NDZ21" s="103"/>
      <c r="NEA21" s="103"/>
      <c r="NEB21" s="103"/>
      <c r="NEC21" s="103"/>
      <c r="NED21" s="103"/>
      <c r="NEE21" s="103"/>
      <c r="NEF21" s="103"/>
      <c r="NEG21" s="103"/>
      <c r="NEH21" s="103"/>
      <c r="NEI21" s="103"/>
      <c r="NEJ21" s="103"/>
      <c r="NEK21" s="103"/>
      <c r="NEL21" s="103"/>
      <c r="NEM21" s="103"/>
      <c r="NEN21" s="103"/>
      <c r="NEO21" s="103"/>
      <c r="NEP21" s="103"/>
      <c r="NEQ21" s="103"/>
      <c r="NER21" s="103"/>
      <c r="NES21" s="103"/>
      <c r="NET21" s="103"/>
      <c r="NEU21" s="103"/>
      <c r="NEV21" s="103"/>
      <c r="NEW21" s="103"/>
      <c r="NEX21" s="103"/>
      <c r="NEY21" s="103"/>
      <c r="NEZ21" s="103"/>
      <c r="NFA21" s="103"/>
      <c r="NFB21" s="103"/>
      <c r="NFC21" s="103"/>
      <c r="NFD21" s="103"/>
      <c r="NFE21" s="103"/>
      <c r="NFF21" s="103"/>
      <c r="NFG21" s="103"/>
      <c r="NFH21" s="103"/>
      <c r="NFI21" s="103"/>
      <c r="NFJ21" s="103"/>
      <c r="NFK21" s="103"/>
      <c r="NFL21" s="103"/>
      <c r="NFM21" s="103"/>
      <c r="NFN21" s="103"/>
      <c r="NFO21" s="103"/>
      <c r="NFP21" s="103"/>
      <c r="NFQ21" s="103"/>
      <c r="NFR21" s="103"/>
      <c r="NFS21" s="103"/>
      <c r="NFT21" s="103"/>
      <c r="NFU21" s="103"/>
      <c r="NFV21" s="103"/>
      <c r="NFW21" s="103"/>
      <c r="NFX21" s="103"/>
      <c r="NFY21" s="103"/>
      <c r="NFZ21" s="103"/>
      <c r="NGA21" s="103"/>
      <c r="NGB21" s="103"/>
      <c r="NGC21" s="103"/>
      <c r="NGD21" s="103"/>
      <c r="NGE21" s="103"/>
      <c r="NGF21" s="103"/>
      <c r="NGG21" s="103"/>
      <c r="NGH21" s="103"/>
      <c r="NGI21" s="103"/>
      <c r="NGJ21" s="103"/>
      <c r="NGK21" s="103"/>
      <c r="NGL21" s="103"/>
      <c r="NGM21" s="103"/>
      <c r="NGN21" s="103"/>
      <c r="NGO21" s="103"/>
      <c r="NGP21" s="103"/>
      <c r="NGQ21" s="103"/>
      <c r="NGR21" s="103"/>
      <c r="NGS21" s="103"/>
      <c r="NGT21" s="103"/>
      <c r="NGU21" s="103"/>
      <c r="NGV21" s="103"/>
      <c r="NGW21" s="103"/>
      <c r="NGX21" s="103"/>
      <c r="NGY21" s="103"/>
      <c r="NGZ21" s="103"/>
      <c r="NHA21" s="103"/>
      <c r="NHB21" s="103"/>
      <c r="NHC21" s="103"/>
      <c r="NHD21" s="103"/>
      <c r="NHE21" s="103"/>
      <c r="NHF21" s="103"/>
      <c r="NHG21" s="103"/>
      <c r="NHH21" s="103"/>
      <c r="NHI21" s="103"/>
      <c r="NHJ21" s="103"/>
      <c r="NHK21" s="103"/>
      <c r="NHL21" s="103"/>
      <c r="NHM21" s="103"/>
      <c r="NHN21" s="103"/>
      <c r="NHO21" s="103"/>
      <c r="NHP21" s="103"/>
      <c r="NHQ21" s="103"/>
      <c r="NHR21" s="103"/>
      <c r="NHS21" s="103"/>
      <c r="NHT21" s="103"/>
      <c r="NHU21" s="103"/>
      <c r="NHV21" s="103"/>
      <c r="NHW21" s="103"/>
      <c r="NHX21" s="103"/>
      <c r="NHY21" s="103"/>
      <c r="NHZ21" s="103"/>
      <c r="NIA21" s="103"/>
      <c r="NIB21" s="103"/>
      <c r="NIC21" s="103"/>
      <c r="NID21" s="103"/>
      <c r="NIE21" s="103"/>
      <c r="NIF21" s="103"/>
      <c r="NIG21" s="103"/>
      <c r="NIH21" s="103"/>
      <c r="NII21" s="103"/>
      <c r="NIJ21" s="103"/>
      <c r="NIK21" s="103"/>
      <c r="NIL21" s="103"/>
      <c r="NIM21" s="103"/>
      <c r="NIN21" s="103"/>
      <c r="NIO21" s="103"/>
      <c r="NIP21" s="103"/>
      <c r="NIQ21" s="103"/>
      <c r="NIR21" s="103"/>
      <c r="NIS21" s="103"/>
      <c r="NIT21" s="103"/>
      <c r="NIU21" s="103"/>
      <c r="NIV21" s="103"/>
      <c r="NIW21" s="103"/>
      <c r="NIX21" s="103"/>
      <c r="NIY21" s="103"/>
      <c r="NIZ21" s="103"/>
      <c r="NJA21" s="103"/>
      <c r="NJB21" s="103"/>
      <c r="NJC21" s="103"/>
      <c r="NJD21" s="103"/>
      <c r="NJE21" s="103"/>
      <c r="NJF21" s="103"/>
      <c r="NJG21" s="103"/>
      <c r="NJH21" s="103"/>
      <c r="NJI21" s="103"/>
      <c r="NJJ21" s="103"/>
      <c r="NJK21" s="103"/>
      <c r="NJL21" s="103"/>
      <c r="NJM21" s="103"/>
      <c r="NJN21" s="103"/>
      <c r="NJO21" s="103"/>
      <c r="NJP21" s="103"/>
      <c r="NJQ21" s="103"/>
      <c r="NJR21" s="103"/>
      <c r="NJS21" s="103"/>
      <c r="NJT21" s="103"/>
      <c r="NJU21" s="103"/>
      <c r="NJV21" s="103"/>
      <c r="NJW21" s="103"/>
      <c r="NJX21" s="103"/>
      <c r="NJY21" s="103"/>
      <c r="NJZ21" s="103"/>
      <c r="NKA21" s="103"/>
      <c r="NKB21" s="103"/>
      <c r="NKC21" s="103"/>
      <c r="NKD21" s="103"/>
      <c r="NKE21" s="103"/>
      <c r="NKF21" s="103"/>
      <c r="NKG21" s="103"/>
      <c r="NKH21" s="103"/>
      <c r="NKI21" s="103"/>
      <c r="NKJ21" s="103"/>
      <c r="NKK21" s="103"/>
      <c r="NKL21" s="103"/>
      <c r="NKM21" s="103"/>
      <c r="NKN21" s="103"/>
      <c r="NKO21" s="103"/>
      <c r="NKP21" s="103"/>
      <c r="NKQ21" s="103"/>
      <c r="NKR21" s="103"/>
      <c r="NKS21" s="103"/>
      <c r="NKT21" s="103"/>
      <c r="NKU21" s="103"/>
      <c r="NKV21" s="103"/>
      <c r="NKW21" s="103"/>
      <c r="NKX21" s="103"/>
      <c r="NKY21" s="103"/>
      <c r="NKZ21" s="103"/>
      <c r="NLA21" s="103"/>
      <c r="NLB21" s="103"/>
      <c r="NLC21" s="103"/>
      <c r="NLD21" s="103"/>
      <c r="NLE21" s="103"/>
      <c r="NLF21" s="103"/>
      <c r="NLG21" s="103"/>
      <c r="NLH21" s="103"/>
      <c r="NLI21" s="103"/>
      <c r="NLJ21" s="103"/>
      <c r="NLK21" s="103"/>
      <c r="NLL21" s="103"/>
      <c r="NLM21" s="103"/>
      <c r="NLN21" s="103"/>
      <c r="NLO21" s="103"/>
      <c r="NLP21" s="103"/>
      <c r="NLQ21" s="103"/>
      <c r="NLR21" s="103"/>
      <c r="NLS21" s="103"/>
      <c r="NLT21" s="103"/>
      <c r="NLU21" s="103"/>
      <c r="NLV21" s="103"/>
      <c r="NLW21" s="103"/>
      <c r="NLX21" s="103"/>
      <c r="NLY21" s="103"/>
      <c r="NLZ21" s="103"/>
      <c r="NMA21" s="103"/>
      <c r="NMB21" s="103"/>
      <c r="NMC21" s="103"/>
      <c r="NMD21" s="103"/>
      <c r="NME21" s="103"/>
      <c r="NMF21" s="103"/>
      <c r="NMG21" s="103"/>
      <c r="NMH21" s="103"/>
      <c r="NMI21" s="103"/>
      <c r="NMJ21" s="103"/>
      <c r="NMK21" s="103"/>
      <c r="NML21" s="103"/>
      <c r="NMM21" s="103"/>
      <c r="NMN21" s="103"/>
      <c r="NMO21" s="103"/>
      <c r="NMP21" s="103"/>
      <c r="NMQ21" s="103"/>
      <c r="NMR21" s="103"/>
      <c r="NMS21" s="103"/>
      <c r="NMT21" s="103"/>
      <c r="NMU21" s="103"/>
      <c r="NMV21" s="103"/>
      <c r="NMW21" s="103"/>
      <c r="NMX21" s="103"/>
      <c r="NMY21" s="103"/>
      <c r="NMZ21" s="103"/>
      <c r="NNA21" s="103"/>
      <c r="NNB21" s="103"/>
      <c r="NNC21" s="103"/>
      <c r="NND21" s="103"/>
      <c r="NNE21" s="103"/>
      <c r="NNF21" s="103"/>
      <c r="NNG21" s="103"/>
      <c r="NNH21" s="103"/>
      <c r="NNI21" s="103"/>
      <c r="NNJ21" s="103"/>
      <c r="NNK21" s="103"/>
      <c r="NNL21" s="103"/>
      <c r="NNM21" s="103"/>
      <c r="NNN21" s="103"/>
      <c r="NNO21" s="103"/>
      <c r="NNP21" s="103"/>
      <c r="NNQ21" s="103"/>
      <c r="NNR21" s="103"/>
      <c r="NNS21" s="103"/>
      <c r="NNT21" s="103"/>
      <c r="NNU21" s="103"/>
      <c r="NNV21" s="103"/>
      <c r="NNW21" s="103"/>
      <c r="NNX21" s="103"/>
      <c r="NNY21" s="103"/>
      <c r="NNZ21" s="103"/>
      <c r="NOA21" s="103"/>
      <c r="NOB21" s="103"/>
      <c r="NOC21" s="103"/>
      <c r="NOD21" s="103"/>
      <c r="NOE21" s="103"/>
      <c r="NOF21" s="103"/>
      <c r="NOG21" s="103"/>
      <c r="NOH21" s="103"/>
      <c r="NOI21" s="103"/>
      <c r="NOJ21" s="103"/>
      <c r="NOK21" s="103"/>
      <c r="NOL21" s="103"/>
      <c r="NOM21" s="103"/>
      <c r="NON21" s="103"/>
      <c r="NOO21" s="103"/>
      <c r="NOP21" s="103"/>
      <c r="NOQ21" s="103"/>
      <c r="NOR21" s="103"/>
      <c r="NOS21" s="103"/>
      <c r="NOT21" s="103"/>
      <c r="NOU21" s="103"/>
      <c r="NOV21" s="103"/>
      <c r="NOW21" s="103"/>
      <c r="NOX21" s="103"/>
      <c r="NOY21" s="103"/>
      <c r="NOZ21" s="103"/>
      <c r="NPA21" s="103"/>
      <c r="NPB21" s="103"/>
      <c r="NPC21" s="103"/>
      <c r="NPD21" s="103"/>
      <c r="NPE21" s="103"/>
      <c r="NPF21" s="103"/>
      <c r="NPG21" s="103"/>
      <c r="NPH21" s="103"/>
      <c r="NPI21" s="103"/>
      <c r="NPJ21" s="103"/>
      <c r="NPK21" s="103"/>
      <c r="NPL21" s="103"/>
      <c r="NPM21" s="103"/>
      <c r="NPN21" s="103"/>
      <c r="NPO21" s="103"/>
      <c r="NPP21" s="103"/>
      <c r="NPQ21" s="103"/>
      <c r="NPR21" s="103"/>
      <c r="NPS21" s="103"/>
      <c r="NPT21" s="103"/>
      <c r="NPU21" s="103"/>
      <c r="NPV21" s="103"/>
      <c r="NPW21" s="103"/>
      <c r="NPX21" s="103"/>
      <c r="NPY21" s="103"/>
      <c r="NPZ21" s="103"/>
      <c r="NQA21" s="103"/>
      <c r="NQB21" s="103"/>
      <c r="NQC21" s="103"/>
      <c r="NQD21" s="103"/>
      <c r="NQE21" s="103"/>
      <c r="NQF21" s="103"/>
      <c r="NQG21" s="103"/>
      <c r="NQH21" s="103"/>
      <c r="NQI21" s="103"/>
      <c r="NQJ21" s="103"/>
      <c r="NQK21" s="103"/>
      <c r="NQL21" s="103"/>
      <c r="NQM21" s="103"/>
      <c r="NQN21" s="103"/>
      <c r="NQO21" s="103"/>
      <c r="NQP21" s="103"/>
      <c r="NQQ21" s="103"/>
      <c r="NQR21" s="103"/>
      <c r="NQS21" s="103"/>
      <c r="NQT21" s="103"/>
      <c r="NQU21" s="103"/>
      <c r="NQV21" s="103"/>
      <c r="NQW21" s="103"/>
      <c r="NQX21" s="103"/>
      <c r="NQY21" s="103"/>
      <c r="NQZ21" s="103"/>
      <c r="NRA21" s="103"/>
      <c r="NRB21" s="103"/>
      <c r="NRC21" s="103"/>
      <c r="NRD21" s="103"/>
      <c r="NRE21" s="103"/>
      <c r="NRF21" s="103"/>
      <c r="NRG21" s="103"/>
      <c r="NRH21" s="103"/>
      <c r="NRI21" s="103"/>
      <c r="NRJ21" s="103"/>
      <c r="NRK21" s="103"/>
      <c r="NRL21" s="103"/>
      <c r="NRM21" s="103"/>
      <c r="NRN21" s="103"/>
      <c r="NRO21" s="103"/>
      <c r="NRP21" s="103"/>
      <c r="NRQ21" s="103"/>
      <c r="NRR21" s="103"/>
      <c r="NRS21" s="103"/>
      <c r="NRT21" s="103"/>
      <c r="NRU21" s="103"/>
      <c r="NRV21" s="103"/>
      <c r="NRW21" s="103"/>
      <c r="NRX21" s="103"/>
      <c r="NRY21" s="103"/>
      <c r="NRZ21" s="103"/>
      <c r="NSA21" s="103"/>
      <c r="NSB21" s="103"/>
      <c r="NSC21" s="103"/>
      <c r="NSD21" s="103"/>
      <c r="NSE21" s="103"/>
      <c r="NSF21" s="103"/>
      <c r="NSG21" s="103"/>
      <c r="NSH21" s="103"/>
      <c r="NSI21" s="103"/>
      <c r="NSJ21" s="103"/>
      <c r="NSK21" s="103"/>
      <c r="NSL21" s="103"/>
      <c r="NSM21" s="103"/>
      <c r="NSN21" s="103"/>
      <c r="NSO21" s="103"/>
      <c r="NSP21" s="103"/>
      <c r="NSQ21" s="103"/>
      <c r="NSR21" s="103"/>
      <c r="NSS21" s="103"/>
      <c r="NST21" s="103"/>
      <c r="NSU21" s="103"/>
      <c r="NSV21" s="103"/>
      <c r="NSW21" s="103"/>
      <c r="NSX21" s="103"/>
      <c r="NSY21" s="103"/>
      <c r="NSZ21" s="103"/>
      <c r="NTA21" s="103"/>
      <c r="NTB21" s="103"/>
      <c r="NTC21" s="103"/>
      <c r="NTD21" s="103"/>
      <c r="NTE21" s="103"/>
      <c r="NTF21" s="103"/>
      <c r="NTG21" s="103"/>
      <c r="NTH21" s="103"/>
      <c r="NTI21" s="103"/>
      <c r="NTJ21" s="103"/>
      <c r="NTK21" s="103"/>
      <c r="NTL21" s="103"/>
      <c r="NTM21" s="103"/>
      <c r="NTN21" s="103"/>
      <c r="NTO21" s="103"/>
      <c r="NTP21" s="103"/>
      <c r="NTQ21" s="103"/>
      <c r="NTR21" s="103"/>
      <c r="NTS21" s="103"/>
      <c r="NTT21" s="103"/>
      <c r="NTU21" s="103"/>
      <c r="NTV21" s="103"/>
      <c r="NTW21" s="103"/>
      <c r="NTX21" s="103"/>
      <c r="NTY21" s="103"/>
      <c r="NTZ21" s="103"/>
      <c r="NUA21" s="103"/>
      <c r="NUB21" s="103"/>
      <c r="NUC21" s="103"/>
      <c r="NUD21" s="103"/>
      <c r="NUE21" s="103"/>
      <c r="NUF21" s="103"/>
      <c r="NUG21" s="103"/>
      <c r="NUH21" s="103"/>
      <c r="NUI21" s="103"/>
      <c r="NUJ21" s="103"/>
      <c r="NUK21" s="103"/>
      <c r="NUL21" s="103"/>
      <c r="NUM21" s="103"/>
      <c r="NUN21" s="103"/>
      <c r="NUO21" s="103"/>
      <c r="NUP21" s="103"/>
      <c r="NUQ21" s="103"/>
      <c r="NUR21" s="103"/>
      <c r="NUS21" s="103"/>
      <c r="NUT21" s="103"/>
      <c r="NUU21" s="103"/>
      <c r="NUV21" s="103"/>
      <c r="NUW21" s="103"/>
      <c r="NUX21" s="103"/>
      <c r="NUY21" s="103"/>
      <c r="NUZ21" s="103"/>
      <c r="NVA21" s="103"/>
      <c r="NVB21" s="103"/>
      <c r="NVC21" s="103"/>
      <c r="NVD21" s="103"/>
      <c r="NVE21" s="103"/>
      <c r="NVF21" s="103"/>
      <c r="NVG21" s="103"/>
      <c r="NVH21" s="103"/>
      <c r="NVI21" s="103"/>
      <c r="NVJ21" s="103"/>
      <c r="NVK21" s="103"/>
      <c r="NVL21" s="103"/>
      <c r="NVM21" s="103"/>
      <c r="NVN21" s="103"/>
      <c r="NVO21" s="103"/>
      <c r="NVP21" s="103"/>
      <c r="NVQ21" s="103"/>
      <c r="NVR21" s="103"/>
      <c r="NVS21" s="103"/>
      <c r="NVT21" s="103"/>
      <c r="NVU21" s="103"/>
      <c r="NVV21" s="103"/>
      <c r="NVW21" s="103"/>
      <c r="NVX21" s="103"/>
      <c r="NVY21" s="103"/>
      <c r="NVZ21" s="103"/>
      <c r="NWA21" s="103"/>
      <c r="NWB21" s="103"/>
      <c r="NWC21" s="103"/>
      <c r="NWD21" s="103"/>
      <c r="NWE21" s="103"/>
      <c r="NWF21" s="103"/>
      <c r="NWG21" s="103"/>
      <c r="NWH21" s="103"/>
      <c r="NWI21" s="103"/>
      <c r="NWJ21" s="103"/>
      <c r="NWK21" s="103"/>
      <c r="NWL21" s="103"/>
      <c r="NWM21" s="103"/>
      <c r="NWN21" s="103"/>
      <c r="NWO21" s="103"/>
      <c r="NWP21" s="103"/>
      <c r="NWQ21" s="103"/>
      <c r="NWR21" s="103"/>
      <c r="NWS21" s="103"/>
      <c r="NWT21" s="103"/>
      <c r="NWU21" s="103"/>
      <c r="NWV21" s="103"/>
      <c r="NWW21" s="103"/>
      <c r="NWX21" s="103"/>
      <c r="NWY21" s="103"/>
      <c r="NWZ21" s="103"/>
      <c r="NXA21" s="103"/>
      <c r="NXB21" s="103"/>
      <c r="NXC21" s="103"/>
      <c r="NXD21" s="103"/>
      <c r="NXE21" s="103"/>
      <c r="NXF21" s="103"/>
      <c r="NXG21" s="103"/>
      <c r="NXH21" s="103"/>
      <c r="NXI21" s="103"/>
      <c r="NXJ21" s="103"/>
      <c r="NXK21" s="103"/>
      <c r="NXL21" s="103"/>
      <c r="NXM21" s="103"/>
      <c r="NXN21" s="103"/>
      <c r="NXO21" s="103"/>
      <c r="NXP21" s="103"/>
      <c r="NXQ21" s="103"/>
      <c r="NXR21" s="103"/>
      <c r="NXS21" s="103"/>
      <c r="NXT21" s="103"/>
      <c r="NXU21" s="103"/>
      <c r="NXV21" s="103"/>
      <c r="NXW21" s="103"/>
      <c r="NXX21" s="103"/>
      <c r="NXY21" s="103"/>
      <c r="NXZ21" s="103"/>
      <c r="NYA21" s="103"/>
      <c r="NYB21" s="103"/>
      <c r="NYC21" s="103"/>
      <c r="NYD21" s="103"/>
      <c r="NYE21" s="103"/>
      <c r="NYF21" s="103"/>
      <c r="NYG21" s="103"/>
      <c r="NYH21" s="103"/>
      <c r="NYI21" s="103"/>
      <c r="NYJ21" s="103"/>
      <c r="NYK21" s="103"/>
      <c r="NYL21" s="103"/>
      <c r="NYM21" s="103"/>
      <c r="NYN21" s="103"/>
      <c r="NYO21" s="103"/>
      <c r="NYP21" s="103"/>
      <c r="NYQ21" s="103"/>
      <c r="NYR21" s="103"/>
      <c r="NYS21" s="103"/>
      <c r="NYT21" s="103"/>
      <c r="NYU21" s="103"/>
      <c r="NYV21" s="103"/>
      <c r="NYW21" s="103"/>
      <c r="NYX21" s="103"/>
      <c r="NYY21" s="103"/>
      <c r="NYZ21" s="103"/>
      <c r="NZA21" s="103"/>
      <c r="NZB21" s="103"/>
      <c r="NZC21" s="103"/>
      <c r="NZD21" s="103"/>
      <c r="NZE21" s="103"/>
      <c r="NZF21" s="103"/>
      <c r="NZG21" s="103"/>
      <c r="NZH21" s="103"/>
      <c r="NZI21" s="103"/>
      <c r="NZJ21" s="103"/>
      <c r="NZK21" s="103"/>
      <c r="NZL21" s="103"/>
      <c r="NZM21" s="103"/>
      <c r="NZN21" s="103"/>
      <c r="NZO21" s="103"/>
      <c r="NZP21" s="103"/>
      <c r="NZQ21" s="103"/>
      <c r="NZR21" s="103"/>
      <c r="NZS21" s="103"/>
      <c r="NZT21" s="103"/>
      <c r="NZU21" s="103"/>
      <c r="NZV21" s="103"/>
      <c r="NZW21" s="103"/>
      <c r="NZX21" s="103"/>
      <c r="NZY21" s="103"/>
      <c r="NZZ21" s="103"/>
      <c r="OAA21" s="103"/>
      <c r="OAB21" s="103"/>
      <c r="OAC21" s="103"/>
      <c r="OAD21" s="103"/>
      <c r="OAE21" s="103"/>
      <c r="OAF21" s="103"/>
      <c r="OAG21" s="103"/>
      <c r="OAH21" s="103"/>
      <c r="OAI21" s="103"/>
      <c r="OAJ21" s="103"/>
      <c r="OAK21" s="103"/>
      <c r="OAL21" s="103"/>
      <c r="OAM21" s="103"/>
      <c r="OAN21" s="103"/>
      <c r="OAO21" s="103"/>
      <c r="OAP21" s="103"/>
      <c r="OAQ21" s="103"/>
      <c r="OAR21" s="103"/>
      <c r="OAS21" s="103"/>
      <c r="OAT21" s="103"/>
      <c r="OAU21" s="103"/>
      <c r="OAV21" s="103"/>
      <c r="OAW21" s="103"/>
      <c r="OAX21" s="103"/>
      <c r="OAY21" s="103"/>
      <c r="OAZ21" s="103"/>
      <c r="OBA21" s="103"/>
      <c r="OBB21" s="103"/>
      <c r="OBC21" s="103"/>
      <c r="OBD21" s="103"/>
      <c r="OBE21" s="103"/>
      <c r="OBF21" s="103"/>
      <c r="OBG21" s="103"/>
      <c r="OBH21" s="103"/>
      <c r="OBI21" s="103"/>
      <c r="OBJ21" s="103"/>
      <c r="OBK21" s="103"/>
      <c r="OBL21" s="103"/>
      <c r="OBM21" s="103"/>
      <c r="OBN21" s="103"/>
      <c r="OBO21" s="103"/>
      <c r="OBP21" s="103"/>
      <c r="OBQ21" s="103"/>
      <c r="OBR21" s="103"/>
      <c r="OBS21" s="103"/>
      <c r="OBT21" s="103"/>
      <c r="OBU21" s="103"/>
      <c r="OBV21" s="103"/>
      <c r="OBW21" s="103"/>
      <c r="OBX21" s="103"/>
      <c r="OBY21" s="103"/>
      <c r="OBZ21" s="103"/>
      <c r="OCA21" s="103"/>
      <c r="OCB21" s="103"/>
      <c r="OCC21" s="103"/>
      <c r="OCD21" s="103"/>
      <c r="OCE21" s="103"/>
      <c r="OCF21" s="103"/>
      <c r="OCG21" s="103"/>
      <c r="OCH21" s="103"/>
      <c r="OCI21" s="103"/>
      <c r="OCJ21" s="103"/>
      <c r="OCK21" s="103"/>
      <c r="OCL21" s="103"/>
      <c r="OCM21" s="103"/>
      <c r="OCN21" s="103"/>
      <c r="OCO21" s="103"/>
      <c r="OCP21" s="103"/>
      <c r="OCQ21" s="103"/>
      <c r="OCR21" s="103"/>
      <c r="OCS21" s="103"/>
      <c r="OCT21" s="103"/>
      <c r="OCU21" s="103"/>
      <c r="OCV21" s="103"/>
      <c r="OCW21" s="103"/>
      <c r="OCX21" s="103"/>
      <c r="OCY21" s="103"/>
      <c r="OCZ21" s="103"/>
      <c r="ODA21" s="103"/>
      <c r="ODB21" s="103"/>
      <c r="ODC21" s="103"/>
      <c r="ODD21" s="103"/>
      <c r="ODE21" s="103"/>
      <c r="ODF21" s="103"/>
      <c r="ODG21" s="103"/>
      <c r="ODH21" s="103"/>
      <c r="ODI21" s="103"/>
      <c r="ODJ21" s="103"/>
      <c r="ODK21" s="103"/>
      <c r="ODL21" s="103"/>
      <c r="ODM21" s="103"/>
      <c r="ODN21" s="103"/>
      <c r="ODO21" s="103"/>
      <c r="ODP21" s="103"/>
      <c r="ODQ21" s="103"/>
      <c r="ODR21" s="103"/>
      <c r="ODS21" s="103"/>
      <c r="ODT21" s="103"/>
      <c r="ODU21" s="103"/>
      <c r="ODV21" s="103"/>
      <c r="ODW21" s="103"/>
      <c r="ODX21" s="103"/>
      <c r="ODY21" s="103"/>
      <c r="ODZ21" s="103"/>
      <c r="OEA21" s="103"/>
      <c r="OEB21" s="103"/>
      <c r="OEC21" s="103"/>
      <c r="OED21" s="103"/>
      <c r="OEE21" s="103"/>
      <c r="OEF21" s="103"/>
      <c r="OEG21" s="103"/>
      <c r="OEH21" s="103"/>
      <c r="OEI21" s="103"/>
      <c r="OEJ21" s="103"/>
      <c r="OEK21" s="103"/>
      <c r="OEL21" s="103"/>
      <c r="OEM21" s="103"/>
      <c r="OEN21" s="103"/>
      <c r="OEO21" s="103"/>
      <c r="OEP21" s="103"/>
      <c r="OEQ21" s="103"/>
      <c r="OER21" s="103"/>
      <c r="OES21" s="103"/>
      <c r="OET21" s="103"/>
      <c r="OEU21" s="103"/>
      <c r="OEV21" s="103"/>
      <c r="OEW21" s="103"/>
      <c r="OEX21" s="103"/>
      <c r="OEY21" s="103"/>
      <c r="OEZ21" s="103"/>
      <c r="OFA21" s="103"/>
      <c r="OFB21" s="103"/>
      <c r="OFC21" s="103"/>
      <c r="OFD21" s="103"/>
      <c r="OFE21" s="103"/>
      <c r="OFF21" s="103"/>
      <c r="OFG21" s="103"/>
      <c r="OFH21" s="103"/>
      <c r="OFI21" s="103"/>
      <c r="OFJ21" s="103"/>
      <c r="OFK21" s="103"/>
      <c r="OFL21" s="103"/>
      <c r="OFM21" s="103"/>
      <c r="OFN21" s="103"/>
      <c r="OFO21" s="103"/>
      <c r="OFP21" s="103"/>
      <c r="OFQ21" s="103"/>
      <c r="OFR21" s="103"/>
      <c r="OFS21" s="103"/>
      <c r="OFT21" s="103"/>
      <c r="OFU21" s="103"/>
      <c r="OFV21" s="103"/>
      <c r="OFW21" s="103"/>
      <c r="OFX21" s="103"/>
      <c r="OFY21" s="103"/>
      <c r="OFZ21" s="103"/>
      <c r="OGA21" s="103"/>
      <c r="OGB21" s="103"/>
      <c r="OGC21" s="103"/>
      <c r="OGD21" s="103"/>
      <c r="OGE21" s="103"/>
      <c r="OGF21" s="103"/>
      <c r="OGG21" s="103"/>
      <c r="OGH21" s="103"/>
      <c r="OGI21" s="103"/>
      <c r="OGJ21" s="103"/>
      <c r="OGK21" s="103"/>
      <c r="OGL21" s="103"/>
      <c r="OGM21" s="103"/>
      <c r="OGN21" s="103"/>
      <c r="OGO21" s="103"/>
      <c r="OGP21" s="103"/>
      <c r="OGQ21" s="103"/>
      <c r="OGR21" s="103"/>
      <c r="OGS21" s="103"/>
      <c r="OGT21" s="103"/>
      <c r="OGU21" s="103"/>
      <c r="OGV21" s="103"/>
      <c r="OGW21" s="103"/>
      <c r="OGX21" s="103"/>
      <c r="OGY21" s="103"/>
      <c r="OGZ21" s="103"/>
      <c r="OHA21" s="103"/>
      <c r="OHB21" s="103"/>
      <c r="OHC21" s="103"/>
      <c r="OHD21" s="103"/>
      <c r="OHE21" s="103"/>
      <c r="OHF21" s="103"/>
      <c r="OHG21" s="103"/>
      <c r="OHH21" s="103"/>
      <c r="OHI21" s="103"/>
      <c r="OHJ21" s="103"/>
      <c r="OHK21" s="103"/>
      <c r="OHL21" s="103"/>
      <c r="OHM21" s="103"/>
      <c r="OHN21" s="103"/>
      <c r="OHO21" s="103"/>
      <c r="OHP21" s="103"/>
      <c r="OHQ21" s="103"/>
      <c r="OHR21" s="103"/>
      <c r="OHS21" s="103"/>
      <c r="OHT21" s="103"/>
      <c r="OHU21" s="103"/>
      <c r="OHV21" s="103"/>
      <c r="OHW21" s="103"/>
      <c r="OHX21" s="103"/>
      <c r="OHY21" s="103"/>
      <c r="OHZ21" s="103"/>
      <c r="OIA21" s="103"/>
      <c r="OIB21" s="103"/>
      <c r="OIC21" s="103"/>
      <c r="OID21" s="103"/>
      <c r="OIE21" s="103"/>
      <c r="OIF21" s="103"/>
      <c r="OIG21" s="103"/>
      <c r="OIH21" s="103"/>
      <c r="OII21" s="103"/>
      <c r="OIJ21" s="103"/>
      <c r="OIK21" s="103"/>
      <c r="OIL21" s="103"/>
      <c r="OIM21" s="103"/>
      <c r="OIN21" s="103"/>
      <c r="OIO21" s="103"/>
      <c r="OIP21" s="103"/>
      <c r="OIQ21" s="103"/>
      <c r="OIR21" s="103"/>
      <c r="OIS21" s="103"/>
      <c r="OIT21" s="103"/>
      <c r="OIU21" s="103"/>
      <c r="OIV21" s="103"/>
      <c r="OIW21" s="103"/>
      <c r="OIX21" s="103"/>
      <c r="OIY21" s="103"/>
      <c r="OIZ21" s="103"/>
      <c r="OJA21" s="103"/>
      <c r="OJB21" s="103"/>
      <c r="OJC21" s="103"/>
      <c r="OJD21" s="103"/>
      <c r="OJE21" s="103"/>
      <c r="OJF21" s="103"/>
      <c r="OJG21" s="103"/>
      <c r="OJH21" s="103"/>
      <c r="OJI21" s="103"/>
      <c r="OJJ21" s="103"/>
      <c r="OJK21" s="103"/>
      <c r="OJL21" s="103"/>
      <c r="OJM21" s="103"/>
      <c r="OJN21" s="103"/>
      <c r="OJO21" s="103"/>
      <c r="OJP21" s="103"/>
      <c r="OJQ21" s="103"/>
      <c r="OJR21" s="103"/>
      <c r="OJS21" s="103"/>
      <c r="OJT21" s="103"/>
      <c r="OJU21" s="103"/>
      <c r="OJV21" s="103"/>
      <c r="OJW21" s="103"/>
      <c r="OJX21" s="103"/>
      <c r="OJY21" s="103"/>
      <c r="OJZ21" s="103"/>
      <c r="OKA21" s="103"/>
      <c r="OKB21" s="103"/>
      <c r="OKC21" s="103"/>
      <c r="OKD21" s="103"/>
      <c r="OKE21" s="103"/>
      <c r="OKF21" s="103"/>
      <c r="OKG21" s="103"/>
      <c r="OKH21" s="103"/>
      <c r="OKI21" s="103"/>
      <c r="OKJ21" s="103"/>
      <c r="OKK21" s="103"/>
      <c r="OKL21" s="103"/>
      <c r="OKM21" s="103"/>
      <c r="OKN21" s="103"/>
      <c r="OKO21" s="103"/>
      <c r="OKP21" s="103"/>
      <c r="OKQ21" s="103"/>
      <c r="OKR21" s="103"/>
      <c r="OKS21" s="103"/>
      <c r="OKT21" s="103"/>
      <c r="OKU21" s="103"/>
      <c r="OKV21" s="103"/>
      <c r="OKW21" s="103"/>
      <c r="OKX21" s="103"/>
      <c r="OKY21" s="103"/>
      <c r="OKZ21" s="103"/>
      <c r="OLA21" s="103"/>
      <c r="OLB21" s="103"/>
      <c r="OLC21" s="103"/>
      <c r="OLD21" s="103"/>
      <c r="OLE21" s="103"/>
      <c r="OLF21" s="103"/>
      <c r="OLG21" s="103"/>
      <c r="OLH21" s="103"/>
      <c r="OLI21" s="103"/>
      <c r="OLJ21" s="103"/>
      <c r="OLK21" s="103"/>
      <c r="OLL21" s="103"/>
      <c r="OLM21" s="103"/>
      <c r="OLN21" s="103"/>
      <c r="OLO21" s="103"/>
      <c r="OLP21" s="103"/>
      <c r="OLQ21" s="103"/>
      <c r="OLR21" s="103"/>
      <c r="OLS21" s="103"/>
      <c r="OLT21" s="103"/>
      <c r="OLU21" s="103"/>
      <c r="OLV21" s="103"/>
      <c r="OLW21" s="103"/>
      <c r="OLX21" s="103"/>
      <c r="OLY21" s="103"/>
      <c r="OLZ21" s="103"/>
      <c r="OMA21" s="103"/>
      <c r="OMB21" s="103"/>
      <c r="OMC21" s="103"/>
      <c r="OMD21" s="103"/>
      <c r="OME21" s="103"/>
      <c r="OMF21" s="103"/>
      <c r="OMG21" s="103"/>
      <c r="OMH21" s="103"/>
      <c r="OMI21" s="103"/>
      <c r="OMJ21" s="103"/>
      <c r="OMK21" s="103"/>
      <c r="OML21" s="103"/>
      <c r="OMM21" s="103"/>
      <c r="OMN21" s="103"/>
      <c r="OMO21" s="103"/>
      <c r="OMP21" s="103"/>
      <c r="OMQ21" s="103"/>
      <c r="OMR21" s="103"/>
      <c r="OMS21" s="103"/>
      <c r="OMT21" s="103"/>
      <c r="OMU21" s="103"/>
      <c r="OMV21" s="103"/>
      <c r="OMW21" s="103"/>
      <c r="OMX21" s="103"/>
      <c r="OMY21" s="103"/>
      <c r="OMZ21" s="103"/>
      <c r="ONA21" s="103"/>
      <c r="ONB21" s="103"/>
      <c r="ONC21" s="103"/>
      <c r="OND21" s="103"/>
      <c r="ONE21" s="103"/>
      <c r="ONF21" s="103"/>
      <c r="ONG21" s="103"/>
      <c r="ONH21" s="103"/>
      <c r="ONI21" s="103"/>
      <c r="ONJ21" s="103"/>
      <c r="ONK21" s="103"/>
      <c r="ONL21" s="103"/>
      <c r="ONM21" s="103"/>
      <c r="ONN21" s="103"/>
      <c r="ONO21" s="103"/>
      <c r="ONP21" s="103"/>
      <c r="ONQ21" s="103"/>
      <c r="ONR21" s="103"/>
      <c r="ONS21" s="103"/>
      <c r="ONT21" s="103"/>
      <c r="ONU21" s="103"/>
      <c r="ONV21" s="103"/>
      <c r="ONW21" s="103"/>
      <c r="ONX21" s="103"/>
      <c r="ONY21" s="103"/>
      <c r="ONZ21" s="103"/>
      <c r="OOA21" s="103"/>
      <c r="OOB21" s="103"/>
      <c r="OOC21" s="103"/>
      <c r="OOD21" s="103"/>
      <c r="OOE21" s="103"/>
      <c r="OOF21" s="103"/>
      <c r="OOG21" s="103"/>
      <c r="OOH21" s="103"/>
      <c r="OOI21" s="103"/>
      <c r="OOJ21" s="103"/>
      <c r="OOK21" s="103"/>
      <c r="OOL21" s="103"/>
      <c r="OOM21" s="103"/>
      <c r="OON21" s="103"/>
      <c r="OOO21" s="103"/>
      <c r="OOP21" s="103"/>
      <c r="OOQ21" s="103"/>
      <c r="OOR21" s="103"/>
      <c r="OOS21" s="103"/>
      <c r="OOT21" s="103"/>
      <c r="OOU21" s="103"/>
      <c r="OOV21" s="103"/>
      <c r="OOW21" s="103"/>
      <c r="OOX21" s="103"/>
      <c r="OOY21" s="103"/>
      <c r="OOZ21" s="103"/>
      <c r="OPA21" s="103"/>
      <c r="OPB21" s="103"/>
      <c r="OPC21" s="103"/>
      <c r="OPD21" s="103"/>
      <c r="OPE21" s="103"/>
      <c r="OPF21" s="103"/>
      <c r="OPG21" s="103"/>
      <c r="OPH21" s="103"/>
      <c r="OPI21" s="103"/>
      <c r="OPJ21" s="103"/>
      <c r="OPK21" s="103"/>
      <c r="OPL21" s="103"/>
      <c r="OPM21" s="103"/>
      <c r="OPN21" s="103"/>
      <c r="OPO21" s="103"/>
      <c r="OPP21" s="103"/>
      <c r="OPQ21" s="103"/>
      <c r="OPR21" s="103"/>
      <c r="OPS21" s="103"/>
      <c r="OPT21" s="103"/>
      <c r="OPU21" s="103"/>
      <c r="OPV21" s="103"/>
      <c r="OPW21" s="103"/>
      <c r="OPX21" s="103"/>
      <c r="OPY21" s="103"/>
      <c r="OPZ21" s="103"/>
      <c r="OQA21" s="103"/>
      <c r="OQB21" s="103"/>
      <c r="OQC21" s="103"/>
      <c r="OQD21" s="103"/>
      <c r="OQE21" s="103"/>
      <c r="OQF21" s="103"/>
      <c r="OQG21" s="103"/>
      <c r="OQH21" s="103"/>
      <c r="OQI21" s="103"/>
      <c r="OQJ21" s="103"/>
      <c r="OQK21" s="103"/>
      <c r="OQL21" s="103"/>
      <c r="OQM21" s="103"/>
      <c r="OQN21" s="103"/>
      <c r="OQO21" s="103"/>
      <c r="OQP21" s="103"/>
      <c r="OQQ21" s="103"/>
      <c r="OQR21" s="103"/>
      <c r="OQS21" s="103"/>
      <c r="OQT21" s="103"/>
      <c r="OQU21" s="103"/>
      <c r="OQV21" s="103"/>
      <c r="OQW21" s="103"/>
      <c r="OQX21" s="103"/>
      <c r="OQY21" s="103"/>
      <c r="OQZ21" s="103"/>
      <c r="ORA21" s="103"/>
      <c r="ORB21" s="103"/>
      <c r="ORC21" s="103"/>
      <c r="ORD21" s="103"/>
      <c r="ORE21" s="103"/>
      <c r="ORF21" s="103"/>
      <c r="ORG21" s="103"/>
      <c r="ORH21" s="103"/>
      <c r="ORI21" s="103"/>
      <c r="ORJ21" s="103"/>
      <c r="ORK21" s="103"/>
      <c r="ORL21" s="103"/>
      <c r="ORM21" s="103"/>
      <c r="ORN21" s="103"/>
      <c r="ORO21" s="103"/>
      <c r="ORP21" s="103"/>
      <c r="ORQ21" s="103"/>
      <c r="ORR21" s="103"/>
      <c r="ORS21" s="103"/>
      <c r="ORT21" s="103"/>
      <c r="ORU21" s="103"/>
      <c r="ORV21" s="103"/>
      <c r="ORW21" s="103"/>
      <c r="ORX21" s="103"/>
      <c r="ORY21" s="103"/>
      <c r="ORZ21" s="103"/>
      <c r="OSA21" s="103"/>
      <c r="OSB21" s="103"/>
      <c r="OSC21" s="103"/>
      <c r="OSD21" s="103"/>
      <c r="OSE21" s="103"/>
      <c r="OSF21" s="103"/>
      <c r="OSG21" s="103"/>
      <c r="OSH21" s="103"/>
      <c r="OSI21" s="103"/>
      <c r="OSJ21" s="103"/>
      <c r="OSK21" s="103"/>
      <c r="OSL21" s="103"/>
      <c r="OSM21" s="103"/>
      <c r="OSN21" s="103"/>
      <c r="OSO21" s="103"/>
      <c r="OSP21" s="103"/>
      <c r="OSQ21" s="103"/>
      <c r="OSR21" s="103"/>
      <c r="OSS21" s="103"/>
      <c r="OST21" s="103"/>
      <c r="OSU21" s="103"/>
      <c r="OSV21" s="103"/>
      <c r="OSW21" s="103"/>
      <c r="OSX21" s="103"/>
      <c r="OSY21" s="103"/>
      <c r="OSZ21" s="103"/>
      <c r="OTA21" s="103"/>
      <c r="OTB21" s="103"/>
      <c r="OTC21" s="103"/>
      <c r="OTD21" s="103"/>
      <c r="OTE21" s="103"/>
      <c r="OTF21" s="103"/>
      <c r="OTG21" s="103"/>
      <c r="OTH21" s="103"/>
      <c r="OTI21" s="103"/>
      <c r="OTJ21" s="103"/>
      <c r="OTK21" s="103"/>
      <c r="OTL21" s="103"/>
      <c r="OTM21" s="103"/>
      <c r="OTN21" s="103"/>
      <c r="OTO21" s="103"/>
      <c r="OTP21" s="103"/>
      <c r="OTQ21" s="103"/>
      <c r="OTR21" s="103"/>
      <c r="OTS21" s="103"/>
      <c r="OTT21" s="103"/>
      <c r="OTU21" s="103"/>
      <c r="OTV21" s="103"/>
      <c r="OTW21" s="103"/>
      <c r="OTX21" s="103"/>
      <c r="OTY21" s="103"/>
      <c r="OTZ21" s="103"/>
      <c r="OUA21" s="103"/>
      <c r="OUB21" s="103"/>
      <c r="OUC21" s="103"/>
      <c r="OUD21" s="103"/>
      <c r="OUE21" s="103"/>
      <c r="OUF21" s="103"/>
      <c r="OUG21" s="103"/>
      <c r="OUH21" s="103"/>
      <c r="OUI21" s="103"/>
      <c r="OUJ21" s="103"/>
      <c r="OUK21" s="103"/>
      <c r="OUL21" s="103"/>
      <c r="OUM21" s="103"/>
      <c r="OUN21" s="103"/>
      <c r="OUO21" s="103"/>
      <c r="OUP21" s="103"/>
      <c r="OUQ21" s="103"/>
      <c r="OUR21" s="103"/>
      <c r="OUS21" s="103"/>
      <c r="OUT21" s="103"/>
      <c r="OUU21" s="103"/>
      <c r="OUV21" s="103"/>
      <c r="OUW21" s="103"/>
      <c r="OUX21" s="103"/>
      <c r="OUY21" s="103"/>
      <c r="OUZ21" s="103"/>
      <c r="OVA21" s="103"/>
      <c r="OVB21" s="103"/>
      <c r="OVC21" s="103"/>
      <c r="OVD21" s="103"/>
      <c r="OVE21" s="103"/>
      <c r="OVF21" s="103"/>
      <c r="OVG21" s="103"/>
      <c r="OVH21" s="103"/>
      <c r="OVI21" s="103"/>
      <c r="OVJ21" s="103"/>
      <c r="OVK21" s="103"/>
      <c r="OVL21" s="103"/>
      <c r="OVM21" s="103"/>
      <c r="OVN21" s="103"/>
      <c r="OVO21" s="103"/>
      <c r="OVP21" s="103"/>
      <c r="OVQ21" s="103"/>
      <c r="OVR21" s="103"/>
      <c r="OVS21" s="103"/>
      <c r="OVT21" s="103"/>
      <c r="OVU21" s="103"/>
      <c r="OVV21" s="103"/>
      <c r="OVW21" s="103"/>
      <c r="OVX21" s="103"/>
      <c r="OVY21" s="103"/>
      <c r="OVZ21" s="103"/>
      <c r="OWA21" s="103"/>
      <c r="OWB21" s="103"/>
      <c r="OWC21" s="103"/>
      <c r="OWD21" s="103"/>
      <c r="OWE21" s="103"/>
      <c r="OWF21" s="103"/>
      <c r="OWG21" s="103"/>
      <c r="OWH21" s="103"/>
      <c r="OWI21" s="103"/>
      <c r="OWJ21" s="103"/>
      <c r="OWK21" s="103"/>
      <c r="OWL21" s="103"/>
      <c r="OWM21" s="103"/>
      <c r="OWN21" s="103"/>
      <c r="OWO21" s="103"/>
      <c r="OWP21" s="103"/>
      <c r="OWQ21" s="103"/>
      <c r="OWR21" s="103"/>
      <c r="OWS21" s="103"/>
      <c r="OWT21" s="103"/>
      <c r="OWU21" s="103"/>
      <c r="OWV21" s="103"/>
      <c r="OWW21" s="103"/>
      <c r="OWX21" s="103"/>
      <c r="OWY21" s="103"/>
      <c r="OWZ21" s="103"/>
      <c r="OXA21" s="103"/>
      <c r="OXB21" s="103"/>
      <c r="OXC21" s="103"/>
      <c r="OXD21" s="103"/>
      <c r="OXE21" s="103"/>
      <c r="OXF21" s="103"/>
      <c r="OXG21" s="103"/>
      <c r="OXH21" s="103"/>
      <c r="OXI21" s="103"/>
      <c r="OXJ21" s="103"/>
      <c r="OXK21" s="103"/>
      <c r="OXL21" s="103"/>
      <c r="OXM21" s="103"/>
      <c r="OXN21" s="103"/>
      <c r="OXO21" s="103"/>
      <c r="OXP21" s="103"/>
      <c r="OXQ21" s="103"/>
      <c r="OXR21" s="103"/>
      <c r="OXS21" s="103"/>
      <c r="OXT21" s="103"/>
      <c r="OXU21" s="103"/>
      <c r="OXV21" s="103"/>
      <c r="OXW21" s="103"/>
      <c r="OXX21" s="103"/>
      <c r="OXY21" s="103"/>
      <c r="OXZ21" s="103"/>
      <c r="OYA21" s="103"/>
      <c r="OYB21" s="103"/>
      <c r="OYC21" s="103"/>
      <c r="OYD21" s="103"/>
      <c r="OYE21" s="103"/>
      <c r="OYF21" s="103"/>
      <c r="OYG21" s="103"/>
      <c r="OYH21" s="103"/>
      <c r="OYI21" s="103"/>
      <c r="OYJ21" s="103"/>
      <c r="OYK21" s="103"/>
      <c r="OYL21" s="103"/>
      <c r="OYM21" s="103"/>
      <c r="OYN21" s="103"/>
      <c r="OYO21" s="103"/>
      <c r="OYP21" s="103"/>
      <c r="OYQ21" s="103"/>
      <c r="OYR21" s="103"/>
      <c r="OYS21" s="103"/>
      <c r="OYT21" s="103"/>
      <c r="OYU21" s="103"/>
      <c r="OYV21" s="103"/>
      <c r="OYW21" s="103"/>
      <c r="OYX21" s="103"/>
      <c r="OYY21" s="103"/>
      <c r="OYZ21" s="103"/>
      <c r="OZA21" s="103"/>
      <c r="OZB21" s="103"/>
      <c r="OZC21" s="103"/>
      <c r="OZD21" s="103"/>
      <c r="OZE21" s="103"/>
      <c r="OZF21" s="103"/>
      <c r="OZG21" s="103"/>
      <c r="OZH21" s="103"/>
      <c r="OZI21" s="103"/>
      <c r="OZJ21" s="103"/>
      <c r="OZK21" s="103"/>
      <c r="OZL21" s="103"/>
      <c r="OZM21" s="103"/>
      <c r="OZN21" s="103"/>
      <c r="OZO21" s="103"/>
      <c r="OZP21" s="103"/>
      <c r="OZQ21" s="103"/>
      <c r="OZR21" s="103"/>
      <c r="OZS21" s="103"/>
      <c r="OZT21" s="103"/>
      <c r="OZU21" s="103"/>
      <c r="OZV21" s="103"/>
      <c r="OZW21" s="103"/>
      <c r="OZX21" s="103"/>
      <c r="OZY21" s="103"/>
      <c r="OZZ21" s="103"/>
      <c r="PAA21" s="103"/>
      <c r="PAB21" s="103"/>
      <c r="PAC21" s="103"/>
      <c r="PAD21" s="103"/>
      <c r="PAE21" s="103"/>
      <c r="PAF21" s="103"/>
      <c r="PAG21" s="103"/>
      <c r="PAH21" s="103"/>
      <c r="PAI21" s="103"/>
      <c r="PAJ21" s="103"/>
      <c r="PAK21" s="103"/>
      <c r="PAL21" s="103"/>
      <c r="PAM21" s="103"/>
      <c r="PAN21" s="103"/>
      <c r="PAO21" s="103"/>
      <c r="PAP21" s="103"/>
      <c r="PAQ21" s="103"/>
      <c r="PAR21" s="103"/>
      <c r="PAS21" s="103"/>
      <c r="PAT21" s="103"/>
      <c r="PAU21" s="103"/>
      <c r="PAV21" s="103"/>
      <c r="PAW21" s="103"/>
      <c r="PAX21" s="103"/>
      <c r="PAY21" s="103"/>
      <c r="PAZ21" s="103"/>
      <c r="PBA21" s="103"/>
      <c r="PBB21" s="103"/>
      <c r="PBC21" s="103"/>
      <c r="PBD21" s="103"/>
      <c r="PBE21" s="103"/>
      <c r="PBF21" s="103"/>
      <c r="PBG21" s="103"/>
      <c r="PBH21" s="103"/>
      <c r="PBI21" s="103"/>
      <c r="PBJ21" s="103"/>
      <c r="PBK21" s="103"/>
      <c r="PBL21" s="103"/>
      <c r="PBM21" s="103"/>
      <c r="PBN21" s="103"/>
      <c r="PBO21" s="103"/>
      <c r="PBP21" s="103"/>
      <c r="PBQ21" s="103"/>
      <c r="PBR21" s="103"/>
      <c r="PBS21" s="103"/>
      <c r="PBT21" s="103"/>
      <c r="PBU21" s="103"/>
      <c r="PBV21" s="103"/>
      <c r="PBW21" s="103"/>
      <c r="PBX21" s="103"/>
      <c r="PBY21" s="103"/>
      <c r="PBZ21" s="103"/>
      <c r="PCA21" s="103"/>
      <c r="PCB21" s="103"/>
      <c r="PCC21" s="103"/>
      <c r="PCD21" s="103"/>
      <c r="PCE21" s="103"/>
      <c r="PCF21" s="103"/>
      <c r="PCG21" s="103"/>
      <c r="PCH21" s="103"/>
      <c r="PCI21" s="103"/>
      <c r="PCJ21" s="103"/>
      <c r="PCK21" s="103"/>
      <c r="PCL21" s="103"/>
      <c r="PCM21" s="103"/>
      <c r="PCN21" s="103"/>
      <c r="PCO21" s="103"/>
      <c r="PCP21" s="103"/>
      <c r="PCQ21" s="103"/>
      <c r="PCR21" s="103"/>
      <c r="PCS21" s="103"/>
      <c r="PCT21" s="103"/>
      <c r="PCU21" s="103"/>
      <c r="PCV21" s="103"/>
      <c r="PCW21" s="103"/>
      <c r="PCX21" s="103"/>
      <c r="PCY21" s="103"/>
      <c r="PCZ21" s="103"/>
      <c r="PDA21" s="103"/>
      <c r="PDB21" s="103"/>
      <c r="PDC21" s="103"/>
      <c r="PDD21" s="103"/>
      <c r="PDE21" s="103"/>
      <c r="PDF21" s="103"/>
      <c r="PDG21" s="103"/>
      <c r="PDH21" s="103"/>
      <c r="PDI21" s="103"/>
      <c r="PDJ21" s="103"/>
      <c r="PDK21" s="103"/>
      <c r="PDL21" s="103"/>
      <c r="PDM21" s="103"/>
      <c r="PDN21" s="103"/>
      <c r="PDO21" s="103"/>
      <c r="PDP21" s="103"/>
      <c r="PDQ21" s="103"/>
      <c r="PDR21" s="103"/>
      <c r="PDS21" s="103"/>
      <c r="PDT21" s="103"/>
      <c r="PDU21" s="103"/>
      <c r="PDV21" s="103"/>
      <c r="PDW21" s="103"/>
      <c r="PDX21" s="103"/>
      <c r="PDY21" s="103"/>
      <c r="PDZ21" s="103"/>
      <c r="PEA21" s="103"/>
      <c r="PEB21" s="103"/>
      <c r="PEC21" s="103"/>
      <c r="PED21" s="103"/>
      <c r="PEE21" s="103"/>
      <c r="PEF21" s="103"/>
      <c r="PEG21" s="103"/>
      <c r="PEH21" s="103"/>
      <c r="PEI21" s="103"/>
      <c r="PEJ21" s="103"/>
      <c r="PEK21" s="103"/>
      <c r="PEL21" s="103"/>
      <c r="PEM21" s="103"/>
      <c r="PEN21" s="103"/>
      <c r="PEO21" s="103"/>
      <c r="PEP21" s="103"/>
      <c r="PEQ21" s="103"/>
      <c r="PER21" s="103"/>
      <c r="PES21" s="103"/>
      <c r="PET21" s="103"/>
      <c r="PEU21" s="103"/>
      <c r="PEV21" s="103"/>
      <c r="PEW21" s="103"/>
      <c r="PEX21" s="103"/>
      <c r="PEY21" s="103"/>
      <c r="PEZ21" s="103"/>
      <c r="PFA21" s="103"/>
      <c r="PFB21" s="103"/>
      <c r="PFC21" s="103"/>
      <c r="PFD21" s="103"/>
      <c r="PFE21" s="103"/>
      <c r="PFF21" s="103"/>
      <c r="PFG21" s="103"/>
      <c r="PFH21" s="103"/>
      <c r="PFI21" s="103"/>
      <c r="PFJ21" s="103"/>
      <c r="PFK21" s="103"/>
      <c r="PFL21" s="103"/>
      <c r="PFM21" s="103"/>
      <c r="PFN21" s="103"/>
      <c r="PFO21" s="103"/>
      <c r="PFP21" s="103"/>
      <c r="PFQ21" s="103"/>
      <c r="PFR21" s="103"/>
      <c r="PFS21" s="103"/>
      <c r="PFT21" s="103"/>
      <c r="PFU21" s="103"/>
      <c r="PFV21" s="103"/>
      <c r="PFW21" s="103"/>
      <c r="PFX21" s="103"/>
      <c r="PFY21" s="103"/>
      <c r="PFZ21" s="103"/>
      <c r="PGA21" s="103"/>
      <c r="PGB21" s="103"/>
      <c r="PGC21" s="103"/>
      <c r="PGD21" s="103"/>
      <c r="PGE21" s="103"/>
      <c r="PGF21" s="103"/>
      <c r="PGG21" s="103"/>
      <c r="PGH21" s="103"/>
      <c r="PGI21" s="103"/>
      <c r="PGJ21" s="103"/>
      <c r="PGK21" s="103"/>
      <c r="PGL21" s="103"/>
      <c r="PGM21" s="103"/>
      <c r="PGN21" s="103"/>
      <c r="PGO21" s="103"/>
      <c r="PGP21" s="103"/>
      <c r="PGQ21" s="103"/>
      <c r="PGR21" s="103"/>
      <c r="PGS21" s="103"/>
      <c r="PGT21" s="103"/>
      <c r="PGU21" s="103"/>
      <c r="PGV21" s="103"/>
      <c r="PGW21" s="103"/>
      <c r="PGX21" s="103"/>
      <c r="PGY21" s="103"/>
      <c r="PGZ21" s="103"/>
      <c r="PHA21" s="103"/>
      <c r="PHB21" s="103"/>
      <c r="PHC21" s="103"/>
      <c r="PHD21" s="103"/>
      <c r="PHE21" s="103"/>
      <c r="PHF21" s="103"/>
      <c r="PHG21" s="103"/>
      <c r="PHH21" s="103"/>
      <c r="PHI21" s="103"/>
      <c r="PHJ21" s="103"/>
      <c r="PHK21" s="103"/>
      <c r="PHL21" s="103"/>
      <c r="PHM21" s="103"/>
      <c r="PHN21" s="103"/>
      <c r="PHO21" s="103"/>
      <c r="PHP21" s="103"/>
      <c r="PHQ21" s="103"/>
      <c r="PHR21" s="103"/>
      <c r="PHS21" s="103"/>
      <c r="PHT21" s="103"/>
      <c r="PHU21" s="103"/>
      <c r="PHV21" s="103"/>
      <c r="PHW21" s="103"/>
      <c r="PHX21" s="103"/>
      <c r="PHY21" s="103"/>
      <c r="PHZ21" s="103"/>
      <c r="PIA21" s="103"/>
      <c r="PIB21" s="103"/>
      <c r="PIC21" s="103"/>
      <c r="PID21" s="103"/>
      <c r="PIE21" s="103"/>
      <c r="PIF21" s="103"/>
      <c r="PIG21" s="103"/>
      <c r="PIH21" s="103"/>
      <c r="PII21" s="103"/>
      <c r="PIJ21" s="103"/>
      <c r="PIK21" s="103"/>
      <c r="PIL21" s="103"/>
      <c r="PIM21" s="103"/>
      <c r="PIN21" s="103"/>
      <c r="PIO21" s="103"/>
      <c r="PIP21" s="103"/>
      <c r="PIQ21" s="103"/>
      <c r="PIR21" s="103"/>
      <c r="PIS21" s="103"/>
      <c r="PIT21" s="103"/>
      <c r="PIU21" s="103"/>
      <c r="PIV21" s="103"/>
      <c r="PIW21" s="103"/>
      <c r="PIX21" s="103"/>
      <c r="PIY21" s="103"/>
      <c r="PIZ21" s="103"/>
      <c r="PJA21" s="103"/>
      <c r="PJB21" s="103"/>
      <c r="PJC21" s="103"/>
      <c r="PJD21" s="103"/>
      <c r="PJE21" s="103"/>
      <c r="PJF21" s="103"/>
      <c r="PJG21" s="103"/>
      <c r="PJH21" s="103"/>
      <c r="PJI21" s="103"/>
      <c r="PJJ21" s="103"/>
      <c r="PJK21" s="103"/>
      <c r="PJL21" s="103"/>
      <c r="PJM21" s="103"/>
      <c r="PJN21" s="103"/>
      <c r="PJO21" s="103"/>
      <c r="PJP21" s="103"/>
      <c r="PJQ21" s="103"/>
      <c r="PJR21" s="103"/>
      <c r="PJS21" s="103"/>
      <c r="PJT21" s="103"/>
      <c r="PJU21" s="103"/>
      <c r="PJV21" s="103"/>
      <c r="PJW21" s="103"/>
      <c r="PJX21" s="103"/>
      <c r="PJY21" s="103"/>
      <c r="PJZ21" s="103"/>
      <c r="PKA21" s="103"/>
      <c r="PKB21" s="103"/>
      <c r="PKC21" s="103"/>
      <c r="PKD21" s="103"/>
      <c r="PKE21" s="103"/>
      <c r="PKF21" s="103"/>
      <c r="PKG21" s="103"/>
      <c r="PKH21" s="103"/>
      <c r="PKI21" s="103"/>
      <c r="PKJ21" s="103"/>
      <c r="PKK21" s="103"/>
      <c r="PKL21" s="103"/>
      <c r="PKM21" s="103"/>
      <c r="PKN21" s="103"/>
      <c r="PKO21" s="103"/>
      <c r="PKP21" s="103"/>
      <c r="PKQ21" s="103"/>
      <c r="PKR21" s="103"/>
      <c r="PKS21" s="103"/>
      <c r="PKT21" s="103"/>
      <c r="PKU21" s="103"/>
      <c r="PKV21" s="103"/>
      <c r="PKW21" s="103"/>
      <c r="PKX21" s="103"/>
      <c r="PKY21" s="103"/>
      <c r="PKZ21" s="103"/>
      <c r="PLA21" s="103"/>
      <c r="PLB21" s="103"/>
      <c r="PLC21" s="103"/>
      <c r="PLD21" s="103"/>
      <c r="PLE21" s="103"/>
      <c r="PLF21" s="103"/>
      <c r="PLG21" s="103"/>
      <c r="PLH21" s="103"/>
      <c r="PLI21" s="103"/>
      <c r="PLJ21" s="103"/>
      <c r="PLK21" s="103"/>
      <c r="PLL21" s="103"/>
      <c r="PLM21" s="103"/>
      <c r="PLN21" s="103"/>
      <c r="PLO21" s="103"/>
      <c r="PLP21" s="103"/>
      <c r="PLQ21" s="103"/>
      <c r="PLR21" s="103"/>
      <c r="PLS21" s="103"/>
      <c r="PLT21" s="103"/>
      <c r="PLU21" s="103"/>
      <c r="PLV21" s="103"/>
      <c r="PLW21" s="103"/>
      <c r="PLX21" s="103"/>
      <c r="PLY21" s="103"/>
      <c r="PLZ21" s="103"/>
      <c r="PMA21" s="103"/>
      <c r="PMB21" s="103"/>
      <c r="PMC21" s="103"/>
      <c r="PMD21" s="103"/>
      <c r="PME21" s="103"/>
      <c r="PMF21" s="103"/>
      <c r="PMG21" s="103"/>
      <c r="PMH21" s="103"/>
      <c r="PMI21" s="103"/>
      <c r="PMJ21" s="103"/>
      <c r="PMK21" s="103"/>
      <c r="PML21" s="103"/>
      <c r="PMM21" s="103"/>
      <c r="PMN21" s="103"/>
      <c r="PMO21" s="103"/>
      <c r="PMP21" s="103"/>
      <c r="PMQ21" s="103"/>
      <c r="PMR21" s="103"/>
      <c r="PMS21" s="103"/>
      <c r="PMT21" s="103"/>
      <c r="PMU21" s="103"/>
      <c r="PMV21" s="103"/>
      <c r="PMW21" s="103"/>
      <c r="PMX21" s="103"/>
      <c r="PMY21" s="103"/>
      <c r="PMZ21" s="103"/>
      <c r="PNA21" s="103"/>
      <c r="PNB21" s="103"/>
      <c r="PNC21" s="103"/>
      <c r="PND21" s="103"/>
      <c r="PNE21" s="103"/>
      <c r="PNF21" s="103"/>
      <c r="PNG21" s="103"/>
      <c r="PNH21" s="103"/>
      <c r="PNI21" s="103"/>
      <c r="PNJ21" s="103"/>
      <c r="PNK21" s="103"/>
      <c r="PNL21" s="103"/>
      <c r="PNM21" s="103"/>
      <c r="PNN21" s="103"/>
      <c r="PNO21" s="103"/>
      <c r="PNP21" s="103"/>
      <c r="PNQ21" s="103"/>
      <c r="PNR21" s="103"/>
      <c r="PNS21" s="103"/>
      <c r="PNT21" s="103"/>
      <c r="PNU21" s="103"/>
      <c r="PNV21" s="103"/>
      <c r="PNW21" s="103"/>
      <c r="PNX21" s="103"/>
      <c r="PNY21" s="103"/>
      <c r="PNZ21" s="103"/>
      <c r="POA21" s="103"/>
      <c r="POB21" s="103"/>
      <c r="POC21" s="103"/>
      <c r="POD21" s="103"/>
      <c r="POE21" s="103"/>
      <c r="POF21" s="103"/>
      <c r="POG21" s="103"/>
      <c r="POH21" s="103"/>
      <c r="POI21" s="103"/>
      <c r="POJ21" s="103"/>
      <c r="POK21" s="103"/>
      <c r="POL21" s="103"/>
      <c r="POM21" s="103"/>
      <c r="PON21" s="103"/>
      <c r="POO21" s="103"/>
      <c r="POP21" s="103"/>
      <c r="POQ21" s="103"/>
      <c r="POR21" s="103"/>
      <c r="POS21" s="103"/>
      <c r="POT21" s="103"/>
      <c r="POU21" s="103"/>
      <c r="POV21" s="103"/>
      <c r="POW21" s="103"/>
      <c r="POX21" s="103"/>
      <c r="POY21" s="103"/>
      <c r="POZ21" s="103"/>
      <c r="PPA21" s="103"/>
      <c r="PPB21" s="103"/>
      <c r="PPC21" s="103"/>
      <c r="PPD21" s="103"/>
      <c r="PPE21" s="103"/>
      <c r="PPF21" s="103"/>
      <c r="PPG21" s="103"/>
      <c r="PPH21" s="103"/>
      <c r="PPI21" s="103"/>
      <c r="PPJ21" s="103"/>
      <c r="PPK21" s="103"/>
      <c r="PPL21" s="103"/>
      <c r="PPM21" s="103"/>
      <c r="PPN21" s="103"/>
      <c r="PPO21" s="103"/>
      <c r="PPP21" s="103"/>
      <c r="PPQ21" s="103"/>
      <c r="PPR21" s="103"/>
      <c r="PPS21" s="103"/>
      <c r="PPT21" s="103"/>
      <c r="PPU21" s="103"/>
      <c r="PPV21" s="103"/>
      <c r="PPW21" s="103"/>
      <c r="PPX21" s="103"/>
      <c r="PPY21" s="103"/>
      <c r="PPZ21" s="103"/>
      <c r="PQA21" s="103"/>
      <c r="PQB21" s="103"/>
      <c r="PQC21" s="103"/>
      <c r="PQD21" s="103"/>
      <c r="PQE21" s="103"/>
      <c r="PQF21" s="103"/>
      <c r="PQG21" s="103"/>
      <c r="PQH21" s="103"/>
      <c r="PQI21" s="103"/>
      <c r="PQJ21" s="103"/>
      <c r="PQK21" s="103"/>
      <c r="PQL21" s="103"/>
      <c r="PQM21" s="103"/>
      <c r="PQN21" s="103"/>
      <c r="PQO21" s="103"/>
      <c r="PQP21" s="103"/>
      <c r="PQQ21" s="103"/>
      <c r="PQR21" s="103"/>
      <c r="PQS21" s="103"/>
      <c r="PQT21" s="103"/>
      <c r="PQU21" s="103"/>
      <c r="PQV21" s="103"/>
      <c r="PQW21" s="103"/>
      <c r="PQX21" s="103"/>
      <c r="PQY21" s="103"/>
      <c r="PQZ21" s="103"/>
      <c r="PRA21" s="103"/>
      <c r="PRB21" s="103"/>
      <c r="PRC21" s="103"/>
      <c r="PRD21" s="103"/>
      <c r="PRE21" s="103"/>
      <c r="PRF21" s="103"/>
      <c r="PRG21" s="103"/>
      <c r="PRH21" s="103"/>
      <c r="PRI21" s="103"/>
      <c r="PRJ21" s="103"/>
      <c r="PRK21" s="103"/>
      <c r="PRL21" s="103"/>
      <c r="PRM21" s="103"/>
      <c r="PRN21" s="103"/>
      <c r="PRO21" s="103"/>
      <c r="PRP21" s="103"/>
      <c r="PRQ21" s="103"/>
      <c r="PRR21" s="103"/>
      <c r="PRS21" s="103"/>
      <c r="PRT21" s="103"/>
      <c r="PRU21" s="103"/>
      <c r="PRV21" s="103"/>
      <c r="PRW21" s="103"/>
      <c r="PRX21" s="103"/>
      <c r="PRY21" s="103"/>
      <c r="PRZ21" s="103"/>
      <c r="PSA21" s="103"/>
      <c r="PSB21" s="103"/>
      <c r="PSC21" s="103"/>
      <c r="PSD21" s="103"/>
      <c r="PSE21" s="103"/>
      <c r="PSF21" s="103"/>
      <c r="PSG21" s="103"/>
      <c r="PSH21" s="103"/>
      <c r="PSI21" s="103"/>
      <c r="PSJ21" s="103"/>
      <c r="PSK21" s="103"/>
      <c r="PSL21" s="103"/>
      <c r="PSM21" s="103"/>
      <c r="PSN21" s="103"/>
      <c r="PSO21" s="103"/>
      <c r="PSP21" s="103"/>
      <c r="PSQ21" s="103"/>
      <c r="PSR21" s="103"/>
      <c r="PSS21" s="103"/>
      <c r="PST21" s="103"/>
      <c r="PSU21" s="103"/>
      <c r="PSV21" s="103"/>
      <c r="PSW21" s="103"/>
      <c r="PSX21" s="103"/>
      <c r="PSY21" s="103"/>
      <c r="PSZ21" s="103"/>
      <c r="PTA21" s="103"/>
      <c r="PTB21" s="103"/>
      <c r="PTC21" s="103"/>
      <c r="PTD21" s="103"/>
      <c r="PTE21" s="103"/>
      <c r="PTF21" s="103"/>
      <c r="PTG21" s="103"/>
      <c r="PTH21" s="103"/>
      <c r="PTI21" s="103"/>
      <c r="PTJ21" s="103"/>
      <c r="PTK21" s="103"/>
      <c r="PTL21" s="103"/>
      <c r="PTM21" s="103"/>
      <c r="PTN21" s="103"/>
      <c r="PTO21" s="103"/>
      <c r="PTP21" s="103"/>
      <c r="PTQ21" s="103"/>
      <c r="PTR21" s="103"/>
      <c r="PTS21" s="103"/>
      <c r="PTT21" s="103"/>
      <c r="PTU21" s="103"/>
      <c r="PTV21" s="103"/>
      <c r="PTW21" s="103"/>
      <c r="PTX21" s="103"/>
      <c r="PTY21" s="103"/>
      <c r="PTZ21" s="103"/>
      <c r="PUA21" s="103"/>
      <c r="PUB21" s="103"/>
      <c r="PUC21" s="103"/>
      <c r="PUD21" s="103"/>
      <c r="PUE21" s="103"/>
      <c r="PUF21" s="103"/>
      <c r="PUG21" s="103"/>
      <c r="PUH21" s="103"/>
      <c r="PUI21" s="103"/>
      <c r="PUJ21" s="103"/>
      <c r="PUK21" s="103"/>
      <c r="PUL21" s="103"/>
      <c r="PUM21" s="103"/>
      <c r="PUN21" s="103"/>
      <c r="PUO21" s="103"/>
      <c r="PUP21" s="103"/>
      <c r="PUQ21" s="103"/>
      <c r="PUR21" s="103"/>
      <c r="PUS21" s="103"/>
      <c r="PUT21" s="103"/>
      <c r="PUU21" s="103"/>
      <c r="PUV21" s="103"/>
      <c r="PUW21" s="103"/>
      <c r="PUX21" s="103"/>
      <c r="PUY21" s="103"/>
      <c r="PUZ21" s="103"/>
      <c r="PVA21" s="103"/>
      <c r="PVB21" s="103"/>
      <c r="PVC21" s="103"/>
      <c r="PVD21" s="103"/>
      <c r="PVE21" s="103"/>
      <c r="PVF21" s="103"/>
      <c r="PVG21" s="103"/>
      <c r="PVH21" s="103"/>
      <c r="PVI21" s="103"/>
      <c r="PVJ21" s="103"/>
      <c r="PVK21" s="103"/>
      <c r="PVL21" s="103"/>
      <c r="PVM21" s="103"/>
      <c r="PVN21" s="103"/>
      <c r="PVO21" s="103"/>
      <c r="PVP21" s="103"/>
      <c r="PVQ21" s="103"/>
      <c r="PVR21" s="103"/>
      <c r="PVS21" s="103"/>
      <c r="PVT21" s="103"/>
      <c r="PVU21" s="103"/>
      <c r="PVV21" s="103"/>
      <c r="PVW21" s="103"/>
      <c r="PVX21" s="103"/>
      <c r="PVY21" s="103"/>
      <c r="PVZ21" s="103"/>
      <c r="PWA21" s="103"/>
      <c r="PWB21" s="103"/>
      <c r="PWC21" s="103"/>
      <c r="PWD21" s="103"/>
      <c r="PWE21" s="103"/>
      <c r="PWF21" s="103"/>
      <c r="PWG21" s="103"/>
      <c r="PWH21" s="103"/>
      <c r="PWI21" s="103"/>
      <c r="PWJ21" s="103"/>
      <c r="PWK21" s="103"/>
      <c r="PWL21" s="103"/>
      <c r="PWM21" s="103"/>
      <c r="PWN21" s="103"/>
      <c r="PWO21" s="103"/>
      <c r="PWP21" s="103"/>
      <c r="PWQ21" s="103"/>
      <c r="PWR21" s="103"/>
      <c r="PWS21" s="103"/>
      <c r="PWT21" s="103"/>
      <c r="PWU21" s="103"/>
      <c r="PWV21" s="103"/>
      <c r="PWW21" s="103"/>
      <c r="PWX21" s="103"/>
      <c r="PWY21" s="103"/>
      <c r="PWZ21" s="103"/>
      <c r="PXA21" s="103"/>
      <c r="PXB21" s="103"/>
      <c r="PXC21" s="103"/>
      <c r="PXD21" s="103"/>
      <c r="PXE21" s="103"/>
      <c r="PXF21" s="103"/>
      <c r="PXG21" s="103"/>
      <c r="PXH21" s="103"/>
      <c r="PXI21" s="103"/>
      <c r="PXJ21" s="103"/>
      <c r="PXK21" s="103"/>
      <c r="PXL21" s="103"/>
      <c r="PXM21" s="103"/>
      <c r="PXN21" s="103"/>
      <c r="PXO21" s="103"/>
      <c r="PXP21" s="103"/>
      <c r="PXQ21" s="103"/>
      <c r="PXR21" s="103"/>
      <c r="PXS21" s="103"/>
      <c r="PXT21" s="103"/>
      <c r="PXU21" s="103"/>
      <c r="PXV21" s="103"/>
      <c r="PXW21" s="103"/>
      <c r="PXX21" s="103"/>
      <c r="PXY21" s="103"/>
      <c r="PXZ21" s="103"/>
      <c r="PYA21" s="103"/>
      <c r="PYB21" s="103"/>
      <c r="PYC21" s="103"/>
      <c r="PYD21" s="103"/>
      <c r="PYE21" s="103"/>
      <c r="PYF21" s="103"/>
      <c r="PYG21" s="103"/>
      <c r="PYH21" s="103"/>
      <c r="PYI21" s="103"/>
      <c r="PYJ21" s="103"/>
      <c r="PYK21" s="103"/>
      <c r="PYL21" s="103"/>
      <c r="PYM21" s="103"/>
      <c r="PYN21" s="103"/>
      <c r="PYO21" s="103"/>
      <c r="PYP21" s="103"/>
      <c r="PYQ21" s="103"/>
      <c r="PYR21" s="103"/>
      <c r="PYS21" s="103"/>
      <c r="PYT21" s="103"/>
      <c r="PYU21" s="103"/>
      <c r="PYV21" s="103"/>
      <c r="PYW21" s="103"/>
      <c r="PYX21" s="103"/>
      <c r="PYY21" s="103"/>
      <c r="PYZ21" s="103"/>
      <c r="PZA21" s="103"/>
      <c r="PZB21" s="103"/>
      <c r="PZC21" s="103"/>
      <c r="PZD21" s="103"/>
      <c r="PZE21" s="103"/>
      <c r="PZF21" s="103"/>
      <c r="PZG21" s="103"/>
      <c r="PZH21" s="103"/>
      <c r="PZI21" s="103"/>
      <c r="PZJ21" s="103"/>
      <c r="PZK21" s="103"/>
      <c r="PZL21" s="103"/>
      <c r="PZM21" s="103"/>
      <c r="PZN21" s="103"/>
      <c r="PZO21" s="103"/>
      <c r="PZP21" s="103"/>
      <c r="PZQ21" s="103"/>
      <c r="PZR21" s="103"/>
      <c r="PZS21" s="103"/>
      <c r="PZT21" s="103"/>
      <c r="PZU21" s="103"/>
      <c r="PZV21" s="103"/>
      <c r="PZW21" s="103"/>
      <c r="PZX21" s="103"/>
      <c r="PZY21" s="103"/>
      <c r="PZZ21" s="103"/>
      <c r="QAA21" s="103"/>
      <c r="QAB21" s="103"/>
      <c r="QAC21" s="103"/>
      <c r="QAD21" s="103"/>
      <c r="QAE21" s="103"/>
      <c r="QAF21" s="103"/>
      <c r="QAG21" s="103"/>
      <c r="QAH21" s="103"/>
      <c r="QAI21" s="103"/>
      <c r="QAJ21" s="103"/>
      <c r="QAK21" s="103"/>
      <c r="QAL21" s="103"/>
      <c r="QAM21" s="103"/>
      <c r="QAN21" s="103"/>
      <c r="QAO21" s="103"/>
      <c r="QAP21" s="103"/>
      <c r="QAQ21" s="103"/>
      <c r="QAR21" s="103"/>
      <c r="QAS21" s="103"/>
      <c r="QAT21" s="103"/>
      <c r="QAU21" s="103"/>
      <c r="QAV21" s="103"/>
      <c r="QAW21" s="103"/>
      <c r="QAX21" s="103"/>
      <c r="QAY21" s="103"/>
      <c r="QAZ21" s="103"/>
      <c r="QBA21" s="103"/>
      <c r="QBB21" s="103"/>
      <c r="QBC21" s="103"/>
      <c r="QBD21" s="103"/>
      <c r="QBE21" s="103"/>
      <c r="QBF21" s="103"/>
      <c r="QBG21" s="103"/>
      <c r="QBH21" s="103"/>
      <c r="QBI21" s="103"/>
      <c r="QBJ21" s="103"/>
      <c r="QBK21" s="103"/>
      <c r="QBL21" s="103"/>
      <c r="QBM21" s="103"/>
      <c r="QBN21" s="103"/>
      <c r="QBO21" s="103"/>
      <c r="QBP21" s="103"/>
      <c r="QBQ21" s="103"/>
      <c r="QBR21" s="103"/>
      <c r="QBS21" s="103"/>
      <c r="QBT21" s="103"/>
      <c r="QBU21" s="103"/>
      <c r="QBV21" s="103"/>
      <c r="QBW21" s="103"/>
      <c r="QBX21" s="103"/>
      <c r="QBY21" s="103"/>
      <c r="QBZ21" s="103"/>
      <c r="QCA21" s="103"/>
      <c r="QCB21" s="103"/>
      <c r="QCC21" s="103"/>
      <c r="QCD21" s="103"/>
      <c r="QCE21" s="103"/>
      <c r="QCF21" s="103"/>
      <c r="QCG21" s="103"/>
      <c r="QCH21" s="103"/>
      <c r="QCI21" s="103"/>
      <c r="QCJ21" s="103"/>
      <c r="QCK21" s="103"/>
      <c r="QCL21" s="103"/>
      <c r="QCM21" s="103"/>
      <c r="QCN21" s="103"/>
      <c r="QCO21" s="103"/>
      <c r="QCP21" s="103"/>
      <c r="QCQ21" s="103"/>
      <c r="QCR21" s="103"/>
      <c r="QCS21" s="103"/>
      <c r="QCT21" s="103"/>
      <c r="QCU21" s="103"/>
      <c r="QCV21" s="103"/>
      <c r="QCW21" s="103"/>
      <c r="QCX21" s="103"/>
      <c r="QCY21" s="103"/>
      <c r="QCZ21" s="103"/>
      <c r="QDA21" s="103"/>
      <c r="QDB21" s="103"/>
      <c r="QDC21" s="103"/>
      <c r="QDD21" s="103"/>
      <c r="QDE21" s="103"/>
      <c r="QDF21" s="103"/>
      <c r="QDG21" s="103"/>
      <c r="QDH21" s="103"/>
      <c r="QDI21" s="103"/>
      <c r="QDJ21" s="103"/>
      <c r="QDK21" s="103"/>
      <c r="QDL21" s="103"/>
      <c r="QDM21" s="103"/>
      <c r="QDN21" s="103"/>
      <c r="QDO21" s="103"/>
      <c r="QDP21" s="103"/>
      <c r="QDQ21" s="103"/>
      <c r="QDR21" s="103"/>
      <c r="QDS21" s="103"/>
      <c r="QDT21" s="103"/>
      <c r="QDU21" s="103"/>
      <c r="QDV21" s="103"/>
      <c r="QDW21" s="103"/>
      <c r="QDX21" s="103"/>
      <c r="QDY21" s="103"/>
      <c r="QDZ21" s="103"/>
      <c r="QEA21" s="103"/>
      <c r="QEB21" s="103"/>
      <c r="QEC21" s="103"/>
      <c r="QED21" s="103"/>
      <c r="QEE21" s="103"/>
      <c r="QEF21" s="103"/>
      <c r="QEG21" s="103"/>
      <c r="QEH21" s="103"/>
      <c r="QEI21" s="103"/>
      <c r="QEJ21" s="103"/>
      <c r="QEK21" s="103"/>
      <c r="QEL21" s="103"/>
      <c r="QEM21" s="103"/>
      <c r="QEN21" s="103"/>
      <c r="QEO21" s="103"/>
      <c r="QEP21" s="103"/>
      <c r="QEQ21" s="103"/>
      <c r="QER21" s="103"/>
      <c r="QES21" s="103"/>
      <c r="QET21" s="103"/>
      <c r="QEU21" s="103"/>
      <c r="QEV21" s="103"/>
      <c r="QEW21" s="103"/>
      <c r="QEX21" s="103"/>
      <c r="QEY21" s="103"/>
      <c r="QEZ21" s="103"/>
      <c r="QFA21" s="103"/>
      <c r="QFB21" s="103"/>
      <c r="QFC21" s="103"/>
      <c r="QFD21" s="103"/>
      <c r="QFE21" s="103"/>
      <c r="QFF21" s="103"/>
      <c r="QFG21" s="103"/>
      <c r="QFH21" s="103"/>
      <c r="QFI21" s="103"/>
      <c r="QFJ21" s="103"/>
      <c r="QFK21" s="103"/>
      <c r="QFL21" s="103"/>
      <c r="QFM21" s="103"/>
      <c r="QFN21" s="103"/>
      <c r="QFO21" s="103"/>
      <c r="QFP21" s="103"/>
      <c r="QFQ21" s="103"/>
      <c r="QFR21" s="103"/>
      <c r="QFS21" s="103"/>
      <c r="QFT21" s="103"/>
      <c r="QFU21" s="103"/>
      <c r="QFV21" s="103"/>
      <c r="QFW21" s="103"/>
      <c r="QFX21" s="103"/>
      <c r="QFY21" s="103"/>
      <c r="QFZ21" s="103"/>
      <c r="QGA21" s="103"/>
      <c r="QGB21" s="103"/>
      <c r="QGC21" s="103"/>
      <c r="QGD21" s="103"/>
      <c r="QGE21" s="103"/>
      <c r="QGF21" s="103"/>
      <c r="QGG21" s="103"/>
      <c r="QGH21" s="103"/>
      <c r="QGI21" s="103"/>
      <c r="QGJ21" s="103"/>
      <c r="QGK21" s="103"/>
      <c r="QGL21" s="103"/>
      <c r="QGM21" s="103"/>
      <c r="QGN21" s="103"/>
      <c r="QGO21" s="103"/>
      <c r="QGP21" s="103"/>
      <c r="QGQ21" s="103"/>
      <c r="QGR21" s="103"/>
      <c r="QGS21" s="103"/>
      <c r="QGT21" s="103"/>
      <c r="QGU21" s="103"/>
      <c r="QGV21" s="103"/>
      <c r="QGW21" s="103"/>
      <c r="QGX21" s="103"/>
      <c r="QGY21" s="103"/>
      <c r="QGZ21" s="103"/>
      <c r="QHA21" s="103"/>
      <c r="QHB21" s="103"/>
      <c r="QHC21" s="103"/>
      <c r="QHD21" s="103"/>
      <c r="QHE21" s="103"/>
      <c r="QHF21" s="103"/>
      <c r="QHG21" s="103"/>
      <c r="QHH21" s="103"/>
      <c r="QHI21" s="103"/>
      <c r="QHJ21" s="103"/>
      <c r="QHK21" s="103"/>
      <c r="QHL21" s="103"/>
      <c r="QHM21" s="103"/>
      <c r="QHN21" s="103"/>
      <c r="QHO21" s="103"/>
      <c r="QHP21" s="103"/>
      <c r="QHQ21" s="103"/>
      <c r="QHR21" s="103"/>
      <c r="QHS21" s="103"/>
      <c r="QHT21" s="103"/>
      <c r="QHU21" s="103"/>
      <c r="QHV21" s="103"/>
      <c r="QHW21" s="103"/>
      <c r="QHX21" s="103"/>
      <c r="QHY21" s="103"/>
      <c r="QHZ21" s="103"/>
      <c r="QIA21" s="103"/>
      <c r="QIB21" s="103"/>
      <c r="QIC21" s="103"/>
      <c r="QID21" s="103"/>
      <c r="QIE21" s="103"/>
      <c r="QIF21" s="103"/>
      <c r="QIG21" s="103"/>
      <c r="QIH21" s="103"/>
      <c r="QII21" s="103"/>
      <c r="QIJ21" s="103"/>
      <c r="QIK21" s="103"/>
      <c r="QIL21" s="103"/>
      <c r="QIM21" s="103"/>
      <c r="QIN21" s="103"/>
      <c r="QIO21" s="103"/>
      <c r="QIP21" s="103"/>
      <c r="QIQ21" s="103"/>
      <c r="QIR21" s="103"/>
      <c r="QIS21" s="103"/>
      <c r="QIT21" s="103"/>
      <c r="QIU21" s="103"/>
      <c r="QIV21" s="103"/>
      <c r="QIW21" s="103"/>
      <c r="QIX21" s="103"/>
      <c r="QIY21" s="103"/>
      <c r="QIZ21" s="103"/>
      <c r="QJA21" s="103"/>
      <c r="QJB21" s="103"/>
      <c r="QJC21" s="103"/>
      <c r="QJD21" s="103"/>
      <c r="QJE21" s="103"/>
      <c r="QJF21" s="103"/>
      <c r="QJG21" s="103"/>
      <c r="QJH21" s="103"/>
      <c r="QJI21" s="103"/>
      <c r="QJJ21" s="103"/>
      <c r="QJK21" s="103"/>
      <c r="QJL21" s="103"/>
      <c r="QJM21" s="103"/>
      <c r="QJN21" s="103"/>
      <c r="QJO21" s="103"/>
      <c r="QJP21" s="103"/>
      <c r="QJQ21" s="103"/>
      <c r="QJR21" s="103"/>
      <c r="QJS21" s="103"/>
      <c r="QJT21" s="103"/>
      <c r="QJU21" s="103"/>
      <c r="QJV21" s="103"/>
      <c r="QJW21" s="103"/>
      <c r="QJX21" s="103"/>
      <c r="QJY21" s="103"/>
      <c r="QJZ21" s="103"/>
      <c r="QKA21" s="103"/>
      <c r="QKB21" s="103"/>
      <c r="QKC21" s="103"/>
      <c r="QKD21" s="103"/>
      <c r="QKE21" s="103"/>
      <c r="QKF21" s="103"/>
      <c r="QKG21" s="103"/>
      <c r="QKH21" s="103"/>
      <c r="QKI21" s="103"/>
      <c r="QKJ21" s="103"/>
      <c r="QKK21" s="103"/>
      <c r="QKL21" s="103"/>
      <c r="QKM21" s="103"/>
      <c r="QKN21" s="103"/>
      <c r="QKO21" s="103"/>
      <c r="QKP21" s="103"/>
      <c r="QKQ21" s="103"/>
      <c r="QKR21" s="103"/>
      <c r="QKS21" s="103"/>
      <c r="QKT21" s="103"/>
      <c r="QKU21" s="103"/>
      <c r="QKV21" s="103"/>
      <c r="QKW21" s="103"/>
      <c r="QKX21" s="103"/>
      <c r="QKY21" s="103"/>
      <c r="QKZ21" s="103"/>
      <c r="QLA21" s="103"/>
      <c r="QLB21" s="103"/>
      <c r="QLC21" s="103"/>
      <c r="QLD21" s="103"/>
      <c r="QLE21" s="103"/>
      <c r="QLF21" s="103"/>
      <c r="QLG21" s="103"/>
      <c r="QLH21" s="103"/>
      <c r="QLI21" s="103"/>
      <c r="QLJ21" s="103"/>
      <c r="QLK21" s="103"/>
      <c r="QLL21" s="103"/>
      <c r="QLM21" s="103"/>
      <c r="QLN21" s="103"/>
      <c r="QLO21" s="103"/>
      <c r="QLP21" s="103"/>
      <c r="QLQ21" s="103"/>
      <c r="QLR21" s="103"/>
      <c r="QLS21" s="103"/>
      <c r="QLT21" s="103"/>
      <c r="QLU21" s="103"/>
      <c r="QLV21" s="103"/>
      <c r="QLW21" s="103"/>
      <c r="QLX21" s="103"/>
      <c r="QLY21" s="103"/>
      <c r="QLZ21" s="103"/>
      <c r="QMA21" s="103"/>
      <c r="QMB21" s="103"/>
      <c r="QMC21" s="103"/>
      <c r="QMD21" s="103"/>
      <c r="QME21" s="103"/>
      <c r="QMF21" s="103"/>
      <c r="QMG21" s="103"/>
      <c r="QMH21" s="103"/>
      <c r="QMI21" s="103"/>
      <c r="QMJ21" s="103"/>
      <c r="QMK21" s="103"/>
      <c r="QML21" s="103"/>
      <c r="QMM21" s="103"/>
      <c r="QMN21" s="103"/>
      <c r="QMO21" s="103"/>
      <c r="QMP21" s="103"/>
      <c r="QMQ21" s="103"/>
      <c r="QMR21" s="103"/>
      <c r="QMS21" s="103"/>
      <c r="QMT21" s="103"/>
      <c r="QMU21" s="103"/>
      <c r="QMV21" s="103"/>
      <c r="QMW21" s="103"/>
      <c r="QMX21" s="103"/>
      <c r="QMY21" s="103"/>
      <c r="QMZ21" s="103"/>
      <c r="QNA21" s="103"/>
      <c r="QNB21" s="103"/>
      <c r="QNC21" s="103"/>
      <c r="QND21" s="103"/>
      <c r="QNE21" s="103"/>
      <c r="QNF21" s="103"/>
      <c r="QNG21" s="103"/>
      <c r="QNH21" s="103"/>
      <c r="QNI21" s="103"/>
      <c r="QNJ21" s="103"/>
      <c r="QNK21" s="103"/>
      <c r="QNL21" s="103"/>
      <c r="QNM21" s="103"/>
      <c r="QNN21" s="103"/>
      <c r="QNO21" s="103"/>
      <c r="QNP21" s="103"/>
      <c r="QNQ21" s="103"/>
      <c r="QNR21" s="103"/>
      <c r="QNS21" s="103"/>
      <c r="QNT21" s="103"/>
      <c r="QNU21" s="103"/>
      <c r="QNV21" s="103"/>
      <c r="QNW21" s="103"/>
      <c r="QNX21" s="103"/>
      <c r="QNY21" s="103"/>
      <c r="QNZ21" s="103"/>
      <c r="QOA21" s="103"/>
      <c r="QOB21" s="103"/>
      <c r="QOC21" s="103"/>
      <c r="QOD21" s="103"/>
      <c r="QOE21" s="103"/>
      <c r="QOF21" s="103"/>
      <c r="QOG21" s="103"/>
      <c r="QOH21" s="103"/>
      <c r="QOI21" s="103"/>
      <c r="QOJ21" s="103"/>
      <c r="QOK21" s="103"/>
      <c r="QOL21" s="103"/>
      <c r="QOM21" s="103"/>
      <c r="QON21" s="103"/>
      <c r="QOO21" s="103"/>
      <c r="QOP21" s="103"/>
      <c r="QOQ21" s="103"/>
      <c r="QOR21" s="103"/>
      <c r="QOS21" s="103"/>
      <c r="QOT21" s="103"/>
      <c r="QOU21" s="103"/>
      <c r="QOV21" s="103"/>
      <c r="QOW21" s="103"/>
      <c r="QOX21" s="103"/>
      <c r="QOY21" s="103"/>
      <c r="QOZ21" s="103"/>
      <c r="QPA21" s="103"/>
      <c r="QPB21" s="103"/>
      <c r="QPC21" s="103"/>
      <c r="QPD21" s="103"/>
      <c r="QPE21" s="103"/>
      <c r="QPF21" s="103"/>
      <c r="QPG21" s="103"/>
      <c r="QPH21" s="103"/>
      <c r="QPI21" s="103"/>
      <c r="QPJ21" s="103"/>
      <c r="QPK21" s="103"/>
      <c r="QPL21" s="103"/>
      <c r="QPM21" s="103"/>
      <c r="QPN21" s="103"/>
      <c r="QPO21" s="103"/>
      <c r="QPP21" s="103"/>
      <c r="QPQ21" s="103"/>
      <c r="QPR21" s="103"/>
      <c r="QPS21" s="103"/>
      <c r="QPT21" s="103"/>
      <c r="QPU21" s="103"/>
      <c r="QPV21" s="103"/>
      <c r="QPW21" s="103"/>
      <c r="QPX21" s="103"/>
      <c r="QPY21" s="103"/>
      <c r="QPZ21" s="103"/>
      <c r="QQA21" s="103"/>
      <c r="QQB21" s="103"/>
      <c r="QQC21" s="103"/>
      <c r="QQD21" s="103"/>
      <c r="QQE21" s="103"/>
      <c r="QQF21" s="103"/>
      <c r="QQG21" s="103"/>
      <c r="QQH21" s="103"/>
      <c r="QQI21" s="103"/>
      <c r="QQJ21" s="103"/>
      <c r="QQK21" s="103"/>
      <c r="QQL21" s="103"/>
      <c r="QQM21" s="103"/>
      <c r="QQN21" s="103"/>
      <c r="QQO21" s="103"/>
      <c r="QQP21" s="103"/>
      <c r="QQQ21" s="103"/>
      <c r="QQR21" s="103"/>
      <c r="QQS21" s="103"/>
      <c r="QQT21" s="103"/>
      <c r="QQU21" s="103"/>
      <c r="QQV21" s="103"/>
      <c r="QQW21" s="103"/>
      <c r="QQX21" s="103"/>
      <c r="QQY21" s="103"/>
      <c r="QQZ21" s="103"/>
      <c r="QRA21" s="103"/>
      <c r="QRB21" s="103"/>
      <c r="QRC21" s="103"/>
      <c r="QRD21" s="103"/>
      <c r="QRE21" s="103"/>
      <c r="QRF21" s="103"/>
      <c r="QRG21" s="103"/>
      <c r="QRH21" s="103"/>
      <c r="QRI21" s="103"/>
      <c r="QRJ21" s="103"/>
      <c r="QRK21" s="103"/>
      <c r="QRL21" s="103"/>
      <c r="QRM21" s="103"/>
      <c r="QRN21" s="103"/>
      <c r="QRO21" s="103"/>
      <c r="QRP21" s="103"/>
      <c r="QRQ21" s="103"/>
      <c r="QRR21" s="103"/>
      <c r="QRS21" s="103"/>
      <c r="QRT21" s="103"/>
      <c r="QRU21" s="103"/>
      <c r="QRV21" s="103"/>
      <c r="QRW21" s="103"/>
      <c r="QRX21" s="103"/>
      <c r="QRY21" s="103"/>
      <c r="QRZ21" s="103"/>
      <c r="QSA21" s="103"/>
      <c r="QSB21" s="103"/>
      <c r="QSC21" s="103"/>
      <c r="QSD21" s="103"/>
      <c r="QSE21" s="103"/>
      <c r="QSF21" s="103"/>
      <c r="QSG21" s="103"/>
      <c r="QSH21" s="103"/>
      <c r="QSI21" s="103"/>
      <c r="QSJ21" s="103"/>
      <c r="QSK21" s="103"/>
      <c r="QSL21" s="103"/>
      <c r="QSM21" s="103"/>
      <c r="QSN21" s="103"/>
      <c r="QSO21" s="103"/>
      <c r="QSP21" s="103"/>
      <c r="QSQ21" s="103"/>
      <c r="QSR21" s="103"/>
      <c r="QSS21" s="103"/>
      <c r="QST21" s="103"/>
      <c r="QSU21" s="103"/>
      <c r="QSV21" s="103"/>
      <c r="QSW21" s="103"/>
      <c r="QSX21" s="103"/>
      <c r="QSY21" s="103"/>
      <c r="QSZ21" s="103"/>
      <c r="QTA21" s="103"/>
      <c r="QTB21" s="103"/>
      <c r="QTC21" s="103"/>
      <c r="QTD21" s="103"/>
      <c r="QTE21" s="103"/>
      <c r="QTF21" s="103"/>
      <c r="QTG21" s="103"/>
      <c r="QTH21" s="103"/>
      <c r="QTI21" s="103"/>
      <c r="QTJ21" s="103"/>
      <c r="QTK21" s="103"/>
      <c r="QTL21" s="103"/>
      <c r="QTM21" s="103"/>
      <c r="QTN21" s="103"/>
      <c r="QTO21" s="103"/>
      <c r="QTP21" s="103"/>
      <c r="QTQ21" s="103"/>
      <c r="QTR21" s="103"/>
      <c r="QTS21" s="103"/>
      <c r="QTT21" s="103"/>
      <c r="QTU21" s="103"/>
      <c r="QTV21" s="103"/>
      <c r="QTW21" s="103"/>
      <c r="QTX21" s="103"/>
      <c r="QTY21" s="103"/>
      <c r="QTZ21" s="103"/>
      <c r="QUA21" s="103"/>
      <c r="QUB21" s="103"/>
      <c r="QUC21" s="103"/>
      <c r="QUD21" s="103"/>
      <c r="QUE21" s="103"/>
      <c r="QUF21" s="103"/>
      <c r="QUG21" s="103"/>
      <c r="QUH21" s="103"/>
      <c r="QUI21" s="103"/>
      <c r="QUJ21" s="103"/>
      <c r="QUK21" s="103"/>
      <c r="QUL21" s="103"/>
      <c r="QUM21" s="103"/>
      <c r="QUN21" s="103"/>
      <c r="QUO21" s="103"/>
      <c r="QUP21" s="103"/>
      <c r="QUQ21" s="103"/>
      <c r="QUR21" s="103"/>
      <c r="QUS21" s="103"/>
      <c r="QUT21" s="103"/>
      <c r="QUU21" s="103"/>
      <c r="QUV21" s="103"/>
      <c r="QUW21" s="103"/>
      <c r="QUX21" s="103"/>
      <c r="QUY21" s="103"/>
      <c r="QUZ21" s="103"/>
      <c r="QVA21" s="103"/>
      <c r="QVB21" s="103"/>
      <c r="QVC21" s="103"/>
      <c r="QVD21" s="103"/>
      <c r="QVE21" s="103"/>
      <c r="QVF21" s="103"/>
      <c r="QVG21" s="103"/>
      <c r="QVH21" s="103"/>
      <c r="QVI21" s="103"/>
      <c r="QVJ21" s="103"/>
      <c r="QVK21" s="103"/>
      <c r="QVL21" s="103"/>
      <c r="QVM21" s="103"/>
      <c r="QVN21" s="103"/>
      <c r="QVO21" s="103"/>
      <c r="QVP21" s="103"/>
      <c r="QVQ21" s="103"/>
      <c r="QVR21" s="103"/>
      <c r="QVS21" s="103"/>
      <c r="QVT21" s="103"/>
      <c r="QVU21" s="103"/>
      <c r="QVV21" s="103"/>
      <c r="QVW21" s="103"/>
      <c r="QVX21" s="103"/>
      <c r="QVY21" s="103"/>
      <c r="QVZ21" s="103"/>
      <c r="QWA21" s="103"/>
      <c r="QWB21" s="103"/>
      <c r="QWC21" s="103"/>
      <c r="QWD21" s="103"/>
      <c r="QWE21" s="103"/>
      <c r="QWF21" s="103"/>
      <c r="QWG21" s="103"/>
      <c r="QWH21" s="103"/>
      <c r="QWI21" s="103"/>
      <c r="QWJ21" s="103"/>
      <c r="QWK21" s="103"/>
      <c r="QWL21" s="103"/>
      <c r="QWM21" s="103"/>
      <c r="QWN21" s="103"/>
      <c r="QWO21" s="103"/>
      <c r="QWP21" s="103"/>
      <c r="QWQ21" s="103"/>
      <c r="QWR21" s="103"/>
      <c r="QWS21" s="103"/>
      <c r="QWT21" s="103"/>
      <c r="QWU21" s="103"/>
      <c r="QWV21" s="103"/>
      <c r="QWW21" s="103"/>
      <c r="QWX21" s="103"/>
      <c r="QWY21" s="103"/>
      <c r="QWZ21" s="103"/>
      <c r="QXA21" s="103"/>
      <c r="QXB21" s="103"/>
      <c r="QXC21" s="103"/>
      <c r="QXD21" s="103"/>
      <c r="QXE21" s="103"/>
      <c r="QXF21" s="103"/>
      <c r="QXG21" s="103"/>
      <c r="QXH21" s="103"/>
      <c r="QXI21" s="103"/>
      <c r="QXJ21" s="103"/>
      <c r="QXK21" s="103"/>
      <c r="QXL21" s="103"/>
      <c r="QXM21" s="103"/>
      <c r="QXN21" s="103"/>
      <c r="QXO21" s="103"/>
      <c r="QXP21" s="103"/>
      <c r="QXQ21" s="103"/>
      <c r="QXR21" s="103"/>
      <c r="QXS21" s="103"/>
      <c r="QXT21" s="103"/>
      <c r="QXU21" s="103"/>
      <c r="QXV21" s="103"/>
      <c r="QXW21" s="103"/>
      <c r="QXX21" s="103"/>
      <c r="QXY21" s="103"/>
      <c r="QXZ21" s="103"/>
      <c r="QYA21" s="103"/>
      <c r="QYB21" s="103"/>
      <c r="QYC21" s="103"/>
      <c r="QYD21" s="103"/>
      <c r="QYE21" s="103"/>
      <c r="QYF21" s="103"/>
      <c r="QYG21" s="103"/>
      <c r="QYH21" s="103"/>
      <c r="QYI21" s="103"/>
      <c r="QYJ21" s="103"/>
      <c r="QYK21" s="103"/>
      <c r="QYL21" s="103"/>
      <c r="QYM21" s="103"/>
      <c r="QYN21" s="103"/>
      <c r="QYO21" s="103"/>
      <c r="QYP21" s="103"/>
      <c r="QYQ21" s="103"/>
      <c r="QYR21" s="103"/>
      <c r="QYS21" s="103"/>
      <c r="QYT21" s="103"/>
      <c r="QYU21" s="103"/>
      <c r="QYV21" s="103"/>
      <c r="QYW21" s="103"/>
      <c r="QYX21" s="103"/>
      <c r="QYY21" s="103"/>
      <c r="QYZ21" s="103"/>
      <c r="QZA21" s="103"/>
      <c r="QZB21" s="103"/>
      <c r="QZC21" s="103"/>
      <c r="QZD21" s="103"/>
      <c r="QZE21" s="103"/>
      <c r="QZF21" s="103"/>
      <c r="QZG21" s="103"/>
      <c r="QZH21" s="103"/>
      <c r="QZI21" s="103"/>
      <c r="QZJ21" s="103"/>
      <c r="QZK21" s="103"/>
      <c r="QZL21" s="103"/>
      <c r="QZM21" s="103"/>
      <c r="QZN21" s="103"/>
      <c r="QZO21" s="103"/>
      <c r="QZP21" s="103"/>
      <c r="QZQ21" s="103"/>
      <c r="QZR21" s="103"/>
      <c r="QZS21" s="103"/>
      <c r="QZT21" s="103"/>
      <c r="QZU21" s="103"/>
      <c r="QZV21" s="103"/>
      <c r="QZW21" s="103"/>
      <c r="QZX21" s="103"/>
      <c r="QZY21" s="103"/>
      <c r="QZZ21" s="103"/>
      <c r="RAA21" s="103"/>
      <c r="RAB21" s="103"/>
      <c r="RAC21" s="103"/>
      <c r="RAD21" s="103"/>
      <c r="RAE21" s="103"/>
      <c r="RAF21" s="103"/>
      <c r="RAG21" s="103"/>
      <c r="RAH21" s="103"/>
      <c r="RAI21" s="103"/>
      <c r="RAJ21" s="103"/>
      <c r="RAK21" s="103"/>
      <c r="RAL21" s="103"/>
      <c r="RAM21" s="103"/>
      <c r="RAN21" s="103"/>
      <c r="RAO21" s="103"/>
      <c r="RAP21" s="103"/>
      <c r="RAQ21" s="103"/>
      <c r="RAR21" s="103"/>
      <c r="RAS21" s="103"/>
      <c r="RAT21" s="103"/>
      <c r="RAU21" s="103"/>
      <c r="RAV21" s="103"/>
      <c r="RAW21" s="103"/>
      <c r="RAX21" s="103"/>
      <c r="RAY21" s="103"/>
      <c r="RAZ21" s="103"/>
      <c r="RBA21" s="103"/>
      <c r="RBB21" s="103"/>
      <c r="RBC21" s="103"/>
      <c r="RBD21" s="103"/>
      <c r="RBE21" s="103"/>
      <c r="RBF21" s="103"/>
      <c r="RBG21" s="103"/>
      <c r="RBH21" s="103"/>
      <c r="RBI21" s="103"/>
      <c r="RBJ21" s="103"/>
      <c r="RBK21" s="103"/>
      <c r="RBL21" s="103"/>
      <c r="RBM21" s="103"/>
      <c r="RBN21" s="103"/>
      <c r="RBO21" s="103"/>
      <c r="RBP21" s="103"/>
      <c r="RBQ21" s="103"/>
      <c r="RBR21" s="103"/>
      <c r="RBS21" s="103"/>
      <c r="RBT21" s="103"/>
      <c r="RBU21" s="103"/>
      <c r="RBV21" s="103"/>
      <c r="RBW21" s="103"/>
      <c r="RBX21" s="103"/>
      <c r="RBY21" s="103"/>
      <c r="RBZ21" s="103"/>
      <c r="RCA21" s="103"/>
      <c r="RCB21" s="103"/>
      <c r="RCC21" s="103"/>
      <c r="RCD21" s="103"/>
      <c r="RCE21" s="103"/>
      <c r="RCF21" s="103"/>
      <c r="RCG21" s="103"/>
      <c r="RCH21" s="103"/>
      <c r="RCI21" s="103"/>
      <c r="RCJ21" s="103"/>
      <c r="RCK21" s="103"/>
      <c r="RCL21" s="103"/>
      <c r="RCM21" s="103"/>
      <c r="RCN21" s="103"/>
      <c r="RCO21" s="103"/>
      <c r="RCP21" s="103"/>
      <c r="RCQ21" s="103"/>
      <c r="RCR21" s="103"/>
      <c r="RCS21" s="103"/>
      <c r="RCT21" s="103"/>
      <c r="RCU21" s="103"/>
      <c r="RCV21" s="103"/>
      <c r="RCW21" s="103"/>
      <c r="RCX21" s="103"/>
      <c r="RCY21" s="103"/>
      <c r="RCZ21" s="103"/>
      <c r="RDA21" s="103"/>
      <c r="RDB21" s="103"/>
      <c r="RDC21" s="103"/>
      <c r="RDD21" s="103"/>
      <c r="RDE21" s="103"/>
      <c r="RDF21" s="103"/>
      <c r="RDG21" s="103"/>
      <c r="RDH21" s="103"/>
      <c r="RDI21" s="103"/>
      <c r="RDJ21" s="103"/>
      <c r="RDK21" s="103"/>
      <c r="RDL21" s="103"/>
      <c r="RDM21" s="103"/>
      <c r="RDN21" s="103"/>
      <c r="RDO21" s="103"/>
      <c r="RDP21" s="103"/>
      <c r="RDQ21" s="103"/>
      <c r="RDR21" s="103"/>
      <c r="RDS21" s="103"/>
      <c r="RDT21" s="103"/>
      <c r="RDU21" s="103"/>
      <c r="RDV21" s="103"/>
      <c r="RDW21" s="103"/>
      <c r="RDX21" s="103"/>
      <c r="RDY21" s="103"/>
      <c r="RDZ21" s="103"/>
      <c r="REA21" s="103"/>
      <c r="REB21" s="103"/>
      <c r="REC21" s="103"/>
      <c r="RED21" s="103"/>
      <c r="REE21" s="103"/>
      <c r="REF21" s="103"/>
      <c r="REG21" s="103"/>
      <c r="REH21" s="103"/>
      <c r="REI21" s="103"/>
      <c r="REJ21" s="103"/>
      <c r="REK21" s="103"/>
      <c r="REL21" s="103"/>
      <c r="REM21" s="103"/>
      <c r="REN21" s="103"/>
      <c r="REO21" s="103"/>
      <c r="REP21" s="103"/>
      <c r="REQ21" s="103"/>
      <c r="RER21" s="103"/>
      <c r="RES21" s="103"/>
      <c r="RET21" s="103"/>
      <c r="REU21" s="103"/>
      <c r="REV21" s="103"/>
      <c r="REW21" s="103"/>
      <c r="REX21" s="103"/>
      <c r="REY21" s="103"/>
      <c r="REZ21" s="103"/>
      <c r="RFA21" s="103"/>
      <c r="RFB21" s="103"/>
      <c r="RFC21" s="103"/>
      <c r="RFD21" s="103"/>
      <c r="RFE21" s="103"/>
      <c r="RFF21" s="103"/>
      <c r="RFG21" s="103"/>
      <c r="RFH21" s="103"/>
      <c r="RFI21" s="103"/>
      <c r="RFJ21" s="103"/>
      <c r="RFK21" s="103"/>
      <c r="RFL21" s="103"/>
      <c r="RFM21" s="103"/>
      <c r="RFN21" s="103"/>
      <c r="RFO21" s="103"/>
      <c r="RFP21" s="103"/>
      <c r="RFQ21" s="103"/>
      <c r="RFR21" s="103"/>
      <c r="RFS21" s="103"/>
      <c r="RFT21" s="103"/>
      <c r="RFU21" s="103"/>
      <c r="RFV21" s="103"/>
      <c r="RFW21" s="103"/>
      <c r="RFX21" s="103"/>
      <c r="RFY21" s="103"/>
      <c r="RFZ21" s="103"/>
      <c r="RGA21" s="103"/>
      <c r="RGB21" s="103"/>
      <c r="RGC21" s="103"/>
      <c r="RGD21" s="103"/>
      <c r="RGE21" s="103"/>
      <c r="RGF21" s="103"/>
      <c r="RGG21" s="103"/>
      <c r="RGH21" s="103"/>
      <c r="RGI21" s="103"/>
      <c r="RGJ21" s="103"/>
      <c r="RGK21" s="103"/>
      <c r="RGL21" s="103"/>
      <c r="RGM21" s="103"/>
      <c r="RGN21" s="103"/>
      <c r="RGO21" s="103"/>
      <c r="RGP21" s="103"/>
      <c r="RGQ21" s="103"/>
      <c r="RGR21" s="103"/>
      <c r="RGS21" s="103"/>
      <c r="RGT21" s="103"/>
      <c r="RGU21" s="103"/>
      <c r="RGV21" s="103"/>
      <c r="RGW21" s="103"/>
      <c r="RGX21" s="103"/>
      <c r="RGY21" s="103"/>
      <c r="RGZ21" s="103"/>
      <c r="RHA21" s="103"/>
      <c r="RHB21" s="103"/>
      <c r="RHC21" s="103"/>
      <c r="RHD21" s="103"/>
      <c r="RHE21" s="103"/>
      <c r="RHF21" s="103"/>
      <c r="RHG21" s="103"/>
      <c r="RHH21" s="103"/>
      <c r="RHI21" s="103"/>
      <c r="RHJ21" s="103"/>
      <c r="RHK21" s="103"/>
      <c r="RHL21" s="103"/>
      <c r="RHM21" s="103"/>
      <c r="RHN21" s="103"/>
      <c r="RHO21" s="103"/>
      <c r="RHP21" s="103"/>
      <c r="RHQ21" s="103"/>
      <c r="RHR21" s="103"/>
      <c r="RHS21" s="103"/>
      <c r="RHT21" s="103"/>
      <c r="RHU21" s="103"/>
      <c r="RHV21" s="103"/>
      <c r="RHW21" s="103"/>
      <c r="RHX21" s="103"/>
      <c r="RHY21" s="103"/>
      <c r="RHZ21" s="103"/>
      <c r="RIA21" s="103"/>
      <c r="RIB21" s="103"/>
      <c r="RIC21" s="103"/>
      <c r="RID21" s="103"/>
      <c r="RIE21" s="103"/>
      <c r="RIF21" s="103"/>
      <c r="RIG21" s="103"/>
      <c r="RIH21" s="103"/>
      <c r="RII21" s="103"/>
      <c r="RIJ21" s="103"/>
      <c r="RIK21" s="103"/>
      <c r="RIL21" s="103"/>
      <c r="RIM21" s="103"/>
      <c r="RIN21" s="103"/>
      <c r="RIO21" s="103"/>
      <c r="RIP21" s="103"/>
      <c r="RIQ21" s="103"/>
      <c r="RIR21" s="103"/>
      <c r="RIS21" s="103"/>
      <c r="RIT21" s="103"/>
      <c r="RIU21" s="103"/>
      <c r="RIV21" s="103"/>
      <c r="RIW21" s="103"/>
      <c r="RIX21" s="103"/>
      <c r="RIY21" s="103"/>
      <c r="RIZ21" s="103"/>
      <c r="RJA21" s="103"/>
      <c r="RJB21" s="103"/>
      <c r="RJC21" s="103"/>
      <c r="RJD21" s="103"/>
      <c r="RJE21" s="103"/>
      <c r="RJF21" s="103"/>
      <c r="RJG21" s="103"/>
      <c r="RJH21" s="103"/>
      <c r="RJI21" s="103"/>
      <c r="RJJ21" s="103"/>
      <c r="RJK21" s="103"/>
      <c r="RJL21" s="103"/>
      <c r="RJM21" s="103"/>
      <c r="RJN21" s="103"/>
      <c r="RJO21" s="103"/>
      <c r="RJP21" s="103"/>
      <c r="RJQ21" s="103"/>
      <c r="RJR21" s="103"/>
      <c r="RJS21" s="103"/>
      <c r="RJT21" s="103"/>
      <c r="RJU21" s="103"/>
      <c r="RJV21" s="103"/>
      <c r="RJW21" s="103"/>
      <c r="RJX21" s="103"/>
      <c r="RJY21" s="103"/>
      <c r="RJZ21" s="103"/>
      <c r="RKA21" s="103"/>
      <c r="RKB21" s="103"/>
      <c r="RKC21" s="103"/>
      <c r="RKD21" s="103"/>
      <c r="RKE21" s="103"/>
      <c r="RKF21" s="103"/>
      <c r="RKG21" s="103"/>
      <c r="RKH21" s="103"/>
      <c r="RKI21" s="103"/>
      <c r="RKJ21" s="103"/>
      <c r="RKK21" s="103"/>
      <c r="RKL21" s="103"/>
      <c r="RKM21" s="103"/>
      <c r="RKN21" s="103"/>
      <c r="RKO21" s="103"/>
      <c r="RKP21" s="103"/>
      <c r="RKQ21" s="103"/>
      <c r="RKR21" s="103"/>
      <c r="RKS21" s="103"/>
      <c r="RKT21" s="103"/>
      <c r="RKU21" s="103"/>
      <c r="RKV21" s="103"/>
      <c r="RKW21" s="103"/>
      <c r="RKX21" s="103"/>
      <c r="RKY21" s="103"/>
      <c r="RKZ21" s="103"/>
      <c r="RLA21" s="103"/>
      <c r="RLB21" s="103"/>
      <c r="RLC21" s="103"/>
      <c r="RLD21" s="103"/>
      <c r="RLE21" s="103"/>
      <c r="RLF21" s="103"/>
      <c r="RLG21" s="103"/>
      <c r="RLH21" s="103"/>
      <c r="RLI21" s="103"/>
      <c r="RLJ21" s="103"/>
      <c r="RLK21" s="103"/>
      <c r="RLL21" s="103"/>
      <c r="RLM21" s="103"/>
      <c r="RLN21" s="103"/>
      <c r="RLO21" s="103"/>
      <c r="RLP21" s="103"/>
      <c r="RLQ21" s="103"/>
      <c r="RLR21" s="103"/>
      <c r="RLS21" s="103"/>
      <c r="RLT21" s="103"/>
      <c r="RLU21" s="103"/>
      <c r="RLV21" s="103"/>
      <c r="RLW21" s="103"/>
      <c r="RLX21" s="103"/>
      <c r="RLY21" s="103"/>
      <c r="RLZ21" s="103"/>
      <c r="RMA21" s="103"/>
      <c r="RMB21" s="103"/>
      <c r="RMC21" s="103"/>
      <c r="RMD21" s="103"/>
      <c r="RME21" s="103"/>
      <c r="RMF21" s="103"/>
      <c r="RMG21" s="103"/>
      <c r="RMH21" s="103"/>
      <c r="RMI21" s="103"/>
      <c r="RMJ21" s="103"/>
      <c r="RMK21" s="103"/>
      <c r="RML21" s="103"/>
      <c r="RMM21" s="103"/>
      <c r="RMN21" s="103"/>
      <c r="RMO21" s="103"/>
      <c r="RMP21" s="103"/>
      <c r="RMQ21" s="103"/>
      <c r="RMR21" s="103"/>
      <c r="RMS21" s="103"/>
      <c r="RMT21" s="103"/>
      <c r="RMU21" s="103"/>
      <c r="RMV21" s="103"/>
      <c r="RMW21" s="103"/>
      <c r="RMX21" s="103"/>
      <c r="RMY21" s="103"/>
      <c r="RMZ21" s="103"/>
      <c r="RNA21" s="103"/>
      <c r="RNB21" s="103"/>
      <c r="RNC21" s="103"/>
      <c r="RND21" s="103"/>
      <c r="RNE21" s="103"/>
      <c r="RNF21" s="103"/>
      <c r="RNG21" s="103"/>
      <c r="RNH21" s="103"/>
      <c r="RNI21" s="103"/>
      <c r="RNJ21" s="103"/>
      <c r="RNK21" s="103"/>
      <c r="RNL21" s="103"/>
      <c r="RNM21" s="103"/>
      <c r="RNN21" s="103"/>
      <c r="RNO21" s="103"/>
      <c r="RNP21" s="103"/>
      <c r="RNQ21" s="103"/>
      <c r="RNR21" s="103"/>
      <c r="RNS21" s="103"/>
      <c r="RNT21" s="103"/>
      <c r="RNU21" s="103"/>
      <c r="RNV21" s="103"/>
      <c r="RNW21" s="103"/>
      <c r="RNX21" s="103"/>
      <c r="RNY21" s="103"/>
      <c r="RNZ21" s="103"/>
      <c r="ROA21" s="103"/>
      <c r="ROB21" s="103"/>
      <c r="ROC21" s="103"/>
      <c r="ROD21" s="103"/>
      <c r="ROE21" s="103"/>
      <c r="ROF21" s="103"/>
      <c r="ROG21" s="103"/>
      <c r="ROH21" s="103"/>
      <c r="ROI21" s="103"/>
      <c r="ROJ21" s="103"/>
      <c r="ROK21" s="103"/>
      <c r="ROL21" s="103"/>
      <c r="ROM21" s="103"/>
      <c r="RON21" s="103"/>
      <c r="ROO21" s="103"/>
      <c r="ROP21" s="103"/>
      <c r="ROQ21" s="103"/>
      <c r="ROR21" s="103"/>
      <c r="ROS21" s="103"/>
      <c r="ROT21" s="103"/>
      <c r="ROU21" s="103"/>
      <c r="ROV21" s="103"/>
      <c r="ROW21" s="103"/>
      <c r="ROX21" s="103"/>
      <c r="ROY21" s="103"/>
      <c r="ROZ21" s="103"/>
      <c r="RPA21" s="103"/>
      <c r="RPB21" s="103"/>
      <c r="RPC21" s="103"/>
      <c r="RPD21" s="103"/>
      <c r="RPE21" s="103"/>
      <c r="RPF21" s="103"/>
      <c r="RPG21" s="103"/>
      <c r="RPH21" s="103"/>
      <c r="RPI21" s="103"/>
      <c r="RPJ21" s="103"/>
      <c r="RPK21" s="103"/>
      <c r="RPL21" s="103"/>
      <c r="RPM21" s="103"/>
      <c r="RPN21" s="103"/>
      <c r="RPO21" s="103"/>
      <c r="RPP21" s="103"/>
      <c r="RPQ21" s="103"/>
      <c r="RPR21" s="103"/>
      <c r="RPS21" s="103"/>
      <c r="RPT21" s="103"/>
      <c r="RPU21" s="103"/>
      <c r="RPV21" s="103"/>
      <c r="RPW21" s="103"/>
      <c r="RPX21" s="103"/>
      <c r="RPY21" s="103"/>
      <c r="RPZ21" s="103"/>
      <c r="RQA21" s="103"/>
      <c r="RQB21" s="103"/>
      <c r="RQC21" s="103"/>
      <c r="RQD21" s="103"/>
      <c r="RQE21" s="103"/>
      <c r="RQF21" s="103"/>
      <c r="RQG21" s="103"/>
      <c r="RQH21" s="103"/>
      <c r="RQI21" s="103"/>
      <c r="RQJ21" s="103"/>
      <c r="RQK21" s="103"/>
      <c r="RQL21" s="103"/>
      <c r="RQM21" s="103"/>
      <c r="RQN21" s="103"/>
      <c r="RQO21" s="103"/>
      <c r="RQP21" s="103"/>
      <c r="RQQ21" s="103"/>
      <c r="RQR21" s="103"/>
      <c r="RQS21" s="103"/>
      <c r="RQT21" s="103"/>
      <c r="RQU21" s="103"/>
      <c r="RQV21" s="103"/>
      <c r="RQW21" s="103"/>
      <c r="RQX21" s="103"/>
      <c r="RQY21" s="103"/>
      <c r="RQZ21" s="103"/>
      <c r="RRA21" s="103"/>
      <c r="RRB21" s="103"/>
      <c r="RRC21" s="103"/>
      <c r="RRD21" s="103"/>
      <c r="RRE21" s="103"/>
      <c r="RRF21" s="103"/>
      <c r="RRG21" s="103"/>
      <c r="RRH21" s="103"/>
      <c r="RRI21" s="103"/>
      <c r="RRJ21" s="103"/>
      <c r="RRK21" s="103"/>
      <c r="RRL21" s="103"/>
      <c r="RRM21" s="103"/>
      <c r="RRN21" s="103"/>
      <c r="RRO21" s="103"/>
      <c r="RRP21" s="103"/>
      <c r="RRQ21" s="103"/>
      <c r="RRR21" s="103"/>
      <c r="RRS21" s="103"/>
      <c r="RRT21" s="103"/>
      <c r="RRU21" s="103"/>
      <c r="RRV21" s="103"/>
      <c r="RRW21" s="103"/>
      <c r="RRX21" s="103"/>
      <c r="RRY21" s="103"/>
      <c r="RRZ21" s="103"/>
      <c r="RSA21" s="103"/>
      <c r="RSB21" s="103"/>
      <c r="RSC21" s="103"/>
      <c r="RSD21" s="103"/>
      <c r="RSE21" s="103"/>
      <c r="RSF21" s="103"/>
      <c r="RSG21" s="103"/>
      <c r="RSH21" s="103"/>
      <c r="RSI21" s="103"/>
      <c r="RSJ21" s="103"/>
      <c r="RSK21" s="103"/>
      <c r="RSL21" s="103"/>
      <c r="RSM21" s="103"/>
      <c r="RSN21" s="103"/>
      <c r="RSO21" s="103"/>
      <c r="RSP21" s="103"/>
      <c r="RSQ21" s="103"/>
      <c r="RSR21" s="103"/>
      <c r="RSS21" s="103"/>
      <c r="RST21" s="103"/>
      <c r="RSU21" s="103"/>
      <c r="RSV21" s="103"/>
      <c r="RSW21" s="103"/>
      <c r="RSX21" s="103"/>
      <c r="RSY21" s="103"/>
      <c r="RSZ21" s="103"/>
      <c r="RTA21" s="103"/>
      <c r="RTB21" s="103"/>
      <c r="RTC21" s="103"/>
      <c r="RTD21" s="103"/>
      <c r="RTE21" s="103"/>
      <c r="RTF21" s="103"/>
      <c r="RTG21" s="103"/>
      <c r="RTH21" s="103"/>
      <c r="RTI21" s="103"/>
      <c r="RTJ21" s="103"/>
      <c r="RTK21" s="103"/>
      <c r="RTL21" s="103"/>
      <c r="RTM21" s="103"/>
      <c r="RTN21" s="103"/>
      <c r="RTO21" s="103"/>
      <c r="RTP21" s="103"/>
      <c r="RTQ21" s="103"/>
      <c r="RTR21" s="103"/>
      <c r="RTS21" s="103"/>
      <c r="RTT21" s="103"/>
      <c r="RTU21" s="103"/>
      <c r="RTV21" s="103"/>
      <c r="RTW21" s="103"/>
      <c r="RTX21" s="103"/>
      <c r="RTY21" s="103"/>
      <c r="RTZ21" s="103"/>
      <c r="RUA21" s="103"/>
      <c r="RUB21" s="103"/>
      <c r="RUC21" s="103"/>
      <c r="RUD21" s="103"/>
      <c r="RUE21" s="103"/>
      <c r="RUF21" s="103"/>
      <c r="RUG21" s="103"/>
      <c r="RUH21" s="103"/>
      <c r="RUI21" s="103"/>
      <c r="RUJ21" s="103"/>
      <c r="RUK21" s="103"/>
      <c r="RUL21" s="103"/>
      <c r="RUM21" s="103"/>
      <c r="RUN21" s="103"/>
      <c r="RUO21" s="103"/>
      <c r="RUP21" s="103"/>
      <c r="RUQ21" s="103"/>
      <c r="RUR21" s="103"/>
      <c r="RUS21" s="103"/>
      <c r="RUT21" s="103"/>
      <c r="RUU21" s="103"/>
      <c r="RUV21" s="103"/>
      <c r="RUW21" s="103"/>
      <c r="RUX21" s="103"/>
      <c r="RUY21" s="103"/>
      <c r="RUZ21" s="103"/>
      <c r="RVA21" s="103"/>
      <c r="RVB21" s="103"/>
      <c r="RVC21" s="103"/>
      <c r="RVD21" s="103"/>
      <c r="RVE21" s="103"/>
      <c r="RVF21" s="103"/>
      <c r="RVG21" s="103"/>
      <c r="RVH21" s="103"/>
      <c r="RVI21" s="103"/>
      <c r="RVJ21" s="103"/>
      <c r="RVK21" s="103"/>
      <c r="RVL21" s="103"/>
      <c r="RVM21" s="103"/>
      <c r="RVN21" s="103"/>
      <c r="RVO21" s="103"/>
      <c r="RVP21" s="103"/>
      <c r="RVQ21" s="103"/>
      <c r="RVR21" s="103"/>
      <c r="RVS21" s="103"/>
      <c r="RVT21" s="103"/>
      <c r="RVU21" s="103"/>
      <c r="RVV21" s="103"/>
      <c r="RVW21" s="103"/>
      <c r="RVX21" s="103"/>
      <c r="RVY21" s="103"/>
      <c r="RVZ21" s="103"/>
      <c r="RWA21" s="103"/>
      <c r="RWB21" s="103"/>
      <c r="RWC21" s="103"/>
      <c r="RWD21" s="103"/>
      <c r="RWE21" s="103"/>
      <c r="RWF21" s="103"/>
      <c r="RWG21" s="103"/>
      <c r="RWH21" s="103"/>
      <c r="RWI21" s="103"/>
      <c r="RWJ21" s="103"/>
      <c r="RWK21" s="103"/>
      <c r="RWL21" s="103"/>
      <c r="RWM21" s="103"/>
      <c r="RWN21" s="103"/>
      <c r="RWO21" s="103"/>
      <c r="RWP21" s="103"/>
      <c r="RWQ21" s="103"/>
      <c r="RWR21" s="103"/>
      <c r="RWS21" s="103"/>
      <c r="RWT21" s="103"/>
      <c r="RWU21" s="103"/>
      <c r="RWV21" s="103"/>
      <c r="RWW21" s="103"/>
      <c r="RWX21" s="103"/>
      <c r="RWY21" s="103"/>
      <c r="RWZ21" s="103"/>
      <c r="RXA21" s="103"/>
      <c r="RXB21" s="103"/>
      <c r="RXC21" s="103"/>
      <c r="RXD21" s="103"/>
      <c r="RXE21" s="103"/>
      <c r="RXF21" s="103"/>
      <c r="RXG21" s="103"/>
      <c r="RXH21" s="103"/>
      <c r="RXI21" s="103"/>
      <c r="RXJ21" s="103"/>
      <c r="RXK21" s="103"/>
      <c r="RXL21" s="103"/>
      <c r="RXM21" s="103"/>
      <c r="RXN21" s="103"/>
      <c r="RXO21" s="103"/>
      <c r="RXP21" s="103"/>
      <c r="RXQ21" s="103"/>
      <c r="RXR21" s="103"/>
      <c r="RXS21" s="103"/>
      <c r="RXT21" s="103"/>
      <c r="RXU21" s="103"/>
      <c r="RXV21" s="103"/>
      <c r="RXW21" s="103"/>
      <c r="RXX21" s="103"/>
      <c r="RXY21" s="103"/>
      <c r="RXZ21" s="103"/>
      <c r="RYA21" s="103"/>
      <c r="RYB21" s="103"/>
      <c r="RYC21" s="103"/>
      <c r="RYD21" s="103"/>
      <c r="RYE21" s="103"/>
      <c r="RYF21" s="103"/>
      <c r="RYG21" s="103"/>
      <c r="RYH21" s="103"/>
      <c r="RYI21" s="103"/>
      <c r="RYJ21" s="103"/>
      <c r="RYK21" s="103"/>
      <c r="RYL21" s="103"/>
      <c r="RYM21" s="103"/>
      <c r="RYN21" s="103"/>
      <c r="RYO21" s="103"/>
      <c r="RYP21" s="103"/>
      <c r="RYQ21" s="103"/>
      <c r="RYR21" s="103"/>
      <c r="RYS21" s="103"/>
      <c r="RYT21" s="103"/>
      <c r="RYU21" s="103"/>
      <c r="RYV21" s="103"/>
      <c r="RYW21" s="103"/>
      <c r="RYX21" s="103"/>
      <c r="RYY21" s="103"/>
      <c r="RYZ21" s="103"/>
      <c r="RZA21" s="103"/>
      <c r="RZB21" s="103"/>
      <c r="RZC21" s="103"/>
      <c r="RZD21" s="103"/>
      <c r="RZE21" s="103"/>
      <c r="RZF21" s="103"/>
      <c r="RZG21" s="103"/>
      <c r="RZH21" s="103"/>
      <c r="RZI21" s="103"/>
      <c r="RZJ21" s="103"/>
      <c r="RZK21" s="103"/>
      <c r="RZL21" s="103"/>
      <c r="RZM21" s="103"/>
      <c r="RZN21" s="103"/>
      <c r="RZO21" s="103"/>
      <c r="RZP21" s="103"/>
      <c r="RZQ21" s="103"/>
      <c r="RZR21" s="103"/>
      <c r="RZS21" s="103"/>
      <c r="RZT21" s="103"/>
      <c r="RZU21" s="103"/>
      <c r="RZV21" s="103"/>
      <c r="RZW21" s="103"/>
      <c r="RZX21" s="103"/>
      <c r="RZY21" s="103"/>
      <c r="RZZ21" s="103"/>
      <c r="SAA21" s="103"/>
      <c r="SAB21" s="103"/>
      <c r="SAC21" s="103"/>
      <c r="SAD21" s="103"/>
      <c r="SAE21" s="103"/>
      <c r="SAF21" s="103"/>
      <c r="SAG21" s="103"/>
      <c r="SAH21" s="103"/>
      <c r="SAI21" s="103"/>
      <c r="SAJ21" s="103"/>
      <c r="SAK21" s="103"/>
      <c r="SAL21" s="103"/>
      <c r="SAM21" s="103"/>
      <c r="SAN21" s="103"/>
      <c r="SAO21" s="103"/>
      <c r="SAP21" s="103"/>
      <c r="SAQ21" s="103"/>
      <c r="SAR21" s="103"/>
      <c r="SAS21" s="103"/>
      <c r="SAT21" s="103"/>
      <c r="SAU21" s="103"/>
      <c r="SAV21" s="103"/>
      <c r="SAW21" s="103"/>
      <c r="SAX21" s="103"/>
      <c r="SAY21" s="103"/>
      <c r="SAZ21" s="103"/>
      <c r="SBA21" s="103"/>
      <c r="SBB21" s="103"/>
      <c r="SBC21" s="103"/>
      <c r="SBD21" s="103"/>
      <c r="SBE21" s="103"/>
      <c r="SBF21" s="103"/>
      <c r="SBG21" s="103"/>
      <c r="SBH21" s="103"/>
      <c r="SBI21" s="103"/>
      <c r="SBJ21" s="103"/>
      <c r="SBK21" s="103"/>
      <c r="SBL21" s="103"/>
      <c r="SBM21" s="103"/>
      <c r="SBN21" s="103"/>
      <c r="SBO21" s="103"/>
      <c r="SBP21" s="103"/>
      <c r="SBQ21" s="103"/>
      <c r="SBR21" s="103"/>
      <c r="SBS21" s="103"/>
      <c r="SBT21" s="103"/>
      <c r="SBU21" s="103"/>
      <c r="SBV21" s="103"/>
      <c r="SBW21" s="103"/>
      <c r="SBX21" s="103"/>
      <c r="SBY21" s="103"/>
      <c r="SBZ21" s="103"/>
      <c r="SCA21" s="103"/>
      <c r="SCB21" s="103"/>
      <c r="SCC21" s="103"/>
      <c r="SCD21" s="103"/>
      <c r="SCE21" s="103"/>
      <c r="SCF21" s="103"/>
      <c r="SCG21" s="103"/>
      <c r="SCH21" s="103"/>
      <c r="SCI21" s="103"/>
      <c r="SCJ21" s="103"/>
      <c r="SCK21" s="103"/>
      <c r="SCL21" s="103"/>
      <c r="SCM21" s="103"/>
      <c r="SCN21" s="103"/>
      <c r="SCO21" s="103"/>
      <c r="SCP21" s="103"/>
      <c r="SCQ21" s="103"/>
      <c r="SCR21" s="103"/>
      <c r="SCS21" s="103"/>
      <c r="SCT21" s="103"/>
      <c r="SCU21" s="103"/>
      <c r="SCV21" s="103"/>
      <c r="SCW21" s="103"/>
      <c r="SCX21" s="103"/>
      <c r="SCY21" s="103"/>
      <c r="SCZ21" s="103"/>
      <c r="SDA21" s="103"/>
      <c r="SDB21" s="103"/>
      <c r="SDC21" s="103"/>
      <c r="SDD21" s="103"/>
      <c r="SDE21" s="103"/>
      <c r="SDF21" s="103"/>
      <c r="SDG21" s="103"/>
      <c r="SDH21" s="103"/>
      <c r="SDI21" s="103"/>
      <c r="SDJ21" s="103"/>
      <c r="SDK21" s="103"/>
      <c r="SDL21" s="103"/>
      <c r="SDM21" s="103"/>
      <c r="SDN21" s="103"/>
      <c r="SDO21" s="103"/>
      <c r="SDP21" s="103"/>
      <c r="SDQ21" s="103"/>
      <c r="SDR21" s="103"/>
      <c r="SDS21" s="103"/>
      <c r="SDT21" s="103"/>
      <c r="SDU21" s="103"/>
      <c r="SDV21" s="103"/>
      <c r="SDW21" s="103"/>
      <c r="SDX21" s="103"/>
      <c r="SDY21" s="103"/>
      <c r="SDZ21" s="103"/>
      <c r="SEA21" s="103"/>
      <c r="SEB21" s="103"/>
      <c r="SEC21" s="103"/>
      <c r="SED21" s="103"/>
      <c r="SEE21" s="103"/>
      <c r="SEF21" s="103"/>
      <c r="SEG21" s="103"/>
      <c r="SEH21" s="103"/>
      <c r="SEI21" s="103"/>
      <c r="SEJ21" s="103"/>
      <c r="SEK21" s="103"/>
      <c r="SEL21" s="103"/>
      <c r="SEM21" s="103"/>
      <c r="SEN21" s="103"/>
      <c r="SEO21" s="103"/>
      <c r="SEP21" s="103"/>
      <c r="SEQ21" s="103"/>
      <c r="SER21" s="103"/>
      <c r="SES21" s="103"/>
      <c r="SET21" s="103"/>
      <c r="SEU21" s="103"/>
      <c r="SEV21" s="103"/>
      <c r="SEW21" s="103"/>
      <c r="SEX21" s="103"/>
      <c r="SEY21" s="103"/>
      <c r="SEZ21" s="103"/>
      <c r="SFA21" s="103"/>
      <c r="SFB21" s="103"/>
      <c r="SFC21" s="103"/>
      <c r="SFD21" s="103"/>
      <c r="SFE21" s="103"/>
      <c r="SFF21" s="103"/>
      <c r="SFG21" s="103"/>
      <c r="SFH21" s="103"/>
      <c r="SFI21" s="103"/>
      <c r="SFJ21" s="103"/>
      <c r="SFK21" s="103"/>
      <c r="SFL21" s="103"/>
      <c r="SFM21" s="103"/>
      <c r="SFN21" s="103"/>
      <c r="SFO21" s="103"/>
      <c r="SFP21" s="103"/>
      <c r="SFQ21" s="103"/>
      <c r="SFR21" s="103"/>
      <c r="SFS21" s="103"/>
      <c r="SFT21" s="103"/>
      <c r="SFU21" s="103"/>
      <c r="SFV21" s="103"/>
      <c r="SFW21" s="103"/>
      <c r="SFX21" s="103"/>
      <c r="SFY21" s="103"/>
      <c r="SFZ21" s="103"/>
      <c r="SGA21" s="103"/>
      <c r="SGB21" s="103"/>
      <c r="SGC21" s="103"/>
      <c r="SGD21" s="103"/>
      <c r="SGE21" s="103"/>
      <c r="SGF21" s="103"/>
      <c r="SGG21" s="103"/>
      <c r="SGH21" s="103"/>
      <c r="SGI21" s="103"/>
      <c r="SGJ21" s="103"/>
      <c r="SGK21" s="103"/>
      <c r="SGL21" s="103"/>
      <c r="SGM21" s="103"/>
      <c r="SGN21" s="103"/>
      <c r="SGO21" s="103"/>
      <c r="SGP21" s="103"/>
      <c r="SGQ21" s="103"/>
      <c r="SGR21" s="103"/>
      <c r="SGS21" s="103"/>
      <c r="SGT21" s="103"/>
      <c r="SGU21" s="103"/>
      <c r="SGV21" s="103"/>
      <c r="SGW21" s="103"/>
      <c r="SGX21" s="103"/>
      <c r="SGY21" s="103"/>
      <c r="SGZ21" s="103"/>
      <c r="SHA21" s="103"/>
      <c r="SHB21" s="103"/>
      <c r="SHC21" s="103"/>
      <c r="SHD21" s="103"/>
      <c r="SHE21" s="103"/>
      <c r="SHF21" s="103"/>
      <c r="SHG21" s="103"/>
      <c r="SHH21" s="103"/>
      <c r="SHI21" s="103"/>
      <c r="SHJ21" s="103"/>
      <c r="SHK21" s="103"/>
      <c r="SHL21" s="103"/>
      <c r="SHM21" s="103"/>
      <c r="SHN21" s="103"/>
      <c r="SHO21" s="103"/>
      <c r="SHP21" s="103"/>
      <c r="SHQ21" s="103"/>
      <c r="SHR21" s="103"/>
      <c r="SHS21" s="103"/>
      <c r="SHT21" s="103"/>
      <c r="SHU21" s="103"/>
      <c r="SHV21" s="103"/>
      <c r="SHW21" s="103"/>
      <c r="SHX21" s="103"/>
      <c r="SHY21" s="103"/>
      <c r="SHZ21" s="103"/>
      <c r="SIA21" s="103"/>
      <c r="SIB21" s="103"/>
      <c r="SIC21" s="103"/>
      <c r="SID21" s="103"/>
      <c r="SIE21" s="103"/>
      <c r="SIF21" s="103"/>
      <c r="SIG21" s="103"/>
      <c r="SIH21" s="103"/>
      <c r="SII21" s="103"/>
      <c r="SIJ21" s="103"/>
      <c r="SIK21" s="103"/>
      <c r="SIL21" s="103"/>
      <c r="SIM21" s="103"/>
      <c r="SIN21" s="103"/>
      <c r="SIO21" s="103"/>
      <c r="SIP21" s="103"/>
      <c r="SIQ21" s="103"/>
      <c r="SIR21" s="103"/>
      <c r="SIS21" s="103"/>
      <c r="SIT21" s="103"/>
      <c r="SIU21" s="103"/>
      <c r="SIV21" s="103"/>
      <c r="SIW21" s="103"/>
      <c r="SIX21" s="103"/>
      <c r="SIY21" s="103"/>
      <c r="SIZ21" s="103"/>
      <c r="SJA21" s="103"/>
      <c r="SJB21" s="103"/>
      <c r="SJC21" s="103"/>
      <c r="SJD21" s="103"/>
      <c r="SJE21" s="103"/>
      <c r="SJF21" s="103"/>
      <c r="SJG21" s="103"/>
      <c r="SJH21" s="103"/>
      <c r="SJI21" s="103"/>
      <c r="SJJ21" s="103"/>
      <c r="SJK21" s="103"/>
      <c r="SJL21" s="103"/>
      <c r="SJM21" s="103"/>
      <c r="SJN21" s="103"/>
      <c r="SJO21" s="103"/>
      <c r="SJP21" s="103"/>
      <c r="SJQ21" s="103"/>
      <c r="SJR21" s="103"/>
      <c r="SJS21" s="103"/>
      <c r="SJT21" s="103"/>
      <c r="SJU21" s="103"/>
      <c r="SJV21" s="103"/>
      <c r="SJW21" s="103"/>
      <c r="SJX21" s="103"/>
      <c r="SJY21" s="103"/>
      <c r="SJZ21" s="103"/>
      <c r="SKA21" s="103"/>
      <c r="SKB21" s="103"/>
      <c r="SKC21" s="103"/>
      <c r="SKD21" s="103"/>
      <c r="SKE21" s="103"/>
      <c r="SKF21" s="103"/>
      <c r="SKG21" s="103"/>
      <c r="SKH21" s="103"/>
      <c r="SKI21" s="103"/>
      <c r="SKJ21" s="103"/>
      <c r="SKK21" s="103"/>
      <c r="SKL21" s="103"/>
      <c r="SKM21" s="103"/>
      <c r="SKN21" s="103"/>
      <c r="SKO21" s="103"/>
      <c r="SKP21" s="103"/>
      <c r="SKQ21" s="103"/>
      <c r="SKR21" s="103"/>
      <c r="SKS21" s="103"/>
      <c r="SKT21" s="103"/>
      <c r="SKU21" s="103"/>
      <c r="SKV21" s="103"/>
      <c r="SKW21" s="103"/>
      <c r="SKX21" s="103"/>
      <c r="SKY21" s="103"/>
      <c r="SKZ21" s="103"/>
      <c r="SLA21" s="103"/>
      <c r="SLB21" s="103"/>
      <c r="SLC21" s="103"/>
      <c r="SLD21" s="103"/>
      <c r="SLE21" s="103"/>
      <c r="SLF21" s="103"/>
      <c r="SLG21" s="103"/>
      <c r="SLH21" s="103"/>
      <c r="SLI21" s="103"/>
      <c r="SLJ21" s="103"/>
      <c r="SLK21" s="103"/>
      <c r="SLL21" s="103"/>
      <c r="SLM21" s="103"/>
      <c r="SLN21" s="103"/>
      <c r="SLO21" s="103"/>
      <c r="SLP21" s="103"/>
      <c r="SLQ21" s="103"/>
      <c r="SLR21" s="103"/>
      <c r="SLS21" s="103"/>
      <c r="SLT21" s="103"/>
      <c r="SLU21" s="103"/>
      <c r="SLV21" s="103"/>
      <c r="SLW21" s="103"/>
      <c r="SLX21" s="103"/>
      <c r="SLY21" s="103"/>
      <c r="SLZ21" s="103"/>
      <c r="SMA21" s="103"/>
      <c r="SMB21" s="103"/>
      <c r="SMC21" s="103"/>
      <c r="SMD21" s="103"/>
      <c r="SME21" s="103"/>
      <c r="SMF21" s="103"/>
      <c r="SMG21" s="103"/>
      <c r="SMH21" s="103"/>
      <c r="SMI21" s="103"/>
      <c r="SMJ21" s="103"/>
      <c r="SMK21" s="103"/>
      <c r="SML21" s="103"/>
      <c r="SMM21" s="103"/>
      <c r="SMN21" s="103"/>
      <c r="SMO21" s="103"/>
      <c r="SMP21" s="103"/>
      <c r="SMQ21" s="103"/>
      <c r="SMR21" s="103"/>
      <c r="SMS21" s="103"/>
      <c r="SMT21" s="103"/>
      <c r="SMU21" s="103"/>
      <c r="SMV21" s="103"/>
      <c r="SMW21" s="103"/>
      <c r="SMX21" s="103"/>
      <c r="SMY21" s="103"/>
      <c r="SMZ21" s="103"/>
      <c r="SNA21" s="103"/>
      <c r="SNB21" s="103"/>
      <c r="SNC21" s="103"/>
      <c r="SND21" s="103"/>
      <c r="SNE21" s="103"/>
      <c r="SNF21" s="103"/>
      <c r="SNG21" s="103"/>
      <c r="SNH21" s="103"/>
      <c r="SNI21" s="103"/>
      <c r="SNJ21" s="103"/>
      <c r="SNK21" s="103"/>
      <c r="SNL21" s="103"/>
      <c r="SNM21" s="103"/>
      <c r="SNN21" s="103"/>
      <c r="SNO21" s="103"/>
      <c r="SNP21" s="103"/>
      <c r="SNQ21" s="103"/>
      <c r="SNR21" s="103"/>
      <c r="SNS21" s="103"/>
      <c r="SNT21" s="103"/>
      <c r="SNU21" s="103"/>
      <c r="SNV21" s="103"/>
      <c r="SNW21" s="103"/>
      <c r="SNX21" s="103"/>
      <c r="SNY21" s="103"/>
      <c r="SNZ21" s="103"/>
      <c r="SOA21" s="103"/>
      <c r="SOB21" s="103"/>
      <c r="SOC21" s="103"/>
      <c r="SOD21" s="103"/>
      <c r="SOE21" s="103"/>
      <c r="SOF21" s="103"/>
      <c r="SOG21" s="103"/>
      <c r="SOH21" s="103"/>
      <c r="SOI21" s="103"/>
      <c r="SOJ21" s="103"/>
      <c r="SOK21" s="103"/>
      <c r="SOL21" s="103"/>
      <c r="SOM21" s="103"/>
      <c r="SON21" s="103"/>
      <c r="SOO21" s="103"/>
      <c r="SOP21" s="103"/>
      <c r="SOQ21" s="103"/>
      <c r="SOR21" s="103"/>
      <c r="SOS21" s="103"/>
      <c r="SOT21" s="103"/>
      <c r="SOU21" s="103"/>
      <c r="SOV21" s="103"/>
      <c r="SOW21" s="103"/>
      <c r="SOX21" s="103"/>
      <c r="SOY21" s="103"/>
      <c r="SOZ21" s="103"/>
      <c r="SPA21" s="103"/>
      <c r="SPB21" s="103"/>
      <c r="SPC21" s="103"/>
      <c r="SPD21" s="103"/>
      <c r="SPE21" s="103"/>
      <c r="SPF21" s="103"/>
      <c r="SPG21" s="103"/>
      <c r="SPH21" s="103"/>
      <c r="SPI21" s="103"/>
      <c r="SPJ21" s="103"/>
      <c r="SPK21" s="103"/>
      <c r="SPL21" s="103"/>
      <c r="SPM21" s="103"/>
      <c r="SPN21" s="103"/>
      <c r="SPO21" s="103"/>
      <c r="SPP21" s="103"/>
      <c r="SPQ21" s="103"/>
      <c r="SPR21" s="103"/>
      <c r="SPS21" s="103"/>
      <c r="SPT21" s="103"/>
      <c r="SPU21" s="103"/>
      <c r="SPV21" s="103"/>
      <c r="SPW21" s="103"/>
      <c r="SPX21" s="103"/>
      <c r="SPY21" s="103"/>
      <c r="SPZ21" s="103"/>
      <c r="SQA21" s="103"/>
      <c r="SQB21" s="103"/>
      <c r="SQC21" s="103"/>
      <c r="SQD21" s="103"/>
      <c r="SQE21" s="103"/>
      <c r="SQF21" s="103"/>
      <c r="SQG21" s="103"/>
      <c r="SQH21" s="103"/>
      <c r="SQI21" s="103"/>
      <c r="SQJ21" s="103"/>
      <c r="SQK21" s="103"/>
      <c r="SQL21" s="103"/>
      <c r="SQM21" s="103"/>
      <c r="SQN21" s="103"/>
      <c r="SQO21" s="103"/>
      <c r="SQP21" s="103"/>
      <c r="SQQ21" s="103"/>
      <c r="SQR21" s="103"/>
      <c r="SQS21" s="103"/>
      <c r="SQT21" s="103"/>
      <c r="SQU21" s="103"/>
      <c r="SQV21" s="103"/>
      <c r="SQW21" s="103"/>
      <c r="SQX21" s="103"/>
      <c r="SQY21" s="103"/>
      <c r="SQZ21" s="103"/>
      <c r="SRA21" s="103"/>
      <c r="SRB21" s="103"/>
      <c r="SRC21" s="103"/>
      <c r="SRD21" s="103"/>
      <c r="SRE21" s="103"/>
      <c r="SRF21" s="103"/>
      <c r="SRG21" s="103"/>
      <c r="SRH21" s="103"/>
      <c r="SRI21" s="103"/>
      <c r="SRJ21" s="103"/>
      <c r="SRK21" s="103"/>
      <c r="SRL21" s="103"/>
      <c r="SRM21" s="103"/>
      <c r="SRN21" s="103"/>
      <c r="SRO21" s="103"/>
      <c r="SRP21" s="103"/>
      <c r="SRQ21" s="103"/>
      <c r="SRR21" s="103"/>
      <c r="SRS21" s="103"/>
      <c r="SRT21" s="103"/>
      <c r="SRU21" s="103"/>
      <c r="SRV21" s="103"/>
      <c r="SRW21" s="103"/>
      <c r="SRX21" s="103"/>
      <c r="SRY21" s="103"/>
      <c r="SRZ21" s="103"/>
      <c r="SSA21" s="103"/>
      <c r="SSB21" s="103"/>
      <c r="SSC21" s="103"/>
      <c r="SSD21" s="103"/>
      <c r="SSE21" s="103"/>
      <c r="SSF21" s="103"/>
      <c r="SSG21" s="103"/>
      <c r="SSH21" s="103"/>
      <c r="SSI21" s="103"/>
      <c r="SSJ21" s="103"/>
      <c r="SSK21" s="103"/>
      <c r="SSL21" s="103"/>
      <c r="SSM21" s="103"/>
      <c r="SSN21" s="103"/>
      <c r="SSO21" s="103"/>
      <c r="SSP21" s="103"/>
      <c r="SSQ21" s="103"/>
      <c r="SSR21" s="103"/>
      <c r="SSS21" s="103"/>
      <c r="SST21" s="103"/>
      <c r="SSU21" s="103"/>
      <c r="SSV21" s="103"/>
      <c r="SSW21" s="103"/>
      <c r="SSX21" s="103"/>
      <c r="SSY21" s="103"/>
      <c r="SSZ21" s="103"/>
      <c r="STA21" s="103"/>
      <c r="STB21" s="103"/>
      <c r="STC21" s="103"/>
      <c r="STD21" s="103"/>
      <c r="STE21" s="103"/>
      <c r="STF21" s="103"/>
      <c r="STG21" s="103"/>
      <c r="STH21" s="103"/>
      <c r="STI21" s="103"/>
      <c r="STJ21" s="103"/>
      <c r="STK21" s="103"/>
      <c r="STL21" s="103"/>
      <c r="STM21" s="103"/>
      <c r="STN21" s="103"/>
      <c r="STO21" s="103"/>
      <c r="STP21" s="103"/>
      <c r="STQ21" s="103"/>
      <c r="STR21" s="103"/>
      <c r="STS21" s="103"/>
      <c r="STT21" s="103"/>
      <c r="STU21" s="103"/>
      <c r="STV21" s="103"/>
      <c r="STW21" s="103"/>
      <c r="STX21" s="103"/>
      <c r="STY21" s="103"/>
      <c r="STZ21" s="103"/>
      <c r="SUA21" s="103"/>
      <c r="SUB21" s="103"/>
      <c r="SUC21" s="103"/>
      <c r="SUD21" s="103"/>
      <c r="SUE21" s="103"/>
      <c r="SUF21" s="103"/>
      <c r="SUG21" s="103"/>
      <c r="SUH21" s="103"/>
      <c r="SUI21" s="103"/>
      <c r="SUJ21" s="103"/>
      <c r="SUK21" s="103"/>
      <c r="SUL21" s="103"/>
      <c r="SUM21" s="103"/>
      <c r="SUN21" s="103"/>
      <c r="SUO21" s="103"/>
      <c r="SUP21" s="103"/>
      <c r="SUQ21" s="103"/>
      <c r="SUR21" s="103"/>
      <c r="SUS21" s="103"/>
      <c r="SUT21" s="103"/>
      <c r="SUU21" s="103"/>
      <c r="SUV21" s="103"/>
      <c r="SUW21" s="103"/>
      <c r="SUX21" s="103"/>
      <c r="SUY21" s="103"/>
      <c r="SUZ21" s="103"/>
      <c r="SVA21" s="103"/>
      <c r="SVB21" s="103"/>
      <c r="SVC21" s="103"/>
      <c r="SVD21" s="103"/>
      <c r="SVE21" s="103"/>
      <c r="SVF21" s="103"/>
      <c r="SVG21" s="103"/>
      <c r="SVH21" s="103"/>
      <c r="SVI21" s="103"/>
      <c r="SVJ21" s="103"/>
      <c r="SVK21" s="103"/>
      <c r="SVL21" s="103"/>
      <c r="SVM21" s="103"/>
      <c r="SVN21" s="103"/>
      <c r="SVO21" s="103"/>
      <c r="SVP21" s="103"/>
      <c r="SVQ21" s="103"/>
      <c r="SVR21" s="103"/>
      <c r="SVS21" s="103"/>
      <c r="SVT21" s="103"/>
      <c r="SVU21" s="103"/>
      <c r="SVV21" s="103"/>
      <c r="SVW21" s="103"/>
      <c r="SVX21" s="103"/>
      <c r="SVY21" s="103"/>
      <c r="SVZ21" s="103"/>
      <c r="SWA21" s="103"/>
      <c r="SWB21" s="103"/>
      <c r="SWC21" s="103"/>
      <c r="SWD21" s="103"/>
      <c r="SWE21" s="103"/>
      <c r="SWF21" s="103"/>
      <c r="SWG21" s="103"/>
      <c r="SWH21" s="103"/>
      <c r="SWI21" s="103"/>
      <c r="SWJ21" s="103"/>
      <c r="SWK21" s="103"/>
      <c r="SWL21" s="103"/>
      <c r="SWM21" s="103"/>
      <c r="SWN21" s="103"/>
      <c r="SWO21" s="103"/>
      <c r="SWP21" s="103"/>
      <c r="SWQ21" s="103"/>
      <c r="SWR21" s="103"/>
      <c r="SWS21" s="103"/>
      <c r="SWT21" s="103"/>
      <c r="SWU21" s="103"/>
      <c r="SWV21" s="103"/>
      <c r="SWW21" s="103"/>
      <c r="SWX21" s="103"/>
      <c r="SWY21" s="103"/>
      <c r="SWZ21" s="103"/>
      <c r="SXA21" s="103"/>
      <c r="SXB21" s="103"/>
      <c r="SXC21" s="103"/>
      <c r="SXD21" s="103"/>
      <c r="SXE21" s="103"/>
      <c r="SXF21" s="103"/>
      <c r="SXG21" s="103"/>
      <c r="SXH21" s="103"/>
      <c r="SXI21" s="103"/>
      <c r="SXJ21" s="103"/>
      <c r="SXK21" s="103"/>
      <c r="SXL21" s="103"/>
      <c r="SXM21" s="103"/>
      <c r="SXN21" s="103"/>
      <c r="SXO21" s="103"/>
      <c r="SXP21" s="103"/>
      <c r="SXQ21" s="103"/>
      <c r="SXR21" s="103"/>
      <c r="SXS21" s="103"/>
      <c r="SXT21" s="103"/>
      <c r="SXU21" s="103"/>
      <c r="SXV21" s="103"/>
      <c r="SXW21" s="103"/>
      <c r="SXX21" s="103"/>
      <c r="SXY21" s="103"/>
      <c r="SXZ21" s="103"/>
      <c r="SYA21" s="103"/>
      <c r="SYB21" s="103"/>
      <c r="SYC21" s="103"/>
      <c r="SYD21" s="103"/>
      <c r="SYE21" s="103"/>
      <c r="SYF21" s="103"/>
      <c r="SYG21" s="103"/>
      <c r="SYH21" s="103"/>
      <c r="SYI21" s="103"/>
      <c r="SYJ21" s="103"/>
      <c r="SYK21" s="103"/>
      <c r="SYL21" s="103"/>
      <c r="SYM21" s="103"/>
      <c r="SYN21" s="103"/>
      <c r="SYO21" s="103"/>
      <c r="SYP21" s="103"/>
      <c r="SYQ21" s="103"/>
      <c r="SYR21" s="103"/>
      <c r="SYS21" s="103"/>
      <c r="SYT21" s="103"/>
      <c r="SYU21" s="103"/>
      <c r="SYV21" s="103"/>
      <c r="SYW21" s="103"/>
      <c r="SYX21" s="103"/>
      <c r="SYY21" s="103"/>
      <c r="SYZ21" s="103"/>
      <c r="SZA21" s="103"/>
      <c r="SZB21" s="103"/>
      <c r="SZC21" s="103"/>
      <c r="SZD21" s="103"/>
      <c r="SZE21" s="103"/>
      <c r="SZF21" s="103"/>
      <c r="SZG21" s="103"/>
      <c r="SZH21" s="103"/>
      <c r="SZI21" s="103"/>
      <c r="SZJ21" s="103"/>
      <c r="SZK21" s="103"/>
      <c r="SZL21" s="103"/>
      <c r="SZM21" s="103"/>
      <c r="SZN21" s="103"/>
      <c r="SZO21" s="103"/>
      <c r="SZP21" s="103"/>
      <c r="SZQ21" s="103"/>
      <c r="SZR21" s="103"/>
      <c r="SZS21" s="103"/>
      <c r="SZT21" s="103"/>
      <c r="SZU21" s="103"/>
      <c r="SZV21" s="103"/>
      <c r="SZW21" s="103"/>
      <c r="SZX21" s="103"/>
      <c r="SZY21" s="103"/>
      <c r="SZZ21" s="103"/>
      <c r="TAA21" s="103"/>
      <c r="TAB21" s="103"/>
      <c r="TAC21" s="103"/>
      <c r="TAD21" s="103"/>
      <c r="TAE21" s="103"/>
      <c r="TAF21" s="103"/>
      <c r="TAG21" s="103"/>
      <c r="TAH21" s="103"/>
      <c r="TAI21" s="103"/>
      <c r="TAJ21" s="103"/>
      <c r="TAK21" s="103"/>
      <c r="TAL21" s="103"/>
      <c r="TAM21" s="103"/>
      <c r="TAN21" s="103"/>
      <c r="TAO21" s="103"/>
      <c r="TAP21" s="103"/>
      <c r="TAQ21" s="103"/>
      <c r="TAR21" s="103"/>
      <c r="TAS21" s="103"/>
      <c r="TAT21" s="103"/>
      <c r="TAU21" s="103"/>
      <c r="TAV21" s="103"/>
      <c r="TAW21" s="103"/>
      <c r="TAX21" s="103"/>
      <c r="TAY21" s="103"/>
      <c r="TAZ21" s="103"/>
      <c r="TBA21" s="103"/>
      <c r="TBB21" s="103"/>
      <c r="TBC21" s="103"/>
      <c r="TBD21" s="103"/>
      <c r="TBE21" s="103"/>
      <c r="TBF21" s="103"/>
      <c r="TBG21" s="103"/>
      <c r="TBH21" s="103"/>
      <c r="TBI21" s="103"/>
      <c r="TBJ21" s="103"/>
      <c r="TBK21" s="103"/>
      <c r="TBL21" s="103"/>
      <c r="TBM21" s="103"/>
      <c r="TBN21" s="103"/>
      <c r="TBO21" s="103"/>
      <c r="TBP21" s="103"/>
      <c r="TBQ21" s="103"/>
      <c r="TBR21" s="103"/>
      <c r="TBS21" s="103"/>
      <c r="TBT21" s="103"/>
      <c r="TBU21" s="103"/>
      <c r="TBV21" s="103"/>
      <c r="TBW21" s="103"/>
      <c r="TBX21" s="103"/>
      <c r="TBY21" s="103"/>
      <c r="TBZ21" s="103"/>
      <c r="TCA21" s="103"/>
      <c r="TCB21" s="103"/>
      <c r="TCC21" s="103"/>
      <c r="TCD21" s="103"/>
      <c r="TCE21" s="103"/>
      <c r="TCF21" s="103"/>
      <c r="TCG21" s="103"/>
      <c r="TCH21" s="103"/>
      <c r="TCI21" s="103"/>
      <c r="TCJ21" s="103"/>
      <c r="TCK21" s="103"/>
      <c r="TCL21" s="103"/>
      <c r="TCM21" s="103"/>
      <c r="TCN21" s="103"/>
      <c r="TCO21" s="103"/>
      <c r="TCP21" s="103"/>
      <c r="TCQ21" s="103"/>
      <c r="TCR21" s="103"/>
      <c r="TCS21" s="103"/>
      <c r="TCT21" s="103"/>
      <c r="TCU21" s="103"/>
      <c r="TCV21" s="103"/>
      <c r="TCW21" s="103"/>
      <c r="TCX21" s="103"/>
      <c r="TCY21" s="103"/>
      <c r="TCZ21" s="103"/>
      <c r="TDA21" s="103"/>
      <c r="TDB21" s="103"/>
      <c r="TDC21" s="103"/>
      <c r="TDD21" s="103"/>
      <c r="TDE21" s="103"/>
      <c r="TDF21" s="103"/>
      <c r="TDG21" s="103"/>
      <c r="TDH21" s="103"/>
      <c r="TDI21" s="103"/>
      <c r="TDJ21" s="103"/>
      <c r="TDK21" s="103"/>
      <c r="TDL21" s="103"/>
      <c r="TDM21" s="103"/>
      <c r="TDN21" s="103"/>
      <c r="TDO21" s="103"/>
      <c r="TDP21" s="103"/>
      <c r="TDQ21" s="103"/>
      <c r="TDR21" s="103"/>
      <c r="TDS21" s="103"/>
      <c r="TDT21" s="103"/>
      <c r="TDU21" s="103"/>
      <c r="TDV21" s="103"/>
      <c r="TDW21" s="103"/>
      <c r="TDX21" s="103"/>
      <c r="TDY21" s="103"/>
      <c r="TDZ21" s="103"/>
      <c r="TEA21" s="103"/>
      <c r="TEB21" s="103"/>
      <c r="TEC21" s="103"/>
      <c r="TED21" s="103"/>
      <c r="TEE21" s="103"/>
      <c r="TEF21" s="103"/>
      <c r="TEG21" s="103"/>
      <c r="TEH21" s="103"/>
      <c r="TEI21" s="103"/>
      <c r="TEJ21" s="103"/>
      <c r="TEK21" s="103"/>
      <c r="TEL21" s="103"/>
      <c r="TEM21" s="103"/>
      <c r="TEN21" s="103"/>
      <c r="TEO21" s="103"/>
      <c r="TEP21" s="103"/>
      <c r="TEQ21" s="103"/>
      <c r="TER21" s="103"/>
      <c r="TES21" s="103"/>
      <c r="TET21" s="103"/>
      <c r="TEU21" s="103"/>
      <c r="TEV21" s="103"/>
      <c r="TEW21" s="103"/>
      <c r="TEX21" s="103"/>
      <c r="TEY21" s="103"/>
      <c r="TEZ21" s="103"/>
      <c r="TFA21" s="103"/>
      <c r="TFB21" s="103"/>
      <c r="TFC21" s="103"/>
      <c r="TFD21" s="103"/>
      <c r="TFE21" s="103"/>
      <c r="TFF21" s="103"/>
      <c r="TFG21" s="103"/>
      <c r="TFH21" s="103"/>
      <c r="TFI21" s="103"/>
      <c r="TFJ21" s="103"/>
      <c r="TFK21" s="103"/>
      <c r="TFL21" s="103"/>
      <c r="TFM21" s="103"/>
      <c r="TFN21" s="103"/>
      <c r="TFO21" s="103"/>
      <c r="TFP21" s="103"/>
      <c r="TFQ21" s="103"/>
      <c r="TFR21" s="103"/>
      <c r="TFS21" s="103"/>
      <c r="TFT21" s="103"/>
      <c r="TFU21" s="103"/>
      <c r="TFV21" s="103"/>
      <c r="TFW21" s="103"/>
      <c r="TFX21" s="103"/>
      <c r="TFY21" s="103"/>
      <c r="TFZ21" s="103"/>
      <c r="TGA21" s="103"/>
      <c r="TGB21" s="103"/>
      <c r="TGC21" s="103"/>
      <c r="TGD21" s="103"/>
      <c r="TGE21" s="103"/>
      <c r="TGF21" s="103"/>
      <c r="TGG21" s="103"/>
      <c r="TGH21" s="103"/>
      <c r="TGI21" s="103"/>
      <c r="TGJ21" s="103"/>
      <c r="TGK21" s="103"/>
      <c r="TGL21" s="103"/>
      <c r="TGM21" s="103"/>
      <c r="TGN21" s="103"/>
      <c r="TGO21" s="103"/>
      <c r="TGP21" s="103"/>
      <c r="TGQ21" s="103"/>
      <c r="TGR21" s="103"/>
      <c r="TGS21" s="103"/>
      <c r="TGT21" s="103"/>
      <c r="TGU21" s="103"/>
      <c r="TGV21" s="103"/>
      <c r="TGW21" s="103"/>
      <c r="TGX21" s="103"/>
      <c r="TGY21" s="103"/>
      <c r="TGZ21" s="103"/>
      <c r="THA21" s="103"/>
      <c r="THB21" s="103"/>
      <c r="THC21" s="103"/>
      <c r="THD21" s="103"/>
      <c r="THE21" s="103"/>
      <c r="THF21" s="103"/>
      <c r="THG21" s="103"/>
      <c r="THH21" s="103"/>
      <c r="THI21" s="103"/>
      <c r="THJ21" s="103"/>
      <c r="THK21" s="103"/>
      <c r="THL21" s="103"/>
      <c r="THM21" s="103"/>
      <c r="THN21" s="103"/>
      <c r="THO21" s="103"/>
      <c r="THP21" s="103"/>
      <c r="THQ21" s="103"/>
      <c r="THR21" s="103"/>
      <c r="THS21" s="103"/>
      <c r="THT21" s="103"/>
      <c r="THU21" s="103"/>
      <c r="THV21" s="103"/>
      <c r="THW21" s="103"/>
      <c r="THX21" s="103"/>
      <c r="THY21" s="103"/>
      <c r="THZ21" s="103"/>
      <c r="TIA21" s="103"/>
      <c r="TIB21" s="103"/>
      <c r="TIC21" s="103"/>
      <c r="TID21" s="103"/>
      <c r="TIE21" s="103"/>
      <c r="TIF21" s="103"/>
      <c r="TIG21" s="103"/>
      <c r="TIH21" s="103"/>
      <c r="TII21" s="103"/>
      <c r="TIJ21" s="103"/>
      <c r="TIK21" s="103"/>
      <c r="TIL21" s="103"/>
      <c r="TIM21" s="103"/>
      <c r="TIN21" s="103"/>
      <c r="TIO21" s="103"/>
      <c r="TIP21" s="103"/>
      <c r="TIQ21" s="103"/>
      <c r="TIR21" s="103"/>
      <c r="TIS21" s="103"/>
      <c r="TIT21" s="103"/>
      <c r="TIU21" s="103"/>
      <c r="TIV21" s="103"/>
      <c r="TIW21" s="103"/>
      <c r="TIX21" s="103"/>
      <c r="TIY21" s="103"/>
      <c r="TIZ21" s="103"/>
      <c r="TJA21" s="103"/>
      <c r="TJB21" s="103"/>
      <c r="TJC21" s="103"/>
      <c r="TJD21" s="103"/>
      <c r="TJE21" s="103"/>
      <c r="TJF21" s="103"/>
      <c r="TJG21" s="103"/>
      <c r="TJH21" s="103"/>
      <c r="TJI21" s="103"/>
      <c r="TJJ21" s="103"/>
      <c r="TJK21" s="103"/>
      <c r="TJL21" s="103"/>
      <c r="TJM21" s="103"/>
      <c r="TJN21" s="103"/>
      <c r="TJO21" s="103"/>
      <c r="TJP21" s="103"/>
      <c r="TJQ21" s="103"/>
      <c r="TJR21" s="103"/>
      <c r="TJS21" s="103"/>
      <c r="TJT21" s="103"/>
      <c r="TJU21" s="103"/>
      <c r="TJV21" s="103"/>
      <c r="TJW21" s="103"/>
      <c r="TJX21" s="103"/>
      <c r="TJY21" s="103"/>
      <c r="TJZ21" s="103"/>
      <c r="TKA21" s="103"/>
      <c r="TKB21" s="103"/>
      <c r="TKC21" s="103"/>
      <c r="TKD21" s="103"/>
      <c r="TKE21" s="103"/>
      <c r="TKF21" s="103"/>
      <c r="TKG21" s="103"/>
      <c r="TKH21" s="103"/>
      <c r="TKI21" s="103"/>
      <c r="TKJ21" s="103"/>
      <c r="TKK21" s="103"/>
      <c r="TKL21" s="103"/>
      <c r="TKM21" s="103"/>
      <c r="TKN21" s="103"/>
      <c r="TKO21" s="103"/>
      <c r="TKP21" s="103"/>
      <c r="TKQ21" s="103"/>
      <c r="TKR21" s="103"/>
      <c r="TKS21" s="103"/>
      <c r="TKT21" s="103"/>
      <c r="TKU21" s="103"/>
      <c r="TKV21" s="103"/>
      <c r="TKW21" s="103"/>
      <c r="TKX21" s="103"/>
      <c r="TKY21" s="103"/>
      <c r="TKZ21" s="103"/>
      <c r="TLA21" s="103"/>
      <c r="TLB21" s="103"/>
      <c r="TLC21" s="103"/>
      <c r="TLD21" s="103"/>
      <c r="TLE21" s="103"/>
      <c r="TLF21" s="103"/>
      <c r="TLG21" s="103"/>
      <c r="TLH21" s="103"/>
      <c r="TLI21" s="103"/>
      <c r="TLJ21" s="103"/>
      <c r="TLK21" s="103"/>
      <c r="TLL21" s="103"/>
      <c r="TLM21" s="103"/>
      <c r="TLN21" s="103"/>
      <c r="TLO21" s="103"/>
      <c r="TLP21" s="103"/>
      <c r="TLQ21" s="103"/>
      <c r="TLR21" s="103"/>
      <c r="TLS21" s="103"/>
      <c r="TLT21" s="103"/>
      <c r="TLU21" s="103"/>
      <c r="TLV21" s="103"/>
      <c r="TLW21" s="103"/>
      <c r="TLX21" s="103"/>
      <c r="TLY21" s="103"/>
      <c r="TLZ21" s="103"/>
      <c r="TMA21" s="103"/>
      <c r="TMB21" s="103"/>
      <c r="TMC21" s="103"/>
      <c r="TMD21" s="103"/>
      <c r="TME21" s="103"/>
      <c r="TMF21" s="103"/>
      <c r="TMG21" s="103"/>
      <c r="TMH21" s="103"/>
      <c r="TMI21" s="103"/>
      <c r="TMJ21" s="103"/>
      <c r="TMK21" s="103"/>
      <c r="TML21" s="103"/>
      <c r="TMM21" s="103"/>
      <c r="TMN21" s="103"/>
      <c r="TMO21" s="103"/>
      <c r="TMP21" s="103"/>
      <c r="TMQ21" s="103"/>
      <c r="TMR21" s="103"/>
      <c r="TMS21" s="103"/>
      <c r="TMT21" s="103"/>
      <c r="TMU21" s="103"/>
      <c r="TMV21" s="103"/>
      <c r="TMW21" s="103"/>
      <c r="TMX21" s="103"/>
      <c r="TMY21" s="103"/>
      <c r="TMZ21" s="103"/>
      <c r="TNA21" s="103"/>
      <c r="TNB21" s="103"/>
      <c r="TNC21" s="103"/>
      <c r="TND21" s="103"/>
      <c r="TNE21" s="103"/>
      <c r="TNF21" s="103"/>
      <c r="TNG21" s="103"/>
      <c r="TNH21" s="103"/>
      <c r="TNI21" s="103"/>
      <c r="TNJ21" s="103"/>
      <c r="TNK21" s="103"/>
      <c r="TNL21" s="103"/>
      <c r="TNM21" s="103"/>
      <c r="TNN21" s="103"/>
      <c r="TNO21" s="103"/>
      <c r="TNP21" s="103"/>
      <c r="TNQ21" s="103"/>
      <c r="TNR21" s="103"/>
      <c r="TNS21" s="103"/>
      <c r="TNT21" s="103"/>
      <c r="TNU21" s="103"/>
      <c r="TNV21" s="103"/>
      <c r="TNW21" s="103"/>
      <c r="TNX21" s="103"/>
      <c r="TNY21" s="103"/>
      <c r="TNZ21" s="103"/>
      <c r="TOA21" s="103"/>
      <c r="TOB21" s="103"/>
      <c r="TOC21" s="103"/>
      <c r="TOD21" s="103"/>
      <c r="TOE21" s="103"/>
      <c r="TOF21" s="103"/>
      <c r="TOG21" s="103"/>
      <c r="TOH21" s="103"/>
      <c r="TOI21" s="103"/>
      <c r="TOJ21" s="103"/>
      <c r="TOK21" s="103"/>
      <c r="TOL21" s="103"/>
      <c r="TOM21" s="103"/>
      <c r="TON21" s="103"/>
      <c r="TOO21" s="103"/>
      <c r="TOP21" s="103"/>
      <c r="TOQ21" s="103"/>
      <c r="TOR21" s="103"/>
      <c r="TOS21" s="103"/>
      <c r="TOT21" s="103"/>
      <c r="TOU21" s="103"/>
      <c r="TOV21" s="103"/>
      <c r="TOW21" s="103"/>
      <c r="TOX21" s="103"/>
      <c r="TOY21" s="103"/>
      <c r="TOZ21" s="103"/>
      <c r="TPA21" s="103"/>
      <c r="TPB21" s="103"/>
      <c r="TPC21" s="103"/>
      <c r="TPD21" s="103"/>
      <c r="TPE21" s="103"/>
      <c r="TPF21" s="103"/>
      <c r="TPG21" s="103"/>
      <c r="TPH21" s="103"/>
      <c r="TPI21" s="103"/>
      <c r="TPJ21" s="103"/>
      <c r="TPK21" s="103"/>
      <c r="TPL21" s="103"/>
      <c r="TPM21" s="103"/>
      <c r="TPN21" s="103"/>
      <c r="TPO21" s="103"/>
      <c r="TPP21" s="103"/>
      <c r="TPQ21" s="103"/>
      <c r="TPR21" s="103"/>
      <c r="TPS21" s="103"/>
      <c r="TPT21" s="103"/>
      <c r="TPU21" s="103"/>
      <c r="TPV21" s="103"/>
      <c r="TPW21" s="103"/>
      <c r="TPX21" s="103"/>
      <c r="TPY21" s="103"/>
      <c r="TPZ21" s="103"/>
      <c r="TQA21" s="103"/>
      <c r="TQB21" s="103"/>
      <c r="TQC21" s="103"/>
      <c r="TQD21" s="103"/>
      <c r="TQE21" s="103"/>
      <c r="TQF21" s="103"/>
      <c r="TQG21" s="103"/>
      <c r="TQH21" s="103"/>
      <c r="TQI21" s="103"/>
      <c r="TQJ21" s="103"/>
      <c r="TQK21" s="103"/>
      <c r="TQL21" s="103"/>
      <c r="TQM21" s="103"/>
      <c r="TQN21" s="103"/>
      <c r="TQO21" s="103"/>
      <c r="TQP21" s="103"/>
      <c r="TQQ21" s="103"/>
      <c r="TQR21" s="103"/>
      <c r="TQS21" s="103"/>
      <c r="TQT21" s="103"/>
      <c r="TQU21" s="103"/>
      <c r="TQV21" s="103"/>
      <c r="TQW21" s="103"/>
      <c r="TQX21" s="103"/>
      <c r="TQY21" s="103"/>
      <c r="TQZ21" s="103"/>
      <c r="TRA21" s="103"/>
      <c r="TRB21" s="103"/>
      <c r="TRC21" s="103"/>
      <c r="TRD21" s="103"/>
      <c r="TRE21" s="103"/>
      <c r="TRF21" s="103"/>
      <c r="TRG21" s="103"/>
      <c r="TRH21" s="103"/>
      <c r="TRI21" s="103"/>
      <c r="TRJ21" s="103"/>
      <c r="TRK21" s="103"/>
      <c r="TRL21" s="103"/>
      <c r="TRM21" s="103"/>
      <c r="TRN21" s="103"/>
      <c r="TRO21" s="103"/>
      <c r="TRP21" s="103"/>
      <c r="TRQ21" s="103"/>
      <c r="TRR21" s="103"/>
      <c r="TRS21" s="103"/>
      <c r="TRT21" s="103"/>
      <c r="TRU21" s="103"/>
      <c r="TRV21" s="103"/>
      <c r="TRW21" s="103"/>
      <c r="TRX21" s="103"/>
      <c r="TRY21" s="103"/>
      <c r="TRZ21" s="103"/>
      <c r="TSA21" s="103"/>
      <c r="TSB21" s="103"/>
      <c r="TSC21" s="103"/>
      <c r="TSD21" s="103"/>
      <c r="TSE21" s="103"/>
      <c r="TSF21" s="103"/>
      <c r="TSG21" s="103"/>
      <c r="TSH21" s="103"/>
      <c r="TSI21" s="103"/>
      <c r="TSJ21" s="103"/>
      <c r="TSK21" s="103"/>
      <c r="TSL21" s="103"/>
      <c r="TSM21" s="103"/>
      <c r="TSN21" s="103"/>
      <c r="TSO21" s="103"/>
      <c r="TSP21" s="103"/>
      <c r="TSQ21" s="103"/>
      <c r="TSR21" s="103"/>
      <c r="TSS21" s="103"/>
      <c r="TST21" s="103"/>
      <c r="TSU21" s="103"/>
      <c r="TSV21" s="103"/>
      <c r="TSW21" s="103"/>
      <c r="TSX21" s="103"/>
      <c r="TSY21" s="103"/>
      <c r="TSZ21" s="103"/>
      <c r="TTA21" s="103"/>
      <c r="TTB21" s="103"/>
      <c r="TTC21" s="103"/>
      <c r="TTD21" s="103"/>
      <c r="TTE21" s="103"/>
      <c r="TTF21" s="103"/>
      <c r="TTG21" s="103"/>
      <c r="TTH21" s="103"/>
      <c r="TTI21" s="103"/>
      <c r="TTJ21" s="103"/>
      <c r="TTK21" s="103"/>
      <c r="TTL21" s="103"/>
      <c r="TTM21" s="103"/>
      <c r="TTN21" s="103"/>
      <c r="TTO21" s="103"/>
      <c r="TTP21" s="103"/>
      <c r="TTQ21" s="103"/>
      <c r="TTR21" s="103"/>
      <c r="TTS21" s="103"/>
      <c r="TTT21" s="103"/>
      <c r="TTU21" s="103"/>
      <c r="TTV21" s="103"/>
      <c r="TTW21" s="103"/>
      <c r="TTX21" s="103"/>
      <c r="TTY21" s="103"/>
      <c r="TTZ21" s="103"/>
      <c r="TUA21" s="103"/>
      <c r="TUB21" s="103"/>
      <c r="TUC21" s="103"/>
      <c r="TUD21" s="103"/>
      <c r="TUE21" s="103"/>
      <c r="TUF21" s="103"/>
      <c r="TUG21" s="103"/>
      <c r="TUH21" s="103"/>
      <c r="TUI21" s="103"/>
      <c r="TUJ21" s="103"/>
      <c r="TUK21" s="103"/>
      <c r="TUL21" s="103"/>
      <c r="TUM21" s="103"/>
      <c r="TUN21" s="103"/>
      <c r="TUO21" s="103"/>
      <c r="TUP21" s="103"/>
      <c r="TUQ21" s="103"/>
      <c r="TUR21" s="103"/>
      <c r="TUS21" s="103"/>
      <c r="TUT21" s="103"/>
      <c r="TUU21" s="103"/>
      <c r="TUV21" s="103"/>
      <c r="TUW21" s="103"/>
      <c r="TUX21" s="103"/>
      <c r="TUY21" s="103"/>
      <c r="TUZ21" s="103"/>
      <c r="TVA21" s="103"/>
      <c r="TVB21" s="103"/>
      <c r="TVC21" s="103"/>
      <c r="TVD21" s="103"/>
      <c r="TVE21" s="103"/>
      <c r="TVF21" s="103"/>
      <c r="TVG21" s="103"/>
      <c r="TVH21" s="103"/>
      <c r="TVI21" s="103"/>
      <c r="TVJ21" s="103"/>
      <c r="TVK21" s="103"/>
      <c r="TVL21" s="103"/>
      <c r="TVM21" s="103"/>
      <c r="TVN21" s="103"/>
      <c r="TVO21" s="103"/>
      <c r="TVP21" s="103"/>
      <c r="TVQ21" s="103"/>
      <c r="TVR21" s="103"/>
      <c r="TVS21" s="103"/>
      <c r="TVT21" s="103"/>
      <c r="TVU21" s="103"/>
      <c r="TVV21" s="103"/>
      <c r="TVW21" s="103"/>
      <c r="TVX21" s="103"/>
      <c r="TVY21" s="103"/>
      <c r="TVZ21" s="103"/>
      <c r="TWA21" s="103"/>
      <c r="TWB21" s="103"/>
      <c r="TWC21" s="103"/>
      <c r="TWD21" s="103"/>
      <c r="TWE21" s="103"/>
      <c r="TWF21" s="103"/>
      <c r="TWG21" s="103"/>
      <c r="TWH21" s="103"/>
      <c r="TWI21" s="103"/>
      <c r="TWJ21" s="103"/>
      <c r="TWK21" s="103"/>
      <c r="TWL21" s="103"/>
      <c r="TWM21" s="103"/>
      <c r="TWN21" s="103"/>
      <c r="TWO21" s="103"/>
      <c r="TWP21" s="103"/>
      <c r="TWQ21" s="103"/>
      <c r="TWR21" s="103"/>
      <c r="TWS21" s="103"/>
      <c r="TWT21" s="103"/>
      <c r="TWU21" s="103"/>
      <c r="TWV21" s="103"/>
      <c r="TWW21" s="103"/>
      <c r="TWX21" s="103"/>
      <c r="TWY21" s="103"/>
      <c r="TWZ21" s="103"/>
      <c r="TXA21" s="103"/>
      <c r="TXB21" s="103"/>
      <c r="TXC21" s="103"/>
      <c r="TXD21" s="103"/>
      <c r="TXE21" s="103"/>
      <c r="TXF21" s="103"/>
      <c r="TXG21" s="103"/>
      <c r="TXH21" s="103"/>
      <c r="TXI21" s="103"/>
      <c r="TXJ21" s="103"/>
      <c r="TXK21" s="103"/>
      <c r="TXL21" s="103"/>
      <c r="TXM21" s="103"/>
      <c r="TXN21" s="103"/>
      <c r="TXO21" s="103"/>
      <c r="TXP21" s="103"/>
      <c r="TXQ21" s="103"/>
      <c r="TXR21" s="103"/>
      <c r="TXS21" s="103"/>
      <c r="TXT21" s="103"/>
      <c r="TXU21" s="103"/>
      <c r="TXV21" s="103"/>
      <c r="TXW21" s="103"/>
      <c r="TXX21" s="103"/>
      <c r="TXY21" s="103"/>
      <c r="TXZ21" s="103"/>
      <c r="TYA21" s="103"/>
      <c r="TYB21" s="103"/>
      <c r="TYC21" s="103"/>
      <c r="TYD21" s="103"/>
      <c r="TYE21" s="103"/>
      <c r="TYF21" s="103"/>
      <c r="TYG21" s="103"/>
      <c r="TYH21" s="103"/>
      <c r="TYI21" s="103"/>
      <c r="TYJ21" s="103"/>
      <c r="TYK21" s="103"/>
      <c r="TYL21" s="103"/>
      <c r="TYM21" s="103"/>
      <c r="TYN21" s="103"/>
      <c r="TYO21" s="103"/>
      <c r="TYP21" s="103"/>
      <c r="TYQ21" s="103"/>
      <c r="TYR21" s="103"/>
      <c r="TYS21" s="103"/>
      <c r="TYT21" s="103"/>
      <c r="TYU21" s="103"/>
      <c r="TYV21" s="103"/>
      <c r="TYW21" s="103"/>
      <c r="TYX21" s="103"/>
      <c r="TYY21" s="103"/>
      <c r="TYZ21" s="103"/>
      <c r="TZA21" s="103"/>
      <c r="TZB21" s="103"/>
      <c r="TZC21" s="103"/>
      <c r="TZD21" s="103"/>
      <c r="TZE21" s="103"/>
      <c r="TZF21" s="103"/>
      <c r="TZG21" s="103"/>
      <c r="TZH21" s="103"/>
      <c r="TZI21" s="103"/>
      <c r="TZJ21" s="103"/>
      <c r="TZK21" s="103"/>
      <c r="TZL21" s="103"/>
      <c r="TZM21" s="103"/>
      <c r="TZN21" s="103"/>
      <c r="TZO21" s="103"/>
      <c r="TZP21" s="103"/>
      <c r="TZQ21" s="103"/>
      <c r="TZR21" s="103"/>
      <c r="TZS21" s="103"/>
      <c r="TZT21" s="103"/>
      <c r="TZU21" s="103"/>
      <c r="TZV21" s="103"/>
      <c r="TZW21" s="103"/>
      <c r="TZX21" s="103"/>
      <c r="TZY21" s="103"/>
      <c r="TZZ21" s="103"/>
      <c r="UAA21" s="103"/>
      <c r="UAB21" s="103"/>
      <c r="UAC21" s="103"/>
      <c r="UAD21" s="103"/>
      <c r="UAE21" s="103"/>
      <c r="UAF21" s="103"/>
      <c r="UAG21" s="103"/>
      <c r="UAH21" s="103"/>
      <c r="UAI21" s="103"/>
      <c r="UAJ21" s="103"/>
      <c r="UAK21" s="103"/>
      <c r="UAL21" s="103"/>
      <c r="UAM21" s="103"/>
      <c r="UAN21" s="103"/>
      <c r="UAO21" s="103"/>
      <c r="UAP21" s="103"/>
      <c r="UAQ21" s="103"/>
      <c r="UAR21" s="103"/>
      <c r="UAS21" s="103"/>
      <c r="UAT21" s="103"/>
      <c r="UAU21" s="103"/>
      <c r="UAV21" s="103"/>
      <c r="UAW21" s="103"/>
      <c r="UAX21" s="103"/>
      <c r="UAY21" s="103"/>
      <c r="UAZ21" s="103"/>
      <c r="UBA21" s="103"/>
      <c r="UBB21" s="103"/>
      <c r="UBC21" s="103"/>
      <c r="UBD21" s="103"/>
      <c r="UBE21" s="103"/>
      <c r="UBF21" s="103"/>
      <c r="UBG21" s="103"/>
      <c r="UBH21" s="103"/>
      <c r="UBI21" s="103"/>
      <c r="UBJ21" s="103"/>
      <c r="UBK21" s="103"/>
      <c r="UBL21" s="103"/>
      <c r="UBM21" s="103"/>
      <c r="UBN21" s="103"/>
      <c r="UBO21" s="103"/>
      <c r="UBP21" s="103"/>
      <c r="UBQ21" s="103"/>
      <c r="UBR21" s="103"/>
      <c r="UBS21" s="103"/>
      <c r="UBT21" s="103"/>
      <c r="UBU21" s="103"/>
      <c r="UBV21" s="103"/>
      <c r="UBW21" s="103"/>
      <c r="UBX21" s="103"/>
      <c r="UBY21" s="103"/>
      <c r="UBZ21" s="103"/>
      <c r="UCA21" s="103"/>
      <c r="UCB21" s="103"/>
      <c r="UCC21" s="103"/>
      <c r="UCD21" s="103"/>
      <c r="UCE21" s="103"/>
      <c r="UCF21" s="103"/>
      <c r="UCG21" s="103"/>
      <c r="UCH21" s="103"/>
      <c r="UCI21" s="103"/>
      <c r="UCJ21" s="103"/>
      <c r="UCK21" s="103"/>
      <c r="UCL21" s="103"/>
      <c r="UCM21" s="103"/>
      <c r="UCN21" s="103"/>
      <c r="UCO21" s="103"/>
      <c r="UCP21" s="103"/>
      <c r="UCQ21" s="103"/>
      <c r="UCR21" s="103"/>
      <c r="UCS21" s="103"/>
      <c r="UCT21" s="103"/>
      <c r="UCU21" s="103"/>
      <c r="UCV21" s="103"/>
      <c r="UCW21" s="103"/>
      <c r="UCX21" s="103"/>
      <c r="UCY21" s="103"/>
      <c r="UCZ21" s="103"/>
      <c r="UDA21" s="103"/>
      <c r="UDB21" s="103"/>
      <c r="UDC21" s="103"/>
      <c r="UDD21" s="103"/>
      <c r="UDE21" s="103"/>
      <c r="UDF21" s="103"/>
      <c r="UDG21" s="103"/>
      <c r="UDH21" s="103"/>
      <c r="UDI21" s="103"/>
      <c r="UDJ21" s="103"/>
      <c r="UDK21" s="103"/>
      <c r="UDL21" s="103"/>
      <c r="UDM21" s="103"/>
      <c r="UDN21" s="103"/>
      <c r="UDO21" s="103"/>
      <c r="UDP21" s="103"/>
      <c r="UDQ21" s="103"/>
      <c r="UDR21" s="103"/>
      <c r="UDS21" s="103"/>
      <c r="UDT21" s="103"/>
      <c r="UDU21" s="103"/>
      <c r="UDV21" s="103"/>
      <c r="UDW21" s="103"/>
      <c r="UDX21" s="103"/>
      <c r="UDY21" s="103"/>
      <c r="UDZ21" s="103"/>
      <c r="UEA21" s="103"/>
      <c r="UEB21" s="103"/>
      <c r="UEC21" s="103"/>
      <c r="UED21" s="103"/>
      <c r="UEE21" s="103"/>
      <c r="UEF21" s="103"/>
      <c r="UEG21" s="103"/>
      <c r="UEH21" s="103"/>
      <c r="UEI21" s="103"/>
      <c r="UEJ21" s="103"/>
      <c r="UEK21" s="103"/>
      <c r="UEL21" s="103"/>
      <c r="UEM21" s="103"/>
      <c r="UEN21" s="103"/>
      <c r="UEO21" s="103"/>
      <c r="UEP21" s="103"/>
      <c r="UEQ21" s="103"/>
      <c r="UER21" s="103"/>
      <c r="UES21" s="103"/>
      <c r="UET21" s="103"/>
      <c r="UEU21" s="103"/>
      <c r="UEV21" s="103"/>
      <c r="UEW21" s="103"/>
      <c r="UEX21" s="103"/>
      <c r="UEY21" s="103"/>
      <c r="UEZ21" s="103"/>
      <c r="UFA21" s="103"/>
      <c r="UFB21" s="103"/>
      <c r="UFC21" s="103"/>
      <c r="UFD21" s="103"/>
      <c r="UFE21" s="103"/>
      <c r="UFF21" s="103"/>
      <c r="UFG21" s="103"/>
      <c r="UFH21" s="103"/>
      <c r="UFI21" s="103"/>
      <c r="UFJ21" s="103"/>
      <c r="UFK21" s="103"/>
      <c r="UFL21" s="103"/>
      <c r="UFM21" s="103"/>
      <c r="UFN21" s="103"/>
      <c r="UFO21" s="103"/>
      <c r="UFP21" s="103"/>
      <c r="UFQ21" s="103"/>
      <c r="UFR21" s="103"/>
      <c r="UFS21" s="103"/>
      <c r="UFT21" s="103"/>
      <c r="UFU21" s="103"/>
      <c r="UFV21" s="103"/>
      <c r="UFW21" s="103"/>
      <c r="UFX21" s="103"/>
      <c r="UFY21" s="103"/>
      <c r="UFZ21" s="103"/>
      <c r="UGA21" s="103"/>
      <c r="UGB21" s="103"/>
      <c r="UGC21" s="103"/>
      <c r="UGD21" s="103"/>
      <c r="UGE21" s="103"/>
      <c r="UGF21" s="103"/>
      <c r="UGG21" s="103"/>
      <c r="UGH21" s="103"/>
      <c r="UGI21" s="103"/>
      <c r="UGJ21" s="103"/>
      <c r="UGK21" s="103"/>
      <c r="UGL21" s="103"/>
      <c r="UGM21" s="103"/>
      <c r="UGN21" s="103"/>
      <c r="UGO21" s="103"/>
      <c r="UGP21" s="103"/>
      <c r="UGQ21" s="103"/>
      <c r="UGR21" s="103"/>
      <c r="UGS21" s="103"/>
      <c r="UGT21" s="103"/>
      <c r="UGU21" s="103"/>
      <c r="UGV21" s="103"/>
      <c r="UGW21" s="103"/>
      <c r="UGX21" s="103"/>
      <c r="UGY21" s="103"/>
      <c r="UGZ21" s="103"/>
      <c r="UHA21" s="103"/>
      <c r="UHB21" s="103"/>
      <c r="UHC21" s="103"/>
      <c r="UHD21" s="103"/>
      <c r="UHE21" s="103"/>
      <c r="UHF21" s="103"/>
      <c r="UHG21" s="103"/>
      <c r="UHH21" s="103"/>
      <c r="UHI21" s="103"/>
      <c r="UHJ21" s="103"/>
      <c r="UHK21" s="103"/>
      <c r="UHL21" s="103"/>
      <c r="UHM21" s="103"/>
      <c r="UHN21" s="103"/>
      <c r="UHO21" s="103"/>
      <c r="UHP21" s="103"/>
      <c r="UHQ21" s="103"/>
      <c r="UHR21" s="103"/>
      <c r="UHS21" s="103"/>
      <c r="UHT21" s="103"/>
      <c r="UHU21" s="103"/>
      <c r="UHV21" s="103"/>
      <c r="UHW21" s="103"/>
      <c r="UHX21" s="103"/>
      <c r="UHY21" s="103"/>
      <c r="UHZ21" s="103"/>
      <c r="UIA21" s="103"/>
      <c r="UIB21" s="103"/>
      <c r="UIC21" s="103"/>
      <c r="UID21" s="103"/>
      <c r="UIE21" s="103"/>
      <c r="UIF21" s="103"/>
      <c r="UIG21" s="103"/>
      <c r="UIH21" s="103"/>
      <c r="UII21" s="103"/>
      <c r="UIJ21" s="103"/>
      <c r="UIK21" s="103"/>
      <c r="UIL21" s="103"/>
      <c r="UIM21" s="103"/>
      <c r="UIN21" s="103"/>
      <c r="UIO21" s="103"/>
      <c r="UIP21" s="103"/>
      <c r="UIQ21" s="103"/>
      <c r="UIR21" s="103"/>
      <c r="UIS21" s="103"/>
      <c r="UIT21" s="103"/>
      <c r="UIU21" s="103"/>
      <c r="UIV21" s="103"/>
      <c r="UIW21" s="103"/>
      <c r="UIX21" s="103"/>
      <c r="UIY21" s="103"/>
      <c r="UIZ21" s="103"/>
      <c r="UJA21" s="103"/>
      <c r="UJB21" s="103"/>
      <c r="UJC21" s="103"/>
      <c r="UJD21" s="103"/>
      <c r="UJE21" s="103"/>
      <c r="UJF21" s="103"/>
      <c r="UJG21" s="103"/>
      <c r="UJH21" s="103"/>
      <c r="UJI21" s="103"/>
      <c r="UJJ21" s="103"/>
      <c r="UJK21" s="103"/>
      <c r="UJL21" s="103"/>
      <c r="UJM21" s="103"/>
      <c r="UJN21" s="103"/>
      <c r="UJO21" s="103"/>
      <c r="UJP21" s="103"/>
      <c r="UJQ21" s="103"/>
      <c r="UJR21" s="103"/>
      <c r="UJS21" s="103"/>
      <c r="UJT21" s="103"/>
      <c r="UJU21" s="103"/>
      <c r="UJV21" s="103"/>
      <c r="UJW21" s="103"/>
      <c r="UJX21" s="103"/>
      <c r="UJY21" s="103"/>
      <c r="UJZ21" s="103"/>
      <c r="UKA21" s="103"/>
      <c r="UKB21" s="103"/>
      <c r="UKC21" s="103"/>
      <c r="UKD21" s="103"/>
      <c r="UKE21" s="103"/>
      <c r="UKF21" s="103"/>
      <c r="UKG21" s="103"/>
      <c r="UKH21" s="103"/>
      <c r="UKI21" s="103"/>
      <c r="UKJ21" s="103"/>
      <c r="UKK21" s="103"/>
      <c r="UKL21" s="103"/>
      <c r="UKM21" s="103"/>
      <c r="UKN21" s="103"/>
      <c r="UKO21" s="103"/>
      <c r="UKP21" s="103"/>
      <c r="UKQ21" s="103"/>
      <c r="UKR21" s="103"/>
      <c r="UKS21" s="103"/>
      <c r="UKT21" s="103"/>
      <c r="UKU21" s="103"/>
      <c r="UKV21" s="103"/>
      <c r="UKW21" s="103"/>
      <c r="UKX21" s="103"/>
      <c r="UKY21" s="103"/>
      <c r="UKZ21" s="103"/>
      <c r="ULA21" s="103"/>
      <c r="ULB21" s="103"/>
      <c r="ULC21" s="103"/>
      <c r="ULD21" s="103"/>
      <c r="ULE21" s="103"/>
      <c r="ULF21" s="103"/>
      <c r="ULG21" s="103"/>
      <c r="ULH21" s="103"/>
      <c r="ULI21" s="103"/>
      <c r="ULJ21" s="103"/>
      <c r="ULK21" s="103"/>
      <c r="ULL21" s="103"/>
      <c r="ULM21" s="103"/>
      <c r="ULN21" s="103"/>
      <c r="ULO21" s="103"/>
      <c r="ULP21" s="103"/>
      <c r="ULQ21" s="103"/>
      <c r="ULR21" s="103"/>
      <c r="ULS21" s="103"/>
      <c r="ULT21" s="103"/>
      <c r="ULU21" s="103"/>
      <c r="ULV21" s="103"/>
      <c r="ULW21" s="103"/>
      <c r="ULX21" s="103"/>
      <c r="ULY21" s="103"/>
      <c r="ULZ21" s="103"/>
      <c r="UMA21" s="103"/>
      <c r="UMB21" s="103"/>
      <c r="UMC21" s="103"/>
      <c r="UMD21" s="103"/>
      <c r="UME21" s="103"/>
      <c r="UMF21" s="103"/>
      <c r="UMG21" s="103"/>
      <c r="UMH21" s="103"/>
      <c r="UMI21" s="103"/>
      <c r="UMJ21" s="103"/>
      <c r="UMK21" s="103"/>
      <c r="UML21" s="103"/>
      <c r="UMM21" s="103"/>
      <c r="UMN21" s="103"/>
      <c r="UMO21" s="103"/>
      <c r="UMP21" s="103"/>
      <c r="UMQ21" s="103"/>
      <c r="UMR21" s="103"/>
      <c r="UMS21" s="103"/>
      <c r="UMT21" s="103"/>
      <c r="UMU21" s="103"/>
      <c r="UMV21" s="103"/>
      <c r="UMW21" s="103"/>
      <c r="UMX21" s="103"/>
      <c r="UMY21" s="103"/>
      <c r="UMZ21" s="103"/>
      <c r="UNA21" s="103"/>
      <c r="UNB21" s="103"/>
      <c r="UNC21" s="103"/>
      <c r="UND21" s="103"/>
      <c r="UNE21" s="103"/>
      <c r="UNF21" s="103"/>
      <c r="UNG21" s="103"/>
      <c r="UNH21" s="103"/>
      <c r="UNI21" s="103"/>
      <c r="UNJ21" s="103"/>
      <c r="UNK21" s="103"/>
      <c r="UNL21" s="103"/>
      <c r="UNM21" s="103"/>
      <c r="UNN21" s="103"/>
      <c r="UNO21" s="103"/>
      <c r="UNP21" s="103"/>
      <c r="UNQ21" s="103"/>
      <c r="UNR21" s="103"/>
      <c r="UNS21" s="103"/>
      <c r="UNT21" s="103"/>
      <c r="UNU21" s="103"/>
      <c r="UNV21" s="103"/>
      <c r="UNW21" s="103"/>
      <c r="UNX21" s="103"/>
      <c r="UNY21" s="103"/>
      <c r="UNZ21" s="103"/>
      <c r="UOA21" s="103"/>
      <c r="UOB21" s="103"/>
      <c r="UOC21" s="103"/>
      <c r="UOD21" s="103"/>
      <c r="UOE21" s="103"/>
      <c r="UOF21" s="103"/>
      <c r="UOG21" s="103"/>
      <c r="UOH21" s="103"/>
      <c r="UOI21" s="103"/>
      <c r="UOJ21" s="103"/>
      <c r="UOK21" s="103"/>
      <c r="UOL21" s="103"/>
      <c r="UOM21" s="103"/>
      <c r="UON21" s="103"/>
      <c r="UOO21" s="103"/>
      <c r="UOP21" s="103"/>
      <c r="UOQ21" s="103"/>
      <c r="UOR21" s="103"/>
      <c r="UOS21" s="103"/>
      <c r="UOT21" s="103"/>
      <c r="UOU21" s="103"/>
      <c r="UOV21" s="103"/>
      <c r="UOW21" s="103"/>
      <c r="UOX21" s="103"/>
      <c r="UOY21" s="103"/>
      <c r="UOZ21" s="103"/>
      <c r="UPA21" s="103"/>
      <c r="UPB21" s="103"/>
      <c r="UPC21" s="103"/>
      <c r="UPD21" s="103"/>
      <c r="UPE21" s="103"/>
      <c r="UPF21" s="103"/>
      <c r="UPG21" s="103"/>
      <c r="UPH21" s="103"/>
      <c r="UPI21" s="103"/>
      <c r="UPJ21" s="103"/>
      <c r="UPK21" s="103"/>
      <c r="UPL21" s="103"/>
      <c r="UPM21" s="103"/>
      <c r="UPN21" s="103"/>
      <c r="UPO21" s="103"/>
      <c r="UPP21" s="103"/>
      <c r="UPQ21" s="103"/>
      <c r="UPR21" s="103"/>
      <c r="UPS21" s="103"/>
      <c r="UPT21" s="103"/>
      <c r="UPU21" s="103"/>
      <c r="UPV21" s="103"/>
      <c r="UPW21" s="103"/>
      <c r="UPX21" s="103"/>
      <c r="UPY21" s="103"/>
      <c r="UPZ21" s="103"/>
      <c r="UQA21" s="103"/>
      <c r="UQB21" s="103"/>
      <c r="UQC21" s="103"/>
      <c r="UQD21" s="103"/>
      <c r="UQE21" s="103"/>
      <c r="UQF21" s="103"/>
      <c r="UQG21" s="103"/>
      <c r="UQH21" s="103"/>
      <c r="UQI21" s="103"/>
      <c r="UQJ21" s="103"/>
      <c r="UQK21" s="103"/>
      <c r="UQL21" s="103"/>
      <c r="UQM21" s="103"/>
      <c r="UQN21" s="103"/>
      <c r="UQO21" s="103"/>
      <c r="UQP21" s="103"/>
      <c r="UQQ21" s="103"/>
      <c r="UQR21" s="103"/>
      <c r="UQS21" s="103"/>
      <c r="UQT21" s="103"/>
      <c r="UQU21" s="103"/>
      <c r="UQV21" s="103"/>
      <c r="UQW21" s="103"/>
      <c r="UQX21" s="103"/>
      <c r="UQY21" s="103"/>
      <c r="UQZ21" s="103"/>
      <c r="URA21" s="103"/>
      <c r="URB21" s="103"/>
      <c r="URC21" s="103"/>
      <c r="URD21" s="103"/>
      <c r="URE21" s="103"/>
      <c r="URF21" s="103"/>
      <c r="URG21" s="103"/>
      <c r="URH21" s="103"/>
      <c r="URI21" s="103"/>
      <c r="URJ21" s="103"/>
      <c r="URK21" s="103"/>
      <c r="URL21" s="103"/>
      <c r="URM21" s="103"/>
      <c r="URN21" s="103"/>
      <c r="URO21" s="103"/>
      <c r="URP21" s="103"/>
      <c r="URQ21" s="103"/>
      <c r="URR21" s="103"/>
      <c r="URS21" s="103"/>
      <c r="URT21" s="103"/>
      <c r="URU21" s="103"/>
      <c r="URV21" s="103"/>
      <c r="URW21" s="103"/>
      <c r="URX21" s="103"/>
      <c r="URY21" s="103"/>
      <c r="URZ21" s="103"/>
      <c r="USA21" s="103"/>
      <c r="USB21" s="103"/>
      <c r="USC21" s="103"/>
      <c r="USD21" s="103"/>
      <c r="USE21" s="103"/>
      <c r="USF21" s="103"/>
      <c r="USG21" s="103"/>
      <c r="USH21" s="103"/>
      <c r="USI21" s="103"/>
      <c r="USJ21" s="103"/>
      <c r="USK21" s="103"/>
      <c r="USL21" s="103"/>
      <c r="USM21" s="103"/>
      <c r="USN21" s="103"/>
      <c r="USO21" s="103"/>
      <c r="USP21" s="103"/>
      <c r="USQ21" s="103"/>
      <c r="USR21" s="103"/>
      <c r="USS21" s="103"/>
      <c r="UST21" s="103"/>
      <c r="USU21" s="103"/>
      <c r="USV21" s="103"/>
      <c r="USW21" s="103"/>
      <c r="USX21" s="103"/>
      <c r="USY21" s="103"/>
      <c r="USZ21" s="103"/>
      <c r="UTA21" s="103"/>
      <c r="UTB21" s="103"/>
      <c r="UTC21" s="103"/>
      <c r="UTD21" s="103"/>
      <c r="UTE21" s="103"/>
      <c r="UTF21" s="103"/>
      <c r="UTG21" s="103"/>
      <c r="UTH21" s="103"/>
      <c r="UTI21" s="103"/>
      <c r="UTJ21" s="103"/>
      <c r="UTK21" s="103"/>
      <c r="UTL21" s="103"/>
      <c r="UTM21" s="103"/>
      <c r="UTN21" s="103"/>
      <c r="UTO21" s="103"/>
      <c r="UTP21" s="103"/>
      <c r="UTQ21" s="103"/>
      <c r="UTR21" s="103"/>
      <c r="UTS21" s="103"/>
      <c r="UTT21" s="103"/>
      <c r="UTU21" s="103"/>
      <c r="UTV21" s="103"/>
      <c r="UTW21" s="103"/>
      <c r="UTX21" s="103"/>
      <c r="UTY21" s="103"/>
      <c r="UTZ21" s="103"/>
      <c r="UUA21" s="103"/>
      <c r="UUB21" s="103"/>
      <c r="UUC21" s="103"/>
      <c r="UUD21" s="103"/>
      <c r="UUE21" s="103"/>
      <c r="UUF21" s="103"/>
      <c r="UUG21" s="103"/>
      <c r="UUH21" s="103"/>
      <c r="UUI21" s="103"/>
      <c r="UUJ21" s="103"/>
      <c r="UUK21" s="103"/>
      <c r="UUL21" s="103"/>
      <c r="UUM21" s="103"/>
      <c r="UUN21" s="103"/>
      <c r="UUO21" s="103"/>
      <c r="UUP21" s="103"/>
      <c r="UUQ21" s="103"/>
      <c r="UUR21" s="103"/>
      <c r="UUS21" s="103"/>
      <c r="UUT21" s="103"/>
      <c r="UUU21" s="103"/>
      <c r="UUV21" s="103"/>
      <c r="UUW21" s="103"/>
      <c r="UUX21" s="103"/>
      <c r="UUY21" s="103"/>
      <c r="UUZ21" s="103"/>
      <c r="UVA21" s="103"/>
      <c r="UVB21" s="103"/>
      <c r="UVC21" s="103"/>
      <c r="UVD21" s="103"/>
      <c r="UVE21" s="103"/>
      <c r="UVF21" s="103"/>
      <c r="UVG21" s="103"/>
      <c r="UVH21" s="103"/>
      <c r="UVI21" s="103"/>
      <c r="UVJ21" s="103"/>
      <c r="UVK21" s="103"/>
      <c r="UVL21" s="103"/>
      <c r="UVM21" s="103"/>
      <c r="UVN21" s="103"/>
      <c r="UVO21" s="103"/>
      <c r="UVP21" s="103"/>
      <c r="UVQ21" s="103"/>
      <c r="UVR21" s="103"/>
      <c r="UVS21" s="103"/>
      <c r="UVT21" s="103"/>
      <c r="UVU21" s="103"/>
      <c r="UVV21" s="103"/>
      <c r="UVW21" s="103"/>
      <c r="UVX21" s="103"/>
      <c r="UVY21" s="103"/>
      <c r="UVZ21" s="103"/>
      <c r="UWA21" s="103"/>
      <c r="UWB21" s="103"/>
      <c r="UWC21" s="103"/>
      <c r="UWD21" s="103"/>
      <c r="UWE21" s="103"/>
      <c r="UWF21" s="103"/>
      <c r="UWG21" s="103"/>
      <c r="UWH21" s="103"/>
      <c r="UWI21" s="103"/>
      <c r="UWJ21" s="103"/>
      <c r="UWK21" s="103"/>
      <c r="UWL21" s="103"/>
      <c r="UWM21" s="103"/>
      <c r="UWN21" s="103"/>
      <c r="UWO21" s="103"/>
      <c r="UWP21" s="103"/>
      <c r="UWQ21" s="103"/>
      <c r="UWR21" s="103"/>
      <c r="UWS21" s="103"/>
      <c r="UWT21" s="103"/>
      <c r="UWU21" s="103"/>
      <c r="UWV21" s="103"/>
      <c r="UWW21" s="103"/>
      <c r="UWX21" s="103"/>
      <c r="UWY21" s="103"/>
      <c r="UWZ21" s="103"/>
      <c r="UXA21" s="103"/>
      <c r="UXB21" s="103"/>
      <c r="UXC21" s="103"/>
      <c r="UXD21" s="103"/>
      <c r="UXE21" s="103"/>
      <c r="UXF21" s="103"/>
      <c r="UXG21" s="103"/>
      <c r="UXH21" s="103"/>
      <c r="UXI21" s="103"/>
      <c r="UXJ21" s="103"/>
      <c r="UXK21" s="103"/>
      <c r="UXL21" s="103"/>
      <c r="UXM21" s="103"/>
      <c r="UXN21" s="103"/>
      <c r="UXO21" s="103"/>
      <c r="UXP21" s="103"/>
      <c r="UXQ21" s="103"/>
      <c r="UXR21" s="103"/>
      <c r="UXS21" s="103"/>
      <c r="UXT21" s="103"/>
      <c r="UXU21" s="103"/>
      <c r="UXV21" s="103"/>
      <c r="UXW21" s="103"/>
      <c r="UXX21" s="103"/>
      <c r="UXY21" s="103"/>
      <c r="UXZ21" s="103"/>
      <c r="UYA21" s="103"/>
      <c r="UYB21" s="103"/>
      <c r="UYC21" s="103"/>
      <c r="UYD21" s="103"/>
      <c r="UYE21" s="103"/>
      <c r="UYF21" s="103"/>
      <c r="UYG21" s="103"/>
      <c r="UYH21" s="103"/>
      <c r="UYI21" s="103"/>
      <c r="UYJ21" s="103"/>
      <c r="UYK21" s="103"/>
      <c r="UYL21" s="103"/>
      <c r="UYM21" s="103"/>
      <c r="UYN21" s="103"/>
      <c r="UYO21" s="103"/>
      <c r="UYP21" s="103"/>
      <c r="UYQ21" s="103"/>
      <c r="UYR21" s="103"/>
      <c r="UYS21" s="103"/>
      <c r="UYT21" s="103"/>
      <c r="UYU21" s="103"/>
      <c r="UYV21" s="103"/>
      <c r="UYW21" s="103"/>
      <c r="UYX21" s="103"/>
      <c r="UYY21" s="103"/>
      <c r="UYZ21" s="103"/>
      <c r="UZA21" s="103"/>
      <c r="UZB21" s="103"/>
      <c r="UZC21" s="103"/>
      <c r="UZD21" s="103"/>
      <c r="UZE21" s="103"/>
      <c r="UZF21" s="103"/>
      <c r="UZG21" s="103"/>
      <c r="UZH21" s="103"/>
      <c r="UZI21" s="103"/>
      <c r="UZJ21" s="103"/>
      <c r="UZK21" s="103"/>
      <c r="UZL21" s="103"/>
      <c r="UZM21" s="103"/>
      <c r="UZN21" s="103"/>
      <c r="UZO21" s="103"/>
      <c r="UZP21" s="103"/>
      <c r="UZQ21" s="103"/>
      <c r="UZR21" s="103"/>
      <c r="UZS21" s="103"/>
      <c r="UZT21" s="103"/>
      <c r="UZU21" s="103"/>
      <c r="UZV21" s="103"/>
      <c r="UZW21" s="103"/>
      <c r="UZX21" s="103"/>
      <c r="UZY21" s="103"/>
      <c r="UZZ21" s="103"/>
      <c r="VAA21" s="103"/>
      <c r="VAB21" s="103"/>
      <c r="VAC21" s="103"/>
      <c r="VAD21" s="103"/>
      <c r="VAE21" s="103"/>
      <c r="VAF21" s="103"/>
      <c r="VAG21" s="103"/>
      <c r="VAH21" s="103"/>
      <c r="VAI21" s="103"/>
      <c r="VAJ21" s="103"/>
      <c r="VAK21" s="103"/>
      <c r="VAL21" s="103"/>
      <c r="VAM21" s="103"/>
      <c r="VAN21" s="103"/>
      <c r="VAO21" s="103"/>
      <c r="VAP21" s="103"/>
      <c r="VAQ21" s="103"/>
      <c r="VAR21" s="103"/>
      <c r="VAS21" s="103"/>
      <c r="VAT21" s="103"/>
      <c r="VAU21" s="103"/>
      <c r="VAV21" s="103"/>
      <c r="VAW21" s="103"/>
      <c r="VAX21" s="103"/>
      <c r="VAY21" s="103"/>
      <c r="VAZ21" s="103"/>
      <c r="VBA21" s="103"/>
      <c r="VBB21" s="103"/>
      <c r="VBC21" s="103"/>
      <c r="VBD21" s="103"/>
      <c r="VBE21" s="103"/>
      <c r="VBF21" s="103"/>
      <c r="VBG21" s="103"/>
      <c r="VBH21" s="103"/>
      <c r="VBI21" s="103"/>
      <c r="VBJ21" s="103"/>
      <c r="VBK21" s="103"/>
      <c r="VBL21" s="103"/>
      <c r="VBM21" s="103"/>
      <c r="VBN21" s="103"/>
      <c r="VBO21" s="103"/>
      <c r="VBP21" s="103"/>
      <c r="VBQ21" s="103"/>
      <c r="VBR21" s="103"/>
      <c r="VBS21" s="103"/>
      <c r="VBT21" s="103"/>
      <c r="VBU21" s="103"/>
      <c r="VBV21" s="103"/>
      <c r="VBW21" s="103"/>
      <c r="VBX21" s="103"/>
      <c r="VBY21" s="103"/>
      <c r="VBZ21" s="103"/>
      <c r="VCA21" s="103"/>
      <c r="VCB21" s="103"/>
      <c r="VCC21" s="103"/>
      <c r="VCD21" s="103"/>
      <c r="VCE21" s="103"/>
      <c r="VCF21" s="103"/>
      <c r="VCG21" s="103"/>
      <c r="VCH21" s="103"/>
      <c r="VCI21" s="103"/>
      <c r="VCJ21" s="103"/>
      <c r="VCK21" s="103"/>
      <c r="VCL21" s="103"/>
      <c r="VCM21" s="103"/>
      <c r="VCN21" s="103"/>
      <c r="VCO21" s="103"/>
      <c r="VCP21" s="103"/>
      <c r="VCQ21" s="103"/>
      <c r="VCR21" s="103"/>
      <c r="VCS21" s="103"/>
      <c r="VCT21" s="103"/>
      <c r="VCU21" s="103"/>
      <c r="VCV21" s="103"/>
      <c r="VCW21" s="103"/>
      <c r="VCX21" s="103"/>
      <c r="VCY21" s="103"/>
      <c r="VCZ21" s="103"/>
      <c r="VDA21" s="103"/>
      <c r="VDB21" s="103"/>
      <c r="VDC21" s="103"/>
      <c r="VDD21" s="103"/>
      <c r="VDE21" s="103"/>
      <c r="VDF21" s="103"/>
      <c r="VDG21" s="103"/>
      <c r="VDH21" s="103"/>
      <c r="VDI21" s="103"/>
      <c r="VDJ21" s="103"/>
      <c r="VDK21" s="103"/>
      <c r="VDL21" s="103"/>
      <c r="VDM21" s="103"/>
      <c r="VDN21" s="103"/>
      <c r="VDO21" s="103"/>
      <c r="VDP21" s="103"/>
      <c r="VDQ21" s="103"/>
      <c r="VDR21" s="103"/>
      <c r="VDS21" s="103"/>
      <c r="VDT21" s="103"/>
      <c r="VDU21" s="103"/>
      <c r="VDV21" s="103"/>
      <c r="VDW21" s="103"/>
      <c r="VDX21" s="103"/>
      <c r="VDY21" s="103"/>
      <c r="VDZ21" s="103"/>
      <c r="VEA21" s="103"/>
      <c r="VEB21" s="103"/>
      <c r="VEC21" s="103"/>
      <c r="VED21" s="103"/>
      <c r="VEE21" s="103"/>
      <c r="VEF21" s="103"/>
      <c r="VEG21" s="103"/>
      <c r="VEH21" s="103"/>
      <c r="VEI21" s="103"/>
      <c r="VEJ21" s="103"/>
      <c r="VEK21" s="103"/>
      <c r="VEL21" s="103"/>
      <c r="VEM21" s="103"/>
      <c r="VEN21" s="103"/>
      <c r="VEO21" s="103"/>
      <c r="VEP21" s="103"/>
      <c r="VEQ21" s="103"/>
      <c r="VER21" s="103"/>
      <c r="VES21" s="103"/>
      <c r="VET21" s="103"/>
      <c r="VEU21" s="103"/>
      <c r="VEV21" s="103"/>
      <c r="VEW21" s="103"/>
      <c r="VEX21" s="103"/>
      <c r="VEY21" s="103"/>
      <c r="VEZ21" s="103"/>
      <c r="VFA21" s="103"/>
      <c r="VFB21" s="103"/>
      <c r="VFC21" s="103"/>
      <c r="VFD21" s="103"/>
      <c r="VFE21" s="103"/>
      <c r="VFF21" s="103"/>
      <c r="VFG21" s="103"/>
      <c r="VFH21" s="103"/>
      <c r="VFI21" s="103"/>
      <c r="VFJ21" s="103"/>
      <c r="VFK21" s="103"/>
      <c r="VFL21" s="103"/>
      <c r="VFM21" s="103"/>
      <c r="VFN21" s="103"/>
      <c r="VFO21" s="103"/>
      <c r="VFP21" s="103"/>
      <c r="VFQ21" s="103"/>
      <c r="VFR21" s="103"/>
      <c r="VFS21" s="103"/>
      <c r="VFT21" s="103"/>
      <c r="VFU21" s="103"/>
      <c r="VFV21" s="103"/>
      <c r="VFW21" s="103"/>
      <c r="VFX21" s="103"/>
      <c r="VFY21" s="103"/>
      <c r="VFZ21" s="103"/>
      <c r="VGA21" s="103"/>
      <c r="VGB21" s="103"/>
      <c r="VGC21" s="103"/>
      <c r="VGD21" s="103"/>
      <c r="VGE21" s="103"/>
      <c r="VGF21" s="103"/>
      <c r="VGG21" s="103"/>
      <c r="VGH21" s="103"/>
      <c r="VGI21" s="103"/>
      <c r="VGJ21" s="103"/>
      <c r="VGK21" s="103"/>
      <c r="VGL21" s="103"/>
      <c r="VGM21" s="103"/>
      <c r="VGN21" s="103"/>
      <c r="VGO21" s="103"/>
      <c r="VGP21" s="103"/>
      <c r="VGQ21" s="103"/>
      <c r="VGR21" s="103"/>
      <c r="VGS21" s="103"/>
      <c r="VGT21" s="103"/>
      <c r="VGU21" s="103"/>
      <c r="VGV21" s="103"/>
      <c r="VGW21" s="103"/>
      <c r="VGX21" s="103"/>
      <c r="VGY21" s="103"/>
      <c r="VGZ21" s="103"/>
      <c r="VHA21" s="103"/>
      <c r="VHB21" s="103"/>
      <c r="VHC21" s="103"/>
      <c r="VHD21" s="103"/>
      <c r="VHE21" s="103"/>
      <c r="VHF21" s="103"/>
      <c r="VHG21" s="103"/>
      <c r="VHH21" s="103"/>
      <c r="VHI21" s="103"/>
      <c r="VHJ21" s="103"/>
      <c r="VHK21" s="103"/>
      <c r="VHL21" s="103"/>
      <c r="VHM21" s="103"/>
      <c r="VHN21" s="103"/>
      <c r="VHO21" s="103"/>
      <c r="VHP21" s="103"/>
      <c r="VHQ21" s="103"/>
      <c r="VHR21" s="103"/>
      <c r="VHS21" s="103"/>
      <c r="VHT21" s="103"/>
      <c r="VHU21" s="103"/>
      <c r="VHV21" s="103"/>
      <c r="VHW21" s="103"/>
      <c r="VHX21" s="103"/>
      <c r="VHY21" s="103"/>
      <c r="VHZ21" s="103"/>
      <c r="VIA21" s="103"/>
      <c r="VIB21" s="103"/>
      <c r="VIC21" s="103"/>
      <c r="VID21" s="103"/>
      <c r="VIE21" s="103"/>
      <c r="VIF21" s="103"/>
      <c r="VIG21" s="103"/>
      <c r="VIH21" s="103"/>
      <c r="VII21" s="103"/>
      <c r="VIJ21" s="103"/>
      <c r="VIK21" s="103"/>
      <c r="VIL21" s="103"/>
      <c r="VIM21" s="103"/>
      <c r="VIN21" s="103"/>
      <c r="VIO21" s="103"/>
      <c r="VIP21" s="103"/>
      <c r="VIQ21" s="103"/>
      <c r="VIR21" s="103"/>
      <c r="VIS21" s="103"/>
      <c r="VIT21" s="103"/>
      <c r="VIU21" s="103"/>
      <c r="VIV21" s="103"/>
      <c r="VIW21" s="103"/>
      <c r="VIX21" s="103"/>
      <c r="VIY21" s="103"/>
      <c r="VIZ21" s="103"/>
      <c r="VJA21" s="103"/>
      <c r="VJB21" s="103"/>
      <c r="VJC21" s="103"/>
      <c r="VJD21" s="103"/>
      <c r="VJE21" s="103"/>
      <c r="VJF21" s="103"/>
      <c r="VJG21" s="103"/>
      <c r="VJH21" s="103"/>
      <c r="VJI21" s="103"/>
      <c r="VJJ21" s="103"/>
      <c r="VJK21" s="103"/>
      <c r="VJL21" s="103"/>
      <c r="VJM21" s="103"/>
      <c r="VJN21" s="103"/>
      <c r="VJO21" s="103"/>
      <c r="VJP21" s="103"/>
      <c r="VJQ21" s="103"/>
      <c r="VJR21" s="103"/>
      <c r="VJS21" s="103"/>
      <c r="VJT21" s="103"/>
      <c r="VJU21" s="103"/>
      <c r="VJV21" s="103"/>
      <c r="VJW21" s="103"/>
      <c r="VJX21" s="103"/>
      <c r="VJY21" s="103"/>
      <c r="VJZ21" s="103"/>
      <c r="VKA21" s="103"/>
      <c r="VKB21" s="103"/>
      <c r="VKC21" s="103"/>
      <c r="VKD21" s="103"/>
      <c r="VKE21" s="103"/>
      <c r="VKF21" s="103"/>
      <c r="VKG21" s="103"/>
      <c r="VKH21" s="103"/>
      <c r="VKI21" s="103"/>
      <c r="VKJ21" s="103"/>
      <c r="VKK21" s="103"/>
      <c r="VKL21" s="103"/>
      <c r="VKM21" s="103"/>
      <c r="VKN21" s="103"/>
      <c r="VKO21" s="103"/>
      <c r="VKP21" s="103"/>
      <c r="VKQ21" s="103"/>
      <c r="VKR21" s="103"/>
      <c r="VKS21" s="103"/>
      <c r="VKT21" s="103"/>
      <c r="VKU21" s="103"/>
      <c r="VKV21" s="103"/>
      <c r="VKW21" s="103"/>
      <c r="VKX21" s="103"/>
      <c r="VKY21" s="103"/>
      <c r="VKZ21" s="103"/>
      <c r="VLA21" s="103"/>
      <c r="VLB21" s="103"/>
      <c r="VLC21" s="103"/>
      <c r="VLD21" s="103"/>
      <c r="VLE21" s="103"/>
      <c r="VLF21" s="103"/>
      <c r="VLG21" s="103"/>
      <c r="VLH21" s="103"/>
      <c r="VLI21" s="103"/>
      <c r="VLJ21" s="103"/>
      <c r="VLK21" s="103"/>
      <c r="VLL21" s="103"/>
      <c r="VLM21" s="103"/>
      <c r="VLN21" s="103"/>
      <c r="VLO21" s="103"/>
      <c r="VLP21" s="103"/>
      <c r="VLQ21" s="103"/>
      <c r="VLR21" s="103"/>
      <c r="VLS21" s="103"/>
      <c r="VLT21" s="103"/>
      <c r="VLU21" s="103"/>
      <c r="VLV21" s="103"/>
      <c r="VLW21" s="103"/>
      <c r="VLX21" s="103"/>
      <c r="VLY21" s="103"/>
      <c r="VLZ21" s="103"/>
      <c r="VMA21" s="103"/>
      <c r="VMB21" s="103"/>
      <c r="VMC21" s="103"/>
      <c r="VMD21" s="103"/>
      <c r="VME21" s="103"/>
      <c r="VMF21" s="103"/>
      <c r="VMG21" s="103"/>
      <c r="VMH21" s="103"/>
      <c r="VMI21" s="103"/>
      <c r="VMJ21" s="103"/>
      <c r="VMK21" s="103"/>
      <c r="VML21" s="103"/>
      <c r="VMM21" s="103"/>
      <c r="VMN21" s="103"/>
      <c r="VMO21" s="103"/>
      <c r="VMP21" s="103"/>
      <c r="VMQ21" s="103"/>
      <c r="VMR21" s="103"/>
      <c r="VMS21" s="103"/>
      <c r="VMT21" s="103"/>
      <c r="VMU21" s="103"/>
      <c r="VMV21" s="103"/>
      <c r="VMW21" s="103"/>
      <c r="VMX21" s="103"/>
      <c r="VMY21" s="103"/>
      <c r="VMZ21" s="103"/>
      <c r="VNA21" s="103"/>
      <c r="VNB21" s="103"/>
      <c r="VNC21" s="103"/>
      <c r="VND21" s="103"/>
      <c r="VNE21" s="103"/>
      <c r="VNF21" s="103"/>
      <c r="VNG21" s="103"/>
      <c r="VNH21" s="103"/>
      <c r="VNI21" s="103"/>
      <c r="VNJ21" s="103"/>
      <c r="VNK21" s="103"/>
      <c r="VNL21" s="103"/>
      <c r="VNM21" s="103"/>
      <c r="VNN21" s="103"/>
      <c r="VNO21" s="103"/>
      <c r="VNP21" s="103"/>
      <c r="VNQ21" s="103"/>
      <c r="VNR21" s="103"/>
      <c r="VNS21" s="103"/>
      <c r="VNT21" s="103"/>
      <c r="VNU21" s="103"/>
      <c r="VNV21" s="103"/>
      <c r="VNW21" s="103"/>
      <c r="VNX21" s="103"/>
      <c r="VNY21" s="103"/>
      <c r="VNZ21" s="103"/>
      <c r="VOA21" s="103"/>
      <c r="VOB21" s="103"/>
      <c r="VOC21" s="103"/>
      <c r="VOD21" s="103"/>
      <c r="VOE21" s="103"/>
      <c r="VOF21" s="103"/>
      <c r="VOG21" s="103"/>
      <c r="VOH21" s="103"/>
      <c r="VOI21" s="103"/>
      <c r="VOJ21" s="103"/>
      <c r="VOK21" s="103"/>
      <c r="VOL21" s="103"/>
      <c r="VOM21" s="103"/>
      <c r="VON21" s="103"/>
      <c r="VOO21" s="103"/>
      <c r="VOP21" s="103"/>
      <c r="VOQ21" s="103"/>
      <c r="VOR21" s="103"/>
      <c r="VOS21" s="103"/>
      <c r="VOT21" s="103"/>
      <c r="VOU21" s="103"/>
      <c r="VOV21" s="103"/>
      <c r="VOW21" s="103"/>
      <c r="VOX21" s="103"/>
      <c r="VOY21" s="103"/>
      <c r="VOZ21" s="103"/>
      <c r="VPA21" s="103"/>
      <c r="VPB21" s="103"/>
      <c r="VPC21" s="103"/>
      <c r="VPD21" s="103"/>
      <c r="VPE21" s="103"/>
      <c r="VPF21" s="103"/>
      <c r="VPG21" s="103"/>
      <c r="VPH21" s="103"/>
      <c r="VPI21" s="103"/>
      <c r="VPJ21" s="103"/>
      <c r="VPK21" s="103"/>
      <c r="VPL21" s="103"/>
      <c r="VPM21" s="103"/>
      <c r="VPN21" s="103"/>
      <c r="VPO21" s="103"/>
      <c r="VPP21" s="103"/>
      <c r="VPQ21" s="103"/>
      <c r="VPR21" s="103"/>
      <c r="VPS21" s="103"/>
      <c r="VPT21" s="103"/>
      <c r="VPU21" s="103"/>
      <c r="VPV21" s="103"/>
      <c r="VPW21" s="103"/>
      <c r="VPX21" s="103"/>
      <c r="VPY21" s="103"/>
      <c r="VPZ21" s="103"/>
      <c r="VQA21" s="103"/>
      <c r="VQB21" s="103"/>
      <c r="VQC21" s="103"/>
      <c r="VQD21" s="103"/>
      <c r="VQE21" s="103"/>
      <c r="VQF21" s="103"/>
      <c r="VQG21" s="103"/>
      <c r="VQH21" s="103"/>
      <c r="VQI21" s="103"/>
      <c r="VQJ21" s="103"/>
      <c r="VQK21" s="103"/>
      <c r="VQL21" s="103"/>
      <c r="VQM21" s="103"/>
      <c r="VQN21" s="103"/>
      <c r="VQO21" s="103"/>
      <c r="VQP21" s="103"/>
      <c r="VQQ21" s="103"/>
      <c r="VQR21" s="103"/>
      <c r="VQS21" s="103"/>
      <c r="VQT21" s="103"/>
      <c r="VQU21" s="103"/>
      <c r="VQV21" s="103"/>
      <c r="VQW21" s="103"/>
      <c r="VQX21" s="103"/>
      <c r="VQY21" s="103"/>
      <c r="VQZ21" s="103"/>
      <c r="VRA21" s="103"/>
      <c r="VRB21" s="103"/>
      <c r="VRC21" s="103"/>
      <c r="VRD21" s="103"/>
      <c r="VRE21" s="103"/>
      <c r="VRF21" s="103"/>
      <c r="VRG21" s="103"/>
      <c r="VRH21" s="103"/>
      <c r="VRI21" s="103"/>
      <c r="VRJ21" s="103"/>
      <c r="VRK21" s="103"/>
      <c r="VRL21" s="103"/>
      <c r="VRM21" s="103"/>
      <c r="VRN21" s="103"/>
      <c r="VRO21" s="103"/>
      <c r="VRP21" s="103"/>
      <c r="VRQ21" s="103"/>
      <c r="VRR21" s="103"/>
      <c r="VRS21" s="103"/>
      <c r="VRT21" s="103"/>
      <c r="VRU21" s="103"/>
      <c r="VRV21" s="103"/>
      <c r="VRW21" s="103"/>
      <c r="VRX21" s="103"/>
      <c r="VRY21" s="103"/>
      <c r="VRZ21" s="103"/>
      <c r="VSA21" s="103"/>
      <c r="VSB21" s="103"/>
      <c r="VSC21" s="103"/>
      <c r="VSD21" s="103"/>
      <c r="VSE21" s="103"/>
      <c r="VSF21" s="103"/>
      <c r="VSG21" s="103"/>
      <c r="VSH21" s="103"/>
      <c r="VSI21" s="103"/>
      <c r="VSJ21" s="103"/>
      <c r="VSK21" s="103"/>
      <c r="VSL21" s="103"/>
      <c r="VSM21" s="103"/>
      <c r="VSN21" s="103"/>
      <c r="VSO21" s="103"/>
      <c r="VSP21" s="103"/>
      <c r="VSQ21" s="103"/>
      <c r="VSR21" s="103"/>
      <c r="VSS21" s="103"/>
      <c r="VST21" s="103"/>
      <c r="VSU21" s="103"/>
      <c r="VSV21" s="103"/>
      <c r="VSW21" s="103"/>
      <c r="VSX21" s="103"/>
      <c r="VSY21" s="103"/>
      <c r="VSZ21" s="103"/>
      <c r="VTA21" s="103"/>
      <c r="VTB21" s="103"/>
      <c r="VTC21" s="103"/>
      <c r="VTD21" s="103"/>
      <c r="VTE21" s="103"/>
      <c r="VTF21" s="103"/>
      <c r="VTG21" s="103"/>
      <c r="VTH21" s="103"/>
      <c r="VTI21" s="103"/>
      <c r="VTJ21" s="103"/>
      <c r="VTK21" s="103"/>
      <c r="VTL21" s="103"/>
      <c r="VTM21" s="103"/>
      <c r="VTN21" s="103"/>
      <c r="VTO21" s="103"/>
      <c r="VTP21" s="103"/>
      <c r="VTQ21" s="103"/>
      <c r="VTR21" s="103"/>
      <c r="VTS21" s="103"/>
      <c r="VTT21" s="103"/>
      <c r="VTU21" s="103"/>
      <c r="VTV21" s="103"/>
      <c r="VTW21" s="103"/>
      <c r="VTX21" s="103"/>
      <c r="VTY21" s="103"/>
      <c r="VTZ21" s="103"/>
      <c r="VUA21" s="103"/>
      <c r="VUB21" s="103"/>
      <c r="VUC21" s="103"/>
      <c r="VUD21" s="103"/>
      <c r="VUE21" s="103"/>
      <c r="VUF21" s="103"/>
      <c r="VUG21" s="103"/>
      <c r="VUH21" s="103"/>
      <c r="VUI21" s="103"/>
      <c r="VUJ21" s="103"/>
      <c r="VUK21" s="103"/>
      <c r="VUL21" s="103"/>
      <c r="VUM21" s="103"/>
      <c r="VUN21" s="103"/>
      <c r="VUO21" s="103"/>
      <c r="VUP21" s="103"/>
      <c r="VUQ21" s="103"/>
      <c r="VUR21" s="103"/>
      <c r="VUS21" s="103"/>
      <c r="VUT21" s="103"/>
      <c r="VUU21" s="103"/>
      <c r="VUV21" s="103"/>
      <c r="VUW21" s="103"/>
      <c r="VUX21" s="103"/>
      <c r="VUY21" s="103"/>
      <c r="VUZ21" s="103"/>
      <c r="VVA21" s="103"/>
      <c r="VVB21" s="103"/>
      <c r="VVC21" s="103"/>
      <c r="VVD21" s="103"/>
      <c r="VVE21" s="103"/>
      <c r="VVF21" s="103"/>
      <c r="VVG21" s="103"/>
      <c r="VVH21" s="103"/>
      <c r="VVI21" s="103"/>
      <c r="VVJ21" s="103"/>
      <c r="VVK21" s="103"/>
      <c r="VVL21" s="103"/>
      <c r="VVM21" s="103"/>
      <c r="VVN21" s="103"/>
      <c r="VVO21" s="103"/>
      <c r="VVP21" s="103"/>
      <c r="VVQ21" s="103"/>
      <c r="VVR21" s="103"/>
      <c r="VVS21" s="103"/>
      <c r="VVT21" s="103"/>
      <c r="VVU21" s="103"/>
      <c r="VVV21" s="103"/>
      <c r="VVW21" s="103"/>
      <c r="VVX21" s="103"/>
      <c r="VVY21" s="103"/>
      <c r="VVZ21" s="103"/>
      <c r="VWA21" s="103"/>
      <c r="VWB21" s="103"/>
      <c r="VWC21" s="103"/>
      <c r="VWD21" s="103"/>
      <c r="VWE21" s="103"/>
      <c r="VWF21" s="103"/>
      <c r="VWG21" s="103"/>
      <c r="VWH21" s="103"/>
      <c r="VWI21" s="103"/>
      <c r="VWJ21" s="103"/>
      <c r="VWK21" s="103"/>
      <c r="VWL21" s="103"/>
      <c r="VWM21" s="103"/>
      <c r="VWN21" s="103"/>
      <c r="VWO21" s="103"/>
      <c r="VWP21" s="103"/>
      <c r="VWQ21" s="103"/>
      <c r="VWR21" s="103"/>
      <c r="VWS21" s="103"/>
      <c r="VWT21" s="103"/>
      <c r="VWU21" s="103"/>
      <c r="VWV21" s="103"/>
      <c r="VWW21" s="103"/>
      <c r="VWX21" s="103"/>
      <c r="VWY21" s="103"/>
      <c r="VWZ21" s="103"/>
      <c r="VXA21" s="103"/>
      <c r="VXB21" s="103"/>
      <c r="VXC21" s="103"/>
      <c r="VXD21" s="103"/>
      <c r="VXE21" s="103"/>
      <c r="VXF21" s="103"/>
      <c r="VXG21" s="103"/>
      <c r="VXH21" s="103"/>
      <c r="VXI21" s="103"/>
      <c r="VXJ21" s="103"/>
      <c r="VXK21" s="103"/>
      <c r="VXL21" s="103"/>
      <c r="VXM21" s="103"/>
      <c r="VXN21" s="103"/>
      <c r="VXO21" s="103"/>
      <c r="VXP21" s="103"/>
      <c r="VXQ21" s="103"/>
      <c r="VXR21" s="103"/>
      <c r="VXS21" s="103"/>
      <c r="VXT21" s="103"/>
      <c r="VXU21" s="103"/>
      <c r="VXV21" s="103"/>
      <c r="VXW21" s="103"/>
      <c r="VXX21" s="103"/>
      <c r="VXY21" s="103"/>
      <c r="VXZ21" s="103"/>
      <c r="VYA21" s="103"/>
      <c r="VYB21" s="103"/>
      <c r="VYC21" s="103"/>
      <c r="VYD21" s="103"/>
      <c r="VYE21" s="103"/>
      <c r="VYF21" s="103"/>
      <c r="VYG21" s="103"/>
      <c r="VYH21" s="103"/>
      <c r="VYI21" s="103"/>
      <c r="VYJ21" s="103"/>
      <c r="VYK21" s="103"/>
      <c r="VYL21" s="103"/>
      <c r="VYM21" s="103"/>
      <c r="VYN21" s="103"/>
      <c r="VYO21" s="103"/>
      <c r="VYP21" s="103"/>
      <c r="VYQ21" s="103"/>
      <c r="VYR21" s="103"/>
      <c r="VYS21" s="103"/>
      <c r="VYT21" s="103"/>
      <c r="VYU21" s="103"/>
      <c r="VYV21" s="103"/>
      <c r="VYW21" s="103"/>
      <c r="VYX21" s="103"/>
      <c r="VYY21" s="103"/>
      <c r="VYZ21" s="103"/>
      <c r="VZA21" s="103"/>
      <c r="VZB21" s="103"/>
      <c r="VZC21" s="103"/>
      <c r="VZD21" s="103"/>
      <c r="VZE21" s="103"/>
      <c r="VZF21" s="103"/>
      <c r="VZG21" s="103"/>
      <c r="VZH21" s="103"/>
      <c r="VZI21" s="103"/>
      <c r="VZJ21" s="103"/>
      <c r="VZK21" s="103"/>
      <c r="VZL21" s="103"/>
      <c r="VZM21" s="103"/>
      <c r="VZN21" s="103"/>
      <c r="VZO21" s="103"/>
      <c r="VZP21" s="103"/>
      <c r="VZQ21" s="103"/>
      <c r="VZR21" s="103"/>
      <c r="VZS21" s="103"/>
      <c r="VZT21" s="103"/>
      <c r="VZU21" s="103"/>
      <c r="VZV21" s="103"/>
      <c r="VZW21" s="103"/>
      <c r="VZX21" s="103"/>
      <c r="VZY21" s="103"/>
      <c r="VZZ21" s="103"/>
      <c r="WAA21" s="103"/>
      <c r="WAB21" s="103"/>
      <c r="WAC21" s="103"/>
      <c r="WAD21" s="103"/>
      <c r="WAE21" s="103"/>
      <c r="WAF21" s="103"/>
      <c r="WAG21" s="103"/>
      <c r="WAH21" s="103"/>
      <c r="WAI21" s="103"/>
      <c r="WAJ21" s="103"/>
      <c r="WAK21" s="103"/>
      <c r="WAL21" s="103"/>
      <c r="WAM21" s="103"/>
      <c r="WAN21" s="103"/>
      <c r="WAO21" s="103"/>
      <c r="WAP21" s="103"/>
      <c r="WAQ21" s="103"/>
      <c r="WAR21" s="103"/>
      <c r="WAS21" s="103"/>
      <c r="WAT21" s="103"/>
      <c r="WAU21" s="103"/>
      <c r="WAV21" s="103"/>
      <c r="WAW21" s="103"/>
      <c r="WAX21" s="103"/>
      <c r="WAY21" s="103"/>
      <c r="WAZ21" s="103"/>
      <c r="WBA21" s="103"/>
      <c r="WBB21" s="103"/>
      <c r="WBC21" s="103"/>
      <c r="WBD21" s="103"/>
      <c r="WBE21" s="103"/>
      <c r="WBF21" s="103"/>
      <c r="WBG21" s="103"/>
      <c r="WBH21" s="103"/>
      <c r="WBI21" s="103"/>
      <c r="WBJ21" s="103"/>
      <c r="WBK21" s="103"/>
      <c r="WBL21" s="103"/>
      <c r="WBM21" s="103"/>
      <c r="WBN21" s="103"/>
      <c r="WBO21" s="103"/>
      <c r="WBP21" s="103"/>
      <c r="WBQ21" s="103"/>
      <c r="WBR21" s="103"/>
      <c r="WBS21" s="103"/>
      <c r="WBT21" s="103"/>
      <c r="WBU21" s="103"/>
      <c r="WBV21" s="103"/>
      <c r="WBW21" s="103"/>
      <c r="WBX21" s="103"/>
      <c r="WBY21" s="103"/>
      <c r="WBZ21" s="103"/>
      <c r="WCA21" s="103"/>
      <c r="WCB21" s="103"/>
      <c r="WCC21" s="103"/>
      <c r="WCD21" s="103"/>
      <c r="WCE21" s="103"/>
      <c r="WCF21" s="103"/>
      <c r="WCG21" s="103"/>
      <c r="WCH21" s="103"/>
      <c r="WCI21" s="103"/>
      <c r="WCJ21" s="103"/>
      <c r="WCK21" s="103"/>
      <c r="WCL21" s="103"/>
      <c r="WCM21" s="103"/>
      <c r="WCN21" s="103"/>
      <c r="WCO21" s="103"/>
      <c r="WCP21" s="103"/>
      <c r="WCQ21" s="103"/>
      <c r="WCR21" s="103"/>
      <c r="WCS21" s="103"/>
      <c r="WCT21" s="103"/>
      <c r="WCU21" s="103"/>
      <c r="WCV21" s="103"/>
      <c r="WCW21" s="103"/>
      <c r="WCX21" s="103"/>
      <c r="WCY21" s="103"/>
      <c r="WCZ21" s="103"/>
      <c r="WDA21" s="103"/>
      <c r="WDB21" s="103"/>
      <c r="WDC21" s="103"/>
      <c r="WDD21" s="103"/>
      <c r="WDE21" s="103"/>
      <c r="WDF21" s="103"/>
      <c r="WDG21" s="103"/>
      <c r="WDH21" s="103"/>
      <c r="WDI21" s="103"/>
      <c r="WDJ21" s="103"/>
      <c r="WDK21" s="103"/>
      <c r="WDL21" s="103"/>
      <c r="WDM21" s="103"/>
      <c r="WDN21" s="103"/>
      <c r="WDO21" s="103"/>
      <c r="WDP21" s="103"/>
      <c r="WDQ21" s="103"/>
      <c r="WDR21" s="103"/>
      <c r="WDS21" s="103"/>
      <c r="WDT21" s="103"/>
      <c r="WDU21" s="103"/>
      <c r="WDV21" s="103"/>
      <c r="WDW21" s="103"/>
      <c r="WDX21" s="103"/>
      <c r="WDY21" s="103"/>
      <c r="WDZ21" s="103"/>
      <c r="WEA21" s="103"/>
      <c r="WEB21" s="103"/>
      <c r="WEC21" s="103"/>
      <c r="WED21" s="103"/>
      <c r="WEE21" s="103"/>
      <c r="WEF21" s="103"/>
      <c r="WEG21" s="103"/>
      <c r="WEH21" s="103"/>
      <c r="WEI21" s="103"/>
      <c r="WEJ21" s="103"/>
      <c r="WEK21" s="103"/>
      <c r="WEL21" s="103"/>
      <c r="WEM21" s="103"/>
      <c r="WEN21" s="103"/>
      <c r="WEO21" s="103"/>
      <c r="WEP21" s="103"/>
      <c r="WEQ21" s="103"/>
      <c r="WER21" s="103"/>
      <c r="WES21" s="103"/>
      <c r="WET21" s="103"/>
      <c r="WEU21" s="103"/>
      <c r="WEV21" s="103"/>
      <c r="WEW21" s="103"/>
      <c r="WEX21" s="103"/>
      <c r="WEY21" s="103"/>
      <c r="WEZ21" s="103"/>
      <c r="WFA21" s="103"/>
      <c r="WFB21" s="103"/>
      <c r="WFC21" s="103"/>
      <c r="WFD21" s="103"/>
      <c r="WFE21" s="103"/>
      <c r="WFF21" s="103"/>
      <c r="WFG21" s="103"/>
      <c r="WFH21" s="103"/>
      <c r="WFI21" s="103"/>
      <c r="WFJ21" s="103"/>
      <c r="WFK21" s="103"/>
      <c r="WFL21" s="103"/>
      <c r="WFM21" s="103"/>
      <c r="WFN21" s="103"/>
      <c r="WFO21" s="103"/>
      <c r="WFP21" s="103"/>
      <c r="WFQ21" s="103"/>
      <c r="WFR21" s="103"/>
      <c r="WFS21" s="103"/>
      <c r="WFT21" s="103"/>
      <c r="WFU21" s="103"/>
      <c r="WFV21" s="103"/>
      <c r="WFW21" s="103"/>
      <c r="WFX21" s="103"/>
      <c r="WFY21" s="103"/>
      <c r="WFZ21" s="103"/>
      <c r="WGA21" s="103"/>
      <c r="WGB21" s="103"/>
      <c r="WGC21" s="103"/>
      <c r="WGD21" s="103"/>
      <c r="WGE21" s="103"/>
      <c r="WGF21" s="103"/>
      <c r="WGG21" s="103"/>
      <c r="WGH21" s="103"/>
      <c r="WGI21" s="103"/>
      <c r="WGJ21" s="103"/>
      <c r="WGK21" s="103"/>
      <c r="WGL21" s="103"/>
      <c r="WGM21" s="103"/>
      <c r="WGN21" s="103"/>
      <c r="WGO21" s="103"/>
      <c r="WGP21" s="103"/>
      <c r="WGQ21" s="103"/>
      <c r="WGR21" s="103"/>
      <c r="WGS21" s="103"/>
      <c r="WGT21" s="103"/>
      <c r="WGU21" s="103"/>
      <c r="WGV21" s="103"/>
      <c r="WGW21" s="103"/>
      <c r="WGX21" s="103"/>
      <c r="WGY21" s="103"/>
      <c r="WGZ21" s="103"/>
      <c r="WHA21" s="103"/>
      <c r="WHB21" s="103"/>
      <c r="WHC21" s="103"/>
      <c r="WHD21" s="103"/>
      <c r="WHE21" s="103"/>
      <c r="WHF21" s="103"/>
      <c r="WHG21" s="103"/>
      <c r="WHH21" s="103"/>
      <c r="WHI21" s="103"/>
      <c r="WHJ21" s="103"/>
      <c r="WHK21" s="103"/>
      <c r="WHL21" s="103"/>
      <c r="WHM21" s="103"/>
      <c r="WHN21" s="103"/>
      <c r="WHO21" s="103"/>
      <c r="WHP21" s="103"/>
      <c r="WHQ21" s="103"/>
      <c r="WHR21" s="103"/>
      <c r="WHS21" s="103"/>
      <c r="WHT21" s="103"/>
      <c r="WHU21" s="103"/>
      <c r="WHV21" s="103"/>
      <c r="WHW21" s="103"/>
      <c r="WHX21" s="103"/>
      <c r="WHY21" s="103"/>
      <c r="WHZ21" s="103"/>
      <c r="WIA21" s="103"/>
      <c r="WIB21" s="103"/>
      <c r="WIC21" s="103"/>
      <c r="WID21" s="103"/>
      <c r="WIE21" s="103"/>
      <c r="WIF21" s="103"/>
      <c r="WIG21" s="103"/>
      <c r="WIH21" s="103"/>
      <c r="WII21" s="103"/>
      <c r="WIJ21" s="103"/>
      <c r="WIK21" s="103"/>
      <c r="WIL21" s="103"/>
      <c r="WIM21" s="103"/>
      <c r="WIN21" s="103"/>
      <c r="WIO21" s="103"/>
      <c r="WIP21" s="103"/>
      <c r="WIQ21" s="103"/>
      <c r="WIR21" s="103"/>
      <c r="WIS21" s="103"/>
      <c r="WIT21" s="103"/>
      <c r="WIU21" s="103"/>
      <c r="WIV21" s="103"/>
      <c r="WIW21" s="103"/>
      <c r="WIX21" s="103"/>
      <c r="WIY21" s="103"/>
      <c r="WIZ21" s="103"/>
      <c r="WJA21" s="103"/>
      <c r="WJB21" s="103"/>
      <c r="WJC21" s="103"/>
      <c r="WJD21" s="103"/>
      <c r="WJE21" s="103"/>
      <c r="WJF21" s="103"/>
      <c r="WJG21" s="103"/>
      <c r="WJH21" s="103"/>
      <c r="WJI21" s="103"/>
      <c r="WJJ21" s="103"/>
      <c r="WJK21" s="103"/>
      <c r="WJL21" s="103"/>
      <c r="WJM21" s="103"/>
      <c r="WJN21" s="103"/>
      <c r="WJO21" s="103"/>
      <c r="WJP21" s="103"/>
      <c r="WJQ21" s="103"/>
      <c r="WJR21" s="103"/>
      <c r="WJS21" s="103"/>
      <c r="WJT21" s="103"/>
      <c r="WJU21" s="103"/>
      <c r="WJV21" s="103"/>
      <c r="WJW21" s="103"/>
      <c r="WJX21" s="103"/>
      <c r="WJY21" s="103"/>
      <c r="WJZ21" s="103"/>
      <c r="WKA21" s="103"/>
      <c r="WKB21" s="103"/>
      <c r="WKC21" s="103"/>
      <c r="WKD21" s="103"/>
      <c r="WKE21" s="103"/>
      <c r="WKF21" s="103"/>
      <c r="WKG21" s="103"/>
      <c r="WKH21" s="103"/>
      <c r="WKI21" s="103"/>
      <c r="WKJ21" s="103"/>
      <c r="WKK21" s="103"/>
      <c r="WKL21" s="103"/>
      <c r="WKM21" s="103"/>
      <c r="WKN21" s="103"/>
      <c r="WKO21" s="103"/>
      <c r="WKP21" s="103"/>
      <c r="WKQ21" s="103"/>
      <c r="WKR21" s="103"/>
      <c r="WKS21" s="103"/>
      <c r="WKT21" s="103"/>
      <c r="WKU21" s="103"/>
      <c r="WKV21" s="103"/>
      <c r="WKW21" s="103"/>
      <c r="WKX21" s="103"/>
      <c r="WKY21" s="103"/>
      <c r="WKZ21" s="103"/>
      <c r="WLA21" s="103"/>
      <c r="WLB21" s="103"/>
      <c r="WLC21" s="103"/>
      <c r="WLD21" s="103"/>
      <c r="WLE21" s="103"/>
      <c r="WLF21" s="103"/>
      <c r="WLG21" s="103"/>
      <c r="WLH21" s="103"/>
      <c r="WLI21" s="103"/>
      <c r="WLJ21" s="103"/>
      <c r="WLK21" s="103"/>
      <c r="WLL21" s="103"/>
      <c r="WLM21" s="103"/>
      <c r="WLN21" s="103"/>
      <c r="WLO21" s="103"/>
      <c r="WLP21" s="103"/>
      <c r="WLQ21" s="103"/>
      <c r="WLR21" s="103"/>
      <c r="WLS21" s="103"/>
      <c r="WLT21" s="103"/>
      <c r="WLU21" s="103"/>
      <c r="WLV21" s="103"/>
      <c r="WLW21" s="103"/>
      <c r="WLX21" s="103"/>
      <c r="WLY21" s="103"/>
      <c r="WLZ21" s="103"/>
      <c r="WMA21" s="103"/>
      <c r="WMB21" s="103"/>
      <c r="WMC21" s="103"/>
      <c r="WMD21" s="103"/>
      <c r="WME21" s="103"/>
      <c r="WMF21" s="103"/>
      <c r="WMG21" s="103"/>
      <c r="WMH21" s="103"/>
      <c r="WMI21" s="103"/>
      <c r="WMJ21" s="103"/>
      <c r="WMK21" s="103"/>
      <c r="WML21" s="103"/>
      <c r="WMM21" s="103"/>
      <c r="WMN21" s="103"/>
      <c r="WMO21" s="103"/>
      <c r="WMP21" s="103"/>
      <c r="WMQ21" s="103"/>
      <c r="WMR21" s="103"/>
      <c r="WMS21" s="103"/>
      <c r="WMT21" s="103"/>
      <c r="WMU21" s="103"/>
      <c r="WMV21" s="103"/>
      <c r="WMW21" s="103"/>
      <c r="WMX21" s="103"/>
      <c r="WMY21" s="103"/>
      <c r="WMZ21" s="103"/>
      <c r="WNA21" s="103"/>
      <c r="WNB21" s="103"/>
      <c r="WNC21" s="103"/>
      <c r="WND21" s="103"/>
      <c r="WNE21" s="103"/>
      <c r="WNF21" s="103"/>
      <c r="WNG21" s="103"/>
      <c r="WNH21" s="103"/>
      <c r="WNI21" s="103"/>
      <c r="WNJ21" s="103"/>
      <c r="WNK21" s="103"/>
      <c r="WNL21" s="103"/>
      <c r="WNM21" s="103"/>
      <c r="WNN21" s="103"/>
      <c r="WNO21" s="103"/>
      <c r="WNP21" s="103"/>
      <c r="WNQ21" s="103"/>
      <c r="WNR21" s="103"/>
      <c r="WNS21" s="103"/>
      <c r="WNT21" s="103"/>
      <c r="WNU21" s="103"/>
      <c r="WNV21" s="103"/>
      <c r="WNW21" s="103"/>
      <c r="WNX21" s="103"/>
      <c r="WNY21" s="103"/>
      <c r="WNZ21" s="103"/>
      <c r="WOA21" s="103"/>
      <c r="WOB21" s="103"/>
      <c r="WOC21" s="103"/>
      <c r="WOD21" s="103"/>
      <c r="WOE21" s="103"/>
      <c r="WOF21" s="103"/>
      <c r="WOG21" s="103"/>
      <c r="WOH21" s="103"/>
      <c r="WOI21" s="103"/>
      <c r="WOJ21" s="103"/>
      <c r="WOK21" s="103"/>
      <c r="WOL21" s="103"/>
      <c r="WOM21" s="103"/>
      <c r="WON21" s="103"/>
      <c r="WOO21" s="103"/>
      <c r="WOP21" s="103"/>
      <c r="WOQ21" s="103"/>
      <c r="WOR21" s="103"/>
      <c r="WOS21" s="103"/>
      <c r="WOT21" s="103"/>
      <c r="WOU21" s="103"/>
      <c r="WOV21" s="103"/>
      <c r="WOW21" s="103"/>
      <c r="WOX21" s="103"/>
      <c r="WOY21" s="103"/>
      <c r="WOZ21" s="103"/>
      <c r="WPA21" s="103"/>
      <c r="WPB21" s="103"/>
      <c r="WPC21" s="103"/>
      <c r="WPD21" s="103"/>
      <c r="WPE21" s="103"/>
      <c r="WPF21" s="103"/>
      <c r="WPG21" s="103"/>
      <c r="WPH21" s="103"/>
      <c r="WPI21" s="103"/>
      <c r="WPJ21" s="103"/>
      <c r="WPK21" s="103"/>
      <c r="WPL21" s="103"/>
      <c r="WPM21" s="103"/>
      <c r="WPN21" s="103"/>
      <c r="WPO21" s="103"/>
      <c r="WPP21" s="103"/>
      <c r="WPQ21" s="103"/>
      <c r="WPR21" s="103"/>
      <c r="WPS21" s="103"/>
      <c r="WPT21" s="103"/>
      <c r="WPU21" s="103"/>
      <c r="WPV21" s="103"/>
      <c r="WPW21" s="103"/>
      <c r="WPX21" s="103"/>
      <c r="WPY21" s="103"/>
      <c r="WPZ21" s="103"/>
      <c r="WQA21" s="103"/>
      <c r="WQB21" s="103"/>
      <c r="WQC21" s="103"/>
      <c r="WQD21" s="103"/>
      <c r="WQE21" s="103"/>
      <c r="WQF21" s="103"/>
      <c r="WQG21" s="103"/>
      <c r="WQH21" s="103"/>
      <c r="WQI21" s="103"/>
      <c r="WQJ21" s="103"/>
      <c r="WQK21" s="103"/>
      <c r="WQL21" s="103"/>
      <c r="WQM21" s="103"/>
      <c r="WQN21" s="103"/>
      <c r="WQO21" s="103"/>
      <c r="WQP21" s="103"/>
      <c r="WQQ21" s="103"/>
      <c r="WQR21" s="103"/>
      <c r="WQS21" s="103"/>
      <c r="WQT21" s="103"/>
      <c r="WQU21" s="103"/>
      <c r="WQV21" s="103"/>
      <c r="WQW21" s="103"/>
      <c r="WQX21" s="103"/>
      <c r="WQY21" s="103"/>
      <c r="WQZ21" s="103"/>
      <c r="WRA21" s="103"/>
      <c r="WRB21" s="103"/>
      <c r="WRC21" s="103"/>
      <c r="WRD21" s="103"/>
      <c r="WRE21" s="103"/>
      <c r="WRF21" s="103"/>
      <c r="WRG21" s="103"/>
      <c r="WRH21" s="103"/>
      <c r="WRI21" s="103"/>
      <c r="WRJ21" s="103"/>
      <c r="WRK21" s="103"/>
      <c r="WRL21" s="103"/>
      <c r="WRM21" s="103"/>
      <c r="WRN21" s="103"/>
      <c r="WRO21" s="103"/>
      <c r="WRP21" s="103"/>
      <c r="WRQ21" s="103"/>
      <c r="WRR21" s="103"/>
      <c r="WRS21" s="103"/>
      <c r="WRT21" s="103"/>
      <c r="WRU21" s="103"/>
      <c r="WRV21" s="103"/>
      <c r="WRW21" s="103"/>
      <c r="WRX21" s="103"/>
      <c r="WRY21" s="103"/>
      <c r="WRZ21" s="103"/>
      <c r="WSA21" s="103"/>
      <c r="WSB21" s="103"/>
      <c r="WSC21" s="103"/>
      <c r="WSD21" s="103"/>
      <c r="WSE21" s="103"/>
      <c r="WSF21" s="103"/>
      <c r="WSG21" s="103"/>
      <c r="WSH21" s="103"/>
      <c r="WSI21" s="103"/>
      <c r="WSJ21" s="103"/>
      <c r="WSK21" s="103"/>
      <c r="WSL21" s="103"/>
      <c r="WSM21" s="103"/>
      <c r="WSN21" s="103"/>
      <c r="WSO21" s="103"/>
      <c r="WSP21" s="103"/>
      <c r="WSQ21" s="103"/>
      <c r="WSR21" s="103"/>
      <c r="WSS21" s="103"/>
      <c r="WST21" s="103"/>
      <c r="WSU21" s="103"/>
      <c r="WSV21" s="103"/>
      <c r="WSW21" s="103"/>
      <c r="WSX21" s="103"/>
      <c r="WSY21" s="103"/>
      <c r="WSZ21" s="103"/>
      <c r="WTA21" s="103"/>
      <c r="WTB21" s="103"/>
      <c r="WTC21" s="103"/>
      <c r="WTD21" s="103"/>
      <c r="WTE21" s="103"/>
      <c r="WTF21" s="103"/>
      <c r="WTG21" s="103"/>
      <c r="WTH21" s="103"/>
      <c r="WTI21" s="103"/>
      <c r="WTJ21" s="103"/>
      <c r="WTK21" s="103"/>
      <c r="WTL21" s="103"/>
      <c r="WTM21" s="103"/>
      <c r="WTN21" s="103"/>
      <c r="WTO21" s="103"/>
      <c r="WTP21" s="103"/>
      <c r="WTQ21" s="103"/>
      <c r="WTR21" s="103"/>
      <c r="WTS21" s="103"/>
      <c r="WTT21" s="103"/>
      <c r="WTU21" s="103"/>
      <c r="WTV21" s="103"/>
      <c r="WTW21" s="103"/>
      <c r="WTX21" s="103"/>
      <c r="WTY21" s="103"/>
      <c r="WTZ21" s="103"/>
      <c r="WUA21" s="103"/>
      <c r="WUB21" s="103"/>
      <c r="WUC21" s="103"/>
      <c r="WUD21" s="103"/>
      <c r="WUE21" s="103"/>
      <c r="WUF21" s="103"/>
      <c r="WUG21" s="103"/>
      <c r="WUH21" s="103"/>
      <c r="WUI21" s="103"/>
      <c r="WUJ21" s="103"/>
      <c r="WUK21" s="103"/>
      <c r="WUL21" s="103"/>
      <c r="WUM21" s="103"/>
      <c r="WUN21" s="103"/>
      <c r="WUO21" s="103"/>
      <c r="WUP21" s="103"/>
      <c r="WUQ21" s="103"/>
      <c r="WUR21" s="103"/>
      <c r="WUS21" s="103"/>
      <c r="WUT21" s="103"/>
      <c r="WUU21" s="103"/>
      <c r="WUV21" s="103"/>
      <c r="WUW21" s="103"/>
      <c r="WUX21" s="103"/>
      <c r="WUY21" s="103"/>
      <c r="WUZ21" s="103"/>
      <c r="WVA21" s="103"/>
      <c r="WVB21" s="103"/>
      <c r="WVC21" s="103"/>
      <c r="WVD21" s="103"/>
      <c r="WVE21" s="103"/>
      <c r="WVF21" s="103"/>
      <c r="WVG21" s="103"/>
      <c r="WVH21" s="103"/>
      <c r="WVI21" s="103"/>
      <c r="WVJ21" s="103"/>
    </row>
    <row r="22" spans="1:16130" s="1386" customFormat="1" x14ac:dyDescent="0.2">
      <c r="A22" s="1473" t="s">
        <v>1407</v>
      </c>
      <c r="B22" s="1475" t="s">
        <v>177</v>
      </c>
      <c r="C22" s="1473" t="s">
        <v>1401</v>
      </c>
      <c r="D22" s="1473" t="s">
        <v>692</v>
      </c>
      <c r="E22" s="1474" t="s">
        <v>1398</v>
      </c>
      <c r="F22" s="1474" t="s">
        <v>178</v>
      </c>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c r="AMO22" s="103"/>
      <c r="AMP22" s="103"/>
      <c r="AMQ22" s="103"/>
      <c r="AMR22" s="103"/>
      <c r="AMS22" s="103"/>
      <c r="AMT22" s="103"/>
      <c r="AMU22" s="103"/>
      <c r="AMV22" s="103"/>
      <c r="AMW22" s="103"/>
      <c r="AMX22" s="103"/>
      <c r="AMY22" s="103"/>
      <c r="AMZ22" s="103"/>
      <c r="ANA22" s="103"/>
      <c r="ANB22" s="103"/>
      <c r="ANC22" s="103"/>
      <c r="AND22" s="103"/>
      <c r="ANE22" s="103"/>
      <c r="ANF22" s="103"/>
      <c r="ANG22" s="103"/>
      <c r="ANH22" s="103"/>
      <c r="ANI22" s="103"/>
      <c r="ANJ22" s="103"/>
      <c r="ANK22" s="103"/>
      <c r="ANL22" s="103"/>
      <c r="ANM22" s="103"/>
      <c r="ANN22" s="103"/>
      <c r="ANO22" s="103"/>
      <c r="ANP22" s="103"/>
      <c r="ANQ22" s="103"/>
      <c r="ANR22" s="103"/>
      <c r="ANS22" s="103"/>
      <c r="ANT22" s="103"/>
      <c r="ANU22" s="103"/>
      <c r="ANV22" s="103"/>
      <c r="ANW22" s="103"/>
      <c r="ANX22" s="103"/>
      <c r="ANY22" s="103"/>
      <c r="ANZ22" s="103"/>
      <c r="AOA22" s="103"/>
      <c r="AOB22" s="103"/>
      <c r="AOC22" s="103"/>
      <c r="AOD22" s="103"/>
      <c r="AOE22" s="103"/>
      <c r="AOF22" s="103"/>
      <c r="AOG22" s="103"/>
      <c r="AOH22" s="103"/>
      <c r="AOI22" s="103"/>
      <c r="AOJ22" s="103"/>
      <c r="AOK22" s="103"/>
      <c r="AOL22" s="103"/>
      <c r="AOM22" s="103"/>
      <c r="AON22" s="103"/>
      <c r="AOO22" s="103"/>
      <c r="AOP22" s="103"/>
      <c r="AOQ22" s="103"/>
      <c r="AOR22" s="103"/>
      <c r="AOS22" s="103"/>
      <c r="AOT22" s="103"/>
      <c r="AOU22" s="103"/>
      <c r="AOV22" s="103"/>
      <c r="AOW22" s="103"/>
      <c r="AOX22" s="103"/>
      <c r="AOY22" s="103"/>
      <c r="AOZ22" s="103"/>
      <c r="APA22" s="103"/>
      <c r="APB22" s="103"/>
      <c r="APC22" s="103"/>
      <c r="APD22" s="103"/>
      <c r="APE22" s="103"/>
      <c r="APF22" s="103"/>
      <c r="APG22" s="103"/>
      <c r="APH22" s="103"/>
      <c r="API22" s="103"/>
      <c r="APJ22" s="103"/>
      <c r="APK22" s="103"/>
      <c r="APL22" s="103"/>
      <c r="APM22" s="103"/>
      <c r="APN22" s="103"/>
      <c r="APO22" s="103"/>
      <c r="APP22" s="103"/>
      <c r="APQ22" s="103"/>
      <c r="APR22" s="103"/>
      <c r="APS22" s="103"/>
      <c r="APT22" s="103"/>
      <c r="APU22" s="103"/>
      <c r="APV22" s="103"/>
      <c r="APW22" s="103"/>
      <c r="APX22" s="103"/>
      <c r="APY22" s="103"/>
      <c r="APZ22" s="103"/>
      <c r="AQA22" s="103"/>
      <c r="AQB22" s="103"/>
      <c r="AQC22" s="103"/>
      <c r="AQD22" s="103"/>
      <c r="AQE22" s="103"/>
      <c r="AQF22" s="103"/>
      <c r="AQG22" s="103"/>
      <c r="AQH22" s="103"/>
      <c r="AQI22" s="103"/>
      <c r="AQJ22" s="103"/>
      <c r="AQK22" s="103"/>
      <c r="AQL22" s="103"/>
      <c r="AQM22" s="103"/>
      <c r="AQN22" s="103"/>
      <c r="AQO22" s="103"/>
      <c r="AQP22" s="103"/>
      <c r="AQQ22" s="103"/>
      <c r="AQR22" s="103"/>
      <c r="AQS22" s="103"/>
      <c r="AQT22" s="103"/>
      <c r="AQU22" s="103"/>
      <c r="AQV22" s="103"/>
      <c r="AQW22" s="103"/>
      <c r="AQX22" s="103"/>
      <c r="AQY22" s="103"/>
      <c r="AQZ22" s="103"/>
      <c r="ARA22" s="103"/>
      <c r="ARB22" s="103"/>
      <c r="ARC22" s="103"/>
      <c r="ARD22" s="103"/>
      <c r="ARE22" s="103"/>
      <c r="ARF22" s="103"/>
      <c r="ARG22" s="103"/>
      <c r="ARH22" s="103"/>
      <c r="ARI22" s="103"/>
      <c r="ARJ22" s="103"/>
      <c r="ARK22" s="103"/>
      <c r="ARL22" s="103"/>
      <c r="ARM22" s="103"/>
      <c r="ARN22" s="103"/>
      <c r="ARO22" s="103"/>
      <c r="ARP22" s="103"/>
      <c r="ARQ22" s="103"/>
      <c r="ARR22" s="103"/>
      <c r="ARS22" s="103"/>
      <c r="ART22" s="103"/>
      <c r="ARU22" s="103"/>
      <c r="ARV22" s="103"/>
      <c r="ARW22" s="103"/>
      <c r="ARX22" s="103"/>
      <c r="ARY22" s="103"/>
      <c r="ARZ22" s="103"/>
      <c r="ASA22" s="103"/>
      <c r="ASB22" s="103"/>
      <c r="ASC22" s="103"/>
      <c r="ASD22" s="103"/>
      <c r="ASE22" s="103"/>
      <c r="ASF22" s="103"/>
      <c r="ASG22" s="103"/>
      <c r="ASH22" s="103"/>
      <c r="ASI22" s="103"/>
      <c r="ASJ22" s="103"/>
      <c r="ASK22" s="103"/>
      <c r="ASL22" s="103"/>
      <c r="ASM22" s="103"/>
      <c r="ASN22" s="103"/>
      <c r="ASO22" s="103"/>
      <c r="ASP22" s="103"/>
      <c r="ASQ22" s="103"/>
      <c r="ASR22" s="103"/>
      <c r="ASS22" s="103"/>
      <c r="AST22" s="103"/>
      <c r="ASU22" s="103"/>
      <c r="ASV22" s="103"/>
      <c r="ASW22" s="103"/>
      <c r="ASX22" s="103"/>
      <c r="ASY22" s="103"/>
      <c r="ASZ22" s="103"/>
      <c r="ATA22" s="103"/>
      <c r="ATB22" s="103"/>
      <c r="ATC22" s="103"/>
      <c r="ATD22" s="103"/>
      <c r="ATE22" s="103"/>
      <c r="ATF22" s="103"/>
      <c r="ATG22" s="103"/>
      <c r="ATH22" s="103"/>
      <c r="ATI22" s="103"/>
      <c r="ATJ22" s="103"/>
      <c r="ATK22" s="103"/>
      <c r="ATL22" s="103"/>
      <c r="ATM22" s="103"/>
      <c r="ATN22" s="103"/>
      <c r="ATO22" s="103"/>
      <c r="ATP22" s="103"/>
      <c r="ATQ22" s="103"/>
      <c r="ATR22" s="103"/>
      <c r="ATS22" s="103"/>
      <c r="ATT22" s="103"/>
      <c r="ATU22" s="103"/>
      <c r="ATV22" s="103"/>
      <c r="ATW22" s="103"/>
      <c r="ATX22" s="103"/>
      <c r="ATY22" s="103"/>
      <c r="ATZ22" s="103"/>
      <c r="AUA22" s="103"/>
      <c r="AUB22" s="103"/>
      <c r="AUC22" s="103"/>
      <c r="AUD22" s="103"/>
      <c r="AUE22" s="103"/>
      <c r="AUF22" s="103"/>
      <c r="AUG22" s="103"/>
      <c r="AUH22" s="103"/>
      <c r="AUI22" s="103"/>
      <c r="AUJ22" s="103"/>
      <c r="AUK22" s="103"/>
      <c r="AUL22" s="103"/>
      <c r="AUM22" s="103"/>
      <c r="AUN22" s="103"/>
      <c r="AUO22" s="103"/>
      <c r="AUP22" s="103"/>
      <c r="AUQ22" s="103"/>
      <c r="AUR22" s="103"/>
      <c r="AUS22" s="103"/>
      <c r="AUT22" s="103"/>
      <c r="AUU22" s="103"/>
      <c r="AUV22" s="103"/>
      <c r="AUW22" s="103"/>
      <c r="AUX22" s="103"/>
      <c r="AUY22" s="103"/>
      <c r="AUZ22" s="103"/>
      <c r="AVA22" s="103"/>
      <c r="AVB22" s="103"/>
      <c r="AVC22" s="103"/>
      <c r="AVD22" s="103"/>
      <c r="AVE22" s="103"/>
      <c r="AVF22" s="103"/>
      <c r="AVG22" s="103"/>
      <c r="AVH22" s="103"/>
      <c r="AVI22" s="103"/>
      <c r="AVJ22" s="103"/>
      <c r="AVK22" s="103"/>
      <c r="AVL22" s="103"/>
      <c r="AVM22" s="103"/>
      <c r="AVN22" s="103"/>
      <c r="AVO22" s="103"/>
      <c r="AVP22" s="103"/>
      <c r="AVQ22" s="103"/>
      <c r="AVR22" s="103"/>
      <c r="AVS22" s="103"/>
      <c r="AVT22" s="103"/>
      <c r="AVU22" s="103"/>
      <c r="AVV22" s="103"/>
      <c r="AVW22" s="103"/>
      <c r="AVX22" s="103"/>
      <c r="AVY22" s="103"/>
      <c r="AVZ22" s="103"/>
      <c r="AWA22" s="103"/>
      <c r="AWB22" s="103"/>
      <c r="AWC22" s="103"/>
      <c r="AWD22" s="103"/>
      <c r="AWE22" s="103"/>
      <c r="AWF22" s="103"/>
      <c r="AWG22" s="103"/>
      <c r="AWH22" s="103"/>
      <c r="AWI22" s="103"/>
      <c r="AWJ22" s="103"/>
      <c r="AWK22" s="103"/>
      <c r="AWL22" s="103"/>
      <c r="AWM22" s="103"/>
      <c r="AWN22" s="103"/>
      <c r="AWO22" s="103"/>
      <c r="AWP22" s="103"/>
      <c r="AWQ22" s="103"/>
      <c r="AWR22" s="103"/>
      <c r="AWS22" s="103"/>
      <c r="AWT22" s="103"/>
      <c r="AWU22" s="103"/>
      <c r="AWV22" s="103"/>
      <c r="AWW22" s="103"/>
      <c r="AWX22" s="103"/>
      <c r="AWY22" s="103"/>
      <c r="AWZ22" s="103"/>
      <c r="AXA22" s="103"/>
      <c r="AXB22" s="103"/>
      <c r="AXC22" s="103"/>
      <c r="AXD22" s="103"/>
      <c r="AXE22" s="103"/>
      <c r="AXF22" s="103"/>
      <c r="AXG22" s="103"/>
      <c r="AXH22" s="103"/>
      <c r="AXI22" s="103"/>
      <c r="AXJ22" s="103"/>
      <c r="AXK22" s="103"/>
      <c r="AXL22" s="103"/>
      <c r="AXM22" s="103"/>
      <c r="AXN22" s="103"/>
      <c r="AXO22" s="103"/>
      <c r="AXP22" s="103"/>
      <c r="AXQ22" s="103"/>
      <c r="AXR22" s="103"/>
      <c r="AXS22" s="103"/>
      <c r="AXT22" s="103"/>
      <c r="AXU22" s="103"/>
      <c r="AXV22" s="103"/>
      <c r="AXW22" s="103"/>
      <c r="AXX22" s="103"/>
      <c r="AXY22" s="103"/>
      <c r="AXZ22" s="103"/>
      <c r="AYA22" s="103"/>
      <c r="AYB22" s="103"/>
      <c r="AYC22" s="103"/>
      <c r="AYD22" s="103"/>
      <c r="AYE22" s="103"/>
      <c r="AYF22" s="103"/>
      <c r="AYG22" s="103"/>
      <c r="AYH22" s="103"/>
      <c r="AYI22" s="103"/>
      <c r="AYJ22" s="103"/>
      <c r="AYK22" s="103"/>
      <c r="AYL22" s="103"/>
      <c r="AYM22" s="103"/>
      <c r="AYN22" s="103"/>
      <c r="AYO22" s="103"/>
      <c r="AYP22" s="103"/>
      <c r="AYQ22" s="103"/>
      <c r="AYR22" s="103"/>
      <c r="AYS22" s="103"/>
      <c r="AYT22" s="103"/>
      <c r="AYU22" s="103"/>
      <c r="AYV22" s="103"/>
      <c r="AYW22" s="103"/>
      <c r="AYX22" s="103"/>
      <c r="AYY22" s="103"/>
      <c r="AYZ22" s="103"/>
      <c r="AZA22" s="103"/>
      <c r="AZB22" s="103"/>
      <c r="AZC22" s="103"/>
      <c r="AZD22" s="103"/>
      <c r="AZE22" s="103"/>
      <c r="AZF22" s="103"/>
      <c r="AZG22" s="103"/>
      <c r="AZH22" s="103"/>
      <c r="AZI22" s="103"/>
      <c r="AZJ22" s="103"/>
      <c r="AZK22" s="103"/>
      <c r="AZL22" s="103"/>
      <c r="AZM22" s="103"/>
      <c r="AZN22" s="103"/>
      <c r="AZO22" s="103"/>
      <c r="AZP22" s="103"/>
      <c r="AZQ22" s="103"/>
      <c r="AZR22" s="103"/>
      <c r="AZS22" s="103"/>
      <c r="AZT22" s="103"/>
      <c r="AZU22" s="103"/>
      <c r="AZV22" s="103"/>
      <c r="AZW22" s="103"/>
      <c r="AZX22" s="103"/>
      <c r="AZY22" s="103"/>
      <c r="AZZ22" s="103"/>
      <c r="BAA22" s="103"/>
      <c r="BAB22" s="103"/>
      <c r="BAC22" s="103"/>
      <c r="BAD22" s="103"/>
      <c r="BAE22" s="103"/>
      <c r="BAF22" s="103"/>
      <c r="BAG22" s="103"/>
      <c r="BAH22" s="103"/>
      <c r="BAI22" s="103"/>
      <c r="BAJ22" s="103"/>
      <c r="BAK22" s="103"/>
      <c r="BAL22" s="103"/>
      <c r="BAM22" s="103"/>
      <c r="BAN22" s="103"/>
      <c r="BAO22" s="103"/>
      <c r="BAP22" s="103"/>
      <c r="BAQ22" s="103"/>
      <c r="BAR22" s="103"/>
      <c r="BAS22" s="103"/>
      <c r="BAT22" s="103"/>
      <c r="BAU22" s="103"/>
      <c r="BAV22" s="103"/>
      <c r="BAW22" s="103"/>
      <c r="BAX22" s="103"/>
      <c r="BAY22" s="103"/>
      <c r="BAZ22" s="103"/>
      <c r="BBA22" s="103"/>
      <c r="BBB22" s="103"/>
      <c r="BBC22" s="103"/>
      <c r="BBD22" s="103"/>
      <c r="BBE22" s="103"/>
      <c r="BBF22" s="103"/>
      <c r="BBG22" s="103"/>
      <c r="BBH22" s="103"/>
      <c r="BBI22" s="103"/>
      <c r="BBJ22" s="103"/>
      <c r="BBK22" s="103"/>
      <c r="BBL22" s="103"/>
      <c r="BBM22" s="103"/>
      <c r="BBN22" s="103"/>
      <c r="BBO22" s="103"/>
      <c r="BBP22" s="103"/>
      <c r="BBQ22" s="103"/>
      <c r="BBR22" s="103"/>
      <c r="BBS22" s="103"/>
      <c r="BBT22" s="103"/>
      <c r="BBU22" s="103"/>
      <c r="BBV22" s="103"/>
      <c r="BBW22" s="103"/>
      <c r="BBX22" s="103"/>
      <c r="BBY22" s="103"/>
      <c r="BBZ22" s="103"/>
      <c r="BCA22" s="103"/>
      <c r="BCB22" s="103"/>
      <c r="BCC22" s="103"/>
      <c r="BCD22" s="103"/>
      <c r="BCE22" s="103"/>
      <c r="BCF22" s="103"/>
      <c r="BCG22" s="103"/>
      <c r="BCH22" s="103"/>
      <c r="BCI22" s="103"/>
      <c r="BCJ22" s="103"/>
      <c r="BCK22" s="103"/>
      <c r="BCL22" s="103"/>
      <c r="BCM22" s="103"/>
      <c r="BCN22" s="103"/>
      <c r="BCO22" s="103"/>
      <c r="BCP22" s="103"/>
      <c r="BCQ22" s="103"/>
      <c r="BCR22" s="103"/>
      <c r="BCS22" s="103"/>
      <c r="BCT22" s="103"/>
      <c r="BCU22" s="103"/>
      <c r="BCV22" s="103"/>
      <c r="BCW22" s="103"/>
      <c r="BCX22" s="103"/>
      <c r="BCY22" s="103"/>
      <c r="BCZ22" s="103"/>
      <c r="BDA22" s="103"/>
      <c r="BDB22" s="103"/>
      <c r="BDC22" s="103"/>
      <c r="BDD22" s="103"/>
      <c r="BDE22" s="103"/>
      <c r="BDF22" s="103"/>
      <c r="BDG22" s="103"/>
      <c r="BDH22" s="103"/>
      <c r="BDI22" s="103"/>
      <c r="BDJ22" s="103"/>
      <c r="BDK22" s="103"/>
      <c r="BDL22" s="103"/>
      <c r="BDM22" s="103"/>
      <c r="BDN22" s="103"/>
      <c r="BDO22" s="103"/>
      <c r="BDP22" s="103"/>
      <c r="BDQ22" s="103"/>
      <c r="BDR22" s="103"/>
      <c r="BDS22" s="103"/>
      <c r="BDT22" s="103"/>
      <c r="BDU22" s="103"/>
      <c r="BDV22" s="103"/>
      <c r="BDW22" s="103"/>
      <c r="BDX22" s="103"/>
      <c r="BDY22" s="103"/>
      <c r="BDZ22" s="103"/>
      <c r="BEA22" s="103"/>
      <c r="BEB22" s="103"/>
      <c r="BEC22" s="103"/>
      <c r="BED22" s="103"/>
      <c r="BEE22" s="103"/>
      <c r="BEF22" s="103"/>
      <c r="BEG22" s="103"/>
      <c r="BEH22" s="103"/>
      <c r="BEI22" s="103"/>
      <c r="BEJ22" s="103"/>
      <c r="BEK22" s="103"/>
      <c r="BEL22" s="103"/>
      <c r="BEM22" s="103"/>
      <c r="BEN22" s="103"/>
      <c r="BEO22" s="103"/>
      <c r="BEP22" s="103"/>
      <c r="BEQ22" s="103"/>
      <c r="BER22" s="103"/>
      <c r="BES22" s="103"/>
      <c r="BET22" s="103"/>
      <c r="BEU22" s="103"/>
      <c r="BEV22" s="103"/>
      <c r="BEW22" s="103"/>
      <c r="BEX22" s="103"/>
      <c r="BEY22" s="103"/>
      <c r="BEZ22" s="103"/>
      <c r="BFA22" s="103"/>
      <c r="BFB22" s="103"/>
      <c r="BFC22" s="103"/>
      <c r="BFD22" s="103"/>
      <c r="BFE22" s="103"/>
      <c r="BFF22" s="103"/>
      <c r="BFG22" s="103"/>
      <c r="BFH22" s="103"/>
      <c r="BFI22" s="103"/>
      <c r="BFJ22" s="103"/>
      <c r="BFK22" s="103"/>
      <c r="BFL22" s="103"/>
      <c r="BFM22" s="103"/>
      <c r="BFN22" s="103"/>
      <c r="BFO22" s="103"/>
      <c r="BFP22" s="103"/>
      <c r="BFQ22" s="103"/>
      <c r="BFR22" s="103"/>
      <c r="BFS22" s="103"/>
      <c r="BFT22" s="103"/>
      <c r="BFU22" s="103"/>
      <c r="BFV22" s="103"/>
      <c r="BFW22" s="103"/>
      <c r="BFX22" s="103"/>
      <c r="BFY22" s="103"/>
      <c r="BFZ22" s="103"/>
      <c r="BGA22" s="103"/>
      <c r="BGB22" s="103"/>
      <c r="BGC22" s="103"/>
      <c r="BGD22" s="103"/>
      <c r="BGE22" s="103"/>
      <c r="BGF22" s="103"/>
      <c r="BGG22" s="103"/>
      <c r="BGH22" s="103"/>
      <c r="BGI22" s="103"/>
      <c r="BGJ22" s="103"/>
      <c r="BGK22" s="103"/>
      <c r="BGL22" s="103"/>
      <c r="BGM22" s="103"/>
      <c r="BGN22" s="103"/>
      <c r="BGO22" s="103"/>
      <c r="BGP22" s="103"/>
      <c r="BGQ22" s="103"/>
      <c r="BGR22" s="103"/>
      <c r="BGS22" s="103"/>
      <c r="BGT22" s="103"/>
      <c r="BGU22" s="103"/>
      <c r="BGV22" s="103"/>
      <c r="BGW22" s="103"/>
      <c r="BGX22" s="103"/>
      <c r="BGY22" s="103"/>
      <c r="BGZ22" s="103"/>
      <c r="BHA22" s="103"/>
      <c r="BHB22" s="103"/>
      <c r="BHC22" s="103"/>
      <c r="BHD22" s="103"/>
      <c r="BHE22" s="103"/>
      <c r="BHF22" s="103"/>
      <c r="BHG22" s="103"/>
      <c r="BHH22" s="103"/>
      <c r="BHI22" s="103"/>
      <c r="BHJ22" s="103"/>
      <c r="BHK22" s="103"/>
      <c r="BHL22" s="103"/>
      <c r="BHM22" s="103"/>
      <c r="BHN22" s="103"/>
      <c r="BHO22" s="103"/>
      <c r="BHP22" s="103"/>
      <c r="BHQ22" s="103"/>
      <c r="BHR22" s="103"/>
      <c r="BHS22" s="103"/>
      <c r="BHT22" s="103"/>
      <c r="BHU22" s="103"/>
      <c r="BHV22" s="103"/>
      <c r="BHW22" s="103"/>
      <c r="BHX22" s="103"/>
      <c r="BHY22" s="103"/>
      <c r="BHZ22" s="103"/>
      <c r="BIA22" s="103"/>
      <c r="BIB22" s="103"/>
      <c r="BIC22" s="103"/>
      <c r="BID22" s="103"/>
      <c r="BIE22" s="103"/>
      <c r="BIF22" s="103"/>
      <c r="BIG22" s="103"/>
      <c r="BIH22" s="103"/>
      <c r="BII22" s="103"/>
      <c r="BIJ22" s="103"/>
      <c r="BIK22" s="103"/>
      <c r="BIL22" s="103"/>
      <c r="BIM22" s="103"/>
      <c r="BIN22" s="103"/>
      <c r="BIO22" s="103"/>
      <c r="BIP22" s="103"/>
      <c r="BIQ22" s="103"/>
      <c r="BIR22" s="103"/>
      <c r="BIS22" s="103"/>
      <c r="BIT22" s="103"/>
      <c r="BIU22" s="103"/>
      <c r="BIV22" s="103"/>
      <c r="BIW22" s="103"/>
      <c r="BIX22" s="103"/>
      <c r="BIY22" s="103"/>
      <c r="BIZ22" s="103"/>
      <c r="BJA22" s="103"/>
      <c r="BJB22" s="103"/>
      <c r="BJC22" s="103"/>
      <c r="BJD22" s="103"/>
      <c r="BJE22" s="103"/>
      <c r="BJF22" s="103"/>
      <c r="BJG22" s="103"/>
      <c r="BJH22" s="103"/>
      <c r="BJI22" s="103"/>
      <c r="BJJ22" s="103"/>
      <c r="BJK22" s="103"/>
      <c r="BJL22" s="103"/>
      <c r="BJM22" s="103"/>
      <c r="BJN22" s="103"/>
      <c r="BJO22" s="103"/>
      <c r="BJP22" s="103"/>
      <c r="BJQ22" s="103"/>
      <c r="BJR22" s="103"/>
      <c r="BJS22" s="103"/>
      <c r="BJT22" s="103"/>
      <c r="BJU22" s="103"/>
      <c r="BJV22" s="103"/>
      <c r="BJW22" s="103"/>
      <c r="BJX22" s="103"/>
      <c r="BJY22" s="103"/>
      <c r="BJZ22" s="103"/>
      <c r="BKA22" s="103"/>
      <c r="BKB22" s="103"/>
      <c r="BKC22" s="103"/>
      <c r="BKD22" s="103"/>
      <c r="BKE22" s="103"/>
      <c r="BKF22" s="103"/>
      <c r="BKG22" s="103"/>
      <c r="BKH22" s="103"/>
      <c r="BKI22" s="103"/>
      <c r="BKJ22" s="103"/>
      <c r="BKK22" s="103"/>
      <c r="BKL22" s="103"/>
      <c r="BKM22" s="103"/>
      <c r="BKN22" s="103"/>
      <c r="BKO22" s="103"/>
      <c r="BKP22" s="103"/>
      <c r="BKQ22" s="103"/>
      <c r="BKR22" s="103"/>
      <c r="BKS22" s="103"/>
      <c r="BKT22" s="103"/>
      <c r="BKU22" s="103"/>
      <c r="BKV22" s="103"/>
      <c r="BKW22" s="103"/>
      <c r="BKX22" s="103"/>
      <c r="BKY22" s="103"/>
      <c r="BKZ22" s="103"/>
      <c r="BLA22" s="103"/>
      <c r="BLB22" s="103"/>
      <c r="BLC22" s="103"/>
      <c r="BLD22" s="103"/>
      <c r="BLE22" s="103"/>
      <c r="BLF22" s="103"/>
      <c r="BLG22" s="103"/>
      <c r="BLH22" s="103"/>
      <c r="BLI22" s="103"/>
      <c r="BLJ22" s="103"/>
      <c r="BLK22" s="103"/>
      <c r="BLL22" s="103"/>
      <c r="BLM22" s="103"/>
      <c r="BLN22" s="103"/>
      <c r="BLO22" s="103"/>
      <c r="BLP22" s="103"/>
      <c r="BLQ22" s="103"/>
      <c r="BLR22" s="103"/>
      <c r="BLS22" s="103"/>
      <c r="BLT22" s="103"/>
      <c r="BLU22" s="103"/>
      <c r="BLV22" s="103"/>
      <c r="BLW22" s="103"/>
      <c r="BLX22" s="103"/>
      <c r="BLY22" s="103"/>
      <c r="BLZ22" s="103"/>
      <c r="BMA22" s="103"/>
      <c r="BMB22" s="103"/>
      <c r="BMC22" s="103"/>
      <c r="BMD22" s="103"/>
      <c r="BME22" s="103"/>
      <c r="BMF22" s="103"/>
      <c r="BMG22" s="103"/>
      <c r="BMH22" s="103"/>
      <c r="BMI22" s="103"/>
      <c r="BMJ22" s="103"/>
      <c r="BMK22" s="103"/>
      <c r="BML22" s="103"/>
      <c r="BMM22" s="103"/>
      <c r="BMN22" s="103"/>
      <c r="BMO22" s="103"/>
      <c r="BMP22" s="103"/>
      <c r="BMQ22" s="103"/>
      <c r="BMR22" s="103"/>
      <c r="BMS22" s="103"/>
      <c r="BMT22" s="103"/>
      <c r="BMU22" s="103"/>
      <c r="BMV22" s="103"/>
      <c r="BMW22" s="103"/>
      <c r="BMX22" s="103"/>
      <c r="BMY22" s="103"/>
      <c r="BMZ22" s="103"/>
      <c r="BNA22" s="103"/>
      <c r="BNB22" s="103"/>
      <c r="BNC22" s="103"/>
      <c r="BND22" s="103"/>
      <c r="BNE22" s="103"/>
      <c r="BNF22" s="103"/>
      <c r="BNG22" s="103"/>
      <c r="BNH22" s="103"/>
      <c r="BNI22" s="103"/>
      <c r="BNJ22" s="103"/>
      <c r="BNK22" s="103"/>
      <c r="BNL22" s="103"/>
      <c r="BNM22" s="103"/>
      <c r="BNN22" s="103"/>
      <c r="BNO22" s="103"/>
      <c r="BNP22" s="103"/>
      <c r="BNQ22" s="103"/>
      <c r="BNR22" s="103"/>
      <c r="BNS22" s="103"/>
      <c r="BNT22" s="103"/>
      <c r="BNU22" s="103"/>
      <c r="BNV22" s="103"/>
      <c r="BNW22" s="103"/>
      <c r="BNX22" s="103"/>
      <c r="BNY22" s="103"/>
      <c r="BNZ22" s="103"/>
      <c r="BOA22" s="103"/>
      <c r="BOB22" s="103"/>
      <c r="BOC22" s="103"/>
      <c r="BOD22" s="103"/>
      <c r="BOE22" s="103"/>
      <c r="BOF22" s="103"/>
      <c r="BOG22" s="103"/>
      <c r="BOH22" s="103"/>
      <c r="BOI22" s="103"/>
      <c r="BOJ22" s="103"/>
      <c r="BOK22" s="103"/>
      <c r="BOL22" s="103"/>
      <c r="BOM22" s="103"/>
      <c r="BON22" s="103"/>
      <c r="BOO22" s="103"/>
      <c r="BOP22" s="103"/>
      <c r="BOQ22" s="103"/>
      <c r="BOR22" s="103"/>
      <c r="BOS22" s="103"/>
      <c r="BOT22" s="103"/>
      <c r="BOU22" s="103"/>
      <c r="BOV22" s="103"/>
      <c r="BOW22" s="103"/>
      <c r="BOX22" s="103"/>
      <c r="BOY22" s="103"/>
      <c r="BOZ22" s="103"/>
      <c r="BPA22" s="103"/>
      <c r="BPB22" s="103"/>
      <c r="BPC22" s="103"/>
      <c r="BPD22" s="103"/>
      <c r="BPE22" s="103"/>
      <c r="BPF22" s="103"/>
      <c r="BPG22" s="103"/>
      <c r="BPH22" s="103"/>
      <c r="BPI22" s="103"/>
      <c r="BPJ22" s="103"/>
      <c r="BPK22" s="103"/>
      <c r="BPL22" s="103"/>
      <c r="BPM22" s="103"/>
      <c r="BPN22" s="103"/>
      <c r="BPO22" s="103"/>
      <c r="BPP22" s="103"/>
      <c r="BPQ22" s="103"/>
      <c r="BPR22" s="103"/>
      <c r="BPS22" s="103"/>
      <c r="BPT22" s="103"/>
      <c r="BPU22" s="103"/>
      <c r="BPV22" s="103"/>
      <c r="BPW22" s="103"/>
      <c r="BPX22" s="103"/>
      <c r="BPY22" s="103"/>
      <c r="BPZ22" s="103"/>
      <c r="BQA22" s="103"/>
      <c r="BQB22" s="103"/>
      <c r="BQC22" s="103"/>
      <c r="BQD22" s="103"/>
      <c r="BQE22" s="103"/>
      <c r="BQF22" s="103"/>
      <c r="BQG22" s="103"/>
      <c r="BQH22" s="103"/>
      <c r="BQI22" s="103"/>
      <c r="BQJ22" s="103"/>
      <c r="BQK22" s="103"/>
      <c r="BQL22" s="103"/>
      <c r="BQM22" s="103"/>
      <c r="BQN22" s="103"/>
      <c r="BQO22" s="103"/>
      <c r="BQP22" s="103"/>
      <c r="BQQ22" s="103"/>
      <c r="BQR22" s="103"/>
      <c r="BQS22" s="103"/>
      <c r="BQT22" s="103"/>
      <c r="BQU22" s="103"/>
      <c r="BQV22" s="103"/>
      <c r="BQW22" s="103"/>
      <c r="BQX22" s="103"/>
      <c r="BQY22" s="103"/>
      <c r="BQZ22" s="103"/>
      <c r="BRA22" s="103"/>
      <c r="BRB22" s="103"/>
      <c r="BRC22" s="103"/>
      <c r="BRD22" s="103"/>
      <c r="BRE22" s="103"/>
      <c r="BRF22" s="103"/>
      <c r="BRG22" s="103"/>
      <c r="BRH22" s="103"/>
      <c r="BRI22" s="103"/>
      <c r="BRJ22" s="103"/>
      <c r="BRK22" s="103"/>
      <c r="BRL22" s="103"/>
      <c r="BRM22" s="103"/>
      <c r="BRN22" s="103"/>
      <c r="BRO22" s="103"/>
      <c r="BRP22" s="103"/>
      <c r="BRQ22" s="103"/>
      <c r="BRR22" s="103"/>
      <c r="BRS22" s="103"/>
      <c r="BRT22" s="103"/>
      <c r="BRU22" s="103"/>
      <c r="BRV22" s="103"/>
      <c r="BRW22" s="103"/>
      <c r="BRX22" s="103"/>
      <c r="BRY22" s="103"/>
      <c r="BRZ22" s="103"/>
      <c r="BSA22" s="103"/>
      <c r="BSB22" s="103"/>
      <c r="BSC22" s="103"/>
      <c r="BSD22" s="103"/>
      <c r="BSE22" s="103"/>
      <c r="BSF22" s="103"/>
      <c r="BSG22" s="103"/>
      <c r="BSH22" s="103"/>
      <c r="BSI22" s="103"/>
      <c r="BSJ22" s="103"/>
      <c r="BSK22" s="103"/>
      <c r="BSL22" s="103"/>
      <c r="BSM22" s="103"/>
      <c r="BSN22" s="103"/>
      <c r="BSO22" s="103"/>
      <c r="BSP22" s="103"/>
      <c r="BSQ22" s="103"/>
      <c r="BSR22" s="103"/>
      <c r="BSS22" s="103"/>
      <c r="BST22" s="103"/>
      <c r="BSU22" s="103"/>
      <c r="BSV22" s="103"/>
      <c r="BSW22" s="103"/>
      <c r="BSX22" s="103"/>
      <c r="BSY22" s="103"/>
      <c r="BSZ22" s="103"/>
      <c r="BTA22" s="103"/>
      <c r="BTB22" s="103"/>
      <c r="BTC22" s="103"/>
      <c r="BTD22" s="103"/>
      <c r="BTE22" s="103"/>
      <c r="BTF22" s="103"/>
      <c r="BTG22" s="103"/>
      <c r="BTH22" s="103"/>
      <c r="BTI22" s="103"/>
      <c r="BTJ22" s="103"/>
      <c r="BTK22" s="103"/>
      <c r="BTL22" s="103"/>
      <c r="BTM22" s="103"/>
      <c r="BTN22" s="103"/>
      <c r="BTO22" s="103"/>
      <c r="BTP22" s="103"/>
      <c r="BTQ22" s="103"/>
      <c r="BTR22" s="103"/>
      <c r="BTS22" s="103"/>
      <c r="BTT22" s="103"/>
      <c r="BTU22" s="103"/>
      <c r="BTV22" s="103"/>
      <c r="BTW22" s="103"/>
      <c r="BTX22" s="103"/>
      <c r="BTY22" s="103"/>
      <c r="BTZ22" s="103"/>
      <c r="BUA22" s="103"/>
      <c r="BUB22" s="103"/>
      <c r="BUC22" s="103"/>
      <c r="BUD22" s="103"/>
      <c r="BUE22" s="103"/>
      <c r="BUF22" s="103"/>
      <c r="BUG22" s="103"/>
      <c r="BUH22" s="103"/>
      <c r="BUI22" s="103"/>
      <c r="BUJ22" s="103"/>
      <c r="BUK22" s="103"/>
      <c r="BUL22" s="103"/>
      <c r="BUM22" s="103"/>
      <c r="BUN22" s="103"/>
      <c r="BUO22" s="103"/>
      <c r="BUP22" s="103"/>
      <c r="BUQ22" s="103"/>
      <c r="BUR22" s="103"/>
      <c r="BUS22" s="103"/>
      <c r="BUT22" s="103"/>
      <c r="BUU22" s="103"/>
      <c r="BUV22" s="103"/>
      <c r="BUW22" s="103"/>
      <c r="BUX22" s="103"/>
      <c r="BUY22" s="103"/>
      <c r="BUZ22" s="103"/>
      <c r="BVA22" s="103"/>
      <c r="BVB22" s="103"/>
      <c r="BVC22" s="103"/>
      <c r="BVD22" s="103"/>
      <c r="BVE22" s="103"/>
      <c r="BVF22" s="103"/>
      <c r="BVG22" s="103"/>
      <c r="BVH22" s="103"/>
      <c r="BVI22" s="103"/>
      <c r="BVJ22" s="103"/>
      <c r="BVK22" s="103"/>
      <c r="BVL22" s="103"/>
      <c r="BVM22" s="103"/>
      <c r="BVN22" s="103"/>
      <c r="BVO22" s="103"/>
      <c r="BVP22" s="103"/>
      <c r="BVQ22" s="103"/>
      <c r="BVR22" s="103"/>
      <c r="BVS22" s="103"/>
      <c r="BVT22" s="103"/>
      <c r="BVU22" s="103"/>
      <c r="BVV22" s="103"/>
      <c r="BVW22" s="103"/>
      <c r="BVX22" s="103"/>
      <c r="BVY22" s="103"/>
      <c r="BVZ22" s="103"/>
      <c r="BWA22" s="103"/>
      <c r="BWB22" s="103"/>
      <c r="BWC22" s="103"/>
      <c r="BWD22" s="103"/>
      <c r="BWE22" s="103"/>
      <c r="BWF22" s="103"/>
      <c r="BWG22" s="103"/>
      <c r="BWH22" s="103"/>
      <c r="BWI22" s="103"/>
      <c r="BWJ22" s="103"/>
      <c r="BWK22" s="103"/>
      <c r="BWL22" s="103"/>
      <c r="BWM22" s="103"/>
      <c r="BWN22" s="103"/>
      <c r="BWO22" s="103"/>
      <c r="BWP22" s="103"/>
      <c r="BWQ22" s="103"/>
      <c r="BWR22" s="103"/>
      <c r="BWS22" s="103"/>
      <c r="BWT22" s="103"/>
      <c r="BWU22" s="103"/>
      <c r="BWV22" s="103"/>
      <c r="BWW22" s="103"/>
      <c r="BWX22" s="103"/>
      <c r="BWY22" s="103"/>
      <c r="BWZ22" s="103"/>
      <c r="BXA22" s="103"/>
      <c r="BXB22" s="103"/>
      <c r="BXC22" s="103"/>
      <c r="BXD22" s="103"/>
      <c r="BXE22" s="103"/>
      <c r="BXF22" s="103"/>
      <c r="BXG22" s="103"/>
      <c r="BXH22" s="103"/>
      <c r="BXI22" s="103"/>
      <c r="BXJ22" s="103"/>
      <c r="BXK22" s="103"/>
      <c r="BXL22" s="103"/>
      <c r="BXM22" s="103"/>
      <c r="BXN22" s="103"/>
      <c r="BXO22" s="103"/>
      <c r="BXP22" s="103"/>
      <c r="BXQ22" s="103"/>
      <c r="BXR22" s="103"/>
      <c r="BXS22" s="103"/>
      <c r="BXT22" s="103"/>
      <c r="BXU22" s="103"/>
      <c r="BXV22" s="103"/>
      <c r="BXW22" s="103"/>
      <c r="BXX22" s="103"/>
      <c r="BXY22" s="103"/>
      <c r="BXZ22" s="103"/>
      <c r="BYA22" s="103"/>
      <c r="BYB22" s="103"/>
      <c r="BYC22" s="103"/>
      <c r="BYD22" s="103"/>
      <c r="BYE22" s="103"/>
      <c r="BYF22" s="103"/>
      <c r="BYG22" s="103"/>
      <c r="BYH22" s="103"/>
      <c r="BYI22" s="103"/>
      <c r="BYJ22" s="103"/>
      <c r="BYK22" s="103"/>
      <c r="BYL22" s="103"/>
      <c r="BYM22" s="103"/>
      <c r="BYN22" s="103"/>
      <c r="BYO22" s="103"/>
      <c r="BYP22" s="103"/>
      <c r="BYQ22" s="103"/>
      <c r="BYR22" s="103"/>
      <c r="BYS22" s="103"/>
      <c r="BYT22" s="103"/>
      <c r="BYU22" s="103"/>
      <c r="BYV22" s="103"/>
      <c r="BYW22" s="103"/>
      <c r="BYX22" s="103"/>
      <c r="BYY22" s="103"/>
      <c r="BYZ22" s="103"/>
      <c r="BZA22" s="103"/>
      <c r="BZB22" s="103"/>
      <c r="BZC22" s="103"/>
      <c r="BZD22" s="103"/>
      <c r="BZE22" s="103"/>
      <c r="BZF22" s="103"/>
      <c r="BZG22" s="103"/>
      <c r="BZH22" s="103"/>
      <c r="BZI22" s="103"/>
      <c r="BZJ22" s="103"/>
      <c r="BZK22" s="103"/>
      <c r="BZL22" s="103"/>
      <c r="BZM22" s="103"/>
      <c r="BZN22" s="103"/>
      <c r="BZO22" s="103"/>
      <c r="BZP22" s="103"/>
      <c r="BZQ22" s="103"/>
      <c r="BZR22" s="103"/>
      <c r="BZS22" s="103"/>
      <c r="BZT22" s="103"/>
      <c r="BZU22" s="103"/>
      <c r="BZV22" s="103"/>
      <c r="BZW22" s="103"/>
      <c r="BZX22" s="103"/>
      <c r="BZY22" s="103"/>
      <c r="BZZ22" s="103"/>
      <c r="CAA22" s="103"/>
      <c r="CAB22" s="103"/>
      <c r="CAC22" s="103"/>
      <c r="CAD22" s="103"/>
      <c r="CAE22" s="103"/>
      <c r="CAF22" s="103"/>
      <c r="CAG22" s="103"/>
      <c r="CAH22" s="103"/>
      <c r="CAI22" s="103"/>
      <c r="CAJ22" s="103"/>
      <c r="CAK22" s="103"/>
      <c r="CAL22" s="103"/>
      <c r="CAM22" s="103"/>
      <c r="CAN22" s="103"/>
      <c r="CAO22" s="103"/>
      <c r="CAP22" s="103"/>
      <c r="CAQ22" s="103"/>
      <c r="CAR22" s="103"/>
      <c r="CAS22" s="103"/>
      <c r="CAT22" s="103"/>
      <c r="CAU22" s="103"/>
      <c r="CAV22" s="103"/>
      <c r="CAW22" s="103"/>
      <c r="CAX22" s="103"/>
      <c r="CAY22" s="103"/>
      <c r="CAZ22" s="103"/>
      <c r="CBA22" s="103"/>
      <c r="CBB22" s="103"/>
      <c r="CBC22" s="103"/>
      <c r="CBD22" s="103"/>
      <c r="CBE22" s="103"/>
      <c r="CBF22" s="103"/>
      <c r="CBG22" s="103"/>
      <c r="CBH22" s="103"/>
      <c r="CBI22" s="103"/>
      <c r="CBJ22" s="103"/>
      <c r="CBK22" s="103"/>
      <c r="CBL22" s="103"/>
      <c r="CBM22" s="103"/>
      <c r="CBN22" s="103"/>
      <c r="CBO22" s="103"/>
      <c r="CBP22" s="103"/>
      <c r="CBQ22" s="103"/>
      <c r="CBR22" s="103"/>
      <c r="CBS22" s="103"/>
      <c r="CBT22" s="103"/>
      <c r="CBU22" s="103"/>
      <c r="CBV22" s="103"/>
      <c r="CBW22" s="103"/>
      <c r="CBX22" s="103"/>
      <c r="CBY22" s="103"/>
      <c r="CBZ22" s="103"/>
      <c r="CCA22" s="103"/>
      <c r="CCB22" s="103"/>
      <c r="CCC22" s="103"/>
      <c r="CCD22" s="103"/>
      <c r="CCE22" s="103"/>
      <c r="CCF22" s="103"/>
      <c r="CCG22" s="103"/>
      <c r="CCH22" s="103"/>
      <c r="CCI22" s="103"/>
      <c r="CCJ22" s="103"/>
      <c r="CCK22" s="103"/>
      <c r="CCL22" s="103"/>
      <c r="CCM22" s="103"/>
      <c r="CCN22" s="103"/>
      <c r="CCO22" s="103"/>
      <c r="CCP22" s="103"/>
      <c r="CCQ22" s="103"/>
      <c r="CCR22" s="103"/>
      <c r="CCS22" s="103"/>
      <c r="CCT22" s="103"/>
      <c r="CCU22" s="103"/>
      <c r="CCV22" s="103"/>
      <c r="CCW22" s="103"/>
      <c r="CCX22" s="103"/>
      <c r="CCY22" s="103"/>
      <c r="CCZ22" s="103"/>
      <c r="CDA22" s="103"/>
      <c r="CDB22" s="103"/>
      <c r="CDC22" s="103"/>
      <c r="CDD22" s="103"/>
      <c r="CDE22" s="103"/>
      <c r="CDF22" s="103"/>
      <c r="CDG22" s="103"/>
      <c r="CDH22" s="103"/>
      <c r="CDI22" s="103"/>
      <c r="CDJ22" s="103"/>
      <c r="CDK22" s="103"/>
      <c r="CDL22" s="103"/>
      <c r="CDM22" s="103"/>
      <c r="CDN22" s="103"/>
      <c r="CDO22" s="103"/>
      <c r="CDP22" s="103"/>
      <c r="CDQ22" s="103"/>
      <c r="CDR22" s="103"/>
      <c r="CDS22" s="103"/>
      <c r="CDT22" s="103"/>
      <c r="CDU22" s="103"/>
      <c r="CDV22" s="103"/>
      <c r="CDW22" s="103"/>
      <c r="CDX22" s="103"/>
      <c r="CDY22" s="103"/>
      <c r="CDZ22" s="103"/>
      <c r="CEA22" s="103"/>
      <c r="CEB22" s="103"/>
      <c r="CEC22" s="103"/>
      <c r="CED22" s="103"/>
      <c r="CEE22" s="103"/>
      <c r="CEF22" s="103"/>
      <c r="CEG22" s="103"/>
      <c r="CEH22" s="103"/>
      <c r="CEI22" s="103"/>
      <c r="CEJ22" s="103"/>
      <c r="CEK22" s="103"/>
      <c r="CEL22" s="103"/>
      <c r="CEM22" s="103"/>
      <c r="CEN22" s="103"/>
      <c r="CEO22" s="103"/>
      <c r="CEP22" s="103"/>
      <c r="CEQ22" s="103"/>
      <c r="CER22" s="103"/>
      <c r="CES22" s="103"/>
      <c r="CET22" s="103"/>
      <c r="CEU22" s="103"/>
      <c r="CEV22" s="103"/>
      <c r="CEW22" s="103"/>
      <c r="CEX22" s="103"/>
      <c r="CEY22" s="103"/>
      <c r="CEZ22" s="103"/>
      <c r="CFA22" s="103"/>
      <c r="CFB22" s="103"/>
      <c r="CFC22" s="103"/>
      <c r="CFD22" s="103"/>
      <c r="CFE22" s="103"/>
      <c r="CFF22" s="103"/>
      <c r="CFG22" s="103"/>
      <c r="CFH22" s="103"/>
      <c r="CFI22" s="103"/>
      <c r="CFJ22" s="103"/>
      <c r="CFK22" s="103"/>
      <c r="CFL22" s="103"/>
      <c r="CFM22" s="103"/>
      <c r="CFN22" s="103"/>
      <c r="CFO22" s="103"/>
      <c r="CFP22" s="103"/>
      <c r="CFQ22" s="103"/>
      <c r="CFR22" s="103"/>
      <c r="CFS22" s="103"/>
      <c r="CFT22" s="103"/>
      <c r="CFU22" s="103"/>
      <c r="CFV22" s="103"/>
      <c r="CFW22" s="103"/>
      <c r="CFX22" s="103"/>
      <c r="CFY22" s="103"/>
      <c r="CFZ22" s="103"/>
      <c r="CGA22" s="103"/>
      <c r="CGB22" s="103"/>
      <c r="CGC22" s="103"/>
      <c r="CGD22" s="103"/>
      <c r="CGE22" s="103"/>
      <c r="CGF22" s="103"/>
      <c r="CGG22" s="103"/>
      <c r="CGH22" s="103"/>
      <c r="CGI22" s="103"/>
      <c r="CGJ22" s="103"/>
      <c r="CGK22" s="103"/>
      <c r="CGL22" s="103"/>
      <c r="CGM22" s="103"/>
      <c r="CGN22" s="103"/>
      <c r="CGO22" s="103"/>
      <c r="CGP22" s="103"/>
      <c r="CGQ22" s="103"/>
      <c r="CGR22" s="103"/>
      <c r="CGS22" s="103"/>
      <c r="CGT22" s="103"/>
      <c r="CGU22" s="103"/>
      <c r="CGV22" s="103"/>
      <c r="CGW22" s="103"/>
      <c r="CGX22" s="103"/>
      <c r="CGY22" s="103"/>
      <c r="CGZ22" s="103"/>
      <c r="CHA22" s="103"/>
      <c r="CHB22" s="103"/>
      <c r="CHC22" s="103"/>
      <c r="CHD22" s="103"/>
      <c r="CHE22" s="103"/>
      <c r="CHF22" s="103"/>
      <c r="CHG22" s="103"/>
      <c r="CHH22" s="103"/>
      <c r="CHI22" s="103"/>
      <c r="CHJ22" s="103"/>
      <c r="CHK22" s="103"/>
      <c r="CHL22" s="103"/>
      <c r="CHM22" s="103"/>
      <c r="CHN22" s="103"/>
      <c r="CHO22" s="103"/>
      <c r="CHP22" s="103"/>
      <c r="CHQ22" s="103"/>
      <c r="CHR22" s="103"/>
      <c r="CHS22" s="103"/>
      <c r="CHT22" s="103"/>
      <c r="CHU22" s="103"/>
      <c r="CHV22" s="103"/>
      <c r="CHW22" s="103"/>
      <c r="CHX22" s="103"/>
      <c r="CHY22" s="103"/>
      <c r="CHZ22" s="103"/>
      <c r="CIA22" s="103"/>
      <c r="CIB22" s="103"/>
      <c r="CIC22" s="103"/>
      <c r="CID22" s="103"/>
      <c r="CIE22" s="103"/>
      <c r="CIF22" s="103"/>
      <c r="CIG22" s="103"/>
      <c r="CIH22" s="103"/>
      <c r="CII22" s="103"/>
      <c r="CIJ22" s="103"/>
      <c r="CIK22" s="103"/>
      <c r="CIL22" s="103"/>
      <c r="CIM22" s="103"/>
      <c r="CIN22" s="103"/>
      <c r="CIO22" s="103"/>
      <c r="CIP22" s="103"/>
      <c r="CIQ22" s="103"/>
      <c r="CIR22" s="103"/>
      <c r="CIS22" s="103"/>
      <c r="CIT22" s="103"/>
      <c r="CIU22" s="103"/>
      <c r="CIV22" s="103"/>
      <c r="CIW22" s="103"/>
      <c r="CIX22" s="103"/>
      <c r="CIY22" s="103"/>
      <c r="CIZ22" s="103"/>
      <c r="CJA22" s="103"/>
      <c r="CJB22" s="103"/>
      <c r="CJC22" s="103"/>
      <c r="CJD22" s="103"/>
      <c r="CJE22" s="103"/>
      <c r="CJF22" s="103"/>
      <c r="CJG22" s="103"/>
      <c r="CJH22" s="103"/>
      <c r="CJI22" s="103"/>
      <c r="CJJ22" s="103"/>
      <c r="CJK22" s="103"/>
      <c r="CJL22" s="103"/>
      <c r="CJM22" s="103"/>
      <c r="CJN22" s="103"/>
      <c r="CJO22" s="103"/>
      <c r="CJP22" s="103"/>
      <c r="CJQ22" s="103"/>
      <c r="CJR22" s="103"/>
      <c r="CJS22" s="103"/>
      <c r="CJT22" s="103"/>
      <c r="CJU22" s="103"/>
      <c r="CJV22" s="103"/>
      <c r="CJW22" s="103"/>
      <c r="CJX22" s="103"/>
      <c r="CJY22" s="103"/>
      <c r="CJZ22" s="103"/>
      <c r="CKA22" s="103"/>
      <c r="CKB22" s="103"/>
      <c r="CKC22" s="103"/>
      <c r="CKD22" s="103"/>
      <c r="CKE22" s="103"/>
      <c r="CKF22" s="103"/>
      <c r="CKG22" s="103"/>
      <c r="CKH22" s="103"/>
      <c r="CKI22" s="103"/>
      <c r="CKJ22" s="103"/>
      <c r="CKK22" s="103"/>
      <c r="CKL22" s="103"/>
      <c r="CKM22" s="103"/>
      <c r="CKN22" s="103"/>
      <c r="CKO22" s="103"/>
      <c r="CKP22" s="103"/>
      <c r="CKQ22" s="103"/>
      <c r="CKR22" s="103"/>
      <c r="CKS22" s="103"/>
      <c r="CKT22" s="103"/>
      <c r="CKU22" s="103"/>
      <c r="CKV22" s="103"/>
      <c r="CKW22" s="103"/>
      <c r="CKX22" s="103"/>
      <c r="CKY22" s="103"/>
      <c r="CKZ22" s="103"/>
      <c r="CLA22" s="103"/>
      <c r="CLB22" s="103"/>
      <c r="CLC22" s="103"/>
      <c r="CLD22" s="103"/>
      <c r="CLE22" s="103"/>
      <c r="CLF22" s="103"/>
      <c r="CLG22" s="103"/>
      <c r="CLH22" s="103"/>
      <c r="CLI22" s="103"/>
      <c r="CLJ22" s="103"/>
      <c r="CLK22" s="103"/>
      <c r="CLL22" s="103"/>
      <c r="CLM22" s="103"/>
      <c r="CLN22" s="103"/>
      <c r="CLO22" s="103"/>
      <c r="CLP22" s="103"/>
      <c r="CLQ22" s="103"/>
      <c r="CLR22" s="103"/>
      <c r="CLS22" s="103"/>
      <c r="CLT22" s="103"/>
      <c r="CLU22" s="103"/>
      <c r="CLV22" s="103"/>
      <c r="CLW22" s="103"/>
      <c r="CLX22" s="103"/>
      <c r="CLY22" s="103"/>
      <c r="CLZ22" s="103"/>
      <c r="CMA22" s="103"/>
      <c r="CMB22" s="103"/>
      <c r="CMC22" s="103"/>
      <c r="CMD22" s="103"/>
      <c r="CME22" s="103"/>
      <c r="CMF22" s="103"/>
      <c r="CMG22" s="103"/>
      <c r="CMH22" s="103"/>
      <c r="CMI22" s="103"/>
      <c r="CMJ22" s="103"/>
      <c r="CMK22" s="103"/>
      <c r="CML22" s="103"/>
      <c r="CMM22" s="103"/>
      <c r="CMN22" s="103"/>
      <c r="CMO22" s="103"/>
      <c r="CMP22" s="103"/>
      <c r="CMQ22" s="103"/>
      <c r="CMR22" s="103"/>
      <c r="CMS22" s="103"/>
      <c r="CMT22" s="103"/>
      <c r="CMU22" s="103"/>
      <c r="CMV22" s="103"/>
      <c r="CMW22" s="103"/>
      <c r="CMX22" s="103"/>
      <c r="CMY22" s="103"/>
      <c r="CMZ22" s="103"/>
      <c r="CNA22" s="103"/>
      <c r="CNB22" s="103"/>
      <c r="CNC22" s="103"/>
      <c r="CND22" s="103"/>
      <c r="CNE22" s="103"/>
      <c r="CNF22" s="103"/>
      <c r="CNG22" s="103"/>
      <c r="CNH22" s="103"/>
      <c r="CNI22" s="103"/>
      <c r="CNJ22" s="103"/>
      <c r="CNK22" s="103"/>
      <c r="CNL22" s="103"/>
      <c r="CNM22" s="103"/>
      <c r="CNN22" s="103"/>
      <c r="CNO22" s="103"/>
      <c r="CNP22" s="103"/>
      <c r="CNQ22" s="103"/>
      <c r="CNR22" s="103"/>
      <c r="CNS22" s="103"/>
      <c r="CNT22" s="103"/>
      <c r="CNU22" s="103"/>
      <c r="CNV22" s="103"/>
      <c r="CNW22" s="103"/>
      <c r="CNX22" s="103"/>
      <c r="CNY22" s="103"/>
      <c r="CNZ22" s="103"/>
      <c r="COA22" s="103"/>
      <c r="COB22" s="103"/>
      <c r="COC22" s="103"/>
      <c r="COD22" s="103"/>
      <c r="COE22" s="103"/>
      <c r="COF22" s="103"/>
      <c r="COG22" s="103"/>
      <c r="COH22" s="103"/>
      <c r="COI22" s="103"/>
      <c r="COJ22" s="103"/>
      <c r="COK22" s="103"/>
      <c r="COL22" s="103"/>
      <c r="COM22" s="103"/>
      <c r="CON22" s="103"/>
      <c r="COO22" s="103"/>
      <c r="COP22" s="103"/>
      <c r="COQ22" s="103"/>
      <c r="COR22" s="103"/>
      <c r="COS22" s="103"/>
      <c r="COT22" s="103"/>
      <c r="COU22" s="103"/>
      <c r="COV22" s="103"/>
      <c r="COW22" s="103"/>
      <c r="COX22" s="103"/>
      <c r="COY22" s="103"/>
      <c r="COZ22" s="103"/>
      <c r="CPA22" s="103"/>
      <c r="CPB22" s="103"/>
      <c r="CPC22" s="103"/>
      <c r="CPD22" s="103"/>
      <c r="CPE22" s="103"/>
      <c r="CPF22" s="103"/>
      <c r="CPG22" s="103"/>
      <c r="CPH22" s="103"/>
      <c r="CPI22" s="103"/>
      <c r="CPJ22" s="103"/>
      <c r="CPK22" s="103"/>
      <c r="CPL22" s="103"/>
      <c r="CPM22" s="103"/>
      <c r="CPN22" s="103"/>
      <c r="CPO22" s="103"/>
      <c r="CPP22" s="103"/>
      <c r="CPQ22" s="103"/>
      <c r="CPR22" s="103"/>
      <c r="CPS22" s="103"/>
      <c r="CPT22" s="103"/>
      <c r="CPU22" s="103"/>
      <c r="CPV22" s="103"/>
      <c r="CPW22" s="103"/>
      <c r="CPX22" s="103"/>
      <c r="CPY22" s="103"/>
      <c r="CPZ22" s="103"/>
      <c r="CQA22" s="103"/>
      <c r="CQB22" s="103"/>
      <c r="CQC22" s="103"/>
      <c r="CQD22" s="103"/>
      <c r="CQE22" s="103"/>
      <c r="CQF22" s="103"/>
      <c r="CQG22" s="103"/>
      <c r="CQH22" s="103"/>
      <c r="CQI22" s="103"/>
      <c r="CQJ22" s="103"/>
      <c r="CQK22" s="103"/>
      <c r="CQL22" s="103"/>
      <c r="CQM22" s="103"/>
      <c r="CQN22" s="103"/>
      <c r="CQO22" s="103"/>
      <c r="CQP22" s="103"/>
      <c r="CQQ22" s="103"/>
      <c r="CQR22" s="103"/>
      <c r="CQS22" s="103"/>
      <c r="CQT22" s="103"/>
      <c r="CQU22" s="103"/>
      <c r="CQV22" s="103"/>
      <c r="CQW22" s="103"/>
      <c r="CQX22" s="103"/>
      <c r="CQY22" s="103"/>
      <c r="CQZ22" s="103"/>
      <c r="CRA22" s="103"/>
      <c r="CRB22" s="103"/>
      <c r="CRC22" s="103"/>
      <c r="CRD22" s="103"/>
      <c r="CRE22" s="103"/>
      <c r="CRF22" s="103"/>
      <c r="CRG22" s="103"/>
      <c r="CRH22" s="103"/>
      <c r="CRI22" s="103"/>
      <c r="CRJ22" s="103"/>
      <c r="CRK22" s="103"/>
      <c r="CRL22" s="103"/>
      <c r="CRM22" s="103"/>
      <c r="CRN22" s="103"/>
      <c r="CRO22" s="103"/>
      <c r="CRP22" s="103"/>
      <c r="CRQ22" s="103"/>
      <c r="CRR22" s="103"/>
      <c r="CRS22" s="103"/>
      <c r="CRT22" s="103"/>
      <c r="CRU22" s="103"/>
      <c r="CRV22" s="103"/>
      <c r="CRW22" s="103"/>
      <c r="CRX22" s="103"/>
      <c r="CRY22" s="103"/>
      <c r="CRZ22" s="103"/>
      <c r="CSA22" s="103"/>
      <c r="CSB22" s="103"/>
      <c r="CSC22" s="103"/>
      <c r="CSD22" s="103"/>
      <c r="CSE22" s="103"/>
      <c r="CSF22" s="103"/>
      <c r="CSG22" s="103"/>
      <c r="CSH22" s="103"/>
      <c r="CSI22" s="103"/>
      <c r="CSJ22" s="103"/>
      <c r="CSK22" s="103"/>
      <c r="CSL22" s="103"/>
      <c r="CSM22" s="103"/>
      <c r="CSN22" s="103"/>
      <c r="CSO22" s="103"/>
      <c r="CSP22" s="103"/>
      <c r="CSQ22" s="103"/>
      <c r="CSR22" s="103"/>
      <c r="CSS22" s="103"/>
      <c r="CST22" s="103"/>
      <c r="CSU22" s="103"/>
      <c r="CSV22" s="103"/>
      <c r="CSW22" s="103"/>
      <c r="CSX22" s="103"/>
      <c r="CSY22" s="103"/>
      <c r="CSZ22" s="103"/>
      <c r="CTA22" s="103"/>
      <c r="CTB22" s="103"/>
      <c r="CTC22" s="103"/>
      <c r="CTD22" s="103"/>
      <c r="CTE22" s="103"/>
      <c r="CTF22" s="103"/>
      <c r="CTG22" s="103"/>
      <c r="CTH22" s="103"/>
      <c r="CTI22" s="103"/>
      <c r="CTJ22" s="103"/>
      <c r="CTK22" s="103"/>
      <c r="CTL22" s="103"/>
      <c r="CTM22" s="103"/>
      <c r="CTN22" s="103"/>
      <c r="CTO22" s="103"/>
      <c r="CTP22" s="103"/>
      <c r="CTQ22" s="103"/>
      <c r="CTR22" s="103"/>
      <c r="CTS22" s="103"/>
      <c r="CTT22" s="103"/>
      <c r="CTU22" s="103"/>
      <c r="CTV22" s="103"/>
      <c r="CTW22" s="103"/>
      <c r="CTX22" s="103"/>
      <c r="CTY22" s="103"/>
      <c r="CTZ22" s="103"/>
      <c r="CUA22" s="103"/>
      <c r="CUB22" s="103"/>
      <c r="CUC22" s="103"/>
      <c r="CUD22" s="103"/>
      <c r="CUE22" s="103"/>
      <c r="CUF22" s="103"/>
      <c r="CUG22" s="103"/>
      <c r="CUH22" s="103"/>
      <c r="CUI22" s="103"/>
      <c r="CUJ22" s="103"/>
      <c r="CUK22" s="103"/>
      <c r="CUL22" s="103"/>
      <c r="CUM22" s="103"/>
      <c r="CUN22" s="103"/>
      <c r="CUO22" s="103"/>
      <c r="CUP22" s="103"/>
      <c r="CUQ22" s="103"/>
      <c r="CUR22" s="103"/>
      <c r="CUS22" s="103"/>
      <c r="CUT22" s="103"/>
      <c r="CUU22" s="103"/>
      <c r="CUV22" s="103"/>
      <c r="CUW22" s="103"/>
      <c r="CUX22" s="103"/>
      <c r="CUY22" s="103"/>
      <c r="CUZ22" s="103"/>
      <c r="CVA22" s="103"/>
      <c r="CVB22" s="103"/>
      <c r="CVC22" s="103"/>
      <c r="CVD22" s="103"/>
      <c r="CVE22" s="103"/>
      <c r="CVF22" s="103"/>
      <c r="CVG22" s="103"/>
      <c r="CVH22" s="103"/>
      <c r="CVI22" s="103"/>
      <c r="CVJ22" s="103"/>
      <c r="CVK22" s="103"/>
      <c r="CVL22" s="103"/>
      <c r="CVM22" s="103"/>
      <c r="CVN22" s="103"/>
      <c r="CVO22" s="103"/>
      <c r="CVP22" s="103"/>
      <c r="CVQ22" s="103"/>
      <c r="CVR22" s="103"/>
      <c r="CVS22" s="103"/>
      <c r="CVT22" s="103"/>
      <c r="CVU22" s="103"/>
      <c r="CVV22" s="103"/>
      <c r="CVW22" s="103"/>
      <c r="CVX22" s="103"/>
      <c r="CVY22" s="103"/>
      <c r="CVZ22" s="103"/>
      <c r="CWA22" s="103"/>
      <c r="CWB22" s="103"/>
      <c r="CWC22" s="103"/>
      <c r="CWD22" s="103"/>
      <c r="CWE22" s="103"/>
      <c r="CWF22" s="103"/>
      <c r="CWG22" s="103"/>
      <c r="CWH22" s="103"/>
      <c r="CWI22" s="103"/>
      <c r="CWJ22" s="103"/>
      <c r="CWK22" s="103"/>
      <c r="CWL22" s="103"/>
      <c r="CWM22" s="103"/>
      <c r="CWN22" s="103"/>
      <c r="CWO22" s="103"/>
      <c r="CWP22" s="103"/>
      <c r="CWQ22" s="103"/>
      <c r="CWR22" s="103"/>
      <c r="CWS22" s="103"/>
      <c r="CWT22" s="103"/>
      <c r="CWU22" s="103"/>
      <c r="CWV22" s="103"/>
      <c r="CWW22" s="103"/>
      <c r="CWX22" s="103"/>
      <c r="CWY22" s="103"/>
      <c r="CWZ22" s="103"/>
      <c r="CXA22" s="103"/>
      <c r="CXB22" s="103"/>
      <c r="CXC22" s="103"/>
      <c r="CXD22" s="103"/>
      <c r="CXE22" s="103"/>
      <c r="CXF22" s="103"/>
      <c r="CXG22" s="103"/>
      <c r="CXH22" s="103"/>
      <c r="CXI22" s="103"/>
      <c r="CXJ22" s="103"/>
      <c r="CXK22" s="103"/>
      <c r="CXL22" s="103"/>
      <c r="CXM22" s="103"/>
      <c r="CXN22" s="103"/>
      <c r="CXO22" s="103"/>
      <c r="CXP22" s="103"/>
      <c r="CXQ22" s="103"/>
      <c r="CXR22" s="103"/>
      <c r="CXS22" s="103"/>
      <c r="CXT22" s="103"/>
      <c r="CXU22" s="103"/>
      <c r="CXV22" s="103"/>
      <c r="CXW22" s="103"/>
      <c r="CXX22" s="103"/>
      <c r="CXY22" s="103"/>
      <c r="CXZ22" s="103"/>
      <c r="CYA22" s="103"/>
      <c r="CYB22" s="103"/>
      <c r="CYC22" s="103"/>
      <c r="CYD22" s="103"/>
      <c r="CYE22" s="103"/>
      <c r="CYF22" s="103"/>
      <c r="CYG22" s="103"/>
      <c r="CYH22" s="103"/>
      <c r="CYI22" s="103"/>
      <c r="CYJ22" s="103"/>
      <c r="CYK22" s="103"/>
      <c r="CYL22" s="103"/>
      <c r="CYM22" s="103"/>
      <c r="CYN22" s="103"/>
      <c r="CYO22" s="103"/>
      <c r="CYP22" s="103"/>
      <c r="CYQ22" s="103"/>
      <c r="CYR22" s="103"/>
      <c r="CYS22" s="103"/>
      <c r="CYT22" s="103"/>
      <c r="CYU22" s="103"/>
      <c r="CYV22" s="103"/>
      <c r="CYW22" s="103"/>
      <c r="CYX22" s="103"/>
      <c r="CYY22" s="103"/>
      <c r="CYZ22" s="103"/>
      <c r="CZA22" s="103"/>
      <c r="CZB22" s="103"/>
      <c r="CZC22" s="103"/>
      <c r="CZD22" s="103"/>
      <c r="CZE22" s="103"/>
      <c r="CZF22" s="103"/>
      <c r="CZG22" s="103"/>
      <c r="CZH22" s="103"/>
      <c r="CZI22" s="103"/>
      <c r="CZJ22" s="103"/>
      <c r="CZK22" s="103"/>
      <c r="CZL22" s="103"/>
      <c r="CZM22" s="103"/>
      <c r="CZN22" s="103"/>
      <c r="CZO22" s="103"/>
      <c r="CZP22" s="103"/>
      <c r="CZQ22" s="103"/>
      <c r="CZR22" s="103"/>
      <c r="CZS22" s="103"/>
      <c r="CZT22" s="103"/>
      <c r="CZU22" s="103"/>
      <c r="CZV22" s="103"/>
      <c r="CZW22" s="103"/>
      <c r="CZX22" s="103"/>
      <c r="CZY22" s="103"/>
      <c r="CZZ22" s="103"/>
      <c r="DAA22" s="103"/>
      <c r="DAB22" s="103"/>
      <c r="DAC22" s="103"/>
      <c r="DAD22" s="103"/>
      <c r="DAE22" s="103"/>
      <c r="DAF22" s="103"/>
      <c r="DAG22" s="103"/>
      <c r="DAH22" s="103"/>
      <c r="DAI22" s="103"/>
      <c r="DAJ22" s="103"/>
      <c r="DAK22" s="103"/>
      <c r="DAL22" s="103"/>
      <c r="DAM22" s="103"/>
      <c r="DAN22" s="103"/>
      <c r="DAO22" s="103"/>
      <c r="DAP22" s="103"/>
      <c r="DAQ22" s="103"/>
      <c r="DAR22" s="103"/>
      <c r="DAS22" s="103"/>
      <c r="DAT22" s="103"/>
      <c r="DAU22" s="103"/>
      <c r="DAV22" s="103"/>
      <c r="DAW22" s="103"/>
      <c r="DAX22" s="103"/>
      <c r="DAY22" s="103"/>
      <c r="DAZ22" s="103"/>
      <c r="DBA22" s="103"/>
      <c r="DBB22" s="103"/>
      <c r="DBC22" s="103"/>
      <c r="DBD22" s="103"/>
      <c r="DBE22" s="103"/>
      <c r="DBF22" s="103"/>
      <c r="DBG22" s="103"/>
      <c r="DBH22" s="103"/>
      <c r="DBI22" s="103"/>
      <c r="DBJ22" s="103"/>
      <c r="DBK22" s="103"/>
      <c r="DBL22" s="103"/>
      <c r="DBM22" s="103"/>
      <c r="DBN22" s="103"/>
      <c r="DBO22" s="103"/>
      <c r="DBP22" s="103"/>
      <c r="DBQ22" s="103"/>
      <c r="DBR22" s="103"/>
      <c r="DBS22" s="103"/>
      <c r="DBT22" s="103"/>
      <c r="DBU22" s="103"/>
      <c r="DBV22" s="103"/>
      <c r="DBW22" s="103"/>
      <c r="DBX22" s="103"/>
      <c r="DBY22" s="103"/>
      <c r="DBZ22" s="103"/>
      <c r="DCA22" s="103"/>
      <c r="DCB22" s="103"/>
      <c r="DCC22" s="103"/>
      <c r="DCD22" s="103"/>
      <c r="DCE22" s="103"/>
      <c r="DCF22" s="103"/>
      <c r="DCG22" s="103"/>
      <c r="DCH22" s="103"/>
      <c r="DCI22" s="103"/>
      <c r="DCJ22" s="103"/>
      <c r="DCK22" s="103"/>
      <c r="DCL22" s="103"/>
      <c r="DCM22" s="103"/>
      <c r="DCN22" s="103"/>
      <c r="DCO22" s="103"/>
      <c r="DCP22" s="103"/>
      <c r="DCQ22" s="103"/>
      <c r="DCR22" s="103"/>
      <c r="DCS22" s="103"/>
      <c r="DCT22" s="103"/>
      <c r="DCU22" s="103"/>
      <c r="DCV22" s="103"/>
      <c r="DCW22" s="103"/>
      <c r="DCX22" s="103"/>
      <c r="DCY22" s="103"/>
      <c r="DCZ22" s="103"/>
      <c r="DDA22" s="103"/>
      <c r="DDB22" s="103"/>
      <c r="DDC22" s="103"/>
      <c r="DDD22" s="103"/>
      <c r="DDE22" s="103"/>
      <c r="DDF22" s="103"/>
      <c r="DDG22" s="103"/>
      <c r="DDH22" s="103"/>
      <c r="DDI22" s="103"/>
      <c r="DDJ22" s="103"/>
      <c r="DDK22" s="103"/>
      <c r="DDL22" s="103"/>
      <c r="DDM22" s="103"/>
      <c r="DDN22" s="103"/>
      <c r="DDO22" s="103"/>
      <c r="DDP22" s="103"/>
      <c r="DDQ22" s="103"/>
      <c r="DDR22" s="103"/>
      <c r="DDS22" s="103"/>
      <c r="DDT22" s="103"/>
      <c r="DDU22" s="103"/>
      <c r="DDV22" s="103"/>
      <c r="DDW22" s="103"/>
      <c r="DDX22" s="103"/>
      <c r="DDY22" s="103"/>
      <c r="DDZ22" s="103"/>
      <c r="DEA22" s="103"/>
      <c r="DEB22" s="103"/>
      <c r="DEC22" s="103"/>
      <c r="DED22" s="103"/>
      <c r="DEE22" s="103"/>
      <c r="DEF22" s="103"/>
      <c r="DEG22" s="103"/>
      <c r="DEH22" s="103"/>
      <c r="DEI22" s="103"/>
      <c r="DEJ22" s="103"/>
      <c r="DEK22" s="103"/>
      <c r="DEL22" s="103"/>
      <c r="DEM22" s="103"/>
      <c r="DEN22" s="103"/>
      <c r="DEO22" s="103"/>
      <c r="DEP22" s="103"/>
      <c r="DEQ22" s="103"/>
      <c r="DER22" s="103"/>
      <c r="DES22" s="103"/>
      <c r="DET22" s="103"/>
      <c r="DEU22" s="103"/>
      <c r="DEV22" s="103"/>
      <c r="DEW22" s="103"/>
      <c r="DEX22" s="103"/>
      <c r="DEY22" s="103"/>
      <c r="DEZ22" s="103"/>
      <c r="DFA22" s="103"/>
      <c r="DFB22" s="103"/>
      <c r="DFC22" s="103"/>
      <c r="DFD22" s="103"/>
      <c r="DFE22" s="103"/>
      <c r="DFF22" s="103"/>
      <c r="DFG22" s="103"/>
      <c r="DFH22" s="103"/>
      <c r="DFI22" s="103"/>
      <c r="DFJ22" s="103"/>
      <c r="DFK22" s="103"/>
      <c r="DFL22" s="103"/>
      <c r="DFM22" s="103"/>
      <c r="DFN22" s="103"/>
      <c r="DFO22" s="103"/>
      <c r="DFP22" s="103"/>
      <c r="DFQ22" s="103"/>
      <c r="DFR22" s="103"/>
      <c r="DFS22" s="103"/>
      <c r="DFT22" s="103"/>
      <c r="DFU22" s="103"/>
      <c r="DFV22" s="103"/>
      <c r="DFW22" s="103"/>
      <c r="DFX22" s="103"/>
      <c r="DFY22" s="103"/>
      <c r="DFZ22" s="103"/>
      <c r="DGA22" s="103"/>
      <c r="DGB22" s="103"/>
      <c r="DGC22" s="103"/>
      <c r="DGD22" s="103"/>
      <c r="DGE22" s="103"/>
      <c r="DGF22" s="103"/>
      <c r="DGG22" s="103"/>
      <c r="DGH22" s="103"/>
      <c r="DGI22" s="103"/>
      <c r="DGJ22" s="103"/>
      <c r="DGK22" s="103"/>
      <c r="DGL22" s="103"/>
      <c r="DGM22" s="103"/>
      <c r="DGN22" s="103"/>
      <c r="DGO22" s="103"/>
      <c r="DGP22" s="103"/>
      <c r="DGQ22" s="103"/>
      <c r="DGR22" s="103"/>
      <c r="DGS22" s="103"/>
      <c r="DGT22" s="103"/>
      <c r="DGU22" s="103"/>
      <c r="DGV22" s="103"/>
      <c r="DGW22" s="103"/>
      <c r="DGX22" s="103"/>
      <c r="DGY22" s="103"/>
      <c r="DGZ22" s="103"/>
      <c r="DHA22" s="103"/>
      <c r="DHB22" s="103"/>
      <c r="DHC22" s="103"/>
      <c r="DHD22" s="103"/>
      <c r="DHE22" s="103"/>
      <c r="DHF22" s="103"/>
      <c r="DHG22" s="103"/>
      <c r="DHH22" s="103"/>
      <c r="DHI22" s="103"/>
      <c r="DHJ22" s="103"/>
      <c r="DHK22" s="103"/>
      <c r="DHL22" s="103"/>
      <c r="DHM22" s="103"/>
      <c r="DHN22" s="103"/>
      <c r="DHO22" s="103"/>
      <c r="DHP22" s="103"/>
      <c r="DHQ22" s="103"/>
      <c r="DHR22" s="103"/>
      <c r="DHS22" s="103"/>
      <c r="DHT22" s="103"/>
      <c r="DHU22" s="103"/>
      <c r="DHV22" s="103"/>
      <c r="DHW22" s="103"/>
      <c r="DHX22" s="103"/>
      <c r="DHY22" s="103"/>
      <c r="DHZ22" s="103"/>
      <c r="DIA22" s="103"/>
      <c r="DIB22" s="103"/>
      <c r="DIC22" s="103"/>
      <c r="DID22" s="103"/>
      <c r="DIE22" s="103"/>
      <c r="DIF22" s="103"/>
      <c r="DIG22" s="103"/>
      <c r="DIH22" s="103"/>
      <c r="DII22" s="103"/>
      <c r="DIJ22" s="103"/>
      <c r="DIK22" s="103"/>
      <c r="DIL22" s="103"/>
      <c r="DIM22" s="103"/>
      <c r="DIN22" s="103"/>
      <c r="DIO22" s="103"/>
      <c r="DIP22" s="103"/>
      <c r="DIQ22" s="103"/>
      <c r="DIR22" s="103"/>
      <c r="DIS22" s="103"/>
      <c r="DIT22" s="103"/>
      <c r="DIU22" s="103"/>
      <c r="DIV22" s="103"/>
      <c r="DIW22" s="103"/>
      <c r="DIX22" s="103"/>
      <c r="DIY22" s="103"/>
      <c r="DIZ22" s="103"/>
      <c r="DJA22" s="103"/>
      <c r="DJB22" s="103"/>
      <c r="DJC22" s="103"/>
      <c r="DJD22" s="103"/>
      <c r="DJE22" s="103"/>
      <c r="DJF22" s="103"/>
      <c r="DJG22" s="103"/>
      <c r="DJH22" s="103"/>
      <c r="DJI22" s="103"/>
      <c r="DJJ22" s="103"/>
      <c r="DJK22" s="103"/>
      <c r="DJL22" s="103"/>
      <c r="DJM22" s="103"/>
      <c r="DJN22" s="103"/>
      <c r="DJO22" s="103"/>
      <c r="DJP22" s="103"/>
      <c r="DJQ22" s="103"/>
      <c r="DJR22" s="103"/>
      <c r="DJS22" s="103"/>
      <c r="DJT22" s="103"/>
      <c r="DJU22" s="103"/>
      <c r="DJV22" s="103"/>
      <c r="DJW22" s="103"/>
      <c r="DJX22" s="103"/>
      <c r="DJY22" s="103"/>
      <c r="DJZ22" s="103"/>
      <c r="DKA22" s="103"/>
      <c r="DKB22" s="103"/>
      <c r="DKC22" s="103"/>
      <c r="DKD22" s="103"/>
      <c r="DKE22" s="103"/>
      <c r="DKF22" s="103"/>
      <c r="DKG22" s="103"/>
      <c r="DKH22" s="103"/>
      <c r="DKI22" s="103"/>
      <c r="DKJ22" s="103"/>
      <c r="DKK22" s="103"/>
      <c r="DKL22" s="103"/>
      <c r="DKM22" s="103"/>
      <c r="DKN22" s="103"/>
      <c r="DKO22" s="103"/>
      <c r="DKP22" s="103"/>
      <c r="DKQ22" s="103"/>
      <c r="DKR22" s="103"/>
      <c r="DKS22" s="103"/>
      <c r="DKT22" s="103"/>
      <c r="DKU22" s="103"/>
      <c r="DKV22" s="103"/>
      <c r="DKW22" s="103"/>
      <c r="DKX22" s="103"/>
      <c r="DKY22" s="103"/>
      <c r="DKZ22" s="103"/>
      <c r="DLA22" s="103"/>
      <c r="DLB22" s="103"/>
      <c r="DLC22" s="103"/>
      <c r="DLD22" s="103"/>
      <c r="DLE22" s="103"/>
      <c r="DLF22" s="103"/>
      <c r="DLG22" s="103"/>
      <c r="DLH22" s="103"/>
      <c r="DLI22" s="103"/>
      <c r="DLJ22" s="103"/>
      <c r="DLK22" s="103"/>
      <c r="DLL22" s="103"/>
      <c r="DLM22" s="103"/>
      <c r="DLN22" s="103"/>
      <c r="DLO22" s="103"/>
      <c r="DLP22" s="103"/>
      <c r="DLQ22" s="103"/>
      <c r="DLR22" s="103"/>
      <c r="DLS22" s="103"/>
      <c r="DLT22" s="103"/>
      <c r="DLU22" s="103"/>
      <c r="DLV22" s="103"/>
      <c r="DLW22" s="103"/>
      <c r="DLX22" s="103"/>
      <c r="DLY22" s="103"/>
      <c r="DLZ22" s="103"/>
      <c r="DMA22" s="103"/>
      <c r="DMB22" s="103"/>
      <c r="DMC22" s="103"/>
      <c r="DMD22" s="103"/>
      <c r="DME22" s="103"/>
      <c r="DMF22" s="103"/>
      <c r="DMG22" s="103"/>
      <c r="DMH22" s="103"/>
      <c r="DMI22" s="103"/>
      <c r="DMJ22" s="103"/>
      <c r="DMK22" s="103"/>
      <c r="DML22" s="103"/>
      <c r="DMM22" s="103"/>
      <c r="DMN22" s="103"/>
      <c r="DMO22" s="103"/>
      <c r="DMP22" s="103"/>
      <c r="DMQ22" s="103"/>
      <c r="DMR22" s="103"/>
      <c r="DMS22" s="103"/>
      <c r="DMT22" s="103"/>
      <c r="DMU22" s="103"/>
      <c r="DMV22" s="103"/>
      <c r="DMW22" s="103"/>
      <c r="DMX22" s="103"/>
      <c r="DMY22" s="103"/>
      <c r="DMZ22" s="103"/>
      <c r="DNA22" s="103"/>
      <c r="DNB22" s="103"/>
      <c r="DNC22" s="103"/>
      <c r="DND22" s="103"/>
      <c r="DNE22" s="103"/>
      <c r="DNF22" s="103"/>
      <c r="DNG22" s="103"/>
      <c r="DNH22" s="103"/>
      <c r="DNI22" s="103"/>
      <c r="DNJ22" s="103"/>
      <c r="DNK22" s="103"/>
      <c r="DNL22" s="103"/>
      <c r="DNM22" s="103"/>
      <c r="DNN22" s="103"/>
      <c r="DNO22" s="103"/>
      <c r="DNP22" s="103"/>
      <c r="DNQ22" s="103"/>
      <c r="DNR22" s="103"/>
      <c r="DNS22" s="103"/>
      <c r="DNT22" s="103"/>
      <c r="DNU22" s="103"/>
      <c r="DNV22" s="103"/>
      <c r="DNW22" s="103"/>
      <c r="DNX22" s="103"/>
      <c r="DNY22" s="103"/>
      <c r="DNZ22" s="103"/>
      <c r="DOA22" s="103"/>
      <c r="DOB22" s="103"/>
      <c r="DOC22" s="103"/>
      <c r="DOD22" s="103"/>
      <c r="DOE22" s="103"/>
      <c r="DOF22" s="103"/>
      <c r="DOG22" s="103"/>
      <c r="DOH22" s="103"/>
      <c r="DOI22" s="103"/>
      <c r="DOJ22" s="103"/>
      <c r="DOK22" s="103"/>
      <c r="DOL22" s="103"/>
      <c r="DOM22" s="103"/>
      <c r="DON22" s="103"/>
      <c r="DOO22" s="103"/>
      <c r="DOP22" s="103"/>
      <c r="DOQ22" s="103"/>
      <c r="DOR22" s="103"/>
      <c r="DOS22" s="103"/>
      <c r="DOT22" s="103"/>
      <c r="DOU22" s="103"/>
      <c r="DOV22" s="103"/>
      <c r="DOW22" s="103"/>
      <c r="DOX22" s="103"/>
      <c r="DOY22" s="103"/>
      <c r="DOZ22" s="103"/>
      <c r="DPA22" s="103"/>
      <c r="DPB22" s="103"/>
      <c r="DPC22" s="103"/>
      <c r="DPD22" s="103"/>
      <c r="DPE22" s="103"/>
      <c r="DPF22" s="103"/>
      <c r="DPG22" s="103"/>
      <c r="DPH22" s="103"/>
      <c r="DPI22" s="103"/>
      <c r="DPJ22" s="103"/>
      <c r="DPK22" s="103"/>
      <c r="DPL22" s="103"/>
      <c r="DPM22" s="103"/>
      <c r="DPN22" s="103"/>
      <c r="DPO22" s="103"/>
      <c r="DPP22" s="103"/>
      <c r="DPQ22" s="103"/>
      <c r="DPR22" s="103"/>
      <c r="DPS22" s="103"/>
      <c r="DPT22" s="103"/>
      <c r="DPU22" s="103"/>
      <c r="DPV22" s="103"/>
      <c r="DPW22" s="103"/>
      <c r="DPX22" s="103"/>
      <c r="DPY22" s="103"/>
      <c r="DPZ22" s="103"/>
      <c r="DQA22" s="103"/>
      <c r="DQB22" s="103"/>
      <c r="DQC22" s="103"/>
      <c r="DQD22" s="103"/>
      <c r="DQE22" s="103"/>
      <c r="DQF22" s="103"/>
      <c r="DQG22" s="103"/>
      <c r="DQH22" s="103"/>
      <c r="DQI22" s="103"/>
      <c r="DQJ22" s="103"/>
      <c r="DQK22" s="103"/>
      <c r="DQL22" s="103"/>
      <c r="DQM22" s="103"/>
      <c r="DQN22" s="103"/>
      <c r="DQO22" s="103"/>
      <c r="DQP22" s="103"/>
      <c r="DQQ22" s="103"/>
      <c r="DQR22" s="103"/>
      <c r="DQS22" s="103"/>
      <c r="DQT22" s="103"/>
      <c r="DQU22" s="103"/>
      <c r="DQV22" s="103"/>
      <c r="DQW22" s="103"/>
      <c r="DQX22" s="103"/>
      <c r="DQY22" s="103"/>
      <c r="DQZ22" s="103"/>
      <c r="DRA22" s="103"/>
      <c r="DRB22" s="103"/>
      <c r="DRC22" s="103"/>
      <c r="DRD22" s="103"/>
      <c r="DRE22" s="103"/>
      <c r="DRF22" s="103"/>
      <c r="DRG22" s="103"/>
      <c r="DRH22" s="103"/>
      <c r="DRI22" s="103"/>
      <c r="DRJ22" s="103"/>
      <c r="DRK22" s="103"/>
      <c r="DRL22" s="103"/>
      <c r="DRM22" s="103"/>
      <c r="DRN22" s="103"/>
      <c r="DRO22" s="103"/>
      <c r="DRP22" s="103"/>
      <c r="DRQ22" s="103"/>
      <c r="DRR22" s="103"/>
      <c r="DRS22" s="103"/>
      <c r="DRT22" s="103"/>
      <c r="DRU22" s="103"/>
      <c r="DRV22" s="103"/>
      <c r="DRW22" s="103"/>
      <c r="DRX22" s="103"/>
      <c r="DRY22" s="103"/>
      <c r="DRZ22" s="103"/>
      <c r="DSA22" s="103"/>
      <c r="DSB22" s="103"/>
      <c r="DSC22" s="103"/>
      <c r="DSD22" s="103"/>
      <c r="DSE22" s="103"/>
      <c r="DSF22" s="103"/>
      <c r="DSG22" s="103"/>
      <c r="DSH22" s="103"/>
      <c r="DSI22" s="103"/>
      <c r="DSJ22" s="103"/>
      <c r="DSK22" s="103"/>
      <c r="DSL22" s="103"/>
      <c r="DSM22" s="103"/>
      <c r="DSN22" s="103"/>
      <c r="DSO22" s="103"/>
      <c r="DSP22" s="103"/>
      <c r="DSQ22" s="103"/>
      <c r="DSR22" s="103"/>
      <c r="DSS22" s="103"/>
      <c r="DST22" s="103"/>
      <c r="DSU22" s="103"/>
      <c r="DSV22" s="103"/>
      <c r="DSW22" s="103"/>
      <c r="DSX22" s="103"/>
      <c r="DSY22" s="103"/>
      <c r="DSZ22" s="103"/>
      <c r="DTA22" s="103"/>
      <c r="DTB22" s="103"/>
      <c r="DTC22" s="103"/>
      <c r="DTD22" s="103"/>
      <c r="DTE22" s="103"/>
      <c r="DTF22" s="103"/>
      <c r="DTG22" s="103"/>
      <c r="DTH22" s="103"/>
      <c r="DTI22" s="103"/>
      <c r="DTJ22" s="103"/>
      <c r="DTK22" s="103"/>
      <c r="DTL22" s="103"/>
      <c r="DTM22" s="103"/>
      <c r="DTN22" s="103"/>
      <c r="DTO22" s="103"/>
      <c r="DTP22" s="103"/>
      <c r="DTQ22" s="103"/>
      <c r="DTR22" s="103"/>
      <c r="DTS22" s="103"/>
      <c r="DTT22" s="103"/>
      <c r="DTU22" s="103"/>
      <c r="DTV22" s="103"/>
      <c r="DTW22" s="103"/>
      <c r="DTX22" s="103"/>
      <c r="DTY22" s="103"/>
      <c r="DTZ22" s="103"/>
      <c r="DUA22" s="103"/>
      <c r="DUB22" s="103"/>
      <c r="DUC22" s="103"/>
      <c r="DUD22" s="103"/>
      <c r="DUE22" s="103"/>
      <c r="DUF22" s="103"/>
      <c r="DUG22" s="103"/>
      <c r="DUH22" s="103"/>
      <c r="DUI22" s="103"/>
      <c r="DUJ22" s="103"/>
      <c r="DUK22" s="103"/>
      <c r="DUL22" s="103"/>
      <c r="DUM22" s="103"/>
      <c r="DUN22" s="103"/>
      <c r="DUO22" s="103"/>
      <c r="DUP22" s="103"/>
      <c r="DUQ22" s="103"/>
      <c r="DUR22" s="103"/>
      <c r="DUS22" s="103"/>
      <c r="DUT22" s="103"/>
      <c r="DUU22" s="103"/>
      <c r="DUV22" s="103"/>
      <c r="DUW22" s="103"/>
      <c r="DUX22" s="103"/>
      <c r="DUY22" s="103"/>
      <c r="DUZ22" s="103"/>
      <c r="DVA22" s="103"/>
      <c r="DVB22" s="103"/>
      <c r="DVC22" s="103"/>
      <c r="DVD22" s="103"/>
      <c r="DVE22" s="103"/>
      <c r="DVF22" s="103"/>
      <c r="DVG22" s="103"/>
      <c r="DVH22" s="103"/>
      <c r="DVI22" s="103"/>
      <c r="DVJ22" s="103"/>
      <c r="DVK22" s="103"/>
      <c r="DVL22" s="103"/>
      <c r="DVM22" s="103"/>
      <c r="DVN22" s="103"/>
      <c r="DVO22" s="103"/>
      <c r="DVP22" s="103"/>
      <c r="DVQ22" s="103"/>
      <c r="DVR22" s="103"/>
      <c r="DVS22" s="103"/>
      <c r="DVT22" s="103"/>
      <c r="DVU22" s="103"/>
      <c r="DVV22" s="103"/>
      <c r="DVW22" s="103"/>
      <c r="DVX22" s="103"/>
      <c r="DVY22" s="103"/>
      <c r="DVZ22" s="103"/>
      <c r="DWA22" s="103"/>
      <c r="DWB22" s="103"/>
      <c r="DWC22" s="103"/>
      <c r="DWD22" s="103"/>
      <c r="DWE22" s="103"/>
      <c r="DWF22" s="103"/>
      <c r="DWG22" s="103"/>
      <c r="DWH22" s="103"/>
      <c r="DWI22" s="103"/>
      <c r="DWJ22" s="103"/>
      <c r="DWK22" s="103"/>
      <c r="DWL22" s="103"/>
      <c r="DWM22" s="103"/>
      <c r="DWN22" s="103"/>
      <c r="DWO22" s="103"/>
      <c r="DWP22" s="103"/>
      <c r="DWQ22" s="103"/>
      <c r="DWR22" s="103"/>
      <c r="DWS22" s="103"/>
      <c r="DWT22" s="103"/>
      <c r="DWU22" s="103"/>
      <c r="DWV22" s="103"/>
      <c r="DWW22" s="103"/>
      <c r="DWX22" s="103"/>
      <c r="DWY22" s="103"/>
      <c r="DWZ22" s="103"/>
      <c r="DXA22" s="103"/>
      <c r="DXB22" s="103"/>
      <c r="DXC22" s="103"/>
      <c r="DXD22" s="103"/>
      <c r="DXE22" s="103"/>
      <c r="DXF22" s="103"/>
      <c r="DXG22" s="103"/>
      <c r="DXH22" s="103"/>
      <c r="DXI22" s="103"/>
      <c r="DXJ22" s="103"/>
      <c r="DXK22" s="103"/>
      <c r="DXL22" s="103"/>
      <c r="DXM22" s="103"/>
      <c r="DXN22" s="103"/>
      <c r="DXO22" s="103"/>
      <c r="DXP22" s="103"/>
      <c r="DXQ22" s="103"/>
      <c r="DXR22" s="103"/>
      <c r="DXS22" s="103"/>
      <c r="DXT22" s="103"/>
      <c r="DXU22" s="103"/>
      <c r="DXV22" s="103"/>
      <c r="DXW22" s="103"/>
      <c r="DXX22" s="103"/>
      <c r="DXY22" s="103"/>
      <c r="DXZ22" s="103"/>
      <c r="DYA22" s="103"/>
      <c r="DYB22" s="103"/>
      <c r="DYC22" s="103"/>
      <c r="DYD22" s="103"/>
      <c r="DYE22" s="103"/>
      <c r="DYF22" s="103"/>
      <c r="DYG22" s="103"/>
      <c r="DYH22" s="103"/>
      <c r="DYI22" s="103"/>
      <c r="DYJ22" s="103"/>
      <c r="DYK22" s="103"/>
      <c r="DYL22" s="103"/>
      <c r="DYM22" s="103"/>
      <c r="DYN22" s="103"/>
      <c r="DYO22" s="103"/>
      <c r="DYP22" s="103"/>
      <c r="DYQ22" s="103"/>
      <c r="DYR22" s="103"/>
      <c r="DYS22" s="103"/>
      <c r="DYT22" s="103"/>
      <c r="DYU22" s="103"/>
      <c r="DYV22" s="103"/>
      <c r="DYW22" s="103"/>
      <c r="DYX22" s="103"/>
      <c r="DYY22" s="103"/>
      <c r="DYZ22" s="103"/>
      <c r="DZA22" s="103"/>
      <c r="DZB22" s="103"/>
      <c r="DZC22" s="103"/>
      <c r="DZD22" s="103"/>
      <c r="DZE22" s="103"/>
      <c r="DZF22" s="103"/>
      <c r="DZG22" s="103"/>
      <c r="DZH22" s="103"/>
      <c r="DZI22" s="103"/>
      <c r="DZJ22" s="103"/>
      <c r="DZK22" s="103"/>
      <c r="DZL22" s="103"/>
      <c r="DZM22" s="103"/>
      <c r="DZN22" s="103"/>
      <c r="DZO22" s="103"/>
      <c r="DZP22" s="103"/>
      <c r="DZQ22" s="103"/>
      <c r="DZR22" s="103"/>
      <c r="DZS22" s="103"/>
      <c r="DZT22" s="103"/>
      <c r="DZU22" s="103"/>
      <c r="DZV22" s="103"/>
      <c r="DZW22" s="103"/>
      <c r="DZX22" s="103"/>
      <c r="DZY22" s="103"/>
      <c r="DZZ22" s="103"/>
      <c r="EAA22" s="103"/>
      <c r="EAB22" s="103"/>
      <c r="EAC22" s="103"/>
      <c r="EAD22" s="103"/>
      <c r="EAE22" s="103"/>
      <c r="EAF22" s="103"/>
      <c r="EAG22" s="103"/>
      <c r="EAH22" s="103"/>
      <c r="EAI22" s="103"/>
      <c r="EAJ22" s="103"/>
      <c r="EAK22" s="103"/>
      <c r="EAL22" s="103"/>
      <c r="EAM22" s="103"/>
      <c r="EAN22" s="103"/>
      <c r="EAO22" s="103"/>
      <c r="EAP22" s="103"/>
      <c r="EAQ22" s="103"/>
      <c r="EAR22" s="103"/>
      <c r="EAS22" s="103"/>
      <c r="EAT22" s="103"/>
      <c r="EAU22" s="103"/>
      <c r="EAV22" s="103"/>
      <c r="EAW22" s="103"/>
      <c r="EAX22" s="103"/>
      <c r="EAY22" s="103"/>
      <c r="EAZ22" s="103"/>
      <c r="EBA22" s="103"/>
      <c r="EBB22" s="103"/>
      <c r="EBC22" s="103"/>
      <c r="EBD22" s="103"/>
      <c r="EBE22" s="103"/>
      <c r="EBF22" s="103"/>
      <c r="EBG22" s="103"/>
      <c r="EBH22" s="103"/>
      <c r="EBI22" s="103"/>
      <c r="EBJ22" s="103"/>
      <c r="EBK22" s="103"/>
      <c r="EBL22" s="103"/>
      <c r="EBM22" s="103"/>
      <c r="EBN22" s="103"/>
      <c r="EBO22" s="103"/>
      <c r="EBP22" s="103"/>
      <c r="EBQ22" s="103"/>
      <c r="EBR22" s="103"/>
      <c r="EBS22" s="103"/>
      <c r="EBT22" s="103"/>
      <c r="EBU22" s="103"/>
      <c r="EBV22" s="103"/>
      <c r="EBW22" s="103"/>
      <c r="EBX22" s="103"/>
      <c r="EBY22" s="103"/>
      <c r="EBZ22" s="103"/>
      <c r="ECA22" s="103"/>
      <c r="ECB22" s="103"/>
      <c r="ECC22" s="103"/>
      <c r="ECD22" s="103"/>
      <c r="ECE22" s="103"/>
      <c r="ECF22" s="103"/>
      <c r="ECG22" s="103"/>
      <c r="ECH22" s="103"/>
      <c r="ECI22" s="103"/>
      <c r="ECJ22" s="103"/>
      <c r="ECK22" s="103"/>
      <c r="ECL22" s="103"/>
      <c r="ECM22" s="103"/>
      <c r="ECN22" s="103"/>
      <c r="ECO22" s="103"/>
      <c r="ECP22" s="103"/>
      <c r="ECQ22" s="103"/>
      <c r="ECR22" s="103"/>
      <c r="ECS22" s="103"/>
      <c r="ECT22" s="103"/>
      <c r="ECU22" s="103"/>
      <c r="ECV22" s="103"/>
      <c r="ECW22" s="103"/>
      <c r="ECX22" s="103"/>
      <c r="ECY22" s="103"/>
      <c r="ECZ22" s="103"/>
      <c r="EDA22" s="103"/>
      <c r="EDB22" s="103"/>
      <c r="EDC22" s="103"/>
      <c r="EDD22" s="103"/>
      <c r="EDE22" s="103"/>
      <c r="EDF22" s="103"/>
      <c r="EDG22" s="103"/>
      <c r="EDH22" s="103"/>
      <c r="EDI22" s="103"/>
      <c r="EDJ22" s="103"/>
      <c r="EDK22" s="103"/>
      <c r="EDL22" s="103"/>
      <c r="EDM22" s="103"/>
      <c r="EDN22" s="103"/>
      <c r="EDO22" s="103"/>
      <c r="EDP22" s="103"/>
      <c r="EDQ22" s="103"/>
      <c r="EDR22" s="103"/>
      <c r="EDS22" s="103"/>
      <c r="EDT22" s="103"/>
      <c r="EDU22" s="103"/>
      <c r="EDV22" s="103"/>
      <c r="EDW22" s="103"/>
      <c r="EDX22" s="103"/>
      <c r="EDY22" s="103"/>
      <c r="EDZ22" s="103"/>
      <c r="EEA22" s="103"/>
      <c r="EEB22" s="103"/>
      <c r="EEC22" s="103"/>
      <c r="EED22" s="103"/>
      <c r="EEE22" s="103"/>
      <c r="EEF22" s="103"/>
      <c r="EEG22" s="103"/>
      <c r="EEH22" s="103"/>
      <c r="EEI22" s="103"/>
      <c r="EEJ22" s="103"/>
      <c r="EEK22" s="103"/>
      <c r="EEL22" s="103"/>
      <c r="EEM22" s="103"/>
      <c r="EEN22" s="103"/>
      <c r="EEO22" s="103"/>
      <c r="EEP22" s="103"/>
      <c r="EEQ22" s="103"/>
      <c r="EER22" s="103"/>
      <c r="EES22" s="103"/>
      <c r="EET22" s="103"/>
      <c r="EEU22" s="103"/>
      <c r="EEV22" s="103"/>
      <c r="EEW22" s="103"/>
      <c r="EEX22" s="103"/>
      <c r="EEY22" s="103"/>
      <c r="EEZ22" s="103"/>
      <c r="EFA22" s="103"/>
      <c r="EFB22" s="103"/>
      <c r="EFC22" s="103"/>
      <c r="EFD22" s="103"/>
      <c r="EFE22" s="103"/>
      <c r="EFF22" s="103"/>
      <c r="EFG22" s="103"/>
      <c r="EFH22" s="103"/>
      <c r="EFI22" s="103"/>
      <c r="EFJ22" s="103"/>
      <c r="EFK22" s="103"/>
      <c r="EFL22" s="103"/>
      <c r="EFM22" s="103"/>
      <c r="EFN22" s="103"/>
      <c r="EFO22" s="103"/>
      <c r="EFP22" s="103"/>
      <c r="EFQ22" s="103"/>
      <c r="EFR22" s="103"/>
      <c r="EFS22" s="103"/>
      <c r="EFT22" s="103"/>
      <c r="EFU22" s="103"/>
      <c r="EFV22" s="103"/>
      <c r="EFW22" s="103"/>
      <c r="EFX22" s="103"/>
      <c r="EFY22" s="103"/>
      <c r="EFZ22" s="103"/>
      <c r="EGA22" s="103"/>
      <c r="EGB22" s="103"/>
      <c r="EGC22" s="103"/>
      <c r="EGD22" s="103"/>
      <c r="EGE22" s="103"/>
      <c r="EGF22" s="103"/>
      <c r="EGG22" s="103"/>
      <c r="EGH22" s="103"/>
      <c r="EGI22" s="103"/>
      <c r="EGJ22" s="103"/>
      <c r="EGK22" s="103"/>
      <c r="EGL22" s="103"/>
      <c r="EGM22" s="103"/>
      <c r="EGN22" s="103"/>
      <c r="EGO22" s="103"/>
      <c r="EGP22" s="103"/>
      <c r="EGQ22" s="103"/>
      <c r="EGR22" s="103"/>
      <c r="EGS22" s="103"/>
      <c r="EGT22" s="103"/>
      <c r="EGU22" s="103"/>
      <c r="EGV22" s="103"/>
      <c r="EGW22" s="103"/>
      <c r="EGX22" s="103"/>
      <c r="EGY22" s="103"/>
      <c r="EGZ22" s="103"/>
      <c r="EHA22" s="103"/>
      <c r="EHB22" s="103"/>
      <c r="EHC22" s="103"/>
      <c r="EHD22" s="103"/>
      <c r="EHE22" s="103"/>
      <c r="EHF22" s="103"/>
      <c r="EHG22" s="103"/>
      <c r="EHH22" s="103"/>
      <c r="EHI22" s="103"/>
      <c r="EHJ22" s="103"/>
      <c r="EHK22" s="103"/>
      <c r="EHL22" s="103"/>
      <c r="EHM22" s="103"/>
      <c r="EHN22" s="103"/>
      <c r="EHO22" s="103"/>
      <c r="EHP22" s="103"/>
      <c r="EHQ22" s="103"/>
      <c r="EHR22" s="103"/>
      <c r="EHS22" s="103"/>
      <c r="EHT22" s="103"/>
      <c r="EHU22" s="103"/>
      <c r="EHV22" s="103"/>
      <c r="EHW22" s="103"/>
      <c r="EHX22" s="103"/>
      <c r="EHY22" s="103"/>
      <c r="EHZ22" s="103"/>
      <c r="EIA22" s="103"/>
      <c r="EIB22" s="103"/>
      <c r="EIC22" s="103"/>
      <c r="EID22" s="103"/>
      <c r="EIE22" s="103"/>
      <c r="EIF22" s="103"/>
      <c r="EIG22" s="103"/>
      <c r="EIH22" s="103"/>
      <c r="EII22" s="103"/>
      <c r="EIJ22" s="103"/>
      <c r="EIK22" s="103"/>
      <c r="EIL22" s="103"/>
      <c r="EIM22" s="103"/>
      <c r="EIN22" s="103"/>
      <c r="EIO22" s="103"/>
      <c r="EIP22" s="103"/>
      <c r="EIQ22" s="103"/>
      <c r="EIR22" s="103"/>
      <c r="EIS22" s="103"/>
      <c r="EIT22" s="103"/>
      <c r="EIU22" s="103"/>
      <c r="EIV22" s="103"/>
      <c r="EIW22" s="103"/>
      <c r="EIX22" s="103"/>
      <c r="EIY22" s="103"/>
      <c r="EIZ22" s="103"/>
      <c r="EJA22" s="103"/>
      <c r="EJB22" s="103"/>
      <c r="EJC22" s="103"/>
      <c r="EJD22" s="103"/>
      <c r="EJE22" s="103"/>
      <c r="EJF22" s="103"/>
      <c r="EJG22" s="103"/>
      <c r="EJH22" s="103"/>
      <c r="EJI22" s="103"/>
      <c r="EJJ22" s="103"/>
      <c r="EJK22" s="103"/>
      <c r="EJL22" s="103"/>
      <c r="EJM22" s="103"/>
      <c r="EJN22" s="103"/>
      <c r="EJO22" s="103"/>
      <c r="EJP22" s="103"/>
      <c r="EJQ22" s="103"/>
      <c r="EJR22" s="103"/>
      <c r="EJS22" s="103"/>
      <c r="EJT22" s="103"/>
      <c r="EJU22" s="103"/>
      <c r="EJV22" s="103"/>
      <c r="EJW22" s="103"/>
      <c r="EJX22" s="103"/>
      <c r="EJY22" s="103"/>
      <c r="EJZ22" s="103"/>
      <c r="EKA22" s="103"/>
      <c r="EKB22" s="103"/>
      <c r="EKC22" s="103"/>
      <c r="EKD22" s="103"/>
      <c r="EKE22" s="103"/>
      <c r="EKF22" s="103"/>
      <c r="EKG22" s="103"/>
      <c r="EKH22" s="103"/>
      <c r="EKI22" s="103"/>
      <c r="EKJ22" s="103"/>
      <c r="EKK22" s="103"/>
      <c r="EKL22" s="103"/>
      <c r="EKM22" s="103"/>
      <c r="EKN22" s="103"/>
      <c r="EKO22" s="103"/>
      <c r="EKP22" s="103"/>
      <c r="EKQ22" s="103"/>
      <c r="EKR22" s="103"/>
      <c r="EKS22" s="103"/>
      <c r="EKT22" s="103"/>
      <c r="EKU22" s="103"/>
      <c r="EKV22" s="103"/>
      <c r="EKW22" s="103"/>
      <c r="EKX22" s="103"/>
      <c r="EKY22" s="103"/>
      <c r="EKZ22" s="103"/>
      <c r="ELA22" s="103"/>
      <c r="ELB22" s="103"/>
      <c r="ELC22" s="103"/>
      <c r="ELD22" s="103"/>
      <c r="ELE22" s="103"/>
      <c r="ELF22" s="103"/>
      <c r="ELG22" s="103"/>
      <c r="ELH22" s="103"/>
      <c r="ELI22" s="103"/>
      <c r="ELJ22" s="103"/>
      <c r="ELK22" s="103"/>
      <c r="ELL22" s="103"/>
      <c r="ELM22" s="103"/>
      <c r="ELN22" s="103"/>
      <c r="ELO22" s="103"/>
      <c r="ELP22" s="103"/>
      <c r="ELQ22" s="103"/>
      <c r="ELR22" s="103"/>
      <c r="ELS22" s="103"/>
      <c r="ELT22" s="103"/>
      <c r="ELU22" s="103"/>
      <c r="ELV22" s="103"/>
      <c r="ELW22" s="103"/>
      <c r="ELX22" s="103"/>
      <c r="ELY22" s="103"/>
      <c r="ELZ22" s="103"/>
      <c r="EMA22" s="103"/>
      <c r="EMB22" s="103"/>
      <c r="EMC22" s="103"/>
      <c r="EMD22" s="103"/>
      <c r="EME22" s="103"/>
      <c r="EMF22" s="103"/>
      <c r="EMG22" s="103"/>
      <c r="EMH22" s="103"/>
      <c r="EMI22" s="103"/>
      <c r="EMJ22" s="103"/>
      <c r="EMK22" s="103"/>
      <c r="EML22" s="103"/>
      <c r="EMM22" s="103"/>
      <c r="EMN22" s="103"/>
      <c r="EMO22" s="103"/>
      <c r="EMP22" s="103"/>
      <c r="EMQ22" s="103"/>
      <c r="EMR22" s="103"/>
      <c r="EMS22" s="103"/>
      <c r="EMT22" s="103"/>
      <c r="EMU22" s="103"/>
      <c r="EMV22" s="103"/>
      <c r="EMW22" s="103"/>
      <c r="EMX22" s="103"/>
      <c r="EMY22" s="103"/>
      <c r="EMZ22" s="103"/>
      <c r="ENA22" s="103"/>
      <c r="ENB22" s="103"/>
      <c r="ENC22" s="103"/>
      <c r="END22" s="103"/>
      <c r="ENE22" s="103"/>
      <c r="ENF22" s="103"/>
      <c r="ENG22" s="103"/>
      <c r="ENH22" s="103"/>
      <c r="ENI22" s="103"/>
      <c r="ENJ22" s="103"/>
      <c r="ENK22" s="103"/>
      <c r="ENL22" s="103"/>
      <c r="ENM22" s="103"/>
      <c r="ENN22" s="103"/>
      <c r="ENO22" s="103"/>
      <c r="ENP22" s="103"/>
      <c r="ENQ22" s="103"/>
      <c r="ENR22" s="103"/>
      <c r="ENS22" s="103"/>
      <c r="ENT22" s="103"/>
      <c r="ENU22" s="103"/>
      <c r="ENV22" s="103"/>
      <c r="ENW22" s="103"/>
      <c r="ENX22" s="103"/>
      <c r="ENY22" s="103"/>
      <c r="ENZ22" s="103"/>
      <c r="EOA22" s="103"/>
      <c r="EOB22" s="103"/>
      <c r="EOC22" s="103"/>
      <c r="EOD22" s="103"/>
      <c r="EOE22" s="103"/>
      <c r="EOF22" s="103"/>
      <c r="EOG22" s="103"/>
      <c r="EOH22" s="103"/>
      <c r="EOI22" s="103"/>
      <c r="EOJ22" s="103"/>
      <c r="EOK22" s="103"/>
      <c r="EOL22" s="103"/>
      <c r="EOM22" s="103"/>
      <c r="EON22" s="103"/>
      <c r="EOO22" s="103"/>
      <c r="EOP22" s="103"/>
      <c r="EOQ22" s="103"/>
      <c r="EOR22" s="103"/>
      <c r="EOS22" s="103"/>
      <c r="EOT22" s="103"/>
      <c r="EOU22" s="103"/>
      <c r="EOV22" s="103"/>
      <c r="EOW22" s="103"/>
      <c r="EOX22" s="103"/>
      <c r="EOY22" s="103"/>
      <c r="EOZ22" s="103"/>
      <c r="EPA22" s="103"/>
      <c r="EPB22" s="103"/>
      <c r="EPC22" s="103"/>
      <c r="EPD22" s="103"/>
      <c r="EPE22" s="103"/>
      <c r="EPF22" s="103"/>
      <c r="EPG22" s="103"/>
      <c r="EPH22" s="103"/>
      <c r="EPI22" s="103"/>
      <c r="EPJ22" s="103"/>
      <c r="EPK22" s="103"/>
      <c r="EPL22" s="103"/>
      <c r="EPM22" s="103"/>
      <c r="EPN22" s="103"/>
      <c r="EPO22" s="103"/>
      <c r="EPP22" s="103"/>
      <c r="EPQ22" s="103"/>
      <c r="EPR22" s="103"/>
      <c r="EPS22" s="103"/>
      <c r="EPT22" s="103"/>
      <c r="EPU22" s="103"/>
      <c r="EPV22" s="103"/>
      <c r="EPW22" s="103"/>
      <c r="EPX22" s="103"/>
      <c r="EPY22" s="103"/>
      <c r="EPZ22" s="103"/>
      <c r="EQA22" s="103"/>
      <c r="EQB22" s="103"/>
      <c r="EQC22" s="103"/>
      <c r="EQD22" s="103"/>
      <c r="EQE22" s="103"/>
      <c r="EQF22" s="103"/>
      <c r="EQG22" s="103"/>
      <c r="EQH22" s="103"/>
      <c r="EQI22" s="103"/>
      <c r="EQJ22" s="103"/>
      <c r="EQK22" s="103"/>
      <c r="EQL22" s="103"/>
      <c r="EQM22" s="103"/>
      <c r="EQN22" s="103"/>
      <c r="EQO22" s="103"/>
      <c r="EQP22" s="103"/>
      <c r="EQQ22" s="103"/>
      <c r="EQR22" s="103"/>
      <c r="EQS22" s="103"/>
      <c r="EQT22" s="103"/>
      <c r="EQU22" s="103"/>
      <c r="EQV22" s="103"/>
      <c r="EQW22" s="103"/>
      <c r="EQX22" s="103"/>
      <c r="EQY22" s="103"/>
      <c r="EQZ22" s="103"/>
      <c r="ERA22" s="103"/>
      <c r="ERB22" s="103"/>
      <c r="ERC22" s="103"/>
      <c r="ERD22" s="103"/>
      <c r="ERE22" s="103"/>
      <c r="ERF22" s="103"/>
      <c r="ERG22" s="103"/>
      <c r="ERH22" s="103"/>
      <c r="ERI22" s="103"/>
      <c r="ERJ22" s="103"/>
      <c r="ERK22" s="103"/>
      <c r="ERL22" s="103"/>
      <c r="ERM22" s="103"/>
      <c r="ERN22" s="103"/>
      <c r="ERO22" s="103"/>
      <c r="ERP22" s="103"/>
      <c r="ERQ22" s="103"/>
      <c r="ERR22" s="103"/>
      <c r="ERS22" s="103"/>
      <c r="ERT22" s="103"/>
      <c r="ERU22" s="103"/>
      <c r="ERV22" s="103"/>
      <c r="ERW22" s="103"/>
      <c r="ERX22" s="103"/>
      <c r="ERY22" s="103"/>
      <c r="ERZ22" s="103"/>
      <c r="ESA22" s="103"/>
      <c r="ESB22" s="103"/>
      <c r="ESC22" s="103"/>
      <c r="ESD22" s="103"/>
      <c r="ESE22" s="103"/>
      <c r="ESF22" s="103"/>
      <c r="ESG22" s="103"/>
      <c r="ESH22" s="103"/>
      <c r="ESI22" s="103"/>
      <c r="ESJ22" s="103"/>
      <c r="ESK22" s="103"/>
      <c r="ESL22" s="103"/>
      <c r="ESM22" s="103"/>
      <c r="ESN22" s="103"/>
      <c r="ESO22" s="103"/>
      <c r="ESP22" s="103"/>
      <c r="ESQ22" s="103"/>
      <c r="ESR22" s="103"/>
      <c r="ESS22" s="103"/>
      <c r="EST22" s="103"/>
      <c r="ESU22" s="103"/>
      <c r="ESV22" s="103"/>
      <c r="ESW22" s="103"/>
      <c r="ESX22" s="103"/>
      <c r="ESY22" s="103"/>
      <c r="ESZ22" s="103"/>
      <c r="ETA22" s="103"/>
      <c r="ETB22" s="103"/>
      <c r="ETC22" s="103"/>
      <c r="ETD22" s="103"/>
      <c r="ETE22" s="103"/>
      <c r="ETF22" s="103"/>
      <c r="ETG22" s="103"/>
      <c r="ETH22" s="103"/>
      <c r="ETI22" s="103"/>
      <c r="ETJ22" s="103"/>
      <c r="ETK22" s="103"/>
      <c r="ETL22" s="103"/>
      <c r="ETM22" s="103"/>
      <c r="ETN22" s="103"/>
      <c r="ETO22" s="103"/>
      <c r="ETP22" s="103"/>
      <c r="ETQ22" s="103"/>
      <c r="ETR22" s="103"/>
      <c r="ETS22" s="103"/>
      <c r="ETT22" s="103"/>
      <c r="ETU22" s="103"/>
      <c r="ETV22" s="103"/>
      <c r="ETW22" s="103"/>
      <c r="ETX22" s="103"/>
      <c r="ETY22" s="103"/>
      <c r="ETZ22" s="103"/>
      <c r="EUA22" s="103"/>
      <c r="EUB22" s="103"/>
      <c r="EUC22" s="103"/>
      <c r="EUD22" s="103"/>
      <c r="EUE22" s="103"/>
      <c r="EUF22" s="103"/>
      <c r="EUG22" s="103"/>
      <c r="EUH22" s="103"/>
      <c r="EUI22" s="103"/>
      <c r="EUJ22" s="103"/>
      <c r="EUK22" s="103"/>
      <c r="EUL22" s="103"/>
      <c r="EUM22" s="103"/>
      <c r="EUN22" s="103"/>
      <c r="EUO22" s="103"/>
      <c r="EUP22" s="103"/>
      <c r="EUQ22" s="103"/>
      <c r="EUR22" s="103"/>
      <c r="EUS22" s="103"/>
      <c r="EUT22" s="103"/>
      <c r="EUU22" s="103"/>
      <c r="EUV22" s="103"/>
      <c r="EUW22" s="103"/>
      <c r="EUX22" s="103"/>
      <c r="EUY22" s="103"/>
      <c r="EUZ22" s="103"/>
      <c r="EVA22" s="103"/>
      <c r="EVB22" s="103"/>
      <c r="EVC22" s="103"/>
      <c r="EVD22" s="103"/>
      <c r="EVE22" s="103"/>
      <c r="EVF22" s="103"/>
      <c r="EVG22" s="103"/>
      <c r="EVH22" s="103"/>
      <c r="EVI22" s="103"/>
      <c r="EVJ22" s="103"/>
      <c r="EVK22" s="103"/>
      <c r="EVL22" s="103"/>
      <c r="EVM22" s="103"/>
      <c r="EVN22" s="103"/>
      <c r="EVO22" s="103"/>
      <c r="EVP22" s="103"/>
      <c r="EVQ22" s="103"/>
      <c r="EVR22" s="103"/>
      <c r="EVS22" s="103"/>
      <c r="EVT22" s="103"/>
      <c r="EVU22" s="103"/>
      <c r="EVV22" s="103"/>
      <c r="EVW22" s="103"/>
      <c r="EVX22" s="103"/>
      <c r="EVY22" s="103"/>
      <c r="EVZ22" s="103"/>
      <c r="EWA22" s="103"/>
      <c r="EWB22" s="103"/>
      <c r="EWC22" s="103"/>
      <c r="EWD22" s="103"/>
      <c r="EWE22" s="103"/>
      <c r="EWF22" s="103"/>
      <c r="EWG22" s="103"/>
      <c r="EWH22" s="103"/>
      <c r="EWI22" s="103"/>
      <c r="EWJ22" s="103"/>
      <c r="EWK22" s="103"/>
      <c r="EWL22" s="103"/>
      <c r="EWM22" s="103"/>
      <c r="EWN22" s="103"/>
      <c r="EWO22" s="103"/>
      <c r="EWP22" s="103"/>
      <c r="EWQ22" s="103"/>
      <c r="EWR22" s="103"/>
      <c r="EWS22" s="103"/>
      <c r="EWT22" s="103"/>
      <c r="EWU22" s="103"/>
      <c r="EWV22" s="103"/>
      <c r="EWW22" s="103"/>
      <c r="EWX22" s="103"/>
      <c r="EWY22" s="103"/>
      <c r="EWZ22" s="103"/>
      <c r="EXA22" s="103"/>
      <c r="EXB22" s="103"/>
      <c r="EXC22" s="103"/>
      <c r="EXD22" s="103"/>
      <c r="EXE22" s="103"/>
      <c r="EXF22" s="103"/>
      <c r="EXG22" s="103"/>
      <c r="EXH22" s="103"/>
      <c r="EXI22" s="103"/>
      <c r="EXJ22" s="103"/>
      <c r="EXK22" s="103"/>
      <c r="EXL22" s="103"/>
      <c r="EXM22" s="103"/>
      <c r="EXN22" s="103"/>
      <c r="EXO22" s="103"/>
      <c r="EXP22" s="103"/>
      <c r="EXQ22" s="103"/>
      <c r="EXR22" s="103"/>
      <c r="EXS22" s="103"/>
      <c r="EXT22" s="103"/>
      <c r="EXU22" s="103"/>
      <c r="EXV22" s="103"/>
      <c r="EXW22" s="103"/>
      <c r="EXX22" s="103"/>
      <c r="EXY22" s="103"/>
      <c r="EXZ22" s="103"/>
      <c r="EYA22" s="103"/>
      <c r="EYB22" s="103"/>
      <c r="EYC22" s="103"/>
      <c r="EYD22" s="103"/>
      <c r="EYE22" s="103"/>
      <c r="EYF22" s="103"/>
      <c r="EYG22" s="103"/>
      <c r="EYH22" s="103"/>
      <c r="EYI22" s="103"/>
      <c r="EYJ22" s="103"/>
      <c r="EYK22" s="103"/>
      <c r="EYL22" s="103"/>
      <c r="EYM22" s="103"/>
      <c r="EYN22" s="103"/>
      <c r="EYO22" s="103"/>
      <c r="EYP22" s="103"/>
      <c r="EYQ22" s="103"/>
      <c r="EYR22" s="103"/>
      <c r="EYS22" s="103"/>
      <c r="EYT22" s="103"/>
      <c r="EYU22" s="103"/>
      <c r="EYV22" s="103"/>
      <c r="EYW22" s="103"/>
      <c r="EYX22" s="103"/>
      <c r="EYY22" s="103"/>
      <c r="EYZ22" s="103"/>
      <c r="EZA22" s="103"/>
      <c r="EZB22" s="103"/>
      <c r="EZC22" s="103"/>
      <c r="EZD22" s="103"/>
      <c r="EZE22" s="103"/>
      <c r="EZF22" s="103"/>
      <c r="EZG22" s="103"/>
      <c r="EZH22" s="103"/>
      <c r="EZI22" s="103"/>
      <c r="EZJ22" s="103"/>
      <c r="EZK22" s="103"/>
      <c r="EZL22" s="103"/>
      <c r="EZM22" s="103"/>
      <c r="EZN22" s="103"/>
      <c r="EZO22" s="103"/>
      <c r="EZP22" s="103"/>
      <c r="EZQ22" s="103"/>
      <c r="EZR22" s="103"/>
      <c r="EZS22" s="103"/>
      <c r="EZT22" s="103"/>
      <c r="EZU22" s="103"/>
      <c r="EZV22" s="103"/>
      <c r="EZW22" s="103"/>
      <c r="EZX22" s="103"/>
      <c r="EZY22" s="103"/>
      <c r="EZZ22" s="103"/>
      <c r="FAA22" s="103"/>
      <c r="FAB22" s="103"/>
      <c r="FAC22" s="103"/>
      <c r="FAD22" s="103"/>
      <c r="FAE22" s="103"/>
      <c r="FAF22" s="103"/>
      <c r="FAG22" s="103"/>
      <c r="FAH22" s="103"/>
      <c r="FAI22" s="103"/>
      <c r="FAJ22" s="103"/>
      <c r="FAK22" s="103"/>
      <c r="FAL22" s="103"/>
      <c r="FAM22" s="103"/>
      <c r="FAN22" s="103"/>
      <c r="FAO22" s="103"/>
      <c r="FAP22" s="103"/>
      <c r="FAQ22" s="103"/>
      <c r="FAR22" s="103"/>
      <c r="FAS22" s="103"/>
      <c r="FAT22" s="103"/>
      <c r="FAU22" s="103"/>
      <c r="FAV22" s="103"/>
      <c r="FAW22" s="103"/>
      <c r="FAX22" s="103"/>
      <c r="FAY22" s="103"/>
      <c r="FAZ22" s="103"/>
      <c r="FBA22" s="103"/>
      <c r="FBB22" s="103"/>
      <c r="FBC22" s="103"/>
      <c r="FBD22" s="103"/>
      <c r="FBE22" s="103"/>
      <c r="FBF22" s="103"/>
      <c r="FBG22" s="103"/>
      <c r="FBH22" s="103"/>
      <c r="FBI22" s="103"/>
      <c r="FBJ22" s="103"/>
      <c r="FBK22" s="103"/>
      <c r="FBL22" s="103"/>
      <c r="FBM22" s="103"/>
      <c r="FBN22" s="103"/>
      <c r="FBO22" s="103"/>
      <c r="FBP22" s="103"/>
      <c r="FBQ22" s="103"/>
      <c r="FBR22" s="103"/>
      <c r="FBS22" s="103"/>
      <c r="FBT22" s="103"/>
      <c r="FBU22" s="103"/>
      <c r="FBV22" s="103"/>
      <c r="FBW22" s="103"/>
      <c r="FBX22" s="103"/>
      <c r="FBY22" s="103"/>
      <c r="FBZ22" s="103"/>
      <c r="FCA22" s="103"/>
      <c r="FCB22" s="103"/>
      <c r="FCC22" s="103"/>
      <c r="FCD22" s="103"/>
      <c r="FCE22" s="103"/>
      <c r="FCF22" s="103"/>
      <c r="FCG22" s="103"/>
      <c r="FCH22" s="103"/>
      <c r="FCI22" s="103"/>
      <c r="FCJ22" s="103"/>
      <c r="FCK22" s="103"/>
      <c r="FCL22" s="103"/>
      <c r="FCM22" s="103"/>
      <c r="FCN22" s="103"/>
      <c r="FCO22" s="103"/>
      <c r="FCP22" s="103"/>
      <c r="FCQ22" s="103"/>
      <c r="FCR22" s="103"/>
      <c r="FCS22" s="103"/>
      <c r="FCT22" s="103"/>
      <c r="FCU22" s="103"/>
      <c r="FCV22" s="103"/>
      <c r="FCW22" s="103"/>
      <c r="FCX22" s="103"/>
      <c r="FCY22" s="103"/>
      <c r="FCZ22" s="103"/>
      <c r="FDA22" s="103"/>
      <c r="FDB22" s="103"/>
      <c r="FDC22" s="103"/>
      <c r="FDD22" s="103"/>
      <c r="FDE22" s="103"/>
      <c r="FDF22" s="103"/>
      <c r="FDG22" s="103"/>
      <c r="FDH22" s="103"/>
      <c r="FDI22" s="103"/>
      <c r="FDJ22" s="103"/>
      <c r="FDK22" s="103"/>
      <c r="FDL22" s="103"/>
      <c r="FDM22" s="103"/>
      <c r="FDN22" s="103"/>
      <c r="FDO22" s="103"/>
      <c r="FDP22" s="103"/>
      <c r="FDQ22" s="103"/>
      <c r="FDR22" s="103"/>
      <c r="FDS22" s="103"/>
      <c r="FDT22" s="103"/>
      <c r="FDU22" s="103"/>
      <c r="FDV22" s="103"/>
      <c r="FDW22" s="103"/>
      <c r="FDX22" s="103"/>
      <c r="FDY22" s="103"/>
      <c r="FDZ22" s="103"/>
      <c r="FEA22" s="103"/>
      <c r="FEB22" s="103"/>
      <c r="FEC22" s="103"/>
      <c r="FED22" s="103"/>
      <c r="FEE22" s="103"/>
      <c r="FEF22" s="103"/>
      <c r="FEG22" s="103"/>
      <c r="FEH22" s="103"/>
      <c r="FEI22" s="103"/>
      <c r="FEJ22" s="103"/>
      <c r="FEK22" s="103"/>
      <c r="FEL22" s="103"/>
      <c r="FEM22" s="103"/>
      <c r="FEN22" s="103"/>
      <c r="FEO22" s="103"/>
      <c r="FEP22" s="103"/>
      <c r="FEQ22" s="103"/>
      <c r="FER22" s="103"/>
      <c r="FES22" s="103"/>
      <c r="FET22" s="103"/>
      <c r="FEU22" s="103"/>
      <c r="FEV22" s="103"/>
      <c r="FEW22" s="103"/>
      <c r="FEX22" s="103"/>
      <c r="FEY22" s="103"/>
      <c r="FEZ22" s="103"/>
      <c r="FFA22" s="103"/>
      <c r="FFB22" s="103"/>
      <c r="FFC22" s="103"/>
      <c r="FFD22" s="103"/>
      <c r="FFE22" s="103"/>
      <c r="FFF22" s="103"/>
      <c r="FFG22" s="103"/>
      <c r="FFH22" s="103"/>
      <c r="FFI22" s="103"/>
      <c r="FFJ22" s="103"/>
      <c r="FFK22" s="103"/>
      <c r="FFL22" s="103"/>
      <c r="FFM22" s="103"/>
      <c r="FFN22" s="103"/>
      <c r="FFO22" s="103"/>
      <c r="FFP22" s="103"/>
      <c r="FFQ22" s="103"/>
      <c r="FFR22" s="103"/>
      <c r="FFS22" s="103"/>
      <c r="FFT22" s="103"/>
      <c r="FFU22" s="103"/>
      <c r="FFV22" s="103"/>
      <c r="FFW22" s="103"/>
      <c r="FFX22" s="103"/>
      <c r="FFY22" s="103"/>
      <c r="FFZ22" s="103"/>
      <c r="FGA22" s="103"/>
      <c r="FGB22" s="103"/>
      <c r="FGC22" s="103"/>
      <c r="FGD22" s="103"/>
      <c r="FGE22" s="103"/>
      <c r="FGF22" s="103"/>
      <c r="FGG22" s="103"/>
      <c r="FGH22" s="103"/>
      <c r="FGI22" s="103"/>
      <c r="FGJ22" s="103"/>
      <c r="FGK22" s="103"/>
      <c r="FGL22" s="103"/>
      <c r="FGM22" s="103"/>
      <c r="FGN22" s="103"/>
      <c r="FGO22" s="103"/>
      <c r="FGP22" s="103"/>
      <c r="FGQ22" s="103"/>
      <c r="FGR22" s="103"/>
      <c r="FGS22" s="103"/>
      <c r="FGT22" s="103"/>
      <c r="FGU22" s="103"/>
      <c r="FGV22" s="103"/>
      <c r="FGW22" s="103"/>
      <c r="FGX22" s="103"/>
      <c r="FGY22" s="103"/>
      <c r="FGZ22" s="103"/>
      <c r="FHA22" s="103"/>
      <c r="FHB22" s="103"/>
      <c r="FHC22" s="103"/>
      <c r="FHD22" s="103"/>
      <c r="FHE22" s="103"/>
      <c r="FHF22" s="103"/>
      <c r="FHG22" s="103"/>
      <c r="FHH22" s="103"/>
      <c r="FHI22" s="103"/>
      <c r="FHJ22" s="103"/>
      <c r="FHK22" s="103"/>
      <c r="FHL22" s="103"/>
      <c r="FHM22" s="103"/>
      <c r="FHN22" s="103"/>
      <c r="FHO22" s="103"/>
      <c r="FHP22" s="103"/>
      <c r="FHQ22" s="103"/>
      <c r="FHR22" s="103"/>
      <c r="FHS22" s="103"/>
      <c r="FHT22" s="103"/>
      <c r="FHU22" s="103"/>
      <c r="FHV22" s="103"/>
      <c r="FHW22" s="103"/>
      <c r="FHX22" s="103"/>
      <c r="FHY22" s="103"/>
      <c r="FHZ22" s="103"/>
      <c r="FIA22" s="103"/>
      <c r="FIB22" s="103"/>
      <c r="FIC22" s="103"/>
      <c r="FID22" s="103"/>
      <c r="FIE22" s="103"/>
      <c r="FIF22" s="103"/>
      <c r="FIG22" s="103"/>
      <c r="FIH22" s="103"/>
      <c r="FII22" s="103"/>
      <c r="FIJ22" s="103"/>
      <c r="FIK22" s="103"/>
      <c r="FIL22" s="103"/>
      <c r="FIM22" s="103"/>
      <c r="FIN22" s="103"/>
      <c r="FIO22" s="103"/>
      <c r="FIP22" s="103"/>
      <c r="FIQ22" s="103"/>
      <c r="FIR22" s="103"/>
      <c r="FIS22" s="103"/>
      <c r="FIT22" s="103"/>
      <c r="FIU22" s="103"/>
      <c r="FIV22" s="103"/>
      <c r="FIW22" s="103"/>
      <c r="FIX22" s="103"/>
      <c r="FIY22" s="103"/>
      <c r="FIZ22" s="103"/>
      <c r="FJA22" s="103"/>
      <c r="FJB22" s="103"/>
      <c r="FJC22" s="103"/>
      <c r="FJD22" s="103"/>
      <c r="FJE22" s="103"/>
      <c r="FJF22" s="103"/>
      <c r="FJG22" s="103"/>
      <c r="FJH22" s="103"/>
      <c r="FJI22" s="103"/>
      <c r="FJJ22" s="103"/>
      <c r="FJK22" s="103"/>
      <c r="FJL22" s="103"/>
      <c r="FJM22" s="103"/>
      <c r="FJN22" s="103"/>
      <c r="FJO22" s="103"/>
      <c r="FJP22" s="103"/>
      <c r="FJQ22" s="103"/>
      <c r="FJR22" s="103"/>
      <c r="FJS22" s="103"/>
      <c r="FJT22" s="103"/>
      <c r="FJU22" s="103"/>
      <c r="FJV22" s="103"/>
      <c r="FJW22" s="103"/>
      <c r="FJX22" s="103"/>
      <c r="FJY22" s="103"/>
      <c r="FJZ22" s="103"/>
      <c r="FKA22" s="103"/>
      <c r="FKB22" s="103"/>
      <c r="FKC22" s="103"/>
      <c r="FKD22" s="103"/>
      <c r="FKE22" s="103"/>
      <c r="FKF22" s="103"/>
      <c r="FKG22" s="103"/>
      <c r="FKH22" s="103"/>
      <c r="FKI22" s="103"/>
      <c r="FKJ22" s="103"/>
      <c r="FKK22" s="103"/>
      <c r="FKL22" s="103"/>
      <c r="FKM22" s="103"/>
      <c r="FKN22" s="103"/>
      <c r="FKO22" s="103"/>
      <c r="FKP22" s="103"/>
      <c r="FKQ22" s="103"/>
      <c r="FKR22" s="103"/>
      <c r="FKS22" s="103"/>
      <c r="FKT22" s="103"/>
      <c r="FKU22" s="103"/>
      <c r="FKV22" s="103"/>
      <c r="FKW22" s="103"/>
      <c r="FKX22" s="103"/>
      <c r="FKY22" s="103"/>
      <c r="FKZ22" s="103"/>
      <c r="FLA22" s="103"/>
      <c r="FLB22" s="103"/>
      <c r="FLC22" s="103"/>
      <c r="FLD22" s="103"/>
      <c r="FLE22" s="103"/>
      <c r="FLF22" s="103"/>
      <c r="FLG22" s="103"/>
      <c r="FLH22" s="103"/>
      <c r="FLI22" s="103"/>
      <c r="FLJ22" s="103"/>
      <c r="FLK22" s="103"/>
      <c r="FLL22" s="103"/>
      <c r="FLM22" s="103"/>
      <c r="FLN22" s="103"/>
      <c r="FLO22" s="103"/>
      <c r="FLP22" s="103"/>
      <c r="FLQ22" s="103"/>
      <c r="FLR22" s="103"/>
      <c r="FLS22" s="103"/>
      <c r="FLT22" s="103"/>
      <c r="FLU22" s="103"/>
      <c r="FLV22" s="103"/>
      <c r="FLW22" s="103"/>
      <c r="FLX22" s="103"/>
      <c r="FLY22" s="103"/>
      <c r="FLZ22" s="103"/>
      <c r="FMA22" s="103"/>
      <c r="FMB22" s="103"/>
      <c r="FMC22" s="103"/>
      <c r="FMD22" s="103"/>
      <c r="FME22" s="103"/>
      <c r="FMF22" s="103"/>
      <c r="FMG22" s="103"/>
      <c r="FMH22" s="103"/>
      <c r="FMI22" s="103"/>
      <c r="FMJ22" s="103"/>
      <c r="FMK22" s="103"/>
      <c r="FML22" s="103"/>
      <c r="FMM22" s="103"/>
      <c r="FMN22" s="103"/>
      <c r="FMO22" s="103"/>
      <c r="FMP22" s="103"/>
      <c r="FMQ22" s="103"/>
      <c r="FMR22" s="103"/>
      <c r="FMS22" s="103"/>
      <c r="FMT22" s="103"/>
      <c r="FMU22" s="103"/>
      <c r="FMV22" s="103"/>
      <c r="FMW22" s="103"/>
      <c r="FMX22" s="103"/>
      <c r="FMY22" s="103"/>
      <c r="FMZ22" s="103"/>
      <c r="FNA22" s="103"/>
      <c r="FNB22" s="103"/>
      <c r="FNC22" s="103"/>
      <c r="FND22" s="103"/>
      <c r="FNE22" s="103"/>
      <c r="FNF22" s="103"/>
      <c r="FNG22" s="103"/>
      <c r="FNH22" s="103"/>
      <c r="FNI22" s="103"/>
      <c r="FNJ22" s="103"/>
      <c r="FNK22" s="103"/>
      <c r="FNL22" s="103"/>
      <c r="FNM22" s="103"/>
      <c r="FNN22" s="103"/>
      <c r="FNO22" s="103"/>
      <c r="FNP22" s="103"/>
      <c r="FNQ22" s="103"/>
      <c r="FNR22" s="103"/>
      <c r="FNS22" s="103"/>
      <c r="FNT22" s="103"/>
      <c r="FNU22" s="103"/>
      <c r="FNV22" s="103"/>
      <c r="FNW22" s="103"/>
      <c r="FNX22" s="103"/>
      <c r="FNY22" s="103"/>
      <c r="FNZ22" s="103"/>
      <c r="FOA22" s="103"/>
      <c r="FOB22" s="103"/>
      <c r="FOC22" s="103"/>
      <c r="FOD22" s="103"/>
      <c r="FOE22" s="103"/>
      <c r="FOF22" s="103"/>
      <c r="FOG22" s="103"/>
      <c r="FOH22" s="103"/>
      <c r="FOI22" s="103"/>
      <c r="FOJ22" s="103"/>
      <c r="FOK22" s="103"/>
      <c r="FOL22" s="103"/>
      <c r="FOM22" s="103"/>
      <c r="FON22" s="103"/>
      <c r="FOO22" s="103"/>
      <c r="FOP22" s="103"/>
      <c r="FOQ22" s="103"/>
      <c r="FOR22" s="103"/>
      <c r="FOS22" s="103"/>
      <c r="FOT22" s="103"/>
      <c r="FOU22" s="103"/>
      <c r="FOV22" s="103"/>
      <c r="FOW22" s="103"/>
      <c r="FOX22" s="103"/>
      <c r="FOY22" s="103"/>
      <c r="FOZ22" s="103"/>
      <c r="FPA22" s="103"/>
      <c r="FPB22" s="103"/>
      <c r="FPC22" s="103"/>
      <c r="FPD22" s="103"/>
      <c r="FPE22" s="103"/>
      <c r="FPF22" s="103"/>
      <c r="FPG22" s="103"/>
      <c r="FPH22" s="103"/>
      <c r="FPI22" s="103"/>
      <c r="FPJ22" s="103"/>
      <c r="FPK22" s="103"/>
      <c r="FPL22" s="103"/>
      <c r="FPM22" s="103"/>
      <c r="FPN22" s="103"/>
      <c r="FPO22" s="103"/>
      <c r="FPP22" s="103"/>
      <c r="FPQ22" s="103"/>
      <c r="FPR22" s="103"/>
      <c r="FPS22" s="103"/>
      <c r="FPT22" s="103"/>
      <c r="FPU22" s="103"/>
      <c r="FPV22" s="103"/>
      <c r="FPW22" s="103"/>
      <c r="FPX22" s="103"/>
      <c r="FPY22" s="103"/>
      <c r="FPZ22" s="103"/>
      <c r="FQA22" s="103"/>
      <c r="FQB22" s="103"/>
      <c r="FQC22" s="103"/>
      <c r="FQD22" s="103"/>
      <c r="FQE22" s="103"/>
      <c r="FQF22" s="103"/>
      <c r="FQG22" s="103"/>
      <c r="FQH22" s="103"/>
      <c r="FQI22" s="103"/>
      <c r="FQJ22" s="103"/>
      <c r="FQK22" s="103"/>
      <c r="FQL22" s="103"/>
      <c r="FQM22" s="103"/>
      <c r="FQN22" s="103"/>
      <c r="FQO22" s="103"/>
      <c r="FQP22" s="103"/>
      <c r="FQQ22" s="103"/>
      <c r="FQR22" s="103"/>
      <c r="FQS22" s="103"/>
      <c r="FQT22" s="103"/>
      <c r="FQU22" s="103"/>
      <c r="FQV22" s="103"/>
      <c r="FQW22" s="103"/>
      <c r="FQX22" s="103"/>
      <c r="FQY22" s="103"/>
      <c r="FQZ22" s="103"/>
      <c r="FRA22" s="103"/>
      <c r="FRB22" s="103"/>
      <c r="FRC22" s="103"/>
      <c r="FRD22" s="103"/>
      <c r="FRE22" s="103"/>
      <c r="FRF22" s="103"/>
      <c r="FRG22" s="103"/>
      <c r="FRH22" s="103"/>
      <c r="FRI22" s="103"/>
      <c r="FRJ22" s="103"/>
      <c r="FRK22" s="103"/>
      <c r="FRL22" s="103"/>
      <c r="FRM22" s="103"/>
      <c r="FRN22" s="103"/>
      <c r="FRO22" s="103"/>
      <c r="FRP22" s="103"/>
      <c r="FRQ22" s="103"/>
      <c r="FRR22" s="103"/>
      <c r="FRS22" s="103"/>
      <c r="FRT22" s="103"/>
      <c r="FRU22" s="103"/>
      <c r="FRV22" s="103"/>
      <c r="FRW22" s="103"/>
      <c r="FRX22" s="103"/>
      <c r="FRY22" s="103"/>
      <c r="FRZ22" s="103"/>
      <c r="FSA22" s="103"/>
      <c r="FSB22" s="103"/>
      <c r="FSC22" s="103"/>
      <c r="FSD22" s="103"/>
      <c r="FSE22" s="103"/>
      <c r="FSF22" s="103"/>
      <c r="FSG22" s="103"/>
      <c r="FSH22" s="103"/>
      <c r="FSI22" s="103"/>
      <c r="FSJ22" s="103"/>
      <c r="FSK22" s="103"/>
      <c r="FSL22" s="103"/>
      <c r="FSM22" s="103"/>
      <c r="FSN22" s="103"/>
      <c r="FSO22" s="103"/>
      <c r="FSP22" s="103"/>
      <c r="FSQ22" s="103"/>
      <c r="FSR22" s="103"/>
      <c r="FSS22" s="103"/>
      <c r="FST22" s="103"/>
      <c r="FSU22" s="103"/>
      <c r="FSV22" s="103"/>
      <c r="FSW22" s="103"/>
      <c r="FSX22" s="103"/>
      <c r="FSY22" s="103"/>
      <c r="FSZ22" s="103"/>
      <c r="FTA22" s="103"/>
      <c r="FTB22" s="103"/>
      <c r="FTC22" s="103"/>
      <c r="FTD22" s="103"/>
      <c r="FTE22" s="103"/>
      <c r="FTF22" s="103"/>
      <c r="FTG22" s="103"/>
      <c r="FTH22" s="103"/>
      <c r="FTI22" s="103"/>
      <c r="FTJ22" s="103"/>
      <c r="FTK22" s="103"/>
      <c r="FTL22" s="103"/>
      <c r="FTM22" s="103"/>
      <c r="FTN22" s="103"/>
      <c r="FTO22" s="103"/>
      <c r="FTP22" s="103"/>
      <c r="FTQ22" s="103"/>
      <c r="FTR22" s="103"/>
      <c r="FTS22" s="103"/>
      <c r="FTT22" s="103"/>
      <c r="FTU22" s="103"/>
      <c r="FTV22" s="103"/>
      <c r="FTW22" s="103"/>
      <c r="FTX22" s="103"/>
      <c r="FTY22" s="103"/>
      <c r="FTZ22" s="103"/>
      <c r="FUA22" s="103"/>
      <c r="FUB22" s="103"/>
      <c r="FUC22" s="103"/>
      <c r="FUD22" s="103"/>
      <c r="FUE22" s="103"/>
      <c r="FUF22" s="103"/>
      <c r="FUG22" s="103"/>
      <c r="FUH22" s="103"/>
      <c r="FUI22" s="103"/>
      <c r="FUJ22" s="103"/>
      <c r="FUK22" s="103"/>
      <c r="FUL22" s="103"/>
      <c r="FUM22" s="103"/>
      <c r="FUN22" s="103"/>
      <c r="FUO22" s="103"/>
      <c r="FUP22" s="103"/>
      <c r="FUQ22" s="103"/>
      <c r="FUR22" s="103"/>
      <c r="FUS22" s="103"/>
      <c r="FUT22" s="103"/>
      <c r="FUU22" s="103"/>
      <c r="FUV22" s="103"/>
      <c r="FUW22" s="103"/>
      <c r="FUX22" s="103"/>
      <c r="FUY22" s="103"/>
      <c r="FUZ22" s="103"/>
      <c r="FVA22" s="103"/>
      <c r="FVB22" s="103"/>
      <c r="FVC22" s="103"/>
      <c r="FVD22" s="103"/>
      <c r="FVE22" s="103"/>
      <c r="FVF22" s="103"/>
      <c r="FVG22" s="103"/>
      <c r="FVH22" s="103"/>
      <c r="FVI22" s="103"/>
      <c r="FVJ22" s="103"/>
      <c r="FVK22" s="103"/>
      <c r="FVL22" s="103"/>
      <c r="FVM22" s="103"/>
      <c r="FVN22" s="103"/>
      <c r="FVO22" s="103"/>
      <c r="FVP22" s="103"/>
      <c r="FVQ22" s="103"/>
      <c r="FVR22" s="103"/>
      <c r="FVS22" s="103"/>
      <c r="FVT22" s="103"/>
      <c r="FVU22" s="103"/>
      <c r="FVV22" s="103"/>
      <c r="FVW22" s="103"/>
      <c r="FVX22" s="103"/>
      <c r="FVY22" s="103"/>
      <c r="FVZ22" s="103"/>
      <c r="FWA22" s="103"/>
      <c r="FWB22" s="103"/>
      <c r="FWC22" s="103"/>
      <c r="FWD22" s="103"/>
      <c r="FWE22" s="103"/>
      <c r="FWF22" s="103"/>
      <c r="FWG22" s="103"/>
      <c r="FWH22" s="103"/>
      <c r="FWI22" s="103"/>
      <c r="FWJ22" s="103"/>
      <c r="FWK22" s="103"/>
      <c r="FWL22" s="103"/>
      <c r="FWM22" s="103"/>
      <c r="FWN22" s="103"/>
      <c r="FWO22" s="103"/>
      <c r="FWP22" s="103"/>
      <c r="FWQ22" s="103"/>
      <c r="FWR22" s="103"/>
      <c r="FWS22" s="103"/>
      <c r="FWT22" s="103"/>
      <c r="FWU22" s="103"/>
      <c r="FWV22" s="103"/>
      <c r="FWW22" s="103"/>
      <c r="FWX22" s="103"/>
      <c r="FWY22" s="103"/>
      <c r="FWZ22" s="103"/>
      <c r="FXA22" s="103"/>
      <c r="FXB22" s="103"/>
      <c r="FXC22" s="103"/>
      <c r="FXD22" s="103"/>
      <c r="FXE22" s="103"/>
      <c r="FXF22" s="103"/>
      <c r="FXG22" s="103"/>
      <c r="FXH22" s="103"/>
      <c r="FXI22" s="103"/>
      <c r="FXJ22" s="103"/>
      <c r="FXK22" s="103"/>
      <c r="FXL22" s="103"/>
      <c r="FXM22" s="103"/>
      <c r="FXN22" s="103"/>
      <c r="FXO22" s="103"/>
      <c r="FXP22" s="103"/>
      <c r="FXQ22" s="103"/>
      <c r="FXR22" s="103"/>
      <c r="FXS22" s="103"/>
      <c r="FXT22" s="103"/>
      <c r="FXU22" s="103"/>
      <c r="FXV22" s="103"/>
      <c r="FXW22" s="103"/>
      <c r="FXX22" s="103"/>
      <c r="FXY22" s="103"/>
      <c r="FXZ22" s="103"/>
      <c r="FYA22" s="103"/>
      <c r="FYB22" s="103"/>
      <c r="FYC22" s="103"/>
      <c r="FYD22" s="103"/>
      <c r="FYE22" s="103"/>
      <c r="FYF22" s="103"/>
      <c r="FYG22" s="103"/>
      <c r="FYH22" s="103"/>
      <c r="FYI22" s="103"/>
      <c r="FYJ22" s="103"/>
      <c r="FYK22" s="103"/>
      <c r="FYL22" s="103"/>
      <c r="FYM22" s="103"/>
      <c r="FYN22" s="103"/>
      <c r="FYO22" s="103"/>
      <c r="FYP22" s="103"/>
      <c r="FYQ22" s="103"/>
      <c r="FYR22" s="103"/>
      <c r="FYS22" s="103"/>
      <c r="FYT22" s="103"/>
      <c r="FYU22" s="103"/>
      <c r="FYV22" s="103"/>
      <c r="FYW22" s="103"/>
      <c r="FYX22" s="103"/>
      <c r="FYY22" s="103"/>
      <c r="FYZ22" s="103"/>
      <c r="FZA22" s="103"/>
      <c r="FZB22" s="103"/>
      <c r="FZC22" s="103"/>
      <c r="FZD22" s="103"/>
      <c r="FZE22" s="103"/>
      <c r="FZF22" s="103"/>
      <c r="FZG22" s="103"/>
      <c r="FZH22" s="103"/>
      <c r="FZI22" s="103"/>
      <c r="FZJ22" s="103"/>
      <c r="FZK22" s="103"/>
      <c r="FZL22" s="103"/>
      <c r="FZM22" s="103"/>
      <c r="FZN22" s="103"/>
      <c r="FZO22" s="103"/>
      <c r="FZP22" s="103"/>
      <c r="FZQ22" s="103"/>
      <c r="FZR22" s="103"/>
      <c r="FZS22" s="103"/>
      <c r="FZT22" s="103"/>
      <c r="FZU22" s="103"/>
      <c r="FZV22" s="103"/>
      <c r="FZW22" s="103"/>
      <c r="FZX22" s="103"/>
      <c r="FZY22" s="103"/>
      <c r="FZZ22" s="103"/>
      <c r="GAA22" s="103"/>
      <c r="GAB22" s="103"/>
      <c r="GAC22" s="103"/>
      <c r="GAD22" s="103"/>
      <c r="GAE22" s="103"/>
      <c r="GAF22" s="103"/>
      <c r="GAG22" s="103"/>
      <c r="GAH22" s="103"/>
      <c r="GAI22" s="103"/>
      <c r="GAJ22" s="103"/>
      <c r="GAK22" s="103"/>
      <c r="GAL22" s="103"/>
      <c r="GAM22" s="103"/>
      <c r="GAN22" s="103"/>
      <c r="GAO22" s="103"/>
      <c r="GAP22" s="103"/>
      <c r="GAQ22" s="103"/>
      <c r="GAR22" s="103"/>
      <c r="GAS22" s="103"/>
      <c r="GAT22" s="103"/>
      <c r="GAU22" s="103"/>
      <c r="GAV22" s="103"/>
      <c r="GAW22" s="103"/>
      <c r="GAX22" s="103"/>
      <c r="GAY22" s="103"/>
      <c r="GAZ22" s="103"/>
      <c r="GBA22" s="103"/>
      <c r="GBB22" s="103"/>
      <c r="GBC22" s="103"/>
      <c r="GBD22" s="103"/>
      <c r="GBE22" s="103"/>
      <c r="GBF22" s="103"/>
      <c r="GBG22" s="103"/>
      <c r="GBH22" s="103"/>
      <c r="GBI22" s="103"/>
      <c r="GBJ22" s="103"/>
      <c r="GBK22" s="103"/>
      <c r="GBL22" s="103"/>
      <c r="GBM22" s="103"/>
      <c r="GBN22" s="103"/>
      <c r="GBO22" s="103"/>
      <c r="GBP22" s="103"/>
      <c r="GBQ22" s="103"/>
      <c r="GBR22" s="103"/>
      <c r="GBS22" s="103"/>
      <c r="GBT22" s="103"/>
      <c r="GBU22" s="103"/>
      <c r="GBV22" s="103"/>
      <c r="GBW22" s="103"/>
      <c r="GBX22" s="103"/>
      <c r="GBY22" s="103"/>
      <c r="GBZ22" s="103"/>
      <c r="GCA22" s="103"/>
      <c r="GCB22" s="103"/>
      <c r="GCC22" s="103"/>
      <c r="GCD22" s="103"/>
      <c r="GCE22" s="103"/>
      <c r="GCF22" s="103"/>
      <c r="GCG22" s="103"/>
      <c r="GCH22" s="103"/>
      <c r="GCI22" s="103"/>
      <c r="GCJ22" s="103"/>
      <c r="GCK22" s="103"/>
      <c r="GCL22" s="103"/>
      <c r="GCM22" s="103"/>
      <c r="GCN22" s="103"/>
      <c r="GCO22" s="103"/>
      <c r="GCP22" s="103"/>
      <c r="GCQ22" s="103"/>
      <c r="GCR22" s="103"/>
      <c r="GCS22" s="103"/>
      <c r="GCT22" s="103"/>
      <c r="GCU22" s="103"/>
      <c r="GCV22" s="103"/>
      <c r="GCW22" s="103"/>
      <c r="GCX22" s="103"/>
      <c r="GCY22" s="103"/>
      <c r="GCZ22" s="103"/>
      <c r="GDA22" s="103"/>
      <c r="GDB22" s="103"/>
      <c r="GDC22" s="103"/>
      <c r="GDD22" s="103"/>
      <c r="GDE22" s="103"/>
      <c r="GDF22" s="103"/>
      <c r="GDG22" s="103"/>
      <c r="GDH22" s="103"/>
      <c r="GDI22" s="103"/>
      <c r="GDJ22" s="103"/>
      <c r="GDK22" s="103"/>
      <c r="GDL22" s="103"/>
      <c r="GDM22" s="103"/>
      <c r="GDN22" s="103"/>
      <c r="GDO22" s="103"/>
      <c r="GDP22" s="103"/>
      <c r="GDQ22" s="103"/>
      <c r="GDR22" s="103"/>
      <c r="GDS22" s="103"/>
      <c r="GDT22" s="103"/>
      <c r="GDU22" s="103"/>
      <c r="GDV22" s="103"/>
      <c r="GDW22" s="103"/>
      <c r="GDX22" s="103"/>
      <c r="GDY22" s="103"/>
      <c r="GDZ22" s="103"/>
      <c r="GEA22" s="103"/>
      <c r="GEB22" s="103"/>
      <c r="GEC22" s="103"/>
      <c r="GED22" s="103"/>
      <c r="GEE22" s="103"/>
      <c r="GEF22" s="103"/>
      <c r="GEG22" s="103"/>
      <c r="GEH22" s="103"/>
      <c r="GEI22" s="103"/>
      <c r="GEJ22" s="103"/>
      <c r="GEK22" s="103"/>
      <c r="GEL22" s="103"/>
      <c r="GEM22" s="103"/>
      <c r="GEN22" s="103"/>
      <c r="GEO22" s="103"/>
      <c r="GEP22" s="103"/>
      <c r="GEQ22" s="103"/>
      <c r="GER22" s="103"/>
      <c r="GES22" s="103"/>
      <c r="GET22" s="103"/>
      <c r="GEU22" s="103"/>
      <c r="GEV22" s="103"/>
      <c r="GEW22" s="103"/>
      <c r="GEX22" s="103"/>
      <c r="GEY22" s="103"/>
      <c r="GEZ22" s="103"/>
      <c r="GFA22" s="103"/>
      <c r="GFB22" s="103"/>
      <c r="GFC22" s="103"/>
      <c r="GFD22" s="103"/>
      <c r="GFE22" s="103"/>
      <c r="GFF22" s="103"/>
      <c r="GFG22" s="103"/>
      <c r="GFH22" s="103"/>
      <c r="GFI22" s="103"/>
      <c r="GFJ22" s="103"/>
      <c r="GFK22" s="103"/>
      <c r="GFL22" s="103"/>
      <c r="GFM22" s="103"/>
      <c r="GFN22" s="103"/>
      <c r="GFO22" s="103"/>
      <c r="GFP22" s="103"/>
      <c r="GFQ22" s="103"/>
      <c r="GFR22" s="103"/>
      <c r="GFS22" s="103"/>
      <c r="GFT22" s="103"/>
      <c r="GFU22" s="103"/>
      <c r="GFV22" s="103"/>
      <c r="GFW22" s="103"/>
      <c r="GFX22" s="103"/>
      <c r="GFY22" s="103"/>
      <c r="GFZ22" s="103"/>
      <c r="GGA22" s="103"/>
      <c r="GGB22" s="103"/>
      <c r="GGC22" s="103"/>
      <c r="GGD22" s="103"/>
      <c r="GGE22" s="103"/>
      <c r="GGF22" s="103"/>
      <c r="GGG22" s="103"/>
      <c r="GGH22" s="103"/>
      <c r="GGI22" s="103"/>
      <c r="GGJ22" s="103"/>
      <c r="GGK22" s="103"/>
      <c r="GGL22" s="103"/>
      <c r="GGM22" s="103"/>
      <c r="GGN22" s="103"/>
      <c r="GGO22" s="103"/>
      <c r="GGP22" s="103"/>
      <c r="GGQ22" s="103"/>
      <c r="GGR22" s="103"/>
      <c r="GGS22" s="103"/>
      <c r="GGT22" s="103"/>
      <c r="GGU22" s="103"/>
      <c r="GGV22" s="103"/>
      <c r="GGW22" s="103"/>
      <c r="GGX22" s="103"/>
      <c r="GGY22" s="103"/>
      <c r="GGZ22" s="103"/>
      <c r="GHA22" s="103"/>
      <c r="GHB22" s="103"/>
      <c r="GHC22" s="103"/>
      <c r="GHD22" s="103"/>
      <c r="GHE22" s="103"/>
      <c r="GHF22" s="103"/>
      <c r="GHG22" s="103"/>
      <c r="GHH22" s="103"/>
      <c r="GHI22" s="103"/>
      <c r="GHJ22" s="103"/>
      <c r="GHK22" s="103"/>
      <c r="GHL22" s="103"/>
      <c r="GHM22" s="103"/>
      <c r="GHN22" s="103"/>
      <c r="GHO22" s="103"/>
      <c r="GHP22" s="103"/>
      <c r="GHQ22" s="103"/>
      <c r="GHR22" s="103"/>
      <c r="GHS22" s="103"/>
      <c r="GHT22" s="103"/>
      <c r="GHU22" s="103"/>
      <c r="GHV22" s="103"/>
      <c r="GHW22" s="103"/>
      <c r="GHX22" s="103"/>
      <c r="GHY22" s="103"/>
      <c r="GHZ22" s="103"/>
      <c r="GIA22" s="103"/>
      <c r="GIB22" s="103"/>
      <c r="GIC22" s="103"/>
      <c r="GID22" s="103"/>
      <c r="GIE22" s="103"/>
      <c r="GIF22" s="103"/>
      <c r="GIG22" s="103"/>
      <c r="GIH22" s="103"/>
      <c r="GII22" s="103"/>
      <c r="GIJ22" s="103"/>
      <c r="GIK22" s="103"/>
      <c r="GIL22" s="103"/>
      <c r="GIM22" s="103"/>
      <c r="GIN22" s="103"/>
      <c r="GIO22" s="103"/>
      <c r="GIP22" s="103"/>
      <c r="GIQ22" s="103"/>
      <c r="GIR22" s="103"/>
      <c r="GIS22" s="103"/>
      <c r="GIT22" s="103"/>
      <c r="GIU22" s="103"/>
      <c r="GIV22" s="103"/>
      <c r="GIW22" s="103"/>
      <c r="GIX22" s="103"/>
      <c r="GIY22" s="103"/>
      <c r="GIZ22" s="103"/>
      <c r="GJA22" s="103"/>
      <c r="GJB22" s="103"/>
      <c r="GJC22" s="103"/>
      <c r="GJD22" s="103"/>
      <c r="GJE22" s="103"/>
      <c r="GJF22" s="103"/>
      <c r="GJG22" s="103"/>
      <c r="GJH22" s="103"/>
      <c r="GJI22" s="103"/>
      <c r="GJJ22" s="103"/>
      <c r="GJK22" s="103"/>
      <c r="GJL22" s="103"/>
      <c r="GJM22" s="103"/>
      <c r="GJN22" s="103"/>
      <c r="GJO22" s="103"/>
      <c r="GJP22" s="103"/>
      <c r="GJQ22" s="103"/>
      <c r="GJR22" s="103"/>
      <c r="GJS22" s="103"/>
      <c r="GJT22" s="103"/>
      <c r="GJU22" s="103"/>
      <c r="GJV22" s="103"/>
      <c r="GJW22" s="103"/>
      <c r="GJX22" s="103"/>
      <c r="GJY22" s="103"/>
      <c r="GJZ22" s="103"/>
      <c r="GKA22" s="103"/>
      <c r="GKB22" s="103"/>
      <c r="GKC22" s="103"/>
      <c r="GKD22" s="103"/>
      <c r="GKE22" s="103"/>
      <c r="GKF22" s="103"/>
      <c r="GKG22" s="103"/>
      <c r="GKH22" s="103"/>
      <c r="GKI22" s="103"/>
      <c r="GKJ22" s="103"/>
      <c r="GKK22" s="103"/>
      <c r="GKL22" s="103"/>
      <c r="GKM22" s="103"/>
      <c r="GKN22" s="103"/>
      <c r="GKO22" s="103"/>
      <c r="GKP22" s="103"/>
      <c r="GKQ22" s="103"/>
      <c r="GKR22" s="103"/>
      <c r="GKS22" s="103"/>
      <c r="GKT22" s="103"/>
      <c r="GKU22" s="103"/>
      <c r="GKV22" s="103"/>
      <c r="GKW22" s="103"/>
      <c r="GKX22" s="103"/>
      <c r="GKY22" s="103"/>
      <c r="GKZ22" s="103"/>
      <c r="GLA22" s="103"/>
      <c r="GLB22" s="103"/>
      <c r="GLC22" s="103"/>
      <c r="GLD22" s="103"/>
      <c r="GLE22" s="103"/>
      <c r="GLF22" s="103"/>
      <c r="GLG22" s="103"/>
      <c r="GLH22" s="103"/>
      <c r="GLI22" s="103"/>
      <c r="GLJ22" s="103"/>
      <c r="GLK22" s="103"/>
      <c r="GLL22" s="103"/>
      <c r="GLM22" s="103"/>
      <c r="GLN22" s="103"/>
      <c r="GLO22" s="103"/>
      <c r="GLP22" s="103"/>
      <c r="GLQ22" s="103"/>
      <c r="GLR22" s="103"/>
      <c r="GLS22" s="103"/>
      <c r="GLT22" s="103"/>
      <c r="GLU22" s="103"/>
      <c r="GLV22" s="103"/>
      <c r="GLW22" s="103"/>
      <c r="GLX22" s="103"/>
      <c r="GLY22" s="103"/>
      <c r="GLZ22" s="103"/>
      <c r="GMA22" s="103"/>
      <c r="GMB22" s="103"/>
      <c r="GMC22" s="103"/>
      <c r="GMD22" s="103"/>
      <c r="GME22" s="103"/>
      <c r="GMF22" s="103"/>
      <c r="GMG22" s="103"/>
      <c r="GMH22" s="103"/>
      <c r="GMI22" s="103"/>
      <c r="GMJ22" s="103"/>
      <c r="GMK22" s="103"/>
      <c r="GML22" s="103"/>
      <c r="GMM22" s="103"/>
      <c r="GMN22" s="103"/>
      <c r="GMO22" s="103"/>
      <c r="GMP22" s="103"/>
      <c r="GMQ22" s="103"/>
      <c r="GMR22" s="103"/>
      <c r="GMS22" s="103"/>
      <c r="GMT22" s="103"/>
      <c r="GMU22" s="103"/>
      <c r="GMV22" s="103"/>
      <c r="GMW22" s="103"/>
      <c r="GMX22" s="103"/>
      <c r="GMY22" s="103"/>
      <c r="GMZ22" s="103"/>
      <c r="GNA22" s="103"/>
      <c r="GNB22" s="103"/>
      <c r="GNC22" s="103"/>
      <c r="GND22" s="103"/>
      <c r="GNE22" s="103"/>
      <c r="GNF22" s="103"/>
      <c r="GNG22" s="103"/>
      <c r="GNH22" s="103"/>
      <c r="GNI22" s="103"/>
      <c r="GNJ22" s="103"/>
      <c r="GNK22" s="103"/>
      <c r="GNL22" s="103"/>
      <c r="GNM22" s="103"/>
      <c r="GNN22" s="103"/>
      <c r="GNO22" s="103"/>
      <c r="GNP22" s="103"/>
      <c r="GNQ22" s="103"/>
      <c r="GNR22" s="103"/>
      <c r="GNS22" s="103"/>
      <c r="GNT22" s="103"/>
      <c r="GNU22" s="103"/>
      <c r="GNV22" s="103"/>
      <c r="GNW22" s="103"/>
      <c r="GNX22" s="103"/>
      <c r="GNY22" s="103"/>
      <c r="GNZ22" s="103"/>
      <c r="GOA22" s="103"/>
      <c r="GOB22" s="103"/>
      <c r="GOC22" s="103"/>
      <c r="GOD22" s="103"/>
      <c r="GOE22" s="103"/>
      <c r="GOF22" s="103"/>
      <c r="GOG22" s="103"/>
      <c r="GOH22" s="103"/>
      <c r="GOI22" s="103"/>
      <c r="GOJ22" s="103"/>
      <c r="GOK22" s="103"/>
      <c r="GOL22" s="103"/>
      <c r="GOM22" s="103"/>
      <c r="GON22" s="103"/>
      <c r="GOO22" s="103"/>
      <c r="GOP22" s="103"/>
      <c r="GOQ22" s="103"/>
      <c r="GOR22" s="103"/>
      <c r="GOS22" s="103"/>
      <c r="GOT22" s="103"/>
      <c r="GOU22" s="103"/>
      <c r="GOV22" s="103"/>
      <c r="GOW22" s="103"/>
      <c r="GOX22" s="103"/>
      <c r="GOY22" s="103"/>
      <c r="GOZ22" s="103"/>
      <c r="GPA22" s="103"/>
      <c r="GPB22" s="103"/>
      <c r="GPC22" s="103"/>
      <c r="GPD22" s="103"/>
      <c r="GPE22" s="103"/>
      <c r="GPF22" s="103"/>
      <c r="GPG22" s="103"/>
      <c r="GPH22" s="103"/>
      <c r="GPI22" s="103"/>
      <c r="GPJ22" s="103"/>
      <c r="GPK22" s="103"/>
      <c r="GPL22" s="103"/>
      <c r="GPM22" s="103"/>
      <c r="GPN22" s="103"/>
      <c r="GPO22" s="103"/>
      <c r="GPP22" s="103"/>
      <c r="GPQ22" s="103"/>
      <c r="GPR22" s="103"/>
      <c r="GPS22" s="103"/>
      <c r="GPT22" s="103"/>
      <c r="GPU22" s="103"/>
      <c r="GPV22" s="103"/>
      <c r="GPW22" s="103"/>
      <c r="GPX22" s="103"/>
      <c r="GPY22" s="103"/>
      <c r="GPZ22" s="103"/>
      <c r="GQA22" s="103"/>
      <c r="GQB22" s="103"/>
      <c r="GQC22" s="103"/>
      <c r="GQD22" s="103"/>
      <c r="GQE22" s="103"/>
      <c r="GQF22" s="103"/>
      <c r="GQG22" s="103"/>
      <c r="GQH22" s="103"/>
      <c r="GQI22" s="103"/>
      <c r="GQJ22" s="103"/>
      <c r="GQK22" s="103"/>
      <c r="GQL22" s="103"/>
      <c r="GQM22" s="103"/>
      <c r="GQN22" s="103"/>
      <c r="GQO22" s="103"/>
      <c r="GQP22" s="103"/>
      <c r="GQQ22" s="103"/>
      <c r="GQR22" s="103"/>
      <c r="GQS22" s="103"/>
      <c r="GQT22" s="103"/>
      <c r="GQU22" s="103"/>
      <c r="GQV22" s="103"/>
      <c r="GQW22" s="103"/>
      <c r="GQX22" s="103"/>
      <c r="GQY22" s="103"/>
      <c r="GQZ22" s="103"/>
      <c r="GRA22" s="103"/>
      <c r="GRB22" s="103"/>
      <c r="GRC22" s="103"/>
      <c r="GRD22" s="103"/>
      <c r="GRE22" s="103"/>
      <c r="GRF22" s="103"/>
      <c r="GRG22" s="103"/>
      <c r="GRH22" s="103"/>
      <c r="GRI22" s="103"/>
      <c r="GRJ22" s="103"/>
      <c r="GRK22" s="103"/>
      <c r="GRL22" s="103"/>
      <c r="GRM22" s="103"/>
      <c r="GRN22" s="103"/>
      <c r="GRO22" s="103"/>
      <c r="GRP22" s="103"/>
      <c r="GRQ22" s="103"/>
      <c r="GRR22" s="103"/>
      <c r="GRS22" s="103"/>
      <c r="GRT22" s="103"/>
      <c r="GRU22" s="103"/>
      <c r="GRV22" s="103"/>
      <c r="GRW22" s="103"/>
      <c r="GRX22" s="103"/>
      <c r="GRY22" s="103"/>
      <c r="GRZ22" s="103"/>
      <c r="GSA22" s="103"/>
      <c r="GSB22" s="103"/>
      <c r="GSC22" s="103"/>
      <c r="GSD22" s="103"/>
      <c r="GSE22" s="103"/>
      <c r="GSF22" s="103"/>
      <c r="GSG22" s="103"/>
      <c r="GSH22" s="103"/>
      <c r="GSI22" s="103"/>
      <c r="GSJ22" s="103"/>
      <c r="GSK22" s="103"/>
      <c r="GSL22" s="103"/>
      <c r="GSM22" s="103"/>
      <c r="GSN22" s="103"/>
      <c r="GSO22" s="103"/>
      <c r="GSP22" s="103"/>
      <c r="GSQ22" s="103"/>
      <c r="GSR22" s="103"/>
      <c r="GSS22" s="103"/>
      <c r="GST22" s="103"/>
      <c r="GSU22" s="103"/>
      <c r="GSV22" s="103"/>
      <c r="GSW22" s="103"/>
      <c r="GSX22" s="103"/>
      <c r="GSY22" s="103"/>
      <c r="GSZ22" s="103"/>
      <c r="GTA22" s="103"/>
      <c r="GTB22" s="103"/>
      <c r="GTC22" s="103"/>
      <c r="GTD22" s="103"/>
      <c r="GTE22" s="103"/>
      <c r="GTF22" s="103"/>
      <c r="GTG22" s="103"/>
      <c r="GTH22" s="103"/>
      <c r="GTI22" s="103"/>
      <c r="GTJ22" s="103"/>
      <c r="GTK22" s="103"/>
      <c r="GTL22" s="103"/>
      <c r="GTM22" s="103"/>
      <c r="GTN22" s="103"/>
      <c r="GTO22" s="103"/>
      <c r="GTP22" s="103"/>
      <c r="GTQ22" s="103"/>
      <c r="GTR22" s="103"/>
      <c r="GTS22" s="103"/>
      <c r="GTT22" s="103"/>
      <c r="GTU22" s="103"/>
      <c r="GTV22" s="103"/>
      <c r="GTW22" s="103"/>
      <c r="GTX22" s="103"/>
      <c r="GTY22" s="103"/>
      <c r="GTZ22" s="103"/>
      <c r="GUA22" s="103"/>
      <c r="GUB22" s="103"/>
      <c r="GUC22" s="103"/>
      <c r="GUD22" s="103"/>
      <c r="GUE22" s="103"/>
      <c r="GUF22" s="103"/>
      <c r="GUG22" s="103"/>
      <c r="GUH22" s="103"/>
      <c r="GUI22" s="103"/>
      <c r="GUJ22" s="103"/>
      <c r="GUK22" s="103"/>
      <c r="GUL22" s="103"/>
      <c r="GUM22" s="103"/>
      <c r="GUN22" s="103"/>
      <c r="GUO22" s="103"/>
      <c r="GUP22" s="103"/>
      <c r="GUQ22" s="103"/>
      <c r="GUR22" s="103"/>
      <c r="GUS22" s="103"/>
      <c r="GUT22" s="103"/>
      <c r="GUU22" s="103"/>
      <c r="GUV22" s="103"/>
      <c r="GUW22" s="103"/>
      <c r="GUX22" s="103"/>
      <c r="GUY22" s="103"/>
      <c r="GUZ22" s="103"/>
      <c r="GVA22" s="103"/>
      <c r="GVB22" s="103"/>
      <c r="GVC22" s="103"/>
      <c r="GVD22" s="103"/>
      <c r="GVE22" s="103"/>
      <c r="GVF22" s="103"/>
      <c r="GVG22" s="103"/>
      <c r="GVH22" s="103"/>
      <c r="GVI22" s="103"/>
      <c r="GVJ22" s="103"/>
      <c r="GVK22" s="103"/>
      <c r="GVL22" s="103"/>
      <c r="GVM22" s="103"/>
      <c r="GVN22" s="103"/>
      <c r="GVO22" s="103"/>
      <c r="GVP22" s="103"/>
      <c r="GVQ22" s="103"/>
      <c r="GVR22" s="103"/>
      <c r="GVS22" s="103"/>
      <c r="GVT22" s="103"/>
      <c r="GVU22" s="103"/>
      <c r="GVV22" s="103"/>
      <c r="GVW22" s="103"/>
      <c r="GVX22" s="103"/>
      <c r="GVY22" s="103"/>
      <c r="GVZ22" s="103"/>
      <c r="GWA22" s="103"/>
      <c r="GWB22" s="103"/>
      <c r="GWC22" s="103"/>
      <c r="GWD22" s="103"/>
      <c r="GWE22" s="103"/>
      <c r="GWF22" s="103"/>
      <c r="GWG22" s="103"/>
      <c r="GWH22" s="103"/>
      <c r="GWI22" s="103"/>
      <c r="GWJ22" s="103"/>
      <c r="GWK22" s="103"/>
      <c r="GWL22" s="103"/>
      <c r="GWM22" s="103"/>
      <c r="GWN22" s="103"/>
      <c r="GWO22" s="103"/>
      <c r="GWP22" s="103"/>
      <c r="GWQ22" s="103"/>
      <c r="GWR22" s="103"/>
      <c r="GWS22" s="103"/>
      <c r="GWT22" s="103"/>
      <c r="GWU22" s="103"/>
      <c r="GWV22" s="103"/>
      <c r="GWW22" s="103"/>
      <c r="GWX22" s="103"/>
      <c r="GWY22" s="103"/>
      <c r="GWZ22" s="103"/>
      <c r="GXA22" s="103"/>
      <c r="GXB22" s="103"/>
      <c r="GXC22" s="103"/>
      <c r="GXD22" s="103"/>
      <c r="GXE22" s="103"/>
      <c r="GXF22" s="103"/>
      <c r="GXG22" s="103"/>
      <c r="GXH22" s="103"/>
      <c r="GXI22" s="103"/>
      <c r="GXJ22" s="103"/>
      <c r="GXK22" s="103"/>
      <c r="GXL22" s="103"/>
      <c r="GXM22" s="103"/>
      <c r="GXN22" s="103"/>
      <c r="GXO22" s="103"/>
      <c r="GXP22" s="103"/>
      <c r="GXQ22" s="103"/>
      <c r="GXR22" s="103"/>
      <c r="GXS22" s="103"/>
      <c r="GXT22" s="103"/>
      <c r="GXU22" s="103"/>
      <c r="GXV22" s="103"/>
      <c r="GXW22" s="103"/>
      <c r="GXX22" s="103"/>
      <c r="GXY22" s="103"/>
      <c r="GXZ22" s="103"/>
      <c r="GYA22" s="103"/>
      <c r="GYB22" s="103"/>
      <c r="GYC22" s="103"/>
      <c r="GYD22" s="103"/>
      <c r="GYE22" s="103"/>
      <c r="GYF22" s="103"/>
      <c r="GYG22" s="103"/>
      <c r="GYH22" s="103"/>
      <c r="GYI22" s="103"/>
      <c r="GYJ22" s="103"/>
      <c r="GYK22" s="103"/>
      <c r="GYL22" s="103"/>
      <c r="GYM22" s="103"/>
      <c r="GYN22" s="103"/>
      <c r="GYO22" s="103"/>
      <c r="GYP22" s="103"/>
      <c r="GYQ22" s="103"/>
      <c r="GYR22" s="103"/>
      <c r="GYS22" s="103"/>
      <c r="GYT22" s="103"/>
      <c r="GYU22" s="103"/>
      <c r="GYV22" s="103"/>
      <c r="GYW22" s="103"/>
      <c r="GYX22" s="103"/>
      <c r="GYY22" s="103"/>
      <c r="GYZ22" s="103"/>
      <c r="GZA22" s="103"/>
      <c r="GZB22" s="103"/>
      <c r="GZC22" s="103"/>
      <c r="GZD22" s="103"/>
      <c r="GZE22" s="103"/>
      <c r="GZF22" s="103"/>
      <c r="GZG22" s="103"/>
      <c r="GZH22" s="103"/>
      <c r="GZI22" s="103"/>
      <c r="GZJ22" s="103"/>
      <c r="GZK22" s="103"/>
      <c r="GZL22" s="103"/>
      <c r="GZM22" s="103"/>
      <c r="GZN22" s="103"/>
      <c r="GZO22" s="103"/>
      <c r="GZP22" s="103"/>
      <c r="GZQ22" s="103"/>
      <c r="GZR22" s="103"/>
      <c r="GZS22" s="103"/>
      <c r="GZT22" s="103"/>
      <c r="GZU22" s="103"/>
      <c r="GZV22" s="103"/>
      <c r="GZW22" s="103"/>
      <c r="GZX22" s="103"/>
      <c r="GZY22" s="103"/>
      <c r="GZZ22" s="103"/>
      <c r="HAA22" s="103"/>
      <c r="HAB22" s="103"/>
      <c r="HAC22" s="103"/>
      <c r="HAD22" s="103"/>
      <c r="HAE22" s="103"/>
      <c r="HAF22" s="103"/>
      <c r="HAG22" s="103"/>
      <c r="HAH22" s="103"/>
      <c r="HAI22" s="103"/>
      <c r="HAJ22" s="103"/>
      <c r="HAK22" s="103"/>
      <c r="HAL22" s="103"/>
      <c r="HAM22" s="103"/>
      <c r="HAN22" s="103"/>
      <c r="HAO22" s="103"/>
      <c r="HAP22" s="103"/>
      <c r="HAQ22" s="103"/>
      <c r="HAR22" s="103"/>
      <c r="HAS22" s="103"/>
      <c r="HAT22" s="103"/>
      <c r="HAU22" s="103"/>
      <c r="HAV22" s="103"/>
      <c r="HAW22" s="103"/>
      <c r="HAX22" s="103"/>
      <c r="HAY22" s="103"/>
      <c r="HAZ22" s="103"/>
      <c r="HBA22" s="103"/>
      <c r="HBB22" s="103"/>
      <c r="HBC22" s="103"/>
      <c r="HBD22" s="103"/>
      <c r="HBE22" s="103"/>
      <c r="HBF22" s="103"/>
      <c r="HBG22" s="103"/>
      <c r="HBH22" s="103"/>
      <c r="HBI22" s="103"/>
      <c r="HBJ22" s="103"/>
      <c r="HBK22" s="103"/>
      <c r="HBL22" s="103"/>
      <c r="HBM22" s="103"/>
      <c r="HBN22" s="103"/>
      <c r="HBO22" s="103"/>
      <c r="HBP22" s="103"/>
      <c r="HBQ22" s="103"/>
      <c r="HBR22" s="103"/>
      <c r="HBS22" s="103"/>
      <c r="HBT22" s="103"/>
      <c r="HBU22" s="103"/>
      <c r="HBV22" s="103"/>
      <c r="HBW22" s="103"/>
      <c r="HBX22" s="103"/>
      <c r="HBY22" s="103"/>
      <c r="HBZ22" s="103"/>
      <c r="HCA22" s="103"/>
      <c r="HCB22" s="103"/>
      <c r="HCC22" s="103"/>
      <c r="HCD22" s="103"/>
      <c r="HCE22" s="103"/>
      <c r="HCF22" s="103"/>
      <c r="HCG22" s="103"/>
      <c r="HCH22" s="103"/>
      <c r="HCI22" s="103"/>
      <c r="HCJ22" s="103"/>
      <c r="HCK22" s="103"/>
      <c r="HCL22" s="103"/>
      <c r="HCM22" s="103"/>
      <c r="HCN22" s="103"/>
      <c r="HCO22" s="103"/>
      <c r="HCP22" s="103"/>
      <c r="HCQ22" s="103"/>
      <c r="HCR22" s="103"/>
      <c r="HCS22" s="103"/>
      <c r="HCT22" s="103"/>
      <c r="HCU22" s="103"/>
      <c r="HCV22" s="103"/>
      <c r="HCW22" s="103"/>
      <c r="HCX22" s="103"/>
      <c r="HCY22" s="103"/>
      <c r="HCZ22" s="103"/>
      <c r="HDA22" s="103"/>
      <c r="HDB22" s="103"/>
      <c r="HDC22" s="103"/>
      <c r="HDD22" s="103"/>
      <c r="HDE22" s="103"/>
      <c r="HDF22" s="103"/>
      <c r="HDG22" s="103"/>
      <c r="HDH22" s="103"/>
      <c r="HDI22" s="103"/>
      <c r="HDJ22" s="103"/>
      <c r="HDK22" s="103"/>
      <c r="HDL22" s="103"/>
      <c r="HDM22" s="103"/>
      <c r="HDN22" s="103"/>
      <c r="HDO22" s="103"/>
      <c r="HDP22" s="103"/>
      <c r="HDQ22" s="103"/>
      <c r="HDR22" s="103"/>
      <c r="HDS22" s="103"/>
      <c r="HDT22" s="103"/>
      <c r="HDU22" s="103"/>
      <c r="HDV22" s="103"/>
      <c r="HDW22" s="103"/>
      <c r="HDX22" s="103"/>
      <c r="HDY22" s="103"/>
      <c r="HDZ22" s="103"/>
      <c r="HEA22" s="103"/>
      <c r="HEB22" s="103"/>
      <c r="HEC22" s="103"/>
      <c r="HED22" s="103"/>
      <c r="HEE22" s="103"/>
      <c r="HEF22" s="103"/>
      <c r="HEG22" s="103"/>
      <c r="HEH22" s="103"/>
      <c r="HEI22" s="103"/>
      <c r="HEJ22" s="103"/>
      <c r="HEK22" s="103"/>
      <c r="HEL22" s="103"/>
      <c r="HEM22" s="103"/>
      <c r="HEN22" s="103"/>
      <c r="HEO22" s="103"/>
      <c r="HEP22" s="103"/>
      <c r="HEQ22" s="103"/>
      <c r="HER22" s="103"/>
      <c r="HES22" s="103"/>
      <c r="HET22" s="103"/>
      <c r="HEU22" s="103"/>
      <c r="HEV22" s="103"/>
      <c r="HEW22" s="103"/>
      <c r="HEX22" s="103"/>
      <c r="HEY22" s="103"/>
      <c r="HEZ22" s="103"/>
      <c r="HFA22" s="103"/>
      <c r="HFB22" s="103"/>
      <c r="HFC22" s="103"/>
      <c r="HFD22" s="103"/>
      <c r="HFE22" s="103"/>
      <c r="HFF22" s="103"/>
      <c r="HFG22" s="103"/>
      <c r="HFH22" s="103"/>
      <c r="HFI22" s="103"/>
      <c r="HFJ22" s="103"/>
      <c r="HFK22" s="103"/>
      <c r="HFL22" s="103"/>
      <c r="HFM22" s="103"/>
      <c r="HFN22" s="103"/>
      <c r="HFO22" s="103"/>
      <c r="HFP22" s="103"/>
      <c r="HFQ22" s="103"/>
      <c r="HFR22" s="103"/>
      <c r="HFS22" s="103"/>
      <c r="HFT22" s="103"/>
      <c r="HFU22" s="103"/>
      <c r="HFV22" s="103"/>
      <c r="HFW22" s="103"/>
      <c r="HFX22" s="103"/>
      <c r="HFY22" s="103"/>
      <c r="HFZ22" s="103"/>
      <c r="HGA22" s="103"/>
      <c r="HGB22" s="103"/>
      <c r="HGC22" s="103"/>
      <c r="HGD22" s="103"/>
      <c r="HGE22" s="103"/>
      <c r="HGF22" s="103"/>
      <c r="HGG22" s="103"/>
      <c r="HGH22" s="103"/>
      <c r="HGI22" s="103"/>
      <c r="HGJ22" s="103"/>
      <c r="HGK22" s="103"/>
      <c r="HGL22" s="103"/>
      <c r="HGM22" s="103"/>
      <c r="HGN22" s="103"/>
      <c r="HGO22" s="103"/>
      <c r="HGP22" s="103"/>
      <c r="HGQ22" s="103"/>
      <c r="HGR22" s="103"/>
      <c r="HGS22" s="103"/>
      <c r="HGT22" s="103"/>
      <c r="HGU22" s="103"/>
      <c r="HGV22" s="103"/>
      <c r="HGW22" s="103"/>
      <c r="HGX22" s="103"/>
      <c r="HGY22" s="103"/>
      <c r="HGZ22" s="103"/>
      <c r="HHA22" s="103"/>
      <c r="HHB22" s="103"/>
      <c r="HHC22" s="103"/>
      <c r="HHD22" s="103"/>
      <c r="HHE22" s="103"/>
      <c r="HHF22" s="103"/>
      <c r="HHG22" s="103"/>
      <c r="HHH22" s="103"/>
      <c r="HHI22" s="103"/>
      <c r="HHJ22" s="103"/>
      <c r="HHK22" s="103"/>
      <c r="HHL22" s="103"/>
      <c r="HHM22" s="103"/>
      <c r="HHN22" s="103"/>
      <c r="HHO22" s="103"/>
      <c r="HHP22" s="103"/>
      <c r="HHQ22" s="103"/>
      <c r="HHR22" s="103"/>
      <c r="HHS22" s="103"/>
      <c r="HHT22" s="103"/>
      <c r="HHU22" s="103"/>
      <c r="HHV22" s="103"/>
      <c r="HHW22" s="103"/>
      <c r="HHX22" s="103"/>
      <c r="HHY22" s="103"/>
      <c r="HHZ22" s="103"/>
      <c r="HIA22" s="103"/>
      <c r="HIB22" s="103"/>
      <c r="HIC22" s="103"/>
      <c r="HID22" s="103"/>
      <c r="HIE22" s="103"/>
      <c r="HIF22" s="103"/>
      <c r="HIG22" s="103"/>
      <c r="HIH22" s="103"/>
      <c r="HII22" s="103"/>
      <c r="HIJ22" s="103"/>
      <c r="HIK22" s="103"/>
      <c r="HIL22" s="103"/>
      <c r="HIM22" s="103"/>
      <c r="HIN22" s="103"/>
      <c r="HIO22" s="103"/>
      <c r="HIP22" s="103"/>
      <c r="HIQ22" s="103"/>
      <c r="HIR22" s="103"/>
      <c r="HIS22" s="103"/>
      <c r="HIT22" s="103"/>
      <c r="HIU22" s="103"/>
      <c r="HIV22" s="103"/>
      <c r="HIW22" s="103"/>
      <c r="HIX22" s="103"/>
      <c r="HIY22" s="103"/>
      <c r="HIZ22" s="103"/>
      <c r="HJA22" s="103"/>
      <c r="HJB22" s="103"/>
      <c r="HJC22" s="103"/>
      <c r="HJD22" s="103"/>
      <c r="HJE22" s="103"/>
      <c r="HJF22" s="103"/>
      <c r="HJG22" s="103"/>
      <c r="HJH22" s="103"/>
      <c r="HJI22" s="103"/>
      <c r="HJJ22" s="103"/>
      <c r="HJK22" s="103"/>
      <c r="HJL22" s="103"/>
      <c r="HJM22" s="103"/>
      <c r="HJN22" s="103"/>
      <c r="HJO22" s="103"/>
      <c r="HJP22" s="103"/>
      <c r="HJQ22" s="103"/>
      <c r="HJR22" s="103"/>
      <c r="HJS22" s="103"/>
      <c r="HJT22" s="103"/>
      <c r="HJU22" s="103"/>
      <c r="HJV22" s="103"/>
      <c r="HJW22" s="103"/>
      <c r="HJX22" s="103"/>
      <c r="HJY22" s="103"/>
      <c r="HJZ22" s="103"/>
      <c r="HKA22" s="103"/>
      <c r="HKB22" s="103"/>
      <c r="HKC22" s="103"/>
      <c r="HKD22" s="103"/>
      <c r="HKE22" s="103"/>
      <c r="HKF22" s="103"/>
      <c r="HKG22" s="103"/>
      <c r="HKH22" s="103"/>
      <c r="HKI22" s="103"/>
      <c r="HKJ22" s="103"/>
      <c r="HKK22" s="103"/>
      <c r="HKL22" s="103"/>
      <c r="HKM22" s="103"/>
      <c r="HKN22" s="103"/>
      <c r="HKO22" s="103"/>
      <c r="HKP22" s="103"/>
      <c r="HKQ22" s="103"/>
      <c r="HKR22" s="103"/>
      <c r="HKS22" s="103"/>
      <c r="HKT22" s="103"/>
      <c r="HKU22" s="103"/>
      <c r="HKV22" s="103"/>
      <c r="HKW22" s="103"/>
      <c r="HKX22" s="103"/>
      <c r="HKY22" s="103"/>
      <c r="HKZ22" s="103"/>
      <c r="HLA22" s="103"/>
      <c r="HLB22" s="103"/>
      <c r="HLC22" s="103"/>
      <c r="HLD22" s="103"/>
      <c r="HLE22" s="103"/>
      <c r="HLF22" s="103"/>
      <c r="HLG22" s="103"/>
      <c r="HLH22" s="103"/>
      <c r="HLI22" s="103"/>
      <c r="HLJ22" s="103"/>
      <c r="HLK22" s="103"/>
      <c r="HLL22" s="103"/>
      <c r="HLM22" s="103"/>
      <c r="HLN22" s="103"/>
      <c r="HLO22" s="103"/>
      <c r="HLP22" s="103"/>
      <c r="HLQ22" s="103"/>
      <c r="HLR22" s="103"/>
      <c r="HLS22" s="103"/>
      <c r="HLT22" s="103"/>
      <c r="HLU22" s="103"/>
      <c r="HLV22" s="103"/>
      <c r="HLW22" s="103"/>
      <c r="HLX22" s="103"/>
      <c r="HLY22" s="103"/>
      <c r="HLZ22" s="103"/>
      <c r="HMA22" s="103"/>
      <c r="HMB22" s="103"/>
      <c r="HMC22" s="103"/>
      <c r="HMD22" s="103"/>
      <c r="HME22" s="103"/>
      <c r="HMF22" s="103"/>
      <c r="HMG22" s="103"/>
      <c r="HMH22" s="103"/>
      <c r="HMI22" s="103"/>
      <c r="HMJ22" s="103"/>
      <c r="HMK22" s="103"/>
      <c r="HML22" s="103"/>
      <c r="HMM22" s="103"/>
      <c r="HMN22" s="103"/>
      <c r="HMO22" s="103"/>
      <c r="HMP22" s="103"/>
      <c r="HMQ22" s="103"/>
      <c r="HMR22" s="103"/>
      <c r="HMS22" s="103"/>
      <c r="HMT22" s="103"/>
      <c r="HMU22" s="103"/>
      <c r="HMV22" s="103"/>
      <c r="HMW22" s="103"/>
      <c r="HMX22" s="103"/>
      <c r="HMY22" s="103"/>
      <c r="HMZ22" s="103"/>
      <c r="HNA22" s="103"/>
      <c r="HNB22" s="103"/>
      <c r="HNC22" s="103"/>
      <c r="HND22" s="103"/>
      <c r="HNE22" s="103"/>
      <c r="HNF22" s="103"/>
      <c r="HNG22" s="103"/>
      <c r="HNH22" s="103"/>
      <c r="HNI22" s="103"/>
      <c r="HNJ22" s="103"/>
      <c r="HNK22" s="103"/>
      <c r="HNL22" s="103"/>
      <c r="HNM22" s="103"/>
      <c r="HNN22" s="103"/>
      <c r="HNO22" s="103"/>
      <c r="HNP22" s="103"/>
      <c r="HNQ22" s="103"/>
      <c r="HNR22" s="103"/>
      <c r="HNS22" s="103"/>
      <c r="HNT22" s="103"/>
      <c r="HNU22" s="103"/>
      <c r="HNV22" s="103"/>
      <c r="HNW22" s="103"/>
      <c r="HNX22" s="103"/>
      <c r="HNY22" s="103"/>
      <c r="HNZ22" s="103"/>
      <c r="HOA22" s="103"/>
      <c r="HOB22" s="103"/>
      <c r="HOC22" s="103"/>
      <c r="HOD22" s="103"/>
      <c r="HOE22" s="103"/>
      <c r="HOF22" s="103"/>
      <c r="HOG22" s="103"/>
      <c r="HOH22" s="103"/>
      <c r="HOI22" s="103"/>
      <c r="HOJ22" s="103"/>
      <c r="HOK22" s="103"/>
      <c r="HOL22" s="103"/>
      <c r="HOM22" s="103"/>
      <c r="HON22" s="103"/>
      <c r="HOO22" s="103"/>
      <c r="HOP22" s="103"/>
      <c r="HOQ22" s="103"/>
      <c r="HOR22" s="103"/>
      <c r="HOS22" s="103"/>
      <c r="HOT22" s="103"/>
      <c r="HOU22" s="103"/>
      <c r="HOV22" s="103"/>
      <c r="HOW22" s="103"/>
      <c r="HOX22" s="103"/>
      <c r="HOY22" s="103"/>
      <c r="HOZ22" s="103"/>
      <c r="HPA22" s="103"/>
      <c r="HPB22" s="103"/>
      <c r="HPC22" s="103"/>
      <c r="HPD22" s="103"/>
      <c r="HPE22" s="103"/>
      <c r="HPF22" s="103"/>
      <c r="HPG22" s="103"/>
      <c r="HPH22" s="103"/>
      <c r="HPI22" s="103"/>
      <c r="HPJ22" s="103"/>
      <c r="HPK22" s="103"/>
      <c r="HPL22" s="103"/>
      <c r="HPM22" s="103"/>
      <c r="HPN22" s="103"/>
      <c r="HPO22" s="103"/>
      <c r="HPP22" s="103"/>
      <c r="HPQ22" s="103"/>
      <c r="HPR22" s="103"/>
      <c r="HPS22" s="103"/>
      <c r="HPT22" s="103"/>
      <c r="HPU22" s="103"/>
      <c r="HPV22" s="103"/>
      <c r="HPW22" s="103"/>
      <c r="HPX22" s="103"/>
      <c r="HPY22" s="103"/>
      <c r="HPZ22" s="103"/>
      <c r="HQA22" s="103"/>
      <c r="HQB22" s="103"/>
      <c r="HQC22" s="103"/>
      <c r="HQD22" s="103"/>
      <c r="HQE22" s="103"/>
      <c r="HQF22" s="103"/>
      <c r="HQG22" s="103"/>
      <c r="HQH22" s="103"/>
      <c r="HQI22" s="103"/>
      <c r="HQJ22" s="103"/>
      <c r="HQK22" s="103"/>
      <c r="HQL22" s="103"/>
      <c r="HQM22" s="103"/>
      <c r="HQN22" s="103"/>
      <c r="HQO22" s="103"/>
      <c r="HQP22" s="103"/>
      <c r="HQQ22" s="103"/>
      <c r="HQR22" s="103"/>
      <c r="HQS22" s="103"/>
      <c r="HQT22" s="103"/>
      <c r="HQU22" s="103"/>
      <c r="HQV22" s="103"/>
      <c r="HQW22" s="103"/>
      <c r="HQX22" s="103"/>
      <c r="HQY22" s="103"/>
      <c r="HQZ22" s="103"/>
      <c r="HRA22" s="103"/>
      <c r="HRB22" s="103"/>
      <c r="HRC22" s="103"/>
      <c r="HRD22" s="103"/>
      <c r="HRE22" s="103"/>
      <c r="HRF22" s="103"/>
      <c r="HRG22" s="103"/>
      <c r="HRH22" s="103"/>
      <c r="HRI22" s="103"/>
      <c r="HRJ22" s="103"/>
      <c r="HRK22" s="103"/>
      <c r="HRL22" s="103"/>
      <c r="HRM22" s="103"/>
      <c r="HRN22" s="103"/>
      <c r="HRO22" s="103"/>
      <c r="HRP22" s="103"/>
      <c r="HRQ22" s="103"/>
      <c r="HRR22" s="103"/>
      <c r="HRS22" s="103"/>
      <c r="HRT22" s="103"/>
      <c r="HRU22" s="103"/>
      <c r="HRV22" s="103"/>
      <c r="HRW22" s="103"/>
      <c r="HRX22" s="103"/>
      <c r="HRY22" s="103"/>
      <c r="HRZ22" s="103"/>
      <c r="HSA22" s="103"/>
      <c r="HSB22" s="103"/>
      <c r="HSC22" s="103"/>
      <c r="HSD22" s="103"/>
      <c r="HSE22" s="103"/>
      <c r="HSF22" s="103"/>
      <c r="HSG22" s="103"/>
      <c r="HSH22" s="103"/>
      <c r="HSI22" s="103"/>
      <c r="HSJ22" s="103"/>
      <c r="HSK22" s="103"/>
      <c r="HSL22" s="103"/>
      <c r="HSM22" s="103"/>
      <c r="HSN22" s="103"/>
      <c r="HSO22" s="103"/>
      <c r="HSP22" s="103"/>
      <c r="HSQ22" s="103"/>
      <c r="HSR22" s="103"/>
      <c r="HSS22" s="103"/>
      <c r="HST22" s="103"/>
      <c r="HSU22" s="103"/>
      <c r="HSV22" s="103"/>
      <c r="HSW22" s="103"/>
      <c r="HSX22" s="103"/>
      <c r="HSY22" s="103"/>
      <c r="HSZ22" s="103"/>
      <c r="HTA22" s="103"/>
      <c r="HTB22" s="103"/>
      <c r="HTC22" s="103"/>
      <c r="HTD22" s="103"/>
      <c r="HTE22" s="103"/>
      <c r="HTF22" s="103"/>
      <c r="HTG22" s="103"/>
      <c r="HTH22" s="103"/>
      <c r="HTI22" s="103"/>
      <c r="HTJ22" s="103"/>
      <c r="HTK22" s="103"/>
      <c r="HTL22" s="103"/>
      <c r="HTM22" s="103"/>
      <c r="HTN22" s="103"/>
      <c r="HTO22" s="103"/>
      <c r="HTP22" s="103"/>
      <c r="HTQ22" s="103"/>
      <c r="HTR22" s="103"/>
      <c r="HTS22" s="103"/>
      <c r="HTT22" s="103"/>
      <c r="HTU22" s="103"/>
      <c r="HTV22" s="103"/>
      <c r="HTW22" s="103"/>
      <c r="HTX22" s="103"/>
      <c r="HTY22" s="103"/>
      <c r="HTZ22" s="103"/>
      <c r="HUA22" s="103"/>
      <c r="HUB22" s="103"/>
      <c r="HUC22" s="103"/>
      <c r="HUD22" s="103"/>
      <c r="HUE22" s="103"/>
      <c r="HUF22" s="103"/>
      <c r="HUG22" s="103"/>
      <c r="HUH22" s="103"/>
      <c r="HUI22" s="103"/>
      <c r="HUJ22" s="103"/>
      <c r="HUK22" s="103"/>
      <c r="HUL22" s="103"/>
      <c r="HUM22" s="103"/>
      <c r="HUN22" s="103"/>
      <c r="HUO22" s="103"/>
      <c r="HUP22" s="103"/>
      <c r="HUQ22" s="103"/>
      <c r="HUR22" s="103"/>
      <c r="HUS22" s="103"/>
      <c r="HUT22" s="103"/>
      <c r="HUU22" s="103"/>
      <c r="HUV22" s="103"/>
      <c r="HUW22" s="103"/>
      <c r="HUX22" s="103"/>
      <c r="HUY22" s="103"/>
      <c r="HUZ22" s="103"/>
      <c r="HVA22" s="103"/>
      <c r="HVB22" s="103"/>
      <c r="HVC22" s="103"/>
      <c r="HVD22" s="103"/>
      <c r="HVE22" s="103"/>
      <c r="HVF22" s="103"/>
      <c r="HVG22" s="103"/>
      <c r="HVH22" s="103"/>
      <c r="HVI22" s="103"/>
      <c r="HVJ22" s="103"/>
      <c r="HVK22" s="103"/>
      <c r="HVL22" s="103"/>
      <c r="HVM22" s="103"/>
      <c r="HVN22" s="103"/>
      <c r="HVO22" s="103"/>
      <c r="HVP22" s="103"/>
      <c r="HVQ22" s="103"/>
      <c r="HVR22" s="103"/>
      <c r="HVS22" s="103"/>
      <c r="HVT22" s="103"/>
      <c r="HVU22" s="103"/>
      <c r="HVV22" s="103"/>
      <c r="HVW22" s="103"/>
      <c r="HVX22" s="103"/>
      <c r="HVY22" s="103"/>
      <c r="HVZ22" s="103"/>
      <c r="HWA22" s="103"/>
      <c r="HWB22" s="103"/>
      <c r="HWC22" s="103"/>
      <c r="HWD22" s="103"/>
      <c r="HWE22" s="103"/>
      <c r="HWF22" s="103"/>
      <c r="HWG22" s="103"/>
      <c r="HWH22" s="103"/>
      <c r="HWI22" s="103"/>
      <c r="HWJ22" s="103"/>
      <c r="HWK22" s="103"/>
      <c r="HWL22" s="103"/>
      <c r="HWM22" s="103"/>
      <c r="HWN22" s="103"/>
      <c r="HWO22" s="103"/>
      <c r="HWP22" s="103"/>
      <c r="HWQ22" s="103"/>
      <c r="HWR22" s="103"/>
      <c r="HWS22" s="103"/>
      <c r="HWT22" s="103"/>
      <c r="HWU22" s="103"/>
      <c r="HWV22" s="103"/>
      <c r="HWW22" s="103"/>
      <c r="HWX22" s="103"/>
      <c r="HWY22" s="103"/>
      <c r="HWZ22" s="103"/>
      <c r="HXA22" s="103"/>
      <c r="HXB22" s="103"/>
      <c r="HXC22" s="103"/>
      <c r="HXD22" s="103"/>
      <c r="HXE22" s="103"/>
      <c r="HXF22" s="103"/>
      <c r="HXG22" s="103"/>
      <c r="HXH22" s="103"/>
      <c r="HXI22" s="103"/>
      <c r="HXJ22" s="103"/>
      <c r="HXK22" s="103"/>
      <c r="HXL22" s="103"/>
      <c r="HXM22" s="103"/>
      <c r="HXN22" s="103"/>
      <c r="HXO22" s="103"/>
      <c r="HXP22" s="103"/>
      <c r="HXQ22" s="103"/>
      <c r="HXR22" s="103"/>
      <c r="HXS22" s="103"/>
      <c r="HXT22" s="103"/>
      <c r="HXU22" s="103"/>
      <c r="HXV22" s="103"/>
      <c r="HXW22" s="103"/>
      <c r="HXX22" s="103"/>
      <c r="HXY22" s="103"/>
      <c r="HXZ22" s="103"/>
      <c r="HYA22" s="103"/>
      <c r="HYB22" s="103"/>
      <c r="HYC22" s="103"/>
      <c r="HYD22" s="103"/>
      <c r="HYE22" s="103"/>
      <c r="HYF22" s="103"/>
      <c r="HYG22" s="103"/>
      <c r="HYH22" s="103"/>
      <c r="HYI22" s="103"/>
      <c r="HYJ22" s="103"/>
      <c r="HYK22" s="103"/>
      <c r="HYL22" s="103"/>
      <c r="HYM22" s="103"/>
      <c r="HYN22" s="103"/>
      <c r="HYO22" s="103"/>
      <c r="HYP22" s="103"/>
      <c r="HYQ22" s="103"/>
      <c r="HYR22" s="103"/>
      <c r="HYS22" s="103"/>
      <c r="HYT22" s="103"/>
      <c r="HYU22" s="103"/>
      <c r="HYV22" s="103"/>
      <c r="HYW22" s="103"/>
      <c r="HYX22" s="103"/>
      <c r="HYY22" s="103"/>
      <c r="HYZ22" s="103"/>
      <c r="HZA22" s="103"/>
      <c r="HZB22" s="103"/>
      <c r="HZC22" s="103"/>
      <c r="HZD22" s="103"/>
      <c r="HZE22" s="103"/>
      <c r="HZF22" s="103"/>
      <c r="HZG22" s="103"/>
      <c r="HZH22" s="103"/>
      <c r="HZI22" s="103"/>
      <c r="HZJ22" s="103"/>
      <c r="HZK22" s="103"/>
      <c r="HZL22" s="103"/>
      <c r="HZM22" s="103"/>
      <c r="HZN22" s="103"/>
      <c r="HZO22" s="103"/>
      <c r="HZP22" s="103"/>
      <c r="HZQ22" s="103"/>
      <c r="HZR22" s="103"/>
      <c r="HZS22" s="103"/>
      <c r="HZT22" s="103"/>
      <c r="HZU22" s="103"/>
      <c r="HZV22" s="103"/>
      <c r="HZW22" s="103"/>
      <c r="HZX22" s="103"/>
      <c r="HZY22" s="103"/>
      <c r="HZZ22" s="103"/>
      <c r="IAA22" s="103"/>
      <c r="IAB22" s="103"/>
      <c r="IAC22" s="103"/>
      <c r="IAD22" s="103"/>
      <c r="IAE22" s="103"/>
      <c r="IAF22" s="103"/>
      <c r="IAG22" s="103"/>
      <c r="IAH22" s="103"/>
      <c r="IAI22" s="103"/>
      <c r="IAJ22" s="103"/>
      <c r="IAK22" s="103"/>
      <c r="IAL22" s="103"/>
      <c r="IAM22" s="103"/>
      <c r="IAN22" s="103"/>
      <c r="IAO22" s="103"/>
      <c r="IAP22" s="103"/>
      <c r="IAQ22" s="103"/>
      <c r="IAR22" s="103"/>
      <c r="IAS22" s="103"/>
      <c r="IAT22" s="103"/>
      <c r="IAU22" s="103"/>
      <c r="IAV22" s="103"/>
      <c r="IAW22" s="103"/>
      <c r="IAX22" s="103"/>
      <c r="IAY22" s="103"/>
      <c r="IAZ22" s="103"/>
      <c r="IBA22" s="103"/>
      <c r="IBB22" s="103"/>
      <c r="IBC22" s="103"/>
      <c r="IBD22" s="103"/>
      <c r="IBE22" s="103"/>
      <c r="IBF22" s="103"/>
      <c r="IBG22" s="103"/>
      <c r="IBH22" s="103"/>
      <c r="IBI22" s="103"/>
      <c r="IBJ22" s="103"/>
      <c r="IBK22" s="103"/>
      <c r="IBL22" s="103"/>
      <c r="IBM22" s="103"/>
      <c r="IBN22" s="103"/>
      <c r="IBO22" s="103"/>
      <c r="IBP22" s="103"/>
      <c r="IBQ22" s="103"/>
      <c r="IBR22" s="103"/>
      <c r="IBS22" s="103"/>
      <c r="IBT22" s="103"/>
      <c r="IBU22" s="103"/>
      <c r="IBV22" s="103"/>
      <c r="IBW22" s="103"/>
      <c r="IBX22" s="103"/>
      <c r="IBY22" s="103"/>
      <c r="IBZ22" s="103"/>
      <c r="ICA22" s="103"/>
      <c r="ICB22" s="103"/>
      <c r="ICC22" s="103"/>
      <c r="ICD22" s="103"/>
      <c r="ICE22" s="103"/>
      <c r="ICF22" s="103"/>
      <c r="ICG22" s="103"/>
      <c r="ICH22" s="103"/>
      <c r="ICI22" s="103"/>
      <c r="ICJ22" s="103"/>
      <c r="ICK22" s="103"/>
      <c r="ICL22" s="103"/>
      <c r="ICM22" s="103"/>
      <c r="ICN22" s="103"/>
      <c r="ICO22" s="103"/>
      <c r="ICP22" s="103"/>
      <c r="ICQ22" s="103"/>
      <c r="ICR22" s="103"/>
      <c r="ICS22" s="103"/>
      <c r="ICT22" s="103"/>
      <c r="ICU22" s="103"/>
      <c r="ICV22" s="103"/>
      <c r="ICW22" s="103"/>
      <c r="ICX22" s="103"/>
      <c r="ICY22" s="103"/>
      <c r="ICZ22" s="103"/>
      <c r="IDA22" s="103"/>
      <c r="IDB22" s="103"/>
      <c r="IDC22" s="103"/>
      <c r="IDD22" s="103"/>
      <c r="IDE22" s="103"/>
      <c r="IDF22" s="103"/>
      <c r="IDG22" s="103"/>
      <c r="IDH22" s="103"/>
      <c r="IDI22" s="103"/>
      <c r="IDJ22" s="103"/>
      <c r="IDK22" s="103"/>
      <c r="IDL22" s="103"/>
      <c r="IDM22" s="103"/>
      <c r="IDN22" s="103"/>
      <c r="IDO22" s="103"/>
      <c r="IDP22" s="103"/>
      <c r="IDQ22" s="103"/>
      <c r="IDR22" s="103"/>
      <c r="IDS22" s="103"/>
      <c r="IDT22" s="103"/>
      <c r="IDU22" s="103"/>
      <c r="IDV22" s="103"/>
      <c r="IDW22" s="103"/>
      <c r="IDX22" s="103"/>
      <c r="IDY22" s="103"/>
      <c r="IDZ22" s="103"/>
      <c r="IEA22" s="103"/>
      <c r="IEB22" s="103"/>
      <c r="IEC22" s="103"/>
      <c r="IED22" s="103"/>
      <c r="IEE22" s="103"/>
      <c r="IEF22" s="103"/>
      <c r="IEG22" s="103"/>
      <c r="IEH22" s="103"/>
      <c r="IEI22" s="103"/>
      <c r="IEJ22" s="103"/>
      <c r="IEK22" s="103"/>
      <c r="IEL22" s="103"/>
      <c r="IEM22" s="103"/>
      <c r="IEN22" s="103"/>
      <c r="IEO22" s="103"/>
      <c r="IEP22" s="103"/>
      <c r="IEQ22" s="103"/>
      <c r="IER22" s="103"/>
      <c r="IES22" s="103"/>
      <c r="IET22" s="103"/>
      <c r="IEU22" s="103"/>
      <c r="IEV22" s="103"/>
      <c r="IEW22" s="103"/>
      <c r="IEX22" s="103"/>
      <c r="IEY22" s="103"/>
      <c r="IEZ22" s="103"/>
      <c r="IFA22" s="103"/>
      <c r="IFB22" s="103"/>
      <c r="IFC22" s="103"/>
      <c r="IFD22" s="103"/>
      <c r="IFE22" s="103"/>
      <c r="IFF22" s="103"/>
      <c r="IFG22" s="103"/>
      <c r="IFH22" s="103"/>
      <c r="IFI22" s="103"/>
      <c r="IFJ22" s="103"/>
      <c r="IFK22" s="103"/>
      <c r="IFL22" s="103"/>
      <c r="IFM22" s="103"/>
      <c r="IFN22" s="103"/>
      <c r="IFO22" s="103"/>
      <c r="IFP22" s="103"/>
      <c r="IFQ22" s="103"/>
      <c r="IFR22" s="103"/>
      <c r="IFS22" s="103"/>
      <c r="IFT22" s="103"/>
      <c r="IFU22" s="103"/>
      <c r="IFV22" s="103"/>
      <c r="IFW22" s="103"/>
      <c r="IFX22" s="103"/>
      <c r="IFY22" s="103"/>
      <c r="IFZ22" s="103"/>
      <c r="IGA22" s="103"/>
      <c r="IGB22" s="103"/>
      <c r="IGC22" s="103"/>
      <c r="IGD22" s="103"/>
      <c r="IGE22" s="103"/>
      <c r="IGF22" s="103"/>
      <c r="IGG22" s="103"/>
      <c r="IGH22" s="103"/>
      <c r="IGI22" s="103"/>
      <c r="IGJ22" s="103"/>
      <c r="IGK22" s="103"/>
      <c r="IGL22" s="103"/>
      <c r="IGM22" s="103"/>
      <c r="IGN22" s="103"/>
      <c r="IGO22" s="103"/>
      <c r="IGP22" s="103"/>
      <c r="IGQ22" s="103"/>
      <c r="IGR22" s="103"/>
      <c r="IGS22" s="103"/>
      <c r="IGT22" s="103"/>
      <c r="IGU22" s="103"/>
      <c r="IGV22" s="103"/>
      <c r="IGW22" s="103"/>
      <c r="IGX22" s="103"/>
      <c r="IGY22" s="103"/>
      <c r="IGZ22" s="103"/>
      <c r="IHA22" s="103"/>
      <c r="IHB22" s="103"/>
      <c r="IHC22" s="103"/>
      <c r="IHD22" s="103"/>
      <c r="IHE22" s="103"/>
      <c r="IHF22" s="103"/>
      <c r="IHG22" s="103"/>
      <c r="IHH22" s="103"/>
      <c r="IHI22" s="103"/>
      <c r="IHJ22" s="103"/>
      <c r="IHK22" s="103"/>
      <c r="IHL22" s="103"/>
      <c r="IHM22" s="103"/>
      <c r="IHN22" s="103"/>
      <c r="IHO22" s="103"/>
      <c r="IHP22" s="103"/>
      <c r="IHQ22" s="103"/>
      <c r="IHR22" s="103"/>
      <c r="IHS22" s="103"/>
      <c r="IHT22" s="103"/>
      <c r="IHU22" s="103"/>
      <c r="IHV22" s="103"/>
      <c r="IHW22" s="103"/>
      <c r="IHX22" s="103"/>
      <c r="IHY22" s="103"/>
      <c r="IHZ22" s="103"/>
      <c r="IIA22" s="103"/>
      <c r="IIB22" s="103"/>
      <c r="IIC22" s="103"/>
      <c r="IID22" s="103"/>
      <c r="IIE22" s="103"/>
      <c r="IIF22" s="103"/>
      <c r="IIG22" s="103"/>
      <c r="IIH22" s="103"/>
      <c r="III22" s="103"/>
      <c r="IIJ22" s="103"/>
      <c r="IIK22" s="103"/>
      <c r="IIL22" s="103"/>
      <c r="IIM22" s="103"/>
      <c r="IIN22" s="103"/>
      <c r="IIO22" s="103"/>
      <c r="IIP22" s="103"/>
      <c r="IIQ22" s="103"/>
      <c r="IIR22" s="103"/>
      <c r="IIS22" s="103"/>
      <c r="IIT22" s="103"/>
      <c r="IIU22" s="103"/>
      <c r="IIV22" s="103"/>
      <c r="IIW22" s="103"/>
      <c r="IIX22" s="103"/>
      <c r="IIY22" s="103"/>
      <c r="IIZ22" s="103"/>
      <c r="IJA22" s="103"/>
      <c r="IJB22" s="103"/>
      <c r="IJC22" s="103"/>
      <c r="IJD22" s="103"/>
      <c r="IJE22" s="103"/>
      <c r="IJF22" s="103"/>
      <c r="IJG22" s="103"/>
      <c r="IJH22" s="103"/>
      <c r="IJI22" s="103"/>
      <c r="IJJ22" s="103"/>
      <c r="IJK22" s="103"/>
      <c r="IJL22" s="103"/>
      <c r="IJM22" s="103"/>
      <c r="IJN22" s="103"/>
      <c r="IJO22" s="103"/>
      <c r="IJP22" s="103"/>
      <c r="IJQ22" s="103"/>
      <c r="IJR22" s="103"/>
      <c r="IJS22" s="103"/>
      <c r="IJT22" s="103"/>
      <c r="IJU22" s="103"/>
      <c r="IJV22" s="103"/>
      <c r="IJW22" s="103"/>
      <c r="IJX22" s="103"/>
      <c r="IJY22" s="103"/>
      <c r="IJZ22" s="103"/>
      <c r="IKA22" s="103"/>
      <c r="IKB22" s="103"/>
      <c r="IKC22" s="103"/>
      <c r="IKD22" s="103"/>
      <c r="IKE22" s="103"/>
      <c r="IKF22" s="103"/>
      <c r="IKG22" s="103"/>
      <c r="IKH22" s="103"/>
      <c r="IKI22" s="103"/>
      <c r="IKJ22" s="103"/>
      <c r="IKK22" s="103"/>
      <c r="IKL22" s="103"/>
      <c r="IKM22" s="103"/>
      <c r="IKN22" s="103"/>
      <c r="IKO22" s="103"/>
      <c r="IKP22" s="103"/>
      <c r="IKQ22" s="103"/>
      <c r="IKR22" s="103"/>
      <c r="IKS22" s="103"/>
      <c r="IKT22" s="103"/>
      <c r="IKU22" s="103"/>
      <c r="IKV22" s="103"/>
      <c r="IKW22" s="103"/>
      <c r="IKX22" s="103"/>
      <c r="IKY22" s="103"/>
      <c r="IKZ22" s="103"/>
      <c r="ILA22" s="103"/>
      <c r="ILB22" s="103"/>
      <c r="ILC22" s="103"/>
      <c r="ILD22" s="103"/>
      <c r="ILE22" s="103"/>
      <c r="ILF22" s="103"/>
      <c r="ILG22" s="103"/>
      <c r="ILH22" s="103"/>
      <c r="ILI22" s="103"/>
      <c r="ILJ22" s="103"/>
      <c r="ILK22" s="103"/>
      <c r="ILL22" s="103"/>
      <c r="ILM22" s="103"/>
      <c r="ILN22" s="103"/>
      <c r="ILO22" s="103"/>
      <c r="ILP22" s="103"/>
      <c r="ILQ22" s="103"/>
      <c r="ILR22" s="103"/>
      <c r="ILS22" s="103"/>
      <c r="ILT22" s="103"/>
      <c r="ILU22" s="103"/>
      <c r="ILV22" s="103"/>
      <c r="ILW22" s="103"/>
      <c r="ILX22" s="103"/>
      <c r="ILY22" s="103"/>
      <c r="ILZ22" s="103"/>
      <c r="IMA22" s="103"/>
      <c r="IMB22" s="103"/>
      <c r="IMC22" s="103"/>
      <c r="IMD22" s="103"/>
      <c r="IME22" s="103"/>
      <c r="IMF22" s="103"/>
      <c r="IMG22" s="103"/>
      <c r="IMH22" s="103"/>
      <c r="IMI22" s="103"/>
      <c r="IMJ22" s="103"/>
      <c r="IMK22" s="103"/>
      <c r="IML22" s="103"/>
      <c r="IMM22" s="103"/>
      <c r="IMN22" s="103"/>
      <c r="IMO22" s="103"/>
      <c r="IMP22" s="103"/>
      <c r="IMQ22" s="103"/>
      <c r="IMR22" s="103"/>
      <c r="IMS22" s="103"/>
      <c r="IMT22" s="103"/>
      <c r="IMU22" s="103"/>
      <c r="IMV22" s="103"/>
      <c r="IMW22" s="103"/>
      <c r="IMX22" s="103"/>
      <c r="IMY22" s="103"/>
      <c r="IMZ22" s="103"/>
      <c r="INA22" s="103"/>
      <c r="INB22" s="103"/>
      <c r="INC22" s="103"/>
      <c r="IND22" s="103"/>
      <c r="INE22" s="103"/>
      <c r="INF22" s="103"/>
      <c r="ING22" s="103"/>
      <c r="INH22" s="103"/>
      <c r="INI22" s="103"/>
      <c r="INJ22" s="103"/>
      <c r="INK22" s="103"/>
      <c r="INL22" s="103"/>
      <c r="INM22" s="103"/>
      <c r="INN22" s="103"/>
      <c r="INO22" s="103"/>
      <c r="INP22" s="103"/>
      <c r="INQ22" s="103"/>
      <c r="INR22" s="103"/>
      <c r="INS22" s="103"/>
      <c r="INT22" s="103"/>
      <c r="INU22" s="103"/>
      <c r="INV22" s="103"/>
      <c r="INW22" s="103"/>
      <c r="INX22" s="103"/>
      <c r="INY22" s="103"/>
      <c r="INZ22" s="103"/>
      <c r="IOA22" s="103"/>
      <c r="IOB22" s="103"/>
      <c r="IOC22" s="103"/>
      <c r="IOD22" s="103"/>
      <c r="IOE22" s="103"/>
      <c r="IOF22" s="103"/>
      <c r="IOG22" s="103"/>
      <c r="IOH22" s="103"/>
      <c r="IOI22" s="103"/>
      <c r="IOJ22" s="103"/>
      <c r="IOK22" s="103"/>
      <c r="IOL22" s="103"/>
      <c r="IOM22" s="103"/>
      <c r="ION22" s="103"/>
      <c r="IOO22" s="103"/>
      <c r="IOP22" s="103"/>
      <c r="IOQ22" s="103"/>
      <c r="IOR22" s="103"/>
      <c r="IOS22" s="103"/>
      <c r="IOT22" s="103"/>
      <c r="IOU22" s="103"/>
      <c r="IOV22" s="103"/>
      <c r="IOW22" s="103"/>
      <c r="IOX22" s="103"/>
      <c r="IOY22" s="103"/>
      <c r="IOZ22" s="103"/>
      <c r="IPA22" s="103"/>
      <c r="IPB22" s="103"/>
      <c r="IPC22" s="103"/>
      <c r="IPD22" s="103"/>
      <c r="IPE22" s="103"/>
      <c r="IPF22" s="103"/>
      <c r="IPG22" s="103"/>
      <c r="IPH22" s="103"/>
      <c r="IPI22" s="103"/>
      <c r="IPJ22" s="103"/>
      <c r="IPK22" s="103"/>
      <c r="IPL22" s="103"/>
      <c r="IPM22" s="103"/>
      <c r="IPN22" s="103"/>
      <c r="IPO22" s="103"/>
      <c r="IPP22" s="103"/>
      <c r="IPQ22" s="103"/>
      <c r="IPR22" s="103"/>
      <c r="IPS22" s="103"/>
      <c r="IPT22" s="103"/>
      <c r="IPU22" s="103"/>
      <c r="IPV22" s="103"/>
      <c r="IPW22" s="103"/>
      <c r="IPX22" s="103"/>
      <c r="IPY22" s="103"/>
      <c r="IPZ22" s="103"/>
      <c r="IQA22" s="103"/>
      <c r="IQB22" s="103"/>
      <c r="IQC22" s="103"/>
      <c r="IQD22" s="103"/>
      <c r="IQE22" s="103"/>
      <c r="IQF22" s="103"/>
      <c r="IQG22" s="103"/>
      <c r="IQH22" s="103"/>
      <c r="IQI22" s="103"/>
      <c r="IQJ22" s="103"/>
      <c r="IQK22" s="103"/>
      <c r="IQL22" s="103"/>
      <c r="IQM22" s="103"/>
      <c r="IQN22" s="103"/>
      <c r="IQO22" s="103"/>
      <c r="IQP22" s="103"/>
      <c r="IQQ22" s="103"/>
      <c r="IQR22" s="103"/>
      <c r="IQS22" s="103"/>
      <c r="IQT22" s="103"/>
      <c r="IQU22" s="103"/>
      <c r="IQV22" s="103"/>
      <c r="IQW22" s="103"/>
      <c r="IQX22" s="103"/>
      <c r="IQY22" s="103"/>
      <c r="IQZ22" s="103"/>
      <c r="IRA22" s="103"/>
      <c r="IRB22" s="103"/>
      <c r="IRC22" s="103"/>
      <c r="IRD22" s="103"/>
      <c r="IRE22" s="103"/>
      <c r="IRF22" s="103"/>
      <c r="IRG22" s="103"/>
      <c r="IRH22" s="103"/>
      <c r="IRI22" s="103"/>
      <c r="IRJ22" s="103"/>
      <c r="IRK22" s="103"/>
      <c r="IRL22" s="103"/>
      <c r="IRM22" s="103"/>
      <c r="IRN22" s="103"/>
      <c r="IRO22" s="103"/>
      <c r="IRP22" s="103"/>
      <c r="IRQ22" s="103"/>
      <c r="IRR22" s="103"/>
      <c r="IRS22" s="103"/>
      <c r="IRT22" s="103"/>
      <c r="IRU22" s="103"/>
      <c r="IRV22" s="103"/>
      <c r="IRW22" s="103"/>
      <c r="IRX22" s="103"/>
      <c r="IRY22" s="103"/>
      <c r="IRZ22" s="103"/>
      <c r="ISA22" s="103"/>
      <c r="ISB22" s="103"/>
      <c r="ISC22" s="103"/>
      <c r="ISD22" s="103"/>
      <c r="ISE22" s="103"/>
      <c r="ISF22" s="103"/>
      <c r="ISG22" s="103"/>
      <c r="ISH22" s="103"/>
      <c r="ISI22" s="103"/>
      <c r="ISJ22" s="103"/>
      <c r="ISK22" s="103"/>
      <c r="ISL22" s="103"/>
      <c r="ISM22" s="103"/>
      <c r="ISN22" s="103"/>
      <c r="ISO22" s="103"/>
      <c r="ISP22" s="103"/>
      <c r="ISQ22" s="103"/>
      <c r="ISR22" s="103"/>
      <c r="ISS22" s="103"/>
      <c r="IST22" s="103"/>
      <c r="ISU22" s="103"/>
      <c r="ISV22" s="103"/>
      <c r="ISW22" s="103"/>
      <c r="ISX22" s="103"/>
      <c r="ISY22" s="103"/>
      <c r="ISZ22" s="103"/>
      <c r="ITA22" s="103"/>
      <c r="ITB22" s="103"/>
      <c r="ITC22" s="103"/>
      <c r="ITD22" s="103"/>
      <c r="ITE22" s="103"/>
      <c r="ITF22" s="103"/>
      <c r="ITG22" s="103"/>
      <c r="ITH22" s="103"/>
      <c r="ITI22" s="103"/>
      <c r="ITJ22" s="103"/>
      <c r="ITK22" s="103"/>
      <c r="ITL22" s="103"/>
      <c r="ITM22" s="103"/>
      <c r="ITN22" s="103"/>
      <c r="ITO22" s="103"/>
      <c r="ITP22" s="103"/>
      <c r="ITQ22" s="103"/>
      <c r="ITR22" s="103"/>
      <c r="ITS22" s="103"/>
      <c r="ITT22" s="103"/>
      <c r="ITU22" s="103"/>
      <c r="ITV22" s="103"/>
      <c r="ITW22" s="103"/>
      <c r="ITX22" s="103"/>
      <c r="ITY22" s="103"/>
      <c r="ITZ22" s="103"/>
      <c r="IUA22" s="103"/>
      <c r="IUB22" s="103"/>
      <c r="IUC22" s="103"/>
      <c r="IUD22" s="103"/>
      <c r="IUE22" s="103"/>
      <c r="IUF22" s="103"/>
      <c r="IUG22" s="103"/>
      <c r="IUH22" s="103"/>
      <c r="IUI22" s="103"/>
      <c r="IUJ22" s="103"/>
      <c r="IUK22" s="103"/>
      <c r="IUL22" s="103"/>
      <c r="IUM22" s="103"/>
      <c r="IUN22" s="103"/>
      <c r="IUO22" s="103"/>
      <c r="IUP22" s="103"/>
      <c r="IUQ22" s="103"/>
      <c r="IUR22" s="103"/>
      <c r="IUS22" s="103"/>
      <c r="IUT22" s="103"/>
      <c r="IUU22" s="103"/>
      <c r="IUV22" s="103"/>
      <c r="IUW22" s="103"/>
      <c r="IUX22" s="103"/>
      <c r="IUY22" s="103"/>
      <c r="IUZ22" s="103"/>
      <c r="IVA22" s="103"/>
      <c r="IVB22" s="103"/>
      <c r="IVC22" s="103"/>
      <c r="IVD22" s="103"/>
      <c r="IVE22" s="103"/>
      <c r="IVF22" s="103"/>
      <c r="IVG22" s="103"/>
      <c r="IVH22" s="103"/>
      <c r="IVI22" s="103"/>
      <c r="IVJ22" s="103"/>
      <c r="IVK22" s="103"/>
      <c r="IVL22" s="103"/>
      <c r="IVM22" s="103"/>
      <c r="IVN22" s="103"/>
      <c r="IVO22" s="103"/>
      <c r="IVP22" s="103"/>
      <c r="IVQ22" s="103"/>
      <c r="IVR22" s="103"/>
      <c r="IVS22" s="103"/>
      <c r="IVT22" s="103"/>
      <c r="IVU22" s="103"/>
      <c r="IVV22" s="103"/>
      <c r="IVW22" s="103"/>
      <c r="IVX22" s="103"/>
      <c r="IVY22" s="103"/>
      <c r="IVZ22" s="103"/>
      <c r="IWA22" s="103"/>
      <c r="IWB22" s="103"/>
      <c r="IWC22" s="103"/>
      <c r="IWD22" s="103"/>
      <c r="IWE22" s="103"/>
      <c r="IWF22" s="103"/>
      <c r="IWG22" s="103"/>
      <c r="IWH22" s="103"/>
      <c r="IWI22" s="103"/>
      <c r="IWJ22" s="103"/>
      <c r="IWK22" s="103"/>
      <c r="IWL22" s="103"/>
      <c r="IWM22" s="103"/>
      <c r="IWN22" s="103"/>
      <c r="IWO22" s="103"/>
      <c r="IWP22" s="103"/>
      <c r="IWQ22" s="103"/>
      <c r="IWR22" s="103"/>
      <c r="IWS22" s="103"/>
      <c r="IWT22" s="103"/>
      <c r="IWU22" s="103"/>
      <c r="IWV22" s="103"/>
      <c r="IWW22" s="103"/>
      <c r="IWX22" s="103"/>
      <c r="IWY22" s="103"/>
      <c r="IWZ22" s="103"/>
      <c r="IXA22" s="103"/>
      <c r="IXB22" s="103"/>
      <c r="IXC22" s="103"/>
      <c r="IXD22" s="103"/>
      <c r="IXE22" s="103"/>
      <c r="IXF22" s="103"/>
      <c r="IXG22" s="103"/>
      <c r="IXH22" s="103"/>
      <c r="IXI22" s="103"/>
      <c r="IXJ22" s="103"/>
      <c r="IXK22" s="103"/>
      <c r="IXL22" s="103"/>
      <c r="IXM22" s="103"/>
      <c r="IXN22" s="103"/>
      <c r="IXO22" s="103"/>
      <c r="IXP22" s="103"/>
      <c r="IXQ22" s="103"/>
      <c r="IXR22" s="103"/>
      <c r="IXS22" s="103"/>
      <c r="IXT22" s="103"/>
      <c r="IXU22" s="103"/>
      <c r="IXV22" s="103"/>
      <c r="IXW22" s="103"/>
      <c r="IXX22" s="103"/>
      <c r="IXY22" s="103"/>
      <c r="IXZ22" s="103"/>
      <c r="IYA22" s="103"/>
      <c r="IYB22" s="103"/>
      <c r="IYC22" s="103"/>
      <c r="IYD22" s="103"/>
      <c r="IYE22" s="103"/>
      <c r="IYF22" s="103"/>
      <c r="IYG22" s="103"/>
      <c r="IYH22" s="103"/>
      <c r="IYI22" s="103"/>
      <c r="IYJ22" s="103"/>
      <c r="IYK22" s="103"/>
      <c r="IYL22" s="103"/>
      <c r="IYM22" s="103"/>
      <c r="IYN22" s="103"/>
      <c r="IYO22" s="103"/>
      <c r="IYP22" s="103"/>
      <c r="IYQ22" s="103"/>
      <c r="IYR22" s="103"/>
      <c r="IYS22" s="103"/>
      <c r="IYT22" s="103"/>
      <c r="IYU22" s="103"/>
      <c r="IYV22" s="103"/>
      <c r="IYW22" s="103"/>
      <c r="IYX22" s="103"/>
      <c r="IYY22" s="103"/>
      <c r="IYZ22" s="103"/>
      <c r="IZA22" s="103"/>
      <c r="IZB22" s="103"/>
      <c r="IZC22" s="103"/>
      <c r="IZD22" s="103"/>
      <c r="IZE22" s="103"/>
      <c r="IZF22" s="103"/>
      <c r="IZG22" s="103"/>
      <c r="IZH22" s="103"/>
      <c r="IZI22" s="103"/>
      <c r="IZJ22" s="103"/>
      <c r="IZK22" s="103"/>
      <c r="IZL22" s="103"/>
      <c r="IZM22" s="103"/>
      <c r="IZN22" s="103"/>
      <c r="IZO22" s="103"/>
      <c r="IZP22" s="103"/>
      <c r="IZQ22" s="103"/>
      <c r="IZR22" s="103"/>
      <c r="IZS22" s="103"/>
      <c r="IZT22" s="103"/>
      <c r="IZU22" s="103"/>
      <c r="IZV22" s="103"/>
      <c r="IZW22" s="103"/>
      <c r="IZX22" s="103"/>
      <c r="IZY22" s="103"/>
      <c r="IZZ22" s="103"/>
      <c r="JAA22" s="103"/>
      <c r="JAB22" s="103"/>
      <c r="JAC22" s="103"/>
      <c r="JAD22" s="103"/>
      <c r="JAE22" s="103"/>
      <c r="JAF22" s="103"/>
      <c r="JAG22" s="103"/>
      <c r="JAH22" s="103"/>
      <c r="JAI22" s="103"/>
      <c r="JAJ22" s="103"/>
      <c r="JAK22" s="103"/>
      <c r="JAL22" s="103"/>
      <c r="JAM22" s="103"/>
      <c r="JAN22" s="103"/>
      <c r="JAO22" s="103"/>
      <c r="JAP22" s="103"/>
      <c r="JAQ22" s="103"/>
      <c r="JAR22" s="103"/>
      <c r="JAS22" s="103"/>
      <c r="JAT22" s="103"/>
      <c r="JAU22" s="103"/>
      <c r="JAV22" s="103"/>
      <c r="JAW22" s="103"/>
      <c r="JAX22" s="103"/>
      <c r="JAY22" s="103"/>
      <c r="JAZ22" s="103"/>
      <c r="JBA22" s="103"/>
      <c r="JBB22" s="103"/>
      <c r="JBC22" s="103"/>
      <c r="JBD22" s="103"/>
      <c r="JBE22" s="103"/>
      <c r="JBF22" s="103"/>
      <c r="JBG22" s="103"/>
      <c r="JBH22" s="103"/>
      <c r="JBI22" s="103"/>
      <c r="JBJ22" s="103"/>
      <c r="JBK22" s="103"/>
      <c r="JBL22" s="103"/>
      <c r="JBM22" s="103"/>
      <c r="JBN22" s="103"/>
      <c r="JBO22" s="103"/>
      <c r="JBP22" s="103"/>
      <c r="JBQ22" s="103"/>
      <c r="JBR22" s="103"/>
      <c r="JBS22" s="103"/>
      <c r="JBT22" s="103"/>
      <c r="JBU22" s="103"/>
      <c r="JBV22" s="103"/>
      <c r="JBW22" s="103"/>
      <c r="JBX22" s="103"/>
      <c r="JBY22" s="103"/>
      <c r="JBZ22" s="103"/>
      <c r="JCA22" s="103"/>
      <c r="JCB22" s="103"/>
      <c r="JCC22" s="103"/>
      <c r="JCD22" s="103"/>
      <c r="JCE22" s="103"/>
      <c r="JCF22" s="103"/>
      <c r="JCG22" s="103"/>
      <c r="JCH22" s="103"/>
      <c r="JCI22" s="103"/>
      <c r="JCJ22" s="103"/>
      <c r="JCK22" s="103"/>
      <c r="JCL22" s="103"/>
      <c r="JCM22" s="103"/>
      <c r="JCN22" s="103"/>
      <c r="JCO22" s="103"/>
      <c r="JCP22" s="103"/>
      <c r="JCQ22" s="103"/>
      <c r="JCR22" s="103"/>
      <c r="JCS22" s="103"/>
      <c r="JCT22" s="103"/>
      <c r="JCU22" s="103"/>
      <c r="JCV22" s="103"/>
      <c r="JCW22" s="103"/>
      <c r="JCX22" s="103"/>
      <c r="JCY22" s="103"/>
      <c r="JCZ22" s="103"/>
      <c r="JDA22" s="103"/>
      <c r="JDB22" s="103"/>
      <c r="JDC22" s="103"/>
      <c r="JDD22" s="103"/>
      <c r="JDE22" s="103"/>
      <c r="JDF22" s="103"/>
      <c r="JDG22" s="103"/>
      <c r="JDH22" s="103"/>
      <c r="JDI22" s="103"/>
      <c r="JDJ22" s="103"/>
      <c r="JDK22" s="103"/>
      <c r="JDL22" s="103"/>
      <c r="JDM22" s="103"/>
      <c r="JDN22" s="103"/>
      <c r="JDO22" s="103"/>
      <c r="JDP22" s="103"/>
      <c r="JDQ22" s="103"/>
      <c r="JDR22" s="103"/>
      <c r="JDS22" s="103"/>
      <c r="JDT22" s="103"/>
      <c r="JDU22" s="103"/>
      <c r="JDV22" s="103"/>
      <c r="JDW22" s="103"/>
      <c r="JDX22" s="103"/>
      <c r="JDY22" s="103"/>
      <c r="JDZ22" s="103"/>
      <c r="JEA22" s="103"/>
      <c r="JEB22" s="103"/>
      <c r="JEC22" s="103"/>
      <c r="JED22" s="103"/>
      <c r="JEE22" s="103"/>
      <c r="JEF22" s="103"/>
      <c r="JEG22" s="103"/>
      <c r="JEH22" s="103"/>
      <c r="JEI22" s="103"/>
      <c r="JEJ22" s="103"/>
      <c r="JEK22" s="103"/>
      <c r="JEL22" s="103"/>
      <c r="JEM22" s="103"/>
      <c r="JEN22" s="103"/>
      <c r="JEO22" s="103"/>
      <c r="JEP22" s="103"/>
      <c r="JEQ22" s="103"/>
      <c r="JER22" s="103"/>
      <c r="JES22" s="103"/>
      <c r="JET22" s="103"/>
      <c r="JEU22" s="103"/>
      <c r="JEV22" s="103"/>
      <c r="JEW22" s="103"/>
      <c r="JEX22" s="103"/>
      <c r="JEY22" s="103"/>
      <c r="JEZ22" s="103"/>
      <c r="JFA22" s="103"/>
      <c r="JFB22" s="103"/>
      <c r="JFC22" s="103"/>
      <c r="JFD22" s="103"/>
      <c r="JFE22" s="103"/>
      <c r="JFF22" s="103"/>
      <c r="JFG22" s="103"/>
      <c r="JFH22" s="103"/>
      <c r="JFI22" s="103"/>
      <c r="JFJ22" s="103"/>
      <c r="JFK22" s="103"/>
      <c r="JFL22" s="103"/>
      <c r="JFM22" s="103"/>
      <c r="JFN22" s="103"/>
      <c r="JFO22" s="103"/>
      <c r="JFP22" s="103"/>
      <c r="JFQ22" s="103"/>
      <c r="JFR22" s="103"/>
      <c r="JFS22" s="103"/>
      <c r="JFT22" s="103"/>
      <c r="JFU22" s="103"/>
      <c r="JFV22" s="103"/>
      <c r="JFW22" s="103"/>
      <c r="JFX22" s="103"/>
      <c r="JFY22" s="103"/>
      <c r="JFZ22" s="103"/>
      <c r="JGA22" s="103"/>
      <c r="JGB22" s="103"/>
      <c r="JGC22" s="103"/>
      <c r="JGD22" s="103"/>
      <c r="JGE22" s="103"/>
      <c r="JGF22" s="103"/>
      <c r="JGG22" s="103"/>
      <c r="JGH22" s="103"/>
      <c r="JGI22" s="103"/>
      <c r="JGJ22" s="103"/>
      <c r="JGK22" s="103"/>
      <c r="JGL22" s="103"/>
      <c r="JGM22" s="103"/>
      <c r="JGN22" s="103"/>
      <c r="JGO22" s="103"/>
      <c r="JGP22" s="103"/>
      <c r="JGQ22" s="103"/>
      <c r="JGR22" s="103"/>
      <c r="JGS22" s="103"/>
      <c r="JGT22" s="103"/>
      <c r="JGU22" s="103"/>
      <c r="JGV22" s="103"/>
      <c r="JGW22" s="103"/>
      <c r="JGX22" s="103"/>
      <c r="JGY22" s="103"/>
      <c r="JGZ22" s="103"/>
      <c r="JHA22" s="103"/>
      <c r="JHB22" s="103"/>
      <c r="JHC22" s="103"/>
      <c r="JHD22" s="103"/>
      <c r="JHE22" s="103"/>
      <c r="JHF22" s="103"/>
      <c r="JHG22" s="103"/>
      <c r="JHH22" s="103"/>
      <c r="JHI22" s="103"/>
      <c r="JHJ22" s="103"/>
      <c r="JHK22" s="103"/>
      <c r="JHL22" s="103"/>
      <c r="JHM22" s="103"/>
      <c r="JHN22" s="103"/>
      <c r="JHO22" s="103"/>
      <c r="JHP22" s="103"/>
      <c r="JHQ22" s="103"/>
      <c r="JHR22" s="103"/>
      <c r="JHS22" s="103"/>
      <c r="JHT22" s="103"/>
      <c r="JHU22" s="103"/>
      <c r="JHV22" s="103"/>
      <c r="JHW22" s="103"/>
      <c r="JHX22" s="103"/>
      <c r="JHY22" s="103"/>
      <c r="JHZ22" s="103"/>
      <c r="JIA22" s="103"/>
      <c r="JIB22" s="103"/>
      <c r="JIC22" s="103"/>
      <c r="JID22" s="103"/>
      <c r="JIE22" s="103"/>
      <c r="JIF22" s="103"/>
      <c r="JIG22" s="103"/>
      <c r="JIH22" s="103"/>
      <c r="JII22" s="103"/>
      <c r="JIJ22" s="103"/>
      <c r="JIK22" s="103"/>
      <c r="JIL22" s="103"/>
      <c r="JIM22" s="103"/>
      <c r="JIN22" s="103"/>
      <c r="JIO22" s="103"/>
      <c r="JIP22" s="103"/>
      <c r="JIQ22" s="103"/>
      <c r="JIR22" s="103"/>
      <c r="JIS22" s="103"/>
      <c r="JIT22" s="103"/>
      <c r="JIU22" s="103"/>
      <c r="JIV22" s="103"/>
      <c r="JIW22" s="103"/>
      <c r="JIX22" s="103"/>
      <c r="JIY22" s="103"/>
      <c r="JIZ22" s="103"/>
      <c r="JJA22" s="103"/>
      <c r="JJB22" s="103"/>
      <c r="JJC22" s="103"/>
      <c r="JJD22" s="103"/>
      <c r="JJE22" s="103"/>
      <c r="JJF22" s="103"/>
      <c r="JJG22" s="103"/>
      <c r="JJH22" s="103"/>
      <c r="JJI22" s="103"/>
      <c r="JJJ22" s="103"/>
      <c r="JJK22" s="103"/>
      <c r="JJL22" s="103"/>
      <c r="JJM22" s="103"/>
      <c r="JJN22" s="103"/>
      <c r="JJO22" s="103"/>
      <c r="JJP22" s="103"/>
      <c r="JJQ22" s="103"/>
      <c r="JJR22" s="103"/>
      <c r="JJS22" s="103"/>
      <c r="JJT22" s="103"/>
      <c r="JJU22" s="103"/>
      <c r="JJV22" s="103"/>
      <c r="JJW22" s="103"/>
      <c r="JJX22" s="103"/>
      <c r="JJY22" s="103"/>
      <c r="JJZ22" s="103"/>
      <c r="JKA22" s="103"/>
      <c r="JKB22" s="103"/>
      <c r="JKC22" s="103"/>
      <c r="JKD22" s="103"/>
      <c r="JKE22" s="103"/>
      <c r="JKF22" s="103"/>
      <c r="JKG22" s="103"/>
      <c r="JKH22" s="103"/>
      <c r="JKI22" s="103"/>
      <c r="JKJ22" s="103"/>
      <c r="JKK22" s="103"/>
      <c r="JKL22" s="103"/>
      <c r="JKM22" s="103"/>
      <c r="JKN22" s="103"/>
      <c r="JKO22" s="103"/>
      <c r="JKP22" s="103"/>
      <c r="JKQ22" s="103"/>
      <c r="JKR22" s="103"/>
      <c r="JKS22" s="103"/>
      <c r="JKT22" s="103"/>
      <c r="JKU22" s="103"/>
      <c r="JKV22" s="103"/>
      <c r="JKW22" s="103"/>
      <c r="JKX22" s="103"/>
      <c r="JKY22" s="103"/>
      <c r="JKZ22" s="103"/>
      <c r="JLA22" s="103"/>
      <c r="JLB22" s="103"/>
      <c r="JLC22" s="103"/>
      <c r="JLD22" s="103"/>
      <c r="JLE22" s="103"/>
      <c r="JLF22" s="103"/>
      <c r="JLG22" s="103"/>
      <c r="JLH22" s="103"/>
      <c r="JLI22" s="103"/>
      <c r="JLJ22" s="103"/>
      <c r="JLK22" s="103"/>
      <c r="JLL22" s="103"/>
      <c r="JLM22" s="103"/>
      <c r="JLN22" s="103"/>
      <c r="JLO22" s="103"/>
      <c r="JLP22" s="103"/>
      <c r="JLQ22" s="103"/>
      <c r="JLR22" s="103"/>
      <c r="JLS22" s="103"/>
      <c r="JLT22" s="103"/>
      <c r="JLU22" s="103"/>
      <c r="JLV22" s="103"/>
      <c r="JLW22" s="103"/>
      <c r="JLX22" s="103"/>
      <c r="JLY22" s="103"/>
      <c r="JLZ22" s="103"/>
      <c r="JMA22" s="103"/>
      <c r="JMB22" s="103"/>
      <c r="JMC22" s="103"/>
      <c r="JMD22" s="103"/>
      <c r="JME22" s="103"/>
      <c r="JMF22" s="103"/>
      <c r="JMG22" s="103"/>
      <c r="JMH22" s="103"/>
      <c r="JMI22" s="103"/>
      <c r="JMJ22" s="103"/>
      <c r="JMK22" s="103"/>
      <c r="JML22" s="103"/>
      <c r="JMM22" s="103"/>
      <c r="JMN22" s="103"/>
      <c r="JMO22" s="103"/>
      <c r="JMP22" s="103"/>
      <c r="JMQ22" s="103"/>
      <c r="JMR22" s="103"/>
      <c r="JMS22" s="103"/>
      <c r="JMT22" s="103"/>
      <c r="JMU22" s="103"/>
      <c r="JMV22" s="103"/>
      <c r="JMW22" s="103"/>
      <c r="JMX22" s="103"/>
      <c r="JMY22" s="103"/>
      <c r="JMZ22" s="103"/>
      <c r="JNA22" s="103"/>
      <c r="JNB22" s="103"/>
      <c r="JNC22" s="103"/>
      <c r="JND22" s="103"/>
      <c r="JNE22" s="103"/>
      <c r="JNF22" s="103"/>
      <c r="JNG22" s="103"/>
      <c r="JNH22" s="103"/>
      <c r="JNI22" s="103"/>
      <c r="JNJ22" s="103"/>
      <c r="JNK22" s="103"/>
      <c r="JNL22" s="103"/>
      <c r="JNM22" s="103"/>
      <c r="JNN22" s="103"/>
      <c r="JNO22" s="103"/>
      <c r="JNP22" s="103"/>
      <c r="JNQ22" s="103"/>
      <c r="JNR22" s="103"/>
      <c r="JNS22" s="103"/>
      <c r="JNT22" s="103"/>
      <c r="JNU22" s="103"/>
      <c r="JNV22" s="103"/>
      <c r="JNW22" s="103"/>
      <c r="JNX22" s="103"/>
      <c r="JNY22" s="103"/>
      <c r="JNZ22" s="103"/>
      <c r="JOA22" s="103"/>
      <c r="JOB22" s="103"/>
      <c r="JOC22" s="103"/>
      <c r="JOD22" s="103"/>
      <c r="JOE22" s="103"/>
      <c r="JOF22" s="103"/>
      <c r="JOG22" s="103"/>
      <c r="JOH22" s="103"/>
      <c r="JOI22" s="103"/>
      <c r="JOJ22" s="103"/>
      <c r="JOK22" s="103"/>
      <c r="JOL22" s="103"/>
      <c r="JOM22" s="103"/>
      <c r="JON22" s="103"/>
      <c r="JOO22" s="103"/>
      <c r="JOP22" s="103"/>
      <c r="JOQ22" s="103"/>
      <c r="JOR22" s="103"/>
      <c r="JOS22" s="103"/>
      <c r="JOT22" s="103"/>
      <c r="JOU22" s="103"/>
      <c r="JOV22" s="103"/>
      <c r="JOW22" s="103"/>
      <c r="JOX22" s="103"/>
      <c r="JOY22" s="103"/>
      <c r="JOZ22" s="103"/>
      <c r="JPA22" s="103"/>
      <c r="JPB22" s="103"/>
      <c r="JPC22" s="103"/>
      <c r="JPD22" s="103"/>
      <c r="JPE22" s="103"/>
      <c r="JPF22" s="103"/>
      <c r="JPG22" s="103"/>
      <c r="JPH22" s="103"/>
      <c r="JPI22" s="103"/>
      <c r="JPJ22" s="103"/>
      <c r="JPK22" s="103"/>
      <c r="JPL22" s="103"/>
      <c r="JPM22" s="103"/>
      <c r="JPN22" s="103"/>
      <c r="JPO22" s="103"/>
      <c r="JPP22" s="103"/>
      <c r="JPQ22" s="103"/>
      <c r="JPR22" s="103"/>
      <c r="JPS22" s="103"/>
      <c r="JPT22" s="103"/>
      <c r="JPU22" s="103"/>
      <c r="JPV22" s="103"/>
      <c r="JPW22" s="103"/>
      <c r="JPX22" s="103"/>
      <c r="JPY22" s="103"/>
      <c r="JPZ22" s="103"/>
      <c r="JQA22" s="103"/>
      <c r="JQB22" s="103"/>
      <c r="JQC22" s="103"/>
      <c r="JQD22" s="103"/>
      <c r="JQE22" s="103"/>
      <c r="JQF22" s="103"/>
      <c r="JQG22" s="103"/>
      <c r="JQH22" s="103"/>
      <c r="JQI22" s="103"/>
      <c r="JQJ22" s="103"/>
      <c r="JQK22" s="103"/>
      <c r="JQL22" s="103"/>
      <c r="JQM22" s="103"/>
      <c r="JQN22" s="103"/>
      <c r="JQO22" s="103"/>
      <c r="JQP22" s="103"/>
      <c r="JQQ22" s="103"/>
      <c r="JQR22" s="103"/>
      <c r="JQS22" s="103"/>
      <c r="JQT22" s="103"/>
      <c r="JQU22" s="103"/>
      <c r="JQV22" s="103"/>
      <c r="JQW22" s="103"/>
      <c r="JQX22" s="103"/>
      <c r="JQY22" s="103"/>
      <c r="JQZ22" s="103"/>
      <c r="JRA22" s="103"/>
      <c r="JRB22" s="103"/>
      <c r="JRC22" s="103"/>
      <c r="JRD22" s="103"/>
      <c r="JRE22" s="103"/>
      <c r="JRF22" s="103"/>
      <c r="JRG22" s="103"/>
      <c r="JRH22" s="103"/>
      <c r="JRI22" s="103"/>
      <c r="JRJ22" s="103"/>
      <c r="JRK22" s="103"/>
      <c r="JRL22" s="103"/>
      <c r="JRM22" s="103"/>
      <c r="JRN22" s="103"/>
      <c r="JRO22" s="103"/>
      <c r="JRP22" s="103"/>
      <c r="JRQ22" s="103"/>
      <c r="JRR22" s="103"/>
      <c r="JRS22" s="103"/>
      <c r="JRT22" s="103"/>
      <c r="JRU22" s="103"/>
      <c r="JRV22" s="103"/>
      <c r="JRW22" s="103"/>
      <c r="JRX22" s="103"/>
      <c r="JRY22" s="103"/>
      <c r="JRZ22" s="103"/>
      <c r="JSA22" s="103"/>
      <c r="JSB22" s="103"/>
      <c r="JSC22" s="103"/>
      <c r="JSD22" s="103"/>
      <c r="JSE22" s="103"/>
      <c r="JSF22" s="103"/>
      <c r="JSG22" s="103"/>
      <c r="JSH22" s="103"/>
      <c r="JSI22" s="103"/>
      <c r="JSJ22" s="103"/>
      <c r="JSK22" s="103"/>
      <c r="JSL22" s="103"/>
      <c r="JSM22" s="103"/>
      <c r="JSN22" s="103"/>
      <c r="JSO22" s="103"/>
      <c r="JSP22" s="103"/>
      <c r="JSQ22" s="103"/>
      <c r="JSR22" s="103"/>
      <c r="JSS22" s="103"/>
      <c r="JST22" s="103"/>
      <c r="JSU22" s="103"/>
      <c r="JSV22" s="103"/>
      <c r="JSW22" s="103"/>
      <c r="JSX22" s="103"/>
      <c r="JSY22" s="103"/>
      <c r="JSZ22" s="103"/>
      <c r="JTA22" s="103"/>
      <c r="JTB22" s="103"/>
      <c r="JTC22" s="103"/>
      <c r="JTD22" s="103"/>
      <c r="JTE22" s="103"/>
      <c r="JTF22" s="103"/>
      <c r="JTG22" s="103"/>
      <c r="JTH22" s="103"/>
      <c r="JTI22" s="103"/>
      <c r="JTJ22" s="103"/>
      <c r="JTK22" s="103"/>
      <c r="JTL22" s="103"/>
      <c r="JTM22" s="103"/>
      <c r="JTN22" s="103"/>
      <c r="JTO22" s="103"/>
      <c r="JTP22" s="103"/>
      <c r="JTQ22" s="103"/>
      <c r="JTR22" s="103"/>
      <c r="JTS22" s="103"/>
      <c r="JTT22" s="103"/>
      <c r="JTU22" s="103"/>
      <c r="JTV22" s="103"/>
      <c r="JTW22" s="103"/>
      <c r="JTX22" s="103"/>
      <c r="JTY22" s="103"/>
      <c r="JTZ22" s="103"/>
      <c r="JUA22" s="103"/>
      <c r="JUB22" s="103"/>
      <c r="JUC22" s="103"/>
      <c r="JUD22" s="103"/>
      <c r="JUE22" s="103"/>
      <c r="JUF22" s="103"/>
      <c r="JUG22" s="103"/>
      <c r="JUH22" s="103"/>
      <c r="JUI22" s="103"/>
      <c r="JUJ22" s="103"/>
      <c r="JUK22" s="103"/>
      <c r="JUL22" s="103"/>
      <c r="JUM22" s="103"/>
      <c r="JUN22" s="103"/>
      <c r="JUO22" s="103"/>
      <c r="JUP22" s="103"/>
      <c r="JUQ22" s="103"/>
      <c r="JUR22" s="103"/>
      <c r="JUS22" s="103"/>
      <c r="JUT22" s="103"/>
      <c r="JUU22" s="103"/>
      <c r="JUV22" s="103"/>
      <c r="JUW22" s="103"/>
      <c r="JUX22" s="103"/>
      <c r="JUY22" s="103"/>
      <c r="JUZ22" s="103"/>
      <c r="JVA22" s="103"/>
      <c r="JVB22" s="103"/>
      <c r="JVC22" s="103"/>
      <c r="JVD22" s="103"/>
      <c r="JVE22" s="103"/>
      <c r="JVF22" s="103"/>
      <c r="JVG22" s="103"/>
      <c r="JVH22" s="103"/>
      <c r="JVI22" s="103"/>
      <c r="JVJ22" s="103"/>
      <c r="JVK22" s="103"/>
      <c r="JVL22" s="103"/>
      <c r="JVM22" s="103"/>
      <c r="JVN22" s="103"/>
      <c r="JVO22" s="103"/>
      <c r="JVP22" s="103"/>
      <c r="JVQ22" s="103"/>
      <c r="JVR22" s="103"/>
      <c r="JVS22" s="103"/>
      <c r="JVT22" s="103"/>
      <c r="JVU22" s="103"/>
      <c r="JVV22" s="103"/>
      <c r="JVW22" s="103"/>
      <c r="JVX22" s="103"/>
      <c r="JVY22" s="103"/>
      <c r="JVZ22" s="103"/>
      <c r="JWA22" s="103"/>
      <c r="JWB22" s="103"/>
      <c r="JWC22" s="103"/>
      <c r="JWD22" s="103"/>
      <c r="JWE22" s="103"/>
      <c r="JWF22" s="103"/>
      <c r="JWG22" s="103"/>
      <c r="JWH22" s="103"/>
      <c r="JWI22" s="103"/>
      <c r="JWJ22" s="103"/>
      <c r="JWK22" s="103"/>
      <c r="JWL22" s="103"/>
      <c r="JWM22" s="103"/>
      <c r="JWN22" s="103"/>
      <c r="JWO22" s="103"/>
      <c r="JWP22" s="103"/>
      <c r="JWQ22" s="103"/>
      <c r="JWR22" s="103"/>
      <c r="JWS22" s="103"/>
      <c r="JWT22" s="103"/>
      <c r="JWU22" s="103"/>
      <c r="JWV22" s="103"/>
      <c r="JWW22" s="103"/>
      <c r="JWX22" s="103"/>
      <c r="JWY22" s="103"/>
      <c r="JWZ22" s="103"/>
      <c r="JXA22" s="103"/>
      <c r="JXB22" s="103"/>
      <c r="JXC22" s="103"/>
      <c r="JXD22" s="103"/>
      <c r="JXE22" s="103"/>
      <c r="JXF22" s="103"/>
      <c r="JXG22" s="103"/>
      <c r="JXH22" s="103"/>
      <c r="JXI22" s="103"/>
      <c r="JXJ22" s="103"/>
      <c r="JXK22" s="103"/>
      <c r="JXL22" s="103"/>
      <c r="JXM22" s="103"/>
      <c r="JXN22" s="103"/>
      <c r="JXO22" s="103"/>
      <c r="JXP22" s="103"/>
      <c r="JXQ22" s="103"/>
      <c r="JXR22" s="103"/>
      <c r="JXS22" s="103"/>
      <c r="JXT22" s="103"/>
      <c r="JXU22" s="103"/>
      <c r="JXV22" s="103"/>
      <c r="JXW22" s="103"/>
      <c r="JXX22" s="103"/>
      <c r="JXY22" s="103"/>
      <c r="JXZ22" s="103"/>
      <c r="JYA22" s="103"/>
      <c r="JYB22" s="103"/>
      <c r="JYC22" s="103"/>
      <c r="JYD22" s="103"/>
      <c r="JYE22" s="103"/>
      <c r="JYF22" s="103"/>
      <c r="JYG22" s="103"/>
      <c r="JYH22" s="103"/>
      <c r="JYI22" s="103"/>
      <c r="JYJ22" s="103"/>
      <c r="JYK22" s="103"/>
      <c r="JYL22" s="103"/>
      <c r="JYM22" s="103"/>
      <c r="JYN22" s="103"/>
      <c r="JYO22" s="103"/>
      <c r="JYP22" s="103"/>
      <c r="JYQ22" s="103"/>
      <c r="JYR22" s="103"/>
      <c r="JYS22" s="103"/>
      <c r="JYT22" s="103"/>
      <c r="JYU22" s="103"/>
      <c r="JYV22" s="103"/>
      <c r="JYW22" s="103"/>
      <c r="JYX22" s="103"/>
      <c r="JYY22" s="103"/>
      <c r="JYZ22" s="103"/>
      <c r="JZA22" s="103"/>
      <c r="JZB22" s="103"/>
      <c r="JZC22" s="103"/>
      <c r="JZD22" s="103"/>
      <c r="JZE22" s="103"/>
      <c r="JZF22" s="103"/>
      <c r="JZG22" s="103"/>
      <c r="JZH22" s="103"/>
      <c r="JZI22" s="103"/>
      <c r="JZJ22" s="103"/>
      <c r="JZK22" s="103"/>
      <c r="JZL22" s="103"/>
      <c r="JZM22" s="103"/>
      <c r="JZN22" s="103"/>
      <c r="JZO22" s="103"/>
      <c r="JZP22" s="103"/>
      <c r="JZQ22" s="103"/>
      <c r="JZR22" s="103"/>
      <c r="JZS22" s="103"/>
      <c r="JZT22" s="103"/>
      <c r="JZU22" s="103"/>
      <c r="JZV22" s="103"/>
      <c r="JZW22" s="103"/>
      <c r="JZX22" s="103"/>
      <c r="JZY22" s="103"/>
      <c r="JZZ22" s="103"/>
      <c r="KAA22" s="103"/>
      <c r="KAB22" s="103"/>
      <c r="KAC22" s="103"/>
      <c r="KAD22" s="103"/>
      <c r="KAE22" s="103"/>
      <c r="KAF22" s="103"/>
      <c r="KAG22" s="103"/>
      <c r="KAH22" s="103"/>
      <c r="KAI22" s="103"/>
      <c r="KAJ22" s="103"/>
      <c r="KAK22" s="103"/>
      <c r="KAL22" s="103"/>
      <c r="KAM22" s="103"/>
      <c r="KAN22" s="103"/>
      <c r="KAO22" s="103"/>
      <c r="KAP22" s="103"/>
      <c r="KAQ22" s="103"/>
      <c r="KAR22" s="103"/>
      <c r="KAS22" s="103"/>
      <c r="KAT22" s="103"/>
      <c r="KAU22" s="103"/>
      <c r="KAV22" s="103"/>
      <c r="KAW22" s="103"/>
      <c r="KAX22" s="103"/>
      <c r="KAY22" s="103"/>
      <c r="KAZ22" s="103"/>
      <c r="KBA22" s="103"/>
      <c r="KBB22" s="103"/>
      <c r="KBC22" s="103"/>
      <c r="KBD22" s="103"/>
      <c r="KBE22" s="103"/>
      <c r="KBF22" s="103"/>
      <c r="KBG22" s="103"/>
      <c r="KBH22" s="103"/>
      <c r="KBI22" s="103"/>
      <c r="KBJ22" s="103"/>
      <c r="KBK22" s="103"/>
      <c r="KBL22" s="103"/>
      <c r="KBM22" s="103"/>
      <c r="KBN22" s="103"/>
      <c r="KBO22" s="103"/>
      <c r="KBP22" s="103"/>
      <c r="KBQ22" s="103"/>
      <c r="KBR22" s="103"/>
      <c r="KBS22" s="103"/>
      <c r="KBT22" s="103"/>
      <c r="KBU22" s="103"/>
      <c r="KBV22" s="103"/>
      <c r="KBW22" s="103"/>
      <c r="KBX22" s="103"/>
      <c r="KBY22" s="103"/>
      <c r="KBZ22" s="103"/>
      <c r="KCA22" s="103"/>
      <c r="KCB22" s="103"/>
      <c r="KCC22" s="103"/>
      <c r="KCD22" s="103"/>
      <c r="KCE22" s="103"/>
      <c r="KCF22" s="103"/>
      <c r="KCG22" s="103"/>
      <c r="KCH22" s="103"/>
      <c r="KCI22" s="103"/>
      <c r="KCJ22" s="103"/>
      <c r="KCK22" s="103"/>
      <c r="KCL22" s="103"/>
      <c r="KCM22" s="103"/>
      <c r="KCN22" s="103"/>
      <c r="KCO22" s="103"/>
      <c r="KCP22" s="103"/>
      <c r="KCQ22" s="103"/>
      <c r="KCR22" s="103"/>
      <c r="KCS22" s="103"/>
      <c r="KCT22" s="103"/>
      <c r="KCU22" s="103"/>
      <c r="KCV22" s="103"/>
      <c r="KCW22" s="103"/>
      <c r="KCX22" s="103"/>
      <c r="KCY22" s="103"/>
      <c r="KCZ22" s="103"/>
      <c r="KDA22" s="103"/>
      <c r="KDB22" s="103"/>
      <c r="KDC22" s="103"/>
      <c r="KDD22" s="103"/>
      <c r="KDE22" s="103"/>
      <c r="KDF22" s="103"/>
      <c r="KDG22" s="103"/>
      <c r="KDH22" s="103"/>
      <c r="KDI22" s="103"/>
      <c r="KDJ22" s="103"/>
      <c r="KDK22" s="103"/>
      <c r="KDL22" s="103"/>
      <c r="KDM22" s="103"/>
      <c r="KDN22" s="103"/>
      <c r="KDO22" s="103"/>
      <c r="KDP22" s="103"/>
      <c r="KDQ22" s="103"/>
      <c r="KDR22" s="103"/>
      <c r="KDS22" s="103"/>
      <c r="KDT22" s="103"/>
      <c r="KDU22" s="103"/>
      <c r="KDV22" s="103"/>
      <c r="KDW22" s="103"/>
      <c r="KDX22" s="103"/>
      <c r="KDY22" s="103"/>
      <c r="KDZ22" s="103"/>
      <c r="KEA22" s="103"/>
      <c r="KEB22" s="103"/>
      <c r="KEC22" s="103"/>
      <c r="KED22" s="103"/>
      <c r="KEE22" s="103"/>
      <c r="KEF22" s="103"/>
      <c r="KEG22" s="103"/>
      <c r="KEH22" s="103"/>
      <c r="KEI22" s="103"/>
      <c r="KEJ22" s="103"/>
      <c r="KEK22" s="103"/>
      <c r="KEL22" s="103"/>
      <c r="KEM22" s="103"/>
      <c r="KEN22" s="103"/>
      <c r="KEO22" s="103"/>
      <c r="KEP22" s="103"/>
      <c r="KEQ22" s="103"/>
      <c r="KER22" s="103"/>
      <c r="KES22" s="103"/>
      <c r="KET22" s="103"/>
      <c r="KEU22" s="103"/>
      <c r="KEV22" s="103"/>
      <c r="KEW22" s="103"/>
      <c r="KEX22" s="103"/>
      <c r="KEY22" s="103"/>
      <c r="KEZ22" s="103"/>
      <c r="KFA22" s="103"/>
      <c r="KFB22" s="103"/>
      <c r="KFC22" s="103"/>
      <c r="KFD22" s="103"/>
      <c r="KFE22" s="103"/>
      <c r="KFF22" s="103"/>
      <c r="KFG22" s="103"/>
      <c r="KFH22" s="103"/>
      <c r="KFI22" s="103"/>
      <c r="KFJ22" s="103"/>
      <c r="KFK22" s="103"/>
      <c r="KFL22" s="103"/>
      <c r="KFM22" s="103"/>
      <c r="KFN22" s="103"/>
      <c r="KFO22" s="103"/>
      <c r="KFP22" s="103"/>
      <c r="KFQ22" s="103"/>
      <c r="KFR22" s="103"/>
      <c r="KFS22" s="103"/>
      <c r="KFT22" s="103"/>
      <c r="KFU22" s="103"/>
      <c r="KFV22" s="103"/>
      <c r="KFW22" s="103"/>
      <c r="KFX22" s="103"/>
      <c r="KFY22" s="103"/>
      <c r="KFZ22" s="103"/>
      <c r="KGA22" s="103"/>
      <c r="KGB22" s="103"/>
      <c r="KGC22" s="103"/>
      <c r="KGD22" s="103"/>
      <c r="KGE22" s="103"/>
      <c r="KGF22" s="103"/>
      <c r="KGG22" s="103"/>
      <c r="KGH22" s="103"/>
      <c r="KGI22" s="103"/>
      <c r="KGJ22" s="103"/>
      <c r="KGK22" s="103"/>
      <c r="KGL22" s="103"/>
      <c r="KGM22" s="103"/>
      <c r="KGN22" s="103"/>
      <c r="KGO22" s="103"/>
      <c r="KGP22" s="103"/>
      <c r="KGQ22" s="103"/>
      <c r="KGR22" s="103"/>
      <c r="KGS22" s="103"/>
      <c r="KGT22" s="103"/>
      <c r="KGU22" s="103"/>
      <c r="KGV22" s="103"/>
      <c r="KGW22" s="103"/>
      <c r="KGX22" s="103"/>
      <c r="KGY22" s="103"/>
      <c r="KGZ22" s="103"/>
      <c r="KHA22" s="103"/>
      <c r="KHB22" s="103"/>
      <c r="KHC22" s="103"/>
      <c r="KHD22" s="103"/>
      <c r="KHE22" s="103"/>
      <c r="KHF22" s="103"/>
      <c r="KHG22" s="103"/>
      <c r="KHH22" s="103"/>
      <c r="KHI22" s="103"/>
      <c r="KHJ22" s="103"/>
      <c r="KHK22" s="103"/>
      <c r="KHL22" s="103"/>
      <c r="KHM22" s="103"/>
      <c r="KHN22" s="103"/>
      <c r="KHO22" s="103"/>
      <c r="KHP22" s="103"/>
      <c r="KHQ22" s="103"/>
      <c r="KHR22" s="103"/>
      <c r="KHS22" s="103"/>
      <c r="KHT22" s="103"/>
      <c r="KHU22" s="103"/>
      <c r="KHV22" s="103"/>
      <c r="KHW22" s="103"/>
      <c r="KHX22" s="103"/>
      <c r="KHY22" s="103"/>
      <c r="KHZ22" s="103"/>
      <c r="KIA22" s="103"/>
      <c r="KIB22" s="103"/>
      <c r="KIC22" s="103"/>
      <c r="KID22" s="103"/>
      <c r="KIE22" s="103"/>
      <c r="KIF22" s="103"/>
      <c r="KIG22" s="103"/>
      <c r="KIH22" s="103"/>
      <c r="KII22" s="103"/>
      <c r="KIJ22" s="103"/>
      <c r="KIK22" s="103"/>
      <c r="KIL22" s="103"/>
      <c r="KIM22" s="103"/>
      <c r="KIN22" s="103"/>
      <c r="KIO22" s="103"/>
      <c r="KIP22" s="103"/>
      <c r="KIQ22" s="103"/>
      <c r="KIR22" s="103"/>
      <c r="KIS22" s="103"/>
      <c r="KIT22" s="103"/>
      <c r="KIU22" s="103"/>
      <c r="KIV22" s="103"/>
      <c r="KIW22" s="103"/>
      <c r="KIX22" s="103"/>
      <c r="KIY22" s="103"/>
      <c r="KIZ22" s="103"/>
      <c r="KJA22" s="103"/>
      <c r="KJB22" s="103"/>
      <c r="KJC22" s="103"/>
      <c r="KJD22" s="103"/>
      <c r="KJE22" s="103"/>
      <c r="KJF22" s="103"/>
      <c r="KJG22" s="103"/>
      <c r="KJH22" s="103"/>
      <c r="KJI22" s="103"/>
      <c r="KJJ22" s="103"/>
      <c r="KJK22" s="103"/>
      <c r="KJL22" s="103"/>
      <c r="KJM22" s="103"/>
      <c r="KJN22" s="103"/>
      <c r="KJO22" s="103"/>
      <c r="KJP22" s="103"/>
      <c r="KJQ22" s="103"/>
      <c r="KJR22" s="103"/>
      <c r="KJS22" s="103"/>
      <c r="KJT22" s="103"/>
      <c r="KJU22" s="103"/>
      <c r="KJV22" s="103"/>
      <c r="KJW22" s="103"/>
      <c r="KJX22" s="103"/>
      <c r="KJY22" s="103"/>
      <c r="KJZ22" s="103"/>
      <c r="KKA22" s="103"/>
      <c r="KKB22" s="103"/>
      <c r="KKC22" s="103"/>
      <c r="KKD22" s="103"/>
      <c r="KKE22" s="103"/>
      <c r="KKF22" s="103"/>
      <c r="KKG22" s="103"/>
      <c r="KKH22" s="103"/>
      <c r="KKI22" s="103"/>
      <c r="KKJ22" s="103"/>
      <c r="KKK22" s="103"/>
      <c r="KKL22" s="103"/>
      <c r="KKM22" s="103"/>
      <c r="KKN22" s="103"/>
      <c r="KKO22" s="103"/>
      <c r="KKP22" s="103"/>
      <c r="KKQ22" s="103"/>
      <c r="KKR22" s="103"/>
      <c r="KKS22" s="103"/>
      <c r="KKT22" s="103"/>
      <c r="KKU22" s="103"/>
      <c r="KKV22" s="103"/>
      <c r="KKW22" s="103"/>
      <c r="KKX22" s="103"/>
      <c r="KKY22" s="103"/>
      <c r="KKZ22" s="103"/>
      <c r="KLA22" s="103"/>
      <c r="KLB22" s="103"/>
      <c r="KLC22" s="103"/>
      <c r="KLD22" s="103"/>
      <c r="KLE22" s="103"/>
      <c r="KLF22" s="103"/>
      <c r="KLG22" s="103"/>
      <c r="KLH22" s="103"/>
      <c r="KLI22" s="103"/>
      <c r="KLJ22" s="103"/>
      <c r="KLK22" s="103"/>
      <c r="KLL22" s="103"/>
      <c r="KLM22" s="103"/>
      <c r="KLN22" s="103"/>
      <c r="KLO22" s="103"/>
      <c r="KLP22" s="103"/>
      <c r="KLQ22" s="103"/>
      <c r="KLR22" s="103"/>
      <c r="KLS22" s="103"/>
      <c r="KLT22" s="103"/>
      <c r="KLU22" s="103"/>
      <c r="KLV22" s="103"/>
      <c r="KLW22" s="103"/>
      <c r="KLX22" s="103"/>
      <c r="KLY22" s="103"/>
      <c r="KLZ22" s="103"/>
      <c r="KMA22" s="103"/>
      <c r="KMB22" s="103"/>
      <c r="KMC22" s="103"/>
      <c r="KMD22" s="103"/>
      <c r="KME22" s="103"/>
      <c r="KMF22" s="103"/>
      <c r="KMG22" s="103"/>
      <c r="KMH22" s="103"/>
      <c r="KMI22" s="103"/>
      <c r="KMJ22" s="103"/>
      <c r="KMK22" s="103"/>
      <c r="KML22" s="103"/>
      <c r="KMM22" s="103"/>
      <c r="KMN22" s="103"/>
      <c r="KMO22" s="103"/>
      <c r="KMP22" s="103"/>
      <c r="KMQ22" s="103"/>
      <c r="KMR22" s="103"/>
      <c r="KMS22" s="103"/>
      <c r="KMT22" s="103"/>
      <c r="KMU22" s="103"/>
      <c r="KMV22" s="103"/>
      <c r="KMW22" s="103"/>
      <c r="KMX22" s="103"/>
      <c r="KMY22" s="103"/>
      <c r="KMZ22" s="103"/>
      <c r="KNA22" s="103"/>
      <c r="KNB22" s="103"/>
      <c r="KNC22" s="103"/>
      <c r="KND22" s="103"/>
      <c r="KNE22" s="103"/>
      <c r="KNF22" s="103"/>
      <c r="KNG22" s="103"/>
      <c r="KNH22" s="103"/>
      <c r="KNI22" s="103"/>
      <c r="KNJ22" s="103"/>
      <c r="KNK22" s="103"/>
      <c r="KNL22" s="103"/>
      <c r="KNM22" s="103"/>
      <c r="KNN22" s="103"/>
      <c r="KNO22" s="103"/>
      <c r="KNP22" s="103"/>
      <c r="KNQ22" s="103"/>
      <c r="KNR22" s="103"/>
      <c r="KNS22" s="103"/>
      <c r="KNT22" s="103"/>
      <c r="KNU22" s="103"/>
      <c r="KNV22" s="103"/>
      <c r="KNW22" s="103"/>
      <c r="KNX22" s="103"/>
      <c r="KNY22" s="103"/>
      <c r="KNZ22" s="103"/>
      <c r="KOA22" s="103"/>
      <c r="KOB22" s="103"/>
      <c r="KOC22" s="103"/>
      <c r="KOD22" s="103"/>
      <c r="KOE22" s="103"/>
      <c r="KOF22" s="103"/>
      <c r="KOG22" s="103"/>
      <c r="KOH22" s="103"/>
      <c r="KOI22" s="103"/>
      <c r="KOJ22" s="103"/>
      <c r="KOK22" s="103"/>
      <c r="KOL22" s="103"/>
      <c r="KOM22" s="103"/>
      <c r="KON22" s="103"/>
      <c r="KOO22" s="103"/>
      <c r="KOP22" s="103"/>
      <c r="KOQ22" s="103"/>
      <c r="KOR22" s="103"/>
      <c r="KOS22" s="103"/>
      <c r="KOT22" s="103"/>
      <c r="KOU22" s="103"/>
      <c r="KOV22" s="103"/>
      <c r="KOW22" s="103"/>
      <c r="KOX22" s="103"/>
      <c r="KOY22" s="103"/>
      <c r="KOZ22" s="103"/>
      <c r="KPA22" s="103"/>
      <c r="KPB22" s="103"/>
      <c r="KPC22" s="103"/>
      <c r="KPD22" s="103"/>
      <c r="KPE22" s="103"/>
      <c r="KPF22" s="103"/>
      <c r="KPG22" s="103"/>
      <c r="KPH22" s="103"/>
      <c r="KPI22" s="103"/>
      <c r="KPJ22" s="103"/>
      <c r="KPK22" s="103"/>
      <c r="KPL22" s="103"/>
      <c r="KPM22" s="103"/>
      <c r="KPN22" s="103"/>
      <c r="KPO22" s="103"/>
      <c r="KPP22" s="103"/>
      <c r="KPQ22" s="103"/>
      <c r="KPR22" s="103"/>
      <c r="KPS22" s="103"/>
      <c r="KPT22" s="103"/>
      <c r="KPU22" s="103"/>
      <c r="KPV22" s="103"/>
      <c r="KPW22" s="103"/>
      <c r="KPX22" s="103"/>
      <c r="KPY22" s="103"/>
      <c r="KPZ22" s="103"/>
      <c r="KQA22" s="103"/>
      <c r="KQB22" s="103"/>
      <c r="KQC22" s="103"/>
      <c r="KQD22" s="103"/>
      <c r="KQE22" s="103"/>
      <c r="KQF22" s="103"/>
      <c r="KQG22" s="103"/>
      <c r="KQH22" s="103"/>
      <c r="KQI22" s="103"/>
      <c r="KQJ22" s="103"/>
      <c r="KQK22" s="103"/>
      <c r="KQL22" s="103"/>
      <c r="KQM22" s="103"/>
      <c r="KQN22" s="103"/>
      <c r="KQO22" s="103"/>
      <c r="KQP22" s="103"/>
      <c r="KQQ22" s="103"/>
      <c r="KQR22" s="103"/>
      <c r="KQS22" s="103"/>
      <c r="KQT22" s="103"/>
      <c r="KQU22" s="103"/>
      <c r="KQV22" s="103"/>
      <c r="KQW22" s="103"/>
      <c r="KQX22" s="103"/>
      <c r="KQY22" s="103"/>
      <c r="KQZ22" s="103"/>
      <c r="KRA22" s="103"/>
      <c r="KRB22" s="103"/>
      <c r="KRC22" s="103"/>
      <c r="KRD22" s="103"/>
      <c r="KRE22" s="103"/>
      <c r="KRF22" s="103"/>
      <c r="KRG22" s="103"/>
      <c r="KRH22" s="103"/>
      <c r="KRI22" s="103"/>
      <c r="KRJ22" s="103"/>
      <c r="KRK22" s="103"/>
      <c r="KRL22" s="103"/>
      <c r="KRM22" s="103"/>
      <c r="KRN22" s="103"/>
      <c r="KRO22" s="103"/>
      <c r="KRP22" s="103"/>
      <c r="KRQ22" s="103"/>
      <c r="KRR22" s="103"/>
      <c r="KRS22" s="103"/>
      <c r="KRT22" s="103"/>
      <c r="KRU22" s="103"/>
      <c r="KRV22" s="103"/>
      <c r="KRW22" s="103"/>
      <c r="KRX22" s="103"/>
      <c r="KRY22" s="103"/>
      <c r="KRZ22" s="103"/>
      <c r="KSA22" s="103"/>
      <c r="KSB22" s="103"/>
      <c r="KSC22" s="103"/>
      <c r="KSD22" s="103"/>
      <c r="KSE22" s="103"/>
      <c r="KSF22" s="103"/>
      <c r="KSG22" s="103"/>
      <c r="KSH22" s="103"/>
      <c r="KSI22" s="103"/>
      <c r="KSJ22" s="103"/>
      <c r="KSK22" s="103"/>
      <c r="KSL22" s="103"/>
      <c r="KSM22" s="103"/>
      <c r="KSN22" s="103"/>
      <c r="KSO22" s="103"/>
      <c r="KSP22" s="103"/>
      <c r="KSQ22" s="103"/>
      <c r="KSR22" s="103"/>
      <c r="KSS22" s="103"/>
      <c r="KST22" s="103"/>
      <c r="KSU22" s="103"/>
      <c r="KSV22" s="103"/>
      <c r="KSW22" s="103"/>
      <c r="KSX22" s="103"/>
      <c r="KSY22" s="103"/>
      <c r="KSZ22" s="103"/>
      <c r="KTA22" s="103"/>
      <c r="KTB22" s="103"/>
      <c r="KTC22" s="103"/>
      <c r="KTD22" s="103"/>
      <c r="KTE22" s="103"/>
      <c r="KTF22" s="103"/>
      <c r="KTG22" s="103"/>
      <c r="KTH22" s="103"/>
      <c r="KTI22" s="103"/>
      <c r="KTJ22" s="103"/>
      <c r="KTK22" s="103"/>
      <c r="KTL22" s="103"/>
      <c r="KTM22" s="103"/>
      <c r="KTN22" s="103"/>
      <c r="KTO22" s="103"/>
      <c r="KTP22" s="103"/>
      <c r="KTQ22" s="103"/>
      <c r="KTR22" s="103"/>
      <c r="KTS22" s="103"/>
      <c r="KTT22" s="103"/>
      <c r="KTU22" s="103"/>
      <c r="KTV22" s="103"/>
      <c r="KTW22" s="103"/>
      <c r="KTX22" s="103"/>
      <c r="KTY22" s="103"/>
      <c r="KTZ22" s="103"/>
      <c r="KUA22" s="103"/>
      <c r="KUB22" s="103"/>
      <c r="KUC22" s="103"/>
      <c r="KUD22" s="103"/>
      <c r="KUE22" s="103"/>
      <c r="KUF22" s="103"/>
      <c r="KUG22" s="103"/>
      <c r="KUH22" s="103"/>
      <c r="KUI22" s="103"/>
      <c r="KUJ22" s="103"/>
      <c r="KUK22" s="103"/>
      <c r="KUL22" s="103"/>
      <c r="KUM22" s="103"/>
      <c r="KUN22" s="103"/>
      <c r="KUO22" s="103"/>
      <c r="KUP22" s="103"/>
      <c r="KUQ22" s="103"/>
      <c r="KUR22" s="103"/>
      <c r="KUS22" s="103"/>
      <c r="KUT22" s="103"/>
      <c r="KUU22" s="103"/>
      <c r="KUV22" s="103"/>
      <c r="KUW22" s="103"/>
      <c r="KUX22" s="103"/>
      <c r="KUY22" s="103"/>
      <c r="KUZ22" s="103"/>
      <c r="KVA22" s="103"/>
      <c r="KVB22" s="103"/>
      <c r="KVC22" s="103"/>
      <c r="KVD22" s="103"/>
      <c r="KVE22" s="103"/>
      <c r="KVF22" s="103"/>
      <c r="KVG22" s="103"/>
      <c r="KVH22" s="103"/>
      <c r="KVI22" s="103"/>
      <c r="KVJ22" s="103"/>
      <c r="KVK22" s="103"/>
      <c r="KVL22" s="103"/>
      <c r="KVM22" s="103"/>
      <c r="KVN22" s="103"/>
      <c r="KVO22" s="103"/>
      <c r="KVP22" s="103"/>
      <c r="KVQ22" s="103"/>
      <c r="KVR22" s="103"/>
      <c r="KVS22" s="103"/>
      <c r="KVT22" s="103"/>
      <c r="KVU22" s="103"/>
      <c r="KVV22" s="103"/>
      <c r="KVW22" s="103"/>
      <c r="KVX22" s="103"/>
      <c r="KVY22" s="103"/>
      <c r="KVZ22" s="103"/>
      <c r="KWA22" s="103"/>
      <c r="KWB22" s="103"/>
      <c r="KWC22" s="103"/>
      <c r="KWD22" s="103"/>
      <c r="KWE22" s="103"/>
      <c r="KWF22" s="103"/>
      <c r="KWG22" s="103"/>
      <c r="KWH22" s="103"/>
      <c r="KWI22" s="103"/>
      <c r="KWJ22" s="103"/>
      <c r="KWK22" s="103"/>
      <c r="KWL22" s="103"/>
      <c r="KWM22" s="103"/>
      <c r="KWN22" s="103"/>
      <c r="KWO22" s="103"/>
      <c r="KWP22" s="103"/>
      <c r="KWQ22" s="103"/>
      <c r="KWR22" s="103"/>
      <c r="KWS22" s="103"/>
      <c r="KWT22" s="103"/>
      <c r="KWU22" s="103"/>
      <c r="KWV22" s="103"/>
      <c r="KWW22" s="103"/>
      <c r="KWX22" s="103"/>
      <c r="KWY22" s="103"/>
      <c r="KWZ22" s="103"/>
      <c r="KXA22" s="103"/>
      <c r="KXB22" s="103"/>
      <c r="KXC22" s="103"/>
      <c r="KXD22" s="103"/>
      <c r="KXE22" s="103"/>
      <c r="KXF22" s="103"/>
      <c r="KXG22" s="103"/>
      <c r="KXH22" s="103"/>
      <c r="KXI22" s="103"/>
      <c r="KXJ22" s="103"/>
      <c r="KXK22" s="103"/>
      <c r="KXL22" s="103"/>
      <c r="KXM22" s="103"/>
      <c r="KXN22" s="103"/>
      <c r="KXO22" s="103"/>
      <c r="KXP22" s="103"/>
      <c r="KXQ22" s="103"/>
      <c r="KXR22" s="103"/>
      <c r="KXS22" s="103"/>
      <c r="KXT22" s="103"/>
      <c r="KXU22" s="103"/>
      <c r="KXV22" s="103"/>
      <c r="KXW22" s="103"/>
      <c r="KXX22" s="103"/>
      <c r="KXY22" s="103"/>
      <c r="KXZ22" s="103"/>
      <c r="KYA22" s="103"/>
      <c r="KYB22" s="103"/>
      <c r="KYC22" s="103"/>
      <c r="KYD22" s="103"/>
      <c r="KYE22" s="103"/>
      <c r="KYF22" s="103"/>
      <c r="KYG22" s="103"/>
      <c r="KYH22" s="103"/>
      <c r="KYI22" s="103"/>
      <c r="KYJ22" s="103"/>
      <c r="KYK22" s="103"/>
      <c r="KYL22" s="103"/>
      <c r="KYM22" s="103"/>
      <c r="KYN22" s="103"/>
      <c r="KYO22" s="103"/>
      <c r="KYP22" s="103"/>
      <c r="KYQ22" s="103"/>
      <c r="KYR22" s="103"/>
      <c r="KYS22" s="103"/>
      <c r="KYT22" s="103"/>
      <c r="KYU22" s="103"/>
      <c r="KYV22" s="103"/>
      <c r="KYW22" s="103"/>
      <c r="KYX22" s="103"/>
      <c r="KYY22" s="103"/>
      <c r="KYZ22" s="103"/>
      <c r="KZA22" s="103"/>
      <c r="KZB22" s="103"/>
      <c r="KZC22" s="103"/>
      <c r="KZD22" s="103"/>
      <c r="KZE22" s="103"/>
      <c r="KZF22" s="103"/>
      <c r="KZG22" s="103"/>
      <c r="KZH22" s="103"/>
      <c r="KZI22" s="103"/>
      <c r="KZJ22" s="103"/>
      <c r="KZK22" s="103"/>
      <c r="KZL22" s="103"/>
      <c r="KZM22" s="103"/>
      <c r="KZN22" s="103"/>
      <c r="KZO22" s="103"/>
      <c r="KZP22" s="103"/>
      <c r="KZQ22" s="103"/>
      <c r="KZR22" s="103"/>
      <c r="KZS22" s="103"/>
      <c r="KZT22" s="103"/>
      <c r="KZU22" s="103"/>
      <c r="KZV22" s="103"/>
      <c r="KZW22" s="103"/>
      <c r="KZX22" s="103"/>
      <c r="KZY22" s="103"/>
      <c r="KZZ22" s="103"/>
      <c r="LAA22" s="103"/>
      <c r="LAB22" s="103"/>
      <c r="LAC22" s="103"/>
      <c r="LAD22" s="103"/>
      <c r="LAE22" s="103"/>
      <c r="LAF22" s="103"/>
      <c r="LAG22" s="103"/>
      <c r="LAH22" s="103"/>
      <c r="LAI22" s="103"/>
      <c r="LAJ22" s="103"/>
      <c r="LAK22" s="103"/>
      <c r="LAL22" s="103"/>
      <c r="LAM22" s="103"/>
      <c r="LAN22" s="103"/>
      <c r="LAO22" s="103"/>
      <c r="LAP22" s="103"/>
      <c r="LAQ22" s="103"/>
      <c r="LAR22" s="103"/>
      <c r="LAS22" s="103"/>
      <c r="LAT22" s="103"/>
      <c r="LAU22" s="103"/>
      <c r="LAV22" s="103"/>
      <c r="LAW22" s="103"/>
      <c r="LAX22" s="103"/>
      <c r="LAY22" s="103"/>
      <c r="LAZ22" s="103"/>
      <c r="LBA22" s="103"/>
      <c r="LBB22" s="103"/>
      <c r="LBC22" s="103"/>
      <c r="LBD22" s="103"/>
      <c r="LBE22" s="103"/>
      <c r="LBF22" s="103"/>
      <c r="LBG22" s="103"/>
      <c r="LBH22" s="103"/>
      <c r="LBI22" s="103"/>
      <c r="LBJ22" s="103"/>
      <c r="LBK22" s="103"/>
      <c r="LBL22" s="103"/>
      <c r="LBM22" s="103"/>
      <c r="LBN22" s="103"/>
      <c r="LBO22" s="103"/>
      <c r="LBP22" s="103"/>
      <c r="LBQ22" s="103"/>
      <c r="LBR22" s="103"/>
      <c r="LBS22" s="103"/>
      <c r="LBT22" s="103"/>
      <c r="LBU22" s="103"/>
      <c r="LBV22" s="103"/>
      <c r="LBW22" s="103"/>
      <c r="LBX22" s="103"/>
      <c r="LBY22" s="103"/>
      <c r="LBZ22" s="103"/>
      <c r="LCA22" s="103"/>
      <c r="LCB22" s="103"/>
      <c r="LCC22" s="103"/>
      <c r="LCD22" s="103"/>
      <c r="LCE22" s="103"/>
      <c r="LCF22" s="103"/>
      <c r="LCG22" s="103"/>
      <c r="LCH22" s="103"/>
      <c r="LCI22" s="103"/>
      <c r="LCJ22" s="103"/>
      <c r="LCK22" s="103"/>
      <c r="LCL22" s="103"/>
      <c r="LCM22" s="103"/>
      <c r="LCN22" s="103"/>
      <c r="LCO22" s="103"/>
      <c r="LCP22" s="103"/>
      <c r="LCQ22" s="103"/>
      <c r="LCR22" s="103"/>
      <c r="LCS22" s="103"/>
      <c r="LCT22" s="103"/>
      <c r="LCU22" s="103"/>
      <c r="LCV22" s="103"/>
      <c r="LCW22" s="103"/>
      <c r="LCX22" s="103"/>
      <c r="LCY22" s="103"/>
      <c r="LCZ22" s="103"/>
      <c r="LDA22" s="103"/>
      <c r="LDB22" s="103"/>
      <c r="LDC22" s="103"/>
      <c r="LDD22" s="103"/>
      <c r="LDE22" s="103"/>
      <c r="LDF22" s="103"/>
      <c r="LDG22" s="103"/>
      <c r="LDH22" s="103"/>
      <c r="LDI22" s="103"/>
      <c r="LDJ22" s="103"/>
      <c r="LDK22" s="103"/>
      <c r="LDL22" s="103"/>
      <c r="LDM22" s="103"/>
      <c r="LDN22" s="103"/>
      <c r="LDO22" s="103"/>
      <c r="LDP22" s="103"/>
      <c r="LDQ22" s="103"/>
      <c r="LDR22" s="103"/>
      <c r="LDS22" s="103"/>
      <c r="LDT22" s="103"/>
      <c r="LDU22" s="103"/>
      <c r="LDV22" s="103"/>
      <c r="LDW22" s="103"/>
      <c r="LDX22" s="103"/>
      <c r="LDY22" s="103"/>
      <c r="LDZ22" s="103"/>
      <c r="LEA22" s="103"/>
      <c r="LEB22" s="103"/>
      <c r="LEC22" s="103"/>
      <c r="LED22" s="103"/>
      <c r="LEE22" s="103"/>
      <c r="LEF22" s="103"/>
      <c r="LEG22" s="103"/>
      <c r="LEH22" s="103"/>
      <c r="LEI22" s="103"/>
      <c r="LEJ22" s="103"/>
      <c r="LEK22" s="103"/>
      <c r="LEL22" s="103"/>
      <c r="LEM22" s="103"/>
      <c r="LEN22" s="103"/>
      <c r="LEO22" s="103"/>
      <c r="LEP22" s="103"/>
      <c r="LEQ22" s="103"/>
      <c r="LER22" s="103"/>
      <c r="LES22" s="103"/>
      <c r="LET22" s="103"/>
      <c r="LEU22" s="103"/>
      <c r="LEV22" s="103"/>
      <c r="LEW22" s="103"/>
      <c r="LEX22" s="103"/>
      <c r="LEY22" s="103"/>
      <c r="LEZ22" s="103"/>
      <c r="LFA22" s="103"/>
      <c r="LFB22" s="103"/>
      <c r="LFC22" s="103"/>
      <c r="LFD22" s="103"/>
      <c r="LFE22" s="103"/>
      <c r="LFF22" s="103"/>
      <c r="LFG22" s="103"/>
      <c r="LFH22" s="103"/>
      <c r="LFI22" s="103"/>
      <c r="LFJ22" s="103"/>
      <c r="LFK22" s="103"/>
      <c r="LFL22" s="103"/>
      <c r="LFM22" s="103"/>
      <c r="LFN22" s="103"/>
      <c r="LFO22" s="103"/>
      <c r="LFP22" s="103"/>
      <c r="LFQ22" s="103"/>
      <c r="LFR22" s="103"/>
      <c r="LFS22" s="103"/>
      <c r="LFT22" s="103"/>
      <c r="LFU22" s="103"/>
      <c r="LFV22" s="103"/>
      <c r="LFW22" s="103"/>
      <c r="LFX22" s="103"/>
      <c r="LFY22" s="103"/>
      <c r="LFZ22" s="103"/>
      <c r="LGA22" s="103"/>
      <c r="LGB22" s="103"/>
      <c r="LGC22" s="103"/>
      <c r="LGD22" s="103"/>
      <c r="LGE22" s="103"/>
      <c r="LGF22" s="103"/>
      <c r="LGG22" s="103"/>
      <c r="LGH22" s="103"/>
      <c r="LGI22" s="103"/>
      <c r="LGJ22" s="103"/>
      <c r="LGK22" s="103"/>
      <c r="LGL22" s="103"/>
      <c r="LGM22" s="103"/>
      <c r="LGN22" s="103"/>
      <c r="LGO22" s="103"/>
      <c r="LGP22" s="103"/>
      <c r="LGQ22" s="103"/>
      <c r="LGR22" s="103"/>
      <c r="LGS22" s="103"/>
      <c r="LGT22" s="103"/>
      <c r="LGU22" s="103"/>
      <c r="LGV22" s="103"/>
      <c r="LGW22" s="103"/>
      <c r="LGX22" s="103"/>
      <c r="LGY22" s="103"/>
      <c r="LGZ22" s="103"/>
      <c r="LHA22" s="103"/>
      <c r="LHB22" s="103"/>
      <c r="LHC22" s="103"/>
      <c r="LHD22" s="103"/>
      <c r="LHE22" s="103"/>
      <c r="LHF22" s="103"/>
      <c r="LHG22" s="103"/>
      <c r="LHH22" s="103"/>
      <c r="LHI22" s="103"/>
      <c r="LHJ22" s="103"/>
      <c r="LHK22" s="103"/>
      <c r="LHL22" s="103"/>
      <c r="LHM22" s="103"/>
      <c r="LHN22" s="103"/>
      <c r="LHO22" s="103"/>
      <c r="LHP22" s="103"/>
      <c r="LHQ22" s="103"/>
      <c r="LHR22" s="103"/>
      <c r="LHS22" s="103"/>
      <c r="LHT22" s="103"/>
      <c r="LHU22" s="103"/>
      <c r="LHV22" s="103"/>
      <c r="LHW22" s="103"/>
      <c r="LHX22" s="103"/>
      <c r="LHY22" s="103"/>
      <c r="LHZ22" s="103"/>
      <c r="LIA22" s="103"/>
      <c r="LIB22" s="103"/>
      <c r="LIC22" s="103"/>
      <c r="LID22" s="103"/>
      <c r="LIE22" s="103"/>
      <c r="LIF22" s="103"/>
      <c r="LIG22" s="103"/>
      <c r="LIH22" s="103"/>
      <c r="LII22" s="103"/>
      <c r="LIJ22" s="103"/>
      <c r="LIK22" s="103"/>
      <c r="LIL22" s="103"/>
      <c r="LIM22" s="103"/>
      <c r="LIN22" s="103"/>
      <c r="LIO22" s="103"/>
      <c r="LIP22" s="103"/>
      <c r="LIQ22" s="103"/>
      <c r="LIR22" s="103"/>
      <c r="LIS22" s="103"/>
      <c r="LIT22" s="103"/>
      <c r="LIU22" s="103"/>
      <c r="LIV22" s="103"/>
      <c r="LIW22" s="103"/>
      <c r="LIX22" s="103"/>
      <c r="LIY22" s="103"/>
      <c r="LIZ22" s="103"/>
      <c r="LJA22" s="103"/>
      <c r="LJB22" s="103"/>
      <c r="LJC22" s="103"/>
      <c r="LJD22" s="103"/>
      <c r="LJE22" s="103"/>
      <c r="LJF22" s="103"/>
      <c r="LJG22" s="103"/>
      <c r="LJH22" s="103"/>
      <c r="LJI22" s="103"/>
      <c r="LJJ22" s="103"/>
      <c r="LJK22" s="103"/>
      <c r="LJL22" s="103"/>
      <c r="LJM22" s="103"/>
      <c r="LJN22" s="103"/>
      <c r="LJO22" s="103"/>
      <c r="LJP22" s="103"/>
      <c r="LJQ22" s="103"/>
      <c r="LJR22" s="103"/>
      <c r="LJS22" s="103"/>
      <c r="LJT22" s="103"/>
      <c r="LJU22" s="103"/>
      <c r="LJV22" s="103"/>
      <c r="LJW22" s="103"/>
      <c r="LJX22" s="103"/>
      <c r="LJY22" s="103"/>
      <c r="LJZ22" s="103"/>
      <c r="LKA22" s="103"/>
      <c r="LKB22" s="103"/>
      <c r="LKC22" s="103"/>
      <c r="LKD22" s="103"/>
      <c r="LKE22" s="103"/>
      <c r="LKF22" s="103"/>
      <c r="LKG22" s="103"/>
      <c r="LKH22" s="103"/>
      <c r="LKI22" s="103"/>
      <c r="LKJ22" s="103"/>
      <c r="LKK22" s="103"/>
      <c r="LKL22" s="103"/>
      <c r="LKM22" s="103"/>
      <c r="LKN22" s="103"/>
      <c r="LKO22" s="103"/>
      <c r="LKP22" s="103"/>
      <c r="LKQ22" s="103"/>
      <c r="LKR22" s="103"/>
      <c r="LKS22" s="103"/>
      <c r="LKT22" s="103"/>
      <c r="LKU22" s="103"/>
      <c r="LKV22" s="103"/>
      <c r="LKW22" s="103"/>
      <c r="LKX22" s="103"/>
      <c r="LKY22" s="103"/>
      <c r="LKZ22" s="103"/>
      <c r="LLA22" s="103"/>
      <c r="LLB22" s="103"/>
      <c r="LLC22" s="103"/>
      <c r="LLD22" s="103"/>
      <c r="LLE22" s="103"/>
      <c r="LLF22" s="103"/>
      <c r="LLG22" s="103"/>
      <c r="LLH22" s="103"/>
      <c r="LLI22" s="103"/>
      <c r="LLJ22" s="103"/>
      <c r="LLK22" s="103"/>
      <c r="LLL22" s="103"/>
      <c r="LLM22" s="103"/>
      <c r="LLN22" s="103"/>
      <c r="LLO22" s="103"/>
      <c r="LLP22" s="103"/>
      <c r="LLQ22" s="103"/>
      <c r="LLR22" s="103"/>
      <c r="LLS22" s="103"/>
      <c r="LLT22" s="103"/>
      <c r="LLU22" s="103"/>
      <c r="LLV22" s="103"/>
      <c r="LLW22" s="103"/>
      <c r="LLX22" s="103"/>
      <c r="LLY22" s="103"/>
      <c r="LLZ22" s="103"/>
      <c r="LMA22" s="103"/>
      <c r="LMB22" s="103"/>
      <c r="LMC22" s="103"/>
      <c r="LMD22" s="103"/>
      <c r="LME22" s="103"/>
      <c r="LMF22" s="103"/>
      <c r="LMG22" s="103"/>
      <c r="LMH22" s="103"/>
      <c r="LMI22" s="103"/>
      <c r="LMJ22" s="103"/>
      <c r="LMK22" s="103"/>
      <c r="LML22" s="103"/>
      <c r="LMM22" s="103"/>
      <c r="LMN22" s="103"/>
      <c r="LMO22" s="103"/>
      <c r="LMP22" s="103"/>
      <c r="LMQ22" s="103"/>
      <c r="LMR22" s="103"/>
      <c r="LMS22" s="103"/>
      <c r="LMT22" s="103"/>
      <c r="LMU22" s="103"/>
      <c r="LMV22" s="103"/>
      <c r="LMW22" s="103"/>
      <c r="LMX22" s="103"/>
      <c r="LMY22" s="103"/>
      <c r="LMZ22" s="103"/>
      <c r="LNA22" s="103"/>
      <c r="LNB22" s="103"/>
      <c r="LNC22" s="103"/>
      <c r="LND22" s="103"/>
      <c r="LNE22" s="103"/>
      <c r="LNF22" s="103"/>
      <c r="LNG22" s="103"/>
      <c r="LNH22" s="103"/>
      <c r="LNI22" s="103"/>
      <c r="LNJ22" s="103"/>
      <c r="LNK22" s="103"/>
      <c r="LNL22" s="103"/>
      <c r="LNM22" s="103"/>
      <c r="LNN22" s="103"/>
      <c r="LNO22" s="103"/>
      <c r="LNP22" s="103"/>
      <c r="LNQ22" s="103"/>
      <c r="LNR22" s="103"/>
      <c r="LNS22" s="103"/>
      <c r="LNT22" s="103"/>
      <c r="LNU22" s="103"/>
      <c r="LNV22" s="103"/>
      <c r="LNW22" s="103"/>
      <c r="LNX22" s="103"/>
      <c r="LNY22" s="103"/>
      <c r="LNZ22" s="103"/>
      <c r="LOA22" s="103"/>
      <c r="LOB22" s="103"/>
      <c r="LOC22" s="103"/>
      <c r="LOD22" s="103"/>
      <c r="LOE22" s="103"/>
      <c r="LOF22" s="103"/>
      <c r="LOG22" s="103"/>
      <c r="LOH22" s="103"/>
      <c r="LOI22" s="103"/>
      <c r="LOJ22" s="103"/>
      <c r="LOK22" s="103"/>
      <c r="LOL22" s="103"/>
      <c r="LOM22" s="103"/>
      <c r="LON22" s="103"/>
      <c r="LOO22" s="103"/>
      <c r="LOP22" s="103"/>
      <c r="LOQ22" s="103"/>
      <c r="LOR22" s="103"/>
      <c r="LOS22" s="103"/>
      <c r="LOT22" s="103"/>
      <c r="LOU22" s="103"/>
      <c r="LOV22" s="103"/>
      <c r="LOW22" s="103"/>
      <c r="LOX22" s="103"/>
      <c r="LOY22" s="103"/>
      <c r="LOZ22" s="103"/>
      <c r="LPA22" s="103"/>
      <c r="LPB22" s="103"/>
      <c r="LPC22" s="103"/>
      <c r="LPD22" s="103"/>
      <c r="LPE22" s="103"/>
      <c r="LPF22" s="103"/>
      <c r="LPG22" s="103"/>
      <c r="LPH22" s="103"/>
      <c r="LPI22" s="103"/>
      <c r="LPJ22" s="103"/>
      <c r="LPK22" s="103"/>
      <c r="LPL22" s="103"/>
      <c r="LPM22" s="103"/>
      <c r="LPN22" s="103"/>
      <c r="LPO22" s="103"/>
      <c r="LPP22" s="103"/>
      <c r="LPQ22" s="103"/>
      <c r="LPR22" s="103"/>
      <c r="LPS22" s="103"/>
      <c r="LPT22" s="103"/>
      <c r="LPU22" s="103"/>
      <c r="LPV22" s="103"/>
      <c r="LPW22" s="103"/>
      <c r="LPX22" s="103"/>
      <c r="LPY22" s="103"/>
      <c r="LPZ22" s="103"/>
      <c r="LQA22" s="103"/>
      <c r="LQB22" s="103"/>
      <c r="LQC22" s="103"/>
      <c r="LQD22" s="103"/>
      <c r="LQE22" s="103"/>
      <c r="LQF22" s="103"/>
      <c r="LQG22" s="103"/>
      <c r="LQH22" s="103"/>
      <c r="LQI22" s="103"/>
      <c r="LQJ22" s="103"/>
      <c r="LQK22" s="103"/>
      <c r="LQL22" s="103"/>
      <c r="LQM22" s="103"/>
      <c r="LQN22" s="103"/>
      <c r="LQO22" s="103"/>
      <c r="LQP22" s="103"/>
      <c r="LQQ22" s="103"/>
      <c r="LQR22" s="103"/>
      <c r="LQS22" s="103"/>
      <c r="LQT22" s="103"/>
      <c r="LQU22" s="103"/>
      <c r="LQV22" s="103"/>
      <c r="LQW22" s="103"/>
      <c r="LQX22" s="103"/>
      <c r="LQY22" s="103"/>
      <c r="LQZ22" s="103"/>
      <c r="LRA22" s="103"/>
      <c r="LRB22" s="103"/>
      <c r="LRC22" s="103"/>
      <c r="LRD22" s="103"/>
      <c r="LRE22" s="103"/>
      <c r="LRF22" s="103"/>
      <c r="LRG22" s="103"/>
      <c r="LRH22" s="103"/>
      <c r="LRI22" s="103"/>
      <c r="LRJ22" s="103"/>
      <c r="LRK22" s="103"/>
      <c r="LRL22" s="103"/>
      <c r="LRM22" s="103"/>
      <c r="LRN22" s="103"/>
      <c r="LRO22" s="103"/>
      <c r="LRP22" s="103"/>
      <c r="LRQ22" s="103"/>
      <c r="LRR22" s="103"/>
      <c r="LRS22" s="103"/>
      <c r="LRT22" s="103"/>
      <c r="LRU22" s="103"/>
      <c r="LRV22" s="103"/>
      <c r="LRW22" s="103"/>
      <c r="LRX22" s="103"/>
      <c r="LRY22" s="103"/>
      <c r="LRZ22" s="103"/>
      <c r="LSA22" s="103"/>
      <c r="LSB22" s="103"/>
      <c r="LSC22" s="103"/>
      <c r="LSD22" s="103"/>
      <c r="LSE22" s="103"/>
      <c r="LSF22" s="103"/>
      <c r="LSG22" s="103"/>
      <c r="LSH22" s="103"/>
      <c r="LSI22" s="103"/>
      <c r="LSJ22" s="103"/>
      <c r="LSK22" s="103"/>
      <c r="LSL22" s="103"/>
      <c r="LSM22" s="103"/>
      <c r="LSN22" s="103"/>
      <c r="LSO22" s="103"/>
      <c r="LSP22" s="103"/>
      <c r="LSQ22" s="103"/>
      <c r="LSR22" s="103"/>
      <c r="LSS22" s="103"/>
      <c r="LST22" s="103"/>
      <c r="LSU22" s="103"/>
      <c r="LSV22" s="103"/>
      <c r="LSW22" s="103"/>
      <c r="LSX22" s="103"/>
      <c r="LSY22" s="103"/>
      <c r="LSZ22" s="103"/>
      <c r="LTA22" s="103"/>
      <c r="LTB22" s="103"/>
      <c r="LTC22" s="103"/>
      <c r="LTD22" s="103"/>
      <c r="LTE22" s="103"/>
      <c r="LTF22" s="103"/>
      <c r="LTG22" s="103"/>
      <c r="LTH22" s="103"/>
      <c r="LTI22" s="103"/>
      <c r="LTJ22" s="103"/>
      <c r="LTK22" s="103"/>
      <c r="LTL22" s="103"/>
      <c r="LTM22" s="103"/>
      <c r="LTN22" s="103"/>
      <c r="LTO22" s="103"/>
      <c r="LTP22" s="103"/>
      <c r="LTQ22" s="103"/>
      <c r="LTR22" s="103"/>
      <c r="LTS22" s="103"/>
      <c r="LTT22" s="103"/>
      <c r="LTU22" s="103"/>
      <c r="LTV22" s="103"/>
      <c r="LTW22" s="103"/>
      <c r="LTX22" s="103"/>
      <c r="LTY22" s="103"/>
      <c r="LTZ22" s="103"/>
      <c r="LUA22" s="103"/>
      <c r="LUB22" s="103"/>
      <c r="LUC22" s="103"/>
      <c r="LUD22" s="103"/>
      <c r="LUE22" s="103"/>
      <c r="LUF22" s="103"/>
      <c r="LUG22" s="103"/>
      <c r="LUH22" s="103"/>
      <c r="LUI22" s="103"/>
      <c r="LUJ22" s="103"/>
      <c r="LUK22" s="103"/>
      <c r="LUL22" s="103"/>
      <c r="LUM22" s="103"/>
      <c r="LUN22" s="103"/>
      <c r="LUO22" s="103"/>
      <c r="LUP22" s="103"/>
      <c r="LUQ22" s="103"/>
      <c r="LUR22" s="103"/>
      <c r="LUS22" s="103"/>
      <c r="LUT22" s="103"/>
      <c r="LUU22" s="103"/>
      <c r="LUV22" s="103"/>
      <c r="LUW22" s="103"/>
      <c r="LUX22" s="103"/>
      <c r="LUY22" s="103"/>
      <c r="LUZ22" s="103"/>
      <c r="LVA22" s="103"/>
      <c r="LVB22" s="103"/>
      <c r="LVC22" s="103"/>
      <c r="LVD22" s="103"/>
      <c r="LVE22" s="103"/>
      <c r="LVF22" s="103"/>
      <c r="LVG22" s="103"/>
      <c r="LVH22" s="103"/>
      <c r="LVI22" s="103"/>
      <c r="LVJ22" s="103"/>
      <c r="LVK22" s="103"/>
      <c r="LVL22" s="103"/>
      <c r="LVM22" s="103"/>
      <c r="LVN22" s="103"/>
      <c r="LVO22" s="103"/>
      <c r="LVP22" s="103"/>
      <c r="LVQ22" s="103"/>
      <c r="LVR22" s="103"/>
      <c r="LVS22" s="103"/>
      <c r="LVT22" s="103"/>
      <c r="LVU22" s="103"/>
      <c r="LVV22" s="103"/>
      <c r="LVW22" s="103"/>
      <c r="LVX22" s="103"/>
      <c r="LVY22" s="103"/>
      <c r="LVZ22" s="103"/>
      <c r="LWA22" s="103"/>
      <c r="LWB22" s="103"/>
      <c r="LWC22" s="103"/>
      <c r="LWD22" s="103"/>
      <c r="LWE22" s="103"/>
      <c r="LWF22" s="103"/>
      <c r="LWG22" s="103"/>
      <c r="LWH22" s="103"/>
      <c r="LWI22" s="103"/>
      <c r="LWJ22" s="103"/>
      <c r="LWK22" s="103"/>
      <c r="LWL22" s="103"/>
      <c r="LWM22" s="103"/>
      <c r="LWN22" s="103"/>
      <c r="LWO22" s="103"/>
      <c r="LWP22" s="103"/>
      <c r="LWQ22" s="103"/>
      <c r="LWR22" s="103"/>
      <c r="LWS22" s="103"/>
      <c r="LWT22" s="103"/>
      <c r="LWU22" s="103"/>
      <c r="LWV22" s="103"/>
      <c r="LWW22" s="103"/>
      <c r="LWX22" s="103"/>
      <c r="LWY22" s="103"/>
      <c r="LWZ22" s="103"/>
      <c r="LXA22" s="103"/>
      <c r="LXB22" s="103"/>
      <c r="LXC22" s="103"/>
      <c r="LXD22" s="103"/>
      <c r="LXE22" s="103"/>
      <c r="LXF22" s="103"/>
      <c r="LXG22" s="103"/>
      <c r="LXH22" s="103"/>
      <c r="LXI22" s="103"/>
      <c r="LXJ22" s="103"/>
      <c r="LXK22" s="103"/>
      <c r="LXL22" s="103"/>
      <c r="LXM22" s="103"/>
      <c r="LXN22" s="103"/>
      <c r="LXO22" s="103"/>
      <c r="LXP22" s="103"/>
      <c r="LXQ22" s="103"/>
      <c r="LXR22" s="103"/>
      <c r="LXS22" s="103"/>
      <c r="LXT22" s="103"/>
      <c r="LXU22" s="103"/>
      <c r="LXV22" s="103"/>
      <c r="LXW22" s="103"/>
      <c r="LXX22" s="103"/>
      <c r="LXY22" s="103"/>
      <c r="LXZ22" s="103"/>
      <c r="LYA22" s="103"/>
      <c r="LYB22" s="103"/>
      <c r="LYC22" s="103"/>
      <c r="LYD22" s="103"/>
      <c r="LYE22" s="103"/>
      <c r="LYF22" s="103"/>
      <c r="LYG22" s="103"/>
      <c r="LYH22" s="103"/>
      <c r="LYI22" s="103"/>
      <c r="LYJ22" s="103"/>
      <c r="LYK22" s="103"/>
      <c r="LYL22" s="103"/>
      <c r="LYM22" s="103"/>
      <c r="LYN22" s="103"/>
      <c r="LYO22" s="103"/>
      <c r="LYP22" s="103"/>
      <c r="LYQ22" s="103"/>
      <c r="LYR22" s="103"/>
      <c r="LYS22" s="103"/>
      <c r="LYT22" s="103"/>
      <c r="LYU22" s="103"/>
      <c r="LYV22" s="103"/>
      <c r="LYW22" s="103"/>
      <c r="LYX22" s="103"/>
      <c r="LYY22" s="103"/>
      <c r="LYZ22" s="103"/>
      <c r="LZA22" s="103"/>
      <c r="LZB22" s="103"/>
      <c r="LZC22" s="103"/>
      <c r="LZD22" s="103"/>
      <c r="LZE22" s="103"/>
      <c r="LZF22" s="103"/>
      <c r="LZG22" s="103"/>
      <c r="LZH22" s="103"/>
      <c r="LZI22" s="103"/>
      <c r="LZJ22" s="103"/>
      <c r="LZK22" s="103"/>
      <c r="LZL22" s="103"/>
      <c r="LZM22" s="103"/>
      <c r="LZN22" s="103"/>
      <c r="LZO22" s="103"/>
      <c r="LZP22" s="103"/>
      <c r="LZQ22" s="103"/>
      <c r="LZR22" s="103"/>
      <c r="LZS22" s="103"/>
      <c r="LZT22" s="103"/>
      <c r="LZU22" s="103"/>
      <c r="LZV22" s="103"/>
      <c r="LZW22" s="103"/>
      <c r="LZX22" s="103"/>
      <c r="LZY22" s="103"/>
      <c r="LZZ22" s="103"/>
      <c r="MAA22" s="103"/>
      <c r="MAB22" s="103"/>
      <c r="MAC22" s="103"/>
      <c r="MAD22" s="103"/>
      <c r="MAE22" s="103"/>
      <c r="MAF22" s="103"/>
      <c r="MAG22" s="103"/>
      <c r="MAH22" s="103"/>
      <c r="MAI22" s="103"/>
      <c r="MAJ22" s="103"/>
      <c r="MAK22" s="103"/>
      <c r="MAL22" s="103"/>
      <c r="MAM22" s="103"/>
      <c r="MAN22" s="103"/>
      <c r="MAO22" s="103"/>
      <c r="MAP22" s="103"/>
      <c r="MAQ22" s="103"/>
      <c r="MAR22" s="103"/>
      <c r="MAS22" s="103"/>
      <c r="MAT22" s="103"/>
      <c r="MAU22" s="103"/>
      <c r="MAV22" s="103"/>
      <c r="MAW22" s="103"/>
      <c r="MAX22" s="103"/>
      <c r="MAY22" s="103"/>
      <c r="MAZ22" s="103"/>
      <c r="MBA22" s="103"/>
      <c r="MBB22" s="103"/>
      <c r="MBC22" s="103"/>
      <c r="MBD22" s="103"/>
      <c r="MBE22" s="103"/>
      <c r="MBF22" s="103"/>
      <c r="MBG22" s="103"/>
      <c r="MBH22" s="103"/>
      <c r="MBI22" s="103"/>
      <c r="MBJ22" s="103"/>
      <c r="MBK22" s="103"/>
      <c r="MBL22" s="103"/>
      <c r="MBM22" s="103"/>
      <c r="MBN22" s="103"/>
      <c r="MBO22" s="103"/>
      <c r="MBP22" s="103"/>
      <c r="MBQ22" s="103"/>
      <c r="MBR22" s="103"/>
      <c r="MBS22" s="103"/>
      <c r="MBT22" s="103"/>
      <c r="MBU22" s="103"/>
      <c r="MBV22" s="103"/>
      <c r="MBW22" s="103"/>
      <c r="MBX22" s="103"/>
      <c r="MBY22" s="103"/>
      <c r="MBZ22" s="103"/>
      <c r="MCA22" s="103"/>
      <c r="MCB22" s="103"/>
      <c r="MCC22" s="103"/>
      <c r="MCD22" s="103"/>
      <c r="MCE22" s="103"/>
      <c r="MCF22" s="103"/>
      <c r="MCG22" s="103"/>
      <c r="MCH22" s="103"/>
      <c r="MCI22" s="103"/>
      <c r="MCJ22" s="103"/>
      <c r="MCK22" s="103"/>
      <c r="MCL22" s="103"/>
      <c r="MCM22" s="103"/>
      <c r="MCN22" s="103"/>
      <c r="MCO22" s="103"/>
      <c r="MCP22" s="103"/>
      <c r="MCQ22" s="103"/>
      <c r="MCR22" s="103"/>
      <c r="MCS22" s="103"/>
      <c r="MCT22" s="103"/>
      <c r="MCU22" s="103"/>
      <c r="MCV22" s="103"/>
      <c r="MCW22" s="103"/>
      <c r="MCX22" s="103"/>
      <c r="MCY22" s="103"/>
      <c r="MCZ22" s="103"/>
      <c r="MDA22" s="103"/>
      <c r="MDB22" s="103"/>
      <c r="MDC22" s="103"/>
      <c r="MDD22" s="103"/>
      <c r="MDE22" s="103"/>
      <c r="MDF22" s="103"/>
      <c r="MDG22" s="103"/>
      <c r="MDH22" s="103"/>
      <c r="MDI22" s="103"/>
      <c r="MDJ22" s="103"/>
      <c r="MDK22" s="103"/>
      <c r="MDL22" s="103"/>
      <c r="MDM22" s="103"/>
      <c r="MDN22" s="103"/>
      <c r="MDO22" s="103"/>
      <c r="MDP22" s="103"/>
      <c r="MDQ22" s="103"/>
      <c r="MDR22" s="103"/>
      <c r="MDS22" s="103"/>
      <c r="MDT22" s="103"/>
      <c r="MDU22" s="103"/>
      <c r="MDV22" s="103"/>
      <c r="MDW22" s="103"/>
      <c r="MDX22" s="103"/>
      <c r="MDY22" s="103"/>
      <c r="MDZ22" s="103"/>
      <c r="MEA22" s="103"/>
      <c r="MEB22" s="103"/>
      <c r="MEC22" s="103"/>
      <c r="MED22" s="103"/>
      <c r="MEE22" s="103"/>
      <c r="MEF22" s="103"/>
      <c r="MEG22" s="103"/>
      <c r="MEH22" s="103"/>
      <c r="MEI22" s="103"/>
      <c r="MEJ22" s="103"/>
      <c r="MEK22" s="103"/>
      <c r="MEL22" s="103"/>
      <c r="MEM22" s="103"/>
      <c r="MEN22" s="103"/>
      <c r="MEO22" s="103"/>
      <c r="MEP22" s="103"/>
      <c r="MEQ22" s="103"/>
      <c r="MER22" s="103"/>
      <c r="MES22" s="103"/>
      <c r="MET22" s="103"/>
      <c r="MEU22" s="103"/>
      <c r="MEV22" s="103"/>
      <c r="MEW22" s="103"/>
      <c r="MEX22" s="103"/>
      <c r="MEY22" s="103"/>
      <c r="MEZ22" s="103"/>
      <c r="MFA22" s="103"/>
      <c r="MFB22" s="103"/>
      <c r="MFC22" s="103"/>
      <c r="MFD22" s="103"/>
      <c r="MFE22" s="103"/>
      <c r="MFF22" s="103"/>
      <c r="MFG22" s="103"/>
      <c r="MFH22" s="103"/>
      <c r="MFI22" s="103"/>
      <c r="MFJ22" s="103"/>
      <c r="MFK22" s="103"/>
      <c r="MFL22" s="103"/>
      <c r="MFM22" s="103"/>
      <c r="MFN22" s="103"/>
      <c r="MFO22" s="103"/>
      <c r="MFP22" s="103"/>
      <c r="MFQ22" s="103"/>
      <c r="MFR22" s="103"/>
      <c r="MFS22" s="103"/>
      <c r="MFT22" s="103"/>
      <c r="MFU22" s="103"/>
      <c r="MFV22" s="103"/>
      <c r="MFW22" s="103"/>
      <c r="MFX22" s="103"/>
      <c r="MFY22" s="103"/>
      <c r="MFZ22" s="103"/>
      <c r="MGA22" s="103"/>
      <c r="MGB22" s="103"/>
      <c r="MGC22" s="103"/>
      <c r="MGD22" s="103"/>
      <c r="MGE22" s="103"/>
      <c r="MGF22" s="103"/>
      <c r="MGG22" s="103"/>
      <c r="MGH22" s="103"/>
      <c r="MGI22" s="103"/>
      <c r="MGJ22" s="103"/>
      <c r="MGK22" s="103"/>
      <c r="MGL22" s="103"/>
      <c r="MGM22" s="103"/>
      <c r="MGN22" s="103"/>
      <c r="MGO22" s="103"/>
      <c r="MGP22" s="103"/>
      <c r="MGQ22" s="103"/>
      <c r="MGR22" s="103"/>
      <c r="MGS22" s="103"/>
      <c r="MGT22" s="103"/>
      <c r="MGU22" s="103"/>
      <c r="MGV22" s="103"/>
      <c r="MGW22" s="103"/>
      <c r="MGX22" s="103"/>
      <c r="MGY22" s="103"/>
      <c r="MGZ22" s="103"/>
      <c r="MHA22" s="103"/>
      <c r="MHB22" s="103"/>
      <c r="MHC22" s="103"/>
      <c r="MHD22" s="103"/>
      <c r="MHE22" s="103"/>
      <c r="MHF22" s="103"/>
      <c r="MHG22" s="103"/>
      <c r="MHH22" s="103"/>
      <c r="MHI22" s="103"/>
      <c r="MHJ22" s="103"/>
      <c r="MHK22" s="103"/>
      <c r="MHL22" s="103"/>
      <c r="MHM22" s="103"/>
      <c r="MHN22" s="103"/>
      <c r="MHO22" s="103"/>
      <c r="MHP22" s="103"/>
      <c r="MHQ22" s="103"/>
      <c r="MHR22" s="103"/>
      <c r="MHS22" s="103"/>
      <c r="MHT22" s="103"/>
      <c r="MHU22" s="103"/>
      <c r="MHV22" s="103"/>
      <c r="MHW22" s="103"/>
      <c r="MHX22" s="103"/>
      <c r="MHY22" s="103"/>
      <c r="MHZ22" s="103"/>
      <c r="MIA22" s="103"/>
      <c r="MIB22" s="103"/>
      <c r="MIC22" s="103"/>
      <c r="MID22" s="103"/>
      <c r="MIE22" s="103"/>
      <c r="MIF22" s="103"/>
      <c r="MIG22" s="103"/>
      <c r="MIH22" s="103"/>
      <c r="MII22" s="103"/>
      <c r="MIJ22" s="103"/>
      <c r="MIK22" s="103"/>
      <c r="MIL22" s="103"/>
      <c r="MIM22" s="103"/>
      <c r="MIN22" s="103"/>
      <c r="MIO22" s="103"/>
      <c r="MIP22" s="103"/>
      <c r="MIQ22" s="103"/>
      <c r="MIR22" s="103"/>
      <c r="MIS22" s="103"/>
      <c r="MIT22" s="103"/>
      <c r="MIU22" s="103"/>
      <c r="MIV22" s="103"/>
      <c r="MIW22" s="103"/>
      <c r="MIX22" s="103"/>
      <c r="MIY22" s="103"/>
      <c r="MIZ22" s="103"/>
      <c r="MJA22" s="103"/>
      <c r="MJB22" s="103"/>
      <c r="MJC22" s="103"/>
      <c r="MJD22" s="103"/>
      <c r="MJE22" s="103"/>
      <c r="MJF22" s="103"/>
      <c r="MJG22" s="103"/>
      <c r="MJH22" s="103"/>
      <c r="MJI22" s="103"/>
      <c r="MJJ22" s="103"/>
      <c r="MJK22" s="103"/>
      <c r="MJL22" s="103"/>
      <c r="MJM22" s="103"/>
      <c r="MJN22" s="103"/>
      <c r="MJO22" s="103"/>
      <c r="MJP22" s="103"/>
      <c r="MJQ22" s="103"/>
      <c r="MJR22" s="103"/>
      <c r="MJS22" s="103"/>
      <c r="MJT22" s="103"/>
      <c r="MJU22" s="103"/>
      <c r="MJV22" s="103"/>
      <c r="MJW22" s="103"/>
      <c r="MJX22" s="103"/>
      <c r="MJY22" s="103"/>
      <c r="MJZ22" s="103"/>
      <c r="MKA22" s="103"/>
      <c r="MKB22" s="103"/>
      <c r="MKC22" s="103"/>
      <c r="MKD22" s="103"/>
      <c r="MKE22" s="103"/>
      <c r="MKF22" s="103"/>
      <c r="MKG22" s="103"/>
      <c r="MKH22" s="103"/>
      <c r="MKI22" s="103"/>
      <c r="MKJ22" s="103"/>
      <c r="MKK22" s="103"/>
      <c r="MKL22" s="103"/>
      <c r="MKM22" s="103"/>
      <c r="MKN22" s="103"/>
      <c r="MKO22" s="103"/>
      <c r="MKP22" s="103"/>
      <c r="MKQ22" s="103"/>
      <c r="MKR22" s="103"/>
      <c r="MKS22" s="103"/>
      <c r="MKT22" s="103"/>
      <c r="MKU22" s="103"/>
      <c r="MKV22" s="103"/>
      <c r="MKW22" s="103"/>
      <c r="MKX22" s="103"/>
      <c r="MKY22" s="103"/>
      <c r="MKZ22" s="103"/>
      <c r="MLA22" s="103"/>
      <c r="MLB22" s="103"/>
      <c r="MLC22" s="103"/>
      <c r="MLD22" s="103"/>
      <c r="MLE22" s="103"/>
      <c r="MLF22" s="103"/>
      <c r="MLG22" s="103"/>
      <c r="MLH22" s="103"/>
      <c r="MLI22" s="103"/>
      <c r="MLJ22" s="103"/>
      <c r="MLK22" s="103"/>
      <c r="MLL22" s="103"/>
      <c r="MLM22" s="103"/>
      <c r="MLN22" s="103"/>
      <c r="MLO22" s="103"/>
      <c r="MLP22" s="103"/>
      <c r="MLQ22" s="103"/>
      <c r="MLR22" s="103"/>
      <c r="MLS22" s="103"/>
      <c r="MLT22" s="103"/>
      <c r="MLU22" s="103"/>
      <c r="MLV22" s="103"/>
      <c r="MLW22" s="103"/>
      <c r="MLX22" s="103"/>
      <c r="MLY22" s="103"/>
      <c r="MLZ22" s="103"/>
      <c r="MMA22" s="103"/>
      <c r="MMB22" s="103"/>
      <c r="MMC22" s="103"/>
      <c r="MMD22" s="103"/>
      <c r="MME22" s="103"/>
      <c r="MMF22" s="103"/>
      <c r="MMG22" s="103"/>
      <c r="MMH22" s="103"/>
      <c r="MMI22" s="103"/>
      <c r="MMJ22" s="103"/>
      <c r="MMK22" s="103"/>
      <c r="MML22" s="103"/>
      <c r="MMM22" s="103"/>
      <c r="MMN22" s="103"/>
      <c r="MMO22" s="103"/>
      <c r="MMP22" s="103"/>
      <c r="MMQ22" s="103"/>
      <c r="MMR22" s="103"/>
      <c r="MMS22" s="103"/>
      <c r="MMT22" s="103"/>
      <c r="MMU22" s="103"/>
      <c r="MMV22" s="103"/>
      <c r="MMW22" s="103"/>
      <c r="MMX22" s="103"/>
      <c r="MMY22" s="103"/>
      <c r="MMZ22" s="103"/>
      <c r="MNA22" s="103"/>
      <c r="MNB22" s="103"/>
      <c r="MNC22" s="103"/>
      <c r="MND22" s="103"/>
      <c r="MNE22" s="103"/>
      <c r="MNF22" s="103"/>
      <c r="MNG22" s="103"/>
      <c r="MNH22" s="103"/>
      <c r="MNI22" s="103"/>
      <c r="MNJ22" s="103"/>
      <c r="MNK22" s="103"/>
      <c r="MNL22" s="103"/>
      <c r="MNM22" s="103"/>
      <c r="MNN22" s="103"/>
      <c r="MNO22" s="103"/>
      <c r="MNP22" s="103"/>
      <c r="MNQ22" s="103"/>
      <c r="MNR22" s="103"/>
      <c r="MNS22" s="103"/>
      <c r="MNT22" s="103"/>
      <c r="MNU22" s="103"/>
      <c r="MNV22" s="103"/>
      <c r="MNW22" s="103"/>
      <c r="MNX22" s="103"/>
      <c r="MNY22" s="103"/>
      <c r="MNZ22" s="103"/>
      <c r="MOA22" s="103"/>
      <c r="MOB22" s="103"/>
      <c r="MOC22" s="103"/>
      <c r="MOD22" s="103"/>
      <c r="MOE22" s="103"/>
      <c r="MOF22" s="103"/>
      <c r="MOG22" s="103"/>
      <c r="MOH22" s="103"/>
      <c r="MOI22" s="103"/>
      <c r="MOJ22" s="103"/>
      <c r="MOK22" s="103"/>
      <c r="MOL22" s="103"/>
      <c r="MOM22" s="103"/>
      <c r="MON22" s="103"/>
      <c r="MOO22" s="103"/>
      <c r="MOP22" s="103"/>
      <c r="MOQ22" s="103"/>
      <c r="MOR22" s="103"/>
      <c r="MOS22" s="103"/>
      <c r="MOT22" s="103"/>
      <c r="MOU22" s="103"/>
      <c r="MOV22" s="103"/>
      <c r="MOW22" s="103"/>
      <c r="MOX22" s="103"/>
      <c r="MOY22" s="103"/>
      <c r="MOZ22" s="103"/>
      <c r="MPA22" s="103"/>
      <c r="MPB22" s="103"/>
      <c r="MPC22" s="103"/>
      <c r="MPD22" s="103"/>
      <c r="MPE22" s="103"/>
      <c r="MPF22" s="103"/>
      <c r="MPG22" s="103"/>
      <c r="MPH22" s="103"/>
      <c r="MPI22" s="103"/>
      <c r="MPJ22" s="103"/>
      <c r="MPK22" s="103"/>
      <c r="MPL22" s="103"/>
      <c r="MPM22" s="103"/>
      <c r="MPN22" s="103"/>
      <c r="MPO22" s="103"/>
      <c r="MPP22" s="103"/>
      <c r="MPQ22" s="103"/>
      <c r="MPR22" s="103"/>
      <c r="MPS22" s="103"/>
      <c r="MPT22" s="103"/>
      <c r="MPU22" s="103"/>
      <c r="MPV22" s="103"/>
      <c r="MPW22" s="103"/>
      <c r="MPX22" s="103"/>
      <c r="MPY22" s="103"/>
      <c r="MPZ22" s="103"/>
      <c r="MQA22" s="103"/>
      <c r="MQB22" s="103"/>
      <c r="MQC22" s="103"/>
      <c r="MQD22" s="103"/>
      <c r="MQE22" s="103"/>
      <c r="MQF22" s="103"/>
      <c r="MQG22" s="103"/>
      <c r="MQH22" s="103"/>
      <c r="MQI22" s="103"/>
      <c r="MQJ22" s="103"/>
      <c r="MQK22" s="103"/>
      <c r="MQL22" s="103"/>
      <c r="MQM22" s="103"/>
      <c r="MQN22" s="103"/>
      <c r="MQO22" s="103"/>
      <c r="MQP22" s="103"/>
      <c r="MQQ22" s="103"/>
      <c r="MQR22" s="103"/>
      <c r="MQS22" s="103"/>
      <c r="MQT22" s="103"/>
      <c r="MQU22" s="103"/>
      <c r="MQV22" s="103"/>
      <c r="MQW22" s="103"/>
      <c r="MQX22" s="103"/>
      <c r="MQY22" s="103"/>
      <c r="MQZ22" s="103"/>
      <c r="MRA22" s="103"/>
      <c r="MRB22" s="103"/>
      <c r="MRC22" s="103"/>
      <c r="MRD22" s="103"/>
      <c r="MRE22" s="103"/>
      <c r="MRF22" s="103"/>
      <c r="MRG22" s="103"/>
      <c r="MRH22" s="103"/>
      <c r="MRI22" s="103"/>
      <c r="MRJ22" s="103"/>
      <c r="MRK22" s="103"/>
      <c r="MRL22" s="103"/>
      <c r="MRM22" s="103"/>
      <c r="MRN22" s="103"/>
      <c r="MRO22" s="103"/>
      <c r="MRP22" s="103"/>
      <c r="MRQ22" s="103"/>
      <c r="MRR22" s="103"/>
      <c r="MRS22" s="103"/>
      <c r="MRT22" s="103"/>
      <c r="MRU22" s="103"/>
      <c r="MRV22" s="103"/>
      <c r="MRW22" s="103"/>
      <c r="MRX22" s="103"/>
      <c r="MRY22" s="103"/>
      <c r="MRZ22" s="103"/>
      <c r="MSA22" s="103"/>
      <c r="MSB22" s="103"/>
      <c r="MSC22" s="103"/>
      <c r="MSD22" s="103"/>
      <c r="MSE22" s="103"/>
      <c r="MSF22" s="103"/>
      <c r="MSG22" s="103"/>
      <c r="MSH22" s="103"/>
      <c r="MSI22" s="103"/>
      <c r="MSJ22" s="103"/>
      <c r="MSK22" s="103"/>
      <c r="MSL22" s="103"/>
      <c r="MSM22" s="103"/>
      <c r="MSN22" s="103"/>
      <c r="MSO22" s="103"/>
      <c r="MSP22" s="103"/>
      <c r="MSQ22" s="103"/>
      <c r="MSR22" s="103"/>
      <c r="MSS22" s="103"/>
      <c r="MST22" s="103"/>
      <c r="MSU22" s="103"/>
      <c r="MSV22" s="103"/>
      <c r="MSW22" s="103"/>
      <c r="MSX22" s="103"/>
      <c r="MSY22" s="103"/>
      <c r="MSZ22" s="103"/>
      <c r="MTA22" s="103"/>
      <c r="MTB22" s="103"/>
      <c r="MTC22" s="103"/>
      <c r="MTD22" s="103"/>
      <c r="MTE22" s="103"/>
      <c r="MTF22" s="103"/>
      <c r="MTG22" s="103"/>
      <c r="MTH22" s="103"/>
      <c r="MTI22" s="103"/>
      <c r="MTJ22" s="103"/>
      <c r="MTK22" s="103"/>
      <c r="MTL22" s="103"/>
      <c r="MTM22" s="103"/>
      <c r="MTN22" s="103"/>
      <c r="MTO22" s="103"/>
      <c r="MTP22" s="103"/>
      <c r="MTQ22" s="103"/>
      <c r="MTR22" s="103"/>
      <c r="MTS22" s="103"/>
      <c r="MTT22" s="103"/>
      <c r="MTU22" s="103"/>
      <c r="MTV22" s="103"/>
      <c r="MTW22" s="103"/>
      <c r="MTX22" s="103"/>
      <c r="MTY22" s="103"/>
      <c r="MTZ22" s="103"/>
      <c r="MUA22" s="103"/>
      <c r="MUB22" s="103"/>
      <c r="MUC22" s="103"/>
      <c r="MUD22" s="103"/>
      <c r="MUE22" s="103"/>
      <c r="MUF22" s="103"/>
      <c r="MUG22" s="103"/>
      <c r="MUH22" s="103"/>
      <c r="MUI22" s="103"/>
      <c r="MUJ22" s="103"/>
      <c r="MUK22" s="103"/>
      <c r="MUL22" s="103"/>
      <c r="MUM22" s="103"/>
      <c r="MUN22" s="103"/>
      <c r="MUO22" s="103"/>
      <c r="MUP22" s="103"/>
      <c r="MUQ22" s="103"/>
      <c r="MUR22" s="103"/>
      <c r="MUS22" s="103"/>
      <c r="MUT22" s="103"/>
      <c r="MUU22" s="103"/>
      <c r="MUV22" s="103"/>
      <c r="MUW22" s="103"/>
      <c r="MUX22" s="103"/>
      <c r="MUY22" s="103"/>
      <c r="MUZ22" s="103"/>
      <c r="MVA22" s="103"/>
      <c r="MVB22" s="103"/>
      <c r="MVC22" s="103"/>
      <c r="MVD22" s="103"/>
      <c r="MVE22" s="103"/>
      <c r="MVF22" s="103"/>
      <c r="MVG22" s="103"/>
      <c r="MVH22" s="103"/>
      <c r="MVI22" s="103"/>
      <c r="MVJ22" s="103"/>
      <c r="MVK22" s="103"/>
      <c r="MVL22" s="103"/>
      <c r="MVM22" s="103"/>
      <c r="MVN22" s="103"/>
      <c r="MVO22" s="103"/>
      <c r="MVP22" s="103"/>
      <c r="MVQ22" s="103"/>
      <c r="MVR22" s="103"/>
      <c r="MVS22" s="103"/>
      <c r="MVT22" s="103"/>
      <c r="MVU22" s="103"/>
      <c r="MVV22" s="103"/>
      <c r="MVW22" s="103"/>
      <c r="MVX22" s="103"/>
      <c r="MVY22" s="103"/>
      <c r="MVZ22" s="103"/>
      <c r="MWA22" s="103"/>
      <c r="MWB22" s="103"/>
      <c r="MWC22" s="103"/>
      <c r="MWD22" s="103"/>
      <c r="MWE22" s="103"/>
      <c r="MWF22" s="103"/>
      <c r="MWG22" s="103"/>
      <c r="MWH22" s="103"/>
      <c r="MWI22" s="103"/>
      <c r="MWJ22" s="103"/>
      <c r="MWK22" s="103"/>
      <c r="MWL22" s="103"/>
      <c r="MWM22" s="103"/>
      <c r="MWN22" s="103"/>
      <c r="MWO22" s="103"/>
      <c r="MWP22" s="103"/>
      <c r="MWQ22" s="103"/>
      <c r="MWR22" s="103"/>
      <c r="MWS22" s="103"/>
      <c r="MWT22" s="103"/>
      <c r="MWU22" s="103"/>
      <c r="MWV22" s="103"/>
      <c r="MWW22" s="103"/>
      <c r="MWX22" s="103"/>
      <c r="MWY22" s="103"/>
      <c r="MWZ22" s="103"/>
      <c r="MXA22" s="103"/>
      <c r="MXB22" s="103"/>
      <c r="MXC22" s="103"/>
      <c r="MXD22" s="103"/>
      <c r="MXE22" s="103"/>
      <c r="MXF22" s="103"/>
      <c r="MXG22" s="103"/>
      <c r="MXH22" s="103"/>
      <c r="MXI22" s="103"/>
      <c r="MXJ22" s="103"/>
      <c r="MXK22" s="103"/>
      <c r="MXL22" s="103"/>
      <c r="MXM22" s="103"/>
      <c r="MXN22" s="103"/>
      <c r="MXO22" s="103"/>
      <c r="MXP22" s="103"/>
      <c r="MXQ22" s="103"/>
      <c r="MXR22" s="103"/>
      <c r="MXS22" s="103"/>
      <c r="MXT22" s="103"/>
      <c r="MXU22" s="103"/>
      <c r="MXV22" s="103"/>
      <c r="MXW22" s="103"/>
      <c r="MXX22" s="103"/>
      <c r="MXY22" s="103"/>
      <c r="MXZ22" s="103"/>
      <c r="MYA22" s="103"/>
      <c r="MYB22" s="103"/>
      <c r="MYC22" s="103"/>
      <c r="MYD22" s="103"/>
      <c r="MYE22" s="103"/>
      <c r="MYF22" s="103"/>
      <c r="MYG22" s="103"/>
      <c r="MYH22" s="103"/>
      <c r="MYI22" s="103"/>
      <c r="MYJ22" s="103"/>
      <c r="MYK22" s="103"/>
      <c r="MYL22" s="103"/>
      <c r="MYM22" s="103"/>
      <c r="MYN22" s="103"/>
      <c r="MYO22" s="103"/>
      <c r="MYP22" s="103"/>
      <c r="MYQ22" s="103"/>
      <c r="MYR22" s="103"/>
      <c r="MYS22" s="103"/>
      <c r="MYT22" s="103"/>
      <c r="MYU22" s="103"/>
      <c r="MYV22" s="103"/>
      <c r="MYW22" s="103"/>
      <c r="MYX22" s="103"/>
      <c r="MYY22" s="103"/>
      <c r="MYZ22" s="103"/>
      <c r="MZA22" s="103"/>
      <c r="MZB22" s="103"/>
      <c r="MZC22" s="103"/>
      <c r="MZD22" s="103"/>
      <c r="MZE22" s="103"/>
      <c r="MZF22" s="103"/>
      <c r="MZG22" s="103"/>
      <c r="MZH22" s="103"/>
      <c r="MZI22" s="103"/>
      <c r="MZJ22" s="103"/>
      <c r="MZK22" s="103"/>
      <c r="MZL22" s="103"/>
      <c r="MZM22" s="103"/>
      <c r="MZN22" s="103"/>
      <c r="MZO22" s="103"/>
      <c r="MZP22" s="103"/>
      <c r="MZQ22" s="103"/>
      <c r="MZR22" s="103"/>
      <c r="MZS22" s="103"/>
      <c r="MZT22" s="103"/>
      <c r="MZU22" s="103"/>
      <c r="MZV22" s="103"/>
      <c r="MZW22" s="103"/>
      <c r="MZX22" s="103"/>
      <c r="MZY22" s="103"/>
      <c r="MZZ22" s="103"/>
      <c r="NAA22" s="103"/>
      <c r="NAB22" s="103"/>
      <c r="NAC22" s="103"/>
      <c r="NAD22" s="103"/>
      <c r="NAE22" s="103"/>
      <c r="NAF22" s="103"/>
      <c r="NAG22" s="103"/>
      <c r="NAH22" s="103"/>
      <c r="NAI22" s="103"/>
      <c r="NAJ22" s="103"/>
      <c r="NAK22" s="103"/>
      <c r="NAL22" s="103"/>
      <c r="NAM22" s="103"/>
      <c r="NAN22" s="103"/>
      <c r="NAO22" s="103"/>
      <c r="NAP22" s="103"/>
      <c r="NAQ22" s="103"/>
      <c r="NAR22" s="103"/>
      <c r="NAS22" s="103"/>
      <c r="NAT22" s="103"/>
      <c r="NAU22" s="103"/>
      <c r="NAV22" s="103"/>
      <c r="NAW22" s="103"/>
      <c r="NAX22" s="103"/>
      <c r="NAY22" s="103"/>
      <c r="NAZ22" s="103"/>
      <c r="NBA22" s="103"/>
      <c r="NBB22" s="103"/>
      <c r="NBC22" s="103"/>
      <c r="NBD22" s="103"/>
      <c r="NBE22" s="103"/>
      <c r="NBF22" s="103"/>
      <c r="NBG22" s="103"/>
      <c r="NBH22" s="103"/>
      <c r="NBI22" s="103"/>
      <c r="NBJ22" s="103"/>
      <c r="NBK22" s="103"/>
      <c r="NBL22" s="103"/>
      <c r="NBM22" s="103"/>
      <c r="NBN22" s="103"/>
      <c r="NBO22" s="103"/>
      <c r="NBP22" s="103"/>
      <c r="NBQ22" s="103"/>
      <c r="NBR22" s="103"/>
      <c r="NBS22" s="103"/>
      <c r="NBT22" s="103"/>
      <c r="NBU22" s="103"/>
      <c r="NBV22" s="103"/>
      <c r="NBW22" s="103"/>
      <c r="NBX22" s="103"/>
      <c r="NBY22" s="103"/>
      <c r="NBZ22" s="103"/>
      <c r="NCA22" s="103"/>
      <c r="NCB22" s="103"/>
      <c r="NCC22" s="103"/>
      <c r="NCD22" s="103"/>
      <c r="NCE22" s="103"/>
      <c r="NCF22" s="103"/>
      <c r="NCG22" s="103"/>
      <c r="NCH22" s="103"/>
      <c r="NCI22" s="103"/>
      <c r="NCJ22" s="103"/>
      <c r="NCK22" s="103"/>
      <c r="NCL22" s="103"/>
      <c r="NCM22" s="103"/>
      <c r="NCN22" s="103"/>
      <c r="NCO22" s="103"/>
      <c r="NCP22" s="103"/>
      <c r="NCQ22" s="103"/>
      <c r="NCR22" s="103"/>
      <c r="NCS22" s="103"/>
      <c r="NCT22" s="103"/>
      <c r="NCU22" s="103"/>
      <c r="NCV22" s="103"/>
      <c r="NCW22" s="103"/>
      <c r="NCX22" s="103"/>
      <c r="NCY22" s="103"/>
      <c r="NCZ22" s="103"/>
      <c r="NDA22" s="103"/>
      <c r="NDB22" s="103"/>
      <c r="NDC22" s="103"/>
      <c r="NDD22" s="103"/>
      <c r="NDE22" s="103"/>
      <c r="NDF22" s="103"/>
      <c r="NDG22" s="103"/>
      <c r="NDH22" s="103"/>
      <c r="NDI22" s="103"/>
      <c r="NDJ22" s="103"/>
      <c r="NDK22" s="103"/>
      <c r="NDL22" s="103"/>
      <c r="NDM22" s="103"/>
      <c r="NDN22" s="103"/>
      <c r="NDO22" s="103"/>
      <c r="NDP22" s="103"/>
      <c r="NDQ22" s="103"/>
      <c r="NDR22" s="103"/>
      <c r="NDS22" s="103"/>
      <c r="NDT22" s="103"/>
      <c r="NDU22" s="103"/>
      <c r="NDV22" s="103"/>
      <c r="NDW22" s="103"/>
      <c r="NDX22" s="103"/>
      <c r="NDY22" s="103"/>
      <c r="NDZ22" s="103"/>
      <c r="NEA22" s="103"/>
      <c r="NEB22" s="103"/>
      <c r="NEC22" s="103"/>
      <c r="NED22" s="103"/>
      <c r="NEE22" s="103"/>
      <c r="NEF22" s="103"/>
      <c r="NEG22" s="103"/>
      <c r="NEH22" s="103"/>
      <c r="NEI22" s="103"/>
      <c r="NEJ22" s="103"/>
      <c r="NEK22" s="103"/>
      <c r="NEL22" s="103"/>
      <c r="NEM22" s="103"/>
      <c r="NEN22" s="103"/>
      <c r="NEO22" s="103"/>
      <c r="NEP22" s="103"/>
      <c r="NEQ22" s="103"/>
      <c r="NER22" s="103"/>
      <c r="NES22" s="103"/>
      <c r="NET22" s="103"/>
      <c r="NEU22" s="103"/>
      <c r="NEV22" s="103"/>
      <c r="NEW22" s="103"/>
      <c r="NEX22" s="103"/>
      <c r="NEY22" s="103"/>
      <c r="NEZ22" s="103"/>
      <c r="NFA22" s="103"/>
      <c r="NFB22" s="103"/>
      <c r="NFC22" s="103"/>
      <c r="NFD22" s="103"/>
      <c r="NFE22" s="103"/>
      <c r="NFF22" s="103"/>
      <c r="NFG22" s="103"/>
      <c r="NFH22" s="103"/>
      <c r="NFI22" s="103"/>
      <c r="NFJ22" s="103"/>
      <c r="NFK22" s="103"/>
      <c r="NFL22" s="103"/>
      <c r="NFM22" s="103"/>
      <c r="NFN22" s="103"/>
      <c r="NFO22" s="103"/>
      <c r="NFP22" s="103"/>
      <c r="NFQ22" s="103"/>
      <c r="NFR22" s="103"/>
      <c r="NFS22" s="103"/>
      <c r="NFT22" s="103"/>
      <c r="NFU22" s="103"/>
      <c r="NFV22" s="103"/>
      <c r="NFW22" s="103"/>
      <c r="NFX22" s="103"/>
      <c r="NFY22" s="103"/>
      <c r="NFZ22" s="103"/>
      <c r="NGA22" s="103"/>
      <c r="NGB22" s="103"/>
      <c r="NGC22" s="103"/>
      <c r="NGD22" s="103"/>
      <c r="NGE22" s="103"/>
      <c r="NGF22" s="103"/>
      <c r="NGG22" s="103"/>
      <c r="NGH22" s="103"/>
      <c r="NGI22" s="103"/>
      <c r="NGJ22" s="103"/>
      <c r="NGK22" s="103"/>
      <c r="NGL22" s="103"/>
      <c r="NGM22" s="103"/>
      <c r="NGN22" s="103"/>
      <c r="NGO22" s="103"/>
      <c r="NGP22" s="103"/>
      <c r="NGQ22" s="103"/>
      <c r="NGR22" s="103"/>
      <c r="NGS22" s="103"/>
      <c r="NGT22" s="103"/>
      <c r="NGU22" s="103"/>
      <c r="NGV22" s="103"/>
      <c r="NGW22" s="103"/>
      <c r="NGX22" s="103"/>
      <c r="NGY22" s="103"/>
      <c r="NGZ22" s="103"/>
      <c r="NHA22" s="103"/>
      <c r="NHB22" s="103"/>
      <c r="NHC22" s="103"/>
      <c r="NHD22" s="103"/>
      <c r="NHE22" s="103"/>
      <c r="NHF22" s="103"/>
      <c r="NHG22" s="103"/>
      <c r="NHH22" s="103"/>
      <c r="NHI22" s="103"/>
      <c r="NHJ22" s="103"/>
      <c r="NHK22" s="103"/>
      <c r="NHL22" s="103"/>
      <c r="NHM22" s="103"/>
      <c r="NHN22" s="103"/>
      <c r="NHO22" s="103"/>
      <c r="NHP22" s="103"/>
      <c r="NHQ22" s="103"/>
      <c r="NHR22" s="103"/>
      <c r="NHS22" s="103"/>
      <c r="NHT22" s="103"/>
      <c r="NHU22" s="103"/>
      <c r="NHV22" s="103"/>
      <c r="NHW22" s="103"/>
      <c r="NHX22" s="103"/>
      <c r="NHY22" s="103"/>
      <c r="NHZ22" s="103"/>
      <c r="NIA22" s="103"/>
      <c r="NIB22" s="103"/>
      <c r="NIC22" s="103"/>
      <c r="NID22" s="103"/>
      <c r="NIE22" s="103"/>
      <c r="NIF22" s="103"/>
      <c r="NIG22" s="103"/>
      <c r="NIH22" s="103"/>
      <c r="NII22" s="103"/>
      <c r="NIJ22" s="103"/>
      <c r="NIK22" s="103"/>
      <c r="NIL22" s="103"/>
      <c r="NIM22" s="103"/>
      <c r="NIN22" s="103"/>
      <c r="NIO22" s="103"/>
      <c r="NIP22" s="103"/>
      <c r="NIQ22" s="103"/>
      <c r="NIR22" s="103"/>
      <c r="NIS22" s="103"/>
      <c r="NIT22" s="103"/>
      <c r="NIU22" s="103"/>
      <c r="NIV22" s="103"/>
      <c r="NIW22" s="103"/>
      <c r="NIX22" s="103"/>
      <c r="NIY22" s="103"/>
      <c r="NIZ22" s="103"/>
      <c r="NJA22" s="103"/>
      <c r="NJB22" s="103"/>
      <c r="NJC22" s="103"/>
      <c r="NJD22" s="103"/>
      <c r="NJE22" s="103"/>
      <c r="NJF22" s="103"/>
      <c r="NJG22" s="103"/>
      <c r="NJH22" s="103"/>
      <c r="NJI22" s="103"/>
      <c r="NJJ22" s="103"/>
      <c r="NJK22" s="103"/>
      <c r="NJL22" s="103"/>
      <c r="NJM22" s="103"/>
      <c r="NJN22" s="103"/>
      <c r="NJO22" s="103"/>
      <c r="NJP22" s="103"/>
      <c r="NJQ22" s="103"/>
      <c r="NJR22" s="103"/>
      <c r="NJS22" s="103"/>
      <c r="NJT22" s="103"/>
      <c r="NJU22" s="103"/>
      <c r="NJV22" s="103"/>
      <c r="NJW22" s="103"/>
      <c r="NJX22" s="103"/>
      <c r="NJY22" s="103"/>
      <c r="NJZ22" s="103"/>
      <c r="NKA22" s="103"/>
      <c r="NKB22" s="103"/>
      <c r="NKC22" s="103"/>
      <c r="NKD22" s="103"/>
      <c r="NKE22" s="103"/>
      <c r="NKF22" s="103"/>
      <c r="NKG22" s="103"/>
      <c r="NKH22" s="103"/>
      <c r="NKI22" s="103"/>
      <c r="NKJ22" s="103"/>
      <c r="NKK22" s="103"/>
      <c r="NKL22" s="103"/>
      <c r="NKM22" s="103"/>
      <c r="NKN22" s="103"/>
      <c r="NKO22" s="103"/>
      <c r="NKP22" s="103"/>
      <c r="NKQ22" s="103"/>
      <c r="NKR22" s="103"/>
      <c r="NKS22" s="103"/>
      <c r="NKT22" s="103"/>
      <c r="NKU22" s="103"/>
      <c r="NKV22" s="103"/>
      <c r="NKW22" s="103"/>
      <c r="NKX22" s="103"/>
      <c r="NKY22" s="103"/>
      <c r="NKZ22" s="103"/>
      <c r="NLA22" s="103"/>
      <c r="NLB22" s="103"/>
      <c r="NLC22" s="103"/>
      <c r="NLD22" s="103"/>
      <c r="NLE22" s="103"/>
      <c r="NLF22" s="103"/>
      <c r="NLG22" s="103"/>
      <c r="NLH22" s="103"/>
      <c r="NLI22" s="103"/>
      <c r="NLJ22" s="103"/>
      <c r="NLK22" s="103"/>
      <c r="NLL22" s="103"/>
      <c r="NLM22" s="103"/>
      <c r="NLN22" s="103"/>
      <c r="NLO22" s="103"/>
      <c r="NLP22" s="103"/>
      <c r="NLQ22" s="103"/>
      <c r="NLR22" s="103"/>
      <c r="NLS22" s="103"/>
      <c r="NLT22" s="103"/>
      <c r="NLU22" s="103"/>
      <c r="NLV22" s="103"/>
      <c r="NLW22" s="103"/>
      <c r="NLX22" s="103"/>
      <c r="NLY22" s="103"/>
      <c r="NLZ22" s="103"/>
      <c r="NMA22" s="103"/>
      <c r="NMB22" s="103"/>
      <c r="NMC22" s="103"/>
      <c r="NMD22" s="103"/>
      <c r="NME22" s="103"/>
      <c r="NMF22" s="103"/>
      <c r="NMG22" s="103"/>
      <c r="NMH22" s="103"/>
      <c r="NMI22" s="103"/>
      <c r="NMJ22" s="103"/>
      <c r="NMK22" s="103"/>
      <c r="NML22" s="103"/>
      <c r="NMM22" s="103"/>
      <c r="NMN22" s="103"/>
      <c r="NMO22" s="103"/>
      <c r="NMP22" s="103"/>
      <c r="NMQ22" s="103"/>
      <c r="NMR22" s="103"/>
      <c r="NMS22" s="103"/>
      <c r="NMT22" s="103"/>
      <c r="NMU22" s="103"/>
      <c r="NMV22" s="103"/>
      <c r="NMW22" s="103"/>
      <c r="NMX22" s="103"/>
      <c r="NMY22" s="103"/>
      <c r="NMZ22" s="103"/>
      <c r="NNA22" s="103"/>
      <c r="NNB22" s="103"/>
      <c r="NNC22" s="103"/>
      <c r="NND22" s="103"/>
      <c r="NNE22" s="103"/>
      <c r="NNF22" s="103"/>
      <c r="NNG22" s="103"/>
      <c r="NNH22" s="103"/>
      <c r="NNI22" s="103"/>
      <c r="NNJ22" s="103"/>
      <c r="NNK22" s="103"/>
      <c r="NNL22" s="103"/>
      <c r="NNM22" s="103"/>
      <c r="NNN22" s="103"/>
      <c r="NNO22" s="103"/>
      <c r="NNP22" s="103"/>
      <c r="NNQ22" s="103"/>
      <c r="NNR22" s="103"/>
      <c r="NNS22" s="103"/>
      <c r="NNT22" s="103"/>
      <c r="NNU22" s="103"/>
      <c r="NNV22" s="103"/>
      <c r="NNW22" s="103"/>
      <c r="NNX22" s="103"/>
      <c r="NNY22" s="103"/>
      <c r="NNZ22" s="103"/>
      <c r="NOA22" s="103"/>
      <c r="NOB22" s="103"/>
      <c r="NOC22" s="103"/>
      <c r="NOD22" s="103"/>
      <c r="NOE22" s="103"/>
      <c r="NOF22" s="103"/>
      <c r="NOG22" s="103"/>
      <c r="NOH22" s="103"/>
      <c r="NOI22" s="103"/>
      <c r="NOJ22" s="103"/>
      <c r="NOK22" s="103"/>
      <c r="NOL22" s="103"/>
      <c r="NOM22" s="103"/>
      <c r="NON22" s="103"/>
      <c r="NOO22" s="103"/>
      <c r="NOP22" s="103"/>
      <c r="NOQ22" s="103"/>
      <c r="NOR22" s="103"/>
      <c r="NOS22" s="103"/>
      <c r="NOT22" s="103"/>
      <c r="NOU22" s="103"/>
      <c r="NOV22" s="103"/>
      <c r="NOW22" s="103"/>
      <c r="NOX22" s="103"/>
      <c r="NOY22" s="103"/>
      <c r="NOZ22" s="103"/>
      <c r="NPA22" s="103"/>
      <c r="NPB22" s="103"/>
      <c r="NPC22" s="103"/>
      <c r="NPD22" s="103"/>
      <c r="NPE22" s="103"/>
      <c r="NPF22" s="103"/>
      <c r="NPG22" s="103"/>
      <c r="NPH22" s="103"/>
      <c r="NPI22" s="103"/>
      <c r="NPJ22" s="103"/>
      <c r="NPK22" s="103"/>
      <c r="NPL22" s="103"/>
      <c r="NPM22" s="103"/>
      <c r="NPN22" s="103"/>
      <c r="NPO22" s="103"/>
      <c r="NPP22" s="103"/>
      <c r="NPQ22" s="103"/>
      <c r="NPR22" s="103"/>
      <c r="NPS22" s="103"/>
      <c r="NPT22" s="103"/>
      <c r="NPU22" s="103"/>
      <c r="NPV22" s="103"/>
      <c r="NPW22" s="103"/>
      <c r="NPX22" s="103"/>
      <c r="NPY22" s="103"/>
      <c r="NPZ22" s="103"/>
      <c r="NQA22" s="103"/>
      <c r="NQB22" s="103"/>
      <c r="NQC22" s="103"/>
      <c r="NQD22" s="103"/>
      <c r="NQE22" s="103"/>
      <c r="NQF22" s="103"/>
      <c r="NQG22" s="103"/>
      <c r="NQH22" s="103"/>
      <c r="NQI22" s="103"/>
      <c r="NQJ22" s="103"/>
      <c r="NQK22" s="103"/>
      <c r="NQL22" s="103"/>
      <c r="NQM22" s="103"/>
      <c r="NQN22" s="103"/>
      <c r="NQO22" s="103"/>
      <c r="NQP22" s="103"/>
      <c r="NQQ22" s="103"/>
      <c r="NQR22" s="103"/>
      <c r="NQS22" s="103"/>
      <c r="NQT22" s="103"/>
      <c r="NQU22" s="103"/>
      <c r="NQV22" s="103"/>
      <c r="NQW22" s="103"/>
      <c r="NQX22" s="103"/>
      <c r="NQY22" s="103"/>
      <c r="NQZ22" s="103"/>
      <c r="NRA22" s="103"/>
      <c r="NRB22" s="103"/>
      <c r="NRC22" s="103"/>
      <c r="NRD22" s="103"/>
      <c r="NRE22" s="103"/>
      <c r="NRF22" s="103"/>
      <c r="NRG22" s="103"/>
      <c r="NRH22" s="103"/>
      <c r="NRI22" s="103"/>
      <c r="NRJ22" s="103"/>
      <c r="NRK22" s="103"/>
      <c r="NRL22" s="103"/>
      <c r="NRM22" s="103"/>
      <c r="NRN22" s="103"/>
      <c r="NRO22" s="103"/>
      <c r="NRP22" s="103"/>
      <c r="NRQ22" s="103"/>
      <c r="NRR22" s="103"/>
      <c r="NRS22" s="103"/>
      <c r="NRT22" s="103"/>
      <c r="NRU22" s="103"/>
      <c r="NRV22" s="103"/>
      <c r="NRW22" s="103"/>
      <c r="NRX22" s="103"/>
      <c r="NRY22" s="103"/>
      <c r="NRZ22" s="103"/>
      <c r="NSA22" s="103"/>
      <c r="NSB22" s="103"/>
      <c r="NSC22" s="103"/>
      <c r="NSD22" s="103"/>
      <c r="NSE22" s="103"/>
      <c r="NSF22" s="103"/>
      <c r="NSG22" s="103"/>
      <c r="NSH22" s="103"/>
      <c r="NSI22" s="103"/>
      <c r="NSJ22" s="103"/>
      <c r="NSK22" s="103"/>
      <c r="NSL22" s="103"/>
      <c r="NSM22" s="103"/>
      <c r="NSN22" s="103"/>
      <c r="NSO22" s="103"/>
      <c r="NSP22" s="103"/>
      <c r="NSQ22" s="103"/>
      <c r="NSR22" s="103"/>
      <c r="NSS22" s="103"/>
      <c r="NST22" s="103"/>
      <c r="NSU22" s="103"/>
      <c r="NSV22" s="103"/>
      <c r="NSW22" s="103"/>
      <c r="NSX22" s="103"/>
      <c r="NSY22" s="103"/>
      <c r="NSZ22" s="103"/>
      <c r="NTA22" s="103"/>
      <c r="NTB22" s="103"/>
      <c r="NTC22" s="103"/>
      <c r="NTD22" s="103"/>
      <c r="NTE22" s="103"/>
      <c r="NTF22" s="103"/>
      <c r="NTG22" s="103"/>
      <c r="NTH22" s="103"/>
      <c r="NTI22" s="103"/>
      <c r="NTJ22" s="103"/>
      <c r="NTK22" s="103"/>
      <c r="NTL22" s="103"/>
      <c r="NTM22" s="103"/>
      <c r="NTN22" s="103"/>
      <c r="NTO22" s="103"/>
      <c r="NTP22" s="103"/>
      <c r="NTQ22" s="103"/>
      <c r="NTR22" s="103"/>
      <c r="NTS22" s="103"/>
      <c r="NTT22" s="103"/>
      <c r="NTU22" s="103"/>
      <c r="NTV22" s="103"/>
      <c r="NTW22" s="103"/>
      <c r="NTX22" s="103"/>
      <c r="NTY22" s="103"/>
      <c r="NTZ22" s="103"/>
      <c r="NUA22" s="103"/>
      <c r="NUB22" s="103"/>
      <c r="NUC22" s="103"/>
      <c r="NUD22" s="103"/>
      <c r="NUE22" s="103"/>
      <c r="NUF22" s="103"/>
      <c r="NUG22" s="103"/>
      <c r="NUH22" s="103"/>
      <c r="NUI22" s="103"/>
      <c r="NUJ22" s="103"/>
      <c r="NUK22" s="103"/>
      <c r="NUL22" s="103"/>
      <c r="NUM22" s="103"/>
      <c r="NUN22" s="103"/>
      <c r="NUO22" s="103"/>
      <c r="NUP22" s="103"/>
      <c r="NUQ22" s="103"/>
      <c r="NUR22" s="103"/>
      <c r="NUS22" s="103"/>
      <c r="NUT22" s="103"/>
      <c r="NUU22" s="103"/>
      <c r="NUV22" s="103"/>
      <c r="NUW22" s="103"/>
      <c r="NUX22" s="103"/>
      <c r="NUY22" s="103"/>
      <c r="NUZ22" s="103"/>
      <c r="NVA22" s="103"/>
      <c r="NVB22" s="103"/>
      <c r="NVC22" s="103"/>
      <c r="NVD22" s="103"/>
      <c r="NVE22" s="103"/>
      <c r="NVF22" s="103"/>
      <c r="NVG22" s="103"/>
      <c r="NVH22" s="103"/>
      <c r="NVI22" s="103"/>
      <c r="NVJ22" s="103"/>
      <c r="NVK22" s="103"/>
      <c r="NVL22" s="103"/>
      <c r="NVM22" s="103"/>
      <c r="NVN22" s="103"/>
      <c r="NVO22" s="103"/>
      <c r="NVP22" s="103"/>
      <c r="NVQ22" s="103"/>
      <c r="NVR22" s="103"/>
      <c r="NVS22" s="103"/>
      <c r="NVT22" s="103"/>
      <c r="NVU22" s="103"/>
      <c r="NVV22" s="103"/>
      <c r="NVW22" s="103"/>
      <c r="NVX22" s="103"/>
      <c r="NVY22" s="103"/>
      <c r="NVZ22" s="103"/>
      <c r="NWA22" s="103"/>
      <c r="NWB22" s="103"/>
      <c r="NWC22" s="103"/>
      <c r="NWD22" s="103"/>
      <c r="NWE22" s="103"/>
      <c r="NWF22" s="103"/>
      <c r="NWG22" s="103"/>
      <c r="NWH22" s="103"/>
      <c r="NWI22" s="103"/>
      <c r="NWJ22" s="103"/>
      <c r="NWK22" s="103"/>
      <c r="NWL22" s="103"/>
      <c r="NWM22" s="103"/>
      <c r="NWN22" s="103"/>
      <c r="NWO22" s="103"/>
      <c r="NWP22" s="103"/>
      <c r="NWQ22" s="103"/>
      <c r="NWR22" s="103"/>
      <c r="NWS22" s="103"/>
      <c r="NWT22" s="103"/>
      <c r="NWU22" s="103"/>
      <c r="NWV22" s="103"/>
      <c r="NWW22" s="103"/>
      <c r="NWX22" s="103"/>
      <c r="NWY22" s="103"/>
      <c r="NWZ22" s="103"/>
      <c r="NXA22" s="103"/>
      <c r="NXB22" s="103"/>
      <c r="NXC22" s="103"/>
      <c r="NXD22" s="103"/>
      <c r="NXE22" s="103"/>
      <c r="NXF22" s="103"/>
      <c r="NXG22" s="103"/>
      <c r="NXH22" s="103"/>
      <c r="NXI22" s="103"/>
      <c r="NXJ22" s="103"/>
      <c r="NXK22" s="103"/>
      <c r="NXL22" s="103"/>
      <c r="NXM22" s="103"/>
      <c r="NXN22" s="103"/>
      <c r="NXO22" s="103"/>
      <c r="NXP22" s="103"/>
      <c r="NXQ22" s="103"/>
      <c r="NXR22" s="103"/>
      <c r="NXS22" s="103"/>
      <c r="NXT22" s="103"/>
      <c r="NXU22" s="103"/>
      <c r="NXV22" s="103"/>
      <c r="NXW22" s="103"/>
      <c r="NXX22" s="103"/>
      <c r="NXY22" s="103"/>
      <c r="NXZ22" s="103"/>
      <c r="NYA22" s="103"/>
      <c r="NYB22" s="103"/>
      <c r="NYC22" s="103"/>
      <c r="NYD22" s="103"/>
      <c r="NYE22" s="103"/>
      <c r="NYF22" s="103"/>
      <c r="NYG22" s="103"/>
      <c r="NYH22" s="103"/>
      <c r="NYI22" s="103"/>
      <c r="NYJ22" s="103"/>
      <c r="NYK22" s="103"/>
      <c r="NYL22" s="103"/>
      <c r="NYM22" s="103"/>
      <c r="NYN22" s="103"/>
      <c r="NYO22" s="103"/>
      <c r="NYP22" s="103"/>
      <c r="NYQ22" s="103"/>
      <c r="NYR22" s="103"/>
      <c r="NYS22" s="103"/>
      <c r="NYT22" s="103"/>
      <c r="NYU22" s="103"/>
      <c r="NYV22" s="103"/>
      <c r="NYW22" s="103"/>
      <c r="NYX22" s="103"/>
      <c r="NYY22" s="103"/>
      <c r="NYZ22" s="103"/>
      <c r="NZA22" s="103"/>
      <c r="NZB22" s="103"/>
      <c r="NZC22" s="103"/>
      <c r="NZD22" s="103"/>
      <c r="NZE22" s="103"/>
      <c r="NZF22" s="103"/>
      <c r="NZG22" s="103"/>
      <c r="NZH22" s="103"/>
      <c r="NZI22" s="103"/>
      <c r="NZJ22" s="103"/>
      <c r="NZK22" s="103"/>
      <c r="NZL22" s="103"/>
      <c r="NZM22" s="103"/>
      <c r="NZN22" s="103"/>
      <c r="NZO22" s="103"/>
      <c r="NZP22" s="103"/>
      <c r="NZQ22" s="103"/>
      <c r="NZR22" s="103"/>
      <c r="NZS22" s="103"/>
      <c r="NZT22" s="103"/>
      <c r="NZU22" s="103"/>
      <c r="NZV22" s="103"/>
      <c r="NZW22" s="103"/>
      <c r="NZX22" s="103"/>
      <c r="NZY22" s="103"/>
      <c r="NZZ22" s="103"/>
      <c r="OAA22" s="103"/>
      <c r="OAB22" s="103"/>
      <c r="OAC22" s="103"/>
      <c r="OAD22" s="103"/>
      <c r="OAE22" s="103"/>
      <c r="OAF22" s="103"/>
      <c r="OAG22" s="103"/>
      <c r="OAH22" s="103"/>
      <c r="OAI22" s="103"/>
      <c r="OAJ22" s="103"/>
      <c r="OAK22" s="103"/>
      <c r="OAL22" s="103"/>
      <c r="OAM22" s="103"/>
      <c r="OAN22" s="103"/>
      <c r="OAO22" s="103"/>
      <c r="OAP22" s="103"/>
      <c r="OAQ22" s="103"/>
      <c r="OAR22" s="103"/>
      <c r="OAS22" s="103"/>
      <c r="OAT22" s="103"/>
      <c r="OAU22" s="103"/>
      <c r="OAV22" s="103"/>
      <c r="OAW22" s="103"/>
      <c r="OAX22" s="103"/>
      <c r="OAY22" s="103"/>
      <c r="OAZ22" s="103"/>
      <c r="OBA22" s="103"/>
      <c r="OBB22" s="103"/>
      <c r="OBC22" s="103"/>
      <c r="OBD22" s="103"/>
      <c r="OBE22" s="103"/>
      <c r="OBF22" s="103"/>
      <c r="OBG22" s="103"/>
      <c r="OBH22" s="103"/>
      <c r="OBI22" s="103"/>
      <c r="OBJ22" s="103"/>
      <c r="OBK22" s="103"/>
      <c r="OBL22" s="103"/>
      <c r="OBM22" s="103"/>
      <c r="OBN22" s="103"/>
      <c r="OBO22" s="103"/>
      <c r="OBP22" s="103"/>
      <c r="OBQ22" s="103"/>
      <c r="OBR22" s="103"/>
      <c r="OBS22" s="103"/>
      <c r="OBT22" s="103"/>
      <c r="OBU22" s="103"/>
      <c r="OBV22" s="103"/>
      <c r="OBW22" s="103"/>
      <c r="OBX22" s="103"/>
      <c r="OBY22" s="103"/>
      <c r="OBZ22" s="103"/>
      <c r="OCA22" s="103"/>
      <c r="OCB22" s="103"/>
      <c r="OCC22" s="103"/>
      <c r="OCD22" s="103"/>
      <c r="OCE22" s="103"/>
      <c r="OCF22" s="103"/>
      <c r="OCG22" s="103"/>
      <c r="OCH22" s="103"/>
      <c r="OCI22" s="103"/>
      <c r="OCJ22" s="103"/>
      <c r="OCK22" s="103"/>
      <c r="OCL22" s="103"/>
      <c r="OCM22" s="103"/>
      <c r="OCN22" s="103"/>
      <c r="OCO22" s="103"/>
      <c r="OCP22" s="103"/>
      <c r="OCQ22" s="103"/>
      <c r="OCR22" s="103"/>
      <c r="OCS22" s="103"/>
      <c r="OCT22" s="103"/>
      <c r="OCU22" s="103"/>
      <c r="OCV22" s="103"/>
      <c r="OCW22" s="103"/>
      <c r="OCX22" s="103"/>
      <c r="OCY22" s="103"/>
      <c r="OCZ22" s="103"/>
      <c r="ODA22" s="103"/>
      <c r="ODB22" s="103"/>
      <c r="ODC22" s="103"/>
      <c r="ODD22" s="103"/>
      <c r="ODE22" s="103"/>
      <c r="ODF22" s="103"/>
      <c r="ODG22" s="103"/>
      <c r="ODH22" s="103"/>
      <c r="ODI22" s="103"/>
      <c r="ODJ22" s="103"/>
      <c r="ODK22" s="103"/>
      <c r="ODL22" s="103"/>
      <c r="ODM22" s="103"/>
      <c r="ODN22" s="103"/>
      <c r="ODO22" s="103"/>
      <c r="ODP22" s="103"/>
      <c r="ODQ22" s="103"/>
      <c r="ODR22" s="103"/>
      <c r="ODS22" s="103"/>
      <c r="ODT22" s="103"/>
      <c r="ODU22" s="103"/>
      <c r="ODV22" s="103"/>
      <c r="ODW22" s="103"/>
      <c r="ODX22" s="103"/>
      <c r="ODY22" s="103"/>
      <c r="ODZ22" s="103"/>
      <c r="OEA22" s="103"/>
      <c r="OEB22" s="103"/>
      <c r="OEC22" s="103"/>
      <c r="OED22" s="103"/>
      <c r="OEE22" s="103"/>
      <c r="OEF22" s="103"/>
      <c r="OEG22" s="103"/>
      <c r="OEH22" s="103"/>
      <c r="OEI22" s="103"/>
      <c r="OEJ22" s="103"/>
      <c r="OEK22" s="103"/>
      <c r="OEL22" s="103"/>
      <c r="OEM22" s="103"/>
      <c r="OEN22" s="103"/>
      <c r="OEO22" s="103"/>
      <c r="OEP22" s="103"/>
      <c r="OEQ22" s="103"/>
      <c r="OER22" s="103"/>
      <c r="OES22" s="103"/>
      <c r="OET22" s="103"/>
      <c r="OEU22" s="103"/>
      <c r="OEV22" s="103"/>
      <c r="OEW22" s="103"/>
      <c r="OEX22" s="103"/>
      <c r="OEY22" s="103"/>
      <c r="OEZ22" s="103"/>
      <c r="OFA22" s="103"/>
      <c r="OFB22" s="103"/>
      <c r="OFC22" s="103"/>
      <c r="OFD22" s="103"/>
      <c r="OFE22" s="103"/>
      <c r="OFF22" s="103"/>
      <c r="OFG22" s="103"/>
      <c r="OFH22" s="103"/>
      <c r="OFI22" s="103"/>
      <c r="OFJ22" s="103"/>
      <c r="OFK22" s="103"/>
      <c r="OFL22" s="103"/>
      <c r="OFM22" s="103"/>
      <c r="OFN22" s="103"/>
      <c r="OFO22" s="103"/>
      <c r="OFP22" s="103"/>
      <c r="OFQ22" s="103"/>
      <c r="OFR22" s="103"/>
      <c r="OFS22" s="103"/>
      <c r="OFT22" s="103"/>
      <c r="OFU22" s="103"/>
      <c r="OFV22" s="103"/>
      <c r="OFW22" s="103"/>
      <c r="OFX22" s="103"/>
      <c r="OFY22" s="103"/>
      <c r="OFZ22" s="103"/>
      <c r="OGA22" s="103"/>
      <c r="OGB22" s="103"/>
      <c r="OGC22" s="103"/>
      <c r="OGD22" s="103"/>
      <c r="OGE22" s="103"/>
      <c r="OGF22" s="103"/>
      <c r="OGG22" s="103"/>
      <c r="OGH22" s="103"/>
      <c r="OGI22" s="103"/>
      <c r="OGJ22" s="103"/>
      <c r="OGK22" s="103"/>
      <c r="OGL22" s="103"/>
      <c r="OGM22" s="103"/>
      <c r="OGN22" s="103"/>
      <c r="OGO22" s="103"/>
      <c r="OGP22" s="103"/>
      <c r="OGQ22" s="103"/>
      <c r="OGR22" s="103"/>
      <c r="OGS22" s="103"/>
      <c r="OGT22" s="103"/>
      <c r="OGU22" s="103"/>
      <c r="OGV22" s="103"/>
      <c r="OGW22" s="103"/>
      <c r="OGX22" s="103"/>
      <c r="OGY22" s="103"/>
      <c r="OGZ22" s="103"/>
      <c r="OHA22" s="103"/>
      <c r="OHB22" s="103"/>
      <c r="OHC22" s="103"/>
      <c r="OHD22" s="103"/>
      <c r="OHE22" s="103"/>
      <c r="OHF22" s="103"/>
      <c r="OHG22" s="103"/>
      <c r="OHH22" s="103"/>
      <c r="OHI22" s="103"/>
      <c r="OHJ22" s="103"/>
      <c r="OHK22" s="103"/>
      <c r="OHL22" s="103"/>
      <c r="OHM22" s="103"/>
      <c r="OHN22" s="103"/>
      <c r="OHO22" s="103"/>
      <c r="OHP22" s="103"/>
      <c r="OHQ22" s="103"/>
      <c r="OHR22" s="103"/>
      <c r="OHS22" s="103"/>
      <c r="OHT22" s="103"/>
      <c r="OHU22" s="103"/>
      <c r="OHV22" s="103"/>
      <c r="OHW22" s="103"/>
      <c r="OHX22" s="103"/>
      <c r="OHY22" s="103"/>
      <c r="OHZ22" s="103"/>
      <c r="OIA22" s="103"/>
      <c r="OIB22" s="103"/>
      <c r="OIC22" s="103"/>
      <c r="OID22" s="103"/>
      <c r="OIE22" s="103"/>
      <c r="OIF22" s="103"/>
      <c r="OIG22" s="103"/>
      <c r="OIH22" s="103"/>
      <c r="OII22" s="103"/>
      <c r="OIJ22" s="103"/>
      <c r="OIK22" s="103"/>
      <c r="OIL22" s="103"/>
      <c r="OIM22" s="103"/>
      <c r="OIN22" s="103"/>
      <c r="OIO22" s="103"/>
      <c r="OIP22" s="103"/>
      <c r="OIQ22" s="103"/>
      <c r="OIR22" s="103"/>
      <c r="OIS22" s="103"/>
      <c r="OIT22" s="103"/>
      <c r="OIU22" s="103"/>
      <c r="OIV22" s="103"/>
      <c r="OIW22" s="103"/>
      <c r="OIX22" s="103"/>
      <c r="OIY22" s="103"/>
      <c r="OIZ22" s="103"/>
      <c r="OJA22" s="103"/>
      <c r="OJB22" s="103"/>
      <c r="OJC22" s="103"/>
      <c r="OJD22" s="103"/>
      <c r="OJE22" s="103"/>
      <c r="OJF22" s="103"/>
      <c r="OJG22" s="103"/>
      <c r="OJH22" s="103"/>
      <c r="OJI22" s="103"/>
      <c r="OJJ22" s="103"/>
      <c r="OJK22" s="103"/>
      <c r="OJL22" s="103"/>
      <c r="OJM22" s="103"/>
      <c r="OJN22" s="103"/>
      <c r="OJO22" s="103"/>
      <c r="OJP22" s="103"/>
      <c r="OJQ22" s="103"/>
      <c r="OJR22" s="103"/>
      <c r="OJS22" s="103"/>
      <c r="OJT22" s="103"/>
      <c r="OJU22" s="103"/>
      <c r="OJV22" s="103"/>
      <c r="OJW22" s="103"/>
      <c r="OJX22" s="103"/>
      <c r="OJY22" s="103"/>
      <c r="OJZ22" s="103"/>
      <c r="OKA22" s="103"/>
      <c r="OKB22" s="103"/>
      <c r="OKC22" s="103"/>
      <c r="OKD22" s="103"/>
      <c r="OKE22" s="103"/>
      <c r="OKF22" s="103"/>
      <c r="OKG22" s="103"/>
      <c r="OKH22" s="103"/>
      <c r="OKI22" s="103"/>
      <c r="OKJ22" s="103"/>
      <c r="OKK22" s="103"/>
      <c r="OKL22" s="103"/>
      <c r="OKM22" s="103"/>
      <c r="OKN22" s="103"/>
      <c r="OKO22" s="103"/>
      <c r="OKP22" s="103"/>
      <c r="OKQ22" s="103"/>
      <c r="OKR22" s="103"/>
      <c r="OKS22" s="103"/>
      <c r="OKT22" s="103"/>
      <c r="OKU22" s="103"/>
      <c r="OKV22" s="103"/>
      <c r="OKW22" s="103"/>
      <c r="OKX22" s="103"/>
      <c r="OKY22" s="103"/>
      <c r="OKZ22" s="103"/>
      <c r="OLA22" s="103"/>
      <c r="OLB22" s="103"/>
      <c r="OLC22" s="103"/>
      <c r="OLD22" s="103"/>
      <c r="OLE22" s="103"/>
      <c r="OLF22" s="103"/>
      <c r="OLG22" s="103"/>
      <c r="OLH22" s="103"/>
      <c r="OLI22" s="103"/>
      <c r="OLJ22" s="103"/>
      <c r="OLK22" s="103"/>
      <c r="OLL22" s="103"/>
      <c r="OLM22" s="103"/>
      <c r="OLN22" s="103"/>
      <c r="OLO22" s="103"/>
      <c r="OLP22" s="103"/>
      <c r="OLQ22" s="103"/>
      <c r="OLR22" s="103"/>
      <c r="OLS22" s="103"/>
      <c r="OLT22" s="103"/>
      <c r="OLU22" s="103"/>
      <c r="OLV22" s="103"/>
      <c r="OLW22" s="103"/>
      <c r="OLX22" s="103"/>
      <c r="OLY22" s="103"/>
      <c r="OLZ22" s="103"/>
      <c r="OMA22" s="103"/>
      <c r="OMB22" s="103"/>
      <c r="OMC22" s="103"/>
      <c r="OMD22" s="103"/>
      <c r="OME22" s="103"/>
      <c r="OMF22" s="103"/>
      <c r="OMG22" s="103"/>
      <c r="OMH22" s="103"/>
      <c r="OMI22" s="103"/>
      <c r="OMJ22" s="103"/>
      <c r="OMK22" s="103"/>
      <c r="OML22" s="103"/>
      <c r="OMM22" s="103"/>
      <c r="OMN22" s="103"/>
      <c r="OMO22" s="103"/>
      <c r="OMP22" s="103"/>
      <c r="OMQ22" s="103"/>
      <c r="OMR22" s="103"/>
      <c r="OMS22" s="103"/>
      <c r="OMT22" s="103"/>
      <c r="OMU22" s="103"/>
      <c r="OMV22" s="103"/>
      <c r="OMW22" s="103"/>
      <c r="OMX22" s="103"/>
      <c r="OMY22" s="103"/>
      <c r="OMZ22" s="103"/>
      <c r="ONA22" s="103"/>
      <c r="ONB22" s="103"/>
      <c r="ONC22" s="103"/>
      <c r="OND22" s="103"/>
      <c r="ONE22" s="103"/>
      <c r="ONF22" s="103"/>
      <c r="ONG22" s="103"/>
      <c r="ONH22" s="103"/>
      <c r="ONI22" s="103"/>
      <c r="ONJ22" s="103"/>
      <c r="ONK22" s="103"/>
      <c r="ONL22" s="103"/>
      <c r="ONM22" s="103"/>
      <c r="ONN22" s="103"/>
      <c r="ONO22" s="103"/>
      <c r="ONP22" s="103"/>
      <c r="ONQ22" s="103"/>
      <c r="ONR22" s="103"/>
      <c r="ONS22" s="103"/>
      <c r="ONT22" s="103"/>
      <c r="ONU22" s="103"/>
      <c r="ONV22" s="103"/>
      <c r="ONW22" s="103"/>
      <c r="ONX22" s="103"/>
      <c r="ONY22" s="103"/>
      <c r="ONZ22" s="103"/>
      <c r="OOA22" s="103"/>
      <c r="OOB22" s="103"/>
      <c r="OOC22" s="103"/>
      <c r="OOD22" s="103"/>
      <c r="OOE22" s="103"/>
      <c r="OOF22" s="103"/>
      <c r="OOG22" s="103"/>
      <c r="OOH22" s="103"/>
      <c r="OOI22" s="103"/>
      <c r="OOJ22" s="103"/>
      <c r="OOK22" s="103"/>
      <c r="OOL22" s="103"/>
      <c r="OOM22" s="103"/>
      <c r="OON22" s="103"/>
      <c r="OOO22" s="103"/>
      <c r="OOP22" s="103"/>
      <c r="OOQ22" s="103"/>
      <c r="OOR22" s="103"/>
      <c r="OOS22" s="103"/>
      <c r="OOT22" s="103"/>
      <c r="OOU22" s="103"/>
      <c r="OOV22" s="103"/>
      <c r="OOW22" s="103"/>
      <c r="OOX22" s="103"/>
      <c r="OOY22" s="103"/>
      <c r="OOZ22" s="103"/>
      <c r="OPA22" s="103"/>
      <c r="OPB22" s="103"/>
      <c r="OPC22" s="103"/>
      <c r="OPD22" s="103"/>
      <c r="OPE22" s="103"/>
      <c r="OPF22" s="103"/>
      <c r="OPG22" s="103"/>
      <c r="OPH22" s="103"/>
      <c r="OPI22" s="103"/>
      <c r="OPJ22" s="103"/>
      <c r="OPK22" s="103"/>
      <c r="OPL22" s="103"/>
      <c r="OPM22" s="103"/>
      <c r="OPN22" s="103"/>
      <c r="OPO22" s="103"/>
      <c r="OPP22" s="103"/>
      <c r="OPQ22" s="103"/>
      <c r="OPR22" s="103"/>
      <c r="OPS22" s="103"/>
      <c r="OPT22" s="103"/>
      <c r="OPU22" s="103"/>
      <c r="OPV22" s="103"/>
      <c r="OPW22" s="103"/>
      <c r="OPX22" s="103"/>
      <c r="OPY22" s="103"/>
      <c r="OPZ22" s="103"/>
      <c r="OQA22" s="103"/>
      <c r="OQB22" s="103"/>
      <c r="OQC22" s="103"/>
      <c r="OQD22" s="103"/>
      <c r="OQE22" s="103"/>
      <c r="OQF22" s="103"/>
      <c r="OQG22" s="103"/>
      <c r="OQH22" s="103"/>
      <c r="OQI22" s="103"/>
      <c r="OQJ22" s="103"/>
      <c r="OQK22" s="103"/>
      <c r="OQL22" s="103"/>
      <c r="OQM22" s="103"/>
      <c r="OQN22" s="103"/>
      <c r="OQO22" s="103"/>
      <c r="OQP22" s="103"/>
      <c r="OQQ22" s="103"/>
      <c r="OQR22" s="103"/>
      <c r="OQS22" s="103"/>
      <c r="OQT22" s="103"/>
      <c r="OQU22" s="103"/>
      <c r="OQV22" s="103"/>
      <c r="OQW22" s="103"/>
      <c r="OQX22" s="103"/>
      <c r="OQY22" s="103"/>
      <c r="OQZ22" s="103"/>
      <c r="ORA22" s="103"/>
      <c r="ORB22" s="103"/>
      <c r="ORC22" s="103"/>
      <c r="ORD22" s="103"/>
      <c r="ORE22" s="103"/>
      <c r="ORF22" s="103"/>
      <c r="ORG22" s="103"/>
      <c r="ORH22" s="103"/>
      <c r="ORI22" s="103"/>
      <c r="ORJ22" s="103"/>
      <c r="ORK22" s="103"/>
      <c r="ORL22" s="103"/>
      <c r="ORM22" s="103"/>
      <c r="ORN22" s="103"/>
      <c r="ORO22" s="103"/>
      <c r="ORP22" s="103"/>
      <c r="ORQ22" s="103"/>
      <c r="ORR22" s="103"/>
      <c r="ORS22" s="103"/>
      <c r="ORT22" s="103"/>
      <c r="ORU22" s="103"/>
      <c r="ORV22" s="103"/>
      <c r="ORW22" s="103"/>
      <c r="ORX22" s="103"/>
      <c r="ORY22" s="103"/>
      <c r="ORZ22" s="103"/>
      <c r="OSA22" s="103"/>
      <c r="OSB22" s="103"/>
      <c r="OSC22" s="103"/>
      <c r="OSD22" s="103"/>
      <c r="OSE22" s="103"/>
      <c r="OSF22" s="103"/>
      <c r="OSG22" s="103"/>
      <c r="OSH22" s="103"/>
      <c r="OSI22" s="103"/>
      <c r="OSJ22" s="103"/>
      <c r="OSK22" s="103"/>
      <c r="OSL22" s="103"/>
      <c r="OSM22" s="103"/>
      <c r="OSN22" s="103"/>
      <c r="OSO22" s="103"/>
      <c r="OSP22" s="103"/>
      <c r="OSQ22" s="103"/>
      <c r="OSR22" s="103"/>
      <c r="OSS22" s="103"/>
      <c r="OST22" s="103"/>
      <c r="OSU22" s="103"/>
      <c r="OSV22" s="103"/>
      <c r="OSW22" s="103"/>
      <c r="OSX22" s="103"/>
      <c r="OSY22" s="103"/>
      <c r="OSZ22" s="103"/>
      <c r="OTA22" s="103"/>
      <c r="OTB22" s="103"/>
      <c r="OTC22" s="103"/>
      <c r="OTD22" s="103"/>
      <c r="OTE22" s="103"/>
      <c r="OTF22" s="103"/>
      <c r="OTG22" s="103"/>
      <c r="OTH22" s="103"/>
      <c r="OTI22" s="103"/>
      <c r="OTJ22" s="103"/>
      <c r="OTK22" s="103"/>
      <c r="OTL22" s="103"/>
      <c r="OTM22" s="103"/>
      <c r="OTN22" s="103"/>
      <c r="OTO22" s="103"/>
      <c r="OTP22" s="103"/>
      <c r="OTQ22" s="103"/>
      <c r="OTR22" s="103"/>
      <c r="OTS22" s="103"/>
      <c r="OTT22" s="103"/>
      <c r="OTU22" s="103"/>
      <c r="OTV22" s="103"/>
      <c r="OTW22" s="103"/>
      <c r="OTX22" s="103"/>
      <c r="OTY22" s="103"/>
      <c r="OTZ22" s="103"/>
      <c r="OUA22" s="103"/>
      <c r="OUB22" s="103"/>
      <c r="OUC22" s="103"/>
      <c r="OUD22" s="103"/>
      <c r="OUE22" s="103"/>
      <c r="OUF22" s="103"/>
      <c r="OUG22" s="103"/>
      <c r="OUH22" s="103"/>
      <c r="OUI22" s="103"/>
      <c r="OUJ22" s="103"/>
      <c r="OUK22" s="103"/>
      <c r="OUL22" s="103"/>
      <c r="OUM22" s="103"/>
      <c r="OUN22" s="103"/>
      <c r="OUO22" s="103"/>
      <c r="OUP22" s="103"/>
      <c r="OUQ22" s="103"/>
      <c r="OUR22" s="103"/>
      <c r="OUS22" s="103"/>
      <c r="OUT22" s="103"/>
      <c r="OUU22" s="103"/>
      <c r="OUV22" s="103"/>
      <c r="OUW22" s="103"/>
      <c r="OUX22" s="103"/>
      <c r="OUY22" s="103"/>
      <c r="OUZ22" s="103"/>
      <c r="OVA22" s="103"/>
      <c r="OVB22" s="103"/>
      <c r="OVC22" s="103"/>
      <c r="OVD22" s="103"/>
      <c r="OVE22" s="103"/>
      <c r="OVF22" s="103"/>
      <c r="OVG22" s="103"/>
      <c r="OVH22" s="103"/>
      <c r="OVI22" s="103"/>
      <c r="OVJ22" s="103"/>
      <c r="OVK22" s="103"/>
      <c r="OVL22" s="103"/>
      <c r="OVM22" s="103"/>
      <c r="OVN22" s="103"/>
      <c r="OVO22" s="103"/>
      <c r="OVP22" s="103"/>
      <c r="OVQ22" s="103"/>
      <c r="OVR22" s="103"/>
      <c r="OVS22" s="103"/>
      <c r="OVT22" s="103"/>
      <c r="OVU22" s="103"/>
      <c r="OVV22" s="103"/>
      <c r="OVW22" s="103"/>
      <c r="OVX22" s="103"/>
      <c r="OVY22" s="103"/>
      <c r="OVZ22" s="103"/>
      <c r="OWA22" s="103"/>
      <c r="OWB22" s="103"/>
      <c r="OWC22" s="103"/>
      <c r="OWD22" s="103"/>
      <c r="OWE22" s="103"/>
      <c r="OWF22" s="103"/>
      <c r="OWG22" s="103"/>
      <c r="OWH22" s="103"/>
      <c r="OWI22" s="103"/>
      <c r="OWJ22" s="103"/>
      <c r="OWK22" s="103"/>
      <c r="OWL22" s="103"/>
      <c r="OWM22" s="103"/>
      <c r="OWN22" s="103"/>
      <c r="OWO22" s="103"/>
      <c r="OWP22" s="103"/>
      <c r="OWQ22" s="103"/>
      <c r="OWR22" s="103"/>
      <c r="OWS22" s="103"/>
      <c r="OWT22" s="103"/>
      <c r="OWU22" s="103"/>
      <c r="OWV22" s="103"/>
      <c r="OWW22" s="103"/>
      <c r="OWX22" s="103"/>
      <c r="OWY22" s="103"/>
      <c r="OWZ22" s="103"/>
      <c r="OXA22" s="103"/>
      <c r="OXB22" s="103"/>
      <c r="OXC22" s="103"/>
      <c r="OXD22" s="103"/>
      <c r="OXE22" s="103"/>
      <c r="OXF22" s="103"/>
      <c r="OXG22" s="103"/>
      <c r="OXH22" s="103"/>
      <c r="OXI22" s="103"/>
      <c r="OXJ22" s="103"/>
      <c r="OXK22" s="103"/>
      <c r="OXL22" s="103"/>
      <c r="OXM22" s="103"/>
      <c r="OXN22" s="103"/>
      <c r="OXO22" s="103"/>
      <c r="OXP22" s="103"/>
      <c r="OXQ22" s="103"/>
      <c r="OXR22" s="103"/>
      <c r="OXS22" s="103"/>
      <c r="OXT22" s="103"/>
      <c r="OXU22" s="103"/>
      <c r="OXV22" s="103"/>
      <c r="OXW22" s="103"/>
      <c r="OXX22" s="103"/>
      <c r="OXY22" s="103"/>
      <c r="OXZ22" s="103"/>
      <c r="OYA22" s="103"/>
      <c r="OYB22" s="103"/>
      <c r="OYC22" s="103"/>
      <c r="OYD22" s="103"/>
      <c r="OYE22" s="103"/>
      <c r="OYF22" s="103"/>
      <c r="OYG22" s="103"/>
      <c r="OYH22" s="103"/>
      <c r="OYI22" s="103"/>
      <c r="OYJ22" s="103"/>
      <c r="OYK22" s="103"/>
      <c r="OYL22" s="103"/>
      <c r="OYM22" s="103"/>
      <c r="OYN22" s="103"/>
      <c r="OYO22" s="103"/>
      <c r="OYP22" s="103"/>
      <c r="OYQ22" s="103"/>
      <c r="OYR22" s="103"/>
      <c r="OYS22" s="103"/>
      <c r="OYT22" s="103"/>
      <c r="OYU22" s="103"/>
      <c r="OYV22" s="103"/>
      <c r="OYW22" s="103"/>
      <c r="OYX22" s="103"/>
      <c r="OYY22" s="103"/>
      <c r="OYZ22" s="103"/>
      <c r="OZA22" s="103"/>
      <c r="OZB22" s="103"/>
      <c r="OZC22" s="103"/>
      <c r="OZD22" s="103"/>
      <c r="OZE22" s="103"/>
      <c r="OZF22" s="103"/>
      <c r="OZG22" s="103"/>
      <c r="OZH22" s="103"/>
      <c r="OZI22" s="103"/>
      <c r="OZJ22" s="103"/>
      <c r="OZK22" s="103"/>
      <c r="OZL22" s="103"/>
      <c r="OZM22" s="103"/>
      <c r="OZN22" s="103"/>
      <c r="OZO22" s="103"/>
      <c r="OZP22" s="103"/>
      <c r="OZQ22" s="103"/>
      <c r="OZR22" s="103"/>
      <c r="OZS22" s="103"/>
      <c r="OZT22" s="103"/>
      <c r="OZU22" s="103"/>
      <c r="OZV22" s="103"/>
      <c r="OZW22" s="103"/>
      <c r="OZX22" s="103"/>
      <c r="OZY22" s="103"/>
      <c r="OZZ22" s="103"/>
      <c r="PAA22" s="103"/>
      <c r="PAB22" s="103"/>
      <c r="PAC22" s="103"/>
      <c r="PAD22" s="103"/>
      <c r="PAE22" s="103"/>
      <c r="PAF22" s="103"/>
      <c r="PAG22" s="103"/>
      <c r="PAH22" s="103"/>
      <c r="PAI22" s="103"/>
      <c r="PAJ22" s="103"/>
      <c r="PAK22" s="103"/>
      <c r="PAL22" s="103"/>
      <c r="PAM22" s="103"/>
      <c r="PAN22" s="103"/>
      <c r="PAO22" s="103"/>
      <c r="PAP22" s="103"/>
      <c r="PAQ22" s="103"/>
      <c r="PAR22" s="103"/>
      <c r="PAS22" s="103"/>
      <c r="PAT22" s="103"/>
      <c r="PAU22" s="103"/>
      <c r="PAV22" s="103"/>
      <c r="PAW22" s="103"/>
      <c r="PAX22" s="103"/>
      <c r="PAY22" s="103"/>
      <c r="PAZ22" s="103"/>
      <c r="PBA22" s="103"/>
      <c r="PBB22" s="103"/>
      <c r="PBC22" s="103"/>
      <c r="PBD22" s="103"/>
      <c r="PBE22" s="103"/>
      <c r="PBF22" s="103"/>
      <c r="PBG22" s="103"/>
      <c r="PBH22" s="103"/>
      <c r="PBI22" s="103"/>
      <c r="PBJ22" s="103"/>
      <c r="PBK22" s="103"/>
      <c r="PBL22" s="103"/>
      <c r="PBM22" s="103"/>
      <c r="PBN22" s="103"/>
      <c r="PBO22" s="103"/>
      <c r="PBP22" s="103"/>
      <c r="PBQ22" s="103"/>
      <c r="PBR22" s="103"/>
      <c r="PBS22" s="103"/>
      <c r="PBT22" s="103"/>
      <c r="PBU22" s="103"/>
      <c r="PBV22" s="103"/>
      <c r="PBW22" s="103"/>
      <c r="PBX22" s="103"/>
      <c r="PBY22" s="103"/>
      <c r="PBZ22" s="103"/>
      <c r="PCA22" s="103"/>
      <c r="PCB22" s="103"/>
      <c r="PCC22" s="103"/>
      <c r="PCD22" s="103"/>
      <c r="PCE22" s="103"/>
      <c r="PCF22" s="103"/>
      <c r="PCG22" s="103"/>
      <c r="PCH22" s="103"/>
      <c r="PCI22" s="103"/>
      <c r="PCJ22" s="103"/>
      <c r="PCK22" s="103"/>
      <c r="PCL22" s="103"/>
      <c r="PCM22" s="103"/>
      <c r="PCN22" s="103"/>
      <c r="PCO22" s="103"/>
      <c r="PCP22" s="103"/>
      <c r="PCQ22" s="103"/>
      <c r="PCR22" s="103"/>
      <c r="PCS22" s="103"/>
      <c r="PCT22" s="103"/>
      <c r="PCU22" s="103"/>
      <c r="PCV22" s="103"/>
      <c r="PCW22" s="103"/>
      <c r="PCX22" s="103"/>
      <c r="PCY22" s="103"/>
      <c r="PCZ22" s="103"/>
      <c r="PDA22" s="103"/>
      <c r="PDB22" s="103"/>
      <c r="PDC22" s="103"/>
      <c r="PDD22" s="103"/>
      <c r="PDE22" s="103"/>
      <c r="PDF22" s="103"/>
      <c r="PDG22" s="103"/>
      <c r="PDH22" s="103"/>
      <c r="PDI22" s="103"/>
      <c r="PDJ22" s="103"/>
      <c r="PDK22" s="103"/>
      <c r="PDL22" s="103"/>
      <c r="PDM22" s="103"/>
      <c r="PDN22" s="103"/>
      <c r="PDO22" s="103"/>
      <c r="PDP22" s="103"/>
      <c r="PDQ22" s="103"/>
      <c r="PDR22" s="103"/>
      <c r="PDS22" s="103"/>
      <c r="PDT22" s="103"/>
      <c r="PDU22" s="103"/>
      <c r="PDV22" s="103"/>
      <c r="PDW22" s="103"/>
      <c r="PDX22" s="103"/>
      <c r="PDY22" s="103"/>
      <c r="PDZ22" s="103"/>
      <c r="PEA22" s="103"/>
      <c r="PEB22" s="103"/>
      <c r="PEC22" s="103"/>
      <c r="PED22" s="103"/>
      <c r="PEE22" s="103"/>
      <c r="PEF22" s="103"/>
      <c r="PEG22" s="103"/>
      <c r="PEH22" s="103"/>
      <c r="PEI22" s="103"/>
      <c r="PEJ22" s="103"/>
      <c r="PEK22" s="103"/>
      <c r="PEL22" s="103"/>
      <c r="PEM22" s="103"/>
      <c r="PEN22" s="103"/>
      <c r="PEO22" s="103"/>
      <c r="PEP22" s="103"/>
      <c r="PEQ22" s="103"/>
      <c r="PER22" s="103"/>
      <c r="PES22" s="103"/>
      <c r="PET22" s="103"/>
      <c r="PEU22" s="103"/>
      <c r="PEV22" s="103"/>
      <c r="PEW22" s="103"/>
      <c r="PEX22" s="103"/>
      <c r="PEY22" s="103"/>
      <c r="PEZ22" s="103"/>
      <c r="PFA22" s="103"/>
      <c r="PFB22" s="103"/>
      <c r="PFC22" s="103"/>
      <c r="PFD22" s="103"/>
      <c r="PFE22" s="103"/>
      <c r="PFF22" s="103"/>
      <c r="PFG22" s="103"/>
      <c r="PFH22" s="103"/>
      <c r="PFI22" s="103"/>
      <c r="PFJ22" s="103"/>
      <c r="PFK22" s="103"/>
      <c r="PFL22" s="103"/>
      <c r="PFM22" s="103"/>
      <c r="PFN22" s="103"/>
      <c r="PFO22" s="103"/>
      <c r="PFP22" s="103"/>
      <c r="PFQ22" s="103"/>
      <c r="PFR22" s="103"/>
      <c r="PFS22" s="103"/>
      <c r="PFT22" s="103"/>
      <c r="PFU22" s="103"/>
      <c r="PFV22" s="103"/>
      <c r="PFW22" s="103"/>
      <c r="PFX22" s="103"/>
      <c r="PFY22" s="103"/>
      <c r="PFZ22" s="103"/>
      <c r="PGA22" s="103"/>
      <c r="PGB22" s="103"/>
      <c r="PGC22" s="103"/>
      <c r="PGD22" s="103"/>
      <c r="PGE22" s="103"/>
      <c r="PGF22" s="103"/>
      <c r="PGG22" s="103"/>
      <c r="PGH22" s="103"/>
      <c r="PGI22" s="103"/>
      <c r="PGJ22" s="103"/>
      <c r="PGK22" s="103"/>
      <c r="PGL22" s="103"/>
      <c r="PGM22" s="103"/>
      <c r="PGN22" s="103"/>
      <c r="PGO22" s="103"/>
      <c r="PGP22" s="103"/>
      <c r="PGQ22" s="103"/>
      <c r="PGR22" s="103"/>
      <c r="PGS22" s="103"/>
      <c r="PGT22" s="103"/>
      <c r="PGU22" s="103"/>
      <c r="PGV22" s="103"/>
      <c r="PGW22" s="103"/>
      <c r="PGX22" s="103"/>
      <c r="PGY22" s="103"/>
      <c r="PGZ22" s="103"/>
      <c r="PHA22" s="103"/>
      <c r="PHB22" s="103"/>
      <c r="PHC22" s="103"/>
      <c r="PHD22" s="103"/>
      <c r="PHE22" s="103"/>
      <c r="PHF22" s="103"/>
      <c r="PHG22" s="103"/>
      <c r="PHH22" s="103"/>
      <c r="PHI22" s="103"/>
      <c r="PHJ22" s="103"/>
      <c r="PHK22" s="103"/>
      <c r="PHL22" s="103"/>
      <c r="PHM22" s="103"/>
      <c r="PHN22" s="103"/>
      <c r="PHO22" s="103"/>
      <c r="PHP22" s="103"/>
      <c r="PHQ22" s="103"/>
      <c r="PHR22" s="103"/>
      <c r="PHS22" s="103"/>
      <c r="PHT22" s="103"/>
      <c r="PHU22" s="103"/>
      <c r="PHV22" s="103"/>
      <c r="PHW22" s="103"/>
      <c r="PHX22" s="103"/>
      <c r="PHY22" s="103"/>
      <c r="PHZ22" s="103"/>
      <c r="PIA22" s="103"/>
      <c r="PIB22" s="103"/>
      <c r="PIC22" s="103"/>
      <c r="PID22" s="103"/>
      <c r="PIE22" s="103"/>
      <c r="PIF22" s="103"/>
      <c r="PIG22" s="103"/>
      <c r="PIH22" s="103"/>
      <c r="PII22" s="103"/>
      <c r="PIJ22" s="103"/>
      <c r="PIK22" s="103"/>
      <c r="PIL22" s="103"/>
      <c r="PIM22" s="103"/>
      <c r="PIN22" s="103"/>
      <c r="PIO22" s="103"/>
      <c r="PIP22" s="103"/>
      <c r="PIQ22" s="103"/>
      <c r="PIR22" s="103"/>
      <c r="PIS22" s="103"/>
      <c r="PIT22" s="103"/>
      <c r="PIU22" s="103"/>
      <c r="PIV22" s="103"/>
      <c r="PIW22" s="103"/>
      <c r="PIX22" s="103"/>
      <c r="PIY22" s="103"/>
      <c r="PIZ22" s="103"/>
      <c r="PJA22" s="103"/>
      <c r="PJB22" s="103"/>
      <c r="PJC22" s="103"/>
      <c r="PJD22" s="103"/>
      <c r="PJE22" s="103"/>
      <c r="PJF22" s="103"/>
      <c r="PJG22" s="103"/>
      <c r="PJH22" s="103"/>
      <c r="PJI22" s="103"/>
      <c r="PJJ22" s="103"/>
      <c r="PJK22" s="103"/>
      <c r="PJL22" s="103"/>
      <c r="PJM22" s="103"/>
      <c r="PJN22" s="103"/>
      <c r="PJO22" s="103"/>
      <c r="PJP22" s="103"/>
      <c r="PJQ22" s="103"/>
      <c r="PJR22" s="103"/>
      <c r="PJS22" s="103"/>
      <c r="PJT22" s="103"/>
      <c r="PJU22" s="103"/>
      <c r="PJV22" s="103"/>
      <c r="PJW22" s="103"/>
      <c r="PJX22" s="103"/>
      <c r="PJY22" s="103"/>
      <c r="PJZ22" s="103"/>
      <c r="PKA22" s="103"/>
      <c r="PKB22" s="103"/>
      <c r="PKC22" s="103"/>
      <c r="PKD22" s="103"/>
      <c r="PKE22" s="103"/>
      <c r="PKF22" s="103"/>
      <c r="PKG22" s="103"/>
      <c r="PKH22" s="103"/>
      <c r="PKI22" s="103"/>
      <c r="PKJ22" s="103"/>
      <c r="PKK22" s="103"/>
      <c r="PKL22" s="103"/>
      <c r="PKM22" s="103"/>
      <c r="PKN22" s="103"/>
      <c r="PKO22" s="103"/>
      <c r="PKP22" s="103"/>
      <c r="PKQ22" s="103"/>
      <c r="PKR22" s="103"/>
      <c r="PKS22" s="103"/>
      <c r="PKT22" s="103"/>
      <c r="PKU22" s="103"/>
      <c r="PKV22" s="103"/>
      <c r="PKW22" s="103"/>
      <c r="PKX22" s="103"/>
      <c r="PKY22" s="103"/>
      <c r="PKZ22" s="103"/>
      <c r="PLA22" s="103"/>
      <c r="PLB22" s="103"/>
      <c r="PLC22" s="103"/>
      <c r="PLD22" s="103"/>
      <c r="PLE22" s="103"/>
      <c r="PLF22" s="103"/>
      <c r="PLG22" s="103"/>
      <c r="PLH22" s="103"/>
      <c r="PLI22" s="103"/>
      <c r="PLJ22" s="103"/>
      <c r="PLK22" s="103"/>
      <c r="PLL22" s="103"/>
      <c r="PLM22" s="103"/>
      <c r="PLN22" s="103"/>
      <c r="PLO22" s="103"/>
      <c r="PLP22" s="103"/>
      <c r="PLQ22" s="103"/>
      <c r="PLR22" s="103"/>
      <c r="PLS22" s="103"/>
      <c r="PLT22" s="103"/>
      <c r="PLU22" s="103"/>
      <c r="PLV22" s="103"/>
      <c r="PLW22" s="103"/>
      <c r="PLX22" s="103"/>
      <c r="PLY22" s="103"/>
      <c r="PLZ22" s="103"/>
      <c r="PMA22" s="103"/>
      <c r="PMB22" s="103"/>
      <c r="PMC22" s="103"/>
      <c r="PMD22" s="103"/>
      <c r="PME22" s="103"/>
      <c r="PMF22" s="103"/>
      <c r="PMG22" s="103"/>
      <c r="PMH22" s="103"/>
      <c r="PMI22" s="103"/>
      <c r="PMJ22" s="103"/>
      <c r="PMK22" s="103"/>
      <c r="PML22" s="103"/>
      <c r="PMM22" s="103"/>
      <c r="PMN22" s="103"/>
      <c r="PMO22" s="103"/>
      <c r="PMP22" s="103"/>
      <c r="PMQ22" s="103"/>
      <c r="PMR22" s="103"/>
      <c r="PMS22" s="103"/>
      <c r="PMT22" s="103"/>
      <c r="PMU22" s="103"/>
      <c r="PMV22" s="103"/>
      <c r="PMW22" s="103"/>
      <c r="PMX22" s="103"/>
      <c r="PMY22" s="103"/>
      <c r="PMZ22" s="103"/>
      <c r="PNA22" s="103"/>
      <c r="PNB22" s="103"/>
      <c r="PNC22" s="103"/>
      <c r="PND22" s="103"/>
      <c r="PNE22" s="103"/>
      <c r="PNF22" s="103"/>
      <c r="PNG22" s="103"/>
      <c r="PNH22" s="103"/>
      <c r="PNI22" s="103"/>
      <c r="PNJ22" s="103"/>
      <c r="PNK22" s="103"/>
      <c r="PNL22" s="103"/>
      <c r="PNM22" s="103"/>
      <c r="PNN22" s="103"/>
      <c r="PNO22" s="103"/>
      <c r="PNP22" s="103"/>
      <c r="PNQ22" s="103"/>
      <c r="PNR22" s="103"/>
      <c r="PNS22" s="103"/>
      <c r="PNT22" s="103"/>
      <c r="PNU22" s="103"/>
      <c r="PNV22" s="103"/>
      <c r="PNW22" s="103"/>
      <c r="PNX22" s="103"/>
      <c r="PNY22" s="103"/>
      <c r="PNZ22" s="103"/>
      <c r="POA22" s="103"/>
      <c r="POB22" s="103"/>
      <c r="POC22" s="103"/>
      <c r="POD22" s="103"/>
      <c r="POE22" s="103"/>
      <c r="POF22" s="103"/>
      <c r="POG22" s="103"/>
      <c r="POH22" s="103"/>
      <c r="POI22" s="103"/>
      <c r="POJ22" s="103"/>
      <c r="POK22" s="103"/>
      <c r="POL22" s="103"/>
      <c r="POM22" s="103"/>
      <c r="PON22" s="103"/>
      <c r="POO22" s="103"/>
      <c r="POP22" s="103"/>
      <c r="POQ22" s="103"/>
      <c r="POR22" s="103"/>
      <c r="POS22" s="103"/>
      <c r="POT22" s="103"/>
      <c r="POU22" s="103"/>
      <c r="POV22" s="103"/>
      <c r="POW22" s="103"/>
      <c r="POX22" s="103"/>
      <c r="POY22" s="103"/>
      <c r="POZ22" s="103"/>
      <c r="PPA22" s="103"/>
      <c r="PPB22" s="103"/>
      <c r="PPC22" s="103"/>
      <c r="PPD22" s="103"/>
      <c r="PPE22" s="103"/>
      <c r="PPF22" s="103"/>
      <c r="PPG22" s="103"/>
      <c r="PPH22" s="103"/>
      <c r="PPI22" s="103"/>
      <c r="PPJ22" s="103"/>
      <c r="PPK22" s="103"/>
      <c r="PPL22" s="103"/>
      <c r="PPM22" s="103"/>
      <c r="PPN22" s="103"/>
      <c r="PPO22" s="103"/>
      <c r="PPP22" s="103"/>
      <c r="PPQ22" s="103"/>
      <c r="PPR22" s="103"/>
      <c r="PPS22" s="103"/>
      <c r="PPT22" s="103"/>
      <c r="PPU22" s="103"/>
      <c r="PPV22" s="103"/>
      <c r="PPW22" s="103"/>
      <c r="PPX22" s="103"/>
      <c r="PPY22" s="103"/>
      <c r="PPZ22" s="103"/>
      <c r="PQA22" s="103"/>
      <c r="PQB22" s="103"/>
      <c r="PQC22" s="103"/>
      <c r="PQD22" s="103"/>
      <c r="PQE22" s="103"/>
      <c r="PQF22" s="103"/>
      <c r="PQG22" s="103"/>
      <c r="PQH22" s="103"/>
      <c r="PQI22" s="103"/>
      <c r="PQJ22" s="103"/>
      <c r="PQK22" s="103"/>
      <c r="PQL22" s="103"/>
      <c r="PQM22" s="103"/>
      <c r="PQN22" s="103"/>
      <c r="PQO22" s="103"/>
      <c r="PQP22" s="103"/>
      <c r="PQQ22" s="103"/>
      <c r="PQR22" s="103"/>
      <c r="PQS22" s="103"/>
      <c r="PQT22" s="103"/>
      <c r="PQU22" s="103"/>
      <c r="PQV22" s="103"/>
      <c r="PQW22" s="103"/>
      <c r="PQX22" s="103"/>
      <c r="PQY22" s="103"/>
      <c r="PQZ22" s="103"/>
      <c r="PRA22" s="103"/>
      <c r="PRB22" s="103"/>
      <c r="PRC22" s="103"/>
      <c r="PRD22" s="103"/>
      <c r="PRE22" s="103"/>
      <c r="PRF22" s="103"/>
      <c r="PRG22" s="103"/>
      <c r="PRH22" s="103"/>
      <c r="PRI22" s="103"/>
      <c r="PRJ22" s="103"/>
      <c r="PRK22" s="103"/>
      <c r="PRL22" s="103"/>
      <c r="PRM22" s="103"/>
      <c r="PRN22" s="103"/>
      <c r="PRO22" s="103"/>
      <c r="PRP22" s="103"/>
      <c r="PRQ22" s="103"/>
      <c r="PRR22" s="103"/>
      <c r="PRS22" s="103"/>
      <c r="PRT22" s="103"/>
      <c r="PRU22" s="103"/>
      <c r="PRV22" s="103"/>
      <c r="PRW22" s="103"/>
      <c r="PRX22" s="103"/>
      <c r="PRY22" s="103"/>
      <c r="PRZ22" s="103"/>
      <c r="PSA22" s="103"/>
      <c r="PSB22" s="103"/>
      <c r="PSC22" s="103"/>
      <c r="PSD22" s="103"/>
      <c r="PSE22" s="103"/>
      <c r="PSF22" s="103"/>
      <c r="PSG22" s="103"/>
      <c r="PSH22" s="103"/>
      <c r="PSI22" s="103"/>
      <c r="PSJ22" s="103"/>
      <c r="PSK22" s="103"/>
      <c r="PSL22" s="103"/>
      <c r="PSM22" s="103"/>
      <c r="PSN22" s="103"/>
      <c r="PSO22" s="103"/>
      <c r="PSP22" s="103"/>
      <c r="PSQ22" s="103"/>
      <c r="PSR22" s="103"/>
      <c r="PSS22" s="103"/>
      <c r="PST22" s="103"/>
      <c r="PSU22" s="103"/>
      <c r="PSV22" s="103"/>
      <c r="PSW22" s="103"/>
      <c r="PSX22" s="103"/>
      <c r="PSY22" s="103"/>
      <c r="PSZ22" s="103"/>
      <c r="PTA22" s="103"/>
      <c r="PTB22" s="103"/>
      <c r="PTC22" s="103"/>
      <c r="PTD22" s="103"/>
      <c r="PTE22" s="103"/>
      <c r="PTF22" s="103"/>
      <c r="PTG22" s="103"/>
      <c r="PTH22" s="103"/>
      <c r="PTI22" s="103"/>
      <c r="PTJ22" s="103"/>
      <c r="PTK22" s="103"/>
      <c r="PTL22" s="103"/>
      <c r="PTM22" s="103"/>
      <c r="PTN22" s="103"/>
      <c r="PTO22" s="103"/>
      <c r="PTP22" s="103"/>
      <c r="PTQ22" s="103"/>
      <c r="PTR22" s="103"/>
      <c r="PTS22" s="103"/>
      <c r="PTT22" s="103"/>
      <c r="PTU22" s="103"/>
      <c r="PTV22" s="103"/>
      <c r="PTW22" s="103"/>
      <c r="PTX22" s="103"/>
      <c r="PTY22" s="103"/>
      <c r="PTZ22" s="103"/>
      <c r="PUA22" s="103"/>
      <c r="PUB22" s="103"/>
      <c r="PUC22" s="103"/>
      <c r="PUD22" s="103"/>
      <c r="PUE22" s="103"/>
      <c r="PUF22" s="103"/>
      <c r="PUG22" s="103"/>
      <c r="PUH22" s="103"/>
      <c r="PUI22" s="103"/>
      <c r="PUJ22" s="103"/>
      <c r="PUK22" s="103"/>
      <c r="PUL22" s="103"/>
      <c r="PUM22" s="103"/>
      <c r="PUN22" s="103"/>
      <c r="PUO22" s="103"/>
      <c r="PUP22" s="103"/>
      <c r="PUQ22" s="103"/>
      <c r="PUR22" s="103"/>
      <c r="PUS22" s="103"/>
      <c r="PUT22" s="103"/>
      <c r="PUU22" s="103"/>
      <c r="PUV22" s="103"/>
      <c r="PUW22" s="103"/>
      <c r="PUX22" s="103"/>
      <c r="PUY22" s="103"/>
      <c r="PUZ22" s="103"/>
      <c r="PVA22" s="103"/>
      <c r="PVB22" s="103"/>
      <c r="PVC22" s="103"/>
      <c r="PVD22" s="103"/>
      <c r="PVE22" s="103"/>
      <c r="PVF22" s="103"/>
      <c r="PVG22" s="103"/>
      <c r="PVH22" s="103"/>
      <c r="PVI22" s="103"/>
      <c r="PVJ22" s="103"/>
      <c r="PVK22" s="103"/>
      <c r="PVL22" s="103"/>
      <c r="PVM22" s="103"/>
      <c r="PVN22" s="103"/>
      <c r="PVO22" s="103"/>
      <c r="PVP22" s="103"/>
      <c r="PVQ22" s="103"/>
      <c r="PVR22" s="103"/>
      <c r="PVS22" s="103"/>
      <c r="PVT22" s="103"/>
      <c r="PVU22" s="103"/>
      <c r="PVV22" s="103"/>
      <c r="PVW22" s="103"/>
      <c r="PVX22" s="103"/>
      <c r="PVY22" s="103"/>
      <c r="PVZ22" s="103"/>
      <c r="PWA22" s="103"/>
      <c r="PWB22" s="103"/>
      <c r="PWC22" s="103"/>
      <c r="PWD22" s="103"/>
      <c r="PWE22" s="103"/>
      <c r="PWF22" s="103"/>
      <c r="PWG22" s="103"/>
      <c r="PWH22" s="103"/>
      <c r="PWI22" s="103"/>
      <c r="PWJ22" s="103"/>
      <c r="PWK22" s="103"/>
      <c r="PWL22" s="103"/>
      <c r="PWM22" s="103"/>
      <c r="PWN22" s="103"/>
      <c r="PWO22" s="103"/>
      <c r="PWP22" s="103"/>
      <c r="PWQ22" s="103"/>
      <c r="PWR22" s="103"/>
      <c r="PWS22" s="103"/>
      <c r="PWT22" s="103"/>
      <c r="PWU22" s="103"/>
      <c r="PWV22" s="103"/>
      <c r="PWW22" s="103"/>
      <c r="PWX22" s="103"/>
      <c r="PWY22" s="103"/>
      <c r="PWZ22" s="103"/>
      <c r="PXA22" s="103"/>
      <c r="PXB22" s="103"/>
      <c r="PXC22" s="103"/>
      <c r="PXD22" s="103"/>
      <c r="PXE22" s="103"/>
      <c r="PXF22" s="103"/>
      <c r="PXG22" s="103"/>
      <c r="PXH22" s="103"/>
      <c r="PXI22" s="103"/>
      <c r="PXJ22" s="103"/>
      <c r="PXK22" s="103"/>
      <c r="PXL22" s="103"/>
      <c r="PXM22" s="103"/>
      <c r="PXN22" s="103"/>
      <c r="PXO22" s="103"/>
      <c r="PXP22" s="103"/>
      <c r="PXQ22" s="103"/>
      <c r="PXR22" s="103"/>
      <c r="PXS22" s="103"/>
      <c r="PXT22" s="103"/>
      <c r="PXU22" s="103"/>
      <c r="PXV22" s="103"/>
      <c r="PXW22" s="103"/>
      <c r="PXX22" s="103"/>
      <c r="PXY22" s="103"/>
      <c r="PXZ22" s="103"/>
      <c r="PYA22" s="103"/>
      <c r="PYB22" s="103"/>
      <c r="PYC22" s="103"/>
      <c r="PYD22" s="103"/>
      <c r="PYE22" s="103"/>
      <c r="PYF22" s="103"/>
      <c r="PYG22" s="103"/>
      <c r="PYH22" s="103"/>
      <c r="PYI22" s="103"/>
      <c r="PYJ22" s="103"/>
      <c r="PYK22" s="103"/>
      <c r="PYL22" s="103"/>
      <c r="PYM22" s="103"/>
      <c r="PYN22" s="103"/>
      <c r="PYO22" s="103"/>
      <c r="PYP22" s="103"/>
      <c r="PYQ22" s="103"/>
      <c r="PYR22" s="103"/>
      <c r="PYS22" s="103"/>
      <c r="PYT22" s="103"/>
      <c r="PYU22" s="103"/>
      <c r="PYV22" s="103"/>
      <c r="PYW22" s="103"/>
      <c r="PYX22" s="103"/>
      <c r="PYY22" s="103"/>
      <c r="PYZ22" s="103"/>
      <c r="PZA22" s="103"/>
      <c r="PZB22" s="103"/>
      <c r="PZC22" s="103"/>
      <c r="PZD22" s="103"/>
      <c r="PZE22" s="103"/>
      <c r="PZF22" s="103"/>
      <c r="PZG22" s="103"/>
      <c r="PZH22" s="103"/>
      <c r="PZI22" s="103"/>
      <c r="PZJ22" s="103"/>
      <c r="PZK22" s="103"/>
      <c r="PZL22" s="103"/>
      <c r="PZM22" s="103"/>
      <c r="PZN22" s="103"/>
      <c r="PZO22" s="103"/>
      <c r="PZP22" s="103"/>
      <c r="PZQ22" s="103"/>
      <c r="PZR22" s="103"/>
      <c r="PZS22" s="103"/>
      <c r="PZT22" s="103"/>
      <c r="PZU22" s="103"/>
      <c r="PZV22" s="103"/>
      <c r="PZW22" s="103"/>
      <c r="PZX22" s="103"/>
      <c r="PZY22" s="103"/>
      <c r="PZZ22" s="103"/>
      <c r="QAA22" s="103"/>
      <c r="QAB22" s="103"/>
      <c r="QAC22" s="103"/>
      <c r="QAD22" s="103"/>
      <c r="QAE22" s="103"/>
      <c r="QAF22" s="103"/>
      <c r="QAG22" s="103"/>
      <c r="QAH22" s="103"/>
      <c r="QAI22" s="103"/>
      <c r="QAJ22" s="103"/>
      <c r="QAK22" s="103"/>
      <c r="QAL22" s="103"/>
      <c r="QAM22" s="103"/>
      <c r="QAN22" s="103"/>
      <c r="QAO22" s="103"/>
      <c r="QAP22" s="103"/>
      <c r="QAQ22" s="103"/>
      <c r="QAR22" s="103"/>
      <c r="QAS22" s="103"/>
      <c r="QAT22" s="103"/>
      <c r="QAU22" s="103"/>
      <c r="QAV22" s="103"/>
      <c r="QAW22" s="103"/>
      <c r="QAX22" s="103"/>
      <c r="QAY22" s="103"/>
      <c r="QAZ22" s="103"/>
      <c r="QBA22" s="103"/>
      <c r="QBB22" s="103"/>
      <c r="QBC22" s="103"/>
      <c r="QBD22" s="103"/>
      <c r="QBE22" s="103"/>
      <c r="QBF22" s="103"/>
      <c r="QBG22" s="103"/>
      <c r="QBH22" s="103"/>
      <c r="QBI22" s="103"/>
      <c r="QBJ22" s="103"/>
      <c r="QBK22" s="103"/>
      <c r="QBL22" s="103"/>
      <c r="QBM22" s="103"/>
      <c r="QBN22" s="103"/>
      <c r="QBO22" s="103"/>
      <c r="QBP22" s="103"/>
      <c r="QBQ22" s="103"/>
      <c r="QBR22" s="103"/>
      <c r="QBS22" s="103"/>
      <c r="QBT22" s="103"/>
      <c r="QBU22" s="103"/>
      <c r="QBV22" s="103"/>
      <c r="QBW22" s="103"/>
      <c r="QBX22" s="103"/>
      <c r="QBY22" s="103"/>
      <c r="QBZ22" s="103"/>
      <c r="QCA22" s="103"/>
      <c r="QCB22" s="103"/>
      <c r="QCC22" s="103"/>
      <c r="QCD22" s="103"/>
      <c r="QCE22" s="103"/>
      <c r="QCF22" s="103"/>
      <c r="QCG22" s="103"/>
      <c r="QCH22" s="103"/>
      <c r="QCI22" s="103"/>
      <c r="QCJ22" s="103"/>
      <c r="QCK22" s="103"/>
      <c r="QCL22" s="103"/>
      <c r="QCM22" s="103"/>
      <c r="QCN22" s="103"/>
      <c r="QCO22" s="103"/>
      <c r="QCP22" s="103"/>
      <c r="QCQ22" s="103"/>
      <c r="QCR22" s="103"/>
      <c r="QCS22" s="103"/>
      <c r="QCT22" s="103"/>
      <c r="QCU22" s="103"/>
      <c r="QCV22" s="103"/>
      <c r="QCW22" s="103"/>
      <c r="QCX22" s="103"/>
      <c r="QCY22" s="103"/>
      <c r="QCZ22" s="103"/>
      <c r="QDA22" s="103"/>
      <c r="QDB22" s="103"/>
      <c r="QDC22" s="103"/>
      <c r="QDD22" s="103"/>
      <c r="QDE22" s="103"/>
      <c r="QDF22" s="103"/>
      <c r="QDG22" s="103"/>
      <c r="QDH22" s="103"/>
      <c r="QDI22" s="103"/>
      <c r="QDJ22" s="103"/>
      <c r="QDK22" s="103"/>
      <c r="QDL22" s="103"/>
      <c r="QDM22" s="103"/>
      <c r="QDN22" s="103"/>
      <c r="QDO22" s="103"/>
      <c r="QDP22" s="103"/>
      <c r="QDQ22" s="103"/>
      <c r="QDR22" s="103"/>
      <c r="QDS22" s="103"/>
      <c r="QDT22" s="103"/>
      <c r="QDU22" s="103"/>
      <c r="QDV22" s="103"/>
      <c r="QDW22" s="103"/>
      <c r="QDX22" s="103"/>
      <c r="QDY22" s="103"/>
      <c r="QDZ22" s="103"/>
      <c r="QEA22" s="103"/>
      <c r="QEB22" s="103"/>
      <c r="QEC22" s="103"/>
      <c r="QED22" s="103"/>
      <c r="QEE22" s="103"/>
      <c r="QEF22" s="103"/>
      <c r="QEG22" s="103"/>
      <c r="QEH22" s="103"/>
      <c r="QEI22" s="103"/>
      <c r="QEJ22" s="103"/>
      <c r="QEK22" s="103"/>
      <c r="QEL22" s="103"/>
      <c r="QEM22" s="103"/>
      <c r="QEN22" s="103"/>
      <c r="QEO22" s="103"/>
      <c r="QEP22" s="103"/>
      <c r="QEQ22" s="103"/>
      <c r="QER22" s="103"/>
      <c r="QES22" s="103"/>
      <c r="QET22" s="103"/>
      <c r="QEU22" s="103"/>
      <c r="QEV22" s="103"/>
      <c r="QEW22" s="103"/>
      <c r="QEX22" s="103"/>
      <c r="QEY22" s="103"/>
      <c r="QEZ22" s="103"/>
      <c r="QFA22" s="103"/>
      <c r="QFB22" s="103"/>
      <c r="QFC22" s="103"/>
      <c r="QFD22" s="103"/>
      <c r="QFE22" s="103"/>
      <c r="QFF22" s="103"/>
      <c r="QFG22" s="103"/>
      <c r="QFH22" s="103"/>
      <c r="QFI22" s="103"/>
      <c r="QFJ22" s="103"/>
      <c r="QFK22" s="103"/>
      <c r="QFL22" s="103"/>
      <c r="QFM22" s="103"/>
      <c r="QFN22" s="103"/>
      <c r="QFO22" s="103"/>
      <c r="QFP22" s="103"/>
      <c r="QFQ22" s="103"/>
      <c r="QFR22" s="103"/>
      <c r="QFS22" s="103"/>
      <c r="QFT22" s="103"/>
      <c r="QFU22" s="103"/>
      <c r="QFV22" s="103"/>
      <c r="QFW22" s="103"/>
      <c r="QFX22" s="103"/>
      <c r="QFY22" s="103"/>
      <c r="QFZ22" s="103"/>
      <c r="QGA22" s="103"/>
      <c r="QGB22" s="103"/>
      <c r="QGC22" s="103"/>
      <c r="QGD22" s="103"/>
      <c r="QGE22" s="103"/>
      <c r="QGF22" s="103"/>
      <c r="QGG22" s="103"/>
      <c r="QGH22" s="103"/>
      <c r="QGI22" s="103"/>
      <c r="QGJ22" s="103"/>
      <c r="QGK22" s="103"/>
      <c r="QGL22" s="103"/>
      <c r="QGM22" s="103"/>
      <c r="QGN22" s="103"/>
      <c r="QGO22" s="103"/>
      <c r="QGP22" s="103"/>
      <c r="QGQ22" s="103"/>
      <c r="QGR22" s="103"/>
      <c r="QGS22" s="103"/>
      <c r="QGT22" s="103"/>
      <c r="QGU22" s="103"/>
      <c r="QGV22" s="103"/>
      <c r="QGW22" s="103"/>
      <c r="QGX22" s="103"/>
      <c r="QGY22" s="103"/>
      <c r="QGZ22" s="103"/>
      <c r="QHA22" s="103"/>
      <c r="QHB22" s="103"/>
      <c r="QHC22" s="103"/>
      <c r="QHD22" s="103"/>
      <c r="QHE22" s="103"/>
      <c r="QHF22" s="103"/>
      <c r="QHG22" s="103"/>
      <c r="QHH22" s="103"/>
      <c r="QHI22" s="103"/>
      <c r="QHJ22" s="103"/>
      <c r="QHK22" s="103"/>
      <c r="QHL22" s="103"/>
      <c r="QHM22" s="103"/>
      <c r="QHN22" s="103"/>
      <c r="QHO22" s="103"/>
      <c r="QHP22" s="103"/>
      <c r="QHQ22" s="103"/>
      <c r="QHR22" s="103"/>
      <c r="QHS22" s="103"/>
      <c r="QHT22" s="103"/>
      <c r="QHU22" s="103"/>
      <c r="QHV22" s="103"/>
      <c r="QHW22" s="103"/>
      <c r="QHX22" s="103"/>
      <c r="QHY22" s="103"/>
      <c r="QHZ22" s="103"/>
      <c r="QIA22" s="103"/>
      <c r="QIB22" s="103"/>
      <c r="QIC22" s="103"/>
      <c r="QID22" s="103"/>
      <c r="QIE22" s="103"/>
      <c r="QIF22" s="103"/>
      <c r="QIG22" s="103"/>
      <c r="QIH22" s="103"/>
      <c r="QII22" s="103"/>
      <c r="QIJ22" s="103"/>
      <c r="QIK22" s="103"/>
      <c r="QIL22" s="103"/>
      <c r="QIM22" s="103"/>
      <c r="QIN22" s="103"/>
      <c r="QIO22" s="103"/>
      <c r="QIP22" s="103"/>
      <c r="QIQ22" s="103"/>
      <c r="QIR22" s="103"/>
      <c r="QIS22" s="103"/>
      <c r="QIT22" s="103"/>
      <c r="QIU22" s="103"/>
      <c r="QIV22" s="103"/>
      <c r="QIW22" s="103"/>
      <c r="QIX22" s="103"/>
      <c r="QIY22" s="103"/>
      <c r="QIZ22" s="103"/>
      <c r="QJA22" s="103"/>
      <c r="QJB22" s="103"/>
      <c r="QJC22" s="103"/>
      <c r="QJD22" s="103"/>
      <c r="QJE22" s="103"/>
      <c r="QJF22" s="103"/>
      <c r="QJG22" s="103"/>
      <c r="QJH22" s="103"/>
      <c r="QJI22" s="103"/>
      <c r="QJJ22" s="103"/>
      <c r="QJK22" s="103"/>
      <c r="QJL22" s="103"/>
      <c r="QJM22" s="103"/>
      <c r="QJN22" s="103"/>
      <c r="QJO22" s="103"/>
      <c r="QJP22" s="103"/>
      <c r="QJQ22" s="103"/>
      <c r="QJR22" s="103"/>
      <c r="QJS22" s="103"/>
      <c r="QJT22" s="103"/>
      <c r="QJU22" s="103"/>
      <c r="QJV22" s="103"/>
      <c r="QJW22" s="103"/>
      <c r="QJX22" s="103"/>
      <c r="QJY22" s="103"/>
      <c r="QJZ22" s="103"/>
      <c r="QKA22" s="103"/>
      <c r="QKB22" s="103"/>
      <c r="QKC22" s="103"/>
      <c r="QKD22" s="103"/>
      <c r="QKE22" s="103"/>
      <c r="QKF22" s="103"/>
      <c r="QKG22" s="103"/>
      <c r="QKH22" s="103"/>
      <c r="QKI22" s="103"/>
      <c r="QKJ22" s="103"/>
      <c r="QKK22" s="103"/>
      <c r="QKL22" s="103"/>
      <c r="QKM22" s="103"/>
      <c r="QKN22" s="103"/>
      <c r="QKO22" s="103"/>
      <c r="QKP22" s="103"/>
      <c r="QKQ22" s="103"/>
      <c r="QKR22" s="103"/>
      <c r="QKS22" s="103"/>
      <c r="QKT22" s="103"/>
      <c r="QKU22" s="103"/>
      <c r="QKV22" s="103"/>
      <c r="QKW22" s="103"/>
      <c r="QKX22" s="103"/>
      <c r="QKY22" s="103"/>
      <c r="QKZ22" s="103"/>
      <c r="QLA22" s="103"/>
      <c r="QLB22" s="103"/>
      <c r="QLC22" s="103"/>
      <c r="QLD22" s="103"/>
      <c r="QLE22" s="103"/>
      <c r="QLF22" s="103"/>
      <c r="QLG22" s="103"/>
      <c r="QLH22" s="103"/>
      <c r="QLI22" s="103"/>
      <c r="QLJ22" s="103"/>
      <c r="QLK22" s="103"/>
      <c r="QLL22" s="103"/>
      <c r="QLM22" s="103"/>
      <c r="QLN22" s="103"/>
      <c r="QLO22" s="103"/>
      <c r="QLP22" s="103"/>
      <c r="QLQ22" s="103"/>
      <c r="QLR22" s="103"/>
      <c r="QLS22" s="103"/>
      <c r="QLT22" s="103"/>
      <c r="QLU22" s="103"/>
      <c r="QLV22" s="103"/>
      <c r="QLW22" s="103"/>
      <c r="QLX22" s="103"/>
      <c r="QLY22" s="103"/>
      <c r="QLZ22" s="103"/>
      <c r="QMA22" s="103"/>
      <c r="QMB22" s="103"/>
      <c r="QMC22" s="103"/>
      <c r="QMD22" s="103"/>
      <c r="QME22" s="103"/>
      <c r="QMF22" s="103"/>
      <c r="QMG22" s="103"/>
      <c r="QMH22" s="103"/>
      <c r="QMI22" s="103"/>
      <c r="QMJ22" s="103"/>
      <c r="QMK22" s="103"/>
      <c r="QML22" s="103"/>
      <c r="QMM22" s="103"/>
      <c r="QMN22" s="103"/>
      <c r="QMO22" s="103"/>
      <c r="QMP22" s="103"/>
      <c r="QMQ22" s="103"/>
      <c r="QMR22" s="103"/>
      <c r="QMS22" s="103"/>
      <c r="QMT22" s="103"/>
      <c r="QMU22" s="103"/>
      <c r="QMV22" s="103"/>
      <c r="QMW22" s="103"/>
      <c r="QMX22" s="103"/>
      <c r="QMY22" s="103"/>
      <c r="QMZ22" s="103"/>
      <c r="QNA22" s="103"/>
      <c r="QNB22" s="103"/>
      <c r="QNC22" s="103"/>
      <c r="QND22" s="103"/>
      <c r="QNE22" s="103"/>
      <c r="QNF22" s="103"/>
      <c r="QNG22" s="103"/>
      <c r="QNH22" s="103"/>
      <c r="QNI22" s="103"/>
      <c r="QNJ22" s="103"/>
      <c r="QNK22" s="103"/>
      <c r="QNL22" s="103"/>
      <c r="QNM22" s="103"/>
      <c r="QNN22" s="103"/>
      <c r="QNO22" s="103"/>
      <c r="QNP22" s="103"/>
      <c r="QNQ22" s="103"/>
      <c r="QNR22" s="103"/>
      <c r="QNS22" s="103"/>
      <c r="QNT22" s="103"/>
      <c r="QNU22" s="103"/>
      <c r="QNV22" s="103"/>
      <c r="QNW22" s="103"/>
      <c r="QNX22" s="103"/>
      <c r="QNY22" s="103"/>
      <c r="QNZ22" s="103"/>
      <c r="QOA22" s="103"/>
      <c r="QOB22" s="103"/>
      <c r="QOC22" s="103"/>
      <c r="QOD22" s="103"/>
      <c r="QOE22" s="103"/>
      <c r="QOF22" s="103"/>
      <c r="QOG22" s="103"/>
      <c r="QOH22" s="103"/>
      <c r="QOI22" s="103"/>
      <c r="QOJ22" s="103"/>
      <c r="QOK22" s="103"/>
      <c r="QOL22" s="103"/>
      <c r="QOM22" s="103"/>
      <c r="QON22" s="103"/>
      <c r="QOO22" s="103"/>
      <c r="QOP22" s="103"/>
      <c r="QOQ22" s="103"/>
      <c r="QOR22" s="103"/>
      <c r="QOS22" s="103"/>
      <c r="QOT22" s="103"/>
      <c r="QOU22" s="103"/>
      <c r="QOV22" s="103"/>
      <c r="QOW22" s="103"/>
      <c r="QOX22" s="103"/>
      <c r="QOY22" s="103"/>
      <c r="QOZ22" s="103"/>
      <c r="QPA22" s="103"/>
      <c r="QPB22" s="103"/>
      <c r="QPC22" s="103"/>
      <c r="QPD22" s="103"/>
      <c r="QPE22" s="103"/>
      <c r="QPF22" s="103"/>
      <c r="QPG22" s="103"/>
      <c r="QPH22" s="103"/>
      <c r="QPI22" s="103"/>
      <c r="QPJ22" s="103"/>
      <c r="QPK22" s="103"/>
      <c r="QPL22" s="103"/>
      <c r="QPM22" s="103"/>
      <c r="QPN22" s="103"/>
      <c r="QPO22" s="103"/>
      <c r="QPP22" s="103"/>
      <c r="QPQ22" s="103"/>
      <c r="QPR22" s="103"/>
      <c r="QPS22" s="103"/>
      <c r="QPT22" s="103"/>
      <c r="QPU22" s="103"/>
      <c r="QPV22" s="103"/>
      <c r="QPW22" s="103"/>
      <c r="QPX22" s="103"/>
      <c r="QPY22" s="103"/>
      <c r="QPZ22" s="103"/>
      <c r="QQA22" s="103"/>
      <c r="QQB22" s="103"/>
      <c r="QQC22" s="103"/>
      <c r="QQD22" s="103"/>
      <c r="QQE22" s="103"/>
      <c r="QQF22" s="103"/>
      <c r="QQG22" s="103"/>
      <c r="QQH22" s="103"/>
      <c r="QQI22" s="103"/>
      <c r="QQJ22" s="103"/>
      <c r="QQK22" s="103"/>
      <c r="QQL22" s="103"/>
      <c r="QQM22" s="103"/>
      <c r="QQN22" s="103"/>
      <c r="QQO22" s="103"/>
      <c r="QQP22" s="103"/>
      <c r="QQQ22" s="103"/>
      <c r="QQR22" s="103"/>
      <c r="QQS22" s="103"/>
      <c r="QQT22" s="103"/>
      <c r="QQU22" s="103"/>
      <c r="QQV22" s="103"/>
      <c r="QQW22" s="103"/>
      <c r="QQX22" s="103"/>
      <c r="QQY22" s="103"/>
      <c r="QQZ22" s="103"/>
      <c r="QRA22" s="103"/>
      <c r="QRB22" s="103"/>
      <c r="QRC22" s="103"/>
      <c r="QRD22" s="103"/>
      <c r="QRE22" s="103"/>
      <c r="QRF22" s="103"/>
      <c r="QRG22" s="103"/>
      <c r="QRH22" s="103"/>
      <c r="QRI22" s="103"/>
      <c r="QRJ22" s="103"/>
      <c r="QRK22" s="103"/>
      <c r="QRL22" s="103"/>
      <c r="QRM22" s="103"/>
      <c r="QRN22" s="103"/>
      <c r="QRO22" s="103"/>
      <c r="QRP22" s="103"/>
      <c r="QRQ22" s="103"/>
      <c r="QRR22" s="103"/>
      <c r="QRS22" s="103"/>
      <c r="QRT22" s="103"/>
      <c r="QRU22" s="103"/>
      <c r="QRV22" s="103"/>
      <c r="QRW22" s="103"/>
      <c r="QRX22" s="103"/>
      <c r="QRY22" s="103"/>
      <c r="QRZ22" s="103"/>
      <c r="QSA22" s="103"/>
      <c r="QSB22" s="103"/>
      <c r="QSC22" s="103"/>
      <c r="QSD22" s="103"/>
      <c r="QSE22" s="103"/>
      <c r="QSF22" s="103"/>
      <c r="QSG22" s="103"/>
      <c r="QSH22" s="103"/>
      <c r="QSI22" s="103"/>
      <c r="QSJ22" s="103"/>
      <c r="QSK22" s="103"/>
      <c r="QSL22" s="103"/>
      <c r="QSM22" s="103"/>
      <c r="QSN22" s="103"/>
      <c r="QSO22" s="103"/>
      <c r="QSP22" s="103"/>
      <c r="QSQ22" s="103"/>
      <c r="QSR22" s="103"/>
      <c r="QSS22" s="103"/>
      <c r="QST22" s="103"/>
      <c r="QSU22" s="103"/>
      <c r="QSV22" s="103"/>
      <c r="QSW22" s="103"/>
      <c r="QSX22" s="103"/>
      <c r="QSY22" s="103"/>
      <c r="QSZ22" s="103"/>
      <c r="QTA22" s="103"/>
      <c r="QTB22" s="103"/>
      <c r="QTC22" s="103"/>
      <c r="QTD22" s="103"/>
      <c r="QTE22" s="103"/>
      <c r="QTF22" s="103"/>
      <c r="QTG22" s="103"/>
      <c r="QTH22" s="103"/>
      <c r="QTI22" s="103"/>
      <c r="QTJ22" s="103"/>
      <c r="QTK22" s="103"/>
      <c r="QTL22" s="103"/>
      <c r="QTM22" s="103"/>
      <c r="QTN22" s="103"/>
      <c r="QTO22" s="103"/>
      <c r="QTP22" s="103"/>
      <c r="QTQ22" s="103"/>
      <c r="QTR22" s="103"/>
      <c r="QTS22" s="103"/>
      <c r="QTT22" s="103"/>
      <c r="QTU22" s="103"/>
      <c r="QTV22" s="103"/>
      <c r="QTW22" s="103"/>
      <c r="QTX22" s="103"/>
      <c r="QTY22" s="103"/>
      <c r="QTZ22" s="103"/>
      <c r="QUA22" s="103"/>
      <c r="QUB22" s="103"/>
      <c r="QUC22" s="103"/>
      <c r="QUD22" s="103"/>
      <c r="QUE22" s="103"/>
      <c r="QUF22" s="103"/>
      <c r="QUG22" s="103"/>
      <c r="QUH22" s="103"/>
      <c r="QUI22" s="103"/>
      <c r="QUJ22" s="103"/>
      <c r="QUK22" s="103"/>
      <c r="QUL22" s="103"/>
      <c r="QUM22" s="103"/>
      <c r="QUN22" s="103"/>
      <c r="QUO22" s="103"/>
      <c r="QUP22" s="103"/>
      <c r="QUQ22" s="103"/>
      <c r="QUR22" s="103"/>
      <c r="QUS22" s="103"/>
      <c r="QUT22" s="103"/>
      <c r="QUU22" s="103"/>
      <c r="QUV22" s="103"/>
      <c r="QUW22" s="103"/>
      <c r="QUX22" s="103"/>
      <c r="QUY22" s="103"/>
      <c r="QUZ22" s="103"/>
      <c r="QVA22" s="103"/>
      <c r="QVB22" s="103"/>
      <c r="QVC22" s="103"/>
      <c r="QVD22" s="103"/>
      <c r="QVE22" s="103"/>
      <c r="QVF22" s="103"/>
      <c r="QVG22" s="103"/>
      <c r="QVH22" s="103"/>
      <c r="QVI22" s="103"/>
      <c r="QVJ22" s="103"/>
      <c r="QVK22" s="103"/>
      <c r="QVL22" s="103"/>
      <c r="QVM22" s="103"/>
      <c r="QVN22" s="103"/>
      <c r="QVO22" s="103"/>
      <c r="QVP22" s="103"/>
      <c r="QVQ22" s="103"/>
      <c r="QVR22" s="103"/>
      <c r="QVS22" s="103"/>
      <c r="QVT22" s="103"/>
      <c r="QVU22" s="103"/>
      <c r="QVV22" s="103"/>
      <c r="QVW22" s="103"/>
      <c r="QVX22" s="103"/>
      <c r="QVY22" s="103"/>
      <c r="QVZ22" s="103"/>
      <c r="QWA22" s="103"/>
      <c r="QWB22" s="103"/>
      <c r="QWC22" s="103"/>
      <c r="QWD22" s="103"/>
      <c r="QWE22" s="103"/>
      <c r="QWF22" s="103"/>
      <c r="QWG22" s="103"/>
      <c r="QWH22" s="103"/>
      <c r="QWI22" s="103"/>
      <c r="QWJ22" s="103"/>
      <c r="QWK22" s="103"/>
      <c r="QWL22" s="103"/>
      <c r="QWM22" s="103"/>
      <c r="QWN22" s="103"/>
      <c r="QWO22" s="103"/>
      <c r="QWP22" s="103"/>
      <c r="QWQ22" s="103"/>
      <c r="QWR22" s="103"/>
      <c r="QWS22" s="103"/>
      <c r="QWT22" s="103"/>
      <c r="QWU22" s="103"/>
      <c r="QWV22" s="103"/>
      <c r="QWW22" s="103"/>
      <c r="QWX22" s="103"/>
      <c r="QWY22" s="103"/>
      <c r="QWZ22" s="103"/>
      <c r="QXA22" s="103"/>
      <c r="QXB22" s="103"/>
      <c r="QXC22" s="103"/>
      <c r="QXD22" s="103"/>
      <c r="QXE22" s="103"/>
      <c r="QXF22" s="103"/>
      <c r="QXG22" s="103"/>
      <c r="QXH22" s="103"/>
      <c r="QXI22" s="103"/>
      <c r="QXJ22" s="103"/>
      <c r="QXK22" s="103"/>
      <c r="QXL22" s="103"/>
      <c r="QXM22" s="103"/>
      <c r="QXN22" s="103"/>
      <c r="QXO22" s="103"/>
      <c r="QXP22" s="103"/>
      <c r="QXQ22" s="103"/>
      <c r="QXR22" s="103"/>
      <c r="QXS22" s="103"/>
      <c r="QXT22" s="103"/>
      <c r="QXU22" s="103"/>
      <c r="QXV22" s="103"/>
      <c r="QXW22" s="103"/>
      <c r="QXX22" s="103"/>
      <c r="QXY22" s="103"/>
      <c r="QXZ22" s="103"/>
      <c r="QYA22" s="103"/>
      <c r="QYB22" s="103"/>
      <c r="QYC22" s="103"/>
      <c r="QYD22" s="103"/>
      <c r="QYE22" s="103"/>
      <c r="QYF22" s="103"/>
      <c r="QYG22" s="103"/>
      <c r="QYH22" s="103"/>
      <c r="QYI22" s="103"/>
      <c r="QYJ22" s="103"/>
      <c r="QYK22" s="103"/>
      <c r="QYL22" s="103"/>
      <c r="QYM22" s="103"/>
      <c r="QYN22" s="103"/>
      <c r="QYO22" s="103"/>
      <c r="QYP22" s="103"/>
      <c r="QYQ22" s="103"/>
      <c r="QYR22" s="103"/>
      <c r="QYS22" s="103"/>
      <c r="QYT22" s="103"/>
      <c r="QYU22" s="103"/>
      <c r="QYV22" s="103"/>
      <c r="QYW22" s="103"/>
      <c r="QYX22" s="103"/>
      <c r="QYY22" s="103"/>
      <c r="QYZ22" s="103"/>
      <c r="QZA22" s="103"/>
      <c r="QZB22" s="103"/>
      <c r="QZC22" s="103"/>
      <c r="QZD22" s="103"/>
      <c r="QZE22" s="103"/>
      <c r="QZF22" s="103"/>
      <c r="QZG22" s="103"/>
      <c r="QZH22" s="103"/>
      <c r="QZI22" s="103"/>
      <c r="QZJ22" s="103"/>
      <c r="QZK22" s="103"/>
      <c r="QZL22" s="103"/>
      <c r="QZM22" s="103"/>
      <c r="QZN22" s="103"/>
      <c r="QZO22" s="103"/>
      <c r="QZP22" s="103"/>
      <c r="QZQ22" s="103"/>
      <c r="QZR22" s="103"/>
      <c r="QZS22" s="103"/>
      <c r="QZT22" s="103"/>
      <c r="QZU22" s="103"/>
      <c r="QZV22" s="103"/>
      <c r="QZW22" s="103"/>
      <c r="QZX22" s="103"/>
      <c r="QZY22" s="103"/>
      <c r="QZZ22" s="103"/>
      <c r="RAA22" s="103"/>
      <c r="RAB22" s="103"/>
      <c r="RAC22" s="103"/>
      <c r="RAD22" s="103"/>
      <c r="RAE22" s="103"/>
      <c r="RAF22" s="103"/>
      <c r="RAG22" s="103"/>
      <c r="RAH22" s="103"/>
      <c r="RAI22" s="103"/>
      <c r="RAJ22" s="103"/>
      <c r="RAK22" s="103"/>
      <c r="RAL22" s="103"/>
      <c r="RAM22" s="103"/>
      <c r="RAN22" s="103"/>
      <c r="RAO22" s="103"/>
      <c r="RAP22" s="103"/>
      <c r="RAQ22" s="103"/>
      <c r="RAR22" s="103"/>
      <c r="RAS22" s="103"/>
      <c r="RAT22" s="103"/>
      <c r="RAU22" s="103"/>
      <c r="RAV22" s="103"/>
      <c r="RAW22" s="103"/>
      <c r="RAX22" s="103"/>
      <c r="RAY22" s="103"/>
      <c r="RAZ22" s="103"/>
      <c r="RBA22" s="103"/>
      <c r="RBB22" s="103"/>
      <c r="RBC22" s="103"/>
      <c r="RBD22" s="103"/>
      <c r="RBE22" s="103"/>
      <c r="RBF22" s="103"/>
      <c r="RBG22" s="103"/>
      <c r="RBH22" s="103"/>
      <c r="RBI22" s="103"/>
      <c r="RBJ22" s="103"/>
      <c r="RBK22" s="103"/>
      <c r="RBL22" s="103"/>
      <c r="RBM22" s="103"/>
      <c r="RBN22" s="103"/>
      <c r="RBO22" s="103"/>
      <c r="RBP22" s="103"/>
      <c r="RBQ22" s="103"/>
      <c r="RBR22" s="103"/>
      <c r="RBS22" s="103"/>
      <c r="RBT22" s="103"/>
      <c r="RBU22" s="103"/>
      <c r="RBV22" s="103"/>
      <c r="RBW22" s="103"/>
      <c r="RBX22" s="103"/>
      <c r="RBY22" s="103"/>
      <c r="RBZ22" s="103"/>
      <c r="RCA22" s="103"/>
      <c r="RCB22" s="103"/>
      <c r="RCC22" s="103"/>
      <c r="RCD22" s="103"/>
      <c r="RCE22" s="103"/>
      <c r="RCF22" s="103"/>
      <c r="RCG22" s="103"/>
      <c r="RCH22" s="103"/>
      <c r="RCI22" s="103"/>
      <c r="RCJ22" s="103"/>
      <c r="RCK22" s="103"/>
      <c r="RCL22" s="103"/>
      <c r="RCM22" s="103"/>
      <c r="RCN22" s="103"/>
      <c r="RCO22" s="103"/>
      <c r="RCP22" s="103"/>
      <c r="RCQ22" s="103"/>
      <c r="RCR22" s="103"/>
      <c r="RCS22" s="103"/>
      <c r="RCT22" s="103"/>
      <c r="RCU22" s="103"/>
      <c r="RCV22" s="103"/>
      <c r="RCW22" s="103"/>
      <c r="RCX22" s="103"/>
      <c r="RCY22" s="103"/>
      <c r="RCZ22" s="103"/>
      <c r="RDA22" s="103"/>
      <c r="RDB22" s="103"/>
      <c r="RDC22" s="103"/>
      <c r="RDD22" s="103"/>
      <c r="RDE22" s="103"/>
      <c r="RDF22" s="103"/>
      <c r="RDG22" s="103"/>
      <c r="RDH22" s="103"/>
      <c r="RDI22" s="103"/>
      <c r="RDJ22" s="103"/>
      <c r="RDK22" s="103"/>
      <c r="RDL22" s="103"/>
      <c r="RDM22" s="103"/>
      <c r="RDN22" s="103"/>
      <c r="RDO22" s="103"/>
      <c r="RDP22" s="103"/>
      <c r="RDQ22" s="103"/>
      <c r="RDR22" s="103"/>
      <c r="RDS22" s="103"/>
      <c r="RDT22" s="103"/>
      <c r="RDU22" s="103"/>
      <c r="RDV22" s="103"/>
      <c r="RDW22" s="103"/>
      <c r="RDX22" s="103"/>
      <c r="RDY22" s="103"/>
      <c r="RDZ22" s="103"/>
      <c r="REA22" s="103"/>
      <c r="REB22" s="103"/>
      <c r="REC22" s="103"/>
      <c r="RED22" s="103"/>
      <c r="REE22" s="103"/>
      <c r="REF22" s="103"/>
      <c r="REG22" s="103"/>
      <c r="REH22" s="103"/>
      <c r="REI22" s="103"/>
      <c r="REJ22" s="103"/>
      <c r="REK22" s="103"/>
      <c r="REL22" s="103"/>
      <c r="REM22" s="103"/>
      <c r="REN22" s="103"/>
      <c r="REO22" s="103"/>
      <c r="REP22" s="103"/>
      <c r="REQ22" s="103"/>
      <c r="RER22" s="103"/>
      <c r="RES22" s="103"/>
      <c r="RET22" s="103"/>
      <c r="REU22" s="103"/>
      <c r="REV22" s="103"/>
      <c r="REW22" s="103"/>
      <c r="REX22" s="103"/>
      <c r="REY22" s="103"/>
      <c r="REZ22" s="103"/>
      <c r="RFA22" s="103"/>
      <c r="RFB22" s="103"/>
      <c r="RFC22" s="103"/>
      <c r="RFD22" s="103"/>
      <c r="RFE22" s="103"/>
      <c r="RFF22" s="103"/>
      <c r="RFG22" s="103"/>
      <c r="RFH22" s="103"/>
      <c r="RFI22" s="103"/>
      <c r="RFJ22" s="103"/>
      <c r="RFK22" s="103"/>
      <c r="RFL22" s="103"/>
      <c r="RFM22" s="103"/>
      <c r="RFN22" s="103"/>
      <c r="RFO22" s="103"/>
      <c r="RFP22" s="103"/>
      <c r="RFQ22" s="103"/>
      <c r="RFR22" s="103"/>
      <c r="RFS22" s="103"/>
      <c r="RFT22" s="103"/>
      <c r="RFU22" s="103"/>
      <c r="RFV22" s="103"/>
      <c r="RFW22" s="103"/>
      <c r="RFX22" s="103"/>
      <c r="RFY22" s="103"/>
      <c r="RFZ22" s="103"/>
      <c r="RGA22" s="103"/>
      <c r="RGB22" s="103"/>
      <c r="RGC22" s="103"/>
      <c r="RGD22" s="103"/>
      <c r="RGE22" s="103"/>
      <c r="RGF22" s="103"/>
      <c r="RGG22" s="103"/>
      <c r="RGH22" s="103"/>
      <c r="RGI22" s="103"/>
      <c r="RGJ22" s="103"/>
      <c r="RGK22" s="103"/>
      <c r="RGL22" s="103"/>
      <c r="RGM22" s="103"/>
      <c r="RGN22" s="103"/>
      <c r="RGO22" s="103"/>
      <c r="RGP22" s="103"/>
      <c r="RGQ22" s="103"/>
      <c r="RGR22" s="103"/>
      <c r="RGS22" s="103"/>
      <c r="RGT22" s="103"/>
      <c r="RGU22" s="103"/>
      <c r="RGV22" s="103"/>
      <c r="RGW22" s="103"/>
      <c r="RGX22" s="103"/>
      <c r="RGY22" s="103"/>
      <c r="RGZ22" s="103"/>
      <c r="RHA22" s="103"/>
      <c r="RHB22" s="103"/>
      <c r="RHC22" s="103"/>
      <c r="RHD22" s="103"/>
      <c r="RHE22" s="103"/>
      <c r="RHF22" s="103"/>
      <c r="RHG22" s="103"/>
      <c r="RHH22" s="103"/>
      <c r="RHI22" s="103"/>
      <c r="RHJ22" s="103"/>
      <c r="RHK22" s="103"/>
      <c r="RHL22" s="103"/>
      <c r="RHM22" s="103"/>
      <c r="RHN22" s="103"/>
      <c r="RHO22" s="103"/>
      <c r="RHP22" s="103"/>
      <c r="RHQ22" s="103"/>
      <c r="RHR22" s="103"/>
      <c r="RHS22" s="103"/>
      <c r="RHT22" s="103"/>
      <c r="RHU22" s="103"/>
      <c r="RHV22" s="103"/>
      <c r="RHW22" s="103"/>
      <c r="RHX22" s="103"/>
      <c r="RHY22" s="103"/>
      <c r="RHZ22" s="103"/>
      <c r="RIA22" s="103"/>
      <c r="RIB22" s="103"/>
      <c r="RIC22" s="103"/>
      <c r="RID22" s="103"/>
      <c r="RIE22" s="103"/>
      <c r="RIF22" s="103"/>
      <c r="RIG22" s="103"/>
      <c r="RIH22" s="103"/>
      <c r="RII22" s="103"/>
      <c r="RIJ22" s="103"/>
      <c r="RIK22" s="103"/>
      <c r="RIL22" s="103"/>
      <c r="RIM22" s="103"/>
      <c r="RIN22" s="103"/>
      <c r="RIO22" s="103"/>
      <c r="RIP22" s="103"/>
      <c r="RIQ22" s="103"/>
      <c r="RIR22" s="103"/>
      <c r="RIS22" s="103"/>
      <c r="RIT22" s="103"/>
      <c r="RIU22" s="103"/>
      <c r="RIV22" s="103"/>
      <c r="RIW22" s="103"/>
      <c r="RIX22" s="103"/>
      <c r="RIY22" s="103"/>
      <c r="RIZ22" s="103"/>
      <c r="RJA22" s="103"/>
      <c r="RJB22" s="103"/>
      <c r="RJC22" s="103"/>
      <c r="RJD22" s="103"/>
      <c r="RJE22" s="103"/>
      <c r="RJF22" s="103"/>
      <c r="RJG22" s="103"/>
      <c r="RJH22" s="103"/>
      <c r="RJI22" s="103"/>
      <c r="RJJ22" s="103"/>
      <c r="RJK22" s="103"/>
      <c r="RJL22" s="103"/>
      <c r="RJM22" s="103"/>
      <c r="RJN22" s="103"/>
      <c r="RJO22" s="103"/>
      <c r="RJP22" s="103"/>
      <c r="RJQ22" s="103"/>
      <c r="RJR22" s="103"/>
      <c r="RJS22" s="103"/>
      <c r="RJT22" s="103"/>
      <c r="RJU22" s="103"/>
      <c r="RJV22" s="103"/>
      <c r="RJW22" s="103"/>
      <c r="RJX22" s="103"/>
      <c r="RJY22" s="103"/>
      <c r="RJZ22" s="103"/>
      <c r="RKA22" s="103"/>
      <c r="RKB22" s="103"/>
      <c r="RKC22" s="103"/>
      <c r="RKD22" s="103"/>
      <c r="RKE22" s="103"/>
      <c r="RKF22" s="103"/>
      <c r="RKG22" s="103"/>
      <c r="RKH22" s="103"/>
      <c r="RKI22" s="103"/>
      <c r="RKJ22" s="103"/>
      <c r="RKK22" s="103"/>
      <c r="RKL22" s="103"/>
      <c r="RKM22" s="103"/>
      <c r="RKN22" s="103"/>
      <c r="RKO22" s="103"/>
      <c r="RKP22" s="103"/>
      <c r="RKQ22" s="103"/>
      <c r="RKR22" s="103"/>
      <c r="RKS22" s="103"/>
      <c r="RKT22" s="103"/>
      <c r="RKU22" s="103"/>
      <c r="RKV22" s="103"/>
      <c r="RKW22" s="103"/>
      <c r="RKX22" s="103"/>
      <c r="RKY22" s="103"/>
      <c r="RKZ22" s="103"/>
      <c r="RLA22" s="103"/>
      <c r="RLB22" s="103"/>
      <c r="RLC22" s="103"/>
      <c r="RLD22" s="103"/>
      <c r="RLE22" s="103"/>
      <c r="RLF22" s="103"/>
      <c r="RLG22" s="103"/>
      <c r="RLH22" s="103"/>
      <c r="RLI22" s="103"/>
      <c r="RLJ22" s="103"/>
      <c r="RLK22" s="103"/>
      <c r="RLL22" s="103"/>
      <c r="RLM22" s="103"/>
      <c r="RLN22" s="103"/>
      <c r="RLO22" s="103"/>
      <c r="RLP22" s="103"/>
      <c r="RLQ22" s="103"/>
      <c r="RLR22" s="103"/>
      <c r="RLS22" s="103"/>
      <c r="RLT22" s="103"/>
      <c r="RLU22" s="103"/>
      <c r="RLV22" s="103"/>
      <c r="RLW22" s="103"/>
      <c r="RLX22" s="103"/>
      <c r="RLY22" s="103"/>
      <c r="RLZ22" s="103"/>
      <c r="RMA22" s="103"/>
      <c r="RMB22" s="103"/>
      <c r="RMC22" s="103"/>
      <c r="RMD22" s="103"/>
      <c r="RME22" s="103"/>
      <c r="RMF22" s="103"/>
      <c r="RMG22" s="103"/>
      <c r="RMH22" s="103"/>
      <c r="RMI22" s="103"/>
      <c r="RMJ22" s="103"/>
      <c r="RMK22" s="103"/>
      <c r="RML22" s="103"/>
      <c r="RMM22" s="103"/>
      <c r="RMN22" s="103"/>
      <c r="RMO22" s="103"/>
      <c r="RMP22" s="103"/>
      <c r="RMQ22" s="103"/>
      <c r="RMR22" s="103"/>
      <c r="RMS22" s="103"/>
      <c r="RMT22" s="103"/>
      <c r="RMU22" s="103"/>
      <c r="RMV22" s="103"/>
      <c r="RMW22" s="103"/>
      <c r="RMX22" s="103"/>
      <c r="RMY22" s="103"/>
      <c r="RMZ22" s="103"/>
      <c r="RNA22" s="103"/>
      <c r="RNB22" s="103"/>
      <c r="RNC22" s="103"/>
      <c r="RND22" s="103"/>
      <c r="RNE22" s="103"/>
      <c r="RNF22" s="103"/>
      <c r="RNG22" s="103"/>
      <c r="RNH22" s="103"/>
      <c r="RNI22" s="103"/>
      <c r="RNJ22" s="103"/>
      <c r="RNK22" s="103"/>
      <c r="RNL22" s="103"/>
      <c r="RNM22" s="103"/>
      <c r="RNN22" s="103"/>
      <c r="RNO22" s="103"/>
      <c r="RNP22" s="103"/>
      <c r="RNQ22" s="103"/>
      <c r="RNR22" s="103"/>
      <c r="RNS22" s="103"/>
      <c r="RNT22" s="103"/>
      <c r="RNU22" s="103"/>
      <c r="RNV22" s="103"/>
      <c r="RNW22" s="103"/>
      <c r="RNX22" s="103"/>
      <c r="RNY22" s="103"/>
      <c r="RNZ22" s="103"/>
      <c r="ROA22" s="103"/>
      <c r="ROB22" s="103"/>
      <c r="ROC22" s="103"/>
      <c r="ROD22" s="103"/>
      <c r="ROE22" s="103"/>
      <c r="ROF22" s="103"/>
      <c r="ROG22" s="103"/>
      <c r="ROH22" s="103"/>
      <c r="ROI22" s="103"/>
      <c r="ROJ22" s="103"/>
      <c r="ROK22" s="103"/>
      <c r="ROL22" s="103"/>
      <c r="ROM22" s="103"/>
      <c r="RON22" s="103"/>
      <c r="ROO22" s="103"/>
      <c r="ROP22" s="103"/>
      <c r="ROQ22" s="103"/>
      <c r="ROR22" s="103"/>
      <c r="ROS22" s="103"/>
      <c r="ROT22" s="103"/>
      <c r="ROU22" s="103"/>
      <c r="ROV22" s="103"/>
      <c r="ROW22" s="103"/>
      <c r="ROX22" s="103"/>
      <c r="ROY22" s="103"/>
      <c r="ROZ22" s="103"/>
      <c r="RPA22" s="103"/>
      <c r="RPB22" s="103"/>
      <c r="RPC22" s="103"/>
      <c r="RPD22" s="103"/>
      <c r="RPE22" s="103"/>
      <c r="RPF22" s="103"/>
      <c r="RPG22" s="103"/>
      <c r="RPH22" s="103"/>
      <c r="RPI22" s="103"/>
      <c r="RPJ22" s="103"/>
      <c r="RPK22" s="103"/>
      <c r="RPL22" s="103"/>
      <c r="RPM22" s="103"/>
      <c r="RPN22" s="103"/>
      <c r="RPO22" s="103"/>
      <c r="RPP22" s="103"/>
      <c r="RPQ22" s="103"/>
      <c r="RPR22" s="103"/>
      <c r="RPS22" s="103"/>
      <c r="RPT22" s="103"/>
      <c r="RPU22" s="103"/>
      <c r="RPV22" s="103"/>
      <c r="RPW22" s="103"/>
      <c r="RPX22" s="103"/>
      <c r="RPY22" s="103"/>
      <c r="RPZ22" s="103"/>
      <c r="RQA22" s="103"/>
      <c r="RQB22" s="103"/>
      <c r="RQC22" s="103"/>
      <c r="RQD22" s="103"/>
      <c r="RQE22" s="103"/>
      <c r="RQF22" s="103"/>
      <c r="RQG22" s="103"/>
      <c r="RQH22" s="103"/>
      <c r="RQI22" s="103"/>
      <c r="RQJ22" s="103"/>
      <c r="RQK22" s="103"/>
      <c r="RQL22" s="103"/>
      <c r="RQM22" s="103"/>
      <c r="RQN22" s="103"/>
      <c r="RQO22" s="103"/>
      <c r="RQP22" s="103"/>
      <c r="RQQ22" s="103"/>
      <c r="RQR22" s="103"/>
      <c r="RQS22" s="103"/>
      <c r="RQT22" s="103"/>
      <c r="RQU22" s="103"/>
      <c r="RQV22" s="103"/>
      <c r="RQW22" s="103"/>
      <c r="RQX22" s="103"/>
      <c r="RQY22" s="103"/>
      <c r="RQZ22" s="103"/>
      <c r="RRA22" s="103"/>
      <c r="RRB22" s="103"/>
      <c r="RRC22" s="103"/>
      <c r="RRD22" s="103"/>
      <c r="RRE22" s="103"/>
      <c r="RRF22" s="103"/>
      <c r="RRG22" s="103"/>
      <c r="RRH22" s="103"/>
      <c r="RRI22" s="103"/>
      <c r="RRJ22" s="103"/>
      <c r="RRK22" s="103"/>
      <c r="RRL22" s="103"/>
      <c r="RRM22" s="103"/>
      <c r="RRN22" s="103"/>
      <c r="RRO22" s="103"/>
      <c r="RRP22" s="103"/>
      <c r="RRQ22" s="103"/>
      <c r="RRR22" s="103"/>
      <c r="RRS22" s="103"/>
      <c r="RRT22" s="103"/>
      <c r="RRU22" s="103"/>
      <c r="RRV22" s="103"/>
      <c r="RRW22" s="103"/>
      <c r="RRX22" s="103"/>
      <c r="RRY22" s="103"/>
      <c r="RRZ22" s="103"/>
      <c r="RSA22" s="103"/>
      <c r="RSB22" s="103"/>
      <c r="RSC22" s="103"/>
      <c r="RSD22" s="103"/>
      <c r="RSE22" s="103"/>
      <c r="RSF22" s="103"/>
      <c r="RSG22" s="103"/>
      <c r="RSH22" s="103"/>
      <c r="RSI22" s="103"/>
      <c r="RSJ22" s="103"/>
      <c r="RSK22" s="103"/>
      <c r="RSL22" s="103"/>
      <c r="RSM22" s="103"/>
      <c r="RSN22" s="103"/>
      <c r="RSO22" s="103"/>
      <c r="RSP22" s="103"/>
      <c r="RSQ22" s="103"/>
      <c r="RSR22" s="103"/>
      <c r="RSS22" s="103"/>
      <c r="RST22" s="103"/>
      <c r="RSU22" s="103"/>
      <c r="RSV22" s="103"/>
      <c r="RSW22" s="103"/>
      <c r="RSX22" s="103"/>
      <c r="RSY22" s="103"/>
      <c r="RSZ22" s="103"/>
      <c r="RTA22" s="103"/>
      <c r="RTB22" s="103"/>
      <c r="RTC22" s="103"/>
      <c r="RTD22" s="103"/>
      <c r="RTE22" s="103"/>
      <c r="RTF22" s="103"/>
      <c r="RTG22" s="103"/>
      <c r="RTH22" s="103"/>
      <c r="RTI22" s="103"/>
      <c r="RTJ22" s="103"/>
      <c r="RTK22" s="103"/>
      <c r="RTL22" s="103"/>
      <c r="RTM22" s="103"/>
      <c r="RTN22" s="103"/>
      <c r="RTO22" s="103"/>
      <c r="RTP22" s="103"/>
      <c r="RTQ22" s="103"/>
      <c r="RTR22" s="103"/>
      <c r="RTS22" s="103"/>
      <c r="RTT22" s="103"/>
      <c r="RTU22" s="103"/>
      <c r="RTV22" s="103"/>
      <c r="RTW22" s="103"/>
      <c r="RTX22" s="103"/>
      <c r="RTY22" s="103"/>
      <c r="RTZ22" s="103"/>
      <c r="RUA22" s="103"/>
      <c r="RUB22" s="103"/>
      <c r="RUC22" s="103"/>
      <c r="RUD22" s="103"/>
      <c r="RUE22" s="103"/>
      <c r="RUF22" s="103"/>
      <c r="RUG22" s="103"/>
      <c r="RUH22" s="103"/>
      <c r="RUI22" s="103"/>
      <c r="RUJ22" s="103"/>
      <c r="RUK22" s="103"/>
      <c r="RUL22" s="103"/>
      <c r="RUM22" s="103"/>
      <c r="RUN22" s="103"/>
      <c r="RUO22" s="103"/>
      <c r="RUP22" s="103"/>
      <c r="RUQ22" s="103"/>
      <c r="RUR22" s="103"/>
      <c r="RUS22" s="103"/>
      <c r="RUT22" s="103"/>
      <c r="RUU22" s="103"/>
      <c r="RUV22" s="103"/>
      <c r="RUW22" s="103"/>
      <c r="RUX22" s="103"/>
      <c r="RUY22" s="103"/>
      <c r="RUZ22" s="103"/>
      <c r="RVA22" s="103"/>
      <c r="RVB22" s="103"/>
      <c r="RVC22" s="103"/>
      <c r="RVD22" s="103"/>
      <c r="RVE22" s="103"/>
      <c r="RVF22" s="103"/>
      <c r="RVG22" s="103"/>
      <c r="RVH22" s="103"/>
      <c r="RVI22" s="103"/>
      <c r="RVJ22" s="103"/>
      <c r="RVK22" s="103"/>
      <c r="RVL22" s="103"/>
      <c r="RVM22" s="103"/>
      <c r="RVN22" s="103"/>
      <c r="RVO22" s="103"/>
      <c r="RVP22" s="103"/>
      <c r="RVQ22" s="103"/>
      <c r="RVR22" s="103"/>
      <c r="RVS22" s="103"/>
      <c r="RVT22" s="103"/>
      <c r="RVU22" s="103"/>
      <c r="RVV22" s="103"/>
      <c r="RVW22" s="103"/>
      <c r="RVX22" s="103"/>
      <c r="RVY22" s="103"/>
      <c r="RVZ22" s="103"/>
      <c r="RWA22" s="103"/>
      <c r="RWB22" s="103"/>
      <c r="RWC22" s="103"/>
      <c r="RWD22" s="103"/>
      <c r="RWE22" s="103"/>
      <c r="RWF22" s="103"/>
      <c r="RWG22" s="103"/>
      <c r="RWH22" s="103"/>
      <c r="RWI22" s="103"/>
      <c r="RWJ22" s="103"/>
      <c r="RWK22" s="103"/>
      <c r="RWL22" s="103"/>
      <c r="RWM22" s="103"/>
      <c r="RWN22" s="103"/>
      <c r="RWO22" s="103"/>
      <c r="RWP22" s="103"/>
      <c r="RWQ22" s="103"/>
      <c r="RWR22" s="103"/>
      <c r="RWS22" s="103"/>
      <c r="RWT22" s="103"/>
      <c r="RWU22" s="103"/>
      <c r="RWV22" s="103"/>
      <c r="RWW22" s="103"/>
      <c r="RWX22" s="103"/>
      <c r="RWY22" s="103"/>
      <c r="RWZ22" s="103"/>
      <c r="RXA22" s="103"/>
      <c r="RXB22" s="103"/>
      <c r="RXC22" s="103"/>
      <c r="RXD22" s="103"/>
      <c r="RXE22" s="103"/>
      <c r="RXF22" s="103"/>
      <c r="RXG22" s="103"/>
      <c r="RXH22" s="103"/>
      <c r="RXI22" s="103"/>
      <c r="RXJ22" s="103"/>
      <c r="RXK22" s="103"/>
      <c r="RXL22" s="103"/>
      <c r="RXM22" s="103"/>
      <c r="RXN22" s="103"/>
      <c r="RXO22" s="103"/>
      <c r="RXP22" s="103"/>
      <c r="RXQ22" s="103"/>
      <c r="RXR22" s="103"/>
      <c r="RXS22" s="103"/>
      <c r="RXT22" s="103"/>
      <c r="RXU22" s="103"/>
      <c r="RXV22" s="103"/>
      <c r="RXW22" s="103"/>
      <c r="RXX22" s="103"/>
      <c r="RXY22" s="103"/>
      <c r="RXZ22" s="103"/>
      <c r="RYA22" s="103"/>
      <c r="RYB22" s="103"/>
      <c r="RYC22" s="103"/>
      <c r="RYD22" s="103"/>
      <c r="RYE22" s="103"/>
      <c r="RYF22" s="103"/>
      <c r="RYG22" s="103"/>
      <c r="RYH22" s="103"/>
      <c r="RYI22" s="103"/>
      <c r="RYJ22" s="103"/>
      <c r="RYK22" s="103"/>
      <c r="RYL22" s="103"/>
      <c r="RYM22" s="103"/>
      <c r="RYN22" s="103"/>
      <c r="RYO22" s="103"/>
      <c r="RYP22" s="103"/>
      <c r="RYQ22" s="103"/>
      <c r="RYR22" s="103"/>
      <c r="RYS22" s="103"/>
      <c r="RYT22" s="103"/>
      <c r="RYU22" s="103"/>
      <c r="RYV22" s="103"/>
      <c r="RYW22" s="103"/>
      <c r="RYX22" s="103"/>
      <c r="RYY22" s="103"/>
      <c r="RYZ22" s="103"/>
      <c r="RZA22" s="103"/>
      <c r="RZB22" s="103"/>
      <c r="RZC22" s="103"/>
      <c r="RZD22" s="103"/>
      <c r="RZE22" s="103"/>
      <c r="RZF22" s="103"/>
      <c r="RZG22" s="103"/>
      <c r="RZH22" s="103"/>
      <c r="RZI22" s="103"/>
      <c r="RZJ22" s="103"/>
      <c r="RZK22" s="103"/>
      <c r="RZL22" s="103"/>
      <c r="RZM22" s="103"/>
      <c r="RZN22" s="103"/>
      <c r="RZO22" s="103"/>
      <c r="RZP22" s="103"/>
      <c r="RZQ22" s="103"/>
      <c r="RZR22" s="103"/>
      <c r="RZS22" s="103"/>
      <c r="RZT22" s="103"/>
      <c r="RZU22" s="103"/>
      <c r="RZV22" s="103"/>
      <c r="RZW22" s="103"/>
      <c r="RZX22" s="103"/>
      <c r="RZY22" s="103"/>
      <c r="RZZ22" s="103"/>
      <c r="SAA22" s="103"/>
      <c r="SAB22" s="103"/>
      <c r="SAC22" s="103"/>
      <c r="SAD22" s="103"/>
      <c r="SAE22" s="103"/>
      <c r="SAF22" s="103"/>
      <c r="SAG22" s="103"/>
      <c r="SAH22" s="103"/>
      <c r="SAI22" s="103"/>
      <c r="SAJ22" s="103"/>
      <c r="SAK22" s="103"/>
      <c r="SAL22" s="103"/>
      <c r="SAM22" s="103"/>
      <c r="SAN22" s="103"/>
      <c r="SAO22" s="103"/>
      <c r="SAP22" s="103"/>
      <c r="SAQ22" s="103"/>
      <c r="SAR22" s="103"/>
      <c r="SAS22" s="103"/>
      <c r="SAT22" s="103"/>
      <c r="SAU22" s="103"/>
      <c r="SAV22" s="103"/>
      <c r="SAW22" s="103"/>
      <c r="SAX22" s="103"/>
      <c r="SAY22" s="103"/>
      <c r="SAZ22" s="103"/>
      <c r="SBA22" s="103"/>
      <c r="SBB22" s="103"/>
      <c r="SBC22" s="103"/>
      <c r="SBD22" s="103"/>
      <c r="SBE22" s="103"/>
      <c r="SBF22" s="103"/>
      <c r="SBG22" s="103"/>
      <c r="SBH22" s="103"/>
      <c r="SBI22" s="103"/>
      <c r="SBJ22" s="103"/>
      <c r="SBK22" s="103"/>
      <c r="SBL22" s="103"/>
      <c r="SBM22" s="103"/>
      <c r="SBN22" s="103"/>
      <c r="SBO22" s="103"/>
      <c r="SBP22" s="103"/>
      <c r="SBQ22" s="103"/>
      <c r="SBR22" s="103"/>
      <c r="SBS22" s="103"/>
      <c r="SBT22" s="103"/>
      <c r="SBU22" s="103"/>
      <c r="SBV22" s="103"/>
      <c r="SBW22" s="103"/>
      <c r="SBX22" s="103"/>
      <c r="SBY22" s="103"/>
      <c r="SBZ22" s="103"/>
      <c r="SCA22" s="103"/>
      <c r="SCB22" s="103"/>
      <c r="SCC22" s="103"/>
      <c r="SCD22" s="103"/>
      <c r="SCE22" s="103"/>
      <c r="SCF22" s="103"/>
      <c r="SCG22" s="103"/>
      <c r="SCH22" s="103"/>
      <c r="SCI22" s="103"/>
      <c r="SCJ22" s="103"/>
      <c r="SCK22" s="103"/>
      <c r="SCL22" s="103"/>
      <c r="SCM22" s="103"/>
      <c r="SCN22" s="103"/>
      <c r="SCO22" s="103"/>
      <c r="SCP22" s="103"/>
      <c r="SCQ22" s="103"/>
      <c r="SCR22" s="103"/>
      <c r="SCS22" s="103"/>
      <c r="SCT22" s="103"/>
      <c r="SCU22" s="103"/>
      <c r="SCV22" s="103"/>
      <c r="SCW22" s="103"/>
      <c r="SCX22" s="103"/>
      <c r="SCY22" s="103"/>
      <c r="SCZ22" s="103"/>
      <c r="SDA22" s="103"/>
      <c r="SDB22" s="103"/>
      <c r="SDC22" s="103"/>
      <c r="SDD22" s="103"/>
      <c r="SDE22" s="103"/>
      <c r="SDF22" s="103"/>
      <c r="SDG22" s="103"/>
      <c r="SDH22" s="103"/>
      <c r="SDI22" s="103"/>
      <c r="SDJ22" s="103"/>
      <c r="SDK22" s="103"/>
      <c r="SDL22" s="103"/>
      <c r="SDM22" s="103"/>
      <c r="SDN22" s="103"/>
      <c r="SDO22" s="103"/>
      <c r="SDP22" s="103"/>
      <c r="SDQ22" s="103"/>
      <c r="SDR22" s="103"/>
      <c r="SDS22" s="103"/>
      <c r="SDT22" s="103"/>
      <c r="SDU22" s="103"/>
      <c r="SDV22" s="103"/>
      <c r="SDW22" s="103"/>
      <c r="SDX22" s="103"/>
      <c r="SDY22" s="103"/>
      <c r="SDZ22" s="103"/>
      <c r="SEA22" s="103"/>
      <c r="SEB22" s="103"/>
      <c r="SEC22" s="103"/>
      <c r="SED22" s="103"/>
      <c r="SEE22" s="103"/>
      <c r="SEF22" s="103"/>
      <c r="SEG22" s="103"/>
      <c r="SEH22" s="103"/>
      <c r="SEI22" s="103"/>
      <c r="SEJ22" s="103"/>
      <c r="SEK22" s="103"/>
      <c r="SEL22" s="103"/>
      <c r="SEM22" s="103"/>
      <c r="SEN22" s="103"/>
      <c r="SEO22" s="103"/>
      <c r="SEP22" s="103"/>
      <c r="SEQ22" s="103"/>
      <c r="SER22" s="103"/>
      <c r="SES22" s="103"/>
      <c r="SET22" s="103"/>
      <c r="SEU22" s="103"/>
      <c r="SEV22" s="103"/>
      <c r="SEW22" s="103"/>
      <c r="SEX22" s="103"/>
      <c r="SEY22" s="103"/>
      <c r="SEZ22" s="103"/>
      <c r="SFA22" s="103"/>
      <c r="SFB22" s="103"/>
      <c r="SFC22" s="103"/>
      <c r="SFD22" s="103"/>
      <c r="SFE22" s="103"/>
      <c r="SFF22" s="103"/>
      <c r="SFG22" s="103"/>
      <c r="SFH22" s="103"/>
      <c r="SFI22" s="103"/>
      <c r="SFJ22" s="103"/>
      <c r="SFK22" s="103"/>
      <c r="SFL22" s="103"/>
      <c r="SFM22" s="103"/>
      <c r="SFN22" s="103"/>
      <c r="SFO22" s="103"/>
      <c r="SFP22" s="103"/>
      <c r="SFQ22" s="103"/>
      <c r="SFR22" s="103"/>
      <c r="SFS22" s="103"/>
      <c r="SFT22" s="103"/>
      <c r="SFU22" s="103"/>
      <c r="SFV22" s="103"/>
      <c r="SFW22" s="103"/>
      <c r="SFX22" s="103"/>
      <c r="SFY22" s="103"/>
      <c r="SFZ22" s="103"/>
      <c r="SGA22" s="103"/>
      <c r="SGB22" s="103"/>
      <c r="SGC22" s="103"/>
      <c r="SGD22" s="103"/>
      <c r="SGE22" s="103"/>
      <c r="SGF22" s="103"/>
      <c r="SGG22" s="103"/>
      <c r="SGH22" s="103"/>
      <c r="SGI22" s="103"/>
      <c r="SGJ22" s="103"/>
      <c r="SGK22" s="103"/>
      <c r="SGL22" s="103"/>
      <c r="SGM22" s="103"/>
      <c r="SGN22" s="103"/>
      <c r="SGO22" s="103"/>
      <c r="SGP22" s="103"/>
      <c r="SGQ22" s="103"/>
      <c r="SGR22" s="103"/>
      <c r="SGS22" s="103"/>
      <c r="SGT22" s="103"/>
      <c r="SGU22" s="103"/>
      <c r="SGV22" s="103"/>
      <c r="SGW22" s="103"/>
      <c r="SGX22" s="103"/>
      <c r="SGY22" s="103"/>
      <c r="SGZ22" s="103"/>
      <c r="SHA22" s="103"/>
      <c r="SHB22" s="103"/>
      <c r="SHC22" s="103"/>
      <c r="SHD22" s="103"/>
      <c r="SHE22" s="103"/>
      <c r="SHF22" s="103"/>
      <c r="SHG22" s="103"/>
      <c r="SHH22" s="103"/>
      <c r="SHI22" s="103"/>
      <c r="SHJ22" s="103"/>
      <c r="SHK22" s="103"/>
      <c r="SHL22" s="103"/>
      <c r="SHM22" s="103"/>
      <c r="SHN22" s="103"/>
      <c r="SHO22" s="103"/>
      <c r="SHP22" s="103"/>
      <c r="SHQ22" s="103"/>
      <c r="SHR22" s="103"/>
      <c r="SHS22" s="103"/>
      <c r="SHT22" s="103"/>
      <c r="SHU22" s="103"/>
      <c r="SHV22" s="103"/>
      <c r="SHW22" s="103"/>
      <c r="SHX22" s="103"/>
      <c r="SHY22" s="103"/>
      <c r="SHZ22" s="103"/>
      <c r="SIA22" s="103"/>
      <c r="SIB22" s="103"/>
      <c r="SIC22" s="103"/>
      <c r="SID22" s="103"/>
      <c r="SIE22" s="103"/>
      <c r="SIF22" s="103"/>
      <c r="SIG22" s="103"/>
      <c r="SIH22" s="103"/>
      <c r="SII22" s="103"/>
      <c r="SIJ22" s="103"/>
      <c r="SIK22" s="103"/>
      <c r="SIL22" s="103"/>
      <c r="SIM22" s="103"/>
      <c r="SIN22" s="103"/>
      <c r="SIO22" s="103"/>
      <c r="SIP22" s="103"/>
      <c r="SIQ22" s="103"/>
      <c r="SIR22" s="103"/>
      <c r="SIS22" s="103"/>
      <c r="SIT22" s="103"/>
      <c r="SIU22" s="103"/>
      <c r="SIV22" s="103"/>
      <c r="SIW22" s="103"/>
      <c r="SIX22" s="103"/>
      <c r="SIY22" s="103"/>
      <c r="SIZ22" s="103"/>
      <c r="SJA22" s="103"/>
      <c r="SJB22" s="103"/>
      <c r="SJC22" s="103"/>
      <c r="SJD22" s="103"/>
      <c r="SJE22" s="103"/>
      <c r="SJF22" s="103"/>
      <c r="SJG22" s="103"/>
      <c r="SJH22" s="103"/>
      <c r="SJI22" s="103"/>
      <c r="SJJ22" s="103"/>
      <c r="SJK22" s="103"/>
      <c r="SJL22" s="103"/>
      <c r="SJM22" s="103"/>
      <c r="SJN22" s="103"/>
      <c r="SJO22" s="103"/>
      <c r="SJP22" s="103"/>
      <c r="SJQ22" s="103"/>
      <c r="SJR22" s="103"/>
      <c r="SJS22" s="103"/>
      <c r="SJT22" s="103"/>
      <c r="SJU22" s="103"/>
      <c r="SJV22" s="103"/>
      <c r="SJW22" s="103"/>
      <c r="SJX22" s="103"/>
      <c r="SJY22" s="103"/>
      <c r="SJZ22" s="103"/>
      <c r="SKA22" s="103"/>
      <c r="SKB22" s="103"/>
      <c r="SKC22" s="103"/>
      <c r="SKD22" s="103"/>
      <c r="SKE22" s="103"/>
      <c r="SKF22" s="103"/>
      <c r="SKG22" s="103"/>
      <c r="SKH22" s="103"/>
      <c r="SKI22" s="103"/>
      <c r="SKJ22" s="103"/>
      <c r="SKK22" s="103"/>
      <c r="SKL22" s="103"/>
      <c r="SKM22" s="103"/>
      <c r="SKN22" s="103"/>
      <c r="SKO22" s="103"/>
      <c r="SKP22" s="103"/>
      <c r="SKQ22" s="103"/>
      <c r="SKR22" s="103"/>
      <c r="SKS22" s="103"/>
      <c r="SKT22" s="103"/>
      <c r="SKU22" s="103"/>
      <c r="SKV22" s="103"/>
      <c r="SKW22" s="103"/>
      <c r="SKX22" s="103"/>
      <c r="SKY22" s="103"/>
      <c r="SKZ22" s="103"/>
      <c r="SLA22" s="103"/>
      <c r="SLB22" s="103"/>
      <c r="SLC22" s="103"/>
      <c r="SLD22" s="103"/>
      <c r="SLE22" s="103"/>
      <c r="SLF22" s="103"/>
      <c r="SLG22" s="103"/>
      <c r="SLH22" s="103"/>
      <c r="SLI22" s="103"/>
      <c r="SLJ22" s="103"/>
      <c r="SLK22" s="103"/>
      <c r="SLL22" s="103"/>
      <c r="SLM22" s="103"/>
      <c r="SLN22" s="103"/>
      <c r="SLO22" s="103"/>
      <c r="SLP22" s="103"/>
      <c r="SLQ22" s="103"/>
      <c r="SLR22" s="103"/>
      <c r="SLS22" s="103"/>
      <c r="SLT22" s="103"/>
      <c r="SLU22" s="103"/>
      <c r="SLV22" s="103"/>
      <c r="SLW22" s="103"/>
      <c r="SLX22" s="103"/>
      <c r="SLY22" s="103"/>
      <c r="SLZ22" s="103"/>
      <c r="SMA22" s="103"/>
      <c r="SMB22" s="103"/>
      <c r="SMC22" s="103"/>
      <c r="SMD22" s="103"/>
      <c r="SME22" s="103"/>
      <c r="SMF22" s="103"/>
      <c r="SMG22" s="103"/>
      <c r="SMH22" s="103"/>
      <c r="SMI22" s="103"/>
      <c r="SMJ22" s="103"/>
      <c r="SMK22" s="103"/>
      <c r="SML22" s="103"/>
      <c r="SMM22" s="103"/>
      <c r="SMN22" s="103"/>
      <c r="SMO22" s="103"/>
      <c r="SMP22" s="103"/>
      <c r="SMQ22" s="103"/>
      <c r="SMR22" s="103"/>
      <c r="SMS22" s="103"/>
      <c r="SMT22" s="103"/>
      <c r="SMU22" s="103"/>
      <c r="SMV22" s="103"/>
      <c r="SMW22" s="103"/>
      <c r="SMX22" s="103"/>
      <c r="SMY22" s="103"/>
      <c r="SMZ22" s="103"/>
      <c r="SNA22" s="103"/>
      <c r="SNB22" s="103"/>
      <c r="SNC22" s="103"/>
      <c r="SND22" s="103"/>
      <c r="SNE22" s="103"/>
      <c r="SNF22" s="103"/>
      <c r="SNG22" s="103"/>
      <c r="SNH22" s="103"/>
      <c r="SNI22" s="103"/>
      <c r="SNJ22" s="103"/>
      <c r="SNK22" s="103"/>
      <c r="SNL22" s="103"/>
      <c r="SNM22" s="103"/>
      <c r="SNN22" s="103"/>
      <c r="SNO22" s="103"/>
      <c r="SNP22" s="103"/>
      <c r="SNQ22" s="103"/>
      <c r="SNR22" s="103"/>
      <c r="SNS22" s="103"/>
      <c r="SNT22" s="103"/>
      <c r="SNU22" s="103"/>
      <c r="SNV22" s="103"/>
      <c r="SNW22" s="103"/>
      <c r="SNX22" s="103"/>
      <c r="SNY22" s="103"/>
      <c r="SNZ22" s="103"/>
      <c r="SOA22" s="103"/>
      <c r="SOB22" s="103"/>
      <c r="SOC22" s="103"/>
      <c r="SOD22" s="103"/>
      <c r="SOE22" s="103"/>
      <c r="SOF22" s="103"/>
      <c r="SOG22" s="103"/>
      <c r="SOH22" s="103"/>
      <c r="SOI22" s="103"/>
      <c r="SOJ22" s="103"/>
      <c r="SOK22" s="103"/>
      <c r="SOL22" s="103"/>
      <c r="SOM22" s="103"/>
      <c r="SON22" s="103"/>
      <c r="SOO22" s="103"/>
      <c r="SOP22" s="103"/>
      <c r="SOQ22" s="103"/>
      <c r="SOR22" s="103"/>
      <c r="SOS22" s="103"/>
      <c r="SOT22" s="103"/>
      <c r="SOU22" s="103"/>
      <c r="SOV22" s="103"/>
      <c r="SOW22" s="103"/>
      <c r="SOX22" s="103"/>
      <c r="SOY22" s="103"/>
      <c r="SOZ22" s="103"/>
      <c r="SPA22" s="103"/>
      <c r="SPB22" s="103"/>
      <c r="SPC22" s="103"/>
      <c r="SPD22" s="103"/>
      <c r="SPE22" s="103"/>
      <c r="SPF22" s="103"/>
      <c r="SPG22" s="103"/>
      <c r="SPH22" s="103"/>
      <c r="SPI22" s="103"/>
      <c r="SPJ22" s="103"/>
      <c r="SPK22" s="103"/>
      <c r="SPL22" s="103"/>
      <c r="SPM22" s="103"/>
      <c r="SPN22" s="103"/>
      <c r="SPO22" s="103"/>
      <c r="SPP22" s="103"/>
      <c r="SPQ22" s="103"/>
      <c r="SPR22" s="103"/>
      <c r="SPS22" s="103"/>
      <c r="SPT22" s="103"/>
      <c r="SPU22" s="103"/>
      <c r="SPV22" s="103"/>
      <c r="SPW22" s="103"/>
      <c r="SPX22" s="103"/>
      <c r="SPY22" s="103"/>
      <c r="SPZ22" s="103"/>
      <c r="SQA22" s="103"/>
      <c r="SQB22" s="103"/>
      <c r="SQC22" s="103"/>
      <c r="SQD22" s="103"/>
      <c r="SQE22" s="103"/>
      <c r="SQF22" s="103"/>
      <c r="SQG22" s="103"/>
      <c r="SQH22" s="103"/>
      <c r="SQI22" s="103"/>
      <c r="SQJ22" s="103"/>
      <c r="SQK22" s="103"/>
      <c r="SQL22" s="103"/>
      <c r="SQM22" s="103"/>
      <c r="SQN22" s="103"/>
      <c r="SQO22" s="103"/>
      <c r="SQP22" s="103"/>
      <c r="SQQ22" s="103"/>
      <c r="SQR22" s="103"/>
      <c r="SQS22" s="103"/>
      <c r="SQT22" s="103"/>
      <c r="SQU22" s="103"/>
      <c r="SQV22" s="103"/>
      <c r="SQW22" s="103"/>
      <c r="SQX22" s="103"/>
      <c r="SQY22" s="103"/>
      <c r="SQZ22" s="103"/>
      <c r="SRA22" s="103"/>
      <c r="SRB22" s="103"/>
      <c r="SRC22" s="103"/>
      <c r="SRD22" s="103"/>
      <c r="SRE22" s="103"/>
      <c r="SRF22" s="103"/>
      <c r="SRG22" s="103"/>
      <c r="SRH22" s="103"/>
      <c r="SRI22" s="103"/>
      <c r="SRJ22" s="103"/>
      <c r="SRK22" s="103"/>
      <c r="SRL22" s="103"/>
      <c r="SRM22" s="103"/>
      <c r="SRN22" s="103"/>
      <c r="SRO22" s="103"/>
      <c r="SRP22" s="103"/>
      <c r="SRQ22" s="103"/>
      <c r="SRR22" s="103"/>
      <c r="SRS22" s="103"/>
      <c r="SRT22" s="103"/>
      <c r="SRU22" s="103"/>
      <c r="SRV22" s="103"/>
      <c r="SRW22" s="103"/>
      <c r="SRX22" s="103"/>
      <c r="SRY22" s="103"/>
      <c r="SRZ22" s="103"/>
      <c r="SSA22" s="103"/>
      <c r="SSB22" s="103"/>
      <c r="SSC22" s="103"/>
      <c r="SSD22" s="103"/>
      <c r="SSE22" s="103"/>
      <c r="SSF22" s="103"/>
      <c r="SSG22" s="103"/>
      <c r="SSH22" s="103"/>
      <c r="SSI22" s="103"/>
      <c r="SSJ22" s="103"/>
      <c r="SSK22" s="103"/>
      <c r="SSL22" s="103"/>
      <c r="SSM22" s="103"/>
      <c r="SSN22" s="103"/>
      <c r="SSO22" s="103"/>
      <c r="SSP22" s="103"/>
      <c r="SSQ22" s="103"/>
      <c r="SSR22" s="103"/>
      <c r="SSS22" s="103"/>
      <c r="SST22" s="103"/>
      <c r="SSU22" s="103"/>
      <c r="SSV22" s="103"/>
      <c r="SSW22" s="103"/>
      <c r="SSX22" s="103"/>
      <c r="SSY22" s="103"/>
      <c r="SSZ22" s="103"/>
      <c r="STA22" s="103"/>
      <c r="STB22" s="103"/>
      <c r="STC22" s="103"/>
      <c r="STD22" s="103"/>
      <c r="STE22" s="103"/>
      <c r="STF22" s="103"/>
      <c r="STG22" s="103"/>
      <c r="STH22" s="103"/>
      <c r="STI22" s="103"/>
      <c r="STJ22" s="103"/>
      <c r="STK22" s="103"/>
      <c r="STL22" s="103"/>
      <c r="STM22" s="103"/>
      <c r="STN22" s="103"/>
      <c r="STO22" s="103"/>
      <c r="STP22" s="103"/>
      <c r="STQ22" s="103"/>
      <c r="STR22" s="103"/>
      <c r="STS22" s="103"/>
      <c r="STT22" s="103"/>
      <c r="STU22" s="103"/>
      <c r="STV22" s="103"/>
      <c r="STW22" s="103"/>
      <c r="STX22" s="103"/>
      <c r="STY22" s="103"/>
      <c r="STZ22" s="103"/>
      <c r="SUA22" s="103"/>
      <c r="SUB22" s="103"/>
      <c r="SUC22" s="103"/>
      <c r="SUD22" s="103"/>
      <c r="SUE22" s="103"/>
      <c r="SUF22" s="103"/>
      <c r="SUG22" s="103"/>
      <c r="SUH22" s="103"/>
      <c r="SUI22" s="103"/>
      <c r="SUJ22" s="103"/>
      <c r="SUK22" s="103"/>
      <c r="SUL22" s="103"/>
      <c r="SUM22" s="103"/>
      <c r="SUN22" s="103"/>
      <c r="SUO22" s="103"/>
      <c r="SUP22" s="103"/>
      <c r="SUQ22" s="103"/>
      <c r="SUR22" s="103"/>
      <c r="SUS22" s="103"/>
      <c r="SUT22" s="103"/>
      <c r="SUU22" s="103"/>
      <c r="SUV22" s="103"/>
      <c r="SUW22" s="103"/>
      <c r="SUX22" s="103"/>
      <c r="SUY22" s="103"/>
      <c r="SUZ22" s="103"/>
      <c r="SVA22" s="103"/>
      <c r="SVB22" s="103"/>
      <c r="SVC22" s="103"/>
      <c r="SVD22" s="103"/>
      <c r="SVE22" s="103"/>
      <c r="SVF22" s="103"/>
      <c r="SVG22" s="103"/>
      <c r="SVH22" s="103"/>
      <c r="SVI22" s="103"/>
      <c r="SVJ22" s="103"/>
      <c r="SVK22" s="103"/>
      <c r="SVL22" s="103"/>
      <c r="SVM22" s="103"/>
      <c r="SVN22" s="103"/>
      <c r="SVO22" s="103"/>
      <c r="SVP22" s="103"/>
      <c r="SVQ22" s="103"/>
      <c r="SVR22" s="103"/>
      <c r="SVS22" s="103"/>
      <c r="SVT22" s="103"/>
      <c r="SVU22" s="103"/>
      <c r="SVV22" s="103"/>
      <c r="SVW22" s="103"/>
      <c r="SVX22" s="103"/>
      <c r="SVY22" s="103"/>
      <c r="SVZ22" s="103"/>
      <c r="SWA22" s="103"/>
      <c r="SWB22" s="103"/>
      <c r="SWC22" s="103"/>
      <c r="SWD22" s="103"/>
      <c r="SWE22" s="103"/>
      <c r="SWF22" s="103"/>
      <c r="SWG22" s="103"/>
      <c r="SWH22" s="103"/>
      <c r="SWI22" s="103"/>
      <c r="SWJ22" s="103"/>
      <c r="SWK22" s="103"/>
      <c r="SWL22" s="103"/>
      <c r="SWM22" s="103"/>
      <c r="SWN22" s="103"/>
      <c r="SWO22" s="103"/>
      <c r="SWP22" s="103"/>
      <c r="SWQ22" s="103"/>
      <c r="SWR22" s="103"/>
      <c r="SWS22" s="103"/>
      <c r="SWT22" s="103"/>
      <c r="SWU22" s="103"/>
      <c r="SWV22" s="103"/>
      <c r="SWW22" s="103"/>
      <c r="SWX22" s="103"/>
      <c r="SWY22" s="103"/>
      <c r="SWZ22" s="103"/>
      <c r="SXA22" s="103"/>
      <c r="SXB22" s="103"/>
      <c r="SXC22" s="103"/>
      <c r="SXD22" s="103"/>
      <c r="SXE22" s="103"/>
      <c r="SXF22" s="103"/>
      <c r="SXG22" s="103"/>
      <c r="SXH22" s="103"/>
      <c r="SXI22" s="103"/>
      <c r="SXJ22" s="103"/>
      <c r="SXK22" s="103"/>
      <c r="SXL22" s="103"/>
      <c r="SXM22" s="103"/>
      <c r="SXN22" s="103"/>
      <c r="SXO22" s="103"/>
      <c r="SXP22" s="103"/>
      <c r="SXQ22" s="103"/>
      <c r="SXR22" s="103"/>
      <c r="SXS22" s="103"/>
      <c r="SXT22" s="103"/>
      <c r="SXU22" s="103"/>
      <c r="SXV22" s="103"/>
      <c r="SXW22" s="103"/>
      <c r="SXX22" s="103"/>
      <c r="SXY22" s="103"/>
      <c r="SXZ22" s="103"/>
      <c r="SYA22" s="103"/>
      <c r="SYB22" s="103"/>
      <c r="SYC22" s="103"/>
      <c r="SYD22" s="103"/>
      <c r="SYE22" s="103"/>
      <c r="SYF22" s="103"/>
      <c r="SYG22" s="103"/>
      <c r="SYH22" s="103"/>
      <c r="SYI22" s="103"/>
      <c r="SYJ22" s="103"/>
      <c r="SYK22" s="103"/>
      <c r="SYL22" s="103"/>
      <c r="SYM22" s="103"/>
      <c r="SYN22" s="103"/>
      <c r="SYO22" s="103"/>
      <c r="SYP22" s="103"/>
      <c r="SYQ22" s="103"/>
      <c r="SYR22" s="103"/>
      <c r="SYS22" s="103"/>
      <c r="SYT22" s="103"/>
      <c r="SYU22" s="103"/>
      <c r="SYV22" s="103"/>
      <c r="SYW22" s="103"/>
      <c r="SYX22" s="103"/>
      <c r="SYY22" s="103"/>
      <c r="SYZ22" s="103"/>
      <c r="SZA22" s="103"/>
      <c r="SZB22" s="103"/>
      <c r="SZC22" s="103"/>
      <c r="SZD22" s="103"/>
      <c r="SZE22" s="103"/>
      <c r="SZF22" s="103"/>
      <c r="SZG22" s="103"/>
      <c r="SZH22" s="103"/>
      <c r="SZI22" s="103"/>
      <c r="SZJ22" s="103"/>
      <c r="SZK22" s="103"/>
      <c r="SZL22" s="103"/>
      <c r="SZM22" s="103"/>
      <c r="SZN22" s="103"/>
      <c r="SZO22" s="103"/>
      <c r="SZP22" s="103"/>
      <c r="SZQ22" s="103"/>
      <c r="SZR22" s="103"/>
      <c r="SZS22" s="103"/>
      <c r="SZT22" s="103"/>
      <c r="SZU22" s="103"/>
      <c r="SZV22" s="103"/>
      <c r="SZW22" s="103"/>
      <c r="SZX22" s="103"/>
      <c r="SZY22" s="103"/>
      <c r="SZZ22" s="103"/>
      <c r="TAA22" s="103"/>
      <c r="TAB22" s="103"/>
      <c r="TAC22" s="103"/>
      <c r="TAD22" s="103"/>
      <c r="TAE22" s="103"/>
      <c r="TAF22" s="103"/>
      <c r="TAG22" s="103"/>
      <c r="TAH22" s="103"/>
      <c r="TAI22" s="103"/>
      <c r="TAJ22" s="103"/>
      <c r="TAK22" s="103"/>
      <c r="TAL22" s="103"/>
      <c r="TAM22" s="103"/>
      <c r="TAN22" s="103"/>
      <c r="TAO22" s="103"/>
      <c r="TAP22" s="103"/>
      <c r="TAQ22" s="103"/>
      <c r="TAR22" s="103"/>
      <c r="TAS22" s="103"/>
      <c r="TAT22" s="103"/>
      <c r="TAU22" s="103"/>
      <c r="TAV22" s="103"/>
      <c r="TAW22" s="103"/>
      <c r="TAX22" s="103"/>
      <c r="TAY22" s="103"/>
      <c r="TAZ22" s="103"/>
      <c r="TBA22" s="103"/>
      <c r="TBB22" s="103"/>
      <c r="TBC22" s="103"/>
      <c r="TBD22" s="103"/>
      <c r="TBE22" s="103"/>
      <c r="TBF22" s="103"/>
      <c r="TBG22" s="103"/>
      <c r="TBH22" s="103"/>
      <c r="TBI22" s="103"/>
      <c r="TBJ22" s="103"/>
      <c r="TBK22" s="103"/>
      <c r="TBL22" s="103"/>
      <c r="TBM22" s="103"/>
      <c r="TBN22" s="103"/>
      <c r="TBO22" s="103"/>
      <c r="TBP22" s="103"/>
      <c r="TBQ22" s="103"/>
      <c r="TBR22" s="103"/>
      <c r="TBS22" s="103"/>
      <c r="TBT22" s="103"/>
      <c r="TBU22" s="103"/>
      <c r="TBV22" s="103"/>
      <c r="TBW22" s="103"/>
      <c r="TBX22" s="103"/>
      <c r="TBY22" s="103"/>
      <c r="TBZ22" s="103"/>
      <c r="TCA22" s="103"/>
      <c r="TCB22" s="103"/>
      <c r="TCC22" s="103"/>
      <c r="TCD22" s="103"/>
      <c r="TCE22" s="103"/>
      <c r="TCF22" s="103"/>
      <c r="TCG22" s="103"/>
      <c r="TCH22" s="103"/>
      <c r="TCI22" s="103"/>
      <c r="TCJ22" s="103"/>
      <c r="TCK22" s="103"/>
      <c r="TCL22" s="103"/>
      <c r="TCM22" s="103"/>
      <c r="TCN22" s="103"/>
      <c r="TCO22" s="103"/>
      <c r="TCP22" s="103"/>
      <c r="TCQ22" s="103"/>
      <c r="TCR22" s="103"/>
      <c r="TCS22" s="103"/>
      <c r="TCT22" s="103"/>
      <c r="TCU22" s="103"/>
      <c r="TCV22" s="103"/>
      <c r="TCW22" s="103"/>
      <c r="TCX22" s="103"/>
      <c r="TCY22" s="103"/>
      <c r="TCZ22" s="103"/>
      <c r="TDA22" s="103"/>
      <c r="TDB22" s="103"/>
      <c r="TDC22" s="103"/>
      <c r="TDD22" s="103"/>
      <c r="TDE22" s="103"/>
      <c r="TDF22" s="103"/>
      <c r="TDG22" s="103"/>
      <c r="TDH22" s="103"/>
      <c r="TDI22" s="103"/>
      <c r="TDJ22" s="103"/>
      <c r="TDK22" s="103"/>
      <c r="TDL22" s="103"/>
      <c r="TDM22" s="103"/>
      <c r="TDN22" s="103"/>
      <c r="TDO22" s="103"/>
      <c r="TDP22" s="103"/>
      <c r="TDQ22" s="103"/>
      <c r="TDR22" s="103"/>
      <c r="TDS22" s="103"/>
      <c r="TDT22" s="103"/>
      <c r="TDU22" s="103"/>
      <c r="TDV22" s="103"/>
      <c r="TDW22" s="103"/>
      <c r="TDX22" s="103"/>
      <c r="TDY22" s="103"/>
      <c r="TDZ22" s="103"/>
      <c r="TEA22" s="103"/>
      <c r="TEB22" s="103"/>
      <c r="TEC22" s="103"/>
      <c r="TED22" s="103"/>
      <c r="TEE22" s="103"/>
      <c r="TEF22" s="103"/>
      <c r="TEG22" s="103"/>
      <c r="TEH22" s="103"/>
      <c r="TEI22" s="103"/>
      <c r="TEJ22" s="103"/>
      <c r="TEK22" s="103"/>
      <c r="TEL22" s="103"/>
      <c r="TEM22" s="103"/>
      <c r="TEN22" s="103"/>
      <c r="TEO22" s="103"/>
      <c r="TEP22" s="103"/>
      <c r="TEQ22" s="103"/>
      <c r="TER22" s="103"/>
      <c r="TES22" s="103"/>
      <c r="TET22" s="103"/>
      <c r="TEU22" s="103"/>
      <c r="TEV22" s="103"/>
      <c r="TEW22" s="103"/>
      <c r="TEX22" s="103"/>
      <c r="TEY22" s="103"/>
      <c r="TEZ22" s="103"/>
      <c r="TFA22" s="103"/>
      <c r="TFB22" s="103"/>
      <c r="TFC22" s="103"/>
      <c r="TFD22" s="103"/>
      <c r="TFE22" s="103"/>
      <c r="TFF22" s="103"/>
      <c r="TFG22" s="103"/>
      <c r="TFH22" s="103"/>
      <c r="TFI22" s="103"/>
      <c r="TFJ22" s="103"/>
      <c r="TFK22" s="103"/>
      <c r="TFL22" s="103"/>
      <c r="TFM22" s="103"/>
      <c r="TFN22" s="103"/>
      <c r="TFO22" s="103"/>
      <c r="TFP22" s="103"/>
      <c r="TFQ22" s="103"/>
      <c r="TFR22" s="103"/>
      <c r="TFS22" s="103"/>
      <c r="TFT22" s="103"/>
      <c r="TFU22" s="103"/>
      <c r="TFV22" s="103"/>
      <c r="TFW22" s="103"/>
      <c r="TFX22" s="103"/>
      <c r="TFY22" s="103"/>
      <c r="TFZ22" s="103"/>
      <c r="TGA22" s="103"/>
      <c r="TGB22" s="103"/>
      <c r="TGC22" s="103"/>
      <c r="TGD22" s="103"/>
      <c r="TGE22" s="103"/>
      <c r="TGF22" s="103"/>
      <c r="TGG22" s="103"/>
      <c r="TGH22" s="103"/>
      <c r="TGI22" s="103"/>
      <c r="TGJ22" s="103"/>
      <c r="TGK22" s="103"/>
      <c r="TGL22" s="103"/>
      <c r="TGM22" s="103"/>
      <c r="TGN22" s="103"/>
      <c r="TGO22" s="103"/>
      <c r="TGP22" s="103"/>
      <c r="TGQ22" s="103"/>
      <c r="TGR22" s="103"/>
      <c r="TGS22" s="103"/>
      <c r="TGT22" s="103"/>
      <c r="TGU22" s="103"/>
      <c r="TGV22" s="103"/>
      <c r="TGW22" s="103"/>
      <c r="TGX22" s="103"/>
      <c r="TGY22" s="103"/>
      <c r="TGZ22" s="103"/>
      <c r="THA22" s="103"/>
      <c r="THB22" s="103"/>
      <c r="THC22" s="103"/>
      <c r="THD22" s="103"/>
      <c r="THE22" s="103"/>
      <c r="THF22" s="103"/>
      <c r="THG22" s="103"/>
      <c r="THH22" s="103"/>
      <c r="THI22" s="103"/>
      <c r="THJ22" s="103"/>
      <c r="THK22" s="103"/>
      <c r="THL22" s="103"/>
      <c r="THM22" s="103"/>
      <c r="THN22" s="103"/>
      <c r="THO22" s="103"/>
      <c r="THP22" s="103"/>
      <c r="THQ22" s="103"/>
      <c r="THR22" s="103"/>
      <c r="THS22" s="103"/>
      <c r="THT22" s="103"/>
      <c r="THU22" s="103"/>
      <c r="THV22" s="103"/>
      <c r="THW22" s="103"/>
      <c r="THX22" s="103"/>
      <c r="THY22" s="103"/>
      <c r="THZ22" s="103"/>
      <c r="TIA22" s="103"/>
      <c r="TIB22" s="103"/>
      <c r="TIC22" s="103"/>
      <c r="TID22" s="103"/>
      <c r="TIE22" s="103"/>
      <c r="TIF22" s="103"/>
      <c r="TIG22" s="103"/>
      <c r="TIH22" s="103"/>
      <c r="TII22" s="103"/>
      <c r="TIJ22" s="103"/>
      <c r="TIK22" s="103"/>
      <c r="TIL22" s="103"/>
      <c r="TIM22" s="103"/>
      <c r="TIN22" s="103"/>
      <c r="TIO22" s="103"/>
      <c r="TIP22" s="103"/>
      <c r="TIQ22" s="103"/>
      <c r="TIR22" s="103"/>
      <c r="TIS22" s="103"/>
      <c r="TIT22" s="103"/>
      <c r="TIU22" s="103"/>
      <c r="TIV22" s="103"/>
      <c r="TIW22" s="103"/>
      <c r="TIX22" s="103"/>
      <c r="TIY22" s="103"/>
      <c r="TIZ22" s="103"/>
      <c r="TJA22" s="103"/>
      <c r="TJB22" s="103"/>
      <c r="TJC22" s="103"/>
      <c r="TJD22" s="103"/>
      <c r="TJE22" s="103"/>
      <c r="TJF22" s="103"/>
      <c r="TJG22" s="103"/>
      <c r="TJH22" s="103"/>
      <c r="TJI22" s="103"/>
      <c r="TJJ22" s="103"/>
      <c r="TJK22" s="103"/>
      <c r="TJL22" s="103"/>
      <c r="TJM22" s="103"/>
      <c r="TJN22" s="103"/>
      <c r="TJO22" s="103"/>
      <c r="TJP22" s="103"/>
      <c r="TJQ22" s="103"/>
      <c r="TJR22" s="103"/>
      <c r="TJS22" s="103"/>
      <c r="TJT22" s="103"/>
      <c r="TJU22" s="103"/>
      <c r="TJV22" s="103"/>
      <c r="TJW22" s="103"/>
      <c r="TJX22" s="103"/>
      <c r="TJY22" s="103"/>
      <c r="TJZ22" s="103"/>
      <c r="TKA22" s="103"/>
      <c r="TKB22" s="103"/>
      <c r="TKC22" s="103"/>
      <c r="TKD22" s="103"/>
      <c r="TKE22" s="103"/>
      <c r="TKF22" s="103"/>
      <c r="TKG22" s="103"/>
      <c r="TKH22" s="103"/>
      <c r="TKI22" s="103"/>
      <c r="TKJ22" s="103"/>
      <c r="TKK22" s="103"/>
      <c r="TKL22" s="103"/>
      <c r="TKM22" s="103"/>
      <c r="TKN22" s="103"/>
      <c r="TKO22" s="103"/>
      <c r="TKP22" s="103"/>
      <c r="TKQ22" s="103"/>
      <c r="TKR22" s="103"/>
      <c r="TKS22" s="103"/>
      <c r="TKT22" s="103"/>
      <c r="TKU22" s="103"/>
      <c r="TKV22" s="103"/>
      <c r="TKW22" s="103"/>
      <c r="TKX22" s="103"/>
      <c r="TKY22" s="103"/>
      <c r="TKZ22" s="103"/>
      <c r="TLA22" s="103"/>
      <c r="TLB22" s="103"/>
      <c r="TLC22" s="103"/>
      <c r="TLD22" s="103"/>
      <c r="TLE22" s="103"/>
      <c r="TLF22" s="103"/>
      <c r="TLG22" s="103"/>
      <c r="TLH22" s="103"/>
      <c r="TLI22" s="103"/>
      <c r="TLJ22" s="103"/>
      <c r="TLK22" s="103"/>
      <c r="TLL22" s="103"/>
      <c r="TLM22" s="103"/>
      <c r="TLN22" s="103"/>
      <c r="TLO22" s="103"/>
      <c r="TLP22" s="103"/>
      <c r="TLQ22" s="103"/>
      <c r="TLR22" s="103"/>
      <c r="TLS22" s="103"/>
      <c r="TLT22" s="103"/>
      <c r="TLU22" s="103"/>
      <c r="TLV22" s="103"/>
      <c r="TLW22" s="103"/>
      <c r="TLX22" s="103"/>
      <c r="TLY22" s="103"/>
      <c r="TLZ22" s="103"/>
      <c r="TMA22" s="103"/>
      <c r="TMB22" s="103"/>
      <c r="TMC22" s="103"/>
      <c r="TMD22" s="103"/>
      <c r="TME22" s="103"/>
      <c r="TMF22" s="103"/>
      <c r="TMG22" s="103"/>
      <c r="TMH22" s="103"/>
      <c r="TMI22" s="103"/>
      <c r="TMJ22" s="103"/>
      <c r="TMK22" s="103"/>
      <c r="TML22" s="103"/>
      <c r="TMM22" s="103"/>
      <c r="TMN22" s="103"/>
      <c r="TMO22" s="103"/>
      <c r="TMP22" s="103"/>
      <c r="TMQ22" s="103"/>
      <c r="TMR22" s="103"/>
      <c r="TMS22" s="103"/>
      <c r="TMT22" s="103"/>
      <c r="TMU22" s="103"/>
      <c r="TMV22" s="103"/>
      <c r="TMW22" s="103"/>
      <c r="TMX22" s="103"/>
      <c r="TMY22" s="103"/>
      <c r="TMZ22" s="103"/>
      <c r="TNA22" s="103"/>
      <c r="TNB22" s="103"/>
      <c r="TNC22" s="103"/>
      <c r="TND22" s="103"/>
      <c r="TNE22" s="103"/>
      <c r="TNF22" s="103"/>
      <c r="TNG22" s="103"/>
      <c r="TNH22" s="103"/>
      <c r="TNI22" s="103"/>
      <c r="TNJ22" s="103"/>
      <c r="TNK22" s="103"/>
      <c r="TNL22" s="103"/>
      <c r="TNM22" s="103"/>
      <c r="TNN22" s="103"/>
      <c r="TNO22" s="103"/>
      <c r="TNP22" s="103"/>
      <c r="TNQ22" s="103"/>
      <c r="TNR22" s="103"/>
      <c r="TNS22" s="103"/>
      <c r="TNT22" s="103"/>
      <c r="TNU22" s="103"/>
      <c r="TNV22" s="103"/>
      <c r="TNW22" s="103"/>
      <c r="TNX22" s="103"/>
      <c r="TNY22" s="103"/>
      <c r="TNZ22" s="103"/>
      <c r="TOA22" s="103"/>
      <c r="TOB22" s="103"/>
      <c r="TOC22" s="103"/>
      <c r="TOD22" s="103"/>
      <c r="TOE22" s="103"/>
      <c r="TOF22" s="103"/>
      <c r="TOG22" s="103"/>
      <c r="TOH22" s="103"/>
      <c r="TOI22" s="103"/>
      <c r="TOJ22" s="103"/>
      <c r="TOK22" s="103"/>
      <c r="TOL22" s="103"/>
      <c r="TOM22" s="103"/>
      <c r="TON22" s="103"/>
      <c r="TOO22" s="103"/>
      <c r="TOP22" s="103"/>
      <c r="TOQ22" s="103"/>
      <c r="TOR22" s="103"/>
      <c r="TOS22" s="103"/>
      <c r="TOT22" s="103"/>
      <c r="TOU22" s="103"/>
      <c r="TOV22" s="103"/>
      <c r="TOW22" s="103"/>
      <c r="TOX22" s="103"/>
      <c r="TOY22" s="103"/>
      <c r="TOZ22" s="103"/>
      <c r="TPA22" s="103"/>
      <c r="TPB22" s="103"/>
      <c r="TPC22" s="103"/>
      <c r="TPD22" s="103"/>
      <c r="TPE22" s="103"/>
      <c r="TPF22" s="103"/>
      <c r="TPG22" s="103"/>
      <c r="TPH22" s="103"/>
      <c r="TPI22" s="103"/>
      <c r="TPJ22" s="103"/>
      <c r="TPK22" s="103"/>
      <c r="TPL22" s="103"/>
      <c r="TPM22" s="103"/>
      <c r="TPN22" s="103"/>
      <c r="TPO22" s="103"/>
      <c r="TPP22" s="103"/>
      <c r="TPQ22" s="103"/>
      <c r="TPR22" s="103"/>
      <c r="TPS22" s="103"/>
      <c r="TPT22" s="103"/>
      <c r="TPU22" s="103"/>
      <c r="TPV22" s="103"/>
      <c r="TPW22" s="103"/>
      <c r="TPX22" s="103"/>
      <c r="TPY22" s="103"/>
      <c r="TPZ22" s="103"/>
      <c r="TQA22" s="103"/>
      <c r="TQB22" s="103"/>
      <c r="TQC22" s="103"/>
      <c r="TQD22" s="103"/>
      <c r="TQE22" s="103"/>
      <c r="TQF22" s="103"/>
      <c r="TQG22" s="103"/>
      <c r="TQH22" s="103"/>
      <c r="TQI22" s="103"/>
      <c r="TQJ22" s="103"/>
      <c r="TQK22" s="103"/>
      <c r="TQL22" s="103"/>
      <c r="TQM22" s="103"/>
      <c r="TQN22" s="103"/>
      <c r="TQO22" s="103"/>
      <c r="TQP22" s="103"/>
      <c r="TQQ22" s="103"/>
      <c r="TQR22" s="103"/>
      <c r="TQS22" s="103"/>
      <c r="TQT22" s="103"/>
      <c r="TQU22" s="103"/>
      <c r="TQV22" s="103"/>
      <c r="TQW22" s="103"/>
      <c r="TQX22" s="103"/>
      <c r="TQY22" s="103"/>
      <c r="TQZ22" s="103"/>
      <c r="TRA22" s="103"/>
      <c r="TRB22" s="103"/>
      <c r="TRC22" s="103"/>
      <c r="TRD22" s="103"/>
      <c r="TRE22" s="103"/>
      <c r="TRF22" s="103"/>
      <c r="TRG22" s="103"/>
      <c r="TRH22" s="103"/>
      <c r="TRI22" s="103"/>
      <c r="TRJ22" s="103"/>
      <c r="TRK22" s="103"/>
      <c r="TRL22" s="103"/>
      <c r="TRM22" s="103"/>
      <c r="TRN22" s="103"/>
      <c r="TRO22" s="103"/>
      <c r="TRP22" s="103"/>
      <c r="TRQ22" s="103"/>
      <c r="TRR22" s="103"/>
      <c r="TRS22" s="103"/>
      <c r="TRT22" s="103"/>
      <c r="TRU22" s="103"/>
      <c r="TRV22" s="103"/>
      <c r="TRW22" s="103"/>
      <c r="TRX22" s="103"/>
      <c r="TRY22" s="103"/>
      <c r="TRZ22" s="103"/>
      <c r="TSA22" s="103"/>
      <c r="TSB22" s="103"/>
      <c r="TSC22" s="103"/>
      <c r="TSD22" s="103"/>
      <c r="TSE22" s="103"/>
      <c r="TSF22" s="103"/>
      <c r="TSG22" s="103"/>
      <c r="TSH22" s="103"/>
      <c r="TSI22" s="103"/>
      <c r="TSJ22" s="103"/>
      <c r="TSK22" s="103"/>
      <c r="TSL22" s="103"/>
      <c r="TSM22" s="103"/>
      <c r="TSN22" s="103"/>
      <c r="TSO22" s="103"/>
      <c r="TSP22" s="103"/>
      <c r="TSQ22" s="103"/>
      <c r="TSR22" s="103"/>
      <c r="TSS22" s="103"/>
      <c r="TST22" s="103"/>
      <c r="TSU22" s="103"/>
      <c r="TSV22" s="103"/>
      <c r="TSW22" s="103"/>
      <c r="TSX22" s="103"/>
      <c r="TSY22" s="103"/>
      <c r="TSZ22" s="103"/>
      <c r="TTA22" s="103"/>
      <c r="TTB22" s="103"/>
      <c r="TTC22" s="103"/>
      <c r="TTD22" s="103"/>
      <c r="TTE22" s="103"/>
      <c r="TTF22" s="103"/>
      <c r="TTG22" s="103"/>
      <c r="TTH22" s="103"/>
      <c r="TTI22" s="103"/>
      <c r="TTJ22" s="103"/>
      <c r="TTK22" s="103"/>
      <c r="TTL22" s="103"/>
      <c r="TTM22" s="103"/>
      <c r="TTN22" s="103"/>
      <c r="TTO22" s="103"/>
      <c r="TTP22" s="103"/>
      <c r="TTQ22" s="103"/>
      <c r="TTR22" s="103"/>
      <c r="TTS22" s="103"/>
      <c r="TTT22" s="103"/>
      <c r="TTU22" s="103"/>
      <c r="TTV22" s="103"/>
      <c r="TTW22" s="103"/>
      <c r="TTX22" s="103"/>
      <c r="TTY22" s="103"/>
      <c r="TTZ22" s="103"/>
      <c r="TUA22" s="103"/>
      <c r="TUB22" s="103"/>
      <c r="TUC22" s="103"/>
      <c r="TUD22" s="103"/>
      <c r="TUE22" s="103"/>
      <c r="TUF22" s="103"/>
      <c r="TUG22" s="103"/>
      <c r="TUH22" s="103"/>
      <c r="TUI22" s="103"/>
      <c r="TUJ22" s="103"/>
      <c r="TUK22" s="103"/>
      <c r="TUL22" s="103"/>
      <c r="TUM22" s="103"/>
      <c r="TUN22" s="103"/>
      <c r="TUO22" s="103"/>
      <c r="TUP22" s="103"/>
      <c r="TUQ22" s="103"/>
      <c r="TUR22" s="103"/>
      <c r="TUS22" s="103"/>
      <c r="TUT22" s="103"/>
      <c r="TUU22" s="103"/>
      <c r="TUV22" s="103"/>
      <c r="TUW22" s="103"/>
      <c r="TUX22" s="103"/>
      <c r="TUY22" s="103"/>
      <c r="TUZ22" s="103"/>
      <c r="TVA22" s="103"/>
      <c r="TVB22" s="103"/>
      <c r="TVC22" s="103"/>
      <c r="TVD22" s="103"/>
      <c r="TVE22" s="103"/>
      <c r="TVF22" s="103"/>
      <c r="TVG22" s="103"/>
      <c r="TVH22" s="103"/>
      <c r="TVI22" s="103"/>
      <c r="TVJ22" s="103"/>
      <c r="TVK22" s="103"/>
      <c r="TVL22" s="103"/>
      <c r="TVM22" s="103"/>
      <c r="TVN22" s="103"/>
      <c r="TVO22" s="103"/>
      <c r="TVP22" s="103"/>
      <c r="TVQ22" s="103"/>
      <c r="TVR22" s="103"/>
      <c r="TVS22" s="103"/>
      <c r="TVT22" s="103"/>
      <c r="TVU22" s="103"/>
      <c r="TVV22" s="103"/>
      <c r="TVW22" s="103"/>
      <c r="TVX22" s="103"/>
      <c r="TVY22" s="103"/>
      <c r="TVZ22" s="103"/>
      <c r="TWA22" s="103"/>
      <c r="TWB22" s="103"/>
      <c r="TWC22" s="103"/>
      <c r="TWD22" s="103"/>
      <c r="TWE22" s="103"/>
      <c r="TWF22" s="103"/>
      <c r="TWG22" s="103"/>
      <c r="TWH22" s="103"/>
      <c r="TWI22" s="103"/>
      <c r="TWJ22" s="103"/>
      <c r="TWK22" s="103"/>
      <c r="TWL22" s="103"/>
      <c r="TWM22" s="103"/>
      <c r="TWN22" s="103"/>
      <c r="TWO22" s="103"/>
      <c r="TWP22" s="103"/>
      <c r="TWQ22" s="103"/>
      <c r="TWR22" s="103"/>
      <c r="TWS22" s="103"/>
      <c r="TWT22" s="103"/>
      <c r="TWU22" s="103"/>
      <c r="TWV22" s="103"/>
      <c r="TWW22" s="103"/>
      <c r="TWX22" s="103"/>
      <c r="TWY22" s="103"/>
      <c r="TWZ22" s="103"/>
      <c r="TXA22" s="103"/>
      <c r="TXB22" s="103"/>
      <c r="TXC22" s="103"/>
      <c r="TXD22" s="103"/>
      <c r="TXE22" s="103"/>
      <c r="TXF22" s="103"/>
      <c r="TXG22" s="103"/>
      <c r="TXH22" s="103"/>
      <c r="TXI22" s="103"/>
      <c r="TXJ22" s="103"/>
      <c r="TXK22" s="103"/>
      <c r="TXL22" s="103"/>
      <c r="TXM22" s="103"/>
      <c r="TXN22" s="103"/>
      <c r="TXO22" s="103"/>
      <c r="TXP22" s="103"/>
      <c r="TXQ22" s="103"/>
      <c r="TXR22" s="103"/>
      <c r="TXS22" s="103"/>
      <c r="TXT22" s="103"/>
      <c r="TXU22" s="103"/>
      <c r="TXV22" s="103"/>
      <c r="TXW22" s="103"/>
      <c r="TXX22" s="103"/>
      <c r="TXY22" s="103"/>
      <c r="TXZ22" s="103"/>
      <c r="TYA22" s="103"/>
      <c r="TYB22" s="103"/>
      <c r="TYC22" s="103"/>
      <c r="TYD22" s="103"/>
      <c r="TYE22" s="103"/>
      <c r="TYF22" s="103"/>
      <c r="TYG22" s="103"/>
      <c r="TYH22" s="103"/>
      <c r="TYI22" s="103"/>
      <c r="TYJ22" s="103"/>
      <c r="TYK22" s="103"/>
      <c r="TYL22" s="103"/>
      <c r="TYM22" s="103"/>
      <c r="TYN22" s="103"/>
      <c r="TYO22" s="103"/>
      <c r="TYP22" s="103"/>
      <c r="TYQ22" s="103"/>
      <c r="TYR22" s="103"/>
      <c r="TYS22" s="103"/>
      <c r="TYT22" s="103"/>
      <c r="TYU22" s="103"/>
      <c r="TYV22" s="103"/>
      <c r="TYW22" s="103"/>
      <c r="TYX22" s="103"/>
      <c r="TYY22" s="103"/>
      <c r="TYZ22" s="103"/>
      <c r="TZA22" s="103"/>
      <c r="TZB22" s="103"/>
      <c r="TZC22" s="103"/>
      <c r="TZD22" s="103"/>
      <c r="TZE22" s="103"/>
      <c r="TZF22" s="103"/>
      <c r="TZG22" s="103"/>
      <c r="TZH22" s="103"/>
      <c r="TZI22" s="103"/>
      <c r="TZJ22" s="103"/>
      <c r="TZK22" s="103"/>
      <c r="TZL22" s="103"/>
      <c r="TZM22" s="103"/>
      <c r="TZN22" s="103"/>
      <c r="TZO22" s="103"/>
      <c r="TZP22" s="103"/>
      <c r="TZQ22" s="103"/>
      <c r="TZR22" s="103"/>
      <c r="TZS22" s="103"/>
      <c r="TZT22" s="103"/>
      <c r="TZU22" s="103"/>
      <c r="TZV22" s="103"/>
      <c r="TZW22" s="103"/>
      <c r="TZX22" s="103"/>
      <c r="TZY22" s="103"/>
      <c r="TZZ22" s="103"/>
      <c r="UAA22" s="103"/>
      <c r="UAB22" s="103"/>
      <c r="UAC22" s="103"/>
      <c r="UAD22" s="103"/>
      <c r="UAE22" s="103"/>
      <c r="UAF22" s="103"/>
      <c r="UAG22" s="103"/>
      <c r="UAH22" s="103"/>
      <c r="UAI22" s="103"/>
      <c r="UAJ22" s="103"/>
      <c r="UAK22" s="103"/>
      <c r="UAL22" s="103"/>
      <c r="UAM22" s="103"/>
      <c r="UAN22" s="103"/>
      <c r="UAO22" s="103"/>
      <c r="UAP22" s="103"/>
      <c r="UAQ22" s="103"/>
      <c r="UAR22" s="103"/>
      <c r="UAS22" s="103"/>
      <c r="UAT22" s="103"/>
      <c r="UAU22" s="103"/>
      <c r="UAV22" s="103"/>
      <c r="UAW22" s="103"/>
      <c r="UAX22" s="103"/>
      <c r="UAY22" s="103"/>
      <c r="UAZ22" s="103"/>
      <c r="UBA22" s="103"/>
      <c r="UBB22" s="103"/>
      <c r="UBC22" s="103"/>
      <c r="UBD22" s="103"/>
      <c r="UBE22" s="103"/>
      <c r="UBF22" s="103"/>
      <c r="UBG22" s="103"/>
      <c r="UBH22" s="103"/>
      <c r="UBI22" s="103"/>
      <c r="UBJ22" s="103"/>
      <c r="UBK22" s="103"/>
      <c r="UBL22" s="103"/>
      <c r="UBM22" s="103"/>
      <c r="UBN22" s="103"/>
      <c r="UBO22" s="103"/>
      <c r="UBP22" s="103"/>
      <c r="UBQ22" s="103"/>
      <c r="UBR22" s="103"/>
      <c r="UBS22" s="103"/>
      <c r="UBT22" s="103"/>
      <c r="UBU22" s="103"/>
      <c r="UBV22" s="103"/>
      <c r="UBW22" s="103"/>
      <c r="UBX22" s="103"/>
      <c r="UBY22" s="103"/>
      <c r="UBZ22" s="103"/>
      <c r="UCA22" s="103"/>
      <c r="UCB22" s="103"/>
      <c r="UCC22" s="103"/>
      <c r="UCD22" s="103"/>
      <c r="UCE22" s="103"/>
      <c r="UCF22" s="103"/>
      <c r="UCG22" s="103"/>
      <c r="UCH22" s="103"/>
      <c r="UCI22" s="103"/>
      <c r="UCJ22" s="103"/>
      <c r="UCK22" s="103"/>
      <c r="UCL22" s="103"/>
      <c r="UCM22" s="103"/>
      <c r="UCN22" s="103"/>
      <c r="UCO22" s="103"/>
      <c r="UCP22" s="103"/>
      <c r="UCQ22" s="103"/>
      <c r="UCR22" s="103"/>
      <c r="UCS22" s="103"/>
      <c r="UCT22" s="103"/>
      <c r="UCU22" s="103"/>
      <c r="UCV22" s="103"/>
      <c r="UCW22" s="103"/>
      <c r="UCX22" s="103"/>
      <c r="UCY22" s="103"/>
      <c r="UCZ22" s="103"/>
      <c r="UDA22" s="103"/>
      <c r="UDB22" s="103"/>
      <c r="UDC22" s="103"/>
      <c r="UDD22" s="103"/>
      <c r="UDE22" s="103"/>
      <c r="UDF22" s="103"/>
      <c r="UDG22" s="103"/>
      <c r="UDH22" s="103"/>
      <c r="UDI22" s="103"/>
      <c r="UDJ22" s="103"/>
      <c r="UDK22" s="103"/>
      <c r="UDL22" s="103"/>
      <c r="UDM22" s="103"/>
      <c r="UDN22" s="103"/>
      <c r="UDO22" s="103"/>
      <c r="UDP22" s="103"/>
      <c r="UDQ22" s="103"/>
      <c r="UDR22" s="103"/>
      <c r="UDS22" s="103"/>
      <c r="UDT22" s="103"/>
      <c r="UDU22" s="103"/>
      <c r="UDV22" s="103"/>
      <c r="UDW22" s="103"/>
      <c r="UDX22" s="103"/>
      <c r="UDY22" s="103"/>
      <c r="UDZ22" s="103"/>
      <c r="UEA22" s="103"/>
      <c r="UEB22" s="103"/>
      <c r="UEC22" s="103"/>
      <c r="UED22" s="103"/>
      <c r="UEE22" s="103"/>
      <c r="UEF22" s="103"/>
      <c r="UEG22" s="103"/>
      <c r="UEH22" s="103"/>
      <c r="UEI22" s="103"/>
      <c r="UEJ22" s="103"/>
      <c r="UEK22" s="103"/>
      <c r="UEL22" s="103"/>
      <c r="UEM22" s="103"/>
      <c r="UEN22" s="103"/>
      <c r="UEO22" s="103"/>
      <c r="UEP22" s="103"/>
      <c r="UEQ22" s="103"/>
      <c r="UER22" s="103"/>
      <c r="UES22" s="103"/>
      <c r="UET22" s="103"/>
      <c r="UEU22" s="103"/>
      <c r="UEV22" s="103"/>
      <c r="UEW22" s="103"/>
      <c r="UEX22" s="103"/>
      <c r="UEY22" s="103"/>
      <c r="UEZ22" s="103"/>
      <c r="UFA22" s="103"/>
      <c r="UFB22" s="103"/>
      <c r="UFC22" s="103"/>
      <c r="UFD22" s="103"/>
      <c r="UFE22" s="103"/>
      <c r="UFF22" s="103"/>
      <c r="UFG22" s="103"/>
      <c r="UFH22" s="103"/>
      <c r="UFI22" s="103"/>
      <c r="UFJ22" s="103"/>
      <c r="UFK22" s="103"/>
      <c r="UFL22" s="103"/>
      <c r="UFM22" s="103"/>
      <c r="UFN22" s="103"/>
      <c r="UFO22" s="103"/>
      <c r="UFP22" s="103"/>
      <c r="UFQ22" s="103"/>
      <c r="UFR22" s="103"/>
      <c r="UFS22" s="103"/>
      <c r="UFT22" s="103"/>
      <c r="UFU22" s="103"/>
      <c r="UFV22" s="103"/>
      <c r="UFW22" s="103"/>
      <c r="UFX22" s="103"/>
      <c r="UFY22" s="103"/>
      <c r="UFZ22" s="103"/>
      <c r="UGA22" s="103"/>
      <c r="UGB22" s="103"/>
      <c r="UGC22" s="103"/>
      <c r="UGD22" s="103"/>
      <c r="UGE22" s="103"/>
      <c r="UGF22" s="103"/>
      <c r="UGG22" s="103"/>
      <c r="UGH22" s="103"/>
      <c r="UGI22" s="103"/>
      <c r="UGJ22" s="103"/>
      <c r="UGK22" s="103"/>
      <c r="UGL22" s="103"/>
      <c r="UGM22" s="103"/>
      <c r="UGN22" s="103"/>
      <c r="UGO22" s="103"/>
      <c r="UGP22" s="103"/>
      <c r="UGQ22" s="103"/>
      <c r="UGR22" s="103"/>
      <c r="UGS22" s="103"/>
      <c r="UGT22" s="103"/>
      <c r="UGU22" s="103"/>
      <c r="UGV22" s="103"/>
      <c r="UGW22" s="103"/>
      <c r="UGX22" s="103"/>
      <c r="UGY22" s="103"/>
      <c r="UGZ22" s="103"/>
      <c r="UHA22" s="103"/>
      <c r="UHB22" s="103"/>
      <c r="UHC22" s="103"/>
      <c r="UHD22" s="103"/>
      <c r="UHE22" s="103"/>
      <c r="UHF22" s="103"/>
      <c r="UHG22" s="103"/>
      <c r="UHH22" s="103"/>
      <c r="UHI22" s="103"/>
      <c r="UHJ22" s="103"/>
      <c r="UHK22" s="103"/>
      <c r="UHL22" s="103"/>
      <c r="UHM22" s="103"/>
      <c r="UHN22" s="103"/>
      <c r="UHO22" s="103"/>
      <c r="UHP22" s="103"/>
      <c r="UHQ22" s="103"/>
      <c r="UHR22" s="103"/>
      <c r="UHS22" s="103"/>
      <c r="UHT22" s="103"/>
      <c r="UHU22" s="103"/>
      <c r="UHV22" s="103"/>
      <c r="UHW22" s="103"/>
      <c r="UHX22" s="103"/>
      <c r="UHY22" s="103"/>
      <c r="UHZ22" s="103"/>
      <c r="UIA22" s="103"/>
      <c r="UIB22" s="103"/>
      <c r="UIC22" s="103"/>
      <c r="UID22" s="103"/>
      <c r="UIE22" s="103"/>
      <c r="UIF22" s="103"/>
      <c r="UIG22" s="103"/>
      <c r="UIH22" s="103"/>
      <c r="UII22" s="103"/>
      <c r="UIJ22" s="103"/>
      <c r="UIK22" s="103"/>
      <c r="UIL22" s="103"/>
      <c r="UIM22" s="103"/>
      <c r="UIN22" s="103"/>
      <c r="UIO22" s="103"/>
      <c r="UIP22" s="103"/>
      <c r="UIQ22" s="103"/>
      <c r="UIR22" s="103"/>
      <c r="UIS22" s="103"/>
      <c r="UIT22" s="103"/>
      <c r="UIU22" s="103"/>
      <c r="UIV22" s="103"/>
      <c r="UIW22" s="103"/>
      <c r="UIX22" s="103"/>
      <c r="UIY22" s="103"/>
      <c r="UIZ22" s="103"/>
      <c r="UJA22" s="103"/>
      <c r="UJB22" s="103"/>
      <c r="UJC22" s="103"/>
      <c r="UJD22" s="103"/>
      <c r="UJE22" s="103"/>
      <c r="UJF22" s="103"/>
      <c r="UJG22" s="103"/>
      <c r="UJH22" s="103"/>
      <c r="UJI22" s="103"/>
      <c r="UJJ22" s="103"/>
      <c r="UJK22" s="103"/>
      <c r="UJL22" s="103"/>
      <c r="UJM22" s="103"/>
      <c r="UJN22" s="103"/>
      <c r="UJO22" s="103"/>
      <c r="UJP22" s="103"/>
      <c r="UJQ22" s="103"/>
      <c r="UJR22" s="103"/>
      <c r="UJS22" s="103"/>
      <c r="UJT22" s="103"/>
      <c r="UJU22" s="103"/>
      <c r="UJV22" s="103"/>
      <c r="UJW22" s="103"/>
      <c r="UJX22" s="103"/>
      <c r="UJY22" s="103"/>
      <c r="UJZ22" s="103"/>
      <c r="UKA22" s="103"/>
      <c r="UKB22" s="103"/>
      <c r="UKC22" s="103"/>
      <c r="UKD22" s="103"/>
      <c r="UKE22" s="103"/>
      <c r="UKF22" s="103"/>
      <c r="UKG22" s="103"/>
      <c r="UKH22" s="103"/>
      <c r="UKI22" s="103"/>
      <c r="UKJ22" s="103"/>
      <c r="UKK22" s="103"/>
      <c r="UKL22" s="103"/>
      <c r="UKM22" s="103"/>
      <c r="UKN22" s="103"/>
      <c r="UKO22" s="103"/>
      <c r="UKP22" s="103"/>
      <c r="UKQ22" s="103"/>
      <c r="UKR22" s="103"/>
      <c r="UKS22" s="103"/>
      <c r="UKT22" s="103"/>
      <c r="UKU22" s="103"/>
      <c r="UKV22" s="103"/>
      <c r="UKW22" s="103"/>
      <c r="UKX22" s="103"/>
      <c r="UKY22" s="103"/>
      <c r="UKZ22" s="103"/>
      <c r="ULA22" s="103"/>
      <c r="ULB22" s="103"/>
      <c r="ULC22" s="103"/>
      <c r="ULD22" s="103"/>
      <c r="ULE22" s="103"/>
      <c r="ULF22" s="103"/>
      <c r="ULG22" s="103"/>
      <c r="ULH22" s="103"/>
      <c r="ULI22" s="103"/>
      <c r="ULJ22" s="103"/>
      <c r="ULK22" s="103"/>
      <c r="ULL22" s="103"/>
      <c r="ULM22" s="103"/>
      <c r="ULN22" s="103"/>
      <c r="ULO22" s="103"/>
      <c r="ULP22" s="103"/>
      <c r="ULQ22" s="103"/>
      <c r="ULR22" s="103"/>
      <c r="ULS22" s="103"/>
      <c r="ULT22" s="103"/>
      <c r="ULU22" s="103"/>
      <c r="ULV22" s="103"/>
      <c r="ULW22" s="103"/>
      <c r="ULX22" s="103"/>
      <c r="ULY22" s="103"/>
      <c r="ULZ22" s="103"/>
      <c r="UMA22" s="103"/>
      <c r="UMB22" s="103"/>
      <c r="UMC22" s="103"/>
      <c r="UMD22" s="103"/>
      <c r="UME22" s="103"/>
      <c r="UMF22" s="103"/>
      <c r="UMG22" s="103"/>
      <c r="UMH22" s="103"/>
      <c r="UMI22" s="103"/>
      <c r="UMJ22" s="103"/>
      <c r="UMK22" s="103"/>
      <c r="UML22" s="103"/>
      <c r="UMM22" s="103"/>
      <c r="UMN22" s="103"/>
      <c r="UMO22" s="103"/>
      <c r="UMP22" s="103"/>
      <c r="UMQ22" s="103"/>
      <c r="UMR22" s="103"/>
      <c r="UMS22" s="103"/>
      <c r="UMT22" s="103"/>
      <c r="UMU22" s="103"/>
      <c r="UMV22" s="103"/>
      <c r="UMW22" s="103"/>
      <c r="UMX22" s="103"/>
      <c r="UMY22" s="103"/>
      <c r="UMZ22" s="103"/>
      <c r="UNA22" s="103"/>
      <c r="UNB22" s="103"/>
      <c r="UNC22" s="103"/>
      <c r="UND22" s="103"/>
      <c r="UNE22" s="103"/>
      <c r="UNF22" s="103"/>
      <c r="UNG22" s="103"/>
      <c r="UNH22" s="103"/>
      <c r="UNI22" s="103"/>
      <c r="UNJ22" s="103"/>
      <c r="UNK22" s="103"/>
      <c r="UNL22" s="103"/>
      <c r="UNM22" s="103"/>
      <c r="UNN22" s="103"/>
      <c r="UNO22" s="103"/>
      <c r="UNP22" s="103"/>
      <c r="UNQ22" s="103"/>
      <c r="UNR22" s="103"/>
      <c r="UNS22" s="103"/>
      <c r="UNT22" s="103"/>
      <c r="UNU22" s="103"/>
      <c r="UNV22" s="103"/>
      <c r="UNW22" s="103"/>
      <c r="UNX22" s="103"/>
      <c r="UNY22" s="103"/>
      <c r="UNZ22" s="103"/>
      <c r="UOA22" s="103"/>
      <c r="UOB22" s="103"/>
      <c r="UOC22" s="103"/>
      <c r="UOD22" s="103"/>
      <c r="UOE22" s="103"/>
      <c r="UOF22" s="103"/>
      <c r="UOG22" s="103"/>
      <c r="UOH22" s="103"/>
      <c r="UOI22" s="103"/>
      <c r="UOJ22" s="103"/>
      <c r="UOK22" s="103"/>
      <c r="UOL22" s="103"/>
      <c r="UOM22" s="103"/>
      <c r="UON22" s="103"/>
      <c r="UOO22" s="103"/>
      <c r="UOP22" s="103"/>
      <c r="UOQ22" s="103"/>
      <c r="UOR22" s="103"/>
      <c r="UOS22" s="103"/>
      <c r="UOT22" s="103"/>
      <c r="UOU22" s="103"/>
      <c r="UOV22" s="103"/>
      <c r="UOW22" s="103"/>
      <c r="UOX22" s="103"/>
      <c r="UOY22" s="103"/>
      <c r="UOZ22" s="103"/>
      <c r="UPA22" s="103"/>
      <c r="UPB22" s="103"/>
      <c r="UPC22" s="103"/>
      <c r="UPD22" s="103"/>
      <c r="UPE22" s="103"/>
      <c r="UPF22" s="103"/>
      <c r="UPG22" s="103"/>
      <c r="UPH22" s="103"/>
      <c r="UPI22" s="103"/>
      <c r="UPJ22" s="103"/>
      <c r="UPK22" s="103"/>
      <c r="UPL22" s="103"/>
      <c r="UPM22" s="103"/>
      <c r="UPN22" s="103"/>
      <c r="UPO22" s="103"/>
      <c r="UPP22" s="103"/>
      <c r="UPQ22" s="103"/>
      <c r="UPR22" s="103"/>
      <c r="UPS22" s="103"/>
      <c r="UPT22" s="103"/>
      <c r="UPU22" s="103"/>
      <c r="UPV22" s="103"/>
      <c r="UPW22" s="103"/>
      <c r="UPX22" s="103"/>
      <c r="UPY22" s="103"/>
      <c r="UPZ22" s="103"/>
      <c r="UQA22" s="103"/>
      <c r="UQB22" s="103"/>
      <c r="UQC22" s="103"/>
      <c r="UQD22" s="103"/>
      <c r="UQE22" s="103"/>
      <c r="UQF22" s="103"/>
      <c r="UQG22" s="103"/>
      <c r="UQH22" s="103"/>
      <c r="UQI22" s="103"/>
      <c r="UQJ22" s="103"/>
      <c r="UQK22" s="103"/>
      <c r="UQL22" s="103"/>
      <c r="UQM22" s="103"/>
      <c r="UQN22" s="103"/>
      <c r="UQO22" s="103"/>
      <c r="UQP22" s="103"/>
      <c r="UQQ22" s="103"/>
      <c r="UQR22" s="103"/>
      <c r="UQS22" s="103"/>
      <c r="UQT22" s="103"/>
      <c r="UQU22" s="103"/>
      <c r="UQV22" s="103"/>
      <c r="UQW22" s="103"/>
      <c r="UQX22" s="103"/>
      <c r="UQY22" s="103"/>
      <c r="UQZ22" s="103"/>
      <c r="URA22" s="103"/>
      <c r="URB22" s="103"/>
      <c r="URC22" s="103"/>
      <c r="URD22" s="103"/>
      <c r="URE22" s="103"/>
      <c r="URF22" s="103"/>
      <c r="URG22" s="103"/>
      <c r="URH22" s="103"/>
      <c r="URI22" s="103"/>
      <c r="URJ22" s="103"/>
      <c r="URK22" s="103"/>
      <c r="URL22" s="103"/>
      <c r="URM22" s="103"/>
      <c r="URN22" s="103"/>
      <c r="URO22" s="103"/>
      <c r="URP22" s="103"/>
      <c r="URQ22" s="103"/>
      <c r="URR22" s="103"/>
      <c r="URS22" s="103"/>
      <c r="URT22" s="103"/>
      <c r="URU22" s="103"/>
      <c r="URV22" s="103"/>
      <c r="URW22" s="103"/>
      <c r="URX22" s="103"/>
      <c r="URY22" s="103"/>
      <c r="URZ22" s="103"/>
      <c r="USA22" s="103"/>
      <c r="USB22" s="103"/>
      <c r="USC22" s="103"/>
      <c r="USD22" s="103"/>
      <c r="USE22" s="103"/>
      <c r="USF22" s="103"/>
      <c r="USG22" s="103"/>
      <c r="USH22" s="103"/>
      <c r="USI22" s="103"/>
      <c r="USJ22" s="103"/>
      <c r="USK22" s="103"/>
      <c r="USL22" s="103"/>
      <c r="USM22" s="103"/>
      <c r="USN22" s="103"/>
      <c r="USO22" s="103"/>
      <c r="USP22" s="103"/>
      <c r="USQ22" s="103"/>
      <c r="USR22" s="103"/>
      <c r="USS22" s="103"/>
      <c r="UST22" s="103"/>
      <c r="USU22" s="103"/>
      <c r="USV22" s="103"/>
      <c r="USW22" s="103"/>
      <c r="USX22" s="103"/>
      <c r="USY22" s="103"/>
      <c r="USZ22" s="103"/>
      <c r="UTA22" s="103"/>
      <c r="UTB22" s="103"/>
      <c r="UTC22" s="103"/>
      <c r="UTD22" s="103"/>
      <c r="UTE22" s="103"/>
      <c r="UTF22" s="103"/>
      <c r="UTG22" s="103"/>
      <c r="UTH22" s="103"/>
      <c r="UTI22" s="103"/>
      <c r="UTJ22" s="103"/>
      <c r="UTK22" s="103"/>
      <c r="UTL22" s="103"/>
      <c r="UTM22" s="103"/>
      <c r="UTN22" s="103"/>
      <c r="UTO22" s="103"/>
      <c r="UTP22" s="103"/>
      <c r="UTQ22" s="103"/>
      <c r="UTR22" s="103"/>
      <c r="UTS22" s="103"/>
      <c r="UTT22" s="103"/>
      <c r="UTU22" s="103"/>
      <c r="UTV22" s="103"/>
      <c r="UTW22" s="103"/>
      <c r="UTX22" s="103"/>
      <c r="UTY22" s="103"/>
      <c r="UTZ22" s="103"/>
      <c r="UUA22" s="103"/>
      <c r="UUB22" s="103"/>
      <c r="UUC22" s="103"/>
      <c r="UUD22" s="103"/>
      <c r="UUE22" s="103"/>
      <c r="UUF22" s="103"/>
      <c r="UUG22" s="103"/>
      <c r="UUH22" s="103"/>
      <c r="UUI22" s="103"/>
      <c r="UUJ22" s="103"/>
      <c r="UUK22" s="103"/>
      <c r="UUL22" s="103"/>
      <c r="UUM22" s="103"/>
      <c r="UUN22" s="103"/>
      <c r="UUO22" s="103"/>
      <c r="UUP22" s="103"/>
      <c r="UUQ22" s="103"/>
      <c r="UUR22" s="103"/>
      <c r="UUS22" s="103"/>
      <c r="UUT22" s="103"/>
      <c r="UUU22" s="103"/>
      <c r="UUV22" s="103"/>
      <c r="UUW22" s="103"/>
      <c r="UUX22" s="103"/>
      <c r="UUY22" s="103"/>
      <c r="UUZ22" s="103"/>
      <c r="UVA22" s="103"/>
      <c r="UVB22" s="103"/>
      <c r="UVC22" s="103"/>
      <c r="UVD22" s="103"/>
      <c r="UVE22" s="103"/>
      <c r="UVF22" s="103"/>
      <c r="UVG22" s="103"/>
      <c r="UVH22" s="103"/>
      <c r="UVI22" s="103"/>
      <c r="UVJ22" s="103"/>
      <c r="UVK22" s="103"/>
      <c r="UVL22" s="103"/>
      <c r="UVM22" s="103"/>
      <c r="UVN22" s="103"/>
      <c r="UVO22" s="103"/>
      <c r="UVP22" s="103"/>
      <c r="UVQ22" s="103"/>
      <c r="UVR22" s="103"/>
      <c r="UVS22" s="103"/>
      <c r="UVT22" s="103"/>
      <c r="UVU22" s="103"/>
      <c r="UVV22" s="103"/>
      <c r="UVW22" s="103"/>
      <c r="UVX22" s="103"/>
      <c r="UVY22" s="103"/>
      <c r="UVZ22" s="103"/>
      <c r="UWA22" s="103"/>
      <c r="UWB22" s="103"/>
      <c r="UWC22" s="103"/>
      <c r="UWD22" s="103"/>
      <c r="UWE22" s="103"/>
      <c r="UWF22" s="103"/>
      <c r="UWG22" s="103"/>
      <c r="UWH22" s="103"/>
      <c r="UWI22" s="103"/>
      <c r="UWJ22" s="103"/>
      <c r="UWK22" s="103"/>
      <c r="UWL22" s="103"/>
      <c r="UWM22" s="103"/>
      <c r="UWN22" s="103"/>
      <c r="UWO22" s="103"/>
      <c r="UWP22" s="103"/>
      <c r="UWQ22" s="103"/>
      <c r="UWR22" s="103"/>
      <c r="UWS22" s="103"/>
      <c r="UWT22" s="103"/>
      <c r="UWU22" s="103"/>
      <c r="UWV22" s="103"/>
      <c r="UWW22" s="103"/>
      <c r="UWX22" s="103"/>
      <c r="UWY22" s="103"/>
      <c r="UWZ22" s="103"/>
      <c r="UXA22" s="103"/>
      <c r="UXB22" s="103"/>
      <c r="UXC22" s="103"/>
      <c r="UXD22" s="103"/>
      <c r="UXE22" s="103"/>
      <c r="UXF22" s="103"/>
      <c r="UXG22" s="103"/>
      <c r="UXH22" s="103"/>
      <c r="UXI22" s="103"/>
      <c r="UXJ22" s="103"/>
      <c r="UXK22" s="103"/>
      <c r="UXL22" s="103"/>
      <c r="UXM22" s="103"/>
      <c r="UXN22" s="103"/>
      <c r="UXO22" s="103"/>
      <c r="UXP22" s="103"/>
      <c r="UXQ22" s="103"/>
      <c r="UXR22" s="103"/>
      <c r="UXS22" s="103"/>
      <c r="UXT22" s="103"/>
      <c r="UXU22" s="103"/>
      <c r="UXV22" s="103"/>
      <c r="UXW22" s="103"/>
      <c r="UXX22" s="103"/>
      <c r="UXY22" s="103"/>
      <c r="UXZ22" s="103"/>
      <c r="UYA22" s="103"/>
      <c r="UYB22" s="103"/>
      <c r="UYC22" s="103"/>
      <c r="UYD22" s="103"/>
      <c r="UYE22" s="103"/>
      <c r="UYF22" s="103"/>
      <c r="UYG22" s="103"/>
      <c r="UYH22" s="103"/>
      <c r="UYI22" s="103"/>
      <c r="UYJ22" s="103"/>
      <c r="UYK22" s="103"/>
      <c r="UYL22" s="103"/>
      <c r="UYM22" s="103"/>
      <c r="UYN22" s="103"/>
      <c r="UYO22" s="103"/>
      <c r="UYP22" s="103"/>
      <c r="UYQ22" s="103"/>
      <c r="UYR22" s="103"/>
      <c r="UYS22" s="103"/>
      <c r="UYT22" s="103"/>
      <c r="UYU22" s="103"/>
      <c r="UYV22" s="103"/>
      <c r="UYW22" s="103"/>
      <c r="UYX22" s="103"/>
      <c r="UYY22" s="103"/>
      <c r="UYZ22" s="103"/>
      <c r="UZA22" s="103"/>
      <c r="UZB22" s="103"/>
      <c r="UZC22" s="103"/>
      <c r="UZD22" s="103"/>
      <c r="UZE22" s="103"/>
      <c r="UZF22" s="103"/>
      <c r="UZG22" s="103"/>
      <c r="UZH22" s="103"/>
      <c r="UZI22" s="103"/>
      <c r="UZJ22" s="103"/>
      <c r="UZK22" s="103"/>
      <c r="UZL22" s="103"/>
      <c r="UZM22" s="103"/>
      <c r="UZN22" s="103"/>
      <c r="UZO22" s="103"/>
      <c r="UZP22" s="103"/>
      <c r="UZQ22" s="103"/>
      <c r="UZR22" s="103"/>
      <c r="UZS22" s="103"/>
      <c r="UZT22" s="103"/>
      <c r="UZU22" s="103"/>
      <c r="UZV22" s="103"/>
      <c r="UZW22" s="103"/>
      <c r="UZX22" s="103"/>
      <c r="UZY22" s="103"/>
      <c r="UZZ22" s="103"/>
      <c r="VAA22" s="103"/>
      <c r="VAB22" s="103"/>
      <c r="VAC22" s="103"/>
      <c r="VAD22" s="103"/>
      <c r="VAE22" s="103"/>
      <c r="VAF22" s="103"/>
      <c r="VAG22" s="103"/>
      <c r="VAH22" s="103"/>
      <c r="VAI22" s="103"/>
      <c r="VAJ22" s="103"/>
      <c r="VAK22" s="103"/>
      <c r="VAL22" s="103"/>
      <c r="VAM22" s="103"/>
      <c r="VAN22" s="103"/>
      <c r="VAO22" s="103"/>
      <c r="VAP22" s="103"/>
      <c r="VAQ22" s="103"/>
      <c r="VAR22" s="103"/>
      <c r="VAS22" s="103"/>
      <c r="VAT22" s="103"/>
      <c r="VAU22" s="103"/>
      <c r="VAV22" s="103"/>
      <c r="VAW22" s="103"/>
      <c r="VAX22" s="103"/>
      <c r="VAY22" s="103"/>
      <c r="VAZ22" s="103"/>
      <c r="VBA22" s="103"/>
      <c r="VBB22" s="103"/>
      <c r="VBC22" s="103"/>
      <c r="VBD22" s="103"/>
      <c r="VBE22" s="103"/>
      <c r="VBF22" s="103"/>
      <c r="VBG22" s="103"/>
      <c r="VBH22" s="103"/>
      <c r="VBI22" s="103"/>
      <c r="VBJ22" s="103"/>
      <c r="VBK22" s="103"/>
      <c r="VBL22" s="103"/>
      <c r="VBM22" s="103"/>
      <c r="VBN22" s="103"/>
      <c r="VBO22" s="103"/>
      <c r="VBP22" s="103"/>
      <c r="VBQ22" s="103"/>
      <c r="VBR22" s="103"/>
      <c r="VBS22" s="103"/>
      <c r="VBT22" s="103"/>
      <c r="VBU22" s="103"/>
      <c r="VBV22" s="103"/>
      <c r="VBW22" s="103"/>
      <c r="VBX22" s="103"/>
      <c r="VBY22" s="103"/>
      <c r="VBZ22" s="103"/>
      <c r="VCA22" s="103"/>
      <c r="VCB22" s="103"/>
      <c r="VCC22" s="103"/>
      <c r="VCD22" s="103"/>
      <c r="VCE22" s="103"/>
      <c r="VCF22" s="103"/>
      <c r="VCG22" s="103"/>
      <c r="VCH22" s="103"/>
      <c r="VCI22" s="103"/>
      <c r="VCJ22" s="103"/>
      <c r="VCK22" s="103"/>
      <c r="VCL22" s="103"/>
      <c r="VCM22" s="103"/>
      <c r="VCN22" s="103"/>
      <c r="VCO22" s="103"/>
      <c r="VCP22" s="103"/>
      <c r="VCQ22" s="103"/>
      <c r="VCR22" s="103"/>
      <c r="VCS22" s="103"/>
      <c r="VCT22" s="103"/>
      <c r="VCU22" s="103"/>
      <c r="VCV22" s="103"/>
      <c r="VCW22" s="103"/>
      <c r="VCX22" s="103"/>
      <c r="VCY22" s="103"/>
      <c r="VCZ22" s="103"/>
      <c r="VDA22" s="103"/>
      <c r="VDB22" s="103"/>
      <c r="VDC22" s="103"/>
      <c r="VDD22" s="103"/>
      <c r="VDE22" s="103"/>
      <c r="VDF22" s="103"/>
      <c r="VDG22" s="103"/>
      <c r="VDH22" s="103"/>
      <c r="VDI22" s="103"/>
      <c r="VDJ22" s="103"/>
      <c r="VDK22" s="103"/>
      <c r="VDL22" s="103"/>
      <c r="VDM22" s="103"/>
      <c r="VDN22" s="103"/>
      <c r="VDO22" s="103"/>
      <c r="VDP22" s="103"/>
      <c r="VDQ22" s="103"/>
      <c r="VDR22" s="103"/>
      <c r="VDS22" s="103"/>
      <c r="VDT22" s="103"/>
      <c r="VDU22" s="103"/>
      <c r="VDV22" s="103"/>
      <c r="VDW22" s="103"/>
      <c r="VDX22" s="103"/>
      <c r="VDY22" s="103"/>
      <c r="VDZ22" s="103"/>
      <c r="VEA22" s="103"/>
      <c r="VEB22" s="103"/>
      <c r="VEC22" s="103"/>
      <c r="VED22" s="103"/>
      <c r="VEE22" s="103"/>
      <c r="VEF22" s="103"/>
      <c r="VEG22" s="103"/>
      <c r="VEH22" s="103"/>
      <c r="VEI22" s="103"/>
      <c r="VEJ22" s="103"/>
      <c r="VEK22" s="103"/>
      <c r="VEL22" s="103"/>
      <c r="VEM22" s="103"/>
      <c r="VEN22" s="103"/>
      <c r="VEO22" s="103"/>
      <c r="VEP22" s="103"/>
      <c r="VEQ22" s="103"/>
      <c r="VER22" s="103"/>
      <c r="VES22" s="103"/>
      <c r="VET22" s="103"/>
      <c r="VEU22" s="103"/>
      <c r="VEV22" s="103"/>
      <c r="VEW22" s="103"/>
      <c r="VEX22" s="103"/>
      <c r="VEY22" s="103"/>
      <c r="VEZ22" s="103"/>
      <c r="VFA22" s="103"/>
      <c r="VFB22" s="103"/>
      <c r="VFC22" s="103"/>
      <c r="VFD22" s="103"/>
      <c r="VFE22" s="103"/>
      <c r="VFF22" s="103"/>
      <c r="VFG22" s="103"/>
      <c r="VFH22" s="103"/>
      <c r="VFI22" s="103"/>
      <c r="VFJ22" s="103"/>
      <c r="VFK22" s="103"/>
      <c r="VFL22" s="103"/>
      <c r="VFM22" s="103"/>
      <c r="VFN22" s="103"/>
      <c r="VFO22" s="103"/>
      <c r="VFP22" s="103"/>
      <c r="VFQ22" s="103"/>
      <c r="VFR22" s="103"/>
      <c r="VFS22" s="103"/>
      <c r="VFT22" s="103"/>
      <c r="VFU22" s="103"/>
      <c r="VFV22" s="103"/>
      <c r="VFW22" s="103"/>
      <c r="VFX22" s="103"/>
      <c r="VFY22" s="103"/>
      <c r="VFZ22" s="103"/>
      <c r="VGA22" s="103"/>
      <c r="VGB22" s="103"/>
      <c r="VGC22" s="103"/>
      <c r="VGD22" s="103"/>
      <c r="VGE22" s="103"/>
      <c r="VGF22" s="103"/>
      <c r="VGG22" s="103"/>
      <c r="VGH22" s="103"/>
      <c r="VGI22" s="103"/>
      <c r="VGJ22" s="103"/>
      <c r="VGK22" s="103"/>
      <c r="VGL22" s="103"/>
      <c r="VGM22" s="103"/>
      <c r="VGN22" s="103"/>
      <c r="VGO22" s="103"/>
      <c r="VGP22" s="103"/>
      <c r="VGQ22" s="103"/>
      <c r="VGR22" s="103"/>
      <c r="VGS22" s="103"/>
      <c r="VGT22" s="103"/>
      <c r="VGU22" s="103"/>
      <c r="VGV22" s="103"/>
      <c r="VGW22" s="103"/>
      <c r="VGX22" s="103"/>
      <c r="VGY22" s="103"/>
      <c r="VGZ22" s="103"/>
      <c r="VHA22" s="103"/>
      <c r="VHB22" s="103"/>
      <c r="VHC22" s="103"/>
      <c r="VHD22" s="103"/>
      <c r="VHE22" s="103"/>
      <c r="VHF22" s="103"/>
      <c r="VHG22" s="103"/>
      <c r="VHH22" s="103"/>
      <c r="VHI22" s="103"/>
      <c r="VHJ22" s="103"/>
      <c r="VHK22" s="103"/>
      <c r="VHL22" s="103"/>
      <c r="VHM22" s="103"/>
      <c r="VHN22" s="103"/>
      <c r="VHO22" s="103"/>
      <c r="VHP22" s="103"/>
      <c r="VHQ22" s="103"/>
      <c r="VHR22" s="103"/>
      <c r="VHS22" s="103"/>
      <c r="VHT22" s="103"/>
      <c r="VHU22" s="103"/>
      <c r="VHV22" s="103"/>
      <c r="VHW22" s="103"/>
      <c r="VHX22" s="103"/>
      <c r="VHY22" s="103"/>
      <c r="VHZ22" s="103"/>
      <c r="VIA22" s="103"/>
      <c r="VIB22" s="103"/>
      <c r="VIC22" s="103"/>
      <c r="VID22" s="103"/>
      <c r="VIE22" s="103"/>
      <c r="VIF22" s="103"/>
      <c r="VIG22" s="103"/>
      <c r="VIH22" s="103"/>
      <c r="VII22" s="103"/>
      <c r="VIJ22" s="103"/>
      <c r="VIK22" s="103"/>
      <c r="VIL22" s="103"/>
      <c r="VIM22" s="103"/>
      <c r="VIN22" s="103"/>
      <c r="VIO22" s="103"/>
      <c r="VIP22" s="103"/>
      <c r="VIQ22" s="103"/>
      <c r="VIR22" s="103"/>
      <c r="VIS22" s="103"/>
      <c r="VIT22" s="103"/>
      <c r="VIU22" s="103"/>
      <c r="VIV22" s="103"/>
      <c r="VIW22" s="103"/>
      <c r="VIX22" s="103"/>
      <c r="VIY22" s="103"/>
      <c r="VIZ22" s="103"/>
      <c r="VJA22" s="103"/>
      <c r="VJB22" s="103"/>
      <c r="VJC22" s="103"/>
      <c r="VJD22" s="103"/>
      <c r="VJE22" s="103"/>
      <c r="VJF22" s="103"/>
      <c r="VJG22" s="103"/>
      <c r="VJH22" s="103"/>
      <c r="VJI22" s="103"/>
      <c r="VJJ22" s="103"/>
      <c r="VJK22" s="103"/>
      <c r="VJL22" s="103"/>
      <c r="VJM22" s="103"/>
      <c r="VJN22" s="103"/>
      <c r="VJO22" s="103"/>
      <c r="VJP22" s="103"/>
      <c r="VJQ22" s="103"/>
      <c r="VJR22" s="103"/>
      <c r="VJS22" s="103"/>
      <c r="VJT22" s="103"/>
      <c r="VJU22" s="103"/>
      <c r="VJV22" s="103"/>
      <c r="VJW22" s="103"/>
      <c r="VJX22" s="103"/>
      <c r="VJY22" s="103"/>
      <c r="VJZ22" s="103"/>
      <c r="VKA22" s="103"/>
      <c r="VKB22" s="103"/>
      <c r="VKC22" s="103"/>
      <c r="VKD22" s="103"/>
      <c r="VKE22" s="103"/>
      <c r="VKF22" s="103"/>
      <c r="VKG22" s="103"/>
      <c r="VKH22" s="103"/>
      <c r="VKI22" s="103"/>
      <c r="VKJ22" s="103"/>
      <c r="VKK22" s="103"/>
      <c r="VKL22" s="103"/>
      <c r="VKM22" s="103"/>
      <c r="VKN22" s="103"/>
      <c r="VKO22" s="103"/>
      <c r="VKP22" s="103"/>
      <c r="VKQ22" s="103"/>
      <c r="VKR22" s="103"/>
      <c r="VKS22" s="103"/>
      <c r="VKT22" s="103"/>
      <c r="VKU22" s="103"/>
      <c r="VKV22" s="103"/>
      <c r="VKW22" s="103"/>
      <c r="VKX22" s="103"/>
      <c r="VKY22" s="103"/>
      <c r="VKZ22" s="103"/>
      <c r="VLA22" s="103"/>
      <c r="VLB22" s="103"/>
      <c r="VLC22" s="103"/>
      <c r="VLD22" s="103"/>
      <c r="VLE22" s="103"/>
      <c r="VLF22" s="103"/>
      <c r="VLG22" s="103"/>
      <c r="VLH22" s="103"/>
      <c r="VLI22" s="103"/>
      <c r="VLJ22" s="103"/>
      <c r="VLK22" s="103"/>
      <c r="VLL22" s="103"/>
      <c r="VLM22" s="103"/>
      <c r="VLN22" s="103"/>
      <c r="VLO22" s="103"/>
      <c r="VLP22" s="103"/>
      <c r="VLQ22" s="103"/>
      <c r="VLR22" s="103"/>
      <c r="VLS22" s="103"/>
      <c r="VLT22" s="103"/>
      <c r="VLU22" s="103"/>
      <c r="VLV22" s="103"/>
      <c r="VLW22" s="103"/>
      <c r="VLX22" s="103"/>
      <c r="VLY22" s="103"/>
      <c r="VLZ22" s="103"/>
      <c r="VMA22" s="103"/>
      <c r="VMB22" s="103"/>
      <c r="VMC22" s="103"/>
      <c r="VMD22" s="103"/>
      <c r="VME22" s="103"/>
      <c r="VMF22" s="103"/>
      <c r="VMG22" s="103"/>
      <c r="VMH22" s="103"/>
      <c r="VMI22" s="103"/>
      <c r="VMJ22" s="103"/>
      <c r="VMK22" s="103"/>
      <c r="VML22" s="103"/>
      <c r="VMM22" s="103"/>
      <c r="VMN22" s="103"/>
      <c r="VMO22" s="103"/>
      <c r="VMP22" s="103"/>
      <c r="VMQ22" s="103"/>
      <c r="VMR22" s="103"/>
      <c r="VMS22" s="103"/>
      <c r="VMT22" s="103"/>
      <c r="VMU22" s="103"/>
      <c r="VMV22" s="103"/>
      <c r="VMW22" s="103"/>
      <c r="VMX22" s="103"/>
      <c r="VMY22" s="103"/>
      <c r="VMZ22" s="103"/>
      <c r="VNA22" s="103"/>
      <c r="VNB22" s="103"/>
      <c r="VNC22" s="103"/>
      <c r="VND22" s="103"/>
      <c r="VNE22" s="103"/>
      <c r="VNF22" s="103"/>
      <c r="VNG22" s="103"/>
      <c r="VNH22" s="103"/>
      <c r="VNI22" s="103"/>
      <c r="VNJ22" s="103"/>
      <c r="VNK22" s="103"/>
      <c r="VNL22" s="103"/>
      <c r="VNM22" s="103"/>
      <c r="VNN22" s="103"/>
      <c r="VNO22" s="103"/>
      <c r="VNP22" s="103"/>
      <c r="VNQ22" s="103"/>
      <c r="VNR22" s="103"/>
      <c r="VNS22" s="103"/>
      <c r="VNT22" s="103"/>
      <c r="VNU22" s="103"/>
      <c r="VNV22" s="103"/>
      <c r="VNW22" s="103"/>
      <c r="VNX22" s="103"/>
      <c r="VNY22" s="103"/>
      <c r="VNZ22" s="103"/>
      <c r="VOA22" s="103"/>
      <c r="VOB22" s="103"/>
      <c r="VOC22" s="103"/>
      <c r="VOD22" s="103"/>
      <c r="VOE22" s="103"/>
      <c r="VOF22" s="103"/>
      <c r="VOG22" s="103"/>
      <c r="VOH22" s="103"/>
      <c r="VOI22" s="103"/>
      <c r="VOJ22" s="103"/>
      <c r="VOK22" s="103"/>
      <c r="VOL22" s="103"/>
      <c r="VOM22" s="103"/>
      <c r="VON22" s="103"/>
      <c r="VOO22" s="103"/>
      <c r="VOP22" s="103"/>
      <c r="VOQ22" s="103"/>
      <c r="VOR22" s="103"/>
      <c r="VOS22" s="103"/>
      <c r="VOT22" s="103"/>
      <c r="VOU22" s="103"/>
      <c r="VOV22" s="103"/>
      <c r="VOW22" s="103"/>
      <c r="VOX22" s="103"/>
      <c r="VOY22" s="103"/>
      <c r="VOZ22" s="103"/>
      <c r="VPA22" s="103"/>
      <c r="VPB22" s="103"/>
      <c r="VPC22" s="103"/>
      <c r="VPD22" s="103"/>
      <c r="VPE22" s="103"/>
      <c r="VPF22" s="103"/>
      <c r="VPG22" s="103"/>
      <c r="VPH22" s="103"/>
      <c r="VPI22" s="103"/>
      <c r="VPJ22" s="103"/>
      <c r="VPK22" s="103"/>
      <c r="VPL22" s="103"/>
      <c r="VPM22" s="103"/>
      <c r="VPN22" s="103"/>
      <c r="VPO22" s="103"/>
      <c r="VPP22" s="103"/>
      <c r="VPQ22" s="103"/>
      <c r="VPR22" s="103"/>
      <c r="VPS22" s="103"/>
      <c r="VPT22" s="103"/>
      <c r="VPU22" s="103"/>
      <c r="VPV22" s="103"/>
      <c r="VPW22" s="103"/>
      <c r="VPX22" s="103"/>
      <c r="VPY22" s="103"/>
      <c r="VPZ22" s="103"/>
      <c r="VQA22" s="103"/>
      <c r="VQB22" s="103"/>
      <c r="VQC22" s="103"/>
      <c r="VQD22" s="103"/>
      <c r="VQE22" s="103"/>
      <c r="VQF22" s="103"/>
      <c r="VQG22" s="103"/>
      <c r="VQH22" s="103"/>
      <c r="VQI22" s="103"/>
      <c r="VQJ22" s="103"/>
      <c r="VQK22" s="103"/>
      <c r="VQL22" s="103"/>
      <c r="VQM22" s="103"/>
      <c r="VQN22" s="103"/>
      <c r="VQO22" s="103"/>
      <c r="VQP22" s="103"/>
      <c r="VQQ22" s="103"/>
      <c r="VQR22" s="103"/>
      <c r="VQS22" s="103"/>
      <c r="VQT22" s="103"/>
      <c r="VQU22" s="103"/>
      <c r="VQV22" s="103"/>
      <c r="VQW22" s="103"/>
      <c r="VQX22" s="103"/>
      <c r="VQY22" s="103"/>
      <c r="VQZ22" s="103"/>
      <c r="VRA22" s="103"/>
      <c r="VRB22" s="103"/>
      <c r="VRC22" s="103"/>
      <c r="VRD22" s="103"/>
      <c r="VRE22" s="103"/>
      <c r="VRF22" s="103"/>
      <c r="VRG22" s="103"/>
      <c r="VRH22" s="103"/>
      <c r="VRI22" s="103"/>
      <c r="VRJ22" s="103"/>
      <c r="VRK22" s="103"/>
      <c r="VRL22" s="103"/>
      <c r="VRM22" s="103"/>
      <c r="VRN22" s="103"/>
      <c r="VRO22" s="103"/>
      <c r="VRP22" s="103"/>
      <c r="VRQ22" s="103"/>
      <c r="VRR22" s="103"/>
      <c r="VRS22" s="103"/>
      <c r="VRT22" s="103"/>
      <c r="VRU22" s="103"/>
      <c r="VRV22" s="103"/>
      <c r="VRW22" s="103"/>
      <c r="VRX22" s="103"/>
      <c r="VRY22" s="103"/>
      <c r="VRZ22" s="103"/>
      <c r="VSA22" s="103"/>
      <c r="VSB22" s="103"/>
      <c r="VSC22" s="103"/>
      <c r="VSD22" s="103"/>
      <c r="VSE22" s="103"/>
      <c r="VSF22" s="103"/>
      <c r="VSG22" s="103"/>
      <c r="VSH22" s="103"/>
      <c r="VSI22" s="103"/>
      <c r="VSJ22" s="103"/>
      <c r="VSK22" s="103"/>
      <c r="VSL22" s="103"/>
      <c r="VSM22" s="103"/>
      <c r="VSN22" s="103"/>
      <c r="VSO22" s="103"/>
      <c r="VSP22" s="103"/>
      <c r="VSQ22" s="103"/>
      <c r="VSR22" s="103"/>
      <c r="VSS22" s="103"/>
      <c r="VST22" s="103"/>
      <c r="VSU22" s="103"/>
      <c r="VSV22" s="103"/>
      <c r="VSW22" s="103"/>
      <c r="VSX22" s="103"/>
      <c r="VSY22" s="103"/>
      <c r="VSZ22" s="103"/>
      <c r="VTA22" s="103"/>
      <c r="VTB22" s="103"/>
      <c r="VTC22" s="103"/>
      <c r="VTD22" s="103"/>
      <c r="VTE22" s="103"/>
      <c r="VTF22" s="103"/>
      <c r="VTG22" s="103"/>
      <c r="VTH22" s="103"/>
      <c r="VTI22" s="103"/>
      <c r="VTJ22" s="103"/>
      <c r="VTK22" s="103"/>
      <c r="VTL22" s="103"/>
      <c r="VTM22" s="103"/>
      <c r="VTN22" s="103"/>
      <c r="VTO22" s="103"/>
      <c r="VTP22" s="103"/>
      <c r="VTQ22" s="103"/>
      <c r="VTR22" s="103"/>
      <c r="VTS22" s="103"/>
      <c r="VTT22" s="103"/>
      <c r="VTU22" s="103"/>
      <c r="VTV22" s="103"/>
      <c r="VTW22" s="103"/>
      <c r="VTX22" s="103"/>
      <c r="VTY22" s="103"/>
      <c r="VTZ22" s="103"/>
      <c r="VUA22" s="103"/>
      <c r="VUB22" s="103"/>
      <c r="VUC22" s="103"/>
      <c r="VUD22" s="103"/>
      <c r="VUE22" s="103"/>
      <c r="VUF22" s="103"/>
      <c r="VUG22" s="103"/>
      <c r="VUH22" s="103"/>
      <c r="VUI22" s="103"/>
      <c r="VUJ22" s="103"/>
      <c r="VUK22" s="103"/>
      <c r="VUL22" s="103"/>
      <c r="VUM22" s="103"/>
      <c r="VUN22" s="103"/>
      <c r="VUO22" s="103"/>
      <c r="VUP22" s="103"/>
      <c r="VUQ22" s="103"/>
      <c r="VUR22" s="103"/>
      <c r="VUS22" s="103"/>
      <c r="VUT22" s="103"/>
      <c r="VUU22" s="103"/>
      <c r="VUV22" s="103"/>
      <c r="VUW22" s="103"/>
      <c r="VUX22" s="103"/>
      <c r="VUY22" s="103"/>
      <c r="VUZ22" s="103"/>
      <c r="VVA22" s="103"/>
      <c r="VVB22" s="103"/>
      <c r="VVC22" s="103"/>
      <c r="VVD22" s="103"/>
      <c r="VVE22" s="103"/>
      <c r="VVF22" s="103"/>
      <c r="VVG22" s="103"/>
      <c r="VVH22" s="103"/>
      <c r="VVI22" s="103"/>
      <c r="VVJ22" s="103"/>
      <c r="VVK22" s="103"/>
      <c r="VVL22" s="103"/>
      <c r="VVM22" s="103"/>
      <c r="VVN22" s="103"/>
      <c r="VVO22" s="103"/>
      <c r="VVP22" s="103"/>
      <c r="VVQ22" s="103"/>
      <c r="VVR22" s="103"/>
      <c r="VVS22" s="103"/>
      <c r="VVT22" s="103"/>
      <c r="VVU22" s="103"/>
      <c r="VVV22" s="103"/>
      <c r="VVW22" s="103"/>
      <c r="VVX22" s="103"/>
      <c r="VVY22" s="103"/>
      <c r="VVZ22" s="103"/>
      <c r="VWA22" s="103"/>
      <c r="VWB22" s="103"/>
      <c r="VWC22" s="103"/>
      <c r="VWD22" s="103"/>
      <c r="VWE22" s="103"/>
      <c r="VWF22" s="103"/>
      <c r="VWG22" s="103"/>
      <c r="VWH22" s="103"/>
      <c r="VWI22" s="103"/>
      <c r="VWJ22" s="103"/>
      <c r="VWK22" s="103"/>
      <c r="VWL22" s="103"/>
      <c r="VWM22" s="103"/>
      <c r="VWN22" s="103"/>
      <c r="VWO22" s="103"/>
      <c r="VWP22" s="103"/>
      <c r="VWQ22" s="103"/>
      <c r="VWR22" s="103"/>
      <c r="VWS22" s="103"/>
      <c r="VWT22" s="103"/>
      <c r="VWU22" s="103"/>
      <c r="VWV22" s="103"/>
      <c r="VWW22" s="103"/>
      <c r="VWX22" s="103"/>
      <c r="VWY22" s="103"/>
      <c r="VWZ22" s="103"/>
      <c r="VXA22" s="103"/>
      <c r="VXB22" s="103"/>
      <c r="VXC22" s="103"/>
      <c r="VXD22" s="103"/>
      <c r="VXE22" s="103"/>
      <c r="VXF22" s="103"/>
      <c r="VXG22" s="103"/>
      <c r="VXH22" s="103"/>
      <c r="VXI22" s="103"/>
      <c r="VXJ22" s="103"/>
      <c r="VXK22" s="103"/>
      <c r="VXL22" s="103"/>
      <c r="VXM22" s="103"/>
      <c r="VXN22" s="103"/>
      <c r="VXO22" s="103"/>
      <c r="VXP22" s="103"/>
      <c r="VXQ22" s="103"/>
      <c r="VXR22" s="103"/>
      <c r="VXS22" s="103"/>
      <c r="VXT22" s="103"/>
      <c r="VXU22" s="103"/>
      <c r="VXV22" s="103"/>
      <c r="VXW22" s="103"/>
      <c r="VXX22" s="103"/>
      <c r="VXY22" s="103"/>
      <c r="VXZ22" s="103"/>
      <c r="VYA22" s="103"/>
      <c r="VYB22" s="103"/>
      <c r="VYC22" s="103"/>
      <c r="VYD22" s="103"/>
      <c r="VYE22" s="103"/>
      <c r="VYF22" s="103"/>
      <c r="VYG22" s="103"/>
      <c r="VYH22" s="103"/>
      <c r="VYI22" s="103"/>
      <c r="VYJ22" s="103"/>
      <c r="VYK22" s="103"/>
      <c r="VYL22" s="103"/>
      <c r="VYM22" s="103"/>
      <c r="VYN22" s="103"/>
      <c r="VYO22" s="103"/>
      <c r="VYP22" s="103"/>
      <c r="VYQ22" s="103"/>
      <c r="VYR22" s="103"/>
      <c r="VYS22" s="103"/>
      <c r="VYT22" s="103"/>
      <c r="VYU22" s="103"/>
      <c r="VYV22" s="103"/>
      <c r="VYW22" s="103"/>
      <c r="VYX22" s="103"/>
      <c r="VYY22" s="103"/>
      <c r="VYZ22" s="103"/>
      <c r="VZA22" s="103"/>
      <c r="VZB22" s="103"/>
      <c r="VZC22" s="103"/>
      <c r="VZD22" s="103"/>
      <c r="VZE22" s="103"/>
      <c r="VZF22" s="103"/>
      <c r="VZG22" s="103"/>
      <c r="VZH22" s="103"/>
      <c r="VZI22" s="103"/>
      <c r="VZJ22" s="103"/>
      <c r="VZK22" s="103"/>
      <c r="VZL22" s="103"/>
      <c r="VZM22" s="103"/>
      <c r="VZN22" s="103"/>
      <c r="VZO22" s="103"/>
      <c r="VZP22" s="103"/>
      <c r="VZQ22" s="103"/>
      <c r="VZR22" s="103"/>
      <c r="VZS22" s="103"/>
      <c r="VZT22" s="103"/>
      <c r="VZU22" s="103"/>
      <c r="VZV22" s="103"/>
      <c r="VZW22" s="103"/>
      <c r="VZX22" s="103"/>
      <c r="VZY22" s="103"/>
      <c r="VZZ22" s="103"/>
      <c r="WAA22" s="103"/>
      <c r="WAB22" s="103"/>
      <c r="WAC22" s="103"/>
      <c r="WAD22" s="103"/>
      <c r="WAE22" s="103"/>
      <c r="WAF22" s="103"/>
      <c r="WAG22" s="103"/>
      <c r="WAH22" s="103"/>
      <c r="WAI22" s="103"/>
      <c r="WAJ22" s="103"/>
      <c r="WAK22" s="103"/>
      <c r="WAL22" s="103"/>
      <c r="WAM22" s="103"/>
      <c r="WAN22" s="103"/>
      <c r="WAO22" s="103"/>
      <c r="WAP22" s="103"/>
      <c r="WAQ22" s="103"/>
      <c r="WAR22" s="103"/>
      <c r="WAS22" s="103"/>
      <c r="WAT22" s="103"/>
      <c r="WAU22" s="103"/>
      <c r="WAV22" s="103"/>
      <c r="WAW22" s="103"/>
      <c r="WAX22" s="103"/>
      <c r="WAY22" s="103"/>
      <c r="WAZ22" s="103"/>
      <c r="WBA22" s="103"/>
      <c r="WBB22" s="103"/>
      <c r="WBC22" s="103"/>
      <c r="WBD22" s="103"/>
      <c r="WBE22" s="103"/>
      <c r="WBF22" s="103"/>
      <c r="WBG22" s="103"/>
      <c r="WBH22" s="103"/>
      <c r="WBI22" s="103"/>
      <c r="WBJ22" s="103"/>
      <c r="WBK22" s="103"/>
      <c r="WBL22" s="103"/>
      <c r="WBM22" s="103"/>
      <c r="WBN22" s="103"/>
      <c r="WBO22" s="103"/>
      <c r="WBP22" s="103"/>
      <c r="WBQ22" s="103"/>
      <c r="WBR22" s="103"/>
      <c r="WBS22" s="103"/>
      <c r="WBT22" s="103"/>
      <c r="WBU22" s="103"/>
      <c r="WBV22" s="103"/>
      <c r="WBW22" s="103"/>
      <c r="WBX22" s="103"/>
      <c r="WBY22" s="103"/>
      <c r="WBZ22" s="103"/>
      <c r="WCA22" s="103"/>
      <c r="WCB22" s="103"/>
      <c r="WCC22" s="103"/>
      <c r="WCD22" s="103"/>
      <c r="WCE22" s="103"/>
      <c r="WCF22" s="103"/>
      <c r="WCG22" s="103"/>
      <c r="WCH22" s="103"/>
      <c r="WCI22" s="103"/>
      <c r="WCJ22" s="103"/>
      <c r="WCK22" s="103"/>
      <c r="WCL22" s="103"/>
      <c r="WCM22" s="103"/>
      <c r="WCN22" s="103"/>
      <c r="WCO22" s="103"/>
      <c r="WCP22" s="103"/>
      <c r="WCQ22" s="103"/>
      <c r="WCR22" s="103"/>
      <c r="WCS22" s="103"/>
      <c r="WCT22" s="103"/>
      <c r="WCU22" s="103"/>
      <c r="WCV22" s="103"/>
      <c r="WCW22" s="103"/>
      <c r="WCX22" s="103"/>
      <c r="WCY22" s="103"/>
      <c r="WCZ22" s="103"/>
      <c r="WDA22" s="103"/>
      <c r="WDB22" s="103"/>
      <c r="WDC22" s="103"/>
      <c r="WDD22" s="103"/>
      <c r="WDE22" s="103"/>
      <c r="WDF22" s="103"/>
      <c r="WDG22" s="103"/>
      <c r="WDH22" s="103"/>
      <c r="WDI22" s="103"/>
      <c r="WDJ22" s="103"/>
      <c r="WDK22" s="103"/>
      <c r="WDL22" s="103"/>
      <c r="WDM22" s="103"/>
      <c r="WDN22" s="103"/>
      <c r="WDO22" s="103"/>
      <c r="WDP22" s="103"/>
      <c r="WDQ22" s="103"/>
      <c r="WDR22" s="103"/>
      <c r="WDS22" s="103"/>
      <c r="WDT22" s="103"/>
      <c r="WDU22" s="103"/>
      <c r="WDV22" s="103"/>
      <c r="WDW22" s="103"/>
      <c r="WDX22" s="103"/>
      <c r="WDY22" s="103"/>
      <c r="WDZ22" s="103"/>
      <c r="WEA22" s="103"/>
      <c r="WEB22" s="103"/>
      <c r="WEC22" s="103"/>
      <c r="WED22" s="103"/>
      <c r="WEE22" s="103"/>
      <c r="WEF22" s="103"/>
      <c r="WEG22" s="103"/>
      <c r="WEH22" s="103"/>
      <c r="WEI22" s="103"/>
      <c r="WEJ22" s="103"/>
      <c r="WEK22" s="103"/>
      <c r="WEL22" s="103"/>
      <c r="WEM22" s="103"/>
      <c r="WEN22" s="103"/>
      <c r="WEO22" s="103"/>
      <c r="WEP22" s="103"/>
      <c r="WEQ22" s="103"/>
      <c r="WER22" s="103"/>
      <c r="WES22" s="103"/>
      <c r="WET22" s="103"/>
      <c r="WEU22" s="103"/>
      <c r="WEV22" s="103"/>
      <c r="WEW22" s="103"/>
      <c r="WEX22" s="103"/>
      <c r="WEY22" s="103"/>
      <c r="WEZ22" s="103"/>
      <c r="WFA22" s="103"/>
      <c r="WFB22" s="103"/>
      <c r="WFC22" s="103"/>
      <c r="WFD22" s="103"/>
      <c r="WFE22" s="103"/>
      <c r="WFF22" s="103"/>
      <c r="WFG22" s="103"/>
      <c r="WFH22" s="103"/>
      <c r="WFI22" s="103"/>
      <c r="WFJ22" s="103"/>
      <c r="WFK22" s="103"/>
      <c r="WFL22" s="103"/>
      <c r="WFM22" s="103"/>
      <c r="WFN22" s="103"/>
      <c r="WFO22" s="103"/>
      <c r="WFP22" s="103"/>
      <c r="WFQ22" s="103"/>
      <c r="WFR22" s="103"/>
      <c r="WFS22" s="103"/>
      <c r="WFT22" s="103"/>
      <c r="WFU22" s="103"/>
      <c r="WFV22" s="103"/>
      <c r="WFW22" s="103"/>
      <c r="WFX22" s="103"/>
      <c r="WFY22" s="103"/>
      <c r="WFZ22" s="103"/>
      <c r="WGA22" s="103"/>
      <c r="WGB22" s="103"/>
      <c r="WGC22" s="103"/>
      <c r="WGD22" s="103"/>
      <c r="WGE22" s="103"/>
      <c r="WGF22" s="103"/>
      <c r="WGG22" s="103"/>
      <c r="WGH22" s="103"/>
      <c r="WGI22" s="103"/>
      <c r="WGJ22" s="103"/>
      <c r="WGK22" s="103"/>
      <c r="WGL22" s="103"/>
      <c r="WGM22" s="103"/>
      <c r="WGN22" s="103"/>
      <c r="WGO22" s="103"/>
      <c r="WGP22" s="103"/>
      <c r="WGQ22" s="103"/>
      <c r="WGR22" s="103"/>
      <c r="WGS22" s="103"/>
      <c r="WGT22" s="103"/>
      <c r="WGU22" s="103"/>
      <c r="WGV22" s="103"/>
      <c r="WGW22" s="103"/>
      <c r="WGX22" s="103"/>
      <c r="WGY22" s="103"/>
      <c r="WGZ22" s="103"/>
      <c r="WHA22" s="103"/>
      <c r="WHB22" s="103"/>
      <c r="WHC22" s="103"/>
      <c r="WHD22" s="103"/>
      <c r="WHE22" s="103"/>
      <c r="WHF22" s="103"/>
      <c r="WHG22" s="103"/>
      <c r="WHH22" s="103"/>
      <c r="WHI22" s="103"/>
      <c r="WHJ22" s="103"/>
      <c r="WHK22" s="103"/>
      <c r="WHL22" s="103"/>
      <c r="WHM22" s="103"/>
      <c r="WHN22" s="103"/>
      <c r="WHO22" s="103"/>
      <c r="WHP22" s="103"/>
      <c r="WHQ22" s="103"/>
      <c r="WHR22" s="103"/>
      <c r="WHS22" s="103"/>
      <c r="WHT22" s="103"/>
      <c r="WHU22" s="103"/>
      <c r="WHV22" s="103"/>
      <c r="WHW22" s="103"/>
      <c r="WHX22" s="103"/>
      <c r="WHY22" s="103"/>
      <c r="WHZ22" s="103"/>
      <c r="WIA22" s="103"/>
      <c r="WIB22" s="103"/>
      <c r="WIC22" s="103"/>
      <c r="WID22" s="103"/>
      <c r="WIE22" s="103"/>
      <c r="WIF22" s="103"/>
      <c r="WIG22" s="103"/>
      <c r="WIH22" s="103"/>
      <c r="WII22" s="103"/>
      <c r="WIJ22" s="103"/>
      <c r="WIK22" s="103"/>
      <c r="WIL22" s="103"/>
      <c r="WIM22" s="103"/>
      <c r="WIN22" s="103"/>
      <c r="WIO22" s="103"/>
      <c r="WIP22" s="103"/>
      <c r="WIQ22" s="103"/>
      <c r="WIR22" s="103"/>
      <c r="WIS22" s="103"/>
      <c r="WIT22" s="103"/>
      <c r="WIU22" s="103"/>
      <c r="WIV22" s="103"/>
      <c r="WIW22" s="103"/>
      <c r="WIX22" s="103"/>
      <c r="WIY22" s="103"/>
      <c r="WIZ22" s="103"/>
      <c r="WJA22" s="103"/>
      <c r="WJB22" s="103"/>
      <c r="WJC22" s="103"/>
      <c r="WJD22" s="103"/>
      <c r="WJE22" s="103"/>
      <c r="WJF22" s="103"/>
      <c r="WJG22" s="103"/>
      <c r="WJH22" s="103"/>
      <c r="WJI22" s="103"/>
      <c r="WJJ22" s="103"/>
      <c r="WJK22" s="103"/>
      <c r="WJL22" s="103"/>
      <c r="WJM22" s="103"/>
      <c r="WJN22" s="103"/>
      <c r="WJO22" s="103"/>
      <c r="WJP22" s="103"/>
      <c r="WJQ22" s="103"/>
      <c r="WJR22" s="103"/>
      <c r="WJS22" s="103"/>
      <c r="WJT22" s="103"/>
      <c r="WJU22" s="103"/>
      <c r="WJV22" s="103"/>
      <c r="WJW22" s="103"/>
      <c r="WJX22" s="103"/>
      <c r="WJY22" s="103"/>
      <c r="WJZ22" s="103"/>
      <c r="WKA22" s="103"/>
      <c r="WKB22" s="103"/>
      <c r="WKC22" s="103"/>
      <c r="WKD22" s="103"/>
      <c r="WKE22" s="103"/>
      <c r="WKF22" s="103"/>
      <c r="WKG22" s="103"/>
      <c r="WKH22" s="103"/>
      <c r="WKI22" s="103"/>
      <c r="WKJ22" s="103"/>
      <c r="WKK22" s="103"/>
      <c r="WKL22" s="103"/>
      <c r="WKM22" s="103"/>
      <c r="WKN22" s="103"/>
      <c r="WKO22" s="103"/>
      <c r="WKP22" s="103"/>
      <c r="WKQ22" s="103"/>
      <c r="WKR22" s="103"/>
      <c r="WKS22" s="103"/>
      <c r="WKT22" s="103"/>
      <c r="WKU22" s="103"/>
      <c r="WKV22" s="103"/>
      <c r="WKW22" s="103"/>
      <c r="WKX22" s="103"/>
      <c r="WKY22" s="103"/>
      <c r="WKZ22" s="103"/>
      <c r="WLA22" s="103"/>
      <c r="WLB22" s="103"/>
      <c r="WLC22" s="103"/>
      <c r="WLD22" s="103"/>
      <c r="WLE22" s="103"/>
      <c r="WLF22" s="103"/>
      <c r="WLG22" s="103"/>
      <c r="WLH22" s="103"/>
      <c r="WLI22" s="103"/>
      <c r="WLJ22" s="103"/>
      <c r="WLK22" s="103"/>
      <c r="WLL22" s="103"/>
      <c r="WLM22" s="103"/>
      <c r="WLN22" s="103"/>
      <c r="WLO22" s="103"/>
      <c r="WLP22" s="103"/>
      <c r="WLQ22" s="103"/>
      <c r="WLR22" s="103"/>
      <c r="WLS22" s="103"/>
      <c r="WLT22" s="103"/>
      <c r="WLU22" s="103"/>
      <c r="WLV22" s="103"/>
      <c r="WLW22" s="103"/>
      <c r="WLX22" s="103"/>
      <c r="WLY22" s="103"/>
      <c r="WLZ22" s="103"/>
      <c r="WMA22" s="103"/>
      <c r="WMB22" s="103"/>
      <c r="WMC22" s="103"/>
      <c r="WMD22" s="103"/>
      <c r="WME22" s="103"/>
      <c r="WMF22" s="103"/>
      <c r="WMG22" s="103"/>
      <c r="WMH22" s="103"/>
      <c r="WMI22" s="103"/>
      <c r="WMJ22" s="103"/>
      <c r="WMK22" s="103"/>
      <c r="WML22" s="103"/>
      <c r="WMM22" s="103"/>
      <c r="WMN22" s="103"/>
      <c r="WMO22" s="103"/>
      <c r="WMP22" s="103"/>
      <c r="WMQ22" s="103"/>
      <c r="WMR22" s="103"/>
      <c r="WMS22" s="103"/>
      <c r="WMT22" s="103"/>
      <c r="WMU22" s="103"/>
      <c r="WMV22" s="103"/>
      <c r="WMW22" s="103"/>
      <c r="WMX22" s="103"/>
      <c r="WMY22" s="103"/>
      <c r="WMZ22" s="103"/>
      <c r="WNA22" s="103"/>
      <c r="WNB22" s="103"/>
      <c r="WNC22" s="103"/>
      <c r="WND22" s="103"/>
      <c r="WNE22" s="103"/>
      <c r="WNF22" s="103"/>
      <c r="WNG22" s="103"/>
      <c r="WNH22" s="103"/>
      <c r="WNI22" s="103"/>
      <c r="WNJ22" s="103"/>
      <c r="WNK22" s="103"/>
      <c r="WNL22" s="103"/>
      <c r="WNM22" s="103"/>
      <c r="WNN22" s="103"/>
      <c r="WNO22" s="103"/>
      <c r="WNP22" s="103"/>
      <c r="WNQ22" s="103"/>
      <c r="WNR22" s="103"/>
      <c r="WNS22" s="103"/>
      <c r="WNT22" s="103"/>
      <c r="WNU22" s="103"/>
      <c r="WNV22" s="103"/>
      <c r="WNW22" s="103"/>
      <c r="WNX22" s="103"/>
      <c r="WNY22" s="103"/>
      <c r="WNZ22" s="103"/>
      <c r="WOA22" s="103"/>
      <c r="WOB22" s="103"/>
      <c r="WOC22" s="103"/>
      <c r="WOD22" s="103"/>
      <c r="WOE22" s="103"/>
      <c r="WOF22" s="103"/>
      <c r="WOG22" s="103"/>
      <c r="WOH22" s="103"/>
      <c r="WOI22" s="103"/>
      <c r="WOJ22" s="103"/>
      <c r="WOK22" s="103"/>
      <c r="WOL22" s="103"/>
      <c r="WOM22" s="103"/>
      <c r="WON22" s="103"/>
      <c r="WOO22" s="103"/>
      <c r="WOP22" s="103"/>
      <c r="WOQ22" s="103"/>
      <c r="WOR22" s="103"/>
      <c r="WOS22" s="103"/>
      <c r="WOT22" s="103"/>
      <c r="WOU22" s="103"/>
      <c r="WOV22" s="103"/>
      <c r="WOW22" s="103"/>
      <c r="WOX22" s="103"/>
      <c r="WOY22" s="103"/>
      <c r="WOZ22" s="103"/>
      <c r="WPA22" s="103"/>
      <c r="WPB22" s="103"/>
      <c r="WPC22" s="103"/>
      <c r="WPD22" s="103"/>
      <c r="WPE22" s="103"/>
      <c r="WPF22" s="103"/>
      <c r="WPG22" s="103"/>
      <c r="WPH22" s="103"/>
      <c r="WPI22" s="103"/>
      <c r="WPJ22" s="103"/>
      <c r="WPK22" s="103"/>
      <c r="WPL22" s="103"/>
      <c r="WPM22" s="103"/>
      <c r="WPN22" s="103"/>
      <c r="WPO22" s="103"/>
      <c r="WPP22" s="103"/>
      <c r="WPQ22" s="103"/>
      <c r="WPR22" s="103"/>
      <c r="WPS22" s="103"/>
      <c r="WPT22" s="103"/>
      <c r="WPU22" s="103"/>
      <c r="WPV22" s="103"/>
      <c r="WPW22" s="103"/>
      <c r="WPX22" s="103"/>
      <c r="WPY22" s="103"/>
      <c r="WPZ22" s="103"/>
      <c r="WQA22" s="103"/>
      <c r="WQB22" s="103"/>
      <c r="WQC22" s="103"/>
      <c r="WQD22" s="103"/>
      <c r="WQE22" s="103"/>
      <c r="WQF22" s="103"/>
      <c r="WQG22" s="103"/>
      <c r="WQH22" s="103"/>
      <c r="WQI22" s="103"/>
      <c r="WQJ22" s="103"/>
      <c r="WQK22" s="103"/>
      <c r="WQL22" s="103"/>
      <c r="WQM22" s="103"/>
      <c r="WQN22" s="103"/>
      <c r="WQO22" s="103"/>
      <c r="WQP22" s="103"/>
      <c r="WQQ22" s="103"/>
      <c r="WQR22" s="103"/>
      <c r="WQS22" s="103"/>
      <c r="WQT22" s="103"/>
      <c r="WQU22" s="103"/>
      <c r="WQV22" s="103"/>
      <c r="WQW22" s="103"/>
      <c r="WQX22" s="103"/>
      <c r="WQY22" s="103"/>
      <c r="WQZ22" s="103"/>
      <c r="WRA22" s="103"/>
      <c r="WRB22" s="103"/>
      <c r="WRC22" s="103"/>
      <c r="WRD22" s="103"/>
      <c r="WRE22" s="103"/>
      <c r="WRF22" s="103"/>
      <c r="WRG22" s="103"/>
      <c r="WRH22" s="103"/>
      <c r="WRI22" s="103"/>
      <c r="WRJ22" s="103"/>
      <c r="WRK22" s="103"/>
      <c r="WRL22" s="103"/>
      <c r="WRM22" s="103"/>
      <c r="WRN22" s="103"/>
      <c r="WRO22" s="103"/>
      <c r="WRP22" s="103"/>
      <c r="WRQ22" s="103"/>
      <c r="WRR22" s="103"/>
      <c r="WRS22" s="103"/>
      <c r="WRT22" s="103"/>
      <c r="WRU22" s="103"/>
      <c r="WRV22" s="103"/>
      <c r="WRW22" s="103"/>
      <c r="WRX22" s="103"/>
      <c r="WRY22" s="103"/>
      <c r="WRZ22" s="103"/>
      <c r="WSA22" s="103"/>
      <c r="WSB22" s="103"/>
      <c r="WSC22" s="103"/>
      <c r="WSD22" s="103"/>
      <c r="WSE22" s="103"/>
      <c r="WSF22" s="103"/>
      <c r="WSG22" s="103"/>
      <c r="WSH22" s="103"/>
      <c r="WSI22" s="103"/>
      <c r="WSJ22" s="103"/>
      <c r="WSK22" s="103"/>
      <c r="WSL22" s="103"/>
      <c r="WSM22" s="103"/>
      <c r="WSN22" s="103"/>
      <c r="WSO22" s="103"/>
      <c r="WSP22" s="103"/>
      <c r="WSQ22" s="103"/>
      <c r="WSR22" s="103"/>
      <c r="WSS22" s="103"/>
      <c r="WST22" s="103"/>
      <c r="WSU22" s="103"/>
      <c r="WSV22" s="103"/>
      <c r="WSW22" s="103"/>
      <c r="WSX22" s="103"/>
      <c r="WSY22" s="103"/>
      <c r="WSZ22" s="103"/>
      <c r="WTA22" s="103"/>
      <c r="WTB22" s="103"/>
      <c r="WTC22" s="103"/>
      <c r="WTD22" s="103"/>
      <c r="WTE22" s="103"/>
      <c r="WTF22" s="103"/>
      <c r="WTG22" s="103"/>
      <c r="WTH22" s="103"/>
      <c r="WTI22" s="103"/>
      <c r="WTJ22" s="103"/>
      <c r="WTK22" s="103"/>
      <c r="WTL22" s="103"/>
      <c r="WTM22" s="103"/>
      <c r="WTN22" s="103"/>
      <c r="WTO22" s="103"/>
      <c r="WTP22" s="103"/>
      <c r="WTQ22" s="103"/>
      <c r="WTR22" s="103"/>
      <c r="WTS22" s="103"/>
      <c r="WTT22" s="103"/>
      <c r="WTU22" s="103"/>
      <c r="WTV22" s="103"/>
      <c r="WTW22" s="103"/>
      <c r="WTX22" s="103"/>
      <c r="WTY22" s="103"/>
      <c r="WTZ22" s="103"/>
      <c r="WUA22" s="103"/>
      <c r="WUB22" s="103"/>
      <c r="WUC22" s="103"/>
      <c r="WUD22" s="103"/>
      <c r="WUE22" s="103"/>
      <c r="WUF22" s="103"/>
      <c r="WUG22" s="103"/>
      <c r="WUH22" s="103"/>
      <c r="WUI22" s="103"/>
      <c r="WUJ22" s="103"/>
      <c r="WUK22" s="103"/>
      <c r="WUL22" s="103"/>
      <c r="WUM22" s="103"/>
      <c r="WUN22" s="103"/>
      <c r="WUO22" s="103"/>
      <c r="WUP22" s="103"/>
      <c r="WUQ22" s="103"/>
      <c r="WUR22" s="103"/>
      <c r="WUS22" s="103"/>
      <c r="WUT22" s="103"/>
      <c r="WUU22" s="103"/>
      <c r="WUV22" s="103"/>
      <c r="WUW22" s="103"/>
      <c r="WUX22" s="103"/>
      <c r="WUY22" s="103"/>
      <c r="WUZ22" s="103"/>
      <c r="WVA22" s="103"/>
      <c r="WVB22" s="103"/>
      <c r="WVC22" s="103"/>
      <c r="WVD22" s="103"/>
      <c r="WVE22" s="103"/>
      <c r="WVF22" s="103"/>
      <c r="WVG22" s="103"/>
      <c r="WVH22" s="103"/>
      <c r="WVI22" s="103"/>
      <c r="WVJ22" s="103"/>
    </row>
    <row r="23" spans="1:16130" x14ac:dyDescent="0.2">
      <c r="A23" s="1453" t="s">
        <v>1408</v>
      </c>
      <c r="B23" s="1453" t="s">
        <v>177</v>
      </c>
      <c r="C23" s="1453" t="s">
        <v>1397</v>
      </c>
      <c r="D23" s="1453" t="s">
        <v>692</v>
      </c>
      <c r="E23" s="1454" t="s">
        <v>1398</v>
      </c>
      <c r="F23" s="1454" t="s">
        <v>1409</v>
      </c>
    </row>
    <row r="24" spans="1:16130" s="1386" customFormat="1" x14ac:dyDescent="0.2">
      <c r="A24" s="1453" t="s">
        <v>1410</v>
      </c>
      <c r="B24" s="1455" t="s">
        <v>177</v>
      </c>
      <c r="C24" s="1453" t="s">
        <v>1401</v>
      </c>
      <c r="D24" s="1453" t="s">
        <v>692</v>
      </c>
      <c r="E24" s="1454" t="s">
        <v>1398</v>
      </c>
      <c r="F24" s="1454" t="s">
        <v>178</v>
      </c>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NM24" s="103"/>
      <c r="ANN24" s="103"/>
      <c r="ANO24" s="103"/>
      <c r="ANP24" s="103"/>
      <c r="ANQ24" s="103"/>
      <c r="ANR24" s="103"/>
      <c r="ANS24" s="103"/>
      <c r="ANT24" s="103"/>
      <c r="ANU24" s="103"/>
      <c r="ANV24" s="103"/>
      <c r="ANW24" s="103"/>
      <c r="ANX24" s="103"/>
      <c r="ANY24" s="103"/>
      <c r="ANZ24" s="103"/>
      <c r="AOA24" s="103"/>
      <c r="AOB24" s="103"/>
      <c r="AOC24" s="103"/>
      <c r="AOD24" s="103"/>
      <c r="AOE24" s="103"/>
      <c r="AOF24" s="103"/>
      <c r="AOG24" s="103"/>
      <c r="AOH24" s="103"/>
      <c r="AOI24" s="103"/>
      <c r="AOJ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R24" s="103"/>
      <c r="ATS24" s="103"/>
      <c r="ATT24" s="103"/>
      <c r="ATU24" s="103"/>
      <c r="ATV24" s="103"/>
      <c r="ATW24" s="103"/>
      <c r="ATX24" s="103"/>
      <c r="ATY24" s="103"/>
      <c r="ATZ24" s="103"/>
      <c r="AUA24" s="103"/>
      <c r="AUB24" s="103"/>
      <c r="AUC24" s="103"/>
      <c r="AUD24" s="103"/>
      <c r="AUE24" s="103"/>
      <c r="AUF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G24" s="103"/>
      <c r="AVH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XI24" s="103"/>
      <c r="AXJ24" s="103"/>
      <c r="AXK24" s="103"/>
      <c r="AXL24" s="103"/>
      <c r="AXM24" s="103"/>
      <c r="AXN24" s="103"/>
      <c r="AXO24" s="103"/>
      <c r="AXP24" s="103"/>
      <c r="AXQ24" s="103"/>
      <c r="AXR24" s="103"/>
      <c r="AXS24" s="103"/>
      <c r="AXT24" s="103"/>
      <c r="AXU24" s="103"/>
      <c r="AXV24" s="103"/>
      <c r="AXW24" s="103"/>
      <c r="AXX24" s="103"/>
      <c r="AXY24" s="103"/>
      <c r="AXZ24" s="103"/>
      <c r="AYA24" s="103"/>
      <c r="AYB24" s="103"/>
      <c r="AYC24" s="103"/>
      <c r="AYD24" s="103"/>
      <c r="AYE24" s="103"/>
      <c r="AYF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N24" s="103"/>
      <c r="BDO24" s="103"/>
      <c r="BDP24" s="103"/>
      <c r="BDQ24" s="103"/>
      <c r="BDR24" s="103"/>
      <c r="BDS24" s="103"/>
      <c r="BDT24" s="103"/>
      <c r="BDU24" s="103"/>
      <c r="BDV24" s="103"/>
      <c r="BDW24" s="103"/>
      <c r="BDX24" s="103"/>
      <c r="BDY24" s="103"/>
      <c r="BDZ24" s="103"/>
      <c r="BEA24" s="103"/>
      <c r="BEB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C24" s="103"/>
      <c r="BFD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HE24" s="103"/>
      <c r="BHF24" s="103"/>
      <c r="BHG24" s="103"/>
      <c r="BHH24" s="103"/>
      <c r="BHI24" s="103"/>
      <c r="BHJ24" s="103"/>
      <c r="BHK24" s="103"/>
      <c r="BHL24" s="103"/>
      <c r="BHM24" s="103"/>
      <c r="BHN24" s="103"/>
      <c r="BHO24" s="103"/>
      <c r="BHP24" s="103"/>
      <c r="BHQ24" s="103"/>
      <c r="BHR24" s="103"/>
      <c r="BHS24" s="103"/>
      <c r="BHT24" s="103"/>
      <c r="BHU24" s="103"/>
      <c r="BHV24" s="103"/>
      <c r="BHW24" s="103"/>
      <c r="BHX24" s="103"/>
      <c r="BHY24" s="103"/>
      <c r="BHZ24" s="103"/>
      <c r="BIA24" s="103"/>
      <c r="BIB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J24" s="103"/>
      <c r="BNK24" s="103"/>
      <c r="BNL24" s="103"/>
      <c r="BNM24" s="103"/>
      <c r="BNN24" s="103"/>
      <c r="BNO24" s="103"/>
      <c r="BNP24" s="103"/>
      <c r="BNQ24" s="103"/>
      <c r="BNR24" s="103"/>
      <c r="BNS24" s="103"/>
      <c r="BNT24" s="103"/>
      <c r="BNU24" s="103"/>
      <c r="BNV24" s="103"/>
      <c r="BNW24" s="103"/>
      <c r="BNX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OY24" s="103"/>
      <c r="BOZ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A24" s="103"/>
      <c r="BRB24" s="103"/>
      <c r="BRC24" s="103"/>
      <c r="BRD24" s="103"/>
      <c r="BRE24" s="103"/>
      <c r="BRF24" s="103"/>
      <c r="BRG24" s="103"/>
      <c r="BRH24" s="103"/>
      <c r="BRI24" s="103"/>
      <c r="BRJ24" s="103"/>
      <c r="BRK24" s="103"/>
      <c r="BRL24" s="103"/>
      <c r="BRM24" s="103"/>
      <c r="BRN24" s="103"/>
      <c r="BRO24" s="103"/>
      <c r="BRP24" s="103"/>
      <c r="BRQ24" s="103"/>
      <c r="BRR24" s="103"/>
      <c r="BRS24" s="103"/>
      <c r="BRT24" s="103"/>
      <c r="BRU24" s="103"/>
      <c r="BRV24" s="103"/>
      <c r="BRW24" s="103"/>
      <c r="BRX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F24" s="103"/>
      <c r="BXG24" s="103"/>
      <c r="BXH24" s="103"/>
      <c r="BXI24" s="103"/>
      <c r="BXJ24" s="103"/>
      <c r="BXK24" s="103"/>
      <c r="BXL24" s="103"/>
      <c r="BXM24" s="103"/>
      <c r="BXN24" s="103"/>
      <c r="BXO24" s="103"/>
      <c r="BXP24" s="103"/>
      <c r="BXQ24" s="103"/>
      <c r="BXR24" s="103"/>
      <c r="BXS24" s="103"/>
      <c r="BXT24" s="103"/>
      <c r="BXU24" s="103"/>
      <c r="BXV24" s="103"/>
      <c r="BXW24" s="103"/>
      <c r="BXX24" s="103"/>
      <c r="BXY24" s="103"/>
      <c r="BXZ24" s="103"/>
      <c r="BYA24" s="103"/>
      <c r="BYB24" s="103"/>
      <c r="BYC24" s="103"/>
      <c r="BYD24" s="103"/>
      <c r="BYE24" s="103"/>
      <c r="BYF24" s="103"/>
      <c r="BYG24" s="103"/>
      <c r="BYH24" s="103"/>
      <c r="BYI24" s="103"/>
      <c r="BYJ24" s="103"/>
      <c r="BYK24" s="103"/>
      <c r="BYL24" s="103"/>
      <c r="BYM24" s="103"/>
      <c r="BYN24" s="103"/>
      <c r="BYO24" s="103"/>
      <c r="BYP24" s="103"/>
      <c r="BYQ24" s="103"/>
      <c r="BYR24" s="103"/>
      <c r="BYS24" s="103"/>
      <c r="BYT24" s="103"/>
      <c r="BYU24" s="103"/>
      <c r="BYV24" s="103"/>
      <c r="BYW24" s="103"/>
      <c r="BYX24" s="103"/>
      <c r="BYY24" s="103"/>
      <c r="BYZ24" s="103"/>
      <c r="BZA24" s="103"/>
      <c r="BZB24" s="103"/>
      <c r="BZC24" s="103"/>
      <c r="BZD24" s="103"/>
      <c r="BZE24" s="103"/>
      <c r="BZF24" s="103"/>
      <c r="BZG24" s="103"/>
      <c r="BZH24" s="103"/>
      <c r="BZI24" s="103"/>
      <c r="BZJ24" s="103"/>
      <c r="BZK24" s="103"/>
      <c r="BZL24" s="103"/>
      <c r="BZM24" s="103"/>
      <c r="BZN24" s="103"/>
      <c r="BZO24" s="103"/>
      <c r="BZP24" s="103"/>
      <c r="BZQ24" s="103"/>
      <c r="BZR24" s="103"/>
      <c r="BZS24" s="103"/>
      <c r="BZT24" s="103"/>
      <c r="BZU24" s="103"/>
      <c r="BZV24" s="103"/>
      <c r="BZW24" s="103"/>
      <c r="BZX24" s="103"/>
      <c r="BZY24" s="103"/>
      <c r="BZZ24" s="103"/>
      <c r="CAA24" s="103"/>
      <c r="CAB24" s="103"/>
      <c r="CAC24" s="103"/>
      <c r="CAD24" s="103"/>
      <c r="CAE24" s="103"/>
      <c r="CAF24" s="103"/>
      <c r="CAG24" s="103"/>
      <c r="CAH24" s="103"/>
      <c r="CAI24" s="103"/>
      <c r="CAJ24" s="103"/>
      <c r="CAK24" s="103"/>
      <c r="CAL24" s="103"/>
      <c r="CAM24" s="103"/>
      <c r="CAN24" s="103"/>
      <c r="CAO24" s="103"/>
      <c r="CAP24" s="103"/>
      <c r="CAQ24" s="103"/>
      <c r="CAR24" s="103"/>
      <c r="CAS24" s="103"/>
      <c r="CAT24" s="103"/>
      <c r="CAU24" s="103"/>
      <c r="CAV24" s="103"/>
      <c r="CAW24" s="103"/>
      <c r="CAX24" s="103"/>
      <c r="CAY24" s="103"/>
      <c r="CAZ24" s="103"/>
      <c r="CBA24" s="103"/>
      <c r="CBB24" s="103"/>
      <c r="CBC24" s="103"/>
      <c r="CBD24" s="103"/>
      <c r="CBE24" s="103"/>
      <c r="CBF24" s="103"/>
      <c r="CBG24" s="103"/>
      <c r="CBH24" s="103"/>
      <c r="CBI24" s="103"/>
      <c r="CBJ24" s="103"/>
      <c r="CBK24" s="103"/>
      <c r="CBL24" s="103"/>
      <c r="CBM24" s="103"/>
      <c r="CBN24" s="103"/>
      <c r="CBO24" s="103"/>
      <c r="CBP24" s="103"/>
      <c r="CBQ24" s="103"/>
      <c r="CBR24" s="103"/>
      <c r="CBS24" s="103"/>
      <c r="CBT24" s="103"/>
      <c r="CBU24" s="103"/>
      <c r="CBV24" s="103"/>
      <c r="CBW24" s="103"/>
      <c r="CBX24" s="103"/>
      <c r="CBY24" s="103"/>
      <c r="CBZ24" s="103"/>
      <c r="CCA24" s="103"/>
      <c r="CCB24" s="103"/>
      <c r="CCC24" s="103"/>
      <c r="CCD24" s="103"/>
      <c r="CCE24" s="103"/>
      <c r="CCF24" s="103"/>
      <c r="CCG24" s="103"/>
      <c r="CCH24" s="103"/>
      <c r="CCI24" s="103"/>
      <c r="CCJ24" s="103"/>
      <c r="CCK24" s="103"/>
      <c r="CCL24" s="103"/>
      <c r="CCM24" s="103"/>
      <c r="CCN24" s="103"/>
      <c r="CCO24" s="103"/>
      <c r="CCP24" s="103"/>
      <c r="CCQ24" s="103"/>
      <c r="CCR24" s="103"/>
      <c r="CCS24" s="103"/>
      <c r="CCT24" s="103"/>
      <c r="CCU24" s="103"/>
      <c r="CCV24" s="103"/>
      <c r="CCW24" s="103"/>
      <c r="CCX24" s="103"/>
      <c r="CCY24" s="103"/>
      <c r="CCZ24" s="103"/>
      <c r="CDA24" s="103"/>
      <c r="CDB24" s="103"/>
      <c r="CDC24" s="103"/>
      <c r="CDD24" s="103"/>
      <c r="CDE24" s="103"/>
      <c r="CDF24" s="103"/>
      <c r="CDG24" s="103"/>
      <c r="CDH24" s="103"/>
      <c r="CDI24" s="103"/>
      <c r="CDJ24" s="103"/>
      <c r="CDK24" s="103"/>
      <c r="CDL24" s="103"/>
      <c r="CDM24" s="103"/>
      <c r="CDN24" s="103"/>
      <c r="CDO24" s="103"/>
      <c r="CDP24" s="103"/>
      <c r="CDQ24" s="103"/>
      <c r="CDR24" s="103"/>
      <c r="CDS24" s="103"/>
      <c r="CDT24" s="103"/>
      <c r="CDU24" s="103"/>
      <c r="CDV24" s="103"/>
      <c r="CDW24" s="103"/>
      <c r="CDX24" s="103"/>
      <c r="CDY24" s="103"/>
      <c r="CDZ24" s="103"/>
      <c r="CEA24" s="103"/>
      <c r="CEB24" s="103"/>
      <c r="CEC24" s="103"/>
      <c r="CED24" s="103"/>
      <c r="CEE24" s="103"/>
      <c r="CEF24" s="103"/>
      <c r="CEG24" s="103"/>
      <c r="CEH24" s="103"/>
      <c r="CEI24" s="103"/>
      <c r="CEJ24" s="103"/>
      <c r="CEK24" s="103"/>
      <c r="CEL24" s="103"/>
      <c r="CEM24" s="103"/>
      <c r="CEN24" s="103"/>
      <c r="CEO24" s="103"/>
      <c r="CEP24" s="103"/>
      <c r="CEQ24" s="103"/>
      <c r="CER24" s="103"/>
      <c r="CES24" s="103"/>
      <c r="CET24" s="103"/>
      <c r="CEU24" s="103"/>
      <c r="CEV24" s="103"/>
      <c r="CEW24" s="103"/>
      <c r="CEX24" s="103"/>
      <c r="CEY24" s="103"/>
      <c r="CEZ24" s="103"/>
      <c r="CFA24" s="103"/>
      <c r="CFB24" s="103"/>
      <c r="CFC24" s="103"/>
      <c r="CFD24" s="103"/>
      <c r="CFE24" s="103"/>
      <c r="CFF24" s="103"/>
      <c r="CFG24" s="103"/>
      <c r="CFH24" s="103"/>
      <c r="CFI24" s="103"/>
      <c r="CFJ24" s="103"/>
      <c r="CFK24" s="103"/>
      <c r="CFL24" s="103"/>
      <c r="CFM24" s="103"/>
      <c r="CFN24" s="103"/>
      <c r="CFO24" s="103"/>
      <c r="CFP24" s="103"/>
      <c r="CFQ24" s="103"/>
      <c r="CFR24" s="103"/>
      <c r="CFS24" s="103"/>
      <c r="CFT24" s="103"/>
      <c r="CFU24" s="103"/>
      <c r="CFV24" s="103"/>
      <c r="CFW24" s="103"/>
      <c r="CFX24" s="103"/>
      <c r="CFY24" s="103"/>
      <c r="CFZ24" s="103"/>
      <c r="CGA24" s="103"/>
      <c r="CGB24" s="103"/>
      <c r="CGC24" s="103"/>
      <c r="CGD24" s="103"/>
      <c r="CGE24" s="103"/>
      <c r="CGF24" s="103"/>
      <c r="CGG24" s="103"/>
      <c r="CGH24" s="103"/>
      <c r="CGI24" s="103"/>
      <c r="CGJ24" s="103"/>
      <c r="CGK24" s="103"/>
      <c r="CGL24" s="103"/>
      <c r="CGM24" s="103"/>
      <c r="CGN24" s="103"/>
      <c r="CGO24" s="103"/>
      <c r="CGP24" s="103"/>
      <c r="CGQ24" s="103"/>
      <c r="CGR24" s="103"/>
      <c r="CGS24" s="103"/>
      <c r="CGT24" s="103"/>
      <c r="CGU24" s="103"/>
      <c r="CGV24" s="103"/>
      <c r="CGW24" s="103"/>
      <c r="CGX24" s="103"/>
      <c r="CGY24" s="103"/>
      <c r="CGZ24" s="103"/>
      <c r="CHA24" s="103"/>
      <c r="CHB24" s="103"/>
      <c r="CHC24" s="103"/>
      <c r="CHD24" s="103"/>
      <c r="CHE24" s="103"/>
      <c r="CHF24" s="103"/>
      <c r="CHG24" s="103"/>
      <c r="CHH24" s="103"/>
      <c r="CHI24" s="103"/>
      <c r="CHJ24" s="103"/>
      <c r="CHK24" s="103"/>
      <c r="CHL24" s="103"/>
      <c r="CHM24" s="103"/>
      <c r="CHN24" s="103"/>
      <c r="CHO24" s="103"/>
      <c r="CHP24" s="103"/>
      <c r="CHQ24" s="103"/>
      <c r="CHR24" s="103"/>
      <c r="CHS24" s="103"/>
      <c r="CHT24" s="103"/>
      <c r="CHU24" s="103"/>
      <c r="CHV24" s="103"/>
      <c r="CHW24" s="103"/>
      <c r="CHX24" s="103"/>
      <c r="CHY24" s="103"/>
      <c r="CHZ24" s="103"/>
      <c r="CIA24" s="103"/>
      <c r="CIB24" s="103"/>
      <c r="CIC24" s="103"/>
      <c r="CID24" s="103"/>
      <c r="CIE24" s="103"/>
      <c r="CIF24" s="103"/>
      <c r="CIG24" s="103"/>
      <c r="CIH24" s="103"/>
      <c r="CII24" s="103"/>
      <c r="CIJ24" s="103"/>
      <c r="CIK24" s="103"/>
      <c r="CIL24" s="103"/>
      <c r="CIM24" s="103"/>
      <c r="CIN24" s="103"/>
      <c r="CIO24" s="103"/>
      <c r="CIP24" s="103"/>
      <c r="CIQ24" s="103"/>
      <c r="CIR24" s="103"/>
      <c r="CIS24" s="103"/>
      <c r="CIT24" s="103"/>
      <c r="CIU24" s="103"/>
      <c r="CIV24" s="103"/>
      <c r="CIW24" s="103"/>
      <c r="CIX24" s="103"/>
      <c r="CIY24" s="103"/>
      <c r="CIZ24" s="103"/>
      <c r="CJA24" s="103"/>
      <c r="CJB24" s="103"/>
      <c r="CJC24" s="103"/>
      <c r="CJD24" s="103"/>
      <c r="CJE24" s="103"/>
      <c r="CJF24" s="103"/>
      <c r="CJG24" s="103"/>
      <c r="CJH24" s="103"/>
      <c r="CJI24" s="103"/>
      <c r="CJJ24" s="103"/>
      <c r="CJK24" s="103"/>
      <c r="CJL24" s="103"/>
      <c r="CJM24" s="103"/>
      <c r="CJN24" s="103"/>
      <c r="CJO24" s="103"/>
      <c r="CJP24" s="103"/>
      <c r="CJQ24" s="103"/>
      <c r="CJR24" s="103"/>
      <c r="CJS24" s="103"/>
      <c r="CJT24" s="103"/>
      <c r="CJU24" s="103"/>
      <c r="CJV24" s="103"/>
      <c r="CJW24" s="103"/>
      <c r="CJX24" s="103"/>
      <c r="CJY24" s="103"/>
      <c r="CJZ24" s="103"/>
      <c r="CKA24" s="103"/>
      <c r="CKB24" s="103"/>
      <c r="CKC24" s="103"/>
      <c r="CKD24" s="103"/>
      <c r="CKE24" s="103"/>
      <c r="CKF24" s="103"/>
      <c r="CKG24" s="103"/>
      <c r="CKH24" s="103"/>
      <c r="CKI24" s="103"/>
      <c r="CKJ24" s="103"/>
      <c r="CKK24" s="103"/>
      <c r="CKL24" s="103"/>
      <c r="CKM24" s="103"/>
      <c r="CKN24" s="103"/>
      <c r="CKO24" s="103"/>
      <c r="CKP24" s="103"/>
      <c r="CKQ24" s="103"/>
      <c r="CKR24" s="103"/>
      <c r="CKS24" s="103"/>
      <c r="CKT24" s="103"/>
      <c r="CKU24" s="103"/>
      <c r="CKV24" s="103"/>
      <c r="CKW24" s="103"/>
      <c r="CKX24" s="103"/>
      <c r="CKY24" s="103"/>
      <c r="CKZ24" s="103"/>
      <c r="CLA24" s="103"/>
      <c r="CLB24" s="103"/>
      <c r="CLC24" s="103"/>
      <c r="CLD24" s="103"/>
      <c r="CLE24" s="103"/>
      <c r="CLF24" s="103"/>
      <c r="CLG24" s="103"/>
      <c r="CLH24" s="103"/>
      <c r="CLI24" s="103"/>
      <c r="CLJ24" s="103"/>
      <c r="CLK24" s="103"/>
      <c r="CLL24" s="103"/>
      <c r="CLM24" s="103"/>
      <c r="CLN24" s="103"/>
      <c r="CLO24" s="103"/>
      <c r="CLP24" s="103"/>
      <c r="CLQ24" s="103"/>
      <c r="CLR24" s="103"/>
      <c r="CLS24" s="103"/>
      <c r="CLT24" s="103"/>
      <c r="CLU24" s="103"/>
      <c r="CLV24" s="103"/>
      <c r="CLW24" s="103"/>
      <c r="CLX24" s="103"/>
      <c r="CLY24" s="103"/>
      <c r="CLZ24" s="103"/>
      <c r="CMA24" s="103"/>
      <c r="CMB24" s="103"/>
      <c r="CMC24" s="103"/>
      <c r="CMD24" s="103"/>
      <c r="CME24" s="103"/>
      <c r="CMF24" s="103"/>
      <c r="CMG24" s="103"/>
      <c r="CMH24" s="103"/>
      <c r="CMI24" s="103"/>
      <c r="CMJ24" s="103"/>
      <c r="CMK24" s="103"/>
      <c r="CML24" s="103"/>
      <c r="CMM24" s="103"/>
      <c r="CMN24" s="103"/>
      <c r="CMO24" s="103"/>
      <c r="CMP24" s="103"/>
      <c r="CMQ24" s="103"/>
      <c r="CMR24" s="103"/>
      <c r="CMS24" s="103"/>
      <c r="CMT24" s="103"/>
      <c r="CMU24" s="103"/>
      <c r="CMV24" s="103"/>
      <c r="CMW24" s="103"/>
      <c r="CMX24" s="103"/>
      <c r="CMY24" s="103"/>
      <c r="CMZ24" s="103"/>
      <c r="CNA24" s="103"/>
      <c r="CNB24" s="103"/>
      <c r="CNC24" s="103"/>
      <c r="CND24" s="103"/>
      <c r="CNE24" s="103"/>
      <c r="CNF24" s="103"/>
      <c r="CNG24" s="103"/>
      <c r="CNH24" s="103"/>
      <c r="CNI24" s="103"/>
      <c r="CNJ24" s="103"/>
      <c r="CNK24" s="103"/>
      <c r="CNL24" s="103"/>
      <c r="CNM24" s="103"/>
      <c r="CNN24" s="103"/>
      <c r="CNO24" s="103"/>
      <c r="CNP24" s="103"/>
      <c r="CNQ24" s="103"/>
      <c r="CNR24" s="103"/>
      <c r="CNS24" s="103"/>
      <c r="CNT24" s="103"/>
      <c r="CNU24" s="103"/>
      <c r="CNV24" s="103"/>
      <c r="CNW24" s="103"/>
      <c r="CNX24" s="103"/>
      <c r="CNY24" s="103"/>
      <c r="CNZ24" s="103"/>
      <c r="COA24" s="103"/>
      <c r="COB24" s="103"/>
      <c r="COC24" s="103"/>
      <c r="COD24" s="103"/>
      <c r="COE24" s="103"/>
      <c r="COF24" s="103"/>
      <c r="COG24" s="103"/>
      <c r="COH24" s="103"/>
      <c r="COI24" s="103"/>
      <c r="COJ24" s="103"/>
      <c r="COK24" s="103"/>
      <c r="COL24" s="103"/>
      <c r="COM24" s="103"/>
      <c r="CON24" s="103"/>
      <c r="COO24" s="103"/>
      <c r="COP24" s="103"/>
      <c r="COQ24" s="103"/>
      <c r="COR24" s="103"/>
      <c r="COS24" s="103"/>
      <c r="COT24" s="103"/>
      <c r="COU24" s="103"/>
      <c r="COV24" s="103"/>
      <c r="COW24" s="103"/>
      <c r="COX24" s="103"/>
      <c r="COY24" s="103"/>
      <c r="COZ24" s="103"/>
      <c r="CPA24" s="103"/>
      <c r="CPB24" s="103"/>
      <c r="CPC24" s="103"/>
      <c r="CPD24" s="103"/>
      <c r="CPE24" s="103"/>
      <c r="CPF24" s="103"/>
      <c r="CPG24" s="103"/>
      <c r="CPH24" s="103"/>
      <c r="CPI24" s="103"/>
      <c r="CPJ24" s="103"/>
      <c r="CPK24" s="103"/>
      <c r="CPL24" s="103"/>
      <c r="CPM24" s="103"/>
      <c r="CPN24" s="103"/>
      <c r="CPO24" s="103"/>
      <c r="CPP24" s="103"/>
      <c r="CPQ24" s="103"/>
      <c r="CPR24" s="103"/>
      <c r="CPS24" s="103"/>
      <c r="CPT24" s="103"/>
      <c r="CPU24" s="103"/>
      <c r="CPV24" s="103"/>
      <c r="CPW24" s="103"/>
      <c r="CPX24" s="103"/>
      <c r="CPY24" s="103"/>
      <c r="CPZ24" s="103"/>
      <c r="CQA24" s="103"/>
      <c r="CQB24" s="103"/>
      <c r="CQC24" s="103"/>
      <c r="CQD24" s="103"/>
      <c r="CQE24" s="103"/>
      <c r="CQF24" s="103"/>
      <c r="CQG24" s="103"/>
      <c r="CQH24" s="103"/>
      <c r="CQI24" s="103"/>
      <c r="CQJ24" s="103"/>
      <c r="CQK24" s="103"/>
      <c r="CQL24" s="103"/>
      <c r="CQM24" s="103"/>
      <c r="CQN24" s="103"/>
      <c r="CQO24" s="103"/>
      <c r="CQP24" s="103"/>
      <c r="CQQ24" s="103"/>
      <c r="CQR24" s="103"/>
      <c r="CQS24" s="103"/>
      <c r="CQT24" s="103"/>
      <c r="CQU24" s="103"/>
      <c r="CQV24" s="103"/>
      <c r="CQW24" s="103"/>
      <c r="CQX24" s="103"/>
      <c r="CQY24" s="103"/>
      <c r="CQZ24" s="103"/>
      <c r="CRA24" s="103"/>
      <c r="CRB24" s="103"/>
      <c r="CRC24" s="103"/>
      <c r="CRD24" s="103"/>
      <c r="CRE24" s="103"/>
      <c r="CRF24" s="103"/>
      <c r="CRG24" s="103"/>
      <c r="CRH24" s="103"/>
      <c r="CRI24" s="103"/>
      <c r="CRJ24" s="103"/>
      <c r="CRK24" s="103"/>
      <c r="CRL24" s="103"/>
      <c r="CRM24" s="103"/>
      <c r="CRN24" s="103"/>
      <c r="CRO24" s="103"/>
      <c r="CRP24" s="103"/>
      <c r="CRQ24" s="103"/>
      <c r="CRR24" s="103"/>
      <c r="CRS24" s="103"/>
      <c r="CRT24" s="103"/>
      <c r="CRU24" s="103"/>
      <c r="CRV24" s="103"/>
      <c r="CRW24" s="103"/>
      <c r="CRX24" s="103"/>
      <c r="CRY24" s="103"/>
      <c r="CRZ24" s="103"/>
      <c r="CSA24" s="103"/>
      <c r="CSB24" s="103"/>
      <c r="CSC24" s="103"/>
      <c r="CSD24" s="103"/>
      <c r="CSE24" s="103"/>
      <c r="CSF24" s="103"/>
      <c r="CSG24" s="103"/>
      <c r="CSH24" s="103"/>
      <c r="CSI24" s="103"/>
      <c r="CSJ24" s="103"/>
      <c r="CSK24" s="103"/>
      <c r="CSL24" s="103"/>
      <c r="CSM24" s="103"/>
      <c r="CSN24" s="103"/>
      <c r="CSO24" s="103"/>
      <c r="CSP24" s="103"/>
      <c r="CSQ24" s="103"/>
      <c r="CSR24" s="103"/>
      <c r="CSS24" s="103"/>
      <c r="CST24" s="103"/>
      <c r="CSU24" s="103"/>
      <c r="CSV24" s="103"/>
      <c r="CSW24" s="103"/>
      <c r="CSX24" s="103"/>
      <c r="CSY24" s="103"/>
      <c r="CSZ24" s="103"/>
      <c r="CTA24" s="103"/>
      <c r="CTB24" s="103"/>
      <c r="CTC24" s="103"/>
      <c r="CTD24" s="103"/>
      <c r="CTE24" s="103"/>
      <c r="CTF24" s="103"/>
      <c r="CTG24" s="103"/>
      <c r="CTH24" s="103"/>
      <c r="CTI24" s="103"/>
      <c r="CTJ24" s="103"/>
      <c r="CTK24" s="103"/>
      <c r="CTL24" s="103"/>
      <c r="CTM24" s="103"/>
      <c r="CTN24" s="103"/>
      <c r="CTO24" s="103"/>
      <c r="CTP24" s="103"/>
      <c r="CTQ24" s="103"/>
      <c r="CTR24" s="103"/>
      <c r="CTS24" s="103"/>
      <c r="CTT24" s="103"/>
      <c r="CTU24" s="103"/>
      <c r="CTV24" s="103"/>
      <c r="CTW24" s="103"/>
      <c r="CTX24" s="103"/>
      <c r="CTY24" s="103"/>
      <c r="CTZ24" s="103"/>
      <c r="CUA24" s="103"/>
      <c r="CUB24" s="103"/>
      <c r="CUC24" s="103"/>
      <c r="CUD24" s="103"/>
      <c r="CUE24" s="103"/>
      <c r="CUF24" s="103"/>
      <c r="CUG24" s="103"/>
      <c r="CUH24" s="103"/>
      <c r="CUI24" s="103"/>
      <c r="CUJ24" s="103"/>
      <c r="CUK24" s="103"/>
      <c r="CUL24" s="103"/>
      <c r="CUM24" s="103"/>
      <c r="CUN24" s="103"/>
      <c r="CUO24" s="103"/>
      <c r="CUP24" s="103"/>
      <c r="CUQ24" s="103"/>
      <c r="CUR24" s="103"/>
      <c r="CUS24" s="103"/>
      <c r="CUT24" s="103"/>
      <c r="CUU24" s="103"/>
      <c r="CUV24" s="103"/>
      <c r="CUW24" s="103"/>
      <c r="CUX24" s="103"/>
      <c r="CUY24" s="103"/>
      <c r="CUZ24" s="103"/>
      <c r="CVA24" s="103"/>
      <c r="CVB24" s="103"/>
      <c r="CVC24" s="103"/>
      <c r="CVD24" s="103"/>
      <c r="CVE24" s="103"/>
      <c r="CVF24" s="103"/>
      <c r="CVG24" s="103"/>
      <c r="CVH24" s="103"/>
      <c r="CVI24" s="103"/>
      <c r="CVJ24" s="103"/>
      <c r="CVK24" s="103"/>
      <c r="CVL24" s="103"/>
      <c r="CVM24" s="103"/>
      <c r="CVN24" s="103"/>
      <c r="CVO24" s="103"/>
      <c r="CVP24" s="103"/>
      <c r="CVQ24" s="103"/>
      <c r="CVR24" s="103"/>
      <c r="CVS24" s="103"/>
      <c r="CVT24" s="103"/>
      <c r="CVU24" s="103"/>
      <c r="CVV24" s="103"/>
      <c r="CVW24" s="103"/>
      <c r="CVX24" s="103"/>
      <c r="CVY24" s="103"/>
      <c r="CVZ24" s="103"/>
      <c r="CWA24" s="103"/>
      <c r="CWB24" s="103"/>
      <c r="CWC24" s="103"/>
      <c r="CWD24" s="103"/>
      <c r="CWE24" s="103"/>
      <c r="CWF24" s="103"/>
      <c r="CWG24" s="103"/>
      <c r="CWH24" s="103"/>
      <c r="CWI24" s="103"/>
      <c r="CWJ24" s="103"/>
      <c r="CWK24" s="103"/>
      <c r="CWL24" s="103"/>
      <c r="CWM24" s="103"/>
      <c r="CWN24" s="103"/>
      <c r="CWO24" s="103"/>
      <c r="CWP24" s="103"/>
      <c r="CWQ24" s="103"/>
      <c r="CWR24" s="103"/>
      <c r="CWS24" s="103"/>
      <c r="CWT24" s="103"/>
      <c r="CWU24" s="103"/>
      <c r="CWV24" s="103"/>
      <c r="CWW24" s="103"/>
      <c r="CWX24" s="103"/>
      <c r="CWY24" s="103"/>
      <c r="CWZ24" s="103"/>
      <c r="CXA24" s="103"/>
      <c r="CXB24" s="103"/>
      <c r="CXC24" s="103"/>
      <c r="CXD24" s="103"/>
      <c r="CXE24" s="103"/>
      <c r="CXF24" s="103"/>
      <c r="CXG24" s="103"/>
      <c r="CXH24" s="103"/>
      <c r="CXI24" s="103"/>
      <c r="CXJ24" s="103"/>
      <c r="CXK24" s="103"/>
      <c r="CXL24" s="103"/>
      <c r="CXM24" s="103"/>
      <c r="CXN24" s="103"/>
      <c r="CXO24" s="103"/>
      <c r="CXP24" s="103"/>
      <c r="CXQ24" s="103"/>
      <c r="CXR24" s="103"/>
      <c r="CXS24" s="103"/>
      <c r="CXT24" s="103"/>
      <c r="CXU24" s="103"/>
      <c r="CXV24" s="103"/>
      <c r="CXW24" s="103"/>
      <c r="CXX24" s="103"/>
      <c r="CXY24" s="103"/>
      <c r="CXZ24" s="103"/>
      <c r="CYA24" s="103"/>
      <c r="CYB24" s="103"/>
      <c r="CYC24" s="103"/>
      <c r="CYD24" s="103"/>
      <c r="CYE24" s="103"/>
      <c r="CYF24" s="103"/>
      <c r="CYG24" s="103"/>
      <c r="CYH24" s="103"/>
      <c r="CYI24" s="103"/>
      <c r="CYJ24" s="103"/>
      <c r="CYK24" s="103"/>
      <c r="CYL24" s="103"/>
      <c r="CYM24" s="103"/>
      <c r="CYN24" s="103"/>
      <c r="CYO24" s="103"/>
      <c r="CYP24" s="103"/>
      <c r="CYQ24" s="103"/>
      <c r="CYR24" s="103"/>
      <c r="CYS24" s="103"/>
      <c r="CYT24" s="103"/>
      <c r="CYU24" s="103"/>
      <c r="CYV24" s="103"/>
      <c r="CYW24" s="103"/>
      <c r="CYX24" s="103"/>
      <c r="CYY24" s="103"/>
      <c r="CYZ24" s="103"/>
      <c r="CZA24" s="103"/>
      <c r="CZB24" s="103"/>
      <c r="CZC24" s="103"/>
      <c r="CZD24" s="103"/>
      <c r="CZE24" s="103"/>
      <c r="CZF24" s="103"/>
      <c r="CZG24" s="103"/>
      <c r="CZH24" s="103"/>
      <c r="CZI24" s="103"/>
      <c r="CZJ24" s="103"/>
      <c r="CZK24" s="103"/>
      <c r="CZL24" s="103"/>
      <c r="CZM24" s="103"/>
      <c r="CZN24" s="103"/>
      <c r="CZO24" s="103"/>
      <c r="CZP24" s="103"/>
      <c r="CZQ24" s="103"/>
      <c r="CZR24" s="103"/>
      <c r="CZS24" s="103"/>
      <c r="CZT24" s="103"/>
      <c r="CZU24" s="103"/>
      <c r="CZV24" s="103"/>
      <c r="CZW24" s="103"/>
      <c r="CZX24" s="103"/>
      <c r="CZY24" s="103"/>
      <c r="CZZ24" s="103"/>
      <c r="DAA24" s="103"/>
      <c r="DAB24" s="103"/>
      <c r="DAC24" s="103"/>
      <c r="DAD24" s="103"/>
      <c r="DAE24" s="103"/>
      <c r="DAF24" s="103"/>
      <c r="DAG24" s="103"/>
      <c r="DAH24" s="103"/>
      <c r="DAI24" s="103"/>
      <c r="DAJ24" s="103"/>
      <c r="DAK24" s="103"/>
      <c r="DAL24" s="103"/>
      <c r="DAM24" s="103"/>
      <c r="DAN24" s="103"/>
      <c r="DAO24" s="103"/>
      <c r="DAP24" s="103"/>
      <c r="DAQ24" s="103"/>
      <c r="DAR24" s="103"/>
      <c r="DAS24" s="103"/>
      <c r="DAT24" s="103"/>
      <c r="DAU24" s="103"/>
      <c r="DAV24" s="103"/>
      <c r="DAW24" s="103"/>
      <c r="DAX24" s="103"/>
      <c r="DAY24" s="103"/>
      <c r="DAZ24" s="103"/>
      <c r="DBA24" s="103"/>
      <c r="DBB24" s="103"/>
      <c r="DBC24" s="103"/>
      <c r="DBD24" s="103"/>
      <c r="DBE24" s="103"/>
      <c r="DBF24" s="103"/>
      <c r="DBG24" s="103"/>
      <c r="DBH24" s="103"/>
      <c r="DBI24" s="103"/>
      <c r="DBJ24" s="103"/>
      <c r="DBK24" s="103"/>
      <c r="DBL24" s="103"/>
      <c r="DBM24" s="103"/>
      <c r="DBN24" s="103"/>
      <c r="DBO24" s="103"/>
      <c r="DBP24" s="103"/>
      <c r="DBQ24" s="103"/>
      <c r="DBR24" s="103"/>
      <c r="DBS24" s="103"/>
      <c r="DBT24" s="103"/>
      <c r="DBU24" s="103"/>
      <c r="DBV24" s="103"/>
      <c r="DBW24" s="103"/>
      <c r="DBX24" s="103"/>
      <c r="DBY24" s="103"/>
      <c r="DBZ24" s="103"/>
      <c r="DCA24" s="103"/>
      <c r="DCB24" s="103"/>
      <c r="DCC24" s="103"/>
      <c r="DCD24" s="103"/>
      <c r="DCE24" s="103"/>
      <c r="DCF24" s="103"/>
      <c r="DCG24" s="103"/>
      <c r="DCH24" s="103"/>
      <c r="DCI24" s="103"/>
      <c r="DCJ24" s="103"/>
      <c r="DCK24" s="103"/>
      <c r="DCL24" s="103"/>
      <c r="DCM24" s="103"/>
      <c r="DCN24" s="103"/>
      <c r="DCO24" s="103"/>
      <c r="DCP24" s="103"/>
      <c r="DCQ24" s="103"/>
      <c r="DCR24" s="103"/>
      <c r="DCS24" s="103"/>
      <c r="DCT24" s="103"/>
      <c r="DCU24" s="103"/>
      <c r="DCV24" s="103"/>
      <c r="DCW24" s="103"/>
      <c r="DCX24" s="103"/>
      <c r="DCY24" s="103"/>
      <c r="DCZ24" s="103"/>
      <c r="DDA24" s="103"/>
      <c r="DDB24" s="103"/>
      <c r="DDC24" s="103"/>
      <c r="DDD24" s="103"/>
      <c r="DDE24" s="103"/>
      <c r="DDF24" s="103"/>
      <c r="DDG24" s="103"/>
      <c r="DDH24" s="103"/>
      <c r="DDI24" s="103"/>
      <c r="DDJ24" s="103"/>
      <c r="DDK24" s="103"/>
      <c r="DDL24" s="103"/>
      <c r="DDM24" s="103"/>
      <c r="DDN24" s="103"/>
      <c r="DDO24" s="103"/>
      <c r="DDP24" s="103"/>
      <c r="DDQ24" s="103"/>
      <c r="DDR24" s="103"/>
      <c r="DDS24" s="103"/>
      <c r="DDT24" s="103"/>
      <c r="DDU24" s="103"/>
      <c r="DDV24" s="103"/>
      <c r="DDW24" s="103"/>
      <c r="DDX24" s="103"/>
      <c r="DDY24" s="103"/>
      <c r="DDZ24" s="103"/>
      <c r="DEA24" s="103"/>
      <c r="DEB24" s="103"/>
      <c r="DEC24" s="103"/>
      <c r="DED24" s="103"/>
      <c r="DEE24" s="103"/>
      <c r="DEF24" s="103"/>
      <c r="DEG24" s="103"/>
      <c r="DEH24" s="103"/>
      <c r="DEI24" s="103"/>
      <c r="DEJ24" s="103"/>
      <c r="DEK24" s="103"/>
      <c r="DEL24" s="103"/>
      <c r="DEM24" s="103"/>
      <c r="DEN24" s="103"/>
      <c r="DEO24" s="103"/>
      <c r="DEP24" s="103"/>
      <c r="DEQ24" s="103"/>
      <c r="DER24" s="103"/>
      <c r="DES24" s="103"/>
      <c r="DET24" s="103"/>
      <c r="DEU24" s="103"/>
      <c r="DEV24" s="103"/>
      <c r="DEW24" s="103"/>
      <c r="DEX24" s="103"/>
      <c r="DEY24" s="103"/>
      <c r="DEZ24" s="103"/>
      <c r="DFA24" s="103"/>
      <c r="DFB24" s="103"/>
      <c r="DFC24" s="103"/>
      <c r="DFD24" s="103"/>
      <c r="DFE24" s="103"/>
      <c r="DFF24" s="103"/>
      <c r="DFG24" s="103"/>
      <c r="DFH24" s="103"/>
      <c r="DFI24" s="103"/>
      <c r="DFJ24" s="103"/>
      <c r="DFK24" s="103"/>
      <c r="DFL24" s="103"/>
      <c r="DFM24" s="103"/>
      <c r="DFN24" s="103"/>
      <c r="DFO24" s="103"/>
      <c r="DFP24" s="103"/>
      <c r="DFQ24" s="103"/>
      <c r="DFR24" s="103"/>
      <c r="DFS24" s="103"/>
      <c r="DFT24" s="103"/>
      <c r="DFU24" s="103"/>
      <c r="DFV24" s="103"/>
      <c r="DFW24" s="103"/>
      <c r="DFX24" s="103"/>
      <c r="DFY24" s="103"/>
      <c r="DFZ24" s="103"/>
      <c r="DGA24" s="103"/>
      <c r="DGB24" s="103"/>
      <c r="DGC24" s="103"/>
      <c r="DGD24" s="103"/>
      <c r="DGE24" s="103"/>
      <c r="DGF24" s="103"/>
      <c r="DGG24" s="103"/>
      <c r="DGH24" s="103"/>
      <c r="DGI24" s="103"/>
      <c r="DGJ24" s="103"/>
      <c r="DGK24" s="103"/>
      <c r="DGL24" s="103"/>
      <c r="DGM24" s="103"/>
      <c r="DGN24" s="103"/>
      <c r="DGO24" s="103"/>
      <c r="DGP24" s="103"/>
      <c r="DGQ24" s="103"/>
      <c r="DGR24" s="103"/>
      <c r="DGS24" s="103"/>
      <c r="DGT24" s="103"/>
      <c r="DGU24" s="103"/>
      <c r="DGV24" s="103"/>
      <c r="DGW24" s="103"/>
      <c r="DGX24" s="103"/>
      <c r="DGY24" s="103"/>
      <c r="DGZ24" s="103"/>
      <c r="DHA24" s="103"/>
      <c r="DHB24" s="103"/>
      <c r="DHC24" s="103"/>
      <c r="DHD24" s="103"/>
      <c r="DHE24" s="103"/>
      <c r="DHF24" s="103"/>
      <c r="DHG24" s="103"/>
      <c r="DHH24" s="103"/>
      <c r="DHI24" s="103"/>
      <c r="DHJ24" s="103"/>
      <c r="DHK24" s="103"/>
      <c r="DHL24" s="103"/>
      <c r="DHM24" s="103"/>
      <c r="DHN24" s="103"/>
      <c r="DHO24" s="103"/>
      <c r="DHP24" s="103"/>
      <c r="DHQ24" s="103"/>
      <c r="DHR24" s="103"/>
      <c r="DHS24" s="103"/>
      <c r="DHT24" s="103"/>
      <c r="DHU24" s="103"/>
      <c r="DHV24" s="103"/>
      <c r="DHW24" s="103"/>
      <c r="DHX24" s="103"/>
      <c r="DHY24" s="103"/>
      <c r="DHZ24" s="103"/>
      <c r="DIA24" s="103"/>
      <c r="DIB24" s="103"/>
      <c r="DIC24" s="103"/>
      <c r="DID24" s="103"/>
      <c r="DIE24" s="103"/>
      <c r="DIF24" s="103"/>
      <c r="DIG24" s="103"/>
      <c r="DIH24" s="103"/>
      <c r="DII24" s="103"/>
      <c r="DIJ24" s="103"/>
      <c r="DIK24" s="103"/>
      <c r="DIL24" s="103"/>
      <c r="DIM24" s="103"/>
      <c r="DIN24" s="103"/>
      <c r="DIO24" s="103"/>
      <c r="DIP24" s="103"/>
      <c r="DIQ24" s="103"/>
      <c r="DIR24" s="103"/>
      <c r="DIS24" s="103"/>
      <c r="DIT24" s="103"/>
      <c r="DIU24" s="103"/>
      <c r="DIV24" s="103"/>
      <c r="DIW24" s="103"/>
      <c r="DIX24" s="103"/>
      <c r="DIY24" s="103"/>
      <c r="DIZ24" s="103"/>
      <c r="DJA24" s="103"/>
      <c r="DJB24" s="103"/>
      <c r="DJC24" s="103"/>
      <c r="DJD24" s="103"/>
      <c r="DJE24" s="103"/>
      <c r="DJF24" s="103"/>
      <c r="DJG24" s="103"/>
      <c r="DJH24" s="103"/>
      <c r="DJI24" s="103"/>
      <c r="DJJ24" s="103"/>
      <c r="DJK24" s="103"/>
      <c r="DJL24" s="103"/>
      <c r="DJM24" s="103"/>
      <c r="DJN24" s="103"/>
      <c r="DJO24" s="103"/>
      <c r="DJP24" s="103"/>
      <c r="DJQ24" s="103"/>
      <c r="DJR24" s="103"/>
      <c r="DJS24" s="103"/>
      <c r="DJT24" s="103"/>
      <c r="DJU24" s="103"/>
      <c r="DJV24" s="103"/>
      <c r="DJW24" s="103"/>
      <c r="DJX24" s="103"/>
      <c r="DJY24" s="103"/>
      <c r="DJZ24" s="103"/>
      <c r="DKA24" s="103"/>
      <c r="DKB24" s="103"/>
      <c r="DKC24" s="103"/>
      <c r="DKD24" s="103"/>
      <c r="DKE24" s="103"/>
      <c r="DKF24" s="103"/>
      <c r="DKG24" s="103"/>
      <c r="DKH24" s="103"/>
      <c r="DKI24" s="103"/>
      <c r="DKJ24" s="103"/>
      <c r="DKK24" s="103"/>
      <c r="DKL24" s="103"/>
      <c r="DKM24" s="103"/>
      <c r="DKN24" s="103"/>
      <c r="DKO24" s="103"/>
      <c r="DKP24" s="103"/>
      <c r="DKQ24" s="103"/>
      <c r="DKR24" s="103"/>
      <c r="DKS24" s="103"/>
      <c r="DKT24" s="103"/>
      <c r="DKU24" s="103"/>
      <c r="DKV24" s="103"/>
      <c r="DKW24" s="103"/>
      <c r="DKX24" s="103"/>
      <c r="DKY24" s="103"/>
      <c r="DKZ24" s="103"/>
      <c r="DLA24" s="103"/>
      <c r="DLB24" s="103"/>
      <c r="DLC24" s="103"/>
      <c r="DLD24" s="103"/>
      <c r="DLE24" s="103"/>
      <c r="DLF24" s="103"/>
      <c r="DLG24" s="103"/>
      <c r="DLH24" s="103"/>
      <c r="DLI24" s="103"/>
      <c r="DLJ24" s="103"/>
      <c r="DLK24" s="103"/>
      <c r="DLL24" s="103"/>
      <c r="DLM24" s="103"/>
      <c r="DLN24" s="103"/>
      <c r="DLO24" s="103"/>
      <c r="DLP24" s="103"/>
      <c r="DLQ24" s="103"/>
      <c r="DLR24" s="103"/>
      <c r="DLS24" s="103"/>
      <c r="DLT24" s="103"/>
      <c r="DLU24" s="103"/>
      <c r="DLV24" s="103"/>
      <c r="DLW24" s="103"/>
      <c r="DLX24" s="103"/>
      <c r="DLY24" s="103"/>
      <c r="DLZ24" s="103"/>
      <c r="DMA24" s="103"/>
      <c r="DMB24" s="103"/>
      <c r="DMC24" s="103"/>
      <c r="DMD24" s="103"/>
      <c r="DME24" s="103"/>
      <c r="DMF24" s="103"/>
      <c r="DMG24" s="103"/>
      <c r="DMH24" s="103"/>
      <c r="DMI24" s="103"/>
      <c r="DMJ24" s="103"/>
      <c r="DMK24" s="103"/>
      <c r="DML24" s="103"/>
      <c r="DMM24" s="103"/>
      <c r="DMN24" s="103"/>
      <c r="DMO24" s="103"/>
      <c r="DMP24" s="103"/>
      <c r="DMQ24" s="103"/>
      <c r="DMR24" s="103"/>
      <c r="DMS24" s="103"/>
      <c r="DMT24" s="103"/>
      <c r="DMU24" s="103"/>
      <c r="DMV24" s="103"/>
      <c r="DMW24" s="103"/>
      <c r="DMX24" s="103"/>
      <c r="DMY24" s="103"/>
      <c r="DMZ24" s="103"/>
      <c r="DNA24" s="103"/>
      <c r="DNB24" s="103"/>
      <c r="DNC24" s="103"/>
      <c r="DND24" s="103"/>
      <c r="DNE24" s="103"/>
      <c r="DNF24" s="103"/>
      <c r="DNG24" s="103"/>
      <c r="DNH24" s="103"/>
      <c r="DNI24" s="103"/>
      <c r="DNJ24" s="103"/>
      <c r="DNK24" s="103"/>
      <c r="DNL24" s="103"/>
      <c r="DNM24" s="103"/>
      <c r="DNN24" s="103"/>
      <c r="DNO24" s="103"/>
      <c r="DNP24" s="103"/>
      <c r="DNQ24" s="103"/>
      <c r="DNR24" s="103"/>
      <c r="DNS24" s="103"/>
      <c r="DNT24" s="103"/>
      <c r="DNU24" s="103"/>
      <c r="DNV24" s="103"/>
      <c r="DNW24" s="103"/>
      <c r="DNX24" s="103"/>
      <c r="DNY24" s="103"/>
      <c r="DNZ24" s="103"/>
      <c r="DOA24" s="103"/>
      <c r="DOB24" s="103"/>
      <c r="DOC24" s="103"/>
      <c r="DOD24" s="103"/>
      <c r="DOE24" s="103"/>
      <c r="DOF24" s="103"/>
      <c r="DOG24" s="103"/>
      <c r="DOH24" s="103"/>
      <c r="DOI24" s="103"/>
      <c r="DOJ24" s="103"/>
      <c r="DOK24" s="103"/>
      <c r="DOL24" s="103"/>
      <c r="DOM24" s="103"/>
      <c r="DON24" s="103"/>
      <c r="DOO24" s="103"/>
      <c r="DOP24" s="103"/>
      <c r="DOQ24" s="103"/>
      <c r="DOR24" s="103"/>
      <c r="DOS24" s="103"/>
      <c r="DOT24" s="103"/>
      <c r="DOU24" s="103"/>
      <c r="DOV24" s="103"/>
      <c r="DOW24" s="103"/>
      <c r="DOX24" s="103"/>
      <c r="DOY24" s="103"/>
      <c r="DOZ24" s="103"/>
      <c r="DPA24" s="103"/>
      <c r="DPB24" s="103"/>
      <c r="DPC24" s="103"/>
      <c r="DPD24" s="103"/>
      <c r="DPE24" s="103"/>
      <c r="DPF24" s="103"/>
      <c r="DPG24" s="103"/>
      <c r="DPH24" s="103"/>
      <c r="DPI24" s="103"/>
      <c r="DPJ24" s="103"/>
      <c r="DPK24" s="103"/>
      <c r="DPL24" s="103"/>
      <c r="DPM24" s="103"/>
      <c r="DPN24" s="103"/>
      <c r="DPO24" s="103"/>
      <c r="DPP24" s="103"/>
      <c r="DPQ24" s="103"/>
      <c r="DPR24" s="103"/>
      <c r="DPS24" s="103"/>
      <c r="DPT24" s="103"/>
      <c r="DPU24" s="103"/>
      <c r="DPV24" s="103"/>
      <c r="DPW24" s="103"/>
      <c r="DPX24" s="103"/>
      <c r="DPY24" s="103"/>
      <c r="DPZ24" s="103"/>
      <c r="DQA24" s="103"/>
      <c r="DQB24" s="103"/>
      <c r="DQC24" s="103"/>
      <c r="DQD24" s="103"/>
      <c r="DQE24" s="103"/>
      <c r="DQF24" s="103"/>
      <c r="DQG24" s="103"/>
      <c r="DQH24" s="103"/>
      <c r="DQI24" s="103"/>
      <c r="DQJ24" s="103"/>
      <c r="DQK24" s="103"/>
      <c r="DQL24" s="103"/>
      <c r="DQM24" s="103"/>
      <c r="DQN24" s="103"/>
      <c r="DQO24" s="103"/>
      <c r="DQP24" s="103"/>
      <c r="DQQ24" s="103"/>
      <c r="DQR24" s="103"/>
      <c r="DQS24" s="103"/>
      <c r="DQT24" s="103"/>
      <c r="DQU24" s="103"/>
      <c r="DQV24" s="103"/>
      <c r="DQW24" s="103"/>
      <c r="DQX24" s="103"/>
      <c r="DQY24" s="103"/>
      <c r="DQZ24" s="103"/>
      <c r="DRA24" s="103"/>
      <c r="DRB24" s="103"/>
      <c r="DRC24" s="103"/>
      <c r="DRD24" s="103"/>
      <c r="DRE24" s="103"/>
      <c r="DRF24" s="103"/>
      <c r="DRG24" s="103"/>
      <c r="DRH24" s="103"/>
      <c r="DRI24" s="103"/>
      <c r="DRJ24" s="103"/>
      <c r="DRK24" s="103"/>
      <c r="DRL24" s="103"/>
      <c r="DRM24" s="103"/>
      <c r="DRN24" s="103"/>
      <c r="DRO24" s="103"/>
      <c r="DRP24" s="103"/>
      <c r="DRQ24" s="103"/>
      <c r="DRR24" s="103"/>
      <c r="DRS24" s="103"/>
      <c r="DRT24" s="103"/>
      <c r="DRU24" s="103"/>
      <c r="DRV24" s="103"/>
      <c r="DRW24" s="103"/>
      <c r="DRX24" s="103"/>
      <c r="DRY24" s="103"/>
      <c r="DRZ24" s="103"/>
      <c r="DSA24" s="103"/>
      <c r="DSB24" s="103"/>
      <c r="DSC24" s="103"/>
      <c r="DSD24" s="103"/>
      <c r="DSE24" s="103"/>
      <c r="DSF24" s="103"/>
      <c r="DSG24" s="103"/>
      <c r="DSH24" s="103"/>
      <c r="DSI24" s="103"/>
      <c r="DSJ24" s="103"/>
      <c r="DSK24" s="103"/>
      <c r="DSL24" s="103"/>
      <c r="DSM24" s="103"/>
      <c r="DSN24" s="103"/>
      <c r="DSO24" s="103"/>
      <c r="DSP24" s="103"/>
      <c r="DSQ24" s="103"/>
      <c r="DSR24" s="103"/>
      <c r="DSS24" s="103"/>
      <c r="DST24" s="103"/>
      <c r="DSU24" s="103"/>
      <c r="DSV24" s="103"/>
      <c r="DSW24" s="103"/>
      <c r="DSX24" s="103"/>
      <c r="DSY24" s="103"/>
      <c r="DSZ24" s="103"/>
      <c r="DTA24" s="103"/>
      <c r="DTB24" s="103"/>
      <c r="DTC24" s="103"/>
      <c r="DTD24" s="103"/>
      <c r="DTE24" s="103"/>
      <c r="DTF24" s="103"/>
      <c r="DTG24" s="103"/>
      <c r="DTH24" s="103"/>
      <c r="DTI24" s="103"/>
      <c r="DTJ24" s="103"/>
      <c r="DTK24" s="103"/>
      <c r="DTL24" s="103"/>
      <c r="DTM24" s="103"/>
      <c r="DTN24" s="103"/>
      <c r="DTO24" s="103"/>
      <c r="DTP24" s="103"/>
      <c r="DTQ24" s="103"/>
      <c r="DTR24" s="103"/>
      <c r="DTS24" s="103"/>
      <c r="DTT24" s="103"/>
      <c r="DTU24" s="103"/>
      <c r="DTV24" s="103"/>
      <c r="DTW24" s="103"/>
      <c r="DTX24" s="103"/>
      <c r="DTY24" s="103"/>
      <c r="DTZ24" s="103"/>
      <c r="DUA24" s="103"/>
      <c r="DUB24" s="103"/>
      <c r="DUC24" s="103"/>
      <c r="DUD24" s="103"/>
      <c r="DUE24" s="103"/>
      <c r="DUF24" s="103"/>
      <c r="DUG24" s="103"/>
      <c r="DUH24" s="103"/>
      <c r="DUI24" s="103"/>
      <c r="DUJ24" s="103"/>
      <c r="DUK24" s="103"/>
      <c r="DUL24" s="103"/>
      <c r="DUM24" s="103"/>
      <c r="DUN24" s="103"/>
      <c r="DUO24" s="103"/>
      <c r="DUP24" s="103"/>
      <c r="DUQ24" s="103"/>
      <c r="DUR24" s="103"/>
      <c r="DUS24" s="103"/>
      <c r="DUT24" s="103"/>
      <c r="DUU24" s="103"/>
      <c r="DUV24" s="103"/>
      <c r="DUW24" s="103"/>
      <c r="DUX24" s="103"/>
      <c r="DUY24" s="103"/>
      <c r="DUZ24" s="103"/>
      <c r="DVA24" s="103"/>
      <c r="DVB24" s="103"/>
      <c r="DVC24" s="103"/>
      <c r="DVD24" s="103"/>
      <c r="DVE24" s="103"/>
      <c r="DVF24" s="103"/>
      <c r="DVG24" s="103"/>
      <c r="DVH24" s="103"/>
      <c r="DVI24" s="103"/>
      <c r="DVJ24" s="103"/>
      <c r="DVK24" s="103"/>
      <c r="DVL24" s="103"/>
      <c r="DVM24" s="103"/>
      <c r="DVN24" s="103"/>
      <c r="DVO24" s="103"/>
      <c r="DVP24" s="103"/>
      <c r="DVQ24" s="103"/>
      <c r="DVR24" s="103"/>
      <c r="DVS24" s="103"/>
      <c r="DVT24" s="103"/>
      <c r="DVU24" s="103"/>
      <c r="DVV24" s="103"/>
      <c r="DVW24" s="103"/>
      <c r="DVX24" s="103"/>
      <c r="DVY24" s="103"/>
      <c r="DVZ24" s="103"/>
      <c r="DWA24" s="103"/>
      <c r="DWB24" s="103"/>
      <c r="DWC24" s="103"/>
      <c r="DWD24" s="103"/>
      <c r="DWE24" s="103"/>
      <c r="DWF24" s="103"/>
      <c r="DWG24" s="103"/>
      <c r="DWH24" s="103"/>
      <c r="DWI24" s="103"/>
      <c r="DWJ24" s="103"/>
      <c r="DWK24" s="103"/>
      <c r="DWL24" s="103"/>
      <c r="DWM24" s="103"/>
      <c r="DWN24" s="103"/>
      <c r="DWO24" s="103"/>
      <c r="DWP24" s="103"/>
      <c r="DWQ24" s="103"/>
      <c r="DWR24" s="103"/>
      <c r="DWS24" s="103"/>
      <c r="DWT24" s="103"/>
      <c r="DWU24" s="103"/>
      <c r="DWV24" s="103"/>
      <c r="DWW24" s="103"/>
      <c r="DWX24" s="103"/>
      <c r="DWY24" s="103"/>
      <c r="DWZ24" s="103"/>
      <c r="DXA24" s="103"/>
      <c r="DXB24" s="103"/>
      <c r="DXC24" s="103"/>
      <c r="DXD24" s="103"/>
      <c r="DXE24" s="103"/>
      <c r="DXF24" s="103"/>
      <c r="DXG24" s="103"/>
      <c r="DXH24" s="103"/>
      <c r="DXI24" s="103"/>
      <c r="DXJ24" s="103"/>
      <c r="DXK24" s="103"/>
      <c r="DXL24" s="103"/>
      <c r="DXM24" s="103"/>
      <c r="DXN24" s="103"/>
      <c r="DXO24" s="103"/>
      <c r="DXP24" s="103"/>
      <c r="DXQ24" s="103"/>
      <c r="DXR24" s="103"/>
      <c r="DXS24" s="103"/>
      <c r="DXT24" s="103"/>
      <c r="DXU24" s="103"/>
      <c r="DXV24" s="103"/>
      <c r="DXW24" s="103"/>
      <c r="DXX24" s="103"/>
      <c r="DXY24" s="103"/>
      <c r="DXZ24" s="103"/>
      <c r="DYA24" s="103"/>
      <c r="DYB24" s="103"/>
      <c r="DYC24" s="103"/>
      <c r="DYD24" s="103"/>
      <c r="DYE24" s="103"/>
      <c r="DYF24" s="103"/>
      <c r="DYG24" s="103"/>
      <c r="DYH24" s="103"/>
      <c r="DYI24" s="103"/>
      <c r="DYJ24" s="103"/>
      <c r="DYK24" s="103"/>
      <c r="DYL24" s="103"/>
      <c r="DYM24" s="103"/>
      <c r="DYN24" s="103"/>
      <c r="DYO24" s="103"/>
      <c r="DYP24" s="103"/>
      <c r="DYQ24" s="103"/>
      <c r="DYR24" s="103"/>
      <c r="DYS24" s="103"/>
      <c r="DYT24" s="103"/>
      <c r="DYU24" s="103"/>
      <c r="DYV24" s="103"/>
      <c r="DYW24" s="103"/>
      <c r="DYX24" s="103"/>
      <c r="DYY24" s="103"/>
      <c r="DYZ24" s="103"/>
      <c r="DZA24" s="103"/>
      <c r="DZB24" s="103"/>
      <c r="DZC24" s="103"/>
      <c r="DZD24" s="103"/>
      <c r="DZE24" s="103"/>
      <c r="DZF24" s="103"/>
      <c r="DZG24" s="103"/>
      <c r="DZH24" s="103"/>
      <c r="DZI24" s="103"/>
      <c r="DZJ24" s="103"/>
      <c r="DZK24" s="103"/>
      <c r="DZL24" s="103"/>
      <c r="DZM24" s="103"/>
      <c r="DZN24" s="103"/>
      <c r="DZO24" s="103"/>
      <c r="DZP24" s="103"/>
      <c r="DZQ24" s="103"/>
      <c r="DZR24" s="103"/>
      <c r="DZS24" s="103"/>
      <c r="DZT24" s="103"/>
      <c r="DZU24" s="103"/>
      <c r="DZV24" s="103"/>
      <c r="DZW24" s="103"/>
      <c r="DZX24" s="103"/>
      <c r="DZY24" s="103"/>
      <c r="DZZ24" s="103"/>
      <c r="EAA24" s="103"/>
      <c r="EAB24" s="103"/>
      <c r="EAC24" s="103"/>
      <c r="EAD24" s="103"/>
      <c r="EAE24" s="103"/>
      <c r="EAF24" s="103"/>
      <c r="EAG24" s="103"/>
      <c r="EAH24" s="103"/>
      <c r="EAI24" s="103"/>
      <c r="EAJ24" s="103"/>
      <c r="EAK24" s="103"/>
      <c r="EAL24" s="103"/>
      <c r="EAM24" s="103"/>
      <c r="EAN24" s="103"/>
      <c r="EAO24" s="103"/>
      <c r="EAP24" s="103"/>
      <c r="EAQ24" s="103"/>
      <c r="EAR24" s="103"/>
      <c r="EAS24" s="103"/>
      <c r="EAT24" s="103"/>
      <c r="EAU24" s="103"/>
      <c r="EAV24" s="103"/>
      <c r="EAW24" s="103"/>
      <c r="EAX24" s="103"/>
      <c r="EAY24" s="103"/>
      <c r="EAZ24" s="103"/>
      <c r="EBA24" s="103"/>
      <c r="EBB24" s="103"/>
      <c r="EBC24" s="103"/>
      <c r="EBD24" s="103"/>
      <c r="EBE24" s="103"/>
      <c r="EBF24" s="103"/>
      <c r="EBG24" s="103"/>
      <c r="EBH24" s="103"/>
      <c r="EBI24" s="103"/>
      <c r="EBJ24" s="103"/>
      <c r="EBK24" s="103"/>
      <c r="EBL24" s="103"/>
      <c r="EBM24" s="103"/>
      <c r="EBN24" s="103"/>
      <c r="EBO24" s="103"/>
      <c r="EBP24" s="103"/>
      <c r="EBQ24" s="103"/>
      <c r="EBR24" s="103"/>
      <c r="EBS24" s="103"/>
      <c r="EBT24" s="103"/>
      <c r="EBU24" s="103"/>
      <c r="EBV24" s="103"/>
      <c r="EBW24" s="103"/>
      <c r="EBX24" s="103"/>
      <c r="EBY24" s="103"/>
      <c r="EBZ24" s="103"/>
      <c r="ECA24" s="103"/>
      <c r="ECB24" s="103"/>
      <c r="ECC24" s="103"/>
      <c r="ECD24" s="103"/>
      <c r="ECE24" s="103"/>
      <c r="ECF24" s="103"/>
      <c r="ECG24" s="103"/>
      <c r="ECH24" s="103"/>
      <c r="ECI24" s="103"/>
      <c r="ECJ24" s="103"/>
      <c r="ECK24" s="103"/>
      <c r="ECL24" s="103"/>
      <c r="ECM24" s="103"/>
      <c r="ECN24" s="103"/>
      <c r="ECO24" s="103"/>
      <c r="ECP24" s="103"/>
      <c r="ECQ24" s="103"/>
      <c r="ECR24" s="103"/>
      <c r="ECS24" s="103"/>
      <c r="ECT24" s="103"/>
      <c r="ECU24" s="103"/>
      <c r="ECV24" s="103"/>
      <c r="ECW24" s="103"/>
      <c r="ECX24" s="103"/>
      <c r="ECY24" s="103"/>
      <c r="ECZ24" s="103"/>
      <c r="EDA24" s="103"/>
      <c r="EDB24" s="103"/>
      <c r="EDC24" s="103"/>
      <c r="EDD24" s="103"/>
      <c r="EDE24" s="103"/>
      <c r="EDF24" s="103"/>
      <c r="EDG24" s="103"/>
      <c r="EDH24" s="103"/>
      <c r="EDI24" s="103"/>
      <c r="EDJ24" s="103"/>
      <c r="EDK24" s="103"/>
      <c r="EDL24" s="103"/>
      <c r="EDM24" s="103"/>
      <c r="EDN24" s="103"/>
      <c r="EDO24" s="103"/>
      <c r="EDP24" s="103"/>
      <c r="EDQ24" s="103"/>
      <c r="EDR24" s="103"/>
      <c r="EDS24" s="103"/>
      <c r="EDT24" s="103"/>
      <c r="EDU24" s="103"/>
      <c r="EDV24" s="103"/>
      <c r="EDW24" s="103"/>
      <c r="EDX24" s="103"/>
      <c r="EDY24" s="103"/>
      <c r="EDZ24" s="103"/>
      <c r="EEA24" s="103"/>
      <c r="EEB24" s="103"/>
      <c r="EEC24" s="103"/>
      <c r="EED24" s="103"/>
      <c r="EEE24" s="103"/>
      <c r="EEF24" s="103"/>
      <c r="EEG24" s="103"/>
      <c r="EEH24" s="103"/>
      <c r="EEI24" s="103"/>
      <c r="EEJ24" s="103"/>
      <c r="EEK24" s="103"/>
      <c r="EEL24" s="103"/>
      <c r="EEM24" s="103"/>
      <c r="EEN24" s="103"/>
      <c r="EEO24" s="103"/>
      <c r="EEP24" s="103"/>
      <c r="EEQ24" s="103"/>
      <c r="EER24" s="103"/>
      <c r="EES24" s="103"/>
      <c r="EET24" s="103"/>
      <c r="EEU24" s="103"/>
      <c r="EEV24" s="103"/>
      <c r="EEW24" s="103"/>
      <c r="EEX24" s="103"/>
      <c r="EEY24" s="103"/>
      <c r="EEZ24" s="103"/>
      <c r="EFA24" s="103"/>
      <c r="EFB24" s="103"/>
      <c r="EFC24" s="103"/>
      <c r="EFD24" s="103"/>
      <c r="EFE24" s="103"/>
      <c r="EFF24" s="103"/>
      <c r="EFG24" s="103"/>
      <c r="EFH24" s="103"/>
      <c r="EFI24" s="103"/>
      <c r="EFJ24" s="103"/>
      <c r="EFK24" s="103"/>
      <c r="EFL24" s="103"/>
      <c r="EFM24" s="103"/>
      <c r="EFN24" s="103"/>
      <c r="EFO24" s="103"/>
      <c r="EFP24" s="103"/>
      <c r="EFQ24" s="103"/>
      <c r="EFR24" s="103"/>
      <c r="EFS24" s="103"/>
      <c r="EFT24" s="103"/>
      <c r="EFU24" s="103"/>
      <c r="EFV24" s="103"/>
      <c r="EFW24" s="103"/>
      <c r="EFX24" s="103"/>
      <c r="EFY24" s="103"/>
      <c r="EFZ24" s="103"/>
      <c r="EGA24" s="103"/>
      <c r="EGB24" s="103"/>
      <c r="EGC24" s="103"/>
      <c r="EGD24" s="103"/>
      <c r="EGE24" s="103"/>
      <c r="EGF24" s="103"/>
      <c r="EGG24" s="103"/>
      <c r="EGH24" s="103"/>
      <c r="EGI24" s="103"/>
      <c r="EGJ24" s="103"/>
      <c r="EGK24" s="103"/>
      <c r="EGL24" s="103"/>
      <c r="EGM24" s="103"/>
      <c r="EGN24" s="103"/>
      <c r="EGO24" s="103"/>
      <c r="EGP24" s="103"/>
      <c r="EGQ24" s="103"/>
      <c r="EGR24" s="103"/>
      <c r="EGS24" s="103"/>
      <c r="EGT24" s="103"/>
      <c r="EGU24" s="103"/>
      <c r="EGV24" s="103"/>
      <c r="EGW24" s="103"/>
      <c r="EGX24" s="103"/>
      <c r="EGY24" s="103"/>
      <c r="EGZ24" s="103"/>
      <c r="EHA24" s="103"/>
      <c r="EHB24" s="103"/>
      <c r="EHC24" s="103"/>
      <c r="EHD24" s="103"/>
      <c r="EHE24" s="103"/>
      <c r="EHF24" s="103"/>
      <c r="EHG24" s="103"/>
      <c r="EHH24" s="103"/>
      <c r="EHI24" s="103"/>
      <c r="EHJ24" s="103"/>
      <c r="EHK24" s="103"/>
      <c r="EHL24" s="103"/>
      <c r="EHM24" s="103"/>
      <c r="EHN24" s="103"/>
      <c r="EHO24" s="103"/>
      <c r="EHP24" s="103"/>
      <c r="EHQ24" s="103"/>
      <c r="EHR24" s="103"/>
      <c r="EHS24" s="103"/>
      <c r="EHT24" s="103"/>
      <c r="EHU24" s="103"/>
      <c r="EHV24" s="103"/>
      <c r="EHW24" s="103"/>
      <c r="EHX24" s="103"/>
      <c r="EHY24" s="103"/>
      <c r="EHZ24" s="103"/>
      <c r="EIA24" s="103"/>
      <c r="EIB24" s="103"/>
      <c r="EIC24" s="103"/>
      <c r="EID24" s="103"/>
      <c r="EIE24" s="103"/>
      <c r="EIF24" s="103"/>
      <c r="EIG24" s="103"/>
      <c r="EIH24" s="103"/>
      <c r="EII24" s="103"/>
      <c r="EIJ24" s="103"/>
      <c r="EIK24" s="103"/>
      <c r="EIL24" s="103"/>
      <c r="EIM24" s="103"/>
      <c r="EIN24" s="103"/>
      <c r="EIO24" s="103"/>
      <c r="EIP24" s="103"/>
      <c r="EIQ24" s="103"/>
      <c r="EIR24" s="103"/>
      <c r="EIS24" s="103"/>
      <c r="EIT24" s="103"/>
      <c r="EIU24" s="103"/>
      <c r="EIV24" s="103"/>
      <c r="EIW24" s="103"/>
      <c r="EIX24" s="103"/>
      <c r="EIY24" s="103"/>
      <c r="EIZ24" s="103"/>
      <c r="EJA24" s="103"/>
      <c r="EJB24" s="103"/>
      <c r="EJC24" s="103"/>
      <c r="EJD24" s="103"/>
      <c r="EJE24" s="103"/>
      <c r="EJF24" s="103"/>
      <c r="EJG24" s="103"/>
      <c r="EJH24" s="103"/>
      <c r="EJI24" s="103"/>
      <c r="EJJ24" s="103"/>
      <c r="EJK24" s="103"/>
      <c r="EJL24" s="103"/>
      <c r="EJM24" s="103"/>
      <c r="EJN24" s="103"/>
      <c r="EJO24" s="103"/>
      <c r="EJP24" s="103"/>
      <c r="EJQ24" s="103"/>
      <c r="EJR24" s="103"/>
      <c r="EJS24" s="103"/>
      <c r="EJT24" s="103"/>
      <c r="EJU24" s="103"/>
      <c r="EJV24" s="103"/>
      <c r="EJW24" s="103"/>
      <c r="EJX24" s="103"/>
      <c r="EJY24" s="103"/>
      <c r="EJZ24" s="103"/>
      <c r="EKA24" s="103"/>
      <c r="EKB24" s="103"/>
      <c r="EKC24" s="103"/>
      <c r="EKD24" s="103"/>
      <c r="EKE24" s="103"/>
      <c r="EKF24" s="103"/>
      <c r="EKG24" s="103"/>
      <c r="EKH24" s="103"/>
      <c r="EKI24" s="103"/>
      <c r="EKJ24" s="103"/>
      <c r="EKK24" s="103"/>
      <c r="EKL24" s="103"/>
      <c r="EKM24" s="103"/>
      <c r="EKN24" s="103"/>
      <c r="EKO24" s="103"/>
      <c r="EKP24" s="103"/>
      <c r="EKQ24" s="103"/>
      <c r="EKR24" s="103"/>
      <c r="EKS24" s="103"/>
      <c r="EKT24" s="103"/>
      <c r="EKU24" s="103"/>
      <c r="EKV24" s="103"/>
      <c r="EKW24" s="103"/>
      <c r="EKX24" s="103"/>
      <c r="EKY24" s="103"/>
      <c r="EKZ24" s="103"/>
      <c r="ELA24" s="103"/>
      <c r="ELB24" s="103"/>
      <c r="ELC24" s="103"/>
      <c r="ELD24" s="103"/>
      <c r="ELE24" s="103"/>
      <c r="ELF24" s="103"/>
      <c r="ELG24" s="103"/>
      <c r="ELH24" s="103"/>
      <c r="ELI24" s="103"/>
      <c r="ELJ24" s="103"/>
      <c r="ELK24" s="103"/>
      <c r="ELL24" s="103"/>
      <c r="ELM24" s="103"/>
      <c r="ELN24" s="103"/>
      <c r="ELO24" s="103"/>
      <c r="ELP24" s="103"/>
      <c r="ELQ24" s="103"/>
      <c r="ELR24" s="103"/>
      <c r="ELS24" s="103"/>
      <c r="ELT24" s="103"/>
      <c r="ELU24" s="103"/>
      <c r="ELV24" s="103"/>
      <c r="ELW24" s="103"/>
      <c r="ELX24" s="103"/>
      <c r="ELY24" s="103"/>
      <c r="ELZ24" s="103"/>
      <c r="EMA24" s="103"/>
      <c r="EMB24" s="103"/>
      <c r="EMC24" s="103"/>
      <c r="EMD24" s="103"/>
      <c r="EME24" s="103"/>
      <c r="EMF24" s="103"/>
      <c r="EMG24" s="103"/>
      <c r="EMH24" s="103"/>
      <c r="EMI24" s="103"/>
      <c r="EMJ24" s="103"/>
      <c r="EMK24" s="103"/>
      <c r="EML24" s="103"/>
      <c r="EMM24" s="103"/>
      <c r="EMN24" s="103"/>
      <c r="EMO24" s="103"/>
      <c r="EMP24" s="103"/>
      <c r="EMQ24" s="103"/>
      <c r="EMR24" s="103"/>
      <c r="EMS24" s="103"/>
      <c r="EMT24" s="103"/>
      <c r="EMU24" s="103"/>
      <c r="EMV24" s="103"/>
      <c r="EMW24" s="103"/>
      <c r="EMX24" s="103"/>
      <c r="EMY24" s="103"/>
      <c r="EMZ24" s="103"/>
      <c r="ENA24" s="103"/>
      <c r="ENB24" s="103"/>
      <c r="ENC24" s="103"/>
      <c r="END24" s="103"/>
      <c r="ENE24" s="103"/>
      <c r="ENF24" s="103"/>
      <c r="ENG24" s="103"/>
      <c r="ENH24" s="103"/>
      <c r="ENI24" s="103"/>
      <c r="ENJ24" s="103"/>
      <c r="ENK24" s="103"/>
      <c r="ENL24" s="103"/>
      <c r="ENM24" s="103"/>
      <c r="ENN24" s="103"/>
      <c r="ENO24" s="103"/>
      <c r="ENP24" s="103"/>
      <c r="ENQ24" s="103"/>
      <c r="ENR24" s="103"/>
      <c r="ENS24" s="103"/>
      <c r="ENT24" s="103"/>
      <c r="ENU24" s="103"/>
      <c r="ENV24" s="103"/>
      <c r="ENW24" s="103"/>
      <c r="ENX24" s="103"/>
      <c r="ENY24" s="103"/>
      <c r="ENZ24" s="103"/>
      <c r="EOA24" s="103"/>
      <c r="EOB24" s="103"/>
      <c r="EOC24" s="103"/>
      <c r="EOD24" s="103"/>
      <c r="EOE24" s="103"/>
      <c r="EOF24" s="103"/>
      <c r="EOG24" s="103"/>
      <c r="EOH24" s="103"/>
      <c r="EOI24" s="103"/>
      <c r="EOJ24" s="103"/>
      <c r="EOK24" s="103"/>
      <c r="EOL24" s="103"/>
      <c r="EOM24" s="103"/>
      <c r="EON24" s="103"/>
      <c r="EOO24" s="103"/>
      <c r="EOP24" s="103"/>
      <c r="EOQ24" s="103"/>
      <c r="EOR24" s="103"/>
      <c r="EOS24" s="103"/>
      <c r="EOT24" s="103"/>
      <c r="EOU24" s="103"/>
      <c r="EOV24" s="103"/>
      <c r="EOW24" s="103"/>
      <c r="EOX24" s="103"/>
      <c r="EOY24" s="103"/>
      <c r="EOZ24" s="103"/>
      <c r="EPA24" s="103"/>
      <c r="EPB24" s="103"/>
      <c r="EPC24" s="103"/>
      <c r="EPD24" s="103"/>
      <c r="EPE24" s="103"/>
      <c r="EPF24" s="103"/>
      <c r="EPG24" s="103"/>
      <c r="EPH24" s="103"/>
      <c r="EPI24" s="103"/>
      <c r="EPJ24" s="103"/>
      <c r="EPK24" s="103"/>
      <c r="EPL24" s="103"/>
      <c r="EPM24" s="103"/>
      <c r="EPN24" s="103"/>
      <c r="EPO24" s="103"/>
      <c r="EPP24" s="103"/>
      <c r="EPQ24" s="103"/>
      <c r="EPR24" s="103"/>
      <c r="EPS24" s="103"/>
      <c r="EPT24" s="103"/>
      <c r="EPU24" s="103"/>
      <c r="EPV24" s="103"/>
      <c r="EPW24" s="103"/>
      <c r="EPX24" s="103"/>
      <c r="EPY24" s="103"/>
      <c r="EPZ24" s="103"/>
      <c r="EQA24" s="103"/>
      <c r="EQB24" s="103"/>
      <c r="EQC24" s="103"/>
      <c r="EQD24" s="103"/>
      <c r="EQE24" s="103"/>
      <c r="EQF24" s="103"/>
      <c r="EQG24" s="103"/>
      <c r="EQH24" s="103"/>
      <c r="EQI24" s="103"/>
      <c r="EQJ24" s="103"/>
      <c r="EQK24" s="103"/>
      <c r="EQL24" s="103"/>
      <c r="EQM24" s="103"/>
      <c r="EQN24" s="103"/>
      <c r="EQO24" s="103"/>
      <c r="EQP24" s="103"/>
      <c r="EQQ24" s="103"/>
      <c r="EQR24" s="103"/>
      <c r="EQS24" s="103"/>
      <c r="EQT24" s="103"/>
      <c r="EQU24" s="103"/>
      <c r="EQV24" s="103"/>
      <c r="EQW24" s="103"/>
      <c r="EQX24" s="103"/>
      <c r="EQY24" s="103"/>
      <c r="EQZ24" s="103"/>
      <c r="ERA24" s="103"/>
      <c r="ERB24" s="103"/>
      <c r="ERC24" s="103"/>
      <c r="ERD24" s="103"/>
      <c r="ERE24" s="103"/>
      <c r="ERF24" s="103"/>
      <c r="ERG24" s="103"/>
      <c r="ERH24" s="103"/>
      <c r="ERI24" s="103"/>
      <c r="ERJ24" s="103"/>
      <c r="ERK24" s="103"/>
      <c r="ERL24" s="103"/>
      <c r="ERM24" s="103"/>
      <c r="ERN24" s="103"/>
      <c r="ERO24" s="103"/>
      <c r="ERP24" s="103"/>
      <c r="ERQ24" s="103"/>
      <c r="ERR24" s="103"/>
      <c r="ERS24" s="103"/>
      <c r="ERT24" s="103"/>
      <c r="ERU24" s="103"/>
      <c r="ERV24" s="103"/>
      <c r="ERW24" s="103"/>
      <c r="ERX24" s="103"/>
      <c r="ERY24" s="103"/>
      <c r="ERZ24" s="103"/>
      <c r="ESA24" s="103"/>
      <c r="ESB24" s="103"/>
      <c r="ESC24" s="103"/>
      <c r="ESD24" s="103"/>
      <c r="ESE24" s="103"/>
      <c r="ESF24" s="103"/>
      <c r="ESG24" s="103"/>
      <c r="ESH24" s="103"/>
      <c r="ESI24" s="103"/>
      <c r="ESJ24" s="103"/>
      <c r="ESK24" s="103"/>
      <c r="ESL24" s="103"/>
      <c r="ESM24" s="103"/>
      <c r="ESN24" s="103"/>
      <c r="ESO24" s="103"/>
      <c r="ESP24" s="103"/>
      <c r="ESQ24" s="103"/>
      <c r="ESR24" s="103"/>
      <c r="ESS24" s="103"/>
      <c r="EST24" s="103"/>
      <c r="ESU24" s="103"/>
      <c r="ESV24" s="103"/>
      <c r="ESW24" s="103"/>
      <c r="ESX24" s="103"/>
      <c r="ESY24" s="103"/>
      <c r="ESZ24" s="103"/>
      <c r="ETA24" s="103"/>
      <c r="ETB24" s="103"/>
      <c r="ETC24" s="103"/>
      <c r="ETD24" s="103"/>
      <c r="ETE24" s="103"/>
      <c r="ETF24" s="103"/>
      <c r="ETG24" s="103"/>
      <c r="ETH24" s="103"/>
      <c r="ETI24" s="103"/>
      <c r="ETJ24" s="103"/>
      <c r="ETK24" s="103"/>
      <c r="ETL24" s="103"/>
      <c r="ETM24" s="103"/>
      <c r="ETN24" s="103"/>
      <c r="ETO24" s="103"/>
      <c r="ETP24" s="103"/>
      <c r="ETQ24" s="103"/>
      <c r="ETR24" s="103"/>
      <c r="ETS24" s="103"/>
      <c r="ETT24" s="103"/>
      <c r="ETU24" s="103"/>
      <c r="ETV24" s="103"/>
      <c r="ETW24" s="103"/>
      <c r="ETX24" s="103"/>
      <c r="ETY24" s="103"/>
      <c r="ETZ24" s="103"/>
      <c r="EUA24" s="103"/>
      <c r="EUB24" s="103"/>
      <c r="EUC24" s="103"/>
      <c r="EUD24" s="103"/>
      <c r="EUE24" s="103"/>
      <c r="EUF24" s="103"/>
      <c r="EUG24" s="103"/>
      <c r="EUH24" s="103"/>
      <c r="EUI24" s="103"/>
      <c r="EUJ24" s="103"/>
      <c r="EUK24" s="103"/>
      <c r="EUL24" s="103"/>
      <c r="EUM24" s="103"/>
      <c r="EUN24" s="103"/>
      <c r="EUO24" s="103"/>
      <c r="EUP24" s="103"/>
      <c r="EUQ24" s="103"/>
      <c r="EUR24" s="103"/>
      <c r="EUS24" s="103"/>
      <c r="EUT24" s="103"/>
      <c r="EUU24" s="103"/>
      <c r="EUV24" s="103"/>
      <c r="EUW24" s="103"/>
      <c r="EUX24" s="103"/>
      <c r="EUY24" s="103"/>
      <c r="EUZ24" s="103"/>
      <c r="EVA24" s="103"/>
      <c r="EVB24" s="103"/>
      <c r="EVC24" s="103"/>
      <c r="EVD24" s="103"/>
      <c r="EVE24" s="103"/>
      <c r="EVF24" s="103"/>
      <c r="EVG24" s="103"/>
      <c r="EVH24" s="103"/>
      <c r="EVI24" s="103"/>
      <c r="EVJ24" s="103"/>
      <c r="EVK24" s="103"/>
      <c r="EVL24" s="103"/>
      <c r="EVM24" s="103"/>
      <c r="EVN24" s="103"/>
      <c r="EVO24" s="103"/>
      <c r="EVP24" s="103"/>
      <c r="EVQ24" s="103"/>
      <c r="EVR24" s="103"/>
      <c r="EVS24" s="103"/>
      <c r="EVT24" s="103"/>
      <c r="EVU24" s="103"/>
      <c r="EVV24" s="103"/>
      <c r="EVW24" s="103"/>
      <c r="EVX24" s="103"/>
      <c r="EVY24" s="103"/>
      <c r="EVZ24" s="103"/>
      <c r="EWA24" s="103"/>
      <c r="EWB24" s="103"/>
      <c r="EWC24" s="103"/>
      <c r="EWD24" s="103"/>
      <c r="EWE24" s="103"/>
      <c r="EWF24" s="103"/>
      <c r="EWG24" s="103"/>
      <c r="EWH24" s="103"/>
      <c r="EWI24" s="103"/>
      <c r="EWJ24" s="103"/>
      <c r="EWK24" s="103"/>
      <c r="EWL24" s="103"/>
      <c r="EWM24" s="103"/>
      <c r="EWN24" s="103"/>
      <c r="EWO24" s="103"/>
      <c r="EWP24" s="103"/>
      <c r="EWQ24" s="103"/>
      <c r="EWR24" s="103"/>
      <c r="EWS24" s="103"/>
      <c r="EWT24" s="103"/>
      <c r="EWU24" s="103"/>
      <c r="EWV24" s="103"/>
      <c r="EWW24" s="103"/>
      <c r="EWX24" s="103"/>
      <c r="EWY24" s="103"/>
      <c r="EWZ24" s="103"/>
      <c r="EXA24" s="103"/>
      <c r="EXB24" s="103"/>
      <c r="EXC24" s="103"/>
      <c r="EXD24" s="103"/>
      <c r="EXE24" s="103"/>
      <c r="EXF24" s="103"/>
      <c r="EXG24" s="103"/>
      <c r="EXH24" s="103"/>
      <c r="EXI24" s="103"/>
      <c r="EXJ24" s="103"/>
      <c r="EXK24" s="103"/>
      <c r="EXL24" s="103"/>
      <c r="EXM24" s="103"/>
      <c r="EXN24" s="103"/>
      <c r="EXO24" s="103"/>
      <c r="EXP24" s="103"/>
      <c r="EXQ24" s="103"/>
      <c r="EXR24" s="103"/>
      <c r="EXS24" s="103"/>
      <c r="EXT24" s="103"/>
      <c r="EXU24" s="103"/>
      <c r="EXV24" s="103"/>
      <c r="EXW24" s="103"/>
      <c r="EXX24" s="103"/>
      <c r="EXY24" s="103"/>
      <c r="EXZ24" s="103"/>
      <c r="EYA24" s="103"/>
      <c r="EYB24" s="103"/>
      <c r="EYC24" s="103"/>
      <c r="EYD24" s="103"/>
      <c r="EYE24" s="103"/>
      <c r="EYF24" s="103"/>
      <c r="EYG24" s="103"/>
      <c r="EYH24" s="103"/>
      <c r="EYI24" s="103"/>
      <c r="EYJ24" s="103"/>
      <c r="EYK24" s="103"/>
      <c r="EYL24" s="103"/>
      <c r="EYM24" s="103"/>
      <c r="EYN24" s="103"/>
      <c r="EYO24" s="103"/>
      <c r="EYP24" s="103"/>
      <c r="EYQ24" s="103"/>
      <c r="EYR24" s="103"/>
      <c r="EYS24" s="103"/>
      <c r="EYT24" s="103"/>
      <c r="EYU24" s="103"/>
      <c r="EYV24" s="103"/>
      <c r="EYW24" s="103"/>
      <c r="EYX24" s="103"/>
      <c r="EYY24" s="103"/>
      <c r="EYZ24" s="103"/>
      <c r="EZA24" s="103"/>
      <c r="EZB24" s="103"/>
      <c r="EZC24" s="103"/>
      <c r="EZD24" s="103"/>
      <c r="EZE24" s="103"/>
      <c r="EZF24" s="103"/>
      <c r="EZG24" s="103"/>
      <c r="EZH24" s="103"/>
      <c r="EZI24" s="103"/>
      <c r="EZJ24" s="103"/>
      <c r="EZK24" s="103"/>
      <c r="EZL24" s="103"/>
      <c r="EZM24" s="103"/>
      <c r="EZN24" s="103"/>
      <c r="EZO24" s="103"/>
      <c r="EZP24" s="103"/>
      <c r="EZQ24" s="103"/>
      <c r="EZR24" s="103"/>
      <c r="EZS24" s="103"/>
      <c r="EZT24" s="103"/>
      <c r="EZU24" s="103"/>
      <c r="EZV24" s="103"/>
      <c r="EZW24" s="103"/>
      <c r="EZX24" s="103"/>
      <c r="EZY24" s="103"/>
      <c r="EZZ24" s="103"/>
      <c r="FAA24" s="103"/>
      <c r="FAB24" s="103"/>
      <c r="FAC24" s="103"/>
      <c r="FAD24" s="103"/>
      <c r="FAE24" s="103"/>
      <c r="FAF24" s="103"/>
      <c r="FAG24" s="103"/>
      <c r="FAH24" s="103"/>
      <c r="FAI24" s="103"/>
      <c r="FAJ24" s="103"/>
      <c r="FAK24" s="103"/>
      <c r="FAL24" s="103"/>
      <c r="FAM24" s="103"/>
      <c r="FAN24" s="103"/>
      <c r="FAO24" s="103"/>
      <c r="FAP24" s="103"/>
      <c r="FAQ24" s="103"/>
      <c r="FAR24" s="103"/>
      <c r="FAS24" s="103"/>
      <c r="FAT24" s="103"/>
      <c r="FAU24" s="103"/>
      <c r="FAV24" s="103"/>
      <c r="FAW24" s="103"/>
      <c r="FAX24" s="103"/>
      <c r="FAY24" s="103"/>
      <c r="FAZ24" s="103"/>
      <c r="FBA24" s="103"/>
      <c r="FBB24" s="103"/>
      <c r="FBC24" s="103"/>
      <c r="FBD24" s="103"/>
      <c r="FBE24" s="103"/>
      <c r="FBF24" s="103"/>
      <c r="FBG24" s="103"/>
      <c r="FBH24" s="103"/>
      <c r="FBI24" s="103"/>
      <c r="FBJ24" s="103"/>
      <c r="FBK24" s="103"/>
      <c r="FBL24" s="103"/>
      <c r="FBM24" s="103"/>
      <c r="FBN24" s="103"/>
      <c r="FBO24" s="103"/>
      <c r="FBP24" s="103"/>
      <c r="FBQ24" s="103"/>
      <c r="FBR24" s="103"/>
      <c r="FBS24" s="103"/>
      <c r="FBT24" s="103"/>
      <c r="FBU24" s="103"/>
      <c r="FBV24" s="103"/>
      <c r="FBW24" s="103"/>
      <c r="FBX24" s="103"/>
      <c r="FBY24" s="103"/>
      <c r="FBZ24" s="103"/>
      <c r="FCA24" s="103"/>
      <c r="FCB24" s="103"/>
      <c r="FCC24" s="103"/>
      <c r="FCD24" s="103"/>
      <c r="FCE24" s="103"/>
      <c r="FCF24" s="103"/>
      <c r="FCG24" s="103"/>
      <c r="FCH24" s="103"/>
      <c r="FCI24" s="103"/>
      <c r="FCJ24" s="103"/>
      <c r="FCK24" s="103"/>
      <c r="FCL24" s="103"/>
      <c r="FCM24" s="103"/>
      <c r="FCN24" s="103"/>
      <c r="FCO24" s="103"/>
      <c r="FCP24" s="103"/>
      <c r="FCQ24" s="103"/>
      <c r="FCR24" s="103"/>
      <c r="FCS24" s="103"/>
      <c r="FCT24" s="103"/>
      <c r="FCU24" s="103"/>
      <c r="FCV24" s="103"/>
      <c r="FCW24" s="103"/>
      <c r="FCX24" s="103"/>
      <c r="FCY24" s="103"/>
      <c r="FCZ24" s="103"/>
      <c r="FDA24" s="103"/>
      <c r="FDB24" s="103"/>
      <c r="FDC24" s="103"/>
      <c r="FDD24" s="103"/>
      <c r="FDE24" s="103"/>
      <c r="FDF24" s="103"/>
      <c r="FDG24" s="103"/>
      <c r="FDH24" s="103"/>
      <c r="FDI24" s="103"/>
      <c r="FDJ24" s="103"/>
      <c r="FDK24" s="103"/>
      <c r="FDL24" s="103"/>
      <c r="FDM24" s="103"/>
      <c r="FDN24" s="103"/>
      <c r="FDO24" s="103"/>
      <c r="FDP24" s="103"/>
      <c r="FDQ24" s="103"/>
      <c r="FDR24" s="103"/>
      <c r="FDS24" s="103"/>
      <c r="FDT24" s="103"/>
      <c r="FDU24" s="103"/>
      <c r="FDV24" s="103"/>
      <c r="FDW24" s="103"/>
      <c r="FDX24" s="103"/>
      <c r="FDY24" s="103"/>
      <c r="FDZ24" s="103"/>
      <c r="FEA24" s="103"/>
      <c r="FEB24" s="103"/>
      <c r="FEC24" s="103"/>
      <c r="FED24" s="103"/>
      <c r="FEE24" s="103"/>
      <c r="FEF24" s="103"/>
      <c r="FEG24" s="103"/>
      <c r="FEH24" s="103"/>
      <c r="FEI24" s="103"/>
      <c r="FEJ24" s="103"/>
      <c r="FEK24" s="103"/>
      <c r="FEL24" s="103"/>
      <c r="FEM24" s="103"/>
      <c r="FEN24" s="103"/>
      <c r="FEO24" s="103"/>
      <c r="FEP24" s="103"/>
      <c r="FEQ24" s="103"/>
      <c r="FER24" s="103"/>
      <c r="FES24" s="103"/>
      <c r="FET24" s="103"/>
      <c r="FEU24" s="103"/>
      <c r="FEV24" s="103"/>
      <c r="FEW24" s="103"/>
      <c r="FEX24" s="103"/>
      <c r="FEY24" s="103"/>
      <c r="FEZ24" s="103"/>
      <c r="FFA24" s="103"/>
      <c r="FFB24" s="103"/>
      <c r="FFC24" s="103"/>
      <c r="FFD24" s="103"/>
      <c r="FFE24" s="103"/>
      <c r="FFF24" s="103"/>
      <c r="FFG24" s="103"/>
      <c r="FFH24" s="103"/>
      <c r="FFI24" s="103"/>
      <c r="FFJ24" s="103"/>
      <c r="FFK24" s="103"/>
      <c r="FFL24" s="103"/>
      <c r="FFM24" s="103"/>
      <c r="FFN24" s="103"/>
      <c r="FFO24" s="103"/>
      <c r="FFP24" s="103"/>
      <c r="FFQ24" s="103"/>
      <c r="FFR24" s="103"/>
      <c r="FFS24" s="103"/>
      <c r="FFT24" s="103"/>
      <c r="FFU24" s="103"/>
      <c r="FFV24" s="103"/>
      <c r="FFW24" s="103"/>
      <c r="FFX24" s="103"/>
      <c r="FFY24" s="103"/>
      <c r="FFZ24" s="103"/>
      <c r="FGA24" s="103"/>
      <c r="FGB24" s="103"/>
      <c r="FGC24" s="103"/>
      <c r="FGD24" s="103"/>
      <c r="FGE24" s="103"/>
      <c r="FGF24" s="103"/>
      <c r="FGG24" s="103"/>
      <c r="FGH24" s="103"/>
      <c r="FGI24" s="103"/>
      <c r="FGJ24" s="103"/>
      <c r="FGK24" s="103"/>
      <c r="FGL24" s="103"/>
      <c r="FGM24" s="103"/>
      <c r="FGN24" s="103"/>
      <c r="FGO24" s="103"/>
      <c r="FGP24" s="103"/>
      <c r="FGQ24" s="103"/>
      <c r="FGR24" s="103"/>
      <c r="FGS24" s="103"/>
      <c r="FGT24" s="103"/>
      <c r="FGU24" s="103"/>
      <c r="FGV24" s="103"/>
      <c r="FGW24" s="103"/>
      <c r="FGX24" s="103"/>
      <c r="FGY24" s="103"/>
      <c r="FGZ24" s="103"/>
      <c r="FHA24" s="103"/>
      <c r="FHB24" s="103"/>
      <c r="FHC24" s="103"/>
      <c r="FHD24" s="103"/>
      <c r="FHE24" s="103"/>
      <c r="FHF24" s="103"/>
      <c r="FHG24" s="103"/>
      <c r="FHH24" s="103"/>
      <c r="FHI24" s="103"/>
      <c r="FHJ24" s="103"/>
      <c r="FHK24" s="103"/>
      <c r="FHL24" s="103"/>
      <c r="FHM24" s="103"/>
      <c r="FHN24" s="103"/>
      <c r="FHO24" s="103"/>
      <c r="FHP24" s="103"/>
      <c r="FHQ24" s="103"/>
      <c r="FHR24" s="103"/>
      <c r="FHS24" s="103"/>
      <c r="FHT24" s="103"/>
      <c r="FHU24" s="103"/>
      <c r="FHV24" s="103"/>
      <c r="FHW24" s="103"/>
      <c r="FHX24" s="103"/>
      <c r="FHY24" s="103"/>
      <c r="FHZ24" s="103"/>
      <c r="FIA24" s="103"/>
      <c r="FIB24" s="103"/>
      <c r="FIC24" s="103"/>
      <c r="FID24" s="103"/>
      <c r="FIE24" s="103"/>
      <c r="FIF24" s="103"/>
      <c r="FIG24" s="103"/>
      <c r="FIH24" s="103"/>
      <c r="FII24" s="103"/>
      <c r="FIJ24" s="103"/>
      <c r="FIK24" s="103"/>
      <c r="FIL24" s="103"/>
      <c r="FIM24" s="103"/>
      <c r="FIN24" s="103"/>
      <c r="FIO24" s="103"/>
      <c r="FIP24" s="103"/>
      <c r="FIQ24" s="103"/>
      <c r="FIR24" s="103"/>
      <c r="FIS24" s="103"/>
      <c r="FIT24" s="103"/>
      <c r="FIU24" s="103"/>
      <c r="FIV24" s="103"/>
      <c r="FIW24" s="103"/>
      <c r="FIX24" s="103"/>
      <c r="FIY24" s="103"/>
      <c r="FIZ24" s="103"/>
      <c r="FJA24" s="103"/>
      <c r="FJB24" s="103"/>
      <c r="FJC24" s="103"/>
      <c r="FJD24" s="103"/>
      <c r="FJE24" s="103"/>
      <c r="FJF24" s="103"/>
      <c r="FJG24" s="103"/>
      <c r="FJH24" s="103"/>
      <c r="FJI24" s="103"/>
      <c r="FJJ24" s="103"/>
      <c r="FJK24" s="103"/>
      <c r="FJL24" s="103"/>
      <c r="FJM24" s="103"/>
      <c r="FJN24" s="103"/>
      <c r="FJO24" s="103"/>
      <c r="FJP24" s="103"/>
      <c r="FJQ24" s="103"/>
      <c r="FJR24" s="103"/>
      <c r="FJS24" s="103"/>
      <c r="FJT24" s="103"/>
      <c r="FJU24" s="103"/>
      <c r="FJV24" s="103"/>
      <c r="FJW24" s="103"/>
      <c r="FJX24" s="103"/>
      <c r="FJY24" s="103"/>
      <c r="FJZ24" s="103"/>
      <c r="FKA24" s="103"/>
      <c r="FKB24" s="103"/>
      <c r="FKC24" s="103"/>
      <c r="FKD24" s="103"/>
      <c r="FKE24" s="103"/>
      <c r="FKF24" s="103"/>
      <c r="FKG24" s="103"/>
      <c r="FKH24" s="103"/>
      <c r="FKI24" s="103"/>
      <c r="FKJ24" s="103"/>
      <c r="FKK24" s="103"/>
      <c r="FKL24" s="103"/>
      <c r="FKM24" s="103"/>
      <c r="FKN24" s="103"/>
      <c r="FKO24" s="103"/>
      <c r="FKP24" s="103"/>
      <c r="FKQ24" s="103"/>
      <c r="FKR24" s="103"/>
      <c r="FKS24" s="103"/>
      <c r="FKT24" s="103"/>
      <c r="FKU24" s="103"/>
      <c r="FKV24" s="103"/>
      <c r="FKW24" s="103"/>
      <c r="FKX24" s="103"/>
      <c r="FKY24" s="103"/>
      <c r="FKZ24" s="103"/>
      <c r="FLA24" s="103"/>
      <c r="FLB24" s="103"/>
      <c r="FLC24" s="103"/>
      <c r="FLD24" s="103"/>
      <c r="FLE24" s="103"/>
      <c r="FLF24" s="103"/>
      <c r="FLG24" s="103"/>
      <c r="FLH24" s="103"/>
      <c r="FLI24" s="103"/>
      <c r="FLJ24" s="103"/>
      <c r="FLK24" s="103"/>
      <c r="FLL24" s="103"/>
      <c r="FLM24" s="103"/>
      <c r="FLN24" s="103"/>
      <c r="FLO24" s="103"/>
      <c r="FLP24" s="103"/>
      <c r="FLQ24" s="103"/>
      <c r="FLR24" s="103"/>
      <c r="FLS24" s="103"/>
      <c r="FLT24" s="103"/>
      <c r="FLU24" s="103"/>
      <c r="FLV24" s="103"/>
      <c r="FLW24" s="103"/>
      <c r="FLX24" s="103"/>
      <c r="FLY24" s="103"/>
      <c r="FLZ24" s="103"/>
      <c r="FMA24" s="103"/>
      <c r="FMB24" s="103"/>
      <c r="FMC24" s="103"/>
      <c r="FMD24" s="103"/>
      <c r="FME24" s="103"/>
      <c r="FMF24" s="103"/>
      <c r="FMG24" s="103"/>
      <c r="FMH24" s="103"/>
      <c r="FMI24" s="103"/>
      <c r="FMJ24" s="103"/>
      <c r="FMK24" s="103"/>
      <c r="FML24" s="103"/>
      <c r="FMM24" s="103"/>
      <c r="FMN24" s="103"/>
      <c r="FMO24" s="103"/>
      <c r="FMP24" s="103"/>
      <c r="FMQ24" s="103"/>
      <c r="FMR24" s="103"/>
      <c r="FMS24" s="103"/>
      <c r="FMT24" s="103"/>
      <c r="FMU24" s="103"/>
      <c r="FMV24" s="103"/>
      <c r="FMW24" s="103"/>
      <c r="FMX24" s="103"/>
      <c r="FMY24" s="103"/>
      <c r="FMZ24" s="103"/>
      <c r="FNA24" s="103"/>
      <c r="FNB24" s="103"/>
      <c r="FNC24" s="103"/>
      <c r="FND24" s="103"/>
      <c r="FNE24" s="103"/>
      <c r="FNF24" s="103"/>
      <c r="FNG24" s="103"/>
      <c r="FNH24" s="103"/>
      <c r="FNI24" s="103"/>
      <c r="FNJ24" s="103"/>
      <c r="FNK24" s="103"/>
      <c r="FNL24" s="103"/>
      <c r="FNM24" s="103"/>
      <c r="FNN24" s="103"/>
      <c r="FNO24" s="103"/>
      <c r="FNP24" s="103"/>
      <c r="FNQ24" s="103"/>
      <c r="FNR24" s="103"/>
      <c r="FNS24" s="103"/>
      <c r="FNT24" s="103"/>
      <c r="FNU24" s="103"/>
      <c r="FNV24" s="103"/>
      <c r="FNW24" s="103"/>
      <c r="FNX24" s="103"/>
      <c r="FNY24" s="103"/>
      <c r="FNZ24" s="103"/>
      <c r="FOA24" s="103"/>
      <c r="FOB24" s="103"/>
      <c r="FOC24" s="103"/>
      <c r="FOD24" s="103"/>
      <c r="FOE24" s="103"/>
      <c r="FOF24" s="103"/>
      <c r="FOG24" s="103"/>
      <c r="FOH24" s="103"/>
      <c r="FOI24" s="103"/>
      <c r="FOJ24" s="103"/>
      <c r="FOK24" s="103"/>
      <c r="FOL24" s="103"/>
      <c r="FOM24" s="103"/>
      <c r="FON24" s="103"/>
      <c r="FOO24" s="103"/>
      <c r="FOP24" s="103"/>
      <c r="FOQ24" s="103"/>
      <c r="FOR24" s="103"/>
      <c r="FOS24" s="103"/>
      <c r="FOT24" s="103"/>
      <c r="FOU24" s="103"/>
      <c r="FOV24" s="103"/>
      <c r="FOW24" s="103"/>
      <c r="FOX24" s="103"/>
      <c r="FOY24" s="103"/>
      <c r="FOZ24" s="103"/>
      <c r="FPA24" s="103"/>
      <c r="FPB24" s="103"/>
      <c r="FPC24" s="103"/>
      <c r="FPD24" s="103"/>
      <c r="FPE24" s="103"/>
      <c r="FPF24" s="103"/>
      <c r="FPG24" s="103"/>
      <c r="FPH24" s="103"/>
      <c r="FPI24" s="103"/>
      <c r="FPJ24" s="103"/>
      <c r="FPK24" s="103"/>
      <c r="FPL24" s="103"/>
      <c r="FPM24" s="103"/>
      <c r="FPN24" s="103"/>
      <c r="FPO24" s="103"/>
      <c r="FPP24" s="103"/>
      <c r="FPQ24" s="103"/>
      <c r="FPR24" s="103"/>
      <c r="FPS24" s="103"/>
      <c r="FPT24" s="103"/>
      <c r="FPU24" s="103"/>
      <c r="FPV24" s="103"/>
      <c r="FPW24" s="103"/>
      <c r="FPX24" s="103"/>
      <c r="FPY24" s="103"/>
      <c r="FPZ24" s="103"/>
      <c r="FQA24" s="103"/>
      <c r="FQB24" s="103"/>
      <c r="FQC24" s="103"/>
      <c r="FQD24" s="103"/>
      <c r="FQE24" s="103"/>
      <c r="FQF24" s="103"/>
      <c r="FQG24" s="103"/>
      <c r="FQH24" s="103"/>
      <c r="FQI24" s="103"/>
      <c r="FQJ24" s="103"/>
      <c r="FQK24" s="103"/>
      <c r="FQL24" s="103"/>
      <c r="FQM24" s="103"/>
      <c r="FQN24" s="103"/>
      <c r="FQO24" s="103"/>
      <c r="FQP24" s="103"/>
      <c r="FQQ24" s="103"/>
      <c r="FQR24" s="103"/>
      <c r="FQS24" s="103"/>
      <c r="FQT24" s="103"/>
      <c r="FQU24" s="103"/>
      <c r="FQV24" s="103"/>
      <c r="FQW24" s="103"/>
      <c r="FQX24" s="103"/>
      <c r="FQY24" s="103"/>
      <c r="FQZ24" s="103"/>
      <c r="FRA24" s="103"/>
      <c r="FRB24" s="103"/>
      <c r="FRC24" s="103"/>
      <c r="FRD24" s="103"/>
      <c r="FRE24" s="103"/>
      <c r="FRF24" s="103"/>
      <c r="FRG24" s="103"/>
      <c r="FRH24" s="103"/>
      <c r="FRI24" s="103"/>
      <c r="FRJ24" s="103"/>
      <c r="FRK24" s="103"/>
      <c r="FRL24" s="103"/>
      <c r="FRM24" s="103"/>
      <c r="FRN24" s="103"/>
      <c r="FRO24" s="103"/>
      <c r="FRP24" s="103"/>
      <c r="FRQ24" s="103"/>
      <c r="FRR24" s="103"/>
      <c r="FRS24" s="103"/>
      <c r="FRT24" s="103"/>
      <c r="FRU24" s="103"/>
      <c r="FRV24" s="103"/>
      <c r="FRW24" s="103"/>
      <c r="FRX24" s="103"/>
      <c r="FRY24" s="103"/>
      <c r="FRZ24" s="103"/>
      <c r="FSA24" s="103"/>
      <c r="FSB24" s="103"/>
      <c r="FSC24" s="103"/>
      <c r="FSD24" s="103"/>
      <c r="FSE24" s="103"/>
      <c r="FSF24" s="103"/>
      <c r="FSG24" s="103"/>
      <c r="FSH24" s="103"/>
      <c r="FSI24" s="103"/>
      <c r="FSJ24" s="103"/>
      <c r="FSK24" s="103"/>
      <c r="FSL24" s="103"/>
      <c r="FSM24" s="103"/>
      <c r="FSN24" s="103"/>
      <c r="FSO24" s="103"/>
      <c r="FSP24" s="103"/>
      <c r="FSQ24" s="103"/>
      <c r="FSR24" s="103"/>
      <c r="FSS24" s="103"/>
      <c r="FST24" s="103"/>
      <c r="FSU24" s="103"/>
      <c r="FSV24" s="103"/>
      <c r="FSW24" s="103"/>
      <c r="FSX24" s="103"/>
      <c r="FSY24" s="103"/>
      <c r="FSZ24" s="103"/>
      <c r="FTA24" s="103"/>
      <c r="FTB24" s="103"/>
      <c r="FTC24" s="103"/>
      <c r="FTD24" s="103"/>
      <c r="FTE24" s="103"/>
      <c r="FTF24" s="103"/>
      <c r="FTG24" s="103"/>
      <c r="FTH24" s="103"/>
      <c r="FTI24" s="103"/>
      <c r="FTJ24" s="103"/>
      <c r="FTK24" s="103"/>
      <c r="FTL24" s="103"/>
      <c r="FTM24" s="103"/>
      <c r="FTN24" s="103"/>
      <c r="FTO24" s="103"/>
      <c r="FTP24" s="103"/>
      <c r="FTQ24" s="103"/>
      <c r="FTR24" s="103"/>
      <c r="FTS24" s="103"/>
      <c r="FTT24" s="103"/>
      <c r="FTU24" s="103"/>
      <c r="FTV24" s="103"/>
      <c r="FTW24" s="103"/>
      <c r="FTX24" s="103"/>
      <c r="FTY24" s="103"/>
      <c r="FTZ24" s="103"/>
      <c r="FUA24" s="103"/>
      <c r="FUB24" s="103"/>
      <c r="FUC24" s="103"/>
      <c r="FUD24" s="103"/>
      <c r="FUE24" s="103"/>
      <c r="FUF24" s="103"/>
      <c r="FUG24" s="103"/>
      <c r="FUH24" s="103"/>
      <c r="FUI24" s="103"/>
      <c r="FUJ24" s="103"/>
      <c r="FUK24" s="103"/>
      <c r="FUL24" s="103"/>
      <c r="FUM24" s="103"/>
      <c r="FUN24" s="103"/>
      <c r="FUO24" s="103"/>
      <c r="FUP24" s="103"/>
      <c r="FUQ24" s="103"/>
      <c r="FUR24" s="103"/>
      <c r="FUS24" s="103"/>
      <c r="FUT24" s="103"/>
      <c r="FUU24" s="103"/>
      <c r="FUV24" s="103"/>
      <c r="FUW24" s="103"/>
      <c r="FUX24" s="103"/>
      <c r="FUY24" s="103"/>
      <c r="FUZ24" s="103"/>
      <c r="FVA24" s="103"/>
      <c r="FVB24" s="103"/>
      <c r="FVC24" s="103"/>
      <c r="FVD24" s="103"/>
      <c r="FVE24" s="103"/>
      <c r="FVF24" s="103"/>
      <c r="FVG24" s="103"/>
      <c r="FVH24" s="103"/>
      <c r="FVI24" s="103"/>
      <c r="FVJ24" s="103"/>
      <c r="FVK24" s="103"/>
      <c r="FVL24" s="103"/>
      <c r="FVM24" s="103"/>
      <c r="FVN24" s="103"/>
      <c r="FVO24" s="103"/>
      <c r="FVP24" s="103"/>
      <c r="FVQ24" s="103"/>
      <c r="FVR24" s="103"/>
      <c r="FVS24" s="103"/>
      <c r="FVT24" s="103"/>
      <c r="FVU24" s="103"/>
      <c r="FVV24" s="103"/>
      <c r="FVW24" s="103"/>
      <c r="FVX24" s="103"/>
      <c r="FVY24" s="103"/>
      <c r="FVZ24" s="103"/>
      <c r="FWA24" s="103"/>
      <c r="FWB24" s="103"/>
      <c r="FWC24" s="103"/>
      <c r="FWD24" s="103"/>
      <c r="FWE24" s="103"/>
      <c r="FWF24" s="103"/>
      <c r="FWG24" s="103"/>
      <c r="FWH24" s="103"/>
      <c r="FWI24" s="103"/>
      <c r="FWJ24" s="103"/>
      <c r="FWK24" s="103"/>
      <c r="FWL24" s="103"/>
      <c r="FWM24" s="103"/>
      <c r="FWN24" s="103"/>
      <c r="FWO24" s="103"/>
      <c r="FWP24" s="103"/>
      <c r="FWQ24" s="103"/>
      <c r="FWR24" s="103"/>
      <c r="FWS24" s="103"/>
      <c r="FWT24" s="103"/>
      <c r="FWU24" s="103"/>
      <c r="FWV24" s="103"/>
      <c r="FWW24" s="103"/>
      <c r="FWX24" s="103"/>
      <c r="FWY24" s="103"/>
      <c r="FWZ24" s="103"/>
      <c r="FXA24" s="103"/>
      <c r="FXB24" s="103"/>
      <c r="FXC24" s="103"/>
      <c r="FXD24" s="103"/>
      <c r="FXE24" s="103"/>
      <c r="FXF24" s="103"/>
      <c r="FXG24" s="103"/>
      <c r="FXH24" s="103"/>
      <c r="FXI24" s="103"/>
      <c r="FXJ24" s="103"/>
      <c r="FXK24" s="103"/>
      <c r="FXL24" s="103"/>
      <c r="FXM24" s="103"/>
      <c r="FXN24" s="103"/>
      <c r="FXO24" s="103"/>
      <c r="FXP24" s="103"/>
      <c r="FXQ24" s="103"/>
      <c r="FXR24" s="103"/>
      <c r="FXS24" s="103"/>
      <c r="FXT24" s="103"/>
      <c r="FXU24" s="103"/>
      <c r="FXV24" s="103"/>
      <c r="FXW24" s="103"/>
      <c r="FXX24" s="103"/>
      <c r="FXY24" s="103"/>
      <c r="FXZ24" s="103"/>
      <c r="FYA24" s="103"/>
      <c r="FYB24" s="103"/>
      <c r="FYC24" s="103"/>
      <c r="FYD24" s="103"/>
      <c r="FYE24" s="103"/>
      <c r="FYF24" s="103"/>
      <c r="FYG24" s="103"/>
      <c r="FYH24" s="103"/>
      <c r="FYI24" s="103"/>
      <c r="FYJ24" s="103"/>
      <c r="FYK24" s="103"/>
      <c r="FYL24" s="103"/>
      <c r="FYM24" s="103"/>
      <c r="FYN24" s="103"/>
      <c r="FYO24" s="103"/>
      <c r="FYP24" s="103"/>
      <c r="FYQ24" s="103"/>
      <c r="FYR24" s="103"/>
      <c r="FYS24" s="103"/>
      <c r="FYT24" s="103"/>
      <c r="FYU24" s="103"/>
      <c r="FYV24" s="103"/>
      <c r="FYW24" s="103"/>
      <c r="FYX24" s="103"/>
      <c r="FYY24" s="103"/>
      <c r="FYZ24" s="103"/>
      <c r="FZA24" s="103"/>
      <c r="FZB24" s="103"/>
      <c r="FZC24" s="103"/>
      <c r="FZD24" s="103"/>
      <c r="FZE24" s="103"/>
      <c r="FZF24" s="103"/>
      <c r="FZG24" s="103"/>
      <c r="FZH24" s="103"/>
      <c r="FZI24" s="103"/>
      <c r="FZJ24" s="103"/>
      <c r="FZK24" s="103"/>
      <c r="FZL24" s="103"/>
      <c r="FZM24" s="103"/>
      <c r="FZN24" s="103"/>
      <c r="FZO24" s="103"/>
      <c r="FZP24" s="103"/>
      <c r="FZQ24" s="103"/>
      <c r="FZR24" s="103"/>
      <c r="FZS24" s="103"/>
      <c r="FZT24" s="103"/>
      <c r="FZU24" s="103"/>
      <c r="FZV24" s="103"/>
      <c r="FZW24" s="103"/>
      <c r="FZX24" s="103"/>
      <c r="FZY24" s="103"/>
      <c r="FZZ24" s="103"/>
      <c r="GAA24" s="103"/>
      <c r="GAB24" s="103"/>
      <c r="GAC24" s="103"/>
      <c r="GAD24" s="103"/>
      <c r="GAE24" s="103"/>
      <c r="GAF24" s="103"/>
      <c r="GAG24" s="103"/>
      <c r="GAH24" s="103"/>
      <c r="GAI24" s="103"/>
      <c r="GAJ24" s="103"/>
      <c r="GAK24" s="103"/>
      <c r="GAL24" s="103"/>
      <c r="GAM24" s="103"/>
      <c r="GAN24" s="103"/>
      <c r="GAO24" s="103"/>
      <c r="GAP24" s="103"/>
      <c r="GAQ24" s="103"/>
      <c r="GAR24" s="103"/>
      <c r="GAS24" s="103"/>
      <c r="GAT24" s="103"/>
      <c r="GAU24" s="103"/>
      <c r="GAV24" s="103"/>
      <c r="GAW24" s="103"/>
      <c r="GAX24" s="103"/>
      <c r="GAY24" s="103"/>
      <c r="GAZ24" s="103"/>
      <c r="GBA24" s="103"/>
      <c r="GBB24" s="103"/>
      <c r="GBC24" s="103"/>
      <c r="GBD24" s="103"/>
      <c r="GBE24" s="103"/>
      <c r="GBF24" s="103"/>
      <c r="GBG24" s="103"/>
      <c r="GBH24" s="103"/>
      <c r="GBI24" s="103"/>
      <c r="GBJ24" s="103"/>
      <c r="GBK24" s="103"/>
      <c r="GBL24" s="103"/>
      <c r="GBM24" s="103"/>
      <c r="GBN24" s="103"/>
      <c r="GBO24" s="103"/>
      <c r="GBP24" s="103"/>
      <c r="GBQ24" s="103"/>
      <c r="GBR24" s="103"/>
      <c r="GBS24" s="103"/>
      <c r="GBT24" s="103"/>
      <c r="GBU24" s="103"/>
      <c r="GBV24" s="103"/>
      <c r="GBW24" s="103"/>
      <c r="GBX24" s="103"/>
      <c r="GBY24" s="103"/>
      <c r="GBZ24" s="103"/>
      <c r="GCA24" s="103"/>
      <c r="GCB24" s="103"/>
      <c r="GCC24" s="103"/>
      <c r="GCD24" s="103"/>
      <c r="GCE24" s="103"/>
      <c r="GCF24" s="103"/>
      <c r="GCG24" s="103"/>
      <c r="GCH24" s="103"/>
      <c r="GCI24" s="103"/>
      <c r="GCJ24" s="103"/>
      <c r="GCK24" s="103"/>
      <c r="GCL24" s="103"/>
      <c r="GCM24" s="103"/>
      <c r="GCN24" s="103"/>
      <c r="GCO24" s="103"/>
      <c r="GCP24" s="103"/>
      <c r="GCQ24" s="103"/>
      <c r="GCR24" s="103"/>
      <c r="GCS24" s="103"/>
      <c r="GCT24" s="103"/>
      <c r="GCU24" s="103"/>
      <c r="GCV24" s="103"/>
      <c r="GCW24" s="103"/>
      <c r="GCX24" s="103"/>
      <c r="GCY24" s="103"/>
      <c r="GCZ24" s="103"/>
      <c r="GDA24" s="103"/>
      <c r="GDB24" s="103"/>
      <c r="GDC24" s="103"/>
      <c r="GDD24" s="103"/>
      <c r="GDE24" s="103"/>
      <c r="GDF24" s="103"/>
      <c r="GDG24" s="103"/>
      <c r="GDH24" s="103"/>
      <c r="GDI24" s="103"/>
      <c r="GDJ24" s="103"/>
      <c r="GDK24" s="103"/>
      <c r="GDL24" s="103"/>
      <c r="GDM24" s="103"/>
      <c r="GDN24" s="103"/>
      <c r="GDO24" s="103"/>
      <c r="GDP24" s="103"/>
      <c r="GDQ24" s="103"/>
      <c r="GDR24" s="103"/>
      <c r="GDS24" s="103"/>
      <c r="GDT24" s="103"/>
      <c r="GDU24" s="103"/>
      <c r="GDV24" s="103"/>
      <c r="GDW24" s="103"/>
      <c r="GDX24" s="103"/>
      <c r="GDY24" s="103"/>
      <c r="GDZ24" s="103"/>
      <c r="GEA24" s="103"/>
      <c r="GEB24" s="103"/>
      <c r="GEC24" s="103"/>
      <c r="GED24" s="103"/>
      <c r="GEE24" s="103"/>
      <c r="GEF24" s="103"/>
      <c r="GEG24" s="103"/>
      <c r="GEH24" s="103"/>
      <c r="GEI24" s="103"/>
      <c r="GEJ24" s="103"/>
      <c r="GEK24" s="103"/>
      <c r="GEL24" s="103"/>
      <c r="GEM24" s="103"/>
      <c r="GEN24" s="103"/>
      <c r="GEO24" s="103"/>
      <c r="GEP24" s="103"/>
      <c r="GEQ24" s="103"/>
      <c r="GER24" s="103"/>
      <c r="GES24" s="103"/>
      <c r="GET24" s="103"/>
      <c r="GEU24" s="103"/>
      <c r="GEV24" s="103"/>
      <c r="GEW24" s="103"/>
      <c r="GEX24" s="103"/>
      <c r="GEY24" s="103"/>
      <c r="GEZ24" s="103"/>
      <c r="GFA24" s="103"/>
      <c r="GFB24" s="103"/>
      <c r="GFC24" s="103"/>
      <c r="GFD24" s="103"/>
      <c r="GFE24" s="103"/>
      <c r="GFF24" s="103"/>
      <c r="GFG24" s="103"/>
      <c r="GFH24" s="103"/>
      <c r="GFI24" s="103"/>
      <c r="GFJ24" s="103"/>
      <c r="GFK24" s="103"/>
      <c r="GFL24" s="103"/>
      <c r="GFM24" s="103"/>
      <c r="GFN24" s="103"/>
      <c r="GFO24" s="103"/>
      <c r="GFP24" s="103"/>
      <c r="GFQ24" s="103"/>
      <c r="GFR24" s="103"/>
      <c r="GFS24" s="103"/>
      <c r="GFT24" s="103"/>
      <c r="GFU24" s="103"/>
      <c r="GFV24" s="103"/>
      <c r="GFW24" s="103"/>
      <c r="GFX24" s="103"/>
      <c r="GFY24" s="103"/>
      <c r="GFZ24" s="103"/>
      <c r="GGA24" s="103"/>
      <c r="GGB24" s="103"/>
      <c r="GGC24" s="103"/>
      <c r="GGD24" s="103"/>
      <c r="GGE24" s="103"/>
      <c r="GGF24" s="103"/>
      <c r="GGG24" s="103"/>
      <c r="GGH24" s="103"/>
      <c r="GGI24" s="103"/>
      <c r="GGJ24" s="103"/>
      <c r="GGK24" s="103"/>
      <c r="GGL24" s="103"/>
      <c r="GGM24" s="103"/>
      <c r="GGN24" s="103"/>
      <c r="GGO24" s="103"/>
      <c r="GGP24" s="103"/>
      <c r="GGQ24" s="103"/>
      <c r="GGR24" s="103"/>
      <c r="GGS24" s="103"/>
      <c r="GGT24" s="103"/>
      <c r="GGU24" s="103"/>
      <c r="GGV24" s="103"/>
      <c r="GGW24" s="103"/>
      <c r="GGX24" s="103"/>
      <c r="GGY24" s="103"/>
      <c r="GGZ24" s="103"/>
      <c r="GHA24" s="103"/>
      <c r="GHB24" s="103"/>
      <c r="GHC24" s="103"/>
      <c r="GHD24" s="103"/>
      <c r="GHE24" s="103"/>
      <c r="GHF24" s="103"/>
      <c r="GHG24" s="103"/>
      <c r="GHH24" s="103"/>
      <c r="GHI24" s="103"/>
      <c r="GHJ24" s="103"/>
      <c r="GHK24" s="103"/>
      <c r="GHL24" s="103"/>
      <c r="GHM24" s="103"/>
      <c r="GHN24" s="103"/>
      <c r="GHO24" s="103"/>
      <c r="GHP24" s="103"/>
      <c r="GHQ24" s="103"/>
      <c r="GHR24" s="103"/>
      <c r="GHS24" s="103"/>
      <c r="GHT24" s="103"/>
      <c r="GHU24" s="103"/>
      <c r="GHV24" s="103"/>
      <c r="GHW24" s="103"/>
      <c r="GHX24" s="103"/>
      <c r="GHY24" s="103"/>
      <c r="GHZ24" s="103"/>
      <c r="GIA24" s="103"/>
      <c r="GIB24" s="103"/>
      <c r="GIC24" s="103"/>
      <c r="GID24" s="103"/>
      <c r="GIE24" s="103"/>
      <c r="GIF24" s="103"/>
      <c r="GIG24" s="103"/>
      <c r="GIH24" s="103"/>
      <c r="GII24" s="103"/>
      <c r="GIJ24" s="103"/>
      <c r="GIK24" s="103"/>
      <c r="GIL24" s="103"/>
      <c r="GIM24" s="103"/>
      <c r="GIN24" s="103"/>
      <c r="GIO24" s="103"/>
      <c r="GIP24" s="103"/>
      <c r="GIQ24" s="103"/>
      <c r="GIR24" s="103"/>
      <c r="GIS24" s="103"/>
      <c r="GIT24" s="103"/>
      <c r="GIU24" s="103"/>
      <c r="GIV24" s="103"/>
      <c r="GIW24" s="103"/>
      <c r="GIX24" s="103"/>
      <c r="GIY24" s="103"/>
      <c r="GIZ24" s="103"/>
      <c r="GJA24" s="103"/>
      <c r="GJB24" s="103"/>
      <c r="GJC24" s="103"/>
      <c r="GJD24" s="103"/>
      <c r="GJE24" s="103"/>
      <c r="GJF24" s="103"/>
      <c r="GJG24" s="103"/>
      <c r="GJH24" s="103"/>
      <c r="GJI24" s="103"/>
      <c r="GJJ24" s="103"/>
      <c r="GJK24" s="103"/>
      <c r="GJL24" s="103"/>
      <c r="GJM24" s="103"/>
      <c r="GJN24" s="103"/>
      <c r="GJO24" s="103"/>
      <c r="GJP24" s="103"/>
      <c r="GJQ24" s="103"/>
      <c r="GJR24" s="103"/>
      <c r="GJS24" s="103"/>
      <c r="GJT24" s="103"/>
      <c r="GJU24" s="103"/>
      <c r="GJV24" s="103"/>
      <c r="GJW24" s="103"/>
      <c r="GJX24" s="103"/>
      <c r="GJY24" s="103"/>
      <c r="GJZ24" s="103"/>
      <c r="GKA24" s="103"/>
      <c r="GKB24" s="103"/>
      <c r="GKC24" s="103"/>
      <c r="GKD24" s="103"/>
      <c r="GKE24" s="103"/>
      <c r="GKF24" s="103"/>
      <c r="GKG24" s="103"/>
      <c r="GKH24" s="103"/>
      <c r="GKI24" s="103"/>
      <c r="GKJ24" s="103"/>
      <c r="GKK24" s="103"/>
      <c r="GKL24" s="103"/>
      <c r="GKM24" s="103"/>
      <c r="GKN24" s="103"/>
      <c r="GKO24" s="103"/>
      <c r="GKP24" s="103"/>
      <c r="GKQ24" s="103"/>
      <c r="GKR24" s="103"/>
      <c r="GKS24" s="103"/>
      <c r="GKT24" s="103"/>
      <c r="GKU24" s="103"/>
      <c r="GKV24" s="103"/>
      <c r="GKW24" s="103"/>
      <c r="GKX24" s="103"/>
      <c r="GKY24" s="103"/>
      <c r="GKZ24" s="103"/>
      <c r="GLA24" s="103"/>
      <c r="GLB24" s="103"/>
      <c r="GLC24" s="103"/>
      <c r="GLD24" s="103"/>
      <c r="GLE24" s="103"/>
      <c r="GLF24" s="103"/>
      <c r="GLG24" s="103"/>
      <c r="GLH24" s="103"/>
      <c r="GLI24" s="103"/>
      <c r="GLJ24" s="103"/>
      <c r="GLK24" s="103"/>
      <c r="GLL24" s="103"/>
      <c r="GLM24" s="103"/>
      <c r="GLN24" s="103"/>
      <c r="GLO24" s="103"/>
      <c r="GLP24" s="103"/>
      <c r="GLQ24" s="103"/>
      <c r="GLR24" s="103"/>
      <c r="GLS24" s="103"/>
      <c r="GLT24" s="103"/>
      <c r="GLU24" s="103"/>
      <c r="GLV24" s="103"/>
      <c r="GLW24" s="103"/>
      <c r="GLX24" s="103"/>
      <c r="GLY24" s="103"/>
      <c r="GLZ24" s="103"/>
      <c r="GMA24" s="103"/>
      <c r="GMB24" s="103"/>
      <c r="GMC24" s="103"/>
      <c r="GMD24" s="103"/>
      <c r="GME24" s="103"/>
      <c r="GMF24" s="103"/>
      <c r="GMG24" s="103"/>
      <c r="GMH24" s="103"/>
      <c r="GMI24" s="103"/>
      <c r="GMJ24" s="103"/>
      <c r="GMK24" s="103"/>
      <c r="GML24" s="103"/>
      <c r="GMM24" s="103"/>
      <c r="GMN24" s="103"/>
      <c r="GMO24" s="103"/>
      <c r="GMP24" s="103"/>
      <c r="GMQ24" s="103"/>
      <c r="GMR24" s="103"/>
      <c r="GMS24" s="103"/>
      <c r="GMT24" s="103"/>
      <c r="GMU24" s="103"/>
      <c r="GMV24" s="103"/>
      <c r="GMW24" s="103"/>
      <c r="GMX24" s="103"/>
      <c r="GMY24" s="103"/>
      <c r="GMZ24" s="103"/>
      <c r="GNA24" s="103"/>
      <c r="GNB24" s="103"/>
      <c r="GNC24" s="103"/>
      <c r="GND24" s="103"/>
      <c r="GNE24" s="103"/>
      <c r="GNF24" s="103"/>
      <c r="GNG24" s="103"/>
      <c r="GNH24" s="103"/>
      <c r="GNI24" s="103"/>
      <c r="GNJ24" s="103"/>
      <c r="GNK24" s="103"/>
      <c r="GNL24" s="103"/>
      <c r="GNM24" s="103"/>
      <c r="GNN24" s="103"/>
      <c r="GNO24" s="103"/>
      <c r="GNP24" s="103"/>
      <c r="GNQ24" s="103"/>
      <c r="GNR24" s="103"/>
      <c r="GNS24" s="103"/>
      <c r="GNT24" s="103"/>
      <c r="GNU24" s="103"/>
      <c r="GNV24" s="103"/>
      <c r="GNW24" s="103"/>
      <c r="GNX24" s="103"/>
      <c r="GNY24" s="103"/>
      <c r="GNZ24" s="103"/>
      <c r="GOA24" s="103"/>
      <c r="GOB24" s="103"/>
      <c r="GOC24" s="103"/>
      <c r="GOD24" s="103"/>
      <c r="GOE24" s="103"/>
      <c r="GOF24" s="103"/>
      <c r="GOG24" s="103"/>
      <c r="GOH24" s="103"/>
      <c r="GOI24" s="103"/>
      <c r="GOJ24" s="103"/>
      <c r="GOK24" s="103"/>
      <c r="GOL24" s="103"/>
      <c r="GOM24" s="103"/>
      <c r="GON24" s="103"/>
      <c r="GOO24" s="103"/>
      <c r="GOP24" s="103"/>
      <c r="GOQ24" s="103"/>
      <c r="GOR24" s="103"/>
      <c r="GOS24" s="103"/>
      <c r="GOT24" s="103"/>
      <c r="GOU24" s="103"/>
      <c r="GOV24" s="103"/>
      <c r="GOW24" s="103"/>
      <c r="GOX24" s="103"/>
      <c r="GOY24" s="103"/>
      <c r="GOZ24" s="103"/>
      <c r="GPA24" s="103"/>
      <c r="GPB24" s="103"/>
      <c r="GPC24" s="103"/>
      <c r="GPD24" s="103"/>
      <c r="GPE24" s="103"/>
      <c r="GPF24" s="103"/>
      <c r="GPG24" s="103"/>
      <c r="GPH24" s="103"/>
      <c r="GPI24" s="103"/>
      <c r="GPJ24" s="103"/>
      <c r="GPK24" s="103"/>
      <c r="GPL24" s="103"/>
      <c r="GPM24" s="103"/>
      <c r="GPN24" s="103"/>
      <c r="GPO24" s="103"/>
      <c r="GPP24" s="103"/>
      <c r="GPQ24" s="103"/>
      <c r="GPR24" s="103"/>
      <c r="GPS24" s="103"/>
      <c r="GPT24" s="103"/>
      <c r="GPU24" s="103"/>
      <c r="GPV24" s="103"/>
      <c r="GPW24" s="103"/>
      <c r="GPX24" s="103"/>
      <c r="GPY24" s="103"/>
      <c r="GPZ24" s="103"/>
      <c r="GQA24" s="103"/>
      <c r="GQB24" s="103"/>
      <c r="GQC24" s="103"/>
      <c r="GQD24" s="103"/>
      <c r="GQE24" s="103"/>
      <c r="GQF24" s="103"/>
      <c r="GQG24" s="103"/>
      <c r="GQH24" s="103"/>
      <c r="GQI24" s="103"/>
      <c r="GQJ24" s="103"/>
      <c r="GQK24" s="103"/>
      <c r="GQL24" s="103"/>
      <c r="GQM24" s="103"/>
      <c r="GQN24" s="103"/>
      <c r="GQO24" s="103"/>
      <c r="GQP24" s="103"/>
      <c r="GQQ24" s="103"/>
      <c r="GQR24" s="103"/>
      <c r="GQS24" s="103"/>
      <c r="GQT24" s="103"/>
      <c r="GQU24" s="103"/>
      <c r="GQV24" s="103"/>
      <c r="GQW24" s="103"/>
      <c r="GQX24" s="103"/>
      <c r="GQY24" s="103"/>
      <c r="GQZ24" s="103"/>
      <c r="GRA24" s="103"/>
      <c r="GRB24" s="103"/>
      <c r="GRC24" s="103"/>
      <c r="GRD24" s="103"/>
      <c r="GRE24" s="103"/>
      <c r="GRF24" s="103"/>
      <c r="GRG24" s="103"/>
      <c r="GRH24" s="103"/>
      <c r="GRI24" s="103"/>
      <c r="GRJ24" s="103"/>
      <c r="GRK24" s="103"/>
      <c r="GRL24" s="103"/>
      <c r="GRM24" s="103"/>
      <c r="GRN24" s="103"/>
      <c r="GRO24" s="103"/>
      <c r="GRP24" s="103"/>
      <c r="GRQ24" s="103"/>
      <c r="GRR24" s="103"/>
      <c r="GRS24" s="103"/>
      <c r="GRT24" s="103"/>
      <c r="GRU24" s="103"/>
      <c r="GRV24" s="103"/>
      <c r="GRW24" s="103"/>
      <c r="GRX24" s="103"/>
      <c r="GRY24" s="103"/>
      <c r="GRZ24" s="103"/>
      <c r="GSA24" s="103"/>
      <c r="GSB24" s="103"/>
      <c r="GSC24" s="103"/>
      <c r="GSD24" s="103"/>
      <c r="GSE24" s="103"/>
      <c r="GSF24" s="103"/>
      <c r="GSG24" s="103"/>
      <c r="GSH24" s="103"/>
      <c r="GSI24" s="103"/>
      <c r="GSJ24" s="103"/>
      <c r="GSK24" s="103"/>
      <c r="GSL24" s="103"/>
      <c r="GSM24" s="103"/>
      <c r="GSN24" s="103"/>
      <c r="GSO24" s="103"/>
      <c r="GSP24" s="103"/>
      <c r="GSQ24" s="103"/>
      <c r="GSR24" s="103"/>
      <c r="GSS24" s="103"/>
      <c r="GST24" s="103"/>
      <c r="GSU24" s="103"/>
      <c r="GSV24" s="103"/>
      <c r="GSW24" s="103"/>
      <c r="GSX24" s="103"/>
      <c r="GSY24" s="103"/>
      <c r="GSZ24" s="103"/>
      <c r="GTA24" s="103"/>
      <c r="GTB24" s="103"/>
      <c r="GTC24" s="103"/>
      <c r="GTD24" s="103"/>
      <c r="GTE24" s="103"/>
      <c r="GTF24" s="103"/>
      <c r="GTG24" s="103"/>
      <c r="GTH24" s="103"/>
      <c r="GTI24" s="103"/>
      <c r="GTJ24" s="103"/>
      <c r="GTK24" s="103"/>
      <c r="GTL24" s="103"/>
      <c r="GTM24" s="103"/>
      <c r="GTN24" s="103"/>
      <c r="GTO24" s="103"/>
      <c r="GTP24" s="103"/>
      <c r="GTQ24" s="103"/>
      <c r="GTR24" s="103"/>
      <c r="GTS24" s="103"/>
      <c r="GTT24" s="103"/>
      <c r="GTU24" s="103"/>
      <c r="GTV24" s="103"/>
      <c r="GTW24" s="103"/>
      <c r="GTX24" s="103"/>
      <c r="GTY24" s="103"/>
      <c r="GTZ24" s="103"/>
      <c r="GUA24" s="103"/>
      <c r="GUB24" s="103"/>
      <c r="GUC24" s="103"/>
      <c r="GUD24" s="103"/>
      <c r="GUE24" s="103"/>
      <c r="GUF24" s="103"/>
      <c r="GUG24" s="103"/>
      <c r="GUH24" s="103"/>
      <c r="GUI24" s="103"/>
      <c r="GUJ24" s="103"/>
      <c r="GUK24" s="103"/>
      <c r="GUL24" s="103"/>
      <c r="GUM24" s="103"/>
      <c r="GUN24" s="103"/>
      <c r="GUO24" s="103"/>
      <c r="GUP24" s="103"/>
      <c r="GUQ24" s="103"/>
      <c r="GUR24" s="103"/>
      <c r="GUS24" s="103"/>
      <c r="GUT24" s="103"/>
      <c r="GUU24" s="103"/>
      <c r="GUV24" s="103"/>
      <c r="GUW24" s="103"/>
      <c r="GUX24" s="103"/>
      <c r="GUY24" s="103"/>
      <c r="GUZ24" s="103"/>
      <c r="GVA24" s="103"/>
      <c r="GVB24" s="103"/>
      <c r="GVC24" s="103"/>
      <c r="GVD24" s="103"/>
      <c r="GVE24" s="103"/>
      <c r="GVF24" s="103"/>
      <c r="GVG24" s="103"/>
      <c r="GVH24" s="103"/>
      <c r="GVI24" s="103"/>
      <c r="GVJ24" s="103"/>
      <c r="GVK24" s="103"/>
      <c r="GVL24" s="103"/>
      <c r="GVM24" s="103"/>
      <c r="GVN24" s="103"/>
      <c r="GVO24" s="103"/>
      <c r="GVP24" s="103"/>
      <c r="GVQ24" s="103"/>
      <c r="GVR24" s="103"/>
      <c r="GVS24" s="103"/>
      <c r="GVT24" s="103"/>
      <c r="GVU24" s="103"/>
      <c r="GVV24" s="103"/>
      <c r="GVW24" s="103"/>
      <c r="GVX24" s="103"/>
      <c r="GVY24" s="103"/>
      <c r="GVZ24" s="103"/>
      <c r="GWA24" s="103"/>
      <c r="GWB24" s="103"/>
      <c r="GWC24" s="103"/>
      <c r="GWD24" s="103"/>
      <c r="GWE24" s="103"/>
      <c r="GWF24" s="103"/>
      <c r="GWG24" s="103"/>
      <c r="GWH24" s="103"/>
      <c r="GWI24" s="103"/>
      <c r="GWJ24" s="103"/>
      <c r="GWK24" s="103"/>
      <c r="GWL24" s="103"/>
      <c r="GWM24" s="103"/>
      <c r="GWN24" s="103"/>
      <c r="GWO24" s="103"/>
      <c r="GWP24" s="103"/>
      <c r="GWQ24" s="103"/>
      <c r="GWR24" s="103"/>
      <c r="GWS24" s="103"/>
      <c r="GWT24" s="103"/>
      <c r="GWU24" s="103"/>
      <c r="GWV24" s="103"/>
      <c r="GWW24" s="103"/>
      <c r="GWX24" s="103"/>
      <c r="GWY24" s="103"/>
      <c r="GWZ24" s="103"/>
      <c r="GXA24" s="103"/>
      <c r="GXB24" s="103"/>
      <c r="GXC24" s="103"/>
      <c r="GXD24" s="103"/>
      <c r="GXE24" s="103"/>
      <c r="GXF24" s="103"/>
      <c r="GXG24" s="103"/>
      <c r="GXH24" s="103"/>
      <c r="GXI24" s="103"/>
      <c r="GXJ24" s="103"/>
      <c r="GXK24" s="103"/>
      <c r="GXL24" s="103"/>
      <c r="GXM24" s="103"/>
      <c r="GXN24" s="103"/>
      <c r="GXO24" s="103"/>
      <c r="GXP24" s="103"/>
      <c r="GXQ24" s="103"/>
      <c r="GXR24" s="103"/>
      <c r="GXS24" s="103"/>
      <c r="GXT24" s="103"/>
      <c r="GXU24" s="103"/>
      <c r="GXV24" s="103"/>
      <c r="GXW24" s="103"/>
      <c r="GXX24" s="103"/>
      <c r="GXY24" s="103"/>
      <c r="GXZ24" s="103"/>
      <c r="GYA24" s="103"/>
      <c r="GYB24" s="103"/>
      <c r="GYC24" s="103"/>
      <c r="GYD24" s="103"/>
      <c r="GYE24" s="103"/>
      <c r="GYF24" s="103"/>
      <c r="GYG24" s="103"/>
      <c r="GYH24" s="103"/>
      <c r="GYI24" s="103"/>
      <c r="GYJ24" s="103"/>
      <c r="GYK24" s="103"/>
      <c r="GYL24" s="103"/>
      <c r="GYM24" s="103"/>
      <c r="GYN24" s="103"/>
      <c r="GYO24" s="103"/>
      <c r="GYP24" s="103"/>
      <c r="GYQ24" s="103"/>
      <c r="GYR24" s="103"/>
      <c r="GYS24" s="103"/>
      <c r="GYT24" s="103"/>
      <c r="GYU24" s="103"/>
      <c r="GYV24" s="103"/>
      <c r="GYW24" s="103"/>
      <c r="GYX24" s="103"/>
      <c r="GYY24" s="103"/>
      <c r="GYZ24" s="103"/>
      <c r="GZA24" s="103"/>
      <c r="GZB24" s="103"/>
      <c r="GZC24" s="103"/>
      <c r="GZD24" s="103"/>
      <c r="GZE24" s="103"/>
      <c r="GZF24" s="103"/>
      <c r="GZG24" s="103"/>
      <c r="GZH24" s="103"/>
      <c r="GZI24" s="103"/>
      <c r="GZJ24" s="103"/>
      <c r="GZK24" s="103"/>
      <c r="GZL24" s="103"/>
      <c r="GZM24" s="103"/>
      <c r="GZN24" s="103"/>
      <c r="GZO24" s="103"/>
      <c r="GZP24" s="103"/>
      <c r="GZQ24" s="103"/>
      <c r="GZR24" s="103"/>
      <c r="GZS24" s="103"/>
      <c r="GZT24" s="103"/>
      <c r="GZU24" s="103"/>
      <c r="GZV24" s="103"/>
      <c r="GZW24" s="103"/>
      <c r="GZX24" s="103"/>
      <c r="GZY24" s="103"/>
      <c r="GZZ24" s="103"/>
      <c r="HAA24" s="103"/>
      <c r="HAB24" s="103"/>
      <c r="HAC24" s="103"/>
      <c r="HAD24" s="103"/>
      <c r="HAE24" s="103"/>
      <c r="HAF24" s="103"/>
      <c r="HAG24" s="103"/>
      <c r="HAH24" s="103"/>
      <c r="HAI24" s="103"/>
      <c r="HAJ24" s="103"/>
      <c r="HAK24" s="103"/>
      <c r="HAL24" s="103"/>
      <c r="HAM24" s="103"/>
      <c r="HAN24" s="103"/>
      <c r="HAO24" s="103"/>
      <c r="HAP24" s="103"/>
      <c r="HAQ24" s="103"/>
      <c r="HAR24" s="103"/>
      <c r="HAS24" s="103"/>
      <c r="HAT24" s="103"/>
      <c r="HAU24" s="103"/>
      <c r="HAV24" s="103"/>
      <c r="HAW24" s="103"/>
      <c r="HAX24" s="103"/>
      <c r="HAY24" s="103"/>
      <c r="HAZ24" s="103"/>
      <c r="HBA24" s="103"/>
      <c r="HBB24" s="103"/>
      <c r="HBC24" s="103"/>
      <c r="HBD24" s="103"/>
      <c r="HBE24" s="103"/>
      <c r="HBF24" s="103"/>
      <c r="HBG24" s="103"/>
      <c r="HBH24" s="103"/>
      <c r="HBI24" s="103"/>
      <c r="HBJ24" s="103"/>
      <c r="HBK24" s="103"/>
      <c r="HBL24" s="103"/>
      <c r="HBM24" s="103"/>
      <c r="HBN24" s="103"/>
      <c r="HBO24" s="103"/>
      <c r="HBP24" s="103"/>
      <c r="HBQ24" s="103"/>
      <c r="HBR24" s="103"/>
      <c r="HBS24" s="103"/>
      <c r="HBT24" s="103"/>
      <c r="HBU24" s="103"/>
      <c r="HBV24" s="103"/>
      <c r="HBW24" s="103"/>
      <c r="HBX24" s="103"/>
      <c r="HBY24" s="103"/>
      <c r="HBZ24" s="103"/>
      <c r="HCA24" s="103"/>
      <c r="HCB24" s="103"/>
      <c r="HCC24" s="103"/>
      <c r="HCD24" s="103"/>
      <c r="HCE24" s="103"/>
      <c r="HCF24" s="103"/>
      <c r="HCG24" s="103"/>
      <c r="HCH24" s="103"/>
      <c r="HCI24" s="103"/>
      <c r="HCJ24" s="103"/>
      <c r="HCK24" s="103"/>
      <c r="HCL24" s="103"/>
      <c r="HCM24" s="103"/>
      <c r="HCN24" s="103"/>
      <c r="HCO24" s="103"/>
      <c r="HCP24" s="103"/>
      <c r="HCQ24" s="103"/>
      <c r="HCR24" s="103"/>
      <c r="HCS24" s="103"/>
      <c r="HCT24" s="103"/>
      <c r="HCU24" s="103"/>
      <c r="HCV24" s="103"/>
      <c r="HCW24" s="103"/>
      <c r="HCX24" s="103"/>
      <c r="HCY24" s="103"/>
      <c r="HCZ24" s="103"/>
      <c r="HDA24" s="103"/>
      <c r="HDB24" s="103"/>
      <c r="HDC24" s="103"/>
      <c r="HDD24" s="103"/>
      <c r="HDE24" s="103"/>
      <c r="HDF24" s="103"/>
      <c r="HDG24" s="103"/>
      <c r="HDH24" s="103"/>
      <c r="HDI24" s="103"/>
      <c r="HDJ24" s="103"/>
      <c r="HDK24" s="103"/>
      <c r="HDL24" s="103"/>
      <c r="HDM24" s="103"/>
      <c r="HDN24" s="103"/>
      <c r="HDO24" s="103"/>
      <c r="HDP24" s="103"/>
      <c r="HDQ24" s="103"/>
      <c r="HDR24" s="103"/>
      <c r="HDS24" s="103"/>
      <c r="HDT24" s="103"/>
      <c r="HDU24" s="103"/>
      <c r="HDV24" s="103"/>
      <c r="HDW24" s="103"/>
      <c r="HDX24" s="103"/>
      <c r="HDY24" s="103"/>
      <c r="HDZ24" s="103"/>
      <c r="HEA24" s="103"/>
      <c r="HEB24" s="103"/>
      <c r="HEC24" s="103"/>
      <c r="HED24" s="103"/>
      <c r="HEE24" s="103"/>
      <c r="HEF24" s="103"/>
      <c r="HEG24" s="103"/>
      <c r="HEH24" s="103"/>
      <c r="HEI24" s="103"/>
      <c r="HEJ24" s="103"/>
      <c r="HEK24" s="103"/>
      <c r="HEL24" s="103"/>
      <c r="HEM24" s="103"/>
      <c r="HEN24" s="103"/>
      <c r="HEO24" s="103"/>
      <c r="HEP24" s="103"/>
      <c r="HEQ24" s="103"/>
      <c r="HER24" s="103"/>
      <c r="HES24" s="103"/>
      <c r="HET24" s="103"/>
      <c r="HEU24" s="103"/>
      <c r="HEV24" s="103"/>
      <c r="HEW24" s="103"/>
      <c r="HEX24" s="103"/>
      <c r="HEY24" s="103"/>
      <c r="HEZ24" s="103"/>
      <c r="HFA24" s="103"/>
      <c r="HFB24" s="103"/>
      <c r="HFC24" s="103"/>
      <c r="HFD24" s="103"/>
      <c r="HFE24" s="103"/>
      <c r="HFF24" s="103"/>
      <c r="HFG24" s="103"/>
      <c r="HFH24" s="103"/>
      <c r="HFI24" s="103"/>
      <c r="HFJ24" s="103"/>
      <c r="HFK24" s="103"/>
      <c r="HFL24" s="103"/>
      <c r="HFM24" s="103"/>
      <c r="HFN24" s="103"/>
      <c r="HFO24" s="103"/>
      <c r="HFP24" s="103"/>
      <c r="HFQ24" s="103"/>
      <c r="HFR24" s="103"/>
      <c r="HFS24" s="103"/>
      <c r="HFT24" s="103"/>
      <c r="HFU24" s="103"/>
      <c r="HFV24" s="103"/>
      <c r="HFW24" s="103"/>
      <c r="HFX24" s="103"/>
      <c r="HFY24" s="103"/>
      <c r="HFZ24" s="103"/>
      <c r="HGA24" s="103"/>
      <c r="HGB24" s="103"/>
      <c r="HGC24" s="103"/>
      <c r="HGD24" s="103"/>
      <c r="HGE24" s="103"/>
      <c r="HGF24" s="103"/>
      <c r="HGG24" s="103"/>
      <c r="HGH24" s="103"/>
      <c r="HGI24" s="103"/>
      <c r="HGJ24" s="103"/>
      <c r="HGK24" s="103"/>
      <c r="HGL24" s="103"/>
      <c r="HGM24" s="103"/>
      <c r="HGN24" s="103"/>
      <c r="HGO24" s="103"/>
      <c r="HGP24" s="103"/>
      <c r="HGQ24" s="103"/>
      <c r="HGR24" s="103"/>
      <c r="HGS24" s="103"/>
      <c r="HGT24" s="103"/>
      <c r="HGU24" s="103"/>
      <c r="HGV24" s="103"/>
      <c r="HGW24" s="103"/>
      <c r="HGX24" s="103"/>
      <c r="HGY24" s="103"/>
      <c r="HGZ24" s="103"/>
      <c r="HHA24" s="103"/>
      <c r="HHB24" s="103"/>
      <c r="HHC24" s="103"/>
      <c r="HHD24" s="103"/>
      <c r="HHE24" s="103"/>
      <c r="HHF24" s="103"/>
      <c r="HHG24" s="103"/>
      <c r="HHH24" s="103"/>
      <c r="HHI24" s="103"/>
      <c r="HHJ24" s="103"/>
      <c r="HHK24" s="103"/>
      <c r="HHL24" s="103"/>
      <c r="HHM24" s="103"/>
      <c r="HHN24" s="103"/>
      <c r="HHO24" s="103"/>
      <c r="HHP24" s="103"/>
      <c r="HHQ24" s="103"/>
      <c r="HHR24" s="103"/>
      <c r="HHS24" s="103"/>
      <c r="HHT24" s="103"/>
      <c r="HHU24" s="103"/>
      <c r="HHV24" s="103"/>
      <c r="HHW24" s="103"/>
      <c r="HHX24" s="103"/>
      <c r="HHY24" s="103"/>
      <c r="HHZ24" s="103"/>
      <c r="HIA24" s="103"/>
      <c r="HIB24" s="103"/>
      <c r="HIC24" s="103"/>
      <c r="HID24" s="103"/>
      <c r="HIE24" s="103"/>
      <c r="HIF24" s="103"/>
      <c r="HIG24" s="103"/>
      <c r="HIH24" s="103"/>
      <c r="HII24" s="103"/>
      <c r="HIJ24" s="103"/>
      <c r="HIK24" s="103"/>
      <c r="HIL24" s="103"/>
      <c r="HIM24" s="103"/>
      <c r="HIN24" s="103"/>
      <c r="HIO24" s="103"/>
      <c r="HIP24" s="103"/>
      <c r="HIQ24" s="103"/>
      <c r="HIR24" s="103"/>
      <c r="HIS24" s="103"/>
      <c r="HIT24" s="103"/>
      <c r="HIU24" s="103"/>
      <c r="HIV24" s="103"/>
      <c r="HIW24" s="103"/>
      <c r="HIX24" s="103"/>
      <c r="HIY24" s="103"/>
      <c r="HIZ24" s="103"/>
      <c r="HJA24" s="103"/>
      <c r="HJB24" s="103"/>
      <c r="HJC24" s="103"/>
      <c r="HJD24" s="103"/>
      <c r="HJE24" s="103"/>
      <c r="HJF24" s="103"/>
      <c r="HJG24" s="103"/>
      <c r="HJH24" s="103"/>
      <c r="HJI24" s="103"/>
      <c r="HJJ24" s="103"/>
      <c r="HJK24" s="103"/>
      <c r="HJL24" s="103"/>
      <c r="HJM24" s="103"/>
      <c r="HJN24" s="103"/>
      <c r="HJO24" s="103"/>
      <c r="HJP24" s="103"/>
      <c r="HJQ24" s="103"/>
      <c r="HJR24" s="103"/>
      <c r="HJS24" s="103"/>
      <c r="HJT24" s="103"/>
      <c r="HJU24" s="103"/>
      <c r="HJV24" s="103"/>
      <c r="HJW24" s="103"/>
      <c r="HJX24" s="103"/>
      <c r="HJY24" s="103"/>
      <c r="HJZ24" s="103"/>
      <c r="HKA24" s="103"/>
      <c r="HKB24" s="103"/>
      <c r="HKC24" s="103"/>
      <c r="HKD24" s="103"/>
      <c r="HKE24" s="103"/>
      <c r="HKF24" s="103"/>
      <c r="HKG24" s="103"/>
      <c r="HKH24" s="103"/>
      <c r="HKI24" s="103"/>
      <c r="HKJ24" s="103"/>
      <c r="HKK24" s="103"/>
      <c r="HKL24" s="103"/>
      <c r="HKM24" s="103"/>
      <c r="HKN24" s="103"/>
      <c r="HKO24" s="103"/>
      <c r="HKP24" s="103"/>
      <c r="HKQ24" s="103"/>
      <c r="HKR24" s="103"/>
      <c r="HKS24" s="103"/>
      <c r="HKT24" s="103"/>
      <c r="HKU24" s="103"/>
      <c r="HKV24" s="103"/>
      <c r="HKW24" s="103"/>
      <c r="HKX24" s="103"/>
      <c r="HKY24" s="103"/>
      <c r="HKZ24" s="103"/>
      <c r="HLA24" s="103"/>
      <c r="HLB24" s="103"/>
      <c r="HLC24" s="103"/>
      <c r="HLD24" s="103"/>
      <c r="HLE24" s="103"/>
      <c r="HLF24" s="103"/>
      <c r="HLG24" s="103"/>
      <c r="HLH24" s="103"/>
      <c r="HLI24" s="103"/>
      <c r="HLJ24" s="103"/>
      <c r="HLK24" s="103"/>
      <c r="HLL24" s="103"/>
      <c r="HLM24" s="103"/>
      <c r="HLN24" s="103"/>
      <c r="HLO24" s="103"/>
      <c r="HLP24" s="103"/>
      <c r="HLQ24" s="103"/>
      <c r="HLR24" s="103"/>
      <c r="HLS24" s="103"/>
      <c r="HLT24" s="103"/>
      <c r="HLU24" s="103"/>
      <c r="HLV24" s="103"/>
      <c r="HLW24" s="103"/>
      <c r="HLX24" s="103"/>
      <c r="HLY24" s="103"/>
      <c r="HLZ24" s="103"/>
      <c r="HMA24" s="103"/>
      <c r="HMB24" s="103"/>
      <c r="HMC24" s="103"/>
      <c r="HMD24" s="103"/>
      <c r="HME24" s="103"/>
      <c r="HMF24" s="103"/>
      <c r="HMG24" s="103"/>
      <c r="HMH24" s="103"/>
      <c r="HMI24" s="103"/>
      <c r="HMJ24" s="103"/>
      <c r="HMK24" s="103"/>
      <c r="HML24" s="103"/>
      <c r="HMM24" s="103"/>
      <c r="HMN24" s="103"/>
      <c r="HMO24" s="103"/>
      <c r="HMP24" s="103"/>
      <c r="HMQ24" s="103"/>
      <c r="HMR24" s="103"/>
      <c r="HMS24" s="103"/>
      <c r="HMT24" s="103"/>
      <c r="HMU24" s="103"/>
      <c r="HMV24" s="103"/>
      <c r="HMW24" s="103"/>
      <c r="HMX24" s="103"/>
      <c r="HMY24" s="103"/>
      <c r="HMZ24" s="103"/>
      <c r="HNA24" s="103"/>
      <c r="HNB24" s="103"/>
      <c r="HNC24" s="103"/>
      <c r="HND24" s="103"/>
      <c r="HNE24" s="103"/>
      <c r="HNF24" s="103"/>
      <c r="HNG24" s="103"/>
      <c r="HNH24" s="103"/>
      <c r="HNI24" s="103"/>
      <c r="HNJ24" s="103"/>
      <c r="HNK24" s="103"/>
      <c r="HNL24" s="103"/>
      <c r="HNM24" s="103"/>
      <c r="HNN24" s="103"/>
      <c r="HNO24" s="103"/>
      <c r="HNP24" s="103"/>
      <c r="HNQ24" s="103"/>
      <c r="HNR24" s="103"/>
      <c r="HNS24" s="103"/>
      <c r="HNT24" s="103"/>
      <c r="HNU24" s="103"/>
      <c r="HNV24" s="103"/>
      <c r="HNW24" s="103"/>
      <c r="HNX24" s="103"/>
      <c r="HNY24" s="103"/>
      <c r="HNZ24" s="103"/>
      <c r="HOA24" s="103"/>
      <c r="HOB24" s="103"/>
      <c r="HOC24" s="103"/>
      <c r="HOD24" s="103"/>
      <c r="HOE24" s="103"/>
      <c r="HOF24" s="103"/>
      <c r="HOG24" s="103"/>
      <c r="HOH24" s="103"/>
      <c r="HOI24" s="103"/>
      <c r="HOJ24" s="103"/>
      <c r="HOK24" s="103"/>
      <c r="HOL24" s="103"/>
      <c r="HOM24" s="103"/>
      <c r="HON24" s="103"/>
      <c r="HOO24" s="103"/>
      <c r="HOP24" s="103"/>
      <c r="HOQ24" s="103"/>
      <c r="HOR24" s="103"/>
      <c r="HOS24" s="103"/>
      <c r="HOT24" s="103"/>
      <c r="HOU24" s="103"/>
      <c r="HOV24" s="103"/>
      <c r="HOW24" s="103"/>
      <c r="HOX24" s="103"/>
      <c r="HOY24" s="103"/>
      <c r="HOZ24" s="103"/>
      <c r="HPA24" s="103"/>
      <c r="HPB24" s="103"/>
      <c r="HPC24" s="103"/>
      <c r="HPD24" s="103"/>
      <c r="HPE24" s="103"/>
      <c r="HPF24" s="103"/>
      <c r="HPG24" s="103"/>
      <c r="HPH24" s="103"/>
      <c r="HPI24" s="103"/>
      <c r="HPJ24" s="103"/>
      <c r="HPK24" s="103"/>
      <c r="HPL24" s="103"/>
      <c r="HPM24" s="103"/>
      <c r="HPN24" s="103"/>
      <c r="HPO24" s="103"/>
      <c r="HPP24" s="103"/>
      <c r="HPQ24" s="103"/>
      <c r="HPR24" s="103"/>
      <c r="HPS24" s="103"/>
      <c r="HPT24" s="103"/>
      <c r="HPU24" s="103"/>
      <c r="HPV24" s="103"/>
      <c r="HPW24" s="103"/>
      <c r="HPX24" s="103"/>
      <c r="HPY24" s="103"/>
      <c r="HPZ24" s="103"/>
      <c r="HQA24" s="103"/>
      <c r="HQB24" s="103"/>
      <c r="HQC24" s="103"/>
      <c r="HQD24" s="103"/>
      <c r="HQE24" s="103"/>
      <c r="HQF24" s="103"/>
      <c r="HQG24" s="103"/>
      <c r="HQH24" s="103"/>
      <c r="HQI24" s="103"/>
      <c r="HQJ24" s="103"/>
      <c r="HQK24" s="103"/>
      <c r="HQL24" s="103"/>
      <c r="HQM24" s="103"/>
      <c r="HQN24" s="103"/>
      <c r="HQO24" s="103"/>
      <c r="HQP24" s="103"/>
      <c r="HQQ24" s="103"/>
      <c r="HQR24" s="103"/>
      <c r="HQS24" s="103"/>
      <c r="HQT24" s="103"/>
      <c r="HQU24" s="103"/>
      <c r="HQV24" s="103"/>
      <c r="HQW24" s="103"/>
      <c r="HQX24" s="103"/>
      <c r="HQY24" s="103"/>
      <c r="HQZ24" s="103"/>
      <c r="HRA24" s="103"/>
      <c r="HRB24" s="103"/>
      <c r="HRC24" s="103"/>
      <c r="HRD24" s="103"/>
      <c r="HRE24" s="103"/>
      <c r="HRF24" s="103"/>
      <c r="HRG24" s="103"/>
      <c r="HRH24" s="103"/>
      <c r="HRI24" s="103"/>
      <c r="HRJ24" s="103"/>
      <c r="HRK24" s="103"/>
      <c r="HRL24" s="103"/>
      <c r="HRM24" s="103"/>
      <c r="HRN24" s="103"/>
      <c r="HRO24" s="103"/>
      <c r="HRP24" s="103"/>
      <c r="HRQ24" s="103"/>
      <c r="HRR24" s="103"/>
      <c r="HRS24" s="103"/>
      <c r="HRT24" s="103"/>
      <c r="HRU24" s="103"/>
      <c r="HRV24" s="103"/>
      <c r="HRW24" s="103"/>
      <c r="HRX24" s="103"/>
      <c r="HRY24" s="103"/>
      <c r="HRZ24" s="103"/>
      <c r="HSA24" s="103"/>
      <c r="HSB24" s="103"/>
      <c r="HSC24" s="103"/>
      <c r="HSD24" s="103"/>
      <c r="HSE24" s="103"/>
      <c r="HSF24" s="103"/>
      <c r="HSG24" s="103"/>
      <c r="HSH24" s="103"/>
      <c r="HSI24" s="103"/>
      <c r="HSJ24" s="103"/>
      <c r="HSK24" s="103"/>
      <c r="HSL24" s="103"/>
      <c r="HSM24" s="103"/>
      <c r="HSN24" s="103"/>
      <c r="HSO24" s="103"/>
      <c r="HSP24" s="103"/>
      <c r="HSQ24" s="103"/>
      <c r="HSR24" s="103"/>
      <c r="HSS24" s="103"/>
      <c r="HST24" s="103"/>
      <c r="HSU24" s="103"/>
      <c r="HSV24" s="103"/>
      <c r="HSW24" s="103"/>
      <c r="HSX24" s="103"/>
      <c r="HSY24" s="103"/>
      <c r="HSZ24" s="103"/>
      <c r="HTA24" s="103"/>
      <c r="HTB24" s="103"/>
      <c r="HTC24" s="103"/>
      <c r="HTD24" s="103"/>
      <c r="HTE24" s="103"/>
      <c r="HTF24" s="103"/>
      <c r="HTG24" s="103"/>
      <c r="HTH24" s="103"/>
      <c r="HTI24" s="103"/>
      <c r="HTJ24" s="103"/>
      <c r="HTK24" s="103"/>
      <c r="HTL24" s="103"/>
      <c r="HTM24" s="103"/>
      <c r="HTN24" s="103"/>
      <c r="HTO24" s="103"/>
      <c r="HTP24" s="103"/>
      <c r="HTQ24" s="103"/>
      <c r="HTR24" s="103"/>
      <c r="HTS24" s="103"/>
      <c r="HTT24" s="103"/>
      <c r="HTU24" s="103"/>
      <c r="HTV24" s="103"/>
      <c r="HTW24" s="103"/>
      <c r="HTX24" s="103"/>
      <c r="HTY24" s="103"/>
      <c r="HTZ24" s="103"/>
      <c r="HUA24" s="103"/>
      <c r="HUB24" s="103"/>
      <c r="HUC24" s="103"/>
      <c r="HUD24" s="103"/>
      <c r="HUE24" s="103"/>
      <c r="HUF24" s="103"/>
      <c r="HUG24" s="103"/>
      <c r="HUH24" s="103"/>
      <c r="HUI24" s="103"/>
      <c r="HUJ24" s="103"/>
      <c r="HUK24" s="103"/>
      <c r="HUL24" s="103"/>
      <c r="HUM24" s="103"/>
      <c r="HUN24" s="103"/>
      <c r="HUO24" s="103"/>
      <c r="HUP24" s="103"/>
      <c r="HUQ24" s="103"/>
      <c r="HUR24" s="103"/>
      <c r="HUS24" s="103"/>
      <c r="HUT24" s="103"/>
      <c r="HUU24" s="103"/>
      <c r="HUV24" s="103"/>
      <c r="HUW24" s="103"/>
      <c r="HUX24" s="103"/>
      <c r="HUY24" s="103"/>
      <c r="HUZ24" s="103"/>
      <c r="HVA24" s="103"/>
      <c r="HVB24" s="103"/>
      <c r="HVC24" s="103"/>
      <c r="HVD24" s="103"/>
      <c r="HVE24" s="103"/>
      <c r="HVF24" s="103"/>
      <c r="HVG24" s="103"/>
      <c r="HVH24" s="103"/>
      <c r="HVI24" s="103"/>
      <c r="HVJ24" s="103"/>
      <c r="HVK24" s="103"/>
      <c r="HVL24" s="103"/>
      <c r="HVM24" s="103"/>
      <c r="HVN24" s="103"/>
      <c r="HVO24" s="103"/>
      <c r="HVP24" s="103"/>
      <c r="HVQ24" s="103"/>
      <c r="HVR24" s="103"/>
      <c r="HVS24" s="103"/>
      <c r="HVT24" s="103"/>
      <c r="HVU24" s="103"/>
      <c r="HVV24" s="103"/>
      <c r="HVW24" s="103"/>
      <c r="HVX24" s="103"/>
      <c r="HVY24" s="103"/>
      <c r="HVZ24" s="103"/>
      <c r="HWA24" s="103"/>
      <c r="HWB24" s="103"/>
      <c r="HWC24" s="103"/>
      <c r="HWD24" s="103"/>
      <c r="HWE24" s="103"/>
      <c r="HWF24" s="103"/>
      <c r="HWG24" s="103"/>
      <c r="HWH24" s="103"/>
      <c r="HWI24" s="103"/>
      <c r="HWJ24" s="103"/>
      <c r="HWK24" s="103"/>
      <c r="HWL24" s="103"/>
      <c r="HWM24" s="103"/>
      <c r="HWN24" s="103"/>
      <c r="HWO24" s="103"/>
      <c r="HWP24" s="103"/>
      <c r="HWQ24" s="103"/>
      <c r="HWR24" s="103"/>
      <c r="HWS24" s="103"/>
      <c r="HWT24" s="103"/>
      <c r="HWU24" s="103"/>
      <c r="HWV24" s="103"/>
      <c r="HWW24" s="103"/>
      <c r="HWX24" s="103"/>
      <c r="HWY24" s="103"/>
      <c r="HWZ24" s="103"/>
      <c r="HXA24" s="103"/>
      <c r="HXB24" s="103"/>
      <c r="HXC24" s="103"/>
      <c r="HXD24" s="103"/>
      <c r="HXE24" s="103"/>
      <c r="HXF24" s="103"/>
      <c r="HXG24" s="103"/>
      <c r="HXH24" s="103"/>
      <c r="HXI24" s="103"/>
      <c r="HXJ24" s="103"/>
      <c r="HXK24" s="103"/>
      <c r="HXL24" s="103"/>
      <c r="HXM24" s="103"/>
      <c r="HXN24" s="103"/>
      <c r="HXO24" s="103"/>
      <c r="HXP24" s="103"/>
      <c r="HXQ24" s="103"/>
      <c r="HXR24" s="103"/>
      <c r="HXS24" s="103"/>
      <c r="HXT24" s="103"/>
      <c r="HXU24" s="103"/>
      <c r="HXV24" s="103"/>
      <c r="HXW24" s="103"/>
      <c r="HXX24" s="103"/>
      <c r="HXY24" s="103"/>
      <c r="HXZ24" s="103"/>
      <c r="HYA24" s="103"/>
      <c r="HYB24" s="103"/>
      <c r="HYC24" s="103"/>
      <c r="HYD24" s="103"/>
      <c r="HYE24" s="103"/>
      <c r="HYF24" s="103"/>
      <c r="HYG24" s="103"/>
      <c r="HYH24" s="103"/>
      <c r="HYI24" s="103"/>
      <c r="HYJ24" s="103"/>
      <c r="HYK24" s="103"/>
      <c r="HYL24" s="103"/>
      <c r="HYM24" s="103"/>
      <c r="HYN24" s="103"/>
      <c r="HYO24" s="103"/>
      <c r="HYP24" s="103"/>
      <c r="HYQ24" s="103"/>
      <c r="HYR24" s="103"/>
      <c r="HYS24" s="103"/>
      <c r="HYT24" s="103"/>
      <c r="HYU24" s="103"/>
      <c r="HYV24" s="103"/>
      <c r="HYW24" s="103"/>
      <c r="HYX24" s="103"/>
      <c r="HYY24" s="103"/>
      <c r="HYZ24" s="103"/>
      <c r="HZA24" s="103"/>
      <c r="HZB24" s="103"/>
      <c r="HZC24" s="103"/>
      <c r="HZD24" s="103"/>
      <c r="HZE24" s="103"/>
      <c r="HZF24" s="103"/>
      <c r="HZG24" s="103"/>
      <c r="HZH24" s="103"/>
      <c r="HZI24" s="103"/>
      <c r="HZJ24" s="103"/>
      <c r="HZK24" s="103"/>
      <c r="HZL24" s="103"/>
      <c r="HZM24" s="103"/>
      <c r="HZN24" s="103"/>
      <c r="HZO24" s="103"/>
      <c r="HZP24" s="103"/>
      <c r="HZQ24" s="103"/>
      <c r="HZR24" s="103"/>
      <c r="HZS24" s="103"/>
      <c r="HZT24" s="103"/>
      <c r="HZU24" s="103"/>
      <c r="HZV24" s="103"/>
      <c r="HZW24" s="103"/>
      <c r="HZX24" s="103"/>
      <c r="HZY24" s="103"/>
      <c r="HZZ24" s="103"/>
      <c r="IAA24" s="103"/>
      <c r="IAB24" s="103"/>
      <c r="IAC24" s="103"/>
      <c r="IAD24" s="103"/>
      <c r="IAE24" s="103"/>
      <c r="IAF24" s="103"/>
      <c r="IAG24" s="103"/>
      <c r="IAH24" s="103"/>
      <c r="IAI24" s="103"/>
      <c r="IAJ24" s="103"/>
      <c r="IAK24" s="103"/>
      <c r="IAL24" s="103"/>
      <c r="IAM24" s="103"/>
      <c r="IAN24" s="103"/>
      <c r="IAO24" s="103"/>
      <c r="IAP24" s="103"/>
      <c r="IAQ24" s="103"/>
      <c r="IAR24" s="103"/>
      <c r="IAS24" s="103"/>
      <c r="IAT24" s="103"/>
      <c r="IAU24" s="103"/>
      <c r="IAV24" s="103"/>
      <c r="IAW24" s="103"/>
      <c r="IAX24" s="103"/>
      <c r="IAY24" s="103"/>
      <c r="IAZ24" s="103"/>
      <c r="IBA24" s="103"/>
      <c r="IBB24" s="103"/>
      <c r="IBC24" s="103"/>
      <c r="IBD24" s="103"/>
      <c r="IBE24" s="103"/>
      <c r="IBF24" s="103"/>
      <c r="IBG24" s="103"/>
      <c r="IBH24" s="103"/>
      <c r="IBI24" s="103"/>
      <c r="IBJ24" s="103"/>
      <c r="IBK24" s="103"/>
      <c r="IBL24" s="103"/>
      <c r="IBM24" s="103"/>
      <c r="IBN24" s="103"/>
      <c r="IBO24" s="103"/>
      <c r="IBP24" s="103"/>
      <c r="IBQ24" s="103"/>
      <c r="IBR24" s="103"/>
      <c r="IBS24" s="103"/>
      <c r="IBT24" s="103"/>
      <c r="IBU24" s="103"/>
      <c r="IBV24" s="103"/>
      <c r="IBW24" s="103"/>
      <c r="IBX24" s="103"/>
      <c r="IBY24" s="103"/>
      <c r="IBZ24" s="103"/>
      <c r="ICA24" s="103"/>
      <c r="ICB24" s="103"/>
      <c r="ICC24" s="103"/>
      <c r="ICD24" s="103"/>
      <c r="ICE24" s="103"/>
      <c r="ICF24" s="103"/>
      <c r="ICG24" s="103"/>
      <c r="ICH24" s="103"/>
      <c r="ICI24" s="103"/>
      <c r="ICJ24" s="103"/>
      <c r="ICK24" s="103"/>
      <c r="ICL24" s="103"/>
      <c r="ICM24" s="103"/>
      <c r="ICN24" s="103"/>
      <c r="ICO24" s="103"/>
      <c r="ICP24" s="103"/>
      <c r="ICQ24" s="103"/>
      <c r="ICR24" s="103"/>
      <c r="ICS24" s="103"/>
      <c r="ICT24" s="103"/>
      <c r="ICU24" s="103"/>
      <c r="ICV24" s="103"/>
      <c r="ICW24" s="103"/>
      <c r="ICX24" s="103"/>
      <c r="ICY24" s="103"/>
      <c r="ICZ24" s="103"/>
      <c r="IDA24" s="103"/>
      <c r="IDB24" s="103"/>
      <c r="IDC24" s="103"/>
      <c r="IDD24" s="103"/>
      <c r="IDE24" s="103"/>
      <c r="IDF24" s="103"/>
      <c r="IDG24" s="103"/>
      <c r="IDH24" s="103"/>
      <c r="IDI24" s="103"/>
      <c r="IDJ24" s="103"/>
      <c r="IDK24" s="103"/>
      <c r="IDL24" s="103"/>
      <c r="IDM24" s="103"/>
      <c r="IDN24" s="103"/>
      <c r="IDO24" s="103"/>
      <c r="IDP24" s="103"/>
      <c r="IDQ24" s="103"/>
      <c r="IDR24" s="103"/>
      <c r="IDS24" s="103"/>
      <c r="IDT24" s="103"/>
      <c r="IDU24" s="103"/>
      <c r="IDV24" s="103"/>
      <c r="IDW24" s="103"/>
      <c r="IDX24" s="103"/>
      <c r="IDY24" s="103"/>
      <c r="IDZ24" s="103"/>
      <c r="IEA24" s="103"/>
      <c r="IEB24" s="103"/>
      <c r="IEC24" s="103"/>
      <c r="IED24" s="103"/>
      <c r="IEE24" s="103"/>
      <c r="IEF24" s="103"/>
      <c r="IEG24" s="103"/>
      <c r="IEH24" s="103"/>
      <c r="IEI24" s="103"/>
      <c r="IEJ24" s="103"/>
      <c r="IEK24" s="103"/>
      <c r="IEL24" s="103"/>
      <c r="IEM24" s="103"/>
      <c r="IEN24" s="103"/>
      <c r="IEO24" s="103"/>
      <c r="IEP24" s="103"/>
      <c r="IEQ24" s="103"/>
      <c r="IER24" s="103"/>
      <c r="IES24" s="103"/>
      <c r="IET24" s="103"/>
      <c r="IEU24" s="103"/>
      <c r="IEV24" s="103"/>
      <c r="IEW24" s="103"/>
      <c r="IEX24" s="103"/>
      <c r="IEY24" s="103"/>
      <c r="IEZ24" s="103"/>
      <c r="IFA24" s="103"/>
      <c r="IFB24" s="103"/>
      <c r="IFC24" s="103"/>
      <c r="IFD24" s="103"/>
      <c r="IFE24" s="103"/>
      <c r="IFF24" s="103"/>
      <c r="IFG24" s="103"/>
      <c r="IFH24" s="103"/>
      <c r="IFI24" s="103"/>
      <c r="IFJ24" s="103"/>
      <c r="IFK24" s="103"/>
      <c r="IFL24" s="103"/>
      <c r="IFM24" s="103"/>
      <c r="IFN24" s="103"/>
      <c r="IFO24" s="103"/>
      <c r="IFP24" s="103"/>
      <c r="IFQ24" s="103"/>
      <c r="IFR24" s="103"/>
      <c r="IFS24" s="103"/>
      <c r="IFT24" s="103"/>
      <c r="IFU24" s="103"/>
      <c r="IFV24" s="103"/>
      <c r="IFW24" s="103"/>
      <c r="IFX24" s="103"/>
      <c r="IFY24" s="103"/>
      <c r="IFZ24" s="103"/>
      <c r="IGA24" s="103"/>
      <c r="IGB24" s="103"/>
      <c r="IGC24" s="103"/>
      <c r="IGD24" s="103"/>
      <c r="IGE24" s="103"/>
      <c r="IGF24" s="103"/>
      <c r="IGG24" s="103"/>
      <c r="IGH24" s="103"/>
      <c r="IGI24" s="103"/>
      <c r="IGJ24" s="103"/>
      <c r="IGK24" s="103"/>
      <c r="IGL24" s="103"/>
      <c r="IGM24" s="103"/>
      <c r="IGN24" s="103"/>
      <c r="IGO24" s="103"/>
      <c r="IGP24" s="103"/>
      <c r="IGQ24" s="103"/>
      <c r="IGR24" s="103"/>
      <c r="IGS24" s="103"/>
      <c r="IGT24" s="103"/>
      <c r="IGU24" s="103"/>
      <c r="IGV24" s="103"/>
      <c r="IGW24" s="103"/>
      <c r="IGX24" s="103"/>
      <c r="IGY24" s="103"/>
      <c r="IGZ24" s="103"/>
      <c r="IHA24" s="103"/>
      <c r="IHB24" s="103"/>
      <c r="IHC24" s="103"/>
      <c r="IHD24" s="103"/>
      <c r="IHE24" s="103"/>
      <c r="IHF24" s="103"/>
      <c r="IHG24" s="103"/>
      <c r="IHH24" s="103"/>
      <c r="IHI24" s="103"/>
      <c r="IHJ24" s="103"/>
      <c r="IHK24" s="103"/>
      <c r="IHL24" s="103"/>
      <c r="IHM24" s="103"/>
      <c r="IHN24" s="103"/>
      <c r="IHO24" s="103"/>
      <c r="IHP24" s="103"/>
      <c r="IHQ24" s="103"/>
      <c r="IHR24" s="103"/>
      <c r="IHS24" s="103"/>
      <c r="IHT24" s="103"/>
      <c r="IHU24" s="103"/>
      <c r="IHV24" s="103"/>
      <c r="IHW24" s="103"/>
      <c r="IHX24" s="103"/>
      <c r="IHY24" s="103"/>
      <c r="IHZ24" s="103"/>
      <c r="IIA24" s="103"/>
      <c r="IIB24" s="103"/>
      <c r="IIC24" s="103"/>
      <c r="IID24" s="103"/>
      <c r="IIE24" s="103"/>
      <c r="IIF24" s="103"/>
      <c r="IIG24" s="103"/>
      <c r="IIH24" s="103"/>
      <c r="III24" s="103"/>
      <c r="IIJ24" s="103"/>
      <c r="IIK24" s="103"/>
      <c r="IIL24" s="103"/>
      <c r="IIM24" s="103"/>
      <c r="IIN24" s="103"/>
      <c r="IIO24" s="103"/>
      <c r="IIP24" s="103"/>
      <c r="IIQ24" s="103"/>
      <c r="IIR24" s="103"/>
      <c r="IIS24" s="103"/>
      <c r="IIT24" s="103"/>
      <c r="IIU24" s="103"/>
      <c r="IIV24" s="103"/>
      <c r="IIW24" s="103"/>
      <c r="IIX24" s="103"/>
      <c r="IIY24" s="103"/>
      <c r="IIZ24" s="103"/>
      <c r="IJA24" s="103"/>
      <c r="IJB24" s="103"/>
      <c r="IJC24" s="103"/>
      <c r="IJD24" s="103"/>
      <c r="IJE24" s="103"/>
      <c r="IJF24" s="103"/>
      <c r="IJG24" s="103"/>
      <c r="IJH24" s="103"/>
      <c r="IJI24" s="103"/>
      <c r="IJJ24" s="103"/>
      <c r="IJK24" s="103"/>
      <c r="IJL24" s="103"/>
      <c r="IJM24" s="103"/>
      <c r="IJN24" s="103"/>
      <c r="IJO24" s="103"/>
      <c r="IJP24" s="103"/>
      <c r="IJQ24" s="103"/>
      <c r="IJR24" s="103"/>
      <c r="IJS24" s="103"/>
      <c r="IJT24" s="103"/>
      <c r="IJU24" s="103"/>
      <c r="IJV24" s="103"/>
      <c r="IJW24" s="103"/>
      <c r="IJX24" s="103"/>
      <c r="IJY24" s="103"/>
      <c r="IJZ24" s="103"/>
      <c r="IKA24" s="103"/>
      <c r="IKB24" s="103"/>
      <c r="IKC24" s="103"/>
      <c r="IKD24" s="103"/>
      <c r="IKE24" s="103"/>
      <c r="IKF24" s="103"/>
      <c r="IKG24" s="103"/>
      <c r="IKH24" s="103"/>
      <c r="IKI24" s="103"/>
      <c r="IKJ24" s="103"/>
      <c r="IKK24" s="103"/>
      <c r="IKL24" s="103"/>
      <c r="IKM24" s="103"/>
      <c r="IKN24" s="103"/>
      <c r="IKO24" s="103"/>
      <c r="IKP24" s="103"/>
      <c r="IKQ24" s="103"/>
      <c r="IKR24" s="103"/>
      <c r="IKS24" s="103"/>
      <c r="IKT24" s="103"/>
      <c r="IKU24" s="103"/>
      <c r="IKV24" s="103"/>
      <c r="IKW24" s="103"/>
      <c r="IKX24" s="103"/>
      <c r="IKY24" s="103"/>
      <c r="IKZ24" s="103"/>
      <c r="ILA24" s="103"/>
      <c r="ILB24" s="103"/>
      <c r="ILC24" s="103"/>
      <c r="ILD24" s="103"/>
      <c r="ILE24" s="103"/>
      <c r="ILF24" s="103"/>
      <c r="ILG24" s="103"/>
      <c r="ILH24" s="103"/>
      <c r="ILI24" s="103"/>
      <c r="ILJ24" s="103"/>
      <c r="ILK24" s="103"/>
      <c r="ILL24" s="103"/>
      <c r="ILM24" s="103"/>
      <c r="ILN24" s="103"/>
      <c r="ILO24" s="103"/>
      <c r="ILP24" s="103"/>
      <c r="ILQ24" s="103"/>
      <c r="ILR24" s="103"/>
      <c r="ILS24" s="103"/>
      <c r="ILT24" s="103"/>
      <c r="ILU24" s="103"/>
      <c r="ILV24" s="103"/>
      <c r="ILW24" s="103"/>
      <c r="ILX24" s="103"/>
      <c r="ILY24" s="103"/>
      <c r="ILZ24" s="103"/>
      <c r="IMA24" s="103"/>
      <c r="IMB24" s="103"/>
      <c r="IMC24" s="103"/>
      <c r="IMD24" s="103"/>
      <c r="IME24" s="103"/>
      <c r="IMF24" s="103"/>
      <c r="IMG24" s="103"/>
      <c r="IMH24" s="103"/>
      <c r="IMI24" s="103"/>
      <c r="IMJ24" s="103"/>
      <c r="IMK24" s="103"/>
      <c r="IML24" s="103"/>
      <c r="IMM24" s="103"/>
      <c r="IMN24" s="103"/>
      <c r="IMO24" s="103"/>
      <c r="IMP24" s="103"/>
      <c r="IMQ24" s="103"/>
      <c r="IMR24" s="103"/>
      <c r="IMS24" s="103"/>
      <c r="IMT24" s="103"/>
      <c r="IMU24" s="103"/>
      <c r="IMV24" s="103"/>
      <c r="IMW24" s="103"/>
      <c r="IMX24" s="103"/>
      <c r="IMY24" s="103"/>
      <c r="IMZ24" s="103"/>
      <c r="INA24" s="103"/>
      <c r="INB24" s="103"/>
      <c r="INC24" s="103"/>
      <c r="IND24" s="103"/>
      <c r="INE24" s="103"/>
      <c r="INF24" s="103"/>
      <c r="ING24" s="103"/>
      <c r="INH24" s="103"/>
      <c r="INI24" s="103"/>
      <c r="INJ24" s="103"/>
      <c r="INK24" s="103"/>
      <c r="INL24" s="103"/>
      <c r="INM24" s="103"/>
      <c r="INN24" s="103"/>
      <c r="INO24" s="103"/>
      <c r="INP24" s="103"/>
      <c r="INQ24" s="103"/>
      <c r="INR24" s="103"/>
      <c r="INS24" s="103"/>
      <c r="INT24" s="103"/>
      <c r="INU24" s="103"/>
      <c r="INV24" s="103"/>
      <c r="INW24" s="103"/>
      <c r="INX24" s="103"/>
      <c r="INY24" s="103"/>
      <c r="INZ24" s="103"/>
      <c r="IOA24" s="103"/>
      <c r="IOB24" s="103"/>
      <c r="IOC24" s="103"/>
      <c r="IOD24" s="103"/>
      <c r="IOE24" s="103"/>
      <c r="IOF24" s="103"/>
      <c r="IOG24" s="103"/>
      <c r="IOH24" s="103"/>
      <c r="IOI24" s="103"/>
      <c r="IOJ24" s="103"/>
      <c r="IOK24" s="103"/>
      <c r="IOL24" s="103"/>
      <c r="IOM24" s="103"/>
      <c r="ION24" s="103"/>
      <c r="IOO24" s="103"/>
      <c r="IOP24" s="103"/>
      <c r="IOQ24" s="103"/>
      <c r="IOR24" s="103"/>
      <c r="IOS24" s="103"/>
      <c r="IOT24" s="103"/>
      <c r="IOU24" s="103"/>
      <c r="IOV24" s="103"/>
      <c r="IOW24" s="103"/>
      <c r="IOX24" s="103"/>
      <c r="IOY24" s="103"/>
      <c r="IOZ24" s="103"/>
      <c r="IPA24" s="103"/>
      <c r="IPB24" s="103"/>
      <c r="IPC24" s="103"/>
      <c r="IPD24" s="103"/>
      <c r="IPE24" s="103"/>
      <c r="IPF24" s="103"/>
      <c r="IPG24" s="103"/>
      <c r="IPH24" s="103"/>
      <c r="IPI24" s="103"/>
      <c r="IPJ24" s="103"/>
      <c r="IPK24" s="103"/>
      <c r="IPL24" s="103"/>
      <c r="IPM24" s="103"/>
      <c r="IPN24" s="103"/>
      <c r="IPO24" s="103"/>
      <c r="IPP24" s="103"/>
      <c r="IPQ24" s="103"/>
      <c r="IPR24" s="103"/>
      <c r="IPS24" s="103"/>
      <c r="IPT24" s="103"/>
      <c r="IPU24" s="103"/>
      <c r="IPV24" s="103"/>
      <c r="IPW24" s="103"/>
      <c r="IPX24" s="103"/>
      <c r="IPY24" s="103"/>
      <c r="IPZ24" s="103"/>
      <c r="IQA24" s="103"/>
      <c r="IQB24" s="103"/>
      <c r="IQC24" s="103"/>
      <c r="IQD24" s="103"/>
      <c r="IQE24" s="103"/>
      <c r="IQF24" s="103"/>
      <c r="IQG24" s="103"/>
      <c r="IQH24" s="103"/>
      <c r="IQI24" s="103"/>
      <c r="IQJ24" s="103"/>
      <c r="IQK24" s="103"/>
      <c r="IQL24" s="103"/>
      <c r="IQM24" s="103"/>
      <c r="IQN24" s="103"/>
      <c r="IQO24" s="103"/>
      <c r="IQP24" s="103"/>
      <c r="IQQ24" s="103"/>
      <c r="IQR24" s="103"/>
      <c r="IQS24" s="103"/>
      <c r="IQT24" s="103"/>
      <c r="IQU24" s="103"/>
      <c r="IQV24" s="103"/>
      <c r="IQW24" s="103"/>
      <c r="IQX24" s="103"/>
      <c r="IQY24" s="103"/>
      <c r="IQZ24" s="103"/>
      <c r="IRA24" s="103"/>
      <c r="IRB24" s="103"/>
      <c r="IRC24" s="103"/>
      <c r="IRD24" s="103"/>
      <c r="IRE24" s="103"/>
      <c r="IRF24" s="103"/>
      <c r="IRG24" s="103"/>
      <c r="IRH24" s="103"/>
      <c r="IRI24" s="103"/>
      <c r="IRJ24" s="103"/>
      <c r="IRK24" s="103"/>
      <c r="IRL24" s="103"/>
      <c r="IRM24" s="103"/>
      <c r="IRN24" s="103"/>
      <c r="IRO24" s="103"/>
      <c r="IRP24" s="103"/>
      <c r="IRQ24" s="103"/>
      <c r="IRR24" s="103"/>
      <c r="IRS24" s="103"/>
      <c r="IRT24" s="103"/>
      <c r="IRU24" s="103"/>
      <c r="IRV24" s="103"/>
      <c r="IRW24" s="103"/>
      <c r="IRX24" s="103"/>
      <c r="IRY24" s="103"/>
      <c r="IRZ24" s="103"/>
      <c r="ISA24" s="103"/>
      <c r="ISB24" s="103"/>
      <c r="ISC24" s="103"/>
      <c r="ISD24" s="103"/>
      <c r="ISE24" s="103"/>
      <c r="ISF24" s="103"/>
      <c r="ISG24" s="103"/>
      <c r="ISH24" s="103"/>
      <c r="ISI24" s="103"/>
      <c r="ISJ24" s="103"/>
      <c r="ISK24" s="103"/>
      <c r="ISL24" s="103"/>
      <c r="ISM24" s="103"/>
      <c r="ISN24" s="103"/>
      <c r="ISO24" s="103"/>
      <c r="ISP24" s="103"/>
      <c r="ISQ24" s="103"/>
      <c r="ISR24" s="103"/>
      <c r="ISS24" s="103"/>
      <c r="IST24" s="103"/>
      <c r="ISU24" s="103"/>
      <c r="ISV24" s="103"/>
      <c r="ISW24" s="103"/>
      <c r="ISX24" s="103"/>
      <c r="ISY24" s="103"/>
      <c r="ISZ24" s="103"/>
      <c r="ITA24" s="103"/>
      <c r="ITB24" s="103"/>
      <c r="ITC24" s="103"/>
      <c r="ITD24" s="103"/>
      <c r="ITE24" s="103"/>
      <c r="ITF24" s="103"/>
      <c r="ITG24" s="103"/>
      <c r="ITH24" s="103"/>
      <c r="ITI24" s="103"/>
      <c r="ITJ24" s="103"/>
      <c r="ITK24" s="103"/>
      <c r="ITL24" s="103"/>
      <c r="ITM24" s="103"/>
      <c r="ITN24" s="103"/>
      <c r="ITO24" s="103"/>
      <c r="ITP24" s="103"/>
      <c r="ITQ24" s="103"/>
      <c r="ITR24" s="103"/>
      <c r="ITS24" s="103"/>
      <c r="ITT24" s="103"/>
      <c r="ITU24" s="103"/>
      <c r="ITV24" s="103"/>
      <c r="ITW24" s="103"/>
      <c r="ITX24" s="103"/>
      <c r="ITY24" s="103"/>
      <c r="ITZ24" s="103"/>
      <c r="IUA24" s="103"/>
      <c r="IUB24" s="103"/>
      <c r="IUC24" s="103"/>
      <c r="IUD24" s="103"/>
      <c r="IUE24" s="103"/>
      <c r="IUF24" s="103"/>
      <c r="IUG24" s="103"/>
      <c r="IUH24" s="103"/>
      <c r="IUI24" s="103"/>
      <c r="IUJ24" s="103"/>
      <c r="IUK24" s="103"/>
      <c r="IUL24" s="103"/>
      <c r="IUM24" s="103"/>
      <c r="IUN24" s="103"/>
      <c r="IUO24" s="103"/>
      <c r="IUP24" s="103"/>
      <c r="IUQ24" s="103"/>
      <c r="IUR24" s="103"/>
      <c r="IUS24" s="103"/>
      <c r="IUT24" s="103"/>
      <c r="IUU24" s="103"/>
      <c r="IUV24" s="103"/>
      <c r="IUW24" s="103"/>
      <c r="IUX24" s="103"/>
      <c r="IUY24" s="103"/>
      <c r="IUZ24" s="103"/>
      <c r="IVA24" s="103"/>
      <c r="IVB24" s="103"/>
      <c r="IVC24" s="103"/>
      <c r="IVD24" s="103"/>
      <c r="IVE24" s="103"/>
      <c r="IVF24" s="103"/>
      <c r="IVG24" s="103"/>
      <c r="IVH24" s="103"/>
      <c r="IVI24" s="103"/>
      <c r="IVJ24" s="103"/>
      <c r="IVK24" s="103"/>
      <c r="IVL24" s="103"/>
      <c r="IVM24" s="103"/>
      <c r="IVN24" s="103"/>
      <c r="IVO24" s="103"/>
      <c r="IVP24" s="103"/>
      <c r="IVQ24" s="103"/>
      <c r="IVR24" s="103"/>
      <c r="IVS24" s="103"/>
      <c r="IVT24" s="103"/>
      <c r="IVU24" s="103"/>
      <c r="IVV24" s="103"/>
      <c r="IVW24" s="103"/>
      <c r="IVX24" s="103"/>
      <c r="IVY24" s="103"/>
      <c r="IVZ24" s="103"/>
      <c r="IWA24" s="103"/>
      <c r="IWB24" s="103"/>
      <c r="IWC24" s="103"/>
      <c r="IWD24" s="103"/>
      <c r="IWE24" s="103"/>
      <c r="IWF24" s="103"/>
      <c r="IWG24" s="103"/>
      <c r="IWH24" s="103"/>
      <c r="IWI24" s="103"/>
      <c r="IWJ24" s="103"/>
      <c r="IWK24" s="103"/>
      <c r="IWL24" s="103"/>
      <c r="IWM24" s="103"/>
      <c r="IWN24" s="103"/>
      <c r="IWO24" s="103"/>
      <c r="IWP24" s="103"/>
      <c r="IWQ24" s="103"/>
      <c r="IWR24" s="103"/>
      <c r="IWS24" s="103"/>
      <c r="IWT24" s="103"/>
      <c r="IWU24" s="103"/>
      <c r="IWV24" s="103"/>
      <c r="IWW24" s="103"/>
      <c r="IWX24" s="103"/>
      <c r="IWY24" s="103"/>
      <c r="IWZ24" s="103"/>
      <c r="IXA24" s="103"/>
      <c r="IXB24" s="103"/>
      <c r="IXC24" s="103"/>
      <c r="IXD24" s="103"/>
      <c r="IXE24" s="103"/>
      <c r="IXF24" s="103"/>
      <c r="IXG24" s="103"/>
      <c r="IXH24" s="103"/>
      <c r="IXI24" s="103"/>
      <c r="IXJ24" s="103"/>
      <c r="IXK24" s="103"/>
      <c r="IXL24" s="103"/>
      <c r="IXM24" s="103"/>
      <c r="IXN24" s="103"/>
      <c r="IXO24" s="103"/>
      <c r="IXP24" s="103"/>
      <c r="IXQ24" s="103"/>
      <c r="IXR24" s="103"/>
      <c r="IXS24" s="103"/>
      <c r="IXT24" s="103"/>
      <c r="IXU24" s="103"/>
      <c r="IXV24" s="103"/>
      <c r="IXW24" s="103"/>
      <c r="IXX24" s="103"/>
      <c r="IXY24" s="103"/>
      <c r="IXZ24" s="103"/>
      <c r="IYA24" s="103"/>
      <c r="IYB24" s="103"/>
      <c r="IYC24" s="103"/>
      <c r="IYD24" s="103"/>
      <c r="IYE24" s="103"/>
      <c r="IYF24" s="103"/>
      <c r="IYG24" s="103"/>
      <c r="IYH24" s="103"/>
      <c r="IYI24" s="103"/>
      <c r="IYJ24" s="103"/>
      <c r="IYK24" s="103"/>
      <c r="IYL24" s="103"/>
      <c r="IYM24" s="103"/>
      <c r="IYN24" s="103"/>
      <c r="IYO24" s="103"/>
      <c r="IYP24" s="103"/>
      <c r="IYQ24" s="103"/>
      <c r="IYR24" s="103"/>
      <c r="IYS24" s="103"/>
      <c r="IYT24" s="103"/>
      <c r="IYU24" s="103"/>
      <c r="IYV24" s="103"/>
      <c r="IYW24" s="103"/>
      <c r="IYX24" s="103"/>
      <c r="IYY24" s="103"/>
      <c r="IYZ24" s="103"/>
      <c r="IZA24" s="103"/>
      <c r="IZB24" s="103"/>
      <c r="IZC24" s="103"/>
      <c r="IZD24" s="103"/>
      <c r="IZE24" s="103"/>
      <c r="IZF24" s="103"/>
      <c r="IZG24" s="103"/>
      <c r="IZH24" s="103"/>
      <c r="IZI24" s="103"/>
      <c r="IZJ24" s="103"/>
      <c r="IZK24" s="103"/>
      <c r="IZL24" s="103"/>
      <c r="IZM24" s="103"/>
      <c r="IZN24" s="103"/>
      <c r="IZO24" s="103"/>
      <c r="IZP24" s="103"/>
      <c r="IZQ24" s="103"/>
      <c r="IZR24" s="103"/>
      <c r="IZS24" s="103"/>
      <c r="IZT24" s="103"/>
      <c r="IZU24" s="103"/>
      <c r="IZV24" s="103"/>
      <c r="IZW24" s="103"/>
      <c r="IZX24" s="103"/>
      <c r="IZY24" s="103"/>
      <c r="IZZ24" s="103"/>
      <c r="JAA24" s="103"/>
      <c r="JAB24" s="103"/>
      <c r="JAC24" s="103"/>
      <c r="JAD24" s="103"/>
      <c r="JAE24" s="103"/>
      <c r="JAF24" s="103"/>
      <c r="JAG24" s="103"/>
      <c r="JAH24" s="103"/>
      <c r="JAI24" s="103"/>
      <c r="JAJ24" s="103"/>
      <c r="JAK24" s="103"/>
      <c r="JAL24" s="103"/>
      <c r="JAM24" s="103"/>
      <c r="JAN24" s="103"/>
      <c r="JAO24" s="103"/>
      <c r="JAP24" s="103"/>
      <c r="JAQ24" s="103"/>
      <c r="JAR24" s="103"/>
      <c r="JAS24" s="103"/>
      <c r="JAT24" s="103"/>
      <c r="JAU24" s="103"/>
      <c r="JAV24" s="103"/>
      <c r="JAW24" s="103"/>
      <c r="JAX24" s="103"/>
      <c r="JAY24" s="103"/>
      <c r="JAZ24" s="103"/>
      <c r="JBA24" s="103"/>
      <c r="JBB24" s="103"/>
      <c r="JBC24" s="103"/>
      <c r="JBD24" s="103"/>
      <c r="JBE24" s="103"/>
      <c r="JBF24" s="103"/>
      <c r="JBG24" s="103"/>
      <c r="JBH24" s="103"/>
      <c r="JBI24" s="103"/>
      <c r="JBJ24" s="103"/>
      <c r="JBK24" s="103"/>
      <c r="JBL24" s="103"/>
      <c r="JBM24" s="103"/>
      <c r="JBN24" s="103"/>
      <c r="JBO24" s="103"/>
      <c r="JBP24" s="103"/>
      <c r="JBQ24" s="103"/>
      <c r="JBR24" s="103"/>
      <c r="JBS24" s="103"/>
      <c r="JBT24" s="103"/>
      <c r="JBU24" s="103"/>
      <c r="JBV24" s="103"/>
      <c r="JBW24" s="103"/>
      <c r="JBX24" s="103"/>
      <c r="JBY24" s="103"/>
      <c r="JBZ24" s="103"/>
      <c r="JCA24" s="103"/>
      <c r="JCB24" s="103"/>
      <c r="JCC24" s="103"/>
      <c r="JCD24" s="103"/>
      <c r="JCE24" s="103"/>
      <c r="JCF24" s="103"/>
      <c r="JCG24" s="103"/>
      <c r="JCH24" s="103"/>
      <c r="JCI24" s="103"/>
      <c r="JCJ24" s="103"/>
      <c r="JCK24" s="103"/>
      <c r="JCL24" s="103"/>
      <c r="JCM24" s="103"/>
      <c r="JCN24" s="103"/>
      <c r="JCO24" s="103"/>
      <c r="JCP24" s="103"/>
      <c r="JCQ24" s="103"/>
      <c r="JCR24" s="103"/>
      <c r="JCS24" s="103"/>
      <c r="JCT24" s="103"/>
      <c r="JCU24" s="103"/>
      <c r="JCV24" s="103"/>
      <c r="JCW24" s="103"/>
      <c r="JCX24" s="103"/>
      <c r="JCY24" s="103"/>
      <c r="JCZ24" s="103"/>
      <c r="JDA24" s="103"/>
      <c r="JDB24" s="103"/>
      <c r="JDC24" s="103"/>
      <c r="JDD24" s="103"/>
      <c r="JDE24" s="103"/>
      <c r="JDF24" s="103"/>
      <c r="JDG24" s="103"/>
      <c r="JDH24" s="103"/>
      <c r="JDI24" s="103"/>
      <c r="JDJ24" s="103"/>
      <c r="JDK24" s="103"/>
      <c r="JDL24" s="103"/>
      <c r="JDM24" s="103"/>
      <c r="JDN24" s="103"/>
      <c r="JDO24" s="103"/>
      <c r="JDP24" s="103"/>
      <c r="JDQ24" s="103"/>
      <c r="JDR24" s="103"/>
      <c r="JDS24" s="103"/>
      <c r="JDT24" s="103"/>
      <c r="JDU24" s="103"/>
      <c r="JDV24" s="103"/>
      <c r="JDW24" s="103"/>
      <c r="JDX24" s="103"/>
      <c r="JDY24" s="103"/>
      <c r="JDZ24" s="103"/>
      <c r="JEA24" s="103"/>
      <c r="JEB24" s="103"/>
      <c r="JEC24" s="103"/>
      <c r="JED24" s="103"/>
      <c r="JEE24" s="103"/>
      <c r="JEF24" s="103"/>
      <c r="JEG24" s="103"/>
      <c r="JEH24" s="103"/>
      <c r="JEI24" s="103"/>
      <c r="JEJ24" s="103"/>
      <c r="JEK24" s="103"/>
      <c r="JEL24" s="103"/>
      <c r="JEM24" s="103"/>
      <c r="JEN24" s="103"/>
      <c r="JEO24" s="103"/>
      <c r="JEP24" s="103"/>
      <c r="JEQ24" s="103"/>
      <c r="JER24" s="103"/>
      <c r="JES24" s="103"/>
      <c r="JET24" s="103"/>
      <c r="JEU24" s="103"/>
      <c r="JEV24" s="103"/>
      <c r="JEW24" s="103"/>
      <c r="JEX24" s="103"/>
      <c r="JEY24" s="103"/>
      <c r="JEZ24" s="103"/>
      <c r="JFA24" s="103"/>
      <c r="JFB24" s="103"/>
      <c r="JFC24" s="103"/>
      <c r="JFD24" s="103"/>
      <c r="JFE24" s="103"/>
      <c r="JFF24" s="103"/>
      <c r="JFG24" s="103"/>
      <c r="JFH24" s="103"/>
      <c r="JFI24" s="103"/>
      <c r="JFJ24" s="103"/>
      <c r="JFK24" s="103"/>
      <c r="JFL24" s="103"/>
      <c r="JFM24" s="103"/>
      <c r="JFN24" s="103"/>
      <c r="JFO24" s="103"/>
      <c r="JFP24" s="103"/>
      <c r="JFQ24" s="103"/>
      <c r="JFR24" s="103"/>
      <c r="JFS24" s="103"/>
      <c r="JFT24" s="103"/>
      <c r="JFU24" s="103"/>
      <c r="JFV24" s="103"/>
      <c r="JFW24" s="103"/>
      <c r="JFX24" s="103"/>
      <c r="JFY24" s="103"/>
      <c r="JFZ24" s="103"/>
      <c r="JGA24" s="103"/>
      <c r="JGB24" s="103"/>
      <c r="JGC24" s="103"/>
      <c r="JGD24" s="103"/>
      <c r="JGE24" s="103"/>
      <c r="JGF24" s="103"/>
      <c r="JGG24" s="103"/>
      <c r="JGH24" s="103"/>
      <c r="JGI24" s="103"/>
      <c r="JGJ24" s="103"/>
      <c r="JGK24" s="103"/>
      <c r="JGL24" s="103"/>
      <c r="JGM24" s="103"/>
      <c r="JGN24" s="103"/>
      <c r="JGO24" s="103"/>
      <c r="JGP24" s="103"/>
      <c r="JGQ24" s="103"/>
      <c r="JGR24" s="103"/>
      <c r="JGS24" s="103"/>
      <c r="JGT24" s="103"/>
      <c r="JGU24" s="103"/>
      <c r="JGV24" s="103"/>
      <c r="JGW24" s="103"/>
      <c r="JGX24" s="103"/>
      <c r="JGY24" s="103"/>
      <c r="JGZ24" s="103"/>
      <c r="JHA24" s="103"/>
      <c r="JHB24" s="103"/>
      <c r="JHC24" s="103"/>
      <c r="JHD24" s="103"/>
      <c r="JHE24" s="103"/>
      <c r="JHF24" s="103"/>
      <c r="JHG24" s="103"/>
      <c r="JHH24" s="103"/>
      <c r="JHI24" s="103"/>
      <c r="JHJ24" s="103"/>
      <c r="JHK24" s="103"/>
      <c r="JHL24" s="103"/>
      <c r="JHM24" s="103"/>
      <c r="JHN24" s="103"/>
      <c r="JHO24" s="103"/>
      <c r="JHP24" s="103"/>
      <c r="JHQ24" s="103"/>
      <c r="JHR24" s="103"/>
      <c r="JHS24" s="103"/>
      <c r="JHT24" s="103"/>
      <c r="JHU24" s="103"/>
      <c r="JHV24" s="103"/>
      <c r="JHW24" s="103"/>
      <c r="JHX24" s="103"/>
      <c r="JHY24" s="103"/>
      <c r="JHZ24" s="103"/>
      <c r="JIA24" s="103"/>
      <c r="JIB24" s="103"/>
      <c r="JIC24" s="103"/>
      <c r="JID24" s="103"/>
      <c r="JIE24" s="103"/>
      <c r="JIF24" s="103"/>
      <c r="JIG24" s="103"/>
      <c r="JIH24" s="103"/>
      <c r="JII24" s="103"/>
      <c r="JIJ24" s="103"/>
      <c r="JIK24" s="103"/>
      <c r="JIL24" s="103"/>
      <c r="JIM24" s="103"/>
      <c r="JIN24" s="103"/>
      <c r="JIO24" s="103"/>
      <c r="JIP24" s="103"/>
      <c r="JIQ24" s="103"/>
      <c r="JIR24" s="103"/>
      <c r="JIS24" s="103"/>
      <c r="JIT24" s="103"/>
      <c r="JIU24" s="103"/>
      <c r="JIV24" s="103"/>
      <c r="JIW24" s="103"/>
      <c r="JIX24" s="103"/>
      <c r="JIY24" s="103"/>
      <c r="JIZ24" s="103"/>
      <c r="JJA24" s="103"/>
      <c r="JJB24" s="103"/>
      <c r="JJC24" s="103"/>
      <c r="JJD24" s="103"/>
      <c r="JJE24" s="103"/>
      <c r="JJF24" s="103"/>
      <c r="JJG24" s="103"/>
      <c r="JJH24" s="103"/>
      <c r="JJI24" s="103"/>
      <c r="JJJ24" s="103"/>
      <c r="JJK24" s="103"/>
      <c r="JJL24" s="103"/>
      <c r="JJM24" s="103"/>
      <c r="JJN24" s="103"/>
      <c r="JJO24" s="103"/>
      <c r="JJP24" s="103"/>
      <c r="JJQ24" s="103"/>
      <c r="JJR24" s="103"/>
      <c r="JJS24" s="103"/>
      <c r="JJT24" s="103"/>
      <c r="JJU24" s="103"/>
      <c r="JJV24" s="103"/>
      <c r="JJW24" s="103"/>
      <c r="JJX24" s="103"/>
      <c r="JJY24" s="103"/>
      <c r="JJZ24" s="103"/>
      <c r="JKA24" s="103"/>
      <c r="JKB24" s="103"/>
      <c r="JKC24" s="103"/>
      <c r="JKD24" s="103"/>
      <c r="JKE24" s="103"/>
      <c r="JKF24" s="103"/>
      <c r="JKG24" s="103"/>
      <c r="JKH24" s="103"/>
      <c r="JKI24" s="103"/>
      <c r="JKJ24" s="103"/>
      <c r="JKK24" s="103"/>
      <c r="JKL24" s="103"/>
      <c r="JKM24" s="103"/>
      <c r="JKN24" s="103"/>
      <c r="JKO24" s="103"/>
      <c r="JKP24" s="103"/>
      <c r="JKQ24" s="103"/>
      <c r="JKR24" s="103"/>
      <c r="JKS24" s="103"/>
      <c r="JKT24" s="103"/>
      <c r="JKU24" s="103"/>
      <c r="JKV24" s="103"/>
      <c r="JKW24" s="103"/>
      <c r="JKX24" s="103"/>
      <c r="JKY24" s="103"/>
      <c r="JKZ24" s="103"/>
      <c r="JLA24" s="103"/>
      <c r="JLB24" s="103"/>
      <c r="JLC24" s="103"/>
      <c r="JLD24" s="103"/>
      <c r="JLE24" s="103"/>
      <c r="JLF24" s="103"/>
      <c r="JLG24" s="103"/>
      <c r="JLH24" s="103"/>
      <c r="JLI24" s="103"/>
      <c r="JLJ24" s="103"/>
      <c r="JLK24" s="103"/>
      <c r="JLL24" s="103"/>
      <c r="JLM24" s="103"/>
      <c r="JLN24" s="103"/>
      <c r="JLO24" s="103"/>
      <c r="JLP24" s="103"/>
      <c r="JLQ24" s="103"/>
      <c r="JLR24" s="103"/>
      <c r="JLS24" s="103"/>
      <c r="JLT24" s="103"/>
      <c r="JLU24" s="103"/>
      <c r="JLV24" s="103"/>
      <c r="JLW24" s="103"/>
      <c r="JLX24" s="103"/>
      <c r="JLY24" s="103"/>
      <c r="JLZ24" s="103"/>
      <c r="JMA24" s="103"/>
      <c r="JMB24" s="103"/>
      <c r="JMC24" s="103"/>
      <c r="JMD24" s="103"/>
      <c r="JME24" s="103"/>
      <c r="JMF24" s="103"/>
      <c r="JMG24" s="103"/>
      <c r="JMH24" s="103"/>
      <c r="JMI24" s="103"/>
      <c r="JMJ24" s="103"/>
      <c r="JMK24" s="103"/>
      <c r="JML24" s="103"/>
      <c r="JMM24" s="103"/>
      <c r="JMN24" s="103"/>
      <c r="JMO24" s="103"/>
      <c r="JMP24" s="103"/>
      <c r="JMQ24" s="103"/>
      <c r="JMR24" s="103"/>
      <c r="JMS24" s="103"/>
      <c r="JMT24" s="103"/>
      <c r="JMU24" s="103"/>
      <c r="JMV24" s="103"/>
      <c r="JMW24" s="103"/>
      <c r="JMX24" s="103"/>
      <c r="JMY24" s="103"/>
      <c r="JMZ24" s="103"/>
      <c r="JNA24" s="103"/>
      <c r="JNB24" s="103"/>
      <c r="JNC24" s="103"/>
      <c r="JND24" s="103"/>
      <c r="JNE24" s="103"/>
      <c r="JNF24" s="103"/>
      <c r="JNG24" s="103"/>
      <c r="JNH24" s="103"/>
      <c r="JNI24" s="103"/>
      <c r="JNJ24" s="103"/>
      <c r="JNK24" s="103"/>
      <c r="JNL24" s="103"/>
      <c r="JNM24" s="103"/>
      <c r="JNN24" s="103"/>
      <c r="JNO24" s="103"/>
      <c r="JNP24" s="103"/>
      <c r="JNQ24" s="103"/>
      <c r="JNR24" s="103"/>
      <c r="JNS24" s="103"/>
      <c r="JNT24" s="103"/>
      <c r="JNU24" s="103"/>
      <c r="JNV24" s="103"/>
      <c r="JNW24" s="103"/>
      <c r="JNX24" s="103"/>
      <c r="JNY24" s="103"/>
      <c r="JNZ24" s="103"/>
      <c r="JOA24" s="103"/>
      <c r="JOB24" s="103"/>
      <c r="JOC24" s="103"/>
      <c r="JOD24" s="103"/>
      <c r="JOE24" s="103"/>
      <c r="JOF24" s="103"/>
      <c r="JOG24" s="103"/>
      <c r="JOH24" s="103"/>
      <c r="JOI24" s="103"/>
      <c r="JOJ24" s="103"/>
      <c r="JOK24" s="103"/>
      <c r="JOL24" s="103"/>
      <c r="JOM24" s="103"/>
      <c r="JON24" s="103"/>
      <c r="JOO24" s="103"/>
      <c r="JOP24" s="103"/>
      <c r="JOQ24" s="103"/>
      <c r="JOR24" s="103"/>
      <c r="JOS24" s="103"/>
      <c r="JOT24" s="103"/>
      <c r="JOU24" s="103"/>
      <c r="JOV24" s="103"/>
      <c r="JOW24" s="103"/>
      <c r="JOX24" s="103"/>
      <c r="JOY24" s="103"/>
      <c r="JOZ24" s="103"/>
      <c r="JPA24" s="103"/>
      <c r="JPB24" s="103"/>
      <c r="JPC24" s="103"/>
      <c r="JPD24" s="103"/>
      <c r="JPE24" s="103"/>
      <c r="JPF24" s="103"/>
      <c r="JPG24" s="103"/>
      <c r="JPH24" s="103"/>
      <c r="JPI24" s="103"/>
      <c r="JPJ24" s="103"/>
      <c r="JPK24" s="103"/>
      <c r="JPL24" s="103"/>
      <c r="JPM24" s="103"/>
      <c r="JPN24" s="103"/>
      <c r="JPO24" s="103"/>
      <c r="JPP24" s="103"/>
      <c r="JPQ24" s="103"/>
      <c r="JPR24" s="103"/>
      <c r="JPS24" s="103"/>
      <c r="JPT24" s="103"/>
      <c r="JPU24" s="103"/>
      <c r="JPV24" s="103"/>
      <c r="JPW24" s="103"/>
      <c r="JPX24" s="103"/>
      <c r="JPY24" s="103"/>
      <c r="JPZ24" s="103"/>
      <c r="JQA24" s="103"/>
      <c r="JQB24" s="103"/>
      <c r="JQC24" s="103"/>
      <c r="JQD24" s="103"/>
      <c r="JQE24" s="103"/>
      <c r="JQF24" s="103"/>
      <c r="JQG24" s="103"/>
      <c r="JQH24" s="103"/>
      <c r="JQI24" s="103"/>
      <c r="JQJ24" s="103"/>
      <c r="JQK24" s="103"/>
      <c r="JQL24" s="103"/>
      <c r="JQM24" s="103"/>
      <c r="JQN24" s="103"/>
      <c r="JQO24" s="103"/>
      <c r="JQP24" s="103"/>
      <c r="JQQ24" s="103"/>
      <c r="JQR24" s="103"/>
      <c r="JQS24" s="103"/>
      <c r="JQT24" s="103"/>
      <c r="JQU24" s="103"/>
      <c r="JQV24" s="103"/>
      <c r="JQW24" s="103"/>
      <c r="JQX24" s="103"/>
      <c r="JQY24" s="103"/>
      <c r="JQZ24" s="103"/>
      <c r="JRA24" s="103"/>
      <c r="JRB24" s="103"/>
      <c r="JRC24" s="103"/>
      <c r="JRD24" s="103"/>
      <c r="JRE24" s="103"/>
      <c r="JRF24" s="103"/>
      <c r="JRG24" s="103"/>
      <c r="JRH24" s="103"/>
      <c r="JRI24" s="103"/>
      <c r="JRJ24" s="103"/>
      <c r="JRK24" s="103"/>
      <c r="JRL24" s="103"/>
      <c r="JRM24" s="103"/>
      <c r="JRN24" s="103"/>
      <c r="JRO24" s="103"/>
      <c r="JRP24" s="103"/>
      <c r="JRQ24" s="103"/>
      <c r="JRR24" s="103"/>
      <c r="JRS24" s="103"/>
      <c r="JRT24" s="103"/>
      <c r="JRU24" s="103"/>
      <c r="JRV24" s="103"/>
      <c r="JRW24" s="103"/>
      <c r="JRX24" s="103"/>
      <c r="JRY24" s="103"/>
      <c r="JRZ24" s="103"/>
      <c r="JSA24" s="103"/>
      <c r="JSB24" s="103"/>
      <c r="JSC24" s="103"/>
      <c r="JSD24" s="103"/>
      <c r="JSE24" s="103"/>
      <c r="JSF24" s="103"/>
      <c r="JSG24" s="103"/>
      <c r="JSH24" s="103"/>
      <c r="JSI24" s="103"/>
      <c r="JSJ24" s="103"/>
      <c r="JSK24" s="103"/>
      <c r="JSL24" s="103"/>
      <c r="JSM24" s="103"/>
      <c r="JSN24" s="103"/>
      <c r="JSO24" s="103"/>
      <c r="JSP24" s="103"/>
      <c r="JSQ24" s="103"/>
      <c r="JSR24" s="103"/>
      <c r="JSS24" s="103"/>
      <c r="JST24" s="103"/>
      <c r="JSU24" s="103"/>
      <c r="JSV24" s="103"/>
      <c r="JSW24" s="103"/>
      <c r="JSX24" s="103"/>
      <c r="JSY24" s="103"/>
      <c r="JSZ24" s="103"/>
      <c r="JTA24" s="103"/>
      <c r="JTB24" s="103"/>
      <c r="JTC24" s="103"/>
      <c r="JTD24" s="103"/>
      <c r="JTE24" s="103"/>
      <c r="JTF24" s="103"/>
      <c r="JTG24" s="103"/>
      <c r="JTH24" s="103"/>
      <c r="JTI24" s="103"/>
      <c r="JTJ24" s="103"/>
      <c r="JTK24" s="103"/>
      <c r="JTL24" s="103"/>
      <c r="JTM24" s="103"/>
      <c r="JTN24" s="103"/>
      <c r="JTO24" s="103"/>
      <c r="JTP24" s="103"/>
      <c r="JTQ24" s="103"/>
      <c r="JTR24" s="103"/>
      <c r="JTS24" s="103"/>
      <c r="JTT24" s="103"/>
      <c r="JTU24" s="103"/>
      <c r="JTV24" s="103"/>
      <c r="JTW24" s="103"/>
      <c r="JTX24" s="103"/>
      <c r="JTY24" s="103"/>
      <c r="JTZ24" s="103"/>
      <c r="JUA24" s="103"/>
      <c r="JUB24" s="103"/>
      <c r="JUC24" s="103"/>
      <c r="JUD24" s="103"/>
      <c r="JUE24" s="103"/>
      <c r="JUF24" s="103"/>
      <c r="JUG24" s="103"/>
      <c r="JUH24" s="103"/>
      <c r="JUI24" s="103"/>
      <c r="JUJ24" s="103"/>
      <c r="JUK24" s="103"/>
      <c r="JUL24" s="103"/>
      <c r="JUM24" s="103"/>
      <c r="JUN24" s="103"/>
      <c r="JUO24" s="103"/>
      <c r="JUP24" s="103"/>
      <c r="JUQ24" s="103"/>
      <c r="JUR24" s="103"/>
      <c r="JUS24" s="103"/>
      <c r="JUT24" s="103"/>
      <c r="JUU24" s="103"/>
      <c r="JUV24" s="103"/>
      <c r="JUW24" s="103"/>
      <c r="JUX24" s="103"/>
      <c r="JUY24" s="103"/>
      <c r="JUZ24" s="103"/>
      <c r="JVA24" s="103"/>
      <c r="JVB24" s="103"/>
      <c r="JVC24" s="103"/>
      <c r="JVD24" s="103"/>
      <c r="JVE24" s="103"/>
      <c r="JVF24" s="103"/>
      <c r="JVG24" s="103"/>
      <c r="JVH24" s="103"/>
      <c r="JVI24" s="103"/>
      <c r="JVJ24" s="103"/>
      <c r="JVK24" s="103"/>
      <c r="JVL24" s="103"/>
      <c r="JVM24" s="103"/>
      <c r="JVN24" s="103"/>
      <c r="JVO24" s="103"/>
      <c r="JVP24" s="103"/>
      <c r="JVQ24" s="103"/>
      <c r="JVR24" s="103"/>
      <c r="JVS24" s="103"/>
      <c r="JVT24" s="103"/>
      <c r="JVU24" s="103"/>
      <c r="JVV24" s="103"/>
      <c r="JVW24" s="103"/>
      <c r="JVX24" s="103"/>
      <c r="JVY24" s="103"/>
      <c r="JVZ24" s="103"/>
      <c r="JWA24" s="103"/>
      <c r="JWB24" s="103"/>
      <c r="JWC24" s="103"/>
      <c r="JWD24" s="103"/>
      <c r="JWE24" s="103"/>
      <c r="JWF24" s="103"/>
      <c r="JWG24" s="103"/>
      <c r="JWH24" s="103"/>
      <c r="JWI24" s="103"/>
      <c r="JWJ24" s="103"/>
      <c r="JWK24" s="103"/>
      <c r="JWL24" s="103"/>
      <c r="JWM24" s="103"/>
      <c r="JWN24" s="103"/>
      <c r="JWO24" s="103"/>
      <c r="JWP24" s="103"/>
      <c r="JWQ24" s="103"/>
      <c r="JWR24" s="103"/>
      <c r="JWS24" s="103"/>
      <c r="JWT24" s="103"/>
      <c r="JWU24" s="103"/>
      <c r="JWV24" s="103"/>
      <c r="JWW24" s="103"/>
      <c r="JWX24" s="103"/>
      <c r="JWY24" s="103"/>
      <c r="JWZ24" s="103"/>
      <c r="JXA24" s="103"/>
      <c r="JXB24" s="103"/>
      <c r="JXC24" s="103"/>
      <c r="JXD24" s="103"/>
      <c r="JXE24" s="103"/>
      <c r="JXF24" s="103"/>
      <c r="JXG24" s="103"/>
      <c r="JXH24" s="103"/>
      <c r="JXI24" s="103"/>
      <c r="JXJ24" s="103"/>
      <c r="JXK24" s="103"/>
      <c r="JXL24" s="103"/>
      <c r="JXM24" s="103"/>
      <c r="JXN24" s="103"/>
      <c r="JXO24" s="103"/>
      <c r="JXP24" s="103"/>
      <c r="JXQ24" s="103"/>
      <c r="JXR24" s="103"/>
      <c r="JXS24" s="103"/>
      <c r="JXT24" s="103"/>
      <c r="JXU24" s="103"/>
      <c r="JXV24" s="103"/>
      <c r="JXW24" s="103"/>
      <c r="JXX24" s="103"/>
      <c r="JXY24" s="103"/>
      <c r="JXZ24" s="103"/>
      <c r="JYA24" s="103"/>
      <c r="JYB24" s="103"/>
      <c r="JYC24" s="103"/>
      <c r="JYD24" s="103"/>
      <c r="JYE24" s="103"/>
      <c r="JYF24" s="103"/>
      <c r="JYG24" s="103"/>
      <c r="JYH24" s="103"/>
      <c r="JYI24" s="103"/>
      <c r="JYJ24" s="103"/>
      <c r="JYK24" s="103"/>
      <c r="JYL24" s="103"/>
      <c r="JYM24" s="103"/>
      <c r="JYN24" s="103"/>
      <c r="JYO24" s="103"/>
      <c r="JYP24" s="103"/>
      <c r="JYQ24" s="103"/>
      <c r="JYR24" s="103"/>
      <c r="JYS24" s="103"/>
      <c r="JYT24" s="103"/>
      <c r="JYU24" s="103"/>
      <c r="JYV24" s="103"/>
      <c r="JYW24" s="103"/>
      <c r="JYX24" s="103"/>
      <c r="JYY24" s="103"/>
      <c r="JYZ24" s="103"/>
      <c r="JZA24" s="103"/>
      <c r="JZB24" s="103"/>
      <c r="JZC24" s="103"/>
      <c r="JZD24" s="103"/>
      <c r="JZE24" s="103"/>
      <c r="JZF24" s="103"/>
      <c r="JZG24" s="103"/>
      <c r="JZH24" s="103"/>
      <c r="JZI24" s="103"/>
      <c r="JZJ24" s="103"/>
      <c r="JZK24" s="103"/>
      <c r="JZL24" s="103"/>
      <c r="JZM24" s="103"/>
      <c r="JZN24" s="103"/>
      <c r="JZO24" s="103"/>
      <c r="JZP24" s="103"/>
      <c r="JZQ24" s="103"/>
      <c r="JZR24" s="103"/>
      <c r="JZS24" s="103"/>
      <c r="JZT24" s="103"/>
      <c r="JZU24" s="103"/>
      <c r="JZV24" s="103"/>
      <c r="JZW24" s="103"/>
      <c r="JZX24" s="103"/>
      <c r="JZY24" s="103"/>
      <c r="JZZ24" s="103"/>
      <c r="KAA24" s="103"/>
      <c r="KAB24" s="103"/>
      <c r="KAC24" s="103"/>
      <c r="KAD24" s="103"/>
      <c r="KAE24" s="103"/>
      <c r="KAF24" s="103"/>
      <c r="KAG24" s="103"/>
      <c r="KAH24" s="103"/>
      <c r="KAI24" s="103"/>
      <c r="KAJ24" s="103"/>
      <c r="KAK24" s="103"/>
      <c r="KAL24" s="103"/>
      <c r="KAM24" s="103"/>
      <c r="KAN24" s="103"/>
      <c r="KAO24" s="103"/>
      <c r="KAP24" s="103"/>
      <c r="KAQ24" s="103"/>
      <c r="KAR24" s="103"/>
      <c r="KAS24" s="103"/>
      <c r="KAT24" s="103"/>
      <c r="KAU24" s="103"/>
      <c r="KAV24" s="103"/>
      <c r="KAW24" s="103"/>
      <c r="KAX24" s="103"/>
      <c r="KAY24" s="103"/>
      <c r="KAZ24" s="103"/>
      <c r="KBA24" s="103"/>
      <c r="KBB24" s="103"/>
      <c r="KBC24" s="103"/>
      <c r="KBD24" s="103"/>
      <c r="KBE24" s="103"/>
      <c r="KBF24" s="103"/>
      <c r="KBG24" s="103"/>
      <c r="KBH24" s="103"/>
      <c r="KBI24" s="103"/>
      <c r="KBJ24" s="103"/>
      <c r="KBK24" s="103"/>
      <c r="KBL24" s="103"/>
      <c r="KBM24" s="103"/>
      <c r="KBN24" s="103"/>
      <c r="KBO24" s="103"/>
      <c r="KBP24" s="103"/>
      <c r="KBQ24" s="103"/>
      <c r="KBR24" s="103"/>
      <c r="KBS24" s="103"/>
      <c r="KBT24" s="103"/>
      <c r="KBU24" s="103"/>
      <c r="KBV24" s="103"/>
      <c r="KBW24" s="103"/>
      <c r="KBX24" s="103"/>
      <c r="KBY24" s="103"/>
      <c r="KBZ24" s="103"/>
      <c r="KCA24" s="103"/>
      <c r="KCB24" s="103"/>
      <c r="KCC24" s="103"/>
      <c r="KCD24" s="103"/>
      <c r="KCE24" s="103"/>
      <c r="KCF24" s="103"/>
      <c r="KCG24" s="103"/>
      <c r="KCH24" s="103"/>
      <c r="KCI24" s="103"/>
      <c r="KCJ24" s="103"/>
      <c r="KCK24" s="103"/>
      <c r="KCL24" s="103"/>
      <c r="KCM24" s="103"/>
      <c r="KCN24" s="103"/>
      <c r="KCO24" s="103"/>
      <c r="KCP24" s="103"/>
      <c r="KCQ24" s="103"/>
      <c r="KCR24" s="103"/>
      <c r="KCS24" s="103"/>
      <c r="KCT24" s="103"/>
      <c r="KCU24" s="103"/>
      <c r="KCV24" s="103"/>
      <c r="KCW24" s="103"/>
      <c r="KCX24" s="103"/>
      <c r="KCY24" s="103"/>
      <c r="KCZ24" s="103"/>
      <c r="KDA24" s="103"/>
      <c r="KDB24" s="103"/>
      <c r="KDC24" s="103"/>
      <c r="KDD24" s="103"/>
      <c r="KDE24" s="103"/>
      <c r="KDF24" s="103"/>
      <c r="KDG24" s="103"/>
      <c r="KDH24" s="103"/>
      <c r="KDI24" s="103"/>
      <c r="KDJ24" s="103"/>
      <c r="KDK24" s="103"/>
      <c r="KDL24" s="103"/>
      <c r="KDM24" s="103"/>
      <c r="KDN24" s="103"/>
      <c r="KDO24" s="103"/>
      <c r="KDP24" s="103"/>
      <c r="KDQ24" s="103"/>
      <c r="KDR24" s="103"/>
      <c r="KDS24" s="103"/>
      <c r="KDT24" s="103"/>
      <c r="KDU24" s="103"/>
      <c r="KDV24" s="103"/>
      <c r="KDW24" s="103"/>
      <c r="KDX24" s="103"/>
      <c r="KDY24" s="103"/>
      <c r="KDZ24" s="103"/>
      <c r="KEA24" s="103"/>
      <c r="KEB24" s="103"/>
      <c r="KEC24" s="103"/>
      <c r="KED24" s="103"/>
      <c r="KEE24" s="103"/>
      <c r="KEF24" s="103"/>
      <c r="KEG24" s="103"/>
      <c r="KEH24" s="103"/>
      <c r="KEI24" s="103"/>
      <c r="KEJ24" s="103"/>
      <c r="KEK24" s="103"/>
      <c r="KEL24" s="103"/>
      <c r="KEM24" s="103"/>
      <c r="KEN24" s="103"/>
      <c r="KEO24" s="103"/>
      <c r="KEP24" s="103"/>
      <c r="KEQ24" s="103"/>
      <c r="KER24" s="103"/>
      <c r="KES24" s="103"/>
      <c r="KET24" s="103"/>
      <c r="KEU24" s="103"/>
      <c r="KEV24" s="103"/>
      <c r="KEW24" s="103"/>
      <c r="KEX24" s="103"/>
      <c r="KEY24" s="103"/>
      <c r="KEZ24" s="103"/>
      <c r="KFA24" s="103"/>
      <c r="KFB24" s="103"/>
      <c r="KFC24" s="103"/>
      <c r="KFD24" s="103"/>
      <c r="KFE24" s="103"/>
      <c r="KFF24" s="103"/>
      <c r="KFG24" s="103"/>
      <c r="KFH24" s="103"/>
      <c r="KFI24" s="103"/>
      <c r="KFJ24" s="103"/>
      <c r="KFK24" s="103"/>
      <c r="KFL24" s="103"/>
      <c r="KFM24" s="103"/>
      <c r="KFN24" s="103"/>
      <c r="KFO24" s="103"/>
      <c r="KFP24" s="103"/>
      <c r="KFQ24" s="103"/>
      <c r="KFR24" s="103"/>
      <c r="KFS24" s="103"/>
      <c r="KFT24" s="103"/>
      <c r="KFU24" s="103"/>
      <c r="KFV24" s="103"/>
      <c r="KFW24" s="103"/>
      <c r="KFX24" s="103"/>
      <c r="KFY24" s="103"/>
      <c r="KFZ24" s="103"/>
      <c r="KGA24" s="103"/>
      <c r="KGB24" s="103"/>
      <c r="KGC24" s="103"/>
      <c r="KGD24" s="103"/>
      <c r="KGE24" s="103"/>
      <c r="KGF24" s="103"/>
      <c r="KGG24" s="103"/>
      <c r="KGH24" s="103"/>
      <c r="KGI24" s="103"/>
      <c r="KGJ24" s="103"/>
      <c r="KGK24" s="103"/>
      <c r="KGL24" s="103"/>
      <c r="KGM24" s="103"/>
      <c r="KGN24" s="103"/>
      <c r="KGO24" s="103"/>
      <c r="KGP24" s="103"/>
      <c r="KGQ24" s="103"/>
      <c r="KGR24" s="103"/>
      <c r="KGS24" s="103"/>
      <c r="KGT24" s="103"/>
      <c r="KGU24" s="103"/>
      <c r="KGV24" s="103"/>
      <c r="KGW24" s="103"/>
      <c r="KGX24" s="103"/>
      <c r="KGY24" s="103"/>
      <c r="KGZ24" s="103"/>
      <c r="KHA24" s="103"/>
      <c r="KHB24" s="103"/>
      <c r="KHC24" s="103"/>
      <c r="KHD24" s="103"/>
      <c r="KHE24" s="103"/>
      <c r="KHF24" s="103"/>
      <c r="KHG24" s="103"/>
      <c r="KHH24" s="103"/>
      <c r="KHI24" s="103"/>
      <c r="KHJ24" s="103"/>
      <c r="KHK24" s="103"/>
      <c r="KHL24" s="103"/>
      <c r="KHM24" s="103"/>
      <c r="KHN24" s="103"/>
      <c r="KHO24" s="103"/>
      <c r="KHP24" s="103"/>
      <c r="KHQ24" s="103"/>
      <c r="KHR24" s="103"/>
      <c r="KHS24" s="103"/>
      <c r="KHT24" s="103"/>
      <c r="KHU24" s="103"/>
      <c r="KHV24" s="103"/>
      <c r="KHW24" s="103"/>
      <c r="KHX24" s="103"/>
      <c r="KHY24" s="103"/>
      <c r="KHZ24" s="103"/>
      <c r="KIA24" s="103"/>
      <c r="KIB24" s="103"/>
      <c r="KIC24" s="103"/>
      <c r="KID24" s="103"/>
      <c r="KIE24" s="103"/>
      <c r="KIF24" s="103"/>
      <c r="KIG24" s="103"/>
      <c r="KIH24" s="103"/>
      <c r="KII24" s="103"/>
      <c r="KIJ24" s="103"/>
      <c r="KIK24" s="103"/>
      <c r="KIL24" s="103"/>
      <c r="KIM24" s="103"/>
      <c r="KIN24" s="103"/>
      <c r="KIO24" s="103"/>
      <c r="KIP24" s="103"/>
      <c r="KIQ24" s="103"/>
      <c r="KIR24" s="103"/>
      <c r="KIS24" s="103"/>
      <c r="KIT24" s="103"/>
      <c r="KIU24" s="103"/>
      <c r="KIV24" s="103"/>
      <c r="KIW24" s="103"/>
      <c r="KIX24" s="103"/>
      <c r="KIY24" s="103"/>
      <c r="KIZ24" s="103"/>
      <c r="KJA24" s="103"/>
      <c r="KJB24" s="103"/>
      <c r="KJC24" s="103"/>
      <c r="KJD24" s="103"/>
      <c r="KJE24" s="103"/>
      <c r="KJF24" s="103"/>
      <c r="KJG24" s="103"/>
      <c r="KJH24" s="103"/>
      <c r="KJI24" s="103"/>
      <c r="KJJ24" s="103"/>
      <c r="KJK24" s="103"/>
      <c r="KJL24" s="103"/>
      <c r="KJM24" s="103"/>
      <c r="KJN24" s="103"/>
      <c r="KJO24" s="103"/>
      <c r="KJP24" s="103"/>
      <c r="KJQ24" s="103"/>
      <c r="KJR24" s="103"/>
      <c r="KJS24" s="103"/>
      <c r="KJT24" s="103"/>
      <c r="KJU24" s="103"/>
      <c r="KJV24" s="103"/>
      <c r="KJW24" s="103"/>
      <c r="KJX24" s="103"/>
      <c r="KJY24" s="103"/>
      <c r="KJZ24" s="103"/>
      <c r="KKA24" s="103"/>
      <c r="KKB24" s="103"/>
      <c r="KKC24" s="103"/>
      <c r="KKD24" s="103"/>
      <c r="KKE24" s="103"/>
      <c r="KKF24" s="103"/>
      <c r="KKG24" s="103"/>
      <c r="KKH24" s="103"/>
      <c r="KKI24" s="103"/>
      <c r="KKJ24" s="103"/>
      <c r="KKK24" s="103"/>
      <c r="KKL24" s="103"/>
      <c r="KKM24" s="103"/>
      <c r="KKN24" s="103"/>
      <c r="KKO24" s="103"/>
      <c r="KKP24" s="103"/>
      <c r="KKQ24" s="103"/>
      <c r="KKR24" s="103"/>
      <c r="KKS24" s="103"/>
      <c r="KKT24" s="103"/>
      <c r="KKU24" s="103"/>
      <c r="KKV24" s="103"/>
      <c r="KKW24" s="103"/>
      <c r="KKX24" s="103"/>
      <c r="KKY24" s="103"/>
      <c r="KKZ24" s="103"/>
      <c r="KLA24" s="103"/>
      <c r="KLB24" s="103"/>
      <c r="KLC24" s="103"/>
      <c r="KLD24" s="103"/>
      <c r="KLE24" s="103"/>
      <c r="KLF24" s="103"/>
      <c r="KLG24" s="103"/>
      <c r="KLH24" s="103"/>
      <c r="KLI24" s="103"/>
      <c r="KLJ24" s="103"/>
      <c r="KLK24" s="103"/>
      <c r="KLL24" s="103"/>
      <c r="KLM24" s="103"/>
      <c r="KLN24" s="103"/>
      <c r="KLO24" s="103"/>
      <c r="KLP24" s="103"/>
      <c r="KLQ24" s="103"/>
      <c r="KLR24" s="103"/>
      <c r="KLS24" s="103"/>
      <c r="KLT24" s="103"/>
      <c r="KLU24" s="103"/>
      <c r="KLV24" s="103"/>
      <c r="KLW24" s="103"/>
      <c r="KLX24" s="103"/>
      <c r="KLY24" s="103"/>
      <c r="KLZ24" s="103"/>
      <c r="KMA24" s="103"/>
      <c r="KMB24" s="103"/>
      <c r="KMC24" s="103"/>
      <c r="KMD24" s="103"/>
      <c r="KME24" s="103"/>
      <c r="KMF24" s="103"/>
      <c r="KMG24" s="103"/>
      <c r="KMH24" s="103"/>
      <c r="KMI24" s="103"/>
      <c r="KMJ24" s="103"/>
      <c r="KMK24" s="103"/>
      <c r="KML24" s="103"/>
      <c r="KMM24" s="103"/>
      <c r="KMN24" s="103"/>
      <c r="KMO24" s="103"/>
      <c r="KMP24" s="103"/>
      <c r="KMQ24" s="103"/>
      <c r="KMR24" s="103"/>
      <c r="KMS24" s="103"/>
      <c r="KMT24" s="103"/>
      <c r="KMU24" s="103"/>
      <c r="KMV24" s="103"/>
      <c r="KMW24" s="103"/>
      <c r="KMX24" s="103"/>
      <c r="KMY24" s="103"/>
      <c r="KMZ24" s="103"/>
      <c r="KNA24" s="103"/>
      <c r="KNB24" s="103"/>
      <c r="KNC24" s="103"/>
      <c r="KND24" s="103"/>
      <c r="KNE24" s="103"/>
      <c r="KNF24" s="103"/>
      <c r="KNG24" s="103"/>
      <c r="KNH24" s="103"/>
      <c r="KNI24" s="103"/>
      <c r="KNJ24" s="103"/>
      <c r="KNK24" s="103"/>
      <c r="KNL24" s="103"/>
      <c r="KNM24" s="103"/>
      <c r="KNN24" s="103"/>
      <c r="KNO24" s="103"/>
      <c r="KNP24" s="103"/>
      <c r="KNQ24" s="103"/>
      <c r="KNR24" s="103"/>
      <c r="KNS24" s="103"/>
      <c r="KNT24" s="103"/>
      <c r="KNU24" s="103"/>
      <c r="KNV24" s="103"/>
      <c r="KNW24" s="103"/>
      <c r="KNX24" s="103"/>
      <c r="KNY24" s="103"/>
      <c r="KNZ24" s="103"/>
      <c r="KOA24" s="103"/>
      <c r="KOB24" s="103"/>
      <c r="KOC24" s="103"/>
      <c r="KOD24" s="103"/>
      <c r="KOE24" s="103"/>
      <c r="KOF24" s="103"/>
      <c r="KOG24" s="103"/>
      <c r="KOH24" s="103"/>
      <c r="KOI24" s="103"/>
      <c r="KOJ24" s="103"/>
      <c r="KOK24" s="103"/>
      <c r="KOL24" s="103"/>
      <c r="KOM24" s="103"/>
      <c r="KON24" s="103"/>
      <c r="KOO24" s="103"/>
      <c r="KOP24" s="103"/>
      <c r="KOQ24" s="103"/>
      <c r="KOR24" s="103"/>
      <c r="KOS24" s="103"/>
      <c r="KOT24" s="103"/>
      <c r="KOU24" s="103"/>
      <c r="KOV24" s="103"/>
      <c r="KOW24" s="103"/>
      <c r="KOX24" s="103"/>
      <c r="KOY24" s="103"/>
      <c r="KOZ24" s="103"/>
      <c r="KPA24" s="103"/>
      <c r="KPB24" s="103"/>
      <c r="KPC24" s="103"/>
      <c r="KPD24" s="103"/>
      <c r="KPE24" s="103"/>
      <c r="KPF24" s="103"/>
      <c r="KPG24" s="103"/>
      <c r="KPH24" s="103"/>
      <c r="KPI24" s="103"/>
      <c r="KPJ24" s="103"/>
      <c r="KPK24" s="103"/>
      <c r="KPL24" s="103"/>
      <c r="KPM24" s="103"/>
      <c r="KPN24" s="103"/>
      <c r="KPO24" s="103"/>
      <c r="KPP24" s="103"/>
      <c r="KPQ24" s="103"/>
      <c r="KPR24" s="103"/>
      <c r="KPS24" s="103"/>
      <c r="KPT24" s="103"/>
      <c r="KPU24" s="103"/>
      <c r="KPV24" s="103"/>
      <c r="KPW24" s="103"/>
      <c r="KPX24" s="103"/>
      <c r="KPY24" s="103"/>
      <c r="KPZ24" s="103"/>
      <c r="KQA24" s="103"/>
      <c r="KQB24" s="103"/>
      <c r="KQC24" s="103"/>
      <c r="KQD24" s="103"/>
      <c r="KQE24" s="103"/>
      <c r="KQF24" s="103"/>
      <c r="KQG24" s="103"/>
      <c r="KQH24" s="103"/>
      <c r="KQI24" s="103"/>
      <c r="KQJ24" s="103"/>
      <c r="KQK24" s="103"/>
      <c r="KQL24" s="103"/>
      <c r="KQM24" s="103"/>
      <c r="KQN24" s="103"/>
      <c r="KQO24" s="103"/>
      <c r="KQP24" s="103"/>
      <c r="KQQ24" s="103"/>
      <c r="KQR24" s="103"/>
      <c r="KQS24" s="103"/>
      <c r="KQT24" s="103"/>
      <c r="KQU24" s="103"/>
      <c r="KQV24" s="103"/>
      <c r="KQW24" s="103"/>
      <c r="KQX24" s="103"/>
      <c r="KQY24" s="103"/>
      <c r="KQZ24" s="103"/>
      <c r="KRA24" s="103"/>
      <c r="KRB24" s="103"/>
      <c r="KRC24" s="103"/>
      <c r="KRD24" s="103"/>
      <c r="KRE24" s="103"/>
      <c r="KRF24" s="103"/>
      <c r="KRG24" s="103"/>
      <c r="KRH24" s="103"/>
      <c r="KRI24" s="103"/>
      <c r="KRJ24" s="103"/>
      <c r="KRK24" s="103"/>
      <c r="KRL24" s="103"/>
      <c r="KRM24" s="103"/>
      <c r="KRN24" s="103"/>
      <c r="KRO24" s="103"/>
      <c r="KRP24" s="103"/>
      <c r="KRQ24" s="103"/>
      <c r="KRR24" s="103"/>
      <c r="KRS24" s="103"/>
      <c r="KRT24" s="103"/>
      <c r="KRU24" s="103"/>
      <c r="KRV24" s="103"/>
      <c r="KRW24" s="103"/>
      <c r="KRX24" s="103"/>
      <c r="KRY24" s="103"/>
      <c r="KRZ24" s="103"/>
      <c r="KSA24" s="103"/>
      <c r="KSB24" s="103"/>
      <c r="KSC24" s="103"/>
      <c r="KSD24" s="103"/>
      <c r="KSE24" s="103"/>
      <c r="KSF24" s="103"/>
      <c r="KSG24" s="103"/>
      <c r="KSH24" s="103"/>
      <c r="KSI24" s="103"/>
      <c r="KSJ24" s="103"/>
      <c r="KSK24" s="103"/>
      <c r="KSL24" s="103"/>
      <c r="KSM24" s="103"/>
      <c r="KSN24" s="103"/>
      <c r="KSO24" s="103"/>
      <c r="KSP24" s="103"/>
      <c r="KSQ24" s="103"/>
      <c r="KSR24" s="103"/>
      <c r="KSS24" s="103"/>
      <c r="KST24" s="103"/>
      <c r="KSU24" s="103"/>
      <c r="KSV24" s="103"/>
      <c r="KSW24" s="103"/>
      <c r="KSX24" s="103"/>
      <c r="KSY24" s="103"/>
      <c r="KSZ24" s="103"/>
      <c r="KTA24" s="103"/>
      <c r="KTB24" s="103"/>
      <c r="KTC24" s="103"/>
      <c r="KTD24" s="103"/>
      <c r="KTE24" s="103"/>
      <c r="KTF24" s="103"/>
      <c r="KTG24" s="103"/>
      <c r="KTH24" s="103"/>
      <c r="KTI24" s="103"/>
      <c r="KTJ24" s="103"/>
      <c r="KTK24" s="103"/>
      <c r="KTL24" s="103"/>
      <c r="KTM24" s="103"/>
      <c r="KTN24" s="103"/>
      <c r="KTO24" s="103"/>
      <c r="KTP24" s="103"/>
      <c r="KTQ24" s="103"/>
      <c r="KTR24" s="103"/>
      <c r="KTS24" s="103"/>
      <c r="KTT24" s="103"/>
      <c r="KTU24" s="103"/>
      <c r="KTV24" s="103"/>
      <c r="KTW24" s="103"/>
      <c r="KTX24" s="103"/>
      <c r="KTY24" s="103"/>
      <c r="KTZ24" s="103"/>
      <c r="KUA24" s="103"/>
      <c r="KUB24" s="103"/>
      <c r="KUC24" s="103"/>
      <c r="KUD24" s="103"/>
      <c r="KUE24" s="103"/>
      <c r="KUF24" s="103"/>
      <c r="KUG24" s="103"/>
      <c r="KUH24" s="103"/>
      <c r="KUI24" s="103"/>
      <c r="KUJ24" s="103"/>
      <c r="KUK24" s="103"/>
      <c r="KUL24" s="103"/>
      <c r="KUM24" s="103"/>
      <c r="KUN24" s="103"/>
      <c r="KUO24" s="103"/>
      <c r="KUP24" s="103"/>
      <c r="KUQ24" s="103"/>
      <c r="KUR24" s="103"/>
      <c r="KUS24" s="103"/>
      <c r="KUT24" s="103"/>
      <c r="KUU24" s="103"/>
      <c r="KUV24" s="103"/>
      <c r="KUW24" s="103"/>
      <c r="KUX24" s="103"/>
      <c r="KUY24" s="103"/>
      <c r="KUZ24" s="103"/>
      <c r="KVA24" s="103"/>
      <c r="KVB24" s="103"/>
      <c r="KVC24" s="103"/>
      <c r="KVD24" s="103"/>
      <c r="KVE24" s="103"/>
      <c r="KVF24" s="103"/>
      <c r="KVG24" s="103"/>
      <c r="KVH24" s="103"/>
      <c r="KVI24" s="103"/>
      <c r="KVJ24" s="103"/>
      <c r="KVK24" s="103"/>
      <c r="KVL24" s="103"/>
      <c r="KVM24" s="103"/>
      <c r="KVN24" s="103"/>
      <c r="KVO24" s="103"/>
      <c r="KVP24" s="103"/>
      <c r="KVQ24" s="103"/>
      <c r="KVR24" s="103"/>
      <c r="KVS24" s="103"/>
      <c r="KVT24" s="103"/>
      <c r="KVU24" s="103"/>
      <c r="KVV24" s="103"/>
      <c r="KVW24" s="103"/>
      <c r="KVX24" s="103"/>
      <c r="KVY24" s="103"/>
      <c r="KVZ24" s="103"/>
      <c r="KWA24" s="103"/>
      <c r="KWB24" s="103"/>
      <c r="KWC24" s="103"/>
      <c r="KWD24" s="103"/>
      <c r="KWE24" s="103"/>
      <c r="KWF24" s="103"/>
      <c r="KWG24" s="103"/>
      <c r="KWH24" s="103"/>
      <c r="KWI24" s="103"/>
      <c r="KWJ24" s="103"/>
      <c r="KWK24" s="103"/>
      <c r="KWL24" s="103"/>
      <c r="KWM24" s="103"/>
      <c r="KWN24" s="103"/>
      <c r="KWO24" s="103"/>
      <c r="KWP24" s="103"/>
      <c r="KWQ24" s="103"/>
      <c r="KWR24" s="103"/>
      <c r="KWS24" s="103"/>
      <c r="KWT24" s="103"/>
      <c r="KWU24" s="103"/>
      <c r="KWV24" s="103"/>
      <c r="KWW24" s="103"/>
      <c r="KWX24" s="103"/>
      <c r="KWY24" s="103"/>
      <c r="KWZ24" s="103"/>
      <c r="KXA24" s="103"/>
      <c r="KXB24" s="103"/>
      <c r="KXC24" s="103"/>
      <c r="KXD24" s="103"/>
      <c r="KXE24" s="103"/>
      <c r="KXF24" s="103"/>
      <c r="KXG24" s="103"/>
      <c r="KXH24" s="103"/>
      <c r="KXI24" s="103"/>
      <c r="KXJ24" s="103"/>
      <c r="KXK24" s="103"/>
      <c r="KXL24" s="103"/>
      <c r="KXM24" s="103"/>
      <c r="KXN24" s="103"/>
      <c r="KXO24" s="103"/>
      <c r="KXP24" s="103"/>
      <c r="KXQ24" s="103"/>
      <c r="KXR24" s="103"/>
      <c r="KXS24" s="103"/>
      <c r="KXT24" s="103"/>
      <c r="KXU24" s="103"/>
      <c r="KXV24" s="103"/>
      <c r="KXW24" s="103"/>
      <c r="KXX24" s="103"/>
      <c r="KXY24" s="103"/>
      <c r="KXZ24" s="103"/>
      <c r="KYA24" s="103"/>
      <c r="KYB24" s="103"/>
      <c r="KYC24" s="103"/>
      <c r="KYD24" s="103"/>
      <c r="KYE24" s="103"/>
      <c r="KYF24" s="103"/>
      <c r="KYG24" s="103"/>
      <c r="KYH24" s="103"/>
      <c r="KYI24" s="103"/>
      <c r="KYJ24" s="103"/>
      <c r="KYK24" s="103"/>
      <c r="KYL24" s="103"/>
      <c r="KYM24" s="103"/>
      <c r="KYN24" s="103"/>
      <c r="KYO24" s="103"/>
      <c r="KYP24" s="103"/>
      <c r="KYQ24" s="103"/>
      <c r="KYR24" s="103"/>
      <c r="KYS24" s="103"/>
      <c r="KYT24" s="103"/>
      <c r="KYU24" s="103"/>
      <c r="KYV24" s="103"/>
      <c r="KYW24" s="103"/>
      <c r="KYX24" s="103"/>
      <c r="KYY24" s="103"/>
      <c r="KYZ24" s="103"/>
      <c r="KZA24" s="103"/>
      <c r="KZB24" s="103"/>
      <c r="KZC24" s="103"/>
      <c r="KZD24" s="103"/>
      <c r="KZE24" s="103"/>
      <c r="KZF24" s="103"/>
      <c r="KZG24" s="103"/>
      <c r="KZH24" s="103"/>
      <c r="KZI24" s="103"/>
      <c r="KZJ24" s="103"/>
      <c r="KZK24" s="103"/>
      <c r="KZL24" s="103"/>
      <c r="KZM24" s="103"/>
      <c r="KZN24" s="103"/>
      <c r="KZO24" s="103"/>
      <c r="KZP24" s="103"/>
      <c r="KZQ24" s="103"/>
      <c r="KZR24" s="103"/>
      <c r="KZS24" s="103"/>
      <c r="KZT24" s="103"/>
      <c r="KZU24" s="103"/>
      <c r="KZV24" s="103"/>
      <c r="KZW24" s="103"/>
      <c r="KZX24" s="103"/>
      <c r="KZY24" s="103"/>
      <c r="KZZ24" s="103"/>
      <c r="LAA24" s="103"/>
      <c r="LAB24" s="103"/>
      <c r="LAC24" s="103"/>
      <c r="LAD24" s="103"/>
      <c r="LAE24" s="103"/>
      <c r="LAF24" s="103"/>
      <c r="LAG24" s="103"/>
      <c r="LAH24" s="103"/>
      <c r="LAI24" s="103"/>
      <c r="LAJ24" s="103"/>
      <c r="LAK24" s="103"/>
      <c r="LAL24" s="103"/>
      <c r="LAM24" s="103"/>
      <c r="LAN24" s="103"/>
      <c r="LAO24" s="103"/>
      <c r="LAP24" s="103"/>
      <c r="LAQ24" s="103"/>
      <c r="LAR24" s="103"/>
      <c r="LAS24" s="103"/>
      <c r="LAT24" s="103"/>
      <c r="LAU24" s="103"/>
      <c r="LAV24" s="103"/>
      <c r="LAW24" s="103"/>
      <c r="LAX24" s="103"/>
      <c r="LAY24" s="103"/>
      <c r="LAZ24" s="103"/>
      <c r="LBA24" s="103"/>
      <c r="LBB24" s="103"/>
      <c r="LBC24" s="103"/>
      <c r="LBD24" s="103"/>
      <c r="LBE24" s="103"/>
      <c r="LBF24" s="103"/>
      <c r="LBG24" s="103"/>
      <c r="LBH24" s="103"/>
      <c r="LBI24" s="103"/>
      <c r="LBJ24" s="103"/>
      <c r="LBK24" s="103"/>
      <c r="LBL24" s="103"/>
      <c r="LBM24" s="103"/>
      <c r="LBN24" s="103"/>
      <c r="LBO24" s="103"/>
      <c r="LBP24" s="103"/>
      <c r="LBQ24" s="103"/>
      <c r="LBR24" s="103"/>
      <c r="LBS24" s="103"/>
      <c r="LBT24" s="103"/>
      <c r="LBU24" s="103"/>
      <c r="LBV24" s="103"/>
      <c r="LBW24" s="103"/>
      <c r="LBX24" s="103"/>
      <c r="LBY24" s="103"/>
      <c r="LBZ24" s="103"/>
      <c r="LCA24" s="103"/>
      <c r="LCB24" s="103"/>
      <c r="LCC24" s="103"/>
      <c r="LCD24" s="103"/>
      <c r="LCE24" s="103"/>
      <c r="LCF24" s="103"/>
      <c r="LCG24" s="103"/>
      <c r="LCH24" s="103"/>
      <c r="LCI24" s="103"/>
      <c r="LCJ24" s="103"/>
      <c r="LCK24" s="103"/>
      <c r="LCL24" s="103"/>
      <c r="LCM24" s="103"/>
      <c r="LCN24" s="103"/>
      <c r="LCO24" s="103"/>
      <c r="LCP24" s="103"/>
      <c r="LCQ24" s="103"/>
      <c r="LCR24" s="103"/>
      <c r="LCS24" s="103"/>
      <c r="LCT24" s="103"/>
      <c r="LCU24" s="103"/>
      <c r="LCV24" s="103"/>
      <c r="LCW24" s="103"/>
      <c r="LCX24" s="103"/>
      <c r="LCY24" s="103"/>
      <c r="LCZ24" s="103"/>
      <c r="LDA24" s="103"/>
      <c r="LDB24" s="103"/>
      <c r="LDC24" s="103"/>
      <c r="LDD24" s="103"/>
      <c r="LDE24" s="103"/>
      <c r="LDF24" s="103"/>
      <c r="LDG24" s="103"/>
      <c r="LDH24" s="103"/>
      <c r="LDI24" s="103"/>
      <c r="LDJ24" s="103"/>
      <c r="LDK24" s="103"/>
      <c r="LDL24" s="103"/>
      <c r="LDM24" s="103"/>
      <c r="LDN24" s="103"/>
      <c r="LDO24" s="103"/>
      <c r="LDP24" s="103"/>
      <c r="LDQ24" s="103"/>
      <c r="LDR24" s="103"/>
      <c r="LDS24" s="103"/>
      <c r="LDT24" s="103"/>
      <c r="LDU24" s="103"/>
      <c r="LDV24" s="103"/>
      <c r="LDW24" s="103"/>
      <c r="LDX24" s="103"/>
      <c r="LDY24" s="103"/>
      <c r="LDZ24" s="103"/>
      <c r="LEA24" s="103"/>
      <c r="LEB24" s="103"/>
      <c r="LEC24" s="103"/>
      <c r="LED24" s="103"/>
      <c r="LEE24" s="103"/>
      <c r="LEF24" s="103"/>
      <c r="LEG24" s="103"/>
      <c r="LEH24" s="103"/>
      <c r="LEI24" s="103"/>
      <c r="LEJ24" s="103"/>
      <c r="LEK24" s="103"/>
      <c r="LEL24" s="103"/>
      <c r="LEM24" s="103"/>
      <c r="LEN24" s="103"/>
      <c r="LEO24" s="103"/>
      <c r="LEP24" s="103"/>
      <c r="LEQ24" s="103"/>
      <c r="LER24" s="103"/>
      <c r="LES24" s="103"/>
      <c r="LET24" s="103"/>
      <c r="LEU24" s="103"/>
      <c r="LEV24" s="103"/>
      <c r="LEW24" s="103"/>
      <c r="LEX24" s="103"/>
      <c r="LEY24" s="103"/>
      <c r="LEZ24" s="103"/>
      <c r="LFA24" s="103"/>
      <c r="LFB24" s="103"/>
      <c r="LFC24" s="103"/>
      <c r="LFD24" s="103"/>
      <c r="LFE24" s="103"/>
      <c r="LFF24" s="103"/>
      <c r="LFG24" s="103"/>
      <c r="LFH24" s="103"/>
      <c r="LFI24" s="103"/>
      <c r="LFJ24" s="103"/>
      <c r="LFK24" s="103"/>
      <c r="LFL24" s="103"/>
      <c r="LFM24" s="103"/>
      <c r="LFN24" s="103"/>
      <c r="LFO24" s="103"/>
      <c r="LFP24" s="103"/>
      <c r="LFQ24" s="103"/>
      <c r="LFR24" s="103"/>
      <c r="LFS24" s="103"/>
      <c r="LFT24" s="103"/>
      <c r="LFU24" s="103"/>
      <c r="LFV24" s="103"/>
      <c r="LFW24" s="103"/>
      <c r="LFX24" s="103"/>
      <c r="LFY24" s="103"/>
      <c r="LFZ24" s="103"/>
      <c r="LGA24" s="103"/>
      <c r="LGB24" s="103"/>
      <c r="LGC24" s="103"/>
      <c r="LGD24" s="103"/>
      <c r="LGE24" s="103"/>
      <c r="LGF24" s="103"/>
      <c r="LGG24" s="103"/>
      <c r="LGH24" s="103"/>
      <c r="LGI24" s="103"/>
      <c r="LGJ24" s="103"/>
      <c r="LGK24" s="103"/>
      <c r="LGL24" s="103"/>
      <c r="LGM24" s="103"/>
      <c r="LGN24" s="103"/>
      <c r="LGO24" s="103"/>
      <c r="LGP24" s="103"/>
      <c r="LGQ24" s="103"/>
      <c r="LGR24" s="103"/>
      <c r="LGS24" s="103"/>
      <c r="LGT24" s="103"/>
      <c r="LGU24" s="103"/>
      <c r="LGV24" s="103"/>
      <c r="LGW24" s="103"/>
      <c r="LGX24" s="103"/>
      <c r="LGY24" s="103"/>
      <c r="LGZ24" s="103"/>
      <c r="LHA24" s="103"/>
      <c r="LHB24" s="103"/>
      <c r="LHC24" s="103"/>
      <c r="LHD24" s="103"/>
      <c r="LHE24" s="103"/>
      <c r="LHF24" s="103"/>
      <c r="LHG24" s="103"/>
      <c r="LHH24" s="103"/>
      <c r="LHI24" s="103"/>
      <c r="LHJ24" s="103"/>
      <c r="LHK24" s="103"/>
      <c r="LHL24" s="103"/>
      <c r="LHM24" s="103"/>
      <c r="LHN24" s="103"/>
      <c r="LHO24" s="103"/>
      <c r="LHP24" s="103"/>
      <c r="LHQ24" s="103"/>
      <c r="LHR24" s="103"/>
      <c r="LHS24" s="103"/>
      <c r="LHT24" s="103"/>
      <c r="LHU24" s="103"/>
      <c r="LHV24" s="103"/>
      <c r="LHW24" s="103"/>
      <c r="LHX24" s="103"/>
      <c r="LHY24" s="103"/>
      <c r="LHZ24" s="103"/>
      <c r="LIA24" s="103"/>
      <c r="LIB24" s="103"/>
      <c r="LIC24" s="103"/>
      <c r="LID24" s="103"/>
      <c r="LIE24" s="103"/>
      <c r="LIF24" s="103"/>
      <c r="LIG24" s="103"/>
      <c r="LIH24" s="103"/>
      <c r="LII24" s="103"/>
      <c r="LIJ24" s="103"/>
      <c r="LIK24" s="103"/>
      <c r="LIL24" s="103"/>
      <c r="LIM24" s="103"/>
      <c r="LIN24" s="103"/>
      <c r="LIO24" s="103"/>
      <c r="LIP24" s="103"/>
      <c r="LIQ24" s="103"/>
      <c r="LIR24" s="103"/>
      <c r="LIS24" s="103"/>
      <c r="LIT24" s="103"/>
      <c r="LIU24" s="103"/>
      <c r="LIV24" s="103"/>
      <c r="LIW24" s="103"/>
      <c r="LIX24" s="103"/>
      <c r="LIY24" s="103"/>
      <c r="LIZ24" s="103"/>
      <c r="LJA24" s="103"/>
      <c r="LJB24" s="103"/>
      <c r="LJC24" s="103"/>
      <c r="LJD24" s="103"/>
      <c r="LJE24" s="103"/>
      <c r="LJF24" s="103"/>
      <c r="LJG24" s="103"/>
      <c r="LJH24" s="103"/>
      <c r="LJI24" s="103"/>
      <c r="LJJ24" s="103"/>
      <c r="LJK24" s="103"/>
      <c r="LJL24" s="103"/>
      <c r="LJM24" s="103"/>
      <c r="LJN24" s="103"/>
      <c r="LJO24" s="103"/>
      <c r="LJP24" s="103"/>
      <c r="LJQ24" s="103"/>
      <c r="LJR24" s="103"/>
      <c r="LJS24" s="103"/>
      <c r="LJT24" s="103"/>
      <c r="LJU24" s="103"/>
      <c r="LJV24" s="103"/>
      <c r="LJW24" s="103"/>
      <c r="LJX24" s="103"/>
      <c r="LJY24" s="103"/>
      <c r="LJZ24" s="103"/>
      <c r="LKA24" s="103"/>
      <c r="LKB24" s="103"/>
      <c r="LKC24" s="103"/>
      <c r="LKD24" s="103"/>
      <c r="LKE24" s="103"/>
      <c r="LKF24" s="103"/>
      <c r="LKG24" s="103"/>
      <c r="LKH24" s="103"/>
      <c r="LKI24" s="103"/>
      <c r="LKJ24" s="103"/>
      <c r="LKK24" s="103"/>
      <c r="LKL24" s="103"/>
      <c r="LKM24" s="103"/>
      <c r="LKN24" s="103"/>
      <c r="LKO24" s="103"/>
      <c r="LKP24" s="103"/>
      <c r="LKQ24" s="103"/>
      <c r="LKR24" s="103"/>
      <c r="LKS24" s="103"/>
      <c r="LKT24" s="103"/>
      <c r="LKU24" s="103"/>
      <c r="LKV24" s="103"/>
      <c r="LKW24" s="103"/>
      <c r="LKX24" s="103"/>
      <c r="LKY24" s="103"/>
      <c r="LKZ24" s="103"/>
      <c r="LLA24" s="103"/>
      <c r="LLB24" s="103"/>
      <c r="LLC24" s="103"/>
      <c r="LLD24" s="103"/>
      <c r="LLE24" s="103"/>
      <c r="LLF24" s="103"/>
      <c r="LLG24" s="103"/>
      <c r="LLH24" s="103"/>
      <c r="LLI24" s="103"/>
      <c r="LLJ24" s="103"/>
      <c r="LLK24" s="103"/>
      <c r="LLL24" s="103"/>
      <c r="LLM24" s="103"/>
      <c r="LLN24" s="103"/>
      <c r="LLO24" s="103"/>
      <c r="LLP24" s="103"/>
      <c r="LLQ24" s="103"/>
      <c r="LLR24" s="103"/>
      <c r="LLS24" s="103"/>
      <c r="LLT24" s="103"/>
      <c r="LLU24" s="103"/>
      <c r="LLV24" s="103"/>
      <c r="LLW24" s="103"/>
      <c r="LLX24" s="103"/>
      <c r="LLY24" s="103"/>
      <c r="LLZ24" s="103"/>
      <c r="LMA24" s="103"/>
      <c r="LMB24" s="103"/>
      <c r="LMC24" s="103"/>
      <c r="LMD24" s="103"/>
      <c r="LME24" s="103"/>
      <c r="LMF24" s="103"/>
      <c r="LMG24" s="103"/>
      <c r="LMH24" s="103"/>
      <c r="LMI24" s="103"/>
      <c r="LMJ24" s="103"/>
      <c r="LMK24" s="103"/>
      <c r="LML24" s="103"/>
      <c r="LMM24" s="103"/>
      <c r="LMN24" s="103"/>
      <c r="LMO24" s="103"/>
      <c r="LMP24" s="103"/>
      <c r="LMQ24" s="103"/>
      <c r="LMR24" s="103"/>
      <c r="LMS24" s="103"/>
      <c r="LMT24" s="103"/>
      <c r="LMU24" s="103"/>
      <c r="LMV24" s="103"/>
      <c r="LMW24" s="103"/>
      <c r="LMX24" s="103"/>
      <c r="LMY24" s="103"/>
      <c r="LMZ24" s="103"/>
      <c r="LNA24" s="103"/>
      <c r="LNB24" s="103"/>
      <c r="LNC24" s="103"/>
      <c r="LND24" s="103"/>
      <c r="LNE24" s="103"/>
      <c r="LNF24" s="103"/>
      <c r="LNG24" s="103"/>
      <c r="LNH24" s="103"/>
      <c r="LNI24" s="103"/>
      <c r="LNJ24" s="103"/>
      <c r="LNK24" s="103"/>
      <c r="LNL24" s="103"/>
      <c r="LNM24" s="103"/>
      <c r="LNN24" s="103"/>
      <c r="LNO24" s="103"/>
      <c r="LNP24" s="103"/>
      <c r="LNQ24" s="103"/>
      <c r="LNR24" s="103"/>
      <c r="LNS24" s="103"/>
      <c r="LNT24" s="103"/>
      <c r="LNU24" s="103"/>
      <c r="LNV24" s="103"/>
      <c r="LNW24" s="103"/>
      <c r="LNX24" s="103"/>
      <c r="LNY24" s="103"/>
      <c r="LNZ24" s="103"/>
      <c r="LOA24" s="103"/>
      <c r="LOB24" s="103"/>
      <c r="LOC24" s="103"/>
      <c r="LOD24" s="103"/>
      <c r="LOE24" s="103"/>
      <c r="LOF24" s="103"/>
      <c r="LOG24" s="103"/>
      <c r="LOH24" s="103"/>
      <c r="LOI24" s="103"/>
      <c r="LOJ24" s="103"/>
      <c r="LOK24" s="103"/>
      <c r="LOL24" s="103"/>
      <c r="LOM24" s="103"/>
      <c r="LON24" s="103"/>
      <c r="LOO24" s="103"/>
      <c r="LOP24" s="103"/>
      <c r="LOQ24" s="103"/>
      <c r="LOR24" s="103"/>
      <c r="LOS24" s="103"/>
      <c r="LOT24" s="103"/>
      <c r="LOU24" s="103"/>
      <c r="LOV24" s="103"/>
      <c r="LOW24" s="103"/>
      <c r="LOX24" s="103"/>
      <c r="LOY24" s="103"/>
      <c r="LOZ24" s="103"/>
      <c r="LPA24" s="103"/>
      <c r="LPB24" s="103"/>
      <c r="LPC24" s="103"/>
      <c r="LPD24" s="103"/>
      <c r="LPE24" s="103"/>
      <c r="LPF24" s="103"/>
      <c r="LPG24" s="103"/>
      <c r="LPH24" s="103"/>
      <c r="LPI24" s="103"/>
      <c r="LPJ24" s="103"/>
      <c r="LPK24" s="103"/>
      <c r="LPL24" s="103"/>
      <c r="LPM24" s="103"/>
      <c r="LPN24" s="103"/>
      <c r="LPO24" s="103"/>
      <c r="LPP24" s="103"/>
      <c r="LPQ24" s="103"/>
      <c r="LPR24" s="103"/>
      <c r="LPS24" s="103"/>
      <c r="LPT24" s="103"/>
      <c r="LPU24" s="103"/>
      <c r="LPV24" s="103"/>
      <c r="LPW24" s="103"/>
      <c r="LPX24" s="103"/>
      <c r="LPY24" s="103"/>
      <c r="LPZ24" s="103"/>
      <c r="LQA24" s="103"/>
      <c r="LQB24" s="103"/>
      <c r="LQC24" s="103"/>
      <c r="LQD24" s="103"/>
      <c r="LQE24" s="103"/>
      <c r="LQF24" s="103"/>
      <c r="LQG24" s="103"/>
      <c r="LQH24" s="103"/>
      <c r="LQI24" s="103"/>
      <c r="LQJ24" s="103"/>
      <c r="LQK24" s="103"/>
      <c r="LQL24" s="103"/>
      <c r="LQM24" s="103"/>
      <c r="LQN24" s="103"/>
      <c r="LQO24" s="103"/>
      <c r="LQP24" s="103"/>
      <c r="LQQ24" s="103"/>
      <c r="LQR24" s="103"/>
      <c r="LQS24" s="103"/>
      <c r="LQT24" s="103"/>
      <c r="LQU24" s="103"/>
      <c r="LQV24" s="103"/>
      <c r="LQW24" s="103"/>
      <c r="LQX24" s="103"/>
      <c r="LQY24" s="103"/>
      <c r="LQZ24" s="103"/>
      <c r="LRA24" s="103"/>
      <c r="LRB24" s="103"/>
      <c r="LRC24" s="103"/>
      <c r="LRD24" s="103"/>
      <c r="LRE24" s="103"/>
      <c r="LRF24" s="103"/>
      <c r="LRG24" s="103"/>
      <c r="LRH24" s="103"/>
      <c r="LRI24" s="103"/>
      <c r="LRJ24" s="103"/>
      <c r="LRK24" s="103"/>
      <c r="LRL24" s="103"/>
      <c r="LRM24" s="103"/>
      <c r="LRN24" s="103"/>
      <c r="LRO24" s="103"/>
      <c r="LRP24" s="103"/>
      <c r="LRQ24" s="103"/>
      <c r="LRR24" s="103"/>
      <c r="LRS24" s="103"/>
      <c r="LRT24" s="103"/>
      <c r="LRU24" s="103"/>
      <c r="LRV24" s="103"/>
      <c r="LRW24" s="103"/>
      <c r="LRX24" s="103"/>
      <c r="LRY24" s="103"/>
      <c r="LRZ24" s="103"/>
      <c r="LSA24" s="103"/>
      <c r="LSB24" s="103"/>
      <c r="LSC24" s="103"/>
      <c r="LSD24" s="103"/>
      <c r="LSE24" s="103"/>
      <c r="LSF24" s="103"/>
      <c r="LSG24" s="103"/>
      <c r="LSH24" s="103"/>
      <c r="LSI24" s="103"/>
      <c r="LSJ24" s="103"/>
      <c r="LSK24" s="103"/>
      <c r="LSL24" s="103"/>
      <c r="LSM24" s="103"/>
      <c r="LSN24" s="103"/>
      <c r="LSO24" s="103"/>
      <c r="LSP24" s="103"/>
      <c r="LSQ24" s="103"/>
      <c r="LSR24" s="103"/>
      <c r="LSS24" s="103"/>
      <c r="LST24" s="103"/>
      <c r="LSU24" s="103"/>
      <c r="LSV24" s="103"/>
      <c r="LSW24" s="103"/>
      <c r="LSX24" s="103"/>
      <c r="LSY24" s="103"/>
      <c r="LSZ24" s="103"/>
      <c r="LTA24" s="103"/>
      <c r="LTB24" s="103"/>
      <c r="LTC24" s="103"/>
      <c r="LTD24" s="103"/>
      <c r="LTE24" s="103"/>
      <c r="LTF24" s="103"/>
      <c r="LTG24" s="103"/>
      <c r="LTH24" s="103"/>
      <c r="LTI24" s="103"/>
      <c r="LTJ24" s="103"/>
      <c r="LTK24" s="103"/>
      <c r="LTL24" s="103"/>
      <c r="LTM24" s="103"/>
      <c r="LTN24" s="103"/>
      <c r="LTO24" s="103"/>
      <c r="LTP24" s="103"/>
      <c r="LTQ24" s="103"/>
      <c r="LTR24" s="103"/>
      <c r="LTS24" s="103"/>
      <c r="LTT24" s="103"/>
      <c r="LTU24" s="103"/>
      <c r="LTV24" s="103"/>
      <c r="LTW24" s="103"/>
      <c r="LTX24" s="103"/>
      <c r="LTY24" s="103"/>
      <c r="LTZ24" s="103"/>
      <c r="LUA24" s="103"/>
      <c r="LUB24" s="103"/>
      <c r="LUC24" s="103"/>
      <c r="LUD24" s="103"/>
      <c r="LUE24" s="103"/>
      <c r="LUF24" s="103"/>
      <c r="LUG24" s="103"/>
      <c r="LUH24" s="103"/>
      <c r="LUI24" s="103"/>
      <c r="LUJ24" s="103"/>
      <c r="LUK24" s="103"/>
      <c r="LUL24" s="103"/>
      <c r="LUM24" s="103"/>
      <c r="LUN24" s="103"/>
      <c r="LUO24" s="103"/>
      <c r="LUP24" s="103"/>
      <c r="LUQ24" s="103"/>
      <c r="LUR24" s="103"/>
      <c r="LUS24" s="103"/>
      <c r="LUT24" s="103"/>
      <c r="LUU24" s="103"/>
      <c r="LUV24" s="103"/>
      <c r="LUW24" s="103"/>
      <c r="LUX24" s="103"/>
      <c r="LUY24" s="103"/>
      <c r="LUZ24" s="103"/>
      <c r="LVA24" s="103"/>
      <c r="LVB24" s="103"/>
      <c r="LVC24" s="103"/>
      <c r="LVD24" s="103"/>
      <c r="LVE24" s="103"/>
      <c r="LVF24" s="103"/>
      <c r="LVG24" s="103"/>
      <c r="LVH24" s="103"/>
      <c r="LVI24" s="103"/>
      <c r="LVJ24" s="103"/>
      <c r="LVK24" s="103"/>
      <c r="LVL24" s="103"/>
      <c r="LVM24" s="103"/>
      <c r="LVN24" s="103"/>
      <c r="LVO24" s="103"/>
      <c r="LVP24" s="103"/>
      <c r="LVQ24" s="103"/>
      <c r="LVR24" s="103"/>
      <c r="LVS24" s="103"/>
      <c r="LVT24" s="103"/>
      <c r="LVU24" s="103"/>
      <c r="LVV24" s="103"/>
      <c r="LVW24" s="103"/>
      <c r="LVX24" s="103"/>
      <c r="LVY24" s="103"/>
      <c r="LVZ24" s="103"/>
      <c r="LWA24" s="103"/>
      <c r="LWB24" s="103"/>
      <c r="LWC24" s="103"/>
      <c r="LWD24" s="103"/>
      <c r="LWE24" s="103"/>
      <c r="LWF24" s="103"/>
      <c r="LWG24" s="103"/>
      <c r="LWH24" s="103"/>
      <c r="LWI24" s="103"/>
      <c r="LWJ24" s="103"/>
      <c r="LWK24" s="103"/>
      <c r="LWL24" s="103"/>
      <c r="LWM24" s="103"/>
      <c r="LWN24" s="103"/>
      <c r="LWO24" s="103"/>
      <c r="LWP24" s="103"/>
      <c r="LWQ24" s="103"/>
      <c r="LWR24" s="103"/>
      <c r="LWS24" s="103"/>
      <c r="LWT24" s="103"/>
      <c r="LWU24" s="103"/>
      <c r="LWV24" s="103"/>
      <c r="LWW24" s="103"/>
      <c r="LWX24" s="103"/>
      <c r="LWY24" s="103"/>
      <c r="LWZ24" s="103"/>
      <c r="LXA24" s="103"/>
      <c r="LXB24" s="103"/>
      <c r="LXC24" s="103"/>
      <c r="LXD24" s="103"/>
      <c r="LXE24" s="103"/>
      <c r="LXF24" s="103"/>
      <c r="LXG24" s="103"/>
      <c r="LXH24" s="103"/>
      <c r="LXI24" s="103"/>
      <c r="LXJ24" s="103"/>
      <c r="LXK24" s="103"/>
      <c r="LXL24" s="103"/>
      <c r="LXM24" s="103"/>
      <c r="LXN24" s="103"/>
      <c r="LXO24" s="103"/>
      <c r="LXP24" s="103"/>
      <c r="LXQ24" s="103"/>
      <c r="LXR24" s="103"/>
      <c r="LXS24" s="103"/>
      <c r="LXT24" s="103"/>
      <c r="LXU24" s="103"/>
      <c r="LXV24" s="103"/>
      <c r="LXW24" s="103"/>
      <c r="LXX24" s="103"/>
      <c r="LXY24" s="103"/>
      <c r="LXZ24" s="103"/>
      <c r="LYA24" s="103"/>
      <c r="LYB24" s="103"/>
      <c r="LYC24" s="103"/>
      <c r="LYD24" s="103"/>
      <c r="LYE24" s="103"/>
      <c r="LYF24" s="103"/>
      <c r="LYG24" s="103"/>
      <c r="LYH24" s="103"/>
      <c r="LYI24" s="103"/>
      <c r="LYJ24" s="103"/>
      <c r="LYK24" s="103"/>
      <c r="LYL24" s="103"/>
      <c r="LYM24" s="103"/>
      <c r="LYN24" s="103"/>
      <c r="LYO24" s="103"/>
      <c r="LYP24" s="103"/>
      <c r="LYQ24" s="103"/>
      <c r="LYR24" s="103"/>
      <c r="LYS24" s="103"/>
      <c r="LYT24" s="103"/>
      <c r="LYU24" s="103"/>
      <c r="LYV24" s="103"/>
      <c r="LYW24" s="103"/>
      <c r="LYX24" s="103"/>
      <c r="LYY24" s="103"/>
      <c r="LYZ24" s="103"/>
      <c r="LZA24" s="103"/>
      <c r="LZB24" s="103"/>
      <c r="LZC24" s="103"/>
      <c r="LZD24" s="103"/>
      <c r="LZE24" s="103"/>
      <c r="LZF24" s="103"/>
      <c r="LZG24" s="103"/>
      <c r="LZH24" s="103"/>
      <c r="LZI24" s="103"/>
      <c r="LZJ24" s="103"/>
      <c r="LZK24" s="103"/>
      <c r="LZL24" s="103"/>
      <c r="LZM24" s="103"/>
      <c r="LZN24" s="103"/>
      <c r="LZO24" s="103"/>
      <c r="LZP24" s="103"/>
      <c r="LZQ24" s="103"/>
      <c r="LZR24" s="103"/>
      <c r="LZS24" s="103"/>
      <c r="LZT24" s="103"/>
      <c r="LZU24" s="103"/>
      <c r="LZV24" s="103"/>
      <c r="LZW24" s="103"/>
      <c r="LZX24" s="103"/>
      <c r="LZY24" s="103"/>
      <c r="LZZ24" s="103"/>
      <c r="MAA24" s="103"/>
      <c r="MAB24" s="103"/>
      <c r="MAC24" s="103"/>
      <c r="MAD24" s="103"/>
      <c r="MAE24" s="103"/>
      <c r="MAF24" s="103"/>
      <c r="MAG24" s="103"/>
      <c r="MAH24" s="103"/>
      <c r="MAI24" s="103"/>
      <c r="MAJ24" s="103"/>
      <c r="MAK24" s="103"/>
      <c r="MAL24" s="103"/>
      <c r="MAM24" s="103"/>
      <c r="MAN24" s="103"/>
      <c r="MAO24" s="103"/>
      <c r="MAP24" s="103"/>
      <c r="MAQ24" s="103"/>
      <c r="MAR24" s="103"/>
      <c r="MAS24" s="103"/>
      <c r="MAT24" s="103"/>
      <c r="MAU24" s="103"/>
      <c r="MAV24" s="103"/>
      <c r="MAW24" s="103"/>
      <c r="MAX24" s="103"/>
      <c r="MAY24" s="103"/>
      <c r="MAZ24" s="103"/>
      <c r="MBA24" s="103"/>
      <c r="MBB24" s="103"/>
      <c r="MBC24" s="103"/>
      <c r="MBD24" s="103"/>
      <c r="MBE24" s="103"/>
      <c r="MBF24" s="103"/>
      <c r="MBG24" s="103"/>
      <c r="MBH24" s="103"/>
      <c r="MBI24" s="103"/>
      <c r="MBJ24" s="103"/>
      <c r="MBK24" s="103"/>
      <c r="MBL24" s="103"/>
      <c r="MBM24" s="103"/>
      <c r="MBN24" s="103"/>
      <c r="MBO24" s="103"/>
      <c r="MBP24" s="103"/>
      <c r="MBQ24" s="103"/>
      <c r="MBR24" s="103"/>
      <c r="MBS24" s="103"/>
      <c r="MBT24" s="103"/>
      <c r="MBU24" s="103"/>
      <c r="MBV24" s="103"/>
      <c r="MBW24" s="103"/>
      <c r="MBX24" s="103"/>
      <c r="MBY24" s="103"/>
      <c r="MBZ24" s="103"/>
      <c r="MCA24" s="103"/>
      <c r="MCB24" s="103"/>
      <c r="MCC24" s="103"/>
      <c r="MCD24" s="103"/>
      <c r="MCE24" s="103"/>
      <c r="MCF24" s="103"/>
      <c r="MCG24" s="103"/>
      <c r="MCH24" s="103"/>
      <c r="MCI24" s="103"/>
      <c r="MCJ24" s="103"/>
      <c r="MCK24" s="103"/>
      <c r="MCL24" s="103"/>
      <c r="MCM24" s="103"/>
      <c r="MCN24" s="103"/>
      <c r="MCO24" s="103"/>
      <c r="MCP24" s="103"/>
      <c r="MCQ24" s="103"/>
      <c r="MCR24" s="103"/>
      <c r="MCS24" s="103"/>
      <c r="MCT24" s="103"/>
      <c r="MCU24" s="103"/>
      <c r="MCV24" s="103"/>
      <c r="MCW24" s="103"/>
      <c r="MCX24" s="103"/>
      <c r="MCY24" s="103"/>
      <c r="MCZ24" s="103"/>
      <c r="MDA24" s="103"/>
      <c r="MDB24" s="103"/>
      <c r="MDC24" s="103"/>
      <c r="MDD24" s="103"/>
      <c r="MDE24" s="103"/>
      <c r="MDF24" s="103"/>
      <c r="MDG24" s="103"/>
      <c r="MDH24" s="103"/>
      <c r="MDI24" s="103"/>
      <c r="MDJ24" s="103"/>
      <c r="MDK24" s="103"/>
      <c r="MDL24" s="103"/>
      <c r="MDM24" s="103"/>
      <c r="MDN24" s="103"/>
      <c r="MDO24" s="103"/>
      <c r="MDP24" s="103"/>
      <c r="MDQ24" s="103"/>
      <c r="MDR24" s="103"/>
      <c r="MDS24" s="103"/>
      <c r="MDT24" s="103"/>
      <c r="MDU24" s="103"/>
      <c r="MDV24" s="103"/>
      <c r="MDW24" s="103"/>
      <c r="MDX24" s="103"/>
      <c r="MDY24" s="103"/>
      <c r="MDZ24" s="103"/>
      <c r="MEA24" s="103"/>
      <c r="MEB24" s="103"/>
      <c r="MEC24" s="103"/>
      <c r="MED24" s="103"/>
      <c r="MEE24" s="103"/>
      <c r="MEF24" s="103"/>
      <c r="MEG24" s="103"/>
      <c r="MEH24" s="103"/>
      <c r="MEI24" s="103"/>
      <c r="MEJ24" s="103"/>
      <c r="MEK24" s="103"/>
      <c r="MEL24" s="103"/>
      <c r="MEM24" s="103"/>
      <c r="MEN24" s="103"/>
      <c r="MEO24" s="103"/>
      <c r="MEP24" s="103"/>
      <c r="MEQ24" s="103"/>
      <c r="MER24" s="103"/>
      <c r="MES24" s="103"/>
      <c r="MET24" s="103"/>
      <c r="MEU24" s="103"/>
      <c r="MEV24" s="103"/>
      <c r="MEW24" s="103"/>
      <c r="MEX24" s="103"/>
      <c r="MEY24" s="103"/>
      <c r="MEZ24" s="103"/>
      <c r="MFA24" s="103"/>
      <c r="MFB24" s="103"/>
      <c r="MFC24" s="103"/>
      <c r="MFD24" s="103"/>
      <c r="MFE24" s="103"/>
      <c r="MFF24" s="103"/>
      <c r="MFG24" s="103"/>
      <c r="MFH24" s="103"/>
      <c r="MFI24" s="103"/>
      <c r="MFJ24" s="103"/>
      <c r="MFK24" s="103"/>
      <c r="MFL24" s="103"/>
      <c r="MFM24" s="103"/>
      <c r="MFN24" s="103"/>
      <c r="MFO24" s="103"/>
      <c r="MFP24" s="103"/>
      <c r="MFQ24" s="103"/>
      <c r="MFR24" s="103"/>
      <c r="MFS24" s="103"/>
      <c r="MFT24" s="103"/>
      <c r="MFU24" s="103"/>
      <c r="MFV24" s="103"/>
      <c r="MFW24" s="103"/>
      <c r="MFX24" s="103"/>
      <c r="MFY24" s="103"/>
      <c r="MFZ24" s="103"/>
      <c r="MGA24" s="103"/>
      <c r="MGB24" s="103"/>
      <c r="MGC24" s="103"/>
      <c r="MGD24" s="103"/>
      <c r="MGE24" s="103"/>
      <c r="MGF24" s="103"/>
      <c r="MGG24" s="103"/>
      <c r="MGH24" s="103"/>
      <c r="MGI24" s="103"/>
      <c r="MGJ24" s="103"/>
      <c r="MGK24" s="103"/>
      <c r="MGL24" s="103"/>
      <c r="MGM24" s="103"/>
      <c r="MGN24" s="103"/>
      <c r="MGO24" s="103"/>
      <c r="MGP24" s="103"/>
      <c r="MGQ24" s="103"/>
      <c r="MGR24" s="103"/>
      <c r="MGS24" s="103"/>
      <c r="MGT24" s="103"/>
      <c r="MGU24" s="103"/>
      <c r="MGV24" s="103"/>
      <c r="MGW24" s="103"/>
      <c r="MGX24" s="103"/>
      <c r="MGY24" s="103"/>
      <c r="MGZ24" s="103"/>
      <c r="MHA24" s="103"/>
      <c r="MHB24" s="103"/>
      <c r="MHC24" s="103"/>
      <c r="MHD24" s="103"/>
      <c r="MHE24" s="103"/>
      <c r="MHF24" s="103"/>
      <c r="MHG24" s="103"/>
      <c r="MHH24" s="103"/>
      <c r="MHI24" s="103"/>
      <c r="MHJ24" s="103"/>
      <c r="MHK24" s="103"/>
      <c r="MHL24" s="103"/>
      <c r="MHM24" s="103"/>
      <c r="MHN24" s="103"/>
      <c r="MHO24" s="103"/>
      <c r="MHP24" s="103"/>
      <c r="MHQ24" s="103"/>
      <c r="MHR24" s="103"/>
      <c r="MHS24" s="103"/>
      <c r="MHT24" s="103"/>
      <c r="MHU24" s="103"/>
      <c r="MHV24" s="103"/>
      <c r="MHW24" s="103"/>
      <c r="MHX24" s="103"/>
      <c r="MHY24" s="103"/>
      <c r="MHZ24" s="103"/>
      <c r="MIA24" s="103"/>
      <c r="MIB24" s="103"/>
      <c r="MIC24" s="103"/>
      <c r="MID24" s="103"/>
      <c r="MIE24" s="103"/>
      <c r="MIF24" s="103"/>
      <c r="MIG24" s="103"/>
      <c r="MIH24" s="103"/>
      <c r="MII24" s="103"/>
      <c r="MIJ24" s="103"/>
      <c r="MIK24" s="103"/>
      <c r="MIL24" s="103"/>
      <c r="MIM24" s="103"/>
      <c r="MIN24" s="103"/>
      <c r="MIO24" s="103"/>
      <c r="MIP24" s="103"/>
      <c r="MIQ24" s="103"/>
      <c r="MIR24" s="103"/>
      <c r="MIS24" s="103"/>
      <c r="MIT24" s="103"/>
      <c r="MIU24" s="103"/>
      <c r="MIV24" s="103"/>
      <c r="MIW24" s="103"/>
      <c r="MIX24" s="103"/>
      <c r="MIY24" s="103"/>
      <c r="MIZ24" s="103"/>
      <c r="MJA24" s="103"/>
      <c r="MJB24" s="103"/>
      <c r="MJC24" s="103"/>
      <c r="MJD24" s="103"/>
      <c r="MJE24" s="103"/>
      <c r="MJF24" s="103"/>
      <c r="MJG24" s="103"/>
      <c r="MJH24" s="103"/>
      <c r="MJI24" s="103"/>
      <c r="MJJ24" s="103"/>
      <c r="MJK24" s="103"/>
      <c r="MJL24" s="103"/>
      <c r="MJM24" s="103"/>
      <c r="MJN24" s="103"/>
      <c r="MJO24" s="103"/>
      <c r="MJP24" s="103"/>
      <c r="MJQ24" s="103"/>
      <c r="MJR24" s="103"/>
      <c r="MJS24" s="103"/>
      <c r="MJT24" s="103"/>
      <c r="MJU24" s="103"/>
      <c r="MJV24" s="103"/>
      <c r="MJW24" s="103"/>
      <c r="MJX24" s="103"/>
      <c r="MJY24" s="103"/>
      <c r="MJZ24" s="103"/>
      <c r="MKA24" s="103"/>
      <c r="MKB24" s="103"/>
      <c r="MKC24" s="103"/>
      <c r="MKD24" s="103"/>
      <c r="MKE24" s="103"/>
      <c r="MKF24" s="103"/>
      <c r="MKG24" s="103"/>
      <c r="MKH24" s="103"/>
      <c r="MKI24" s="103"/>
      <c r="MKJ24" s="103"/>
      <c r="MKK24" s="103"/>
      <c r="MKL24" s="103"/>
      <c r="MKM24" s="103"/>
      <c r="MKN24" s="103"/>
      <c r="MKO24" s="103"/>
      <c r="MKP24" s="103"/>
      <c r="MKQ24" s="103"/>
      <c r="MKR24" s="103"/>
      <c r="MKS24" s="103"/>
      <c r="MKT24" s="103"/>
      <c r="MKU24" s="103"/>
      <c r="MKV24" s="103"/>
      <c r="MKW24" s="103"/>
      <c r="MKX24" s="103"/>
      <c r="MKY24" s="103"/>
      <c r="MKZ24" s="103"/>
      <c r="MLA24" s="103"/>
      <c r="MLB24" s="103"/>
      <c r="MLC24" s="103"/>
      <c r="MLD24" s="103"/>
      <c r="MLE24" s="103"/>
      <c r="MLF24" s="103"/>
      <c r="MLG24" s="103"/>
      <c r="MLH24" s="103"/>
      <c r="MLI24" s="103"/>
      <c r="MLJ24" s="103"/>
      <c r="MLK24" s="103"/>
      <c r="MLL24" s="103"/>
      <c r="MLM24" s="103"/>
      <c r="MLN24" s="103"/>
      <c r="MLO24" s="103"/>
      <c r="MLP24" s="103"/>
      <c r="MLQ24" s="103"/>
      <c r="MLR24" s="103"/>
      <c r="MLS24" s="103"/>
      <c r="MLT24" s="103"/>
      <c r="MLU24" s="103"/>
      <c r="MLV24" s="103"/>
      <c r="MLW24" s="103"/>
      <c r="MLX24" s="103"/>
      <c r="MLY24" s="103"/>
      <c r="MLZ24" s="103"/>
      <c r="MMA24" s="103"/>
      <c r="MMB24" s="103"/>
      <c r="MMC24" s="103"/>
      <c r="MMD24" s="103"/>
      <c r="MME24" s="103"/>
      <c r="MMF24" s="103"/>
      <c r="MMG24" s="103"/>
      <c r="MMH24" s="103"/>
      <c r="MMI24" s="103"/>
      <c r="MMJ24" s="103"/>
      <c r="MMK24" s="103"/>
      <c r="MML24" s="103"/>
      <c r="MMM24" s="103"/>
      <c r="MMN24" s="103"/>
      <c r="MMO24" s="103"/>
      <c r="MMP24" s="103"/>
      <c r="MMQ24" s="103"/>
      <c r="MMR24" s="103"/>
      <c r="MMS24" s="103"/>
      <c r="MMT24" s="103"/>
      <c r="MMU24" s="103"/>
      <c r="MMV24" s="103"/>
      <c r="MMW24" s="103"/>
      <c r="MMX24" s="103"/>
      <c r="MMY24" s="103"/>
      <c r="MMZ24" s="103"/>
      <c r="MNA24" s="103"/>
      <c r="MNB24" s="103"/>
      <c r="MNC24" s="103"/>
      <c r="MND24" s="103"/>
      <c r="MNE24" s="103"/>
      <c r="MNF24" s="103"/>
      <c r="MNG24" s="103"/>
      <c r="MNH24" s="103"/>
      <c r="MNI24" s="103"/>
      <c r="MNJ24" s="103"/>
      <c r="MNK24" s="103"/>
      <c r="MNL24" s="103"/>
      <c r="MNM24" s="103"/>
      <c r="MNN24" s="103"/>
      <c r="MNO24" s="103"/>
      <c r="MNP24" s="103"/>
      <c r="MNQ24" s="103"/>
      <c r="MNR24" s="103"/>
      <c r="MNS24" s="103"/>
      <c r="MNT24" s="103"/>
      <c r="MNU24" s="103"/>
      <c r="MNV24" s="103"/>
      <c r="MNW24" s="103"/>
      <c r="MNX24" s="103"/>
      <c r="MNY24" s="103"/>
      <c r="MNZ24" s="103"/>
      <c r="MOA24" s="103"/>
      <c r="MOB24" s="103"/>
      <c r="MOC24" s="103"/>
      <c r="MOD24" s="103"/>
      <c r="MOE24" s="103"/>
      <c r="MOF24" s="103"/>
      <c r="MOG24" s="103"/>
      <c r="MOH24" s="103"/>
      <c r="MOI24" s="103"/>
      <c r="MOJ24" s="103"/>
      <c r="MOK24" s="103"/>
      <c r="MOL24" s="103"/>
      <c r="MOM24" s="103"/>
      <c r="MON24" s="103"/>
      <c r="MOO24" s="103"/>
      <c r="MOP24" s="103"/>
      <c r="MOQ24" s="103"/>
      <c r="MOR24" s="103"/>
      <c r="MOS24" s="103"/>
      <c r="MOT24" s="103"/>
      <c r="MOU24" s="103"/>
      <c r="MOV24" s="103"/>
      <c r="MOW24" s="103"/>
      <c r="MOX24" s="103"/>
      <c r="MOY24" s="103"/>
      <c r="MOZ24" s="103"/>
      <c r="MPA24" s="103"/>
      <c r="MPB24" s="103"/>
      <c r="MPC24" s="103"/>
      <c r="MPD24" s="103"/>
      <c r="MPE24" s="103"/>
      <c r="MPF24" s="103"/>
      <c r="MPG24" s="103"/>
      <c r="MPH24" s="103"/>
      <c r="MPI24" s="103"/>
      <c r="MPJ24" s="103"/>
      <c r="MPK24" s="103"/>
      <c r="MPL24" s="103"/>
      <c r="MPM24" s="103"/>
      <c r="MPN24" s="103"/>
      <c r="MPO24" s="103"/>
      <c r="MPP24" s="103"/>
      <c r="MPQ24" s="103"/>
      <c r="MPR24" s="103"/>
      <c r="MPS24" s="103"/>
      <c r="MPT24" s="103"/>
      <c r="MPU24" s="103"/>
      <c r="MPV24" s="103"/>
      <c r="MPW24" s="103"/>
      <c r="MPX24" s="103"/>
      <c r="MPY24" s="103"/>
      <c r="MPZ24" s="103"/>
      <c r="MQA24" s="103"/>
      <c r="MQB24" s="103"/>
      <c r="MQC24" s="103"/>
      <c r="MQD24" s="103"/>
      <c r="MQE24" s="103"/>
      <c r="MQF24" s="103"/>
      <c r="MQG24" s="103"/>
      <c r="MQH24" s="103"/>
      <c r="MQI24" s="103"/>
      <c r="MQJ24" s="103"/>
      <c r="MQK24" s="103"/>
      <c r="MQL24" s="103"/>
      <c r="MQM24" s="103"/>
      <c r="MQN24" s="103"/>
      <c r="MQO24" s="103"/>
      <c r="MQP24" s="103"/>
      <c r="MQQ24" s="103"/>
      <c r="MQR24" s="103"/>
      <c r="MQS24" s="103"/>
      <c r="MQT24" s="103"/>
      <c r="MQU24" s="103"/>
      <c r="MQV24" s="103"/>
      <c r="MQW24" s="103"/>
      <c r="MQX24" s="103"/>
      <c r="MQY24" s="103"/>
      <c r="MQZ24" s="103"/>
      <c r="MRA24" s="103"/>
      <c r="MRB24" s="103"/>
      <c r="MRC24" s="103"/>
      <c r="MRD24" s="103"/>
      <c r="MRE24" s="103"/>
      <c r="MRF24" s="103"/>
      <c r="MRG24" s="103"/>
      <c r="MRH24" s="103"/>
      <c r="MRI24" s="103"/>
      <c r="MRJ24" s="103"/>
      <c r="MRK24" s="103"/>
      <c r="MRL24" s="103"/>
      <c r="MRM24" s="103"/>
      <c r="MRN24" s="103"/>
      <c r="MRO24" s="103"/>
      <c r="MRP24" s="103"/>
      <c r="MRQ24" s="103"/>
      <c r="MRR24" s="103"/>
      <c r="MRS24" s="103"/>
      <c r="MRT24" s="103"/>
      <c r="MRU24" s="103"/>
      <c r="MRV24" s="103"/>
      <c r="MRW24" s="103"/>
      <c r="MRX24" s="103"/>
      <c r="MRY24" s="103"/>
      <c r="MRZ24" s="103"/>
      <c r="MSA24" s="103"/>
      <c r="MSB24" s="103"/>
      <c r="MSC24" s="103"/>
      <c r="MSD24" s="103"/>
      <c r="MSE24" s="103"/>
      <c r="MSF24" s="103"/>
      <c r="MSG24" s="103"/>
      <c r="MSH24" s="103"/>
      <c r="MSI24" s="103"/>
      <c r="MSJ24" s="103"/>
      <c r="MSK24" s="103"/>
      <c r="MSL24" s="103"/>
      <c r="MSM24" s="103"/>
      <c r="MSN24" s="103"/>
      <c r="MSO24" s="103"/>
      <c r="MSP24" s="103"/>
      <c r="MSQ24" s="103"/>
      <c r="MSR24" s="103"/>
      <c r="MSS24" s="103"/>
      <c r="MST24" s="103"/>
      <c r="MSU24" s="103"/>
      <c r="MSV24" s="103"/>
      <c r="MSW24" s="103"/>
      <c r="MSX24" s="103"/>
      <c r="MSY24" s="103"/>
      <c r="MSZ24" s="103"/>
      <c r="MTA24" s="103"/>
      <c r="MTB24" s="103"/>
      <c r="MTC24" s="103"/>
      <c r="MTD24" s="103"/>
      <c r="MTE24" s="103"/>
      <c r="MTF24" s="103"/>
      <c r="MTG24" s="103"/>
      <c r="MTH24" s="103"/>
      <c r="MTI24" s="103"/>
      <c r="MTJ24" s="103"/>
      <c r="MTK24" s="103"/>
      <c r="MTL24" s="103"/>
      <c r="MTM24" s="103"/>
      <c r="MTN24" s="103"/>
      <c r="MTO24" s="103"/>
      <c r="MTP24" s="103"/>
      <c r="MTQ24" s="103"/>
      <c r="MTR24" s="103"/>
      <c r="MTS24" s="103"/>
      <c r="MTT24" s="103"/>
      <c r="MTU24" s="103"/>
      <c r="MTV24" s="103"/>
      <c r="MTW24" s="103"/>
      <c r="MTX24" s="103"/>
      <c r="MTY24" s="103"/>
      <c r="MTZ24" s="103"/>
      <c r="MUA24" s="103"/>
      <c r="MUB24" s="103"/>
      <c r="MUC24" s="103"/>
      <c r="MUD24" s="103"/>
      <c r="MUE24" s="103"/>
      <c r="MUF24" s="103"/>
      <c r="MUG24" s="103"/>
      <c r="MUH24" s="103"/>
      <c r="MUI24" s="103"/>
      <c r="MUJ24" s="103"/>
      <c r="MUK24" s="103"/>
      <c r="MUL24" s="103"/>
      <c r="MUM24" s="103"/>
      <c r="MUN24" s="103"/>
      <c r="MUO24" s="103"/>
      <c r="MUP24" s="103"/>
      <c r="MUQ24" s="103"/>
      <c r="MUR24" s="103"/>
      <c r="MUS24" s="103"/>
      <c r="MUT24" s="103"/>
      <c r="MUU24" s="103"/>
      <c r="MUV24" s="103"/>
      <c r="MUW24" s="103"/>
      <c r="MUX24" s="103"/>
      <c r="MUY24" s="103"/>
      <c r="MUZ24" s="103"/>
      <c r="MVA24" s="103"/>
      <c r="MVB24" s="103"/>
      <c r="MVC24" s="103"/>
      <c r="MVD24" s="103"/>
      <c r="MVE24" s="103"/>
      <c r="MVF24" s="103"/>
      <c r="MVG24" s="103"/>
      <c r="MVH24" s="103"/>
      <c r="MVI24" s="103"/>
      <c r="MVJ24" s="103"/>
      <c r="MVK24" s="103"/>
      <c r="MVL24" s="103"/>
      <c r="MVM24" s="103"/>
      <c r="MVN24" s="103"/>
      <c r="MVO24" s="103"/>
      <c r="MVP24" s="103"/>
      <c r="MVQ24" s="103"/>
      <c r="MVR24" s="103"/>
      <c r="MVS24" s="103"/>
      <c r="MVT24" s="103"/>
      <c r="MVU24" s="103"/>
      <c r="MVV24" s="103"/>
      <c r="MVW24" s="103"/>
      <c r="MVX24" s="103"/>
      <c r="MVY24" s="103"/>
      <c r="MVZ24" s="103"/>
      <c r="MWA24" s="103"/>
      <c r="MWB24" s="103"/>
      <c r="MWC24" s="103"/>
      <c r="MWD24" s="103"/>
      <c r="MWE24" s="103"/>
      <c r="MWF24" s="103"/>
      <c r="MWG24" s="103"/>
      <c r="MWH24" s="103"/>
      <c r="MWI24" s="103"/>
      <c r="MWJ24" s="103"/>
      <c r="MWK24" s="103"/>
      <c r="MWL24" s="103"/>
      <c r="MWM24" s="103"/>
      <c r="MWN24" s="103"/>
      <c r="MWO24" s="103"/>
      <c r="MWP24" s="103"/>
      <c r="MWQ24" s="103"/>
      <c r="MWR24" s="103"/>
      <c r="MWS24" s="103"/>
      <c r="MWT24" s="103"/>
      <c r="MWU24" s="103"/>
      <c r="MWV24" s="103"/>
      <c r="MWW24" s="103"/>
      <c r="MWX24" s="103"/>
      <c r="MWY24" s="103"/>
      <c r="MWZ24" s="103"/>
      <c r="MXA24" s="103"/>
      <c r="MXB24" s="103"/>
      <c r="MXC24" s="103"/>
      <c r="MXD24" s="103"/>
      <c r="MXE24" s="103"/>
      <c r="MXF24" s="103"/>
      <c r="MXG24" s="103"/>
      <c r="MXH24" s="103"/>
      <c r="MXI24" s="103"/>
      <c r="MXJ24" s="103"/>
      <c r="MXK24" s="103"/>
      <c r="MXL24" s="103"/>
      <c r="MXM24" s="103"/>
      <c r="MXN24" s="103"/>
      <c r="MXO24" s="103"/>
      <c r="MXP24" s="103"/>
      <c r="MXQ24" s="103"/>
      <c r="MXR24" s="103"/>
      <c r="MXS24" s="103"/>
      <c r="MXT24" s="103"/>
      <c r="MXU24" s="103"/>
      <c r="MXV24" s="103"/>
      <c r="MXW24" s="103"/>
      <c r="MXX24" s="103"/>
      <c r="MXY24" s="103"/>
      <c r="MXZ24" s="103"/>
      <c r="MYA24" s="103"/>
      <c r="MYB24" s="103"/>
      <c r="MYC24" s="103"/>
      <c r="MYD24" s="103"/>
      <c r="MYE24" s="103"/>
      <c r="MYF24" s="103"/>
      <c r="MYG24" s="103"/>
      <c r="MYH24" s="103"/>
      <c r="MYI24" s="103"/>
      <c r="MYJ24" s="103"/>
      <c r="MYK24" s="103"/>
      <c r="MYL24" s="103"/>
      <c r="MYM24" s="103"/>
      <c r="MYN24" s="103"/>
      <c r="MYO24" s="103"/>
      <c r="MYP24" s="103"/>
      <c r="MYQ24" s="103"/>
      <c r="MYR24" s="103"/>
      <c r="MYS24" s="103"/>
      <c r="MYT24" s="103"/>
      <c r="MYU24" s="103"/>
      <c r="MYV24" s="103"/>
      <c r="MYW24" s="103"/>
      <c r="MYX24" s="103"/>
      <c r="MYY24" s="103"/>
      <c r="MYZ24" s="103"/>
      <c r="MZA24" s="103"/>
      <c r="MZB24" s="103"/>
      <c r="MZC24" s="103"/>
      <c r="MZD24" s="103"/>
      <c r="MZE24" s="103"/>
      <c r="MZF24" s="103"/>
      <c r="MZG24" s="103"/>
      <c r="MZH24" s="103"/>
      <c r="MZI24" s="103"/>
      <c r="MZJ24" s="103"/>
      <c r="MZK24" s="103"/>
      <c r="MZL24" s="103"/>
      <c r="MZM24" s="103"/>
      <c r="MZN24" s="103"/>
      <c r="MZO24" s="103"/>
      <c r="MZP24" s="103"/>
      <c r="MZQ24" s="103"/>
      <c r="MZR24" s="103"/>
      <c r="MZS24" s="103"/>
      <c r="MZT24" s="103"/>
      <c r="MZU24" s="103"/>
      <c r="MZV24" s="103"/>
      <c r="MZW24" s="103"/>
      <c r="MZX24" s="103"/>
      <c r="MZY24" s="103"/>
      <c r="MZZ24" s="103"/>
      <c r="NAA24" s="103"/>
      <c r="NAB24" s="103"/>
      <c r="NAC24" s="103"/>
      <c r="NAD24" s="103"/>
      <c r="NAE24" s="103"/>
      <c r="NAF24" s="103"/>
      <c r="NAG24" s="103"/>
      <c r="NAH24" s="103"/>
      <c r="NAI24" s="103"/>
      <c r="NAJ24" s="103"/>
      <c r="NAK24" s="103"/>
      <c r="NAL24" s="103"/>
      <c r="NAM24" s="103"/>
      <c r="NAN24" s="103"/>
      <c r="NAO24" s="103"/>
      <c r="NAP24" s="103"/>
      <c r="NAQ24" s="103"/>
      <c r="NAR24" s="103"/>
      <c r="NAS24" s="103"/>
      <c r="NAT24" s="103"/>
      <c r="NAU24" s="103"/>
      <c r="NAV24" s="103"/>
      <c r="NAW24" s="103"/>
      <c r="NAX24" s="103"/>
      <c r="NAY24" s="103"/>
      <c r="NAZ24" s="103"/>
      <c r="NBA24" s="103"/>
      <c r="NBB24" s="103"/>
      <c r="NBC24" s="103"/>
      <c r="NBD24" s="103"/>
      <c r="NBE24" s="103"/>
      <c r="NBF24" s="103"/>
      <c r="NBG24" s="103"/>
      <c r="NBH24" s="103"/>
      <c r="NBI24" s="103"/>
      <c r="NBJ24" s="103"/>
      <c r="NBK24" s="103"/>
      <c r="NBL24" s="103"/>
      <c r="NBM24" s="103"/>
      <c r="NBN24" s="103"/>
      <c r="NBO24" s="103"/>
      <c r="NBP24" s="103"/>
      <c r="NBQ24" s="103"/>
      <c r="NBR24" s="103"/>
      <c r="NBS24" s="103"/>
      <c r="NBT24" s="103"/>
      <c r="NBU24" s="103"/>
      <c r="NBV24" s="103"/>
      <c r="NBW24" s="103"/>
      <c r="NBX24" s="103"/>
      <c r="NBY24" s="103"/>
      <c r="NBZ24" s="103"/>
      <c r="NCA24" s="103"/>
      <c r="NCB24" s="103"/>
      <c r="NCC24" s="103"/>
      <c r="NCD24" s="103"/>
      <c r="NCE24" s="103"/>
      <c r="NCF24" s="103"/>
      <c r="NCG24" s="103"/>
      <c r="NCH24" s="103"/>
      <c r="NCI24" s="103"/>
      <c r="NCJ24" s="103"/>
      <c r="NCK24" s="103"/>
      <c r="NCL24" s="103"/>
      <c r="NCM24" s="103"/>
      <c r="NCN24" s="103"/>
      <c r="NCO24" s="103"/>
      <c r="NCP24" s="103"/>
      <c r="NCQ24" s="103"/>
      <c r="NCR24" s="103"/>
      <c r="NCS24" s="103"/>
      <c r="NCT24" s="103"/>
      <c r="NCU24" s="103"/>
      <c r="NCV24" s="103"/>
      <c r="NCW24" s="103"/>
      <c r="NCX24" s="103"/>
      <c r="NCY24" s="103"/>
      <c r="NCZ24" s="103"/>
      <c r="NDA24" s="103"/>
      <c r="NDB24" s="103"/>
      <c r="NDC24" s="103"/>
      <c r="NDD24" s="103"/>
      <c r="NDE24" s="103"/>
      <c r="NDF24" s="103"/>
      <c r="NDG24" s="103"/>
      <c r="NDH24" s="103"/>
      <c r="NDI24" s="103"/>
      <c r="NDJ24" s="103"/>
      <c r="NDK24" s="103"/>
      <c r="NDL24" s="103"/>
      <c r="NDM24" s="103"/>
      <c r="NDN24" s="103"/>
      <c r="NDO24" s="103"/>
      <c r="NDP24" s="103"/>
      <c r="NDQ24" s="103"/>
      <c r="NDR24" s="103"/>
      <c r="NDS24" s="103"/>
      <c r="NDT24" s="103"/>
      <c r="NDU24" s="103"/>
      <c r="NDV24" s="103"/>
      <c r="NDW24" s="103"/>
      <c r="NDX24" s="103"/>
      <c r="NDY24" s="103"/>
      <c r="NDZ24" s="103"/>
      <c r="NEA24" s="103"/>
      <c r="NEB24" s="103"/>
      <c r="NEC24" s="103"/>
      <c r="NED24" s="103"/>
      <c r="NEE24" s="103"/>
      <c r="NEF24" s="103"/>
      <c r="NEG24" s="103"/>
      <c r="NEH24" s="103"/>
      <c r="NEI24" s="103"/>
      <c r="NEJ24" s="103"/>
      <c r="NEK24" s="103"/>
      <c r="NEL24" s="103"/>
      <c r="NEM24" s="103"/>
      <c r="NEN24" s="103"/>
      <c r="NEO24" s="103"/>
      <c r="NEP24" s="103"/>
      <c r="NEQ24" s="103"/>
      <c r="NER24" s="103"/>
      <c r="NES24" s="103"/>
      <c r="NET24" s="103"/>
      <c r="NEU24" s="103"/>
      <c r="NEV24" s="103"/>
      <c r="NEW24" s="103"/>
      <c r="NEX24" s="103"/>
      <c r="NEY24" s="103"/>
      <c r="NEZ24" s="103"/>
      <c r="NFA24" s="103"/>
      <c r="NFB24" s="103"/>
      <c r="NFC24" s="103"/>
      <c r="NFD24" s="103"/>
      <c r="NFE24" s="103"/>
      <c r="NFF24" s="103"/>
      <c r="NFG24" s="103"/>
      <c r="NFH24" s="103"/>
      <c r="NFI24" s="103"/>
      <c r="NFJ24" s="103"/>
      <c r="NFK24" s="103"/>
      <c r="NFL24" s="103"/>
      <c r="NFM24" s="103"/>
      <c r="NFN24" s="103"/>
      <c r="NFO24" s="103"/>
      <c r="NFP24" s="103"/>
      <c r="NFQ24" s="103"/>
      <c r="NFR24" s="103"/>
      <c r="NFS24" s="103"/>
      <c r="NFT24" s="103"/>
      <c r="NFU24" s="103"/>
      <c r="NFV24" s="103"/>
      <c r="NFW24" s="103"/>
      <c r="NFX24" s="103"/>
      <c r="NFY24" s="103"/>
      <c r="NFZ24" s="103"/>
      <c r="NGA24" s="103"/>
      <c r="NGB24" s="103"/>
      <c r="NGC24" s="103"/>
      <c r="NGD24" s="103"/>
      <c r="NGE24" s="103"/>
      <c r="NGF24" s="103"/>
      <c r="NGG24" s="103"/>
      <c r="NGH24" s="103"/>
      <c r="NGI24" s="103"/>
      <c r="NGJ24" s="103"/>
      <c r="NGK24" s="103"/>
      <c r="NGL24" s="103"/>
      <c r="NGM24" s="103"/>
      <c r="NGN24" s="103"/>
      <c r="NGO24" s="103"/>
      <c r="NGP24" s="103"/>
      <c r="NGQ24" s="103"/>
      <c r="NGR24" s="103"/>
      <c r="NGS24" s="103"/>
      <c r="NGT24" s="103"/>
      <c r="NGU24" s="103"/>
      <c r="NGV24" s="103"/>
      <c r="NGW24" s="103"/>
      <c r="NGX24" s="103"/>
      <c r="NGY24" s="103"/>
      <c r="NGZ24" s="103"/>
      <c r="NHA24" s="103"/>
      <c r="NHB24" s="103"/>
      <c r="NHC24" s="103"/>
      <c r="NHD24" s="103"/>
      <c r="NHE24" s="103"/>
      <c r="NHF24" s="103"/>
      <c r="NHG24" s="103"/>
      <c r="NHH24" s="103"/>
      <c r="NHI24" s="103"/>
      <c r="NHJ24" s="103"/>
      <c r="NHK24" s="103"/>
      <c r="NHL24" s="103"/>
      <c r="NHM24" s="103"/>
      <c r="NHN24" s="103"/>
      <c r="NHO24" s="103"/>
      <c r="NHP24" s="103"/>
      <c r="NHQ24" s="103"/>
      <c r="NHR24" s="103"/>
      <c r="NHS24" s="103"/>
      <c r="NHT24" s="103"/>
      <c r="NHU24" s="103"/>
      <c r="NHV24" s="103"/>
      <c r="NHW24" s="103"/>
      <c r="NHX24" s="103"/>
      <c r="NHY24" s="103"/>
      <c r="NHZ24" s="103"/>
      <c r="NIA24" s="103"/>
      <c r="NIB24" s="103"/>
      <c r="NIC24" s="103"/>
      <c r="NID24" s="103"/>
      <c r="NIE24" s="103"/>
      <c r="NIF24" s="103"/>
      <c r="NIG24" s="103"/>
      <c r="NIH24" s="103"/>
      <c r="NII24" s="103"/>
      <c r="NIJ24" s="103"/>
      <c r="NIK24" s="103"/>
      <c r="NIL24" s="103"/>
      <c r="NIM24" s="103"/>
      <c r="NIN24" s="103"/>
      <c r="NIO24" s="103"/>
      <c r="NIP24" s="103"/>
      <c r="NIQ24" s="103"/>
      <c r="NIR24" s="103"/>
      <c r="NIS24" s="103"/>
      <c r="NIT24" s="103"/>
      <c r="NIU24" s="103"/>
      <c r="NIV24" s="103"/>
      <c r="NIW24" s="103"/>
      <c r="NIX24" s="103"/>
      <c r="NIY24" s="103"/>
      <c r="NIZ24" s="103"/>
      <c r="NJA24" s="103"/>
      <c r="NJB24" s="103"/>
      <c r="NJC24" s="103"/>
      <c r="NJD24" s="103"/>
      <c r="NJE24" s="103"/>
      <c r="NJF24" s="103"/>
      <c r="NJG24" s="103"/>
      <c r="NJH24" s="103"/>
      <c r="NJI24" s="103"/>
      <c r="NJJ24" s="103"/>
      <c r="NJK24" s="103"/>
      <c r="NJL24" s="103"/>
      <c r="NJM24" s="103"/>
      <c r="NJN24" s="103"/>
      <c r="NJO24" s="103"/>
      <c r="NJP24" s="103"/>
      <c r="NJQ24" s="103"/>
      <c r="NJR24" s="103"/>
      <c r="NJS24" s="103"/>
      <c r="NJT24" s="103"/>
      <c r="NJU24" s="103"/>
      <c r="NJV24" s="103"/>
      <c r="NJW24" s="103"/>
      <c r="NJX24" s="103"/>
      <c r="NJY24" s="103"/>
      <c r="NJZ24" s="103"/>
      <c r="NKA24" s="103"/>
      <c r="NKB24" s="103"/>
      <c r="NKC24" s="103"/>
      <c r="NKD24" s="103"/>
      <c r="NKE24" s="103"/>
      <c r="NKF24" s="103"/>
      <c r="NKG24" s="103"/>
      <c r="NKH24" s="103"/>
      <c r="NKI24" s="103"/>
      <c r="NKJ24" s="103"/>
      <c r="NKK24" s="103"/>
      <c r="NKL24" s="103"/>
      <c r="NKM24" s="103"/>
      <c r="NKN24" s="103"/>
      <c r="NKO24" s="103"/>
      <c r="NKP24" s="103"/>
      <c r="NKQ24" s="103"/>
      <c r="NKR24" s="103"/>
      <c r="NKS24" s="103"/>
      <c r="NKT24" s="103"/>
      <c r="NKU24" s="103"/>
      <c r="NKV24" s="103"/>
      <c r="NKW24" s="103"/>
      <c r="NKX24" s="103"/>
      <c r="NKY24" s="103"/>
      <c r="NKZ24" s="103"/>
      <c r="NLA24" s="103"/>
      <c r="NLB24" s="103"/>
      <c r="NLC24" s="103"/>
      <c r="NLD24" s="103"/>
      <c r="NLE24" s="103"/>
      <c r="NLF24" s="103"/>
      <c r="NLG24" s="103"/>
      <c r="NLH24" s="103"/>
      <c r="NLI24" s="103"/>
      <c r="NLJ24" s="103"/>
      <c r="NLK24" s="103"/>
      <c r="NLL24" s="103"/>
      <c r="NLM24" s="103"/>
      <c r="NLN24" s="103"/>
      <c r="NLO24" s="103"/>
      <c r="NLP24" s="103"/>
      <c r="NLQ24" s="103"/>
      <c r="NLR24" s="103"/>
      <c r="NLS24" s="103"/>
      <c r="NLT24" s="103"/>
      <c r="NLU24" s="103"/>
      <c r="NLV24" s="103"/>
      <c r="NLW24" s="103"/>
      <c r="NLX24" s="103"/>
      <c r="NLY24" s="103"/>
      <c r="NLZ24" s="103"/>
      <c r="NMA24" s="103"/>
      <c r="NMB24" s="103"/>
      <c r="NMC24" s="103"/>
      <c r="NMD24" s="103"/>
      <c r="NME24" s="103"/>
      <c r="NMF24" s="103"/>
      <c r="NMG24" s="103"/>
      <c r="NMH24" s="103"/>
      <c r="NMI24" s="103"/>
      <c r="NMJ24" s="103"/>
      <c r="NMK24" s="103"/>
      <c r="NML24" s="103"/>
      <c r="NMM24" s="103"/>
      <c r="NMN24" s="103"/>
      <c r="NMO24" s="103"/>
      <c r="NMP24" s="103"/>
      <c r="NMQ24" s="103"/>
      <c r="NMR24" s="103"/>
      <c r="NMS24" s="103"/>
      <c r="NMT24" s="103"/>
      <c r="NMU24" s="103"/>
      <c r="NMV24" s="103"/>
      <c r="NMW24" s="103"/>
      <c r="NMX24" s="103"/>
      <c r="NMY24" s="103"/>
      <c r="NMZ24" s="103"/>
      <c r="NNA24" s="103"/>
      <c r="NNB24" s="103"/>
      <c r="NNC24" s="103"/>
      <c r="NND24" s="103"/>
      <c r="NNE24" s="103"/>
      <c r="NNF24" s="103"/>
      <c r="NNG24" s="103"/>
      <c r="NNH24" s="103"/>
      <c r="NNI24" s="103"/>
      <c r="NNJ24" s="103"/>
      <c r="NNK24" s="103"/>
      <c r="NNL24" s="103"/>
      <c r="NNM24" s="103"/>
      <c r="NNN24" s="103"/>
      <c r="NNO24" s="103"/>
      <c r="NNP24" s="103"/>
      <c r="NNQ24" s="103"/>
      <c r="NNR24" s="103"/>
      <c r="NNS24" s="103"/>
      <c r="NNT24" s="103"/>
      <c r="NNU24" s="103"/>
      <c r="NNV24" s="103"/>
      <c r="NNW24" s="103"/>
      <c r="NNX24" s="103"/>
      <c r="NNY24" s="103"/>
      <c r="NNZ24" s="103"/>
      <c r="NOA24" s="103"/>
      <c r="NOB24" s="103"/>
      <c r="NOC24" s="103"/>
      <c r="NOD24" s="103"/>
      <c r="NOE24" s="103"/>
      <c r="NOF24" s="103"/>
      <c r="NOG24" s="103"/>
      <c r="NOH24" s="103"/>
      <c r="NOI24" s="103"/>
      <c r="NOJ24" s="103"/>
      <c r="NOK24" s="103"/>
      <c r="NOL24" s="103"/>
      <c r="NOM24" s="103"/>
      <c r="NON24" s="103"/>
      <c r="NOO24" s="103"/>
      <c r="NOP24" s="103"/>
      <c r="NOQ24" s="103"/>
      <c r="NOR24" s="103"/>
      <c r="NOS24" s="103"/>
      <c r="NOT24" s="103"/>
      <c r="NOU24" s="103"/>
      <c r="NOV24" s="103"/>
      <c r="NOW24" s="103"/>
      <c r="NOX24" s="103"/>
      <c r="NOY24" s="103"/>
      <c r="NOZ24" s="103"/>
      <c r="NPA24" s="103"/>
      <c r="NPB24" s="103"/>
      <c r="NPC24" s="103"/>
      <c r="NPD24" s="103"/>
      <c r="NPE24" s="103"/>
      <c r="NPF24" s="103"/>
      <c r="NPG24" s="103"/>
      <c r="NPH24" s="103"/>
      <c r="NPI24" s="103"/>
      <c r="NPJ24" s="103"/>
      <c r="NPK24" s="103"/>
      <c r="NPL24" s="103"/>
      <c r="NPM24" s="103"/>
      <c r="NPN24" s="103"/>
      <c r="NPO24" s="103"/>
      <c r="NPP24" s="103"/>
      <c r="NPQ24" s="103"/>
      <c r="NPR24" s="103"/>
      <c r="NPS24" s="103"/>
      <c r="NPT24" s="103"/>
      <c r="NPU24" s="103"/>
      <c r="NPV24" s="103"/>
      <c r="NPW24" s="103"/>
      <c r="NPX24" s="103"/>
      <c r="NPY24" s="103"/>
      <c r="NPZ24" s="103"/>
      <c r="NQA24" s="103"/>
      <c r="NQB24" s="103"/>
      <c r="NQC24" s="103"/>
      <c r="NQD24" s="103"/>
      <c r="NQE24" s="103"/>
      <c r="NQF24" s="103"/>
      <c r="NQG24" s="103"/>
      <c r="NQH24" s="103"/>
      <c r="NQI24" s="103"/>
      <c r="NQJ24" s="103"/>
      <c r="NQK24" s="103"/>
      <c r="NQL24" s="103"/>
      <c r="NQM24" s="103"/>
      <c r="NQN24" s="103"/>
      <c r="NQO24" s="103"/>
      <c r="NQP24" s="103"/>
      <c r="NQQ24" s="103"/>
      <c r="NQR24" s="103"/>
      <c r="NQS24" s="103"/>
      <c r="NQT24" s="103"/>
      <c r="NQU24" s="103"/>
      <c r="NQV24" s="103"/>
      <c r="NQW24" s="103"/>
      <c r="NQX24" s="103"/>
      <c r="NQY24" s="103"/>
      <c r="NQZ24" s="103"/>
      <c r="NRA24" s="103"/>
      <c r="NRB24" s="103"/>
      <c r="NRC24" s="103"/>
      <c r="NRD24" s="103"/>
      <c r="NRE24" s="103"/>
      <c r="NRF24" s="103"/>
      <c r="NRG24" s="103"/>
      <c r="NRH24" s="103"/>
      <c r="NRI24" s="103"/>
      <c r="NRJ24" s="103"/>
      <c r="NRK24" s="103"/>
      <c r="NRL24" s="103"/>
      <c r="NRM24" s="103"/>
      <c r="NRN24" s="103"/>
      <c r="NRO24" s="103"/>
      <c r="NRP24" s="103"/>
      <c r="NRQ24" s="103"/>
      <c r="NRR24" s="103"/>
      <c r="NRS24" s="103"/>
      <c r="NRT24" s="103"/>
      <c r="NRU24" s="103"/>
      <c r="NRV24" s="103"/>
      <c r="NRW24" s="103"/>
      <c r="NRX24" s="103"/>
      <c r="NRY24" s="103"/>
      <c r="NRZ24" s="103"/>
      <c r="NSA24" s="103"/>
      <c r="NSB24" s="103"/>
      <c r="NSC24" s="103"/>
      <c r="NSD24" s="103"/>
      <c r="NSE24" s="103"/>
      <c r="NSF24" s="103"/>
      <c r="NSG24" s="103"/>
      <c r="NSH24" s="103"/>
      <c r="NSI24" s="103"/>
      <c r="NSJ24" s="103"/>
      <c r="NSK24" s="103"/>
      <c r="NSL24" s="103"/>
      <c r="NSM24" s="103"/>
      <c r="NSN24" s="103"/>
      <c r="NSO24" s="103"/>
      <c r="NSP24" s="103"/>
      <c r="NSQ24" s="103"/>
      <c r="NSR24" s="103"/>
      <c r="NSS24" s="103"/>
      <c r="NST24" s="103"/>
      <c r="NSU24" s="103"/>
      <c r="NSV24" s="103"/>
      <c r="NSW24" s="103"/>
      <c r="NSX24" s="103"/>
      <c r="NSY24" s="103"/>
      <c r="NSZ24" s="103"/>
      <c r="NTA24" s="103"/>
      <c r="NTB24" s="103"/>
      <c r="NTC24" s="103"/>
      <c r="NTD24" s="103"/>
      <c r="NTE24" s="103"/>
      <c r="NTF24" s="103"/>
      <c r="NTG24" s="103"/>
      <c r="NTH24" s="103"/>
      <c r="NTI24" s="103"/>
      <c r="NTJ24" s="103"/>
      <c r="NTK24" s="103"/>
      <c r="NTL24" s="103"/>
      <c r="NTM24" s="103"/>
      <c r="NTN24" s="103"/>
      <c r="NTO24" s="103"/>
      <c r="NTP24" s="103"/>
      <c r="NTQ24" s="103"/>
      <c r="NTR24" s="103"/>
      <c r="NTS24" s="103"/>
      <c r="NTT24" s="103"/>
      <c r="NTU24" s="103"/>
      <c r="NTV24" s="103"/>
      <c r="NTW24" s="103"/>
      <c r="NTX24" s="103"/>
      <c r="NTY24" s="103"/>
      <c r="NTZ24" s="103"/>
      <c r="NUA24" s="103"/>
      <c r="NUB24" s="103"/>
      <c r="NUC24" s="103"/>
      <c r="NUD24" s="103"/>
      <c r="NUE24" s="103"/>
      <c r="NUF24" s="103"/>
      <c r="NUG24" s="103"/>
      <c r="NUH24" s="103"/>
      <c r="NUI24" s="103"/>
      <c r="NUJ24" s="103"/>
      <c r="NUK24" s="103"/>
      <c r="NUL24" s="103"/>
      <c r="NUM24" s="103"/>
      <c r="NUN24" s="103"/>
      <c r="NUO24" s="103"/>
      <c r="NUP24" s="103"/>
      <c r="NUQ24" s="103"/>
      <c r="NUR24" s="103"/>
      <c r="NUS24" s="103"/>
      <c r="NUT24" s="103"/>
      <c r="NUU24" s="103"/>
      <c r="NUV24" s="103"/>
      <c r="NUW24" s="103"/>
      <c r="NUX24" s="103"/>
      <c r="NUY24" s="103"/>
      <c r="NUZ24" s="103"/>
      <c r="NVA24" s="103"/>
      <c r="NVB24" s="103"/>
      <c r="NVC24" s="103"/>
      <c r="NVD24" s="103"/>
      <c r="NVE24" s="103"/>
      <c r="NVF24" s="103"/>
      <c r="NVG24" s="103"/>
      <c r="NVH24" s="103"/>
      <c r="NVI24" s="103"/>
      <c r="NVJ24" s="103"/>
      <c r="NVK24" s="103"/>
      <c r="NVL24" s="103"/>
      <c r="NVM24" s="103"/>
      <c r="NVN24" s="103"/>
      <c r="NVO24" s="103"/>
      <c r="NVP24" s="103"/>
      <c r="NVQ24" s="103"/>
      <c r="NVR24" s="103"/>
      <c r="NVS24" s="103"/>
      <c r="NVT24" s="103"/>
      <c r="NVU24" s="103"/>
      <c r="NVV24" s="103"/>
      <c r="NVW24" s="103"/>
      <c r="NVX24" s="103"/>
      <c r="NVY24" s="103"/>
      <c r="NVZ24" s="103"/>
      <c r="NWA24" s="103"/>
      <c r="NWB24" s="103"/>
      <c r="NWC24" s="103"/>
      <c r="NWD24" s="103"/>
      <c r="NWE24" s="103"/>
      <c r="NWF24" s="103"/>
      <c r="NWG24" s="103"/>
      <c r="NWH24" s="103"/>
      <c r="NWI24" s="103"/>
      <c r="NWJ24" s="103"/>
      <c r="NWK24" s="103"/>
      <c r="NWL24" s="103"/>
      <c r="NWM24" s="103"/>
      <c r="NWN24" s="103"/>
      <c r="NWO24" s="103"/>
      <c r="NWP24" s="103"/>
      <c r="NWQ24" s="103"/>
      <c r="NWR24" s="103"/>
      <c r="NWS24" s="103"/>
      <c r="NWT24" s="103"/>
      <c r="NWU24" s="103"/>
      <c r="NWV24" s="103"/>
      <c r="NWW24" s="103"/>
      <c r="NWX24" s="103"/>
      <c r="NWY24" s="103"/>
      <c r="NWZ24" s="103"/>
      <c r="NXA24" s="103"/>
      <c r="NXB24" s="103"/>
      <c r="NXC24" s="103"/>
      <c r="NXD24" s="103"/>
      <c r="NXE24" s="103"/>
      <c r="NXF24" s="103"/>
      <c r="NXG24" s="103"/>
      <c r="NXH24" s="103"/>
      <c r="NXI24" s="103"/>
      <c r="NXJ24" s="103"/>
      <c r="NXK24" s="103"/>
      <c r="NXL24" s="103"/>
      <c r="NXM24" s="103"/>
      <c r="NXN24" s="103"/>
      <c r="NXO24" s="103"/>
      <c r="NXP24" s="103"/>
      <c r="NXQ24" s="103"/>
      <c r="NXR24" s="103"/>
      <c r="NXS24" s="103"/>
      <c r="NXT24" s="103"/>
      <c r="NXU24" s="103"/>
      <c r="NXV24" s="103"/>
      <c r="NXW24" s="103"/>
      <c r="NXX24" s="103"/>
      <c r="NXY24" s="103"/>
      <c r="NXZ24" s="103"/>
      <c r="NYA24" s="103"/>
      <c r="NYB24" s="103"/>
      <c r="NYC24" s="103"/>
      <c r="NYD24" s="103"/>
      <c r="NYE24" s="103"/>
      <c r="NYF24" s="103"/>
      <c r="NYG24" s="103"/>
      <c r="NYH24" s="103"/>
      <c r="NYI24" s="103"/>
      <c r="NYJ24" s="103"/>
      <c r="NYK24" s="103"/>
      <c r="NYL24" s="103"/>
      <c r="NYM24" s="103"/>
      <c r="NYN24" s="103"/>
      <c r="NYO24" s="103"/>
      <c r="NYP24" s="103"/>
      <c r="NYQ24" s="103"/>
      <c r="NYR24" s="103"/>
      <c r="NYS24" s="103"/>
      <c r="NYT24" s="103"/>
      <c r="NYU24" s="103"/>
      <c r="NYV24" s="103"/>
      <c r="NYW24" s="103"/>
      <c r="NYX24" s="103"/>
      <c r="NYY24" s="103"/>
      <c r="NYZ24" s="103"/>
      <c r="NZA24" s="103"/>
      <c r="NZB24" s="103"/>
      <c r="NZC24" s="103"/>
      <c r="NZD24" s="103"/>
      <c r="NZE24" s="103"/>
      <c r="NZF24" s="103"/>
      <c r="NZG24" s="103"/>
      <c r="NZH24" s="103"/>
      <c r="NZI24" s="103"/>
      <c r="NZJ24" s="103"/>
      <c r="NZK24" s="103"/>
      <c r="NZL24" s="103"/>
      <c r="NZM24" s="103"/>
      <c r="NZN24" s="103"/>
      <c r="NZO24" s="103"/>
      <c r="NZP24" s="103"/>
      <c r="NZQ24" s="103"/>
      <c r="NZR24" s="103"/>
      <c r="NZS24" s="103"/>
      <c r="NZT24" s="103"/>
      <c r="NZU24" s="103"/>
      <c r="NZV24" s="103"/>
      <c r="NZW24" s="103"/>
      <c r="NZX24" s="103"/>
      <c r="NZY24" s="103"/>
      <c r="NZZ24" s="103"/>
      <c r="OAA24" s="103"/>
      <c r="OAB24" s="103"/>
      <c r="OAC24" s="103"/>
      <c r="OAD24" s="103"/>
      <c r="OAE24" s="103"/>
      <c r="OAF24" s="103"/>
      <c r="OAG24" s="103"/>
      <c r="OAH24" s="103"/>
      <c r="OAI24" s="103"/>
      <c r="OAJ24" s="103"/>
      <c r="OAK24" s="103"/>
      <c r="OAL24" s="103"/>
      <c r="OAM24" s="103"/>
      <c r="OAN24" s="103"/>
      <c r="OAO24" s="103"/>
      <c r="OAP24" s="103"/>
      <c r="OAQ24" s="103"/>
      <c r="OAR24" s="103"/>
      <c r="OAS24" s="103"/>
      <c r="OAT24" s="103"/>
      <c r="OAU24" s="103"/>
      <c r="OAV24" s="103"/>
      <c r="OAW24" s="103"/>
      <c r="OAX24" s="103"/>
      <c r="OAY24" s="103"/>
      <c r="OAZ24" s="103"/>
      <c r="OBA24" s="103"/>
      <c r="OBB24" s="103"/>
      <c r="OBC24" s="103"/>
      <c r="OBD24" s="103"/>
      <c r="OBE24" s="103"/>
      <c r="OBF24" s="103"/>
      <c r="OBG24" s="103"/>
      <c r="OBH24" s="103"/>
      <c r="OBI24" s="103"/>
      <c r="OBJ24" s="103"/>
      <c r="OBK24" s="103"/>
      <c r="OBL24" s="103"/>
      <c r="OBM24" s="103"/>
      <c r="OBN24" s="103"/>
      <c r="OBO24" s="103"/>
      <c r="OBP24" s="103"/>
      <c r="OBQ24" s="103"/>
      <c r="OBR24" s="103"/>
      <c r="OBS24" s="103"/>
      <c r="OBT24" s="103"/>
      <c r="OBU24" s="103"/>
      <c r="OBV24" s="103"/>
      <c r="OBW24" s="103"/>
      <c r="OBX24" s="103"/>
      <c r="OBY24" s="103"/>
      <c r="OBZ24" s="103"/>
      <c r="OCA24" s="103"/>
      <c r="OCB24" s="103"/>
      <c r="OCC24" s="103"/>
      <c r="OCD24" s="103"/>
      <c r="OCE24" s="103"/>
      <c r="OCF24" s="103"/>
      <c r="OCG24" s="103"/>
      <c r="OCH24" s="103"/>
      <c r="OCI24" s="103"/>
      <c r="OCJ24" s="103"/>
      <c r="OCK24" s="103"/>
      <c r="OCL24" s="103"/>
      <c r="OCM24" s="103"/>
      <c r="OCN24" s="103"/>
      <c r="OCO24" s="103"/>
      <c r="OCP24" s="103"/>
      <c r="OCQ24" s="103"/>
      <c r="OCR24" s="103"/>
      <c r="OCS24" s="103"/>
      <c r="OCT24" s="103"/>
      <c r="OCU24" s="103"/>
      <c r="OCV24" s="103"/>
      <c r="OCW24" s="103"/>
      <c r="OCX24" s="103"/>
      <c r="OCY24" s="103"/>
      <c r="OCZ24" s="103"/>
      <c r="ODA24" s="103"/>
      <c r="ODB24" s="103"/>
      <c r="ODC24" s="103"/>
      <c r="ODD24" s="103"/>
      <c r="ODE24" s="103"/>
      <c r="ODF24" s="103"/>
      <c r="ODG24" s="103"/>
      <c r="ODH24" s="103"/>
      <c r="ODI24" s="103"/>
      <c r="ODJ24" s="103"/>
      <c r="ODK24" s="103"/>
      <c r="ODL24" s="103"/>
      <c r="ODM24" s="103"/>
      <c r="ODN24" s="103"/>
      <c r="ODO24" s="103"/>
      <c r="ODP24" s="103"/>
      <c r="ODQ24" s="103"/>
      <c r="ODR24" s="103"/>
      <c r="ODS24" s="103"/>
      <c r="ODT24" s="103"/>
      <c r="ODU24" s="103"/>
      <c r="ODV24" s="103"/>
      <c r="ODW24" s="103"/>
      <c r="ODX24" s="103"/>
      <c r="ODY24" s="103"/>
      <c r="ODZ24" s="103"/>
      <c r="OEA24" s="103"/>
      <c r="OEB24" s="103"/>
      <c r="OEC24" s="103"/>
      <c r="OED24" s="103"/>
      <c r="OEE24" s="103"/>
      <c r="OEF24" s="103"/>
      <c r="OEG24" s="103"/>
      <c r="OEH24" s="103"/>
      <c r="OEI24" s="103"/>
      <c r="OEJ24" s="103"/>
      <c r="OEK24" s="103"/>
      <c r="OEL24" s="103"/>
      <c r="OEM24" s="103"/>
      <c r="OEN24" s="103"/>
      <c r="OEO24" s="103"/>
      <c r="OEP24" s="103"/>
      <c r="OEQ24" s="103"/>
      <c r="OER24" s="103"/>
      <c r="OES24" s="103"/>
      <c r="OET24" s="103"/>
      <c r="OEU24" s="103"/>
      <c r="OEV24" s="103"/>
      <c r="OEW24" s="103"/>
      <c r="OEX24" s="103"/>
      <c r="OEY24" s="103"/>
      <c r="OEZ24" s="103"/>
      <c r="OFA24" s="103"/>
      <c r="OFB24" s="103"/>
      <c r="OFC24" s="103"/>
      <c r="OFD24" s="103"/>
      <c r="OFE24" s="103"/>
      <c r="OFF24" s="103"/>
      <c r="OFG24" s="103"/>
      <c r="OFH24" s="103"/>
      <c r="OFI24" s="103"/>
      <c r="OFJ24" s="103"/>
      <c r="OFK24" s="103"/>
      <c r="OFL24" s="103"/>
      <c r="OFM24" s="103"/>
      <c r="OFN24" s="103"/>
      <c r="OFO24" s="103"/>
      <c r="OFP24" s="103"/>
      <c r="OFQ24" s="103"/>
      <c r="OFR24" s="103"/>
      <c r="OFS24" s="103"/>
      <c r="OFT24" s="103"/>
      <c r="OFU24" s="103"/>
      <c r="OFV24" s="103"/>
      <c r="OFW24" s="103"/>
      <c r="OFX24" s="103"/>
      <c r="OFY24" s="103"/>
      <c r="OFZ24" s="103"/>
      <c r="OGA24" s="103"/>
      <c r="OGB24" s="103"/>
      <c r="OGC24" s="103"/>
      <c r="OGD24" s="103"/>
      <c r="OGE24" s="103"/>
      <c r="OGF24" s="103"/>
      <c r="OGG24" s="103"/>
      <c r="OGH24" s="103"/>
      <c r="OGI24" s="103"/>
      <c r="OGJ24" s="103"/>
      <c r="OGK24" s="103"/>
      <c r="OGL24" s="103"/>
      <c r="OGM24" s="103"/>
      <c r="OGN24" s="103"/>
      <c r="OGO24" s="103"/>
      <c r="OGP24" s="103"/>
      <c r="OGQ24" s="103"/>
      <c r="OGR24" s="103"/>
      <c r="OGS24" s="103"/>
      <c r="OGT24" s="103"/>
      <c r="OGU24" s="103"/>
      <c r="OGV24" s="103"/>
      <c r="OGW24" s="103"/>
      <c r="OGX24" s="103"/>
      <c r="OGY24" s="103"/>
      <c r="OGZ24" s="103"/>
      <c r="OHA24" s="103"/>
      <c r="OHB24" s="103"/>
      <c r="OHC24" s="103"/>
      <c r="OHD24" s="103"/>
      <c r="OHE24" s="103"/>
      <c r="OHF24" s="103"/>
      <c r="OHG24" s="103"/>
      <c r="OHH24" s="103"/>
      <c r="OHI24" s="103"/>
      <c r="OHJ24" s="103"/>
      <c r="OHK24" s="103"/>
      <c r="OHL24" s="103"/>
      <c r="OHM24" s="103"/>
      <c r="OHN24" s="103"/>
      <c r="OHO24" s="103"/>
      <c r="OHP24" s="103"/>
      <c r="OHQ24" s="103"/>
      <c r="OHR24" s="103"/>
      <c r="OHS24" s="103"/>
      <c r="OHT24" s="103"/>
      <c r="OHU24" s="103"/>
      <c r="OHV24" s="103"/>
      <c r="OHW24" s="103"/>
      <c r="OHX24" s="103"/>
      <c r="OHY24" s="103"/>
      <c r="OHZ24" s="103"/>
      <c r="OIA24" s="103"/>
      <c r="OIB24" s="103"/>
      <c r="OIC24" s="103"/>
      <c r="OID24" s="103"/>
      <c r="OIE24" s="103"/>
      <c r="OIF24" s="103"/>
      <c r="OIG24" s="103"/>
      <c r="OIH24" s="103"/>
      <c r="OII24" s="103"/>
      <c r="OIJ24" s="103"/>
      <c r="OIK24" s="103"/>
      <c r="OIL24" s="103"/>
      <c r="OIM24" s="103"/>
      <c r="OIN24" s="103"/>
      <c r="OIO24" s="103"/>
      <c r="OIP24" s="103"/>
      <c r="OIQ24" s="103"/>
      <c r="OIR24" s="103"/>
      <c r="OIS24" s="103"/>
      <c r="OIT24" s="103"/>
      <c r="OIU24" s="103"/>
      <c r="OIV24" s="103"/>
      <c r="OIW24" s="103"/>
      <c r="OIX24" s="103"/>
      <c r="OIY24" s="103"/>
      <c r="OIZ24" s="103"/>
      <c r="OJA24" s="103"/>
      <c r="OJB24" s="103"/>
      <c r="OJC24" s="103"/>
      <c r="OJD24" s="103"/>
      <c r="OJE24" s="103"/>
      <c r="OJF24" s="103"/>
      <c r="OJG24" s="103"/>
      <c r="OJH24" s="103"/>
      <c r="OJI24" s="103"/>
      <c r="OJJ24" s="103"/>
      <c r="OJK24" s="103"/>
      <c r="OJL24" s="103"/>
      <c r="OJM24" s="103"/>
      <c r="OJN24" s="103"/>
      <c r="OJO24" s="103"/>
      <c r="OJP24" s="103"/>
      <c r="OJQ24" s="103"/>
      <c r="OJR24" s="103"/>
      <c r="OJS24" s="103"/>
      <c r="OJT24" s="103"/>
      <c r="OJU24" s="103"/>
      <c r="OJV24" s="103"/>
      <c r="OJW24" s="103"/>
      <c r="OJX24" s="103"/>
      <c r="OJY24" s="103"/>
      <c r="OJZ24" s="103"/>
      <c r="OKA24" s="103"/>
      <c r="OKB24" s="103"/>
      <c r="OKC24" s="103"/>
      <c r="OKD24" s="103"/>
      <c r="OKE24" s="103"/>
      <c r="OKF24" s="103"/>
      <c r="OKG24" s="103"/>
      <c r="OKH24" s="103"/>
      <c r="OKI24" s="103"/>
      <c r="OKJ24" s="103"/>
      <c r="OKK24" s="103"/>
      <c r="OKL24" s="103"/>
      <c r="OKM24" s="103"/>
      <c r="OKN24" s="103"/>
      <c r="OKO24" s="103"/>
      <c r="OKP24" s="103"/>
      <c r="OKQ24" s="103"/>
      <c r="OKR24" s="103"/>
      <c r="OKS24" s="103"/>
      <c r="OKT24" s="103"/>
      <c r="OKU24" s="103"/>
      <c r="OKV24" s="103"/>
      <c r="OKW24" s="103"/>
      <c r="OKX24" s="103"/>
      <c r="OKY24" s="103"/>
      <c r="OKZ24" s="103"/>
      <c r="OLA24" s="103"/>
      <c r="OLB24" s="103"/>
      <c r="OLC24" s="103"/>
      <c r="OLD24" s="103"/>
      <c r="OLE24" s="103"/>
      <c r="OLF24" s="103"/>
      <c r="OLG24" s="103"/>
      <c r="OLH24" s="103"/>
      <c r="OLI24" s="103"/>
      <c r="OLJ24" s="103"/>
      <c r="OLK24" s="103"/>
      <c r="OLL24" s="103"/>
      <c r="OLM24" s="103"/>
      <c r="OLN24" s="103"/>
      <c r="OLO24" s="103"/>
      <c r="OLP24" s="103"/>
      <c r="OLQ24" s="103"/>
      <c r="OLR24" s="103"/>
      <c r="OLS24" s="103"/>
      <c r="OLT24" s="103"/>
      <c r="OLU24" s="103"/>
      <c r="OLV24" s="103"/>
      <c r="OLW24" s="103"/>
      <c r="OLX24" s="103"/>
      <c r="OLY24" s="103"/>
      <c r="OLZ24" s="103"/>
      <c r="OMA24" s="103"/>
      <c r="OMB24" s="103"/>
      <c r="OMC24" s="103"/>
      <c r="OMD24" s="103"/>
      <c r="OME24" s="103"/>
      <c r="OMF24" s="103"/>
      <c r="OMG24" s="103"/>
      <c r="OMH24" s="103"/>
      <c r="OMI24" s="103"/>
      <c r="OMJ24" s="103"/>
      <c r="OMK24" s="103"/>
      <c r="OML24" s="103"/>
      <c r="OMM24" s="103"/>
      <c r="OMN24" s="103"/>
      <c r="OMO24" s="103"/>
      <c r="OMP24" s="103"/>
      <c r="OMQ24" s="103"/>
      <c r="OMR24" s="103"/>
      <c r="OMS24" s="103"/>
      <c r="OMT24" s="103"/>
      <c r="OMU24" s="103"/>
      <c r="OMV24" s="103"/>
      <c r="OMW24" s="103"/>
      <c r="OMX24" s="103"/>
      <c r="OMY24" s="103"/>
      <c r="OMZ24" s="103"/>
      <c r="ONA24" s="103"/>
      <c r="ONB24" s="103"/>
      <c r="ONC24" s="103"/>
      <c r="OND24" s="103"/>
      <c r="ONE24" s="103"/>
      <c r="ONF24" s="103"/>
      <c r="ONG24" s="103"/>
      <c r="ONH24" s="103"/>
      <c r="ONI24" s="103"/>
      <c r="ONJ24" s="103"/>
      <c r="ONK24" s="103"/>
      <c r="ONL24" s="103"/>
      <c r="ONM24" s="103"/>
      <c r="ONN24" s="103"/>
      <c r="ONO24" s="103"/>
      <c r="ONP24" s="103"/>
      <c r="ONQ24" s="103"/>
      <c r="ONR24" s="103"/>
      <c r="ONS24" s="103"/>
      <c r="ONT24" s="103"/>
      <c r="ONU24" s="103"/>
      <c r="ONV24" s="103"/>
      <c r="ONW24" s="103"/>
      <c r="ONX24" s="103"/>
      <c r="ONY24" s="103"/>
      <c r="ONZ24" s="103"/>
      <c r="OOA24" s="103"/>
      <c r="OOB24" s="103"/>
      <c r="OOC24" s="103"/>
      <c r="OOD24" s="103"/>
      <c r="OOE24" s="103"/>
      <c r="OOF24" s="103"/>
      <c r="OOG24" s="103"/>
      <c r="OOH24" s="103"/>
      <c r="OOI24" s="103"/>
      <c r="OOJ24" s="103"/>
      <c r="OOK24" s="103"/>
      <c r="OOL24" s="103"/>
      <c r="OOM24" s="103"/>
      <c r="OON24" s="103"/>
      <c r="OOO24" s="103"/>
      <c r="OOP24" s="103"/>
      <c r="OOQ24" s="103"/>
      <c r="OOR24" s="103"/>
      <c r="OOS24" s="103"/>
      <c r="OOT24" s="103"/>
      <c r="OOU24" s="103"/>
      <c r="OOV24" s="103"/>
      <c r="OOW24" s="103"/>
      <c r="OOX24" s="103"/>
      <c r="OOY24" s="103"/>
      <c r="OOZ24" s="103"/>
      <c r="OPA24" s="103"/>
      <c r="OPB24" s="103"/>
      <c r="OPC24" s="103"/>
      <c r="OPD24" s="103"/>
      <c r="OPE24" s="103"/>
      <c r="OPF24" s="103"/>
      <c r="OPG24" s="103"/>
      <c r="OPH24" s="103"/>
      <c r="OPI24" s="103"/>
      <c r="OPJ24" s="103"/>
      <c r="OPK24" s="103"/>
      <c r="OPL24" s="103"/>
      <c r="OPM24" s="103"/>
      <c r="OPN24" s="103"/>
      <c r="OPO24" s="103"/>
      <c r="OPP24" s="103"/>
      <c r="OPQ24" s="103"/>
      <c r="OPR24" s="103"/>
      <c r="OPS24" s="103"/>
      <c r="OPT24" s="103"/>
      <c r="OPU24" s="103"/>
      <c r="OPV24" s="103"/>
      <c r="OPW24" s="103"/>
      <c r="OPX24" s="103"/>
      <c r="OPY24" s="103"/>
      <c r="OPZ24" s="103"/>
      <c r="OQA24" s="103"/>
      <c r="OQB24" s="103"/>
      <c r="OQC24" s="103"/>
      <c r="OQD24" s="103"/>
      <c r="OQE24" s="103"/>
      <c r="OQF24" s="103"/>
      <c r="OQG24" s="103"/>
      <c r="OQH24" s="103"/>
      <c r="OQI24" s="103"/>
      <c r="OQJ24" s="103"/>
      <c r="OQK24" s="103"/>
      <c r="OQL24" s="103"/>
      <c r="OQM24" s="103"/>
      <c r="OQN24" s="103"/>
      <c r="OQO24" s="103"/>
      <c r="OQP24" s="103"/>
      <c r="OQQ24" s="103"/>
      <c r="OQR24" s="103"/>
      <c r="OQS24" s="103"/>
      <c r="OQT24" s="103"/>
      <c r="OQU24" s="103"/>
      <c r="OQV24" s="103"/>
      <c r="OQW24" s="103"/>
      <c r="OQX24" s="103"/>
      <c r="OQY24" s="103"/>
      <c r="OQZ24" s="103"/>
      <c r="ORA24" s="103"/>
      <c r="ORB24" s="103"/>
      <c r="ORC24" s="103"/>
      <c r="ORD24" s="103"/>
      <c r="ORE24" s="103"/>
      <c r="ORF24" s="103"/>
      <c r="ORG24" s="103"/>
      <c r="ORH24" s="103"/>
      <c r="ORI24" s="103"/>
      <c r="ORJ24" s="103"/>
      <c r="ORK24" s="103"/>
      <c r="ORL24" s="103"/>
      <c r="ORM24" s="103"/>
      <c r="ORN24" s="103"/>
      <c r="ORO24" s="103"/>
      <c r="ORP24" s="103"/>
      <c r="ORQ24" s="103"/>
      <c r="ORR24" s="103"/>
      <c r="ORS24" s="103"/>
      <c r="ORT24" s="103"/>
      <c r="ORU24" s="103"/>
      <c r="ORV24" s="103"/>
      <c r="ORW24" s="103"/>
      <c r="ORX24" s="103"/>
      <c r="ORY24" s="103"/>
      <c r="ORZ24" s="103"/>
      <c r="OSA24" s="103"/>
      <c r="OSB24" s="103"/>
      <c r="OSC24" s="103"/>
      <c r="OSD24" s="103"/>
      <c r="OSE24" s="103"/>
      <c r="OSF24" s="103"/>
      <c r="OSG24" s="103"/>
      <c r="OSH24" s="103"/>
      <c r="OSI24" s="103"/>
      <c r="OSJ24" s="103"/>
      <c r="OSK24" s="103"/>
      <c r="OSL24" s="103"/>
      <c r="OSM24" s="103"/>
      <c r="OSN24" s="103"/>
      <c r="OSO24" s="103"/>
      <c r="OSP24" s="103"/>
      <c r="OSQ24" s="103"/>
      <c r="OSR24" s="103"/>
      <c r="OSS24" s="103"/>
      <c r="OST24" s="103"/>
      <c r="OSU24" s="103"/>
      <c r="OSV24" s="103"/>
      <c r="OSW24" s="103"/>
      <c r="OSX24" s="103"/>
      <c r="OSY24" s="103"/>
      <c r="OSZ24" s="103"/>
      <c r="OTA24" s="103"/>
      <c r="OTB24" s="103"/>
      <c r="OTC24" s="103"/>
      <c r="OTD24" s="103"/>
      <c r="OTE24" s="103"/>
      <c r="OTF24" s="103"/>
      <c r="OTG24" s="103"/>
      <c r="OTH24" s="103"/>
      <c r="OTI24" s="103"/>
      <c r="OTJ24" s="103"/>
      <c r="OTK24" s="103"/>
      <c r="OTL24" s="103"/>
      <c r="OTM24" s="103"/>
      <c r="OTN24" s="103"/>
      <c r="OTO24" s="103"/>
      <c r="OTP24" s="103"/>
      <c r="OTQ24" s="103"/>
      <c r="OTR24" s="103"/>
      <c r="OTS24" s="103"/>
      <c r="OTT24" s="103"/>
      <c r="OTU24" s="103"/>
      <c r="OTV24" s="103"/>
      <c r="OTW24" s="103"/>
      <c r="OTX24" s="103"/>
      <c r="OTY24" s="103"/>
      <c r="OTZ24" s="103"/>
      <c r="OUA24" s="103"/>
      <c r="OUB24" s="103"/>
      <c r="OUC24" s="103"/>
      <c r="OUD24" s="103"/>
      <c r="OUE24" s="103"/>
      <c r="OUF24" s="103"/>
      <c r="OUG24" s="103"/>
      <c r="OUH24" s="103"/>
      <c r="OUI24" s="103"/>
      <c r="OUJ24" s="103"/>
      <c r="OUK24" s="103"/>
      <c r="OUL24" s="103"/>
      <c r="OUM24" s="103"/>
      <c r="OUN24" s="103"/>
      <c r="OUO24" s="103"/>
      <c r="OUP24" s="103"/>
      <c r="OUQ24" s="103"/>
      <c r="OUR24" s="103"/>
      <c r="OUS24" s="103"/>
      <c r="OUT24" s="103"/>
      <c r="OUU24" s="103"/>
      <c r="OUV24" s="103"/>
      <c r="OUW24" s="103"/>
      <c r="OUX24" s="103"/>
      <c r="OUY24" s="103"/>
      <c r="OUZ24" s="103"/>
      <c r="OVA24" s="103"/>
      <c r="OVB24" s="103"/>
      <c r="OVC24" s="103"/>
      <c r="OVD24" s="103"/>
      <c r="OVE24" s="103"/>
      <c r="OVF24" s="103"/>
      <c r="OVG24" s="103"/>
      <c r="OVH24" s="103"/>
      <c r="OVI24" s="103"/>
      <c r="OVJ24" s="103"/>
      <c r="OVK24" s="103"/>
      <c r="OVL24" s="103"/>
      <c r="OVM24" s="103"/>
      <c r="OVN24" s="103"/>
      <c r="OVO24" s="103"/>
      <c r="OVP24" s="103"/>
      <c r="OVQ24" s="103"/>
      <c r="OVR24" s="103"/>
      <c r="OVS24" s="103"/>
      <c r="OVT24" s="103"/>
      <c r="OVU24" s="103"/>
      <c r="OVV24" s="103"/>
      <c r="OVW24" s="103"/>
      <c r="OVX24" s="103"/>
      <c r="OVY24" s="103"/>
      <c r="OVZ24" s="103"/>
      <c r="OWA24" s="103"/>
      <c r="OWB24" s="103"/>
      <c r="OWC24" s="103"/>
      <c r="OWD24" s="103"/>
      <c r="OWE24" s="103"/>
      <c r="OWF24" s="103"/>
      <c r="OWG24" s="103"/>
      <c r="OWH24" s="103"/>
      <c r="OWI24" s="103"/>
      <c r="OWJ24" s="103"/>
      <c r="OWK24" s="103"/>
      <c r="OWL24" s="103"/>
      <c r="OWM24" s="103"/>
      <c r="OWN24" s="103"/>
      <c r="OWO24" s="103"/>
      <c r="OWP24" s="103"/>
      <c r="OWQ24" s="103"/>
      <c r="OWR24" s="103"/>
      <c r="OWS24" s="103"/>
      <c r="OWT24" s="103"/>
      <c r="OWU24" s="103"/>
      <c r="OWV24" s="103"/>
      <c r="OWW24" s="103"/>
      <c r="OWX24" s="103"/>
      <c r="OWY24" s="103"/>
      <c r="OWZ24" s="103"/>
      <c r="OXA24" s="103"/>
      <c r="OXB24" s="103"/>
      <c r="OXC24" s="103"/>
      <c r="OXD24" s="103"/>
      <c r="OXE24" s="103"/>
      <c r="OXF24" s="103"/>
      <c r="OXG24" s="103"/>
      <c r="OXH24" s="103"/>
      <c r="OXI24" s="103"/>
      <c r="OXJ24" s="103"/>
      <c r="OXK24" s="103"/>
      <c r="OXL24" s="103"/>
      <c r="OXM24" s="103"/>
      <c r="OXN24" s="103"/>
      <c r="OXO24" s="103"/>
      <c r="OXP24" s="103"/>
      <c r="OXQ24" s="103"/>
      <c r="OXR24" s="103"/>
      <c r="OXS24" s="103"/>
      <c r="OXT24" s="103"/>
      <c r="OXU24" s="103"/>
      <c r="OXV24" s="103"/>
      <c r="OXW24" s="103"/>
      <c r="OXX24" s="103"/>
      <c r="OXY24" s="103"/>
      <c r="OXZ24" s="103"/>
      <c r="OYA24" s="103"/>
      <c r="OYB24" s="103"/>
      <c r="OYC24" s="103"/>
      <c r="OYD24" s="103"/>
      <c r="OYE24" s="103"/>
      <c r="OYF24" s="103"/>
      <c r="OYG24" s="103"/>
      <c r="OYH24" s="103"/>
      <c r="OYI24" s="103"/>
      <c r="OYJ24" s="103"/>
      <c r="OYK24" s="103"/>
      <c r="OYL24" s="103"/>
      <c r="OYM24" s="103"/>
      <c r="OYN24" s="103"/>
      <c r="OYO24" s="103"/>
      <c r="OYP24" s="103"/>
      <c r="OYQ24" s="103"/>
      <c r="OYR24" s="103"/>
      <c r="OYS24" s="103"/>
      <c r="OYT24" s="103"/>
      <c r="OYU24" s="103"/>
      <c r="OYV24" s="103"/>
      <c r="OYW24" s="103"/>
      <c r="OYX24" s="103"/>
      <c r="OYY24" s="103"/>
      <c r="OYZ24" s="103"/>
      <c r="OZA24" s="103"/>
      <c r="OZB24" s="103"/>
      <c r="OZC24" s="103"/>
      <c r="OZD24" s="103"/>
      <c r="OZE24" s="103"/>
      <c r="OZF24" s="103"/>
      <c r="OZG24" s="103"/>
      <c r="OZH24" s="103"/>
      <c r="OZI24" s="103"/>
      <c r="OZJ24" s="103"/>
      <c r="OZK24" s="103"/>
      <c r="OZL24" s="103"/>
      <c r="OZM24" s="103"/>
      <c r="OZN24" s="103"/>
      <c r="OZO24" s="103"/>
      <c r="OZP24" s="103"/>
      <c r="OZQ24" s="103"/>
      <c r="OZR24" s="103"/>
      <c r="OZS24" s="103"/>
      <c r="OZT24" s="103"/>
      <c r="OZU24" s="103"/>
      <c r="OZV24" s="103"/>
      <c r="OZW24" s="103"/>
      <c r="OZX24" s="103"/>
      <c r="OZY24" s="103"/>
      <c r="OZZ24" s="103"/>
      <c r="PAA24" s="103"/>
      <c r="PAB24" s="103"/>
      <c r="PAC24" s="103"/>
      <c r="PAD24" s="103"/>
      <c r="PAE24" s="103"/>
      <c r="PAF24" s="103"/>
      <c r="PAG24" s="103"/>
      <c r="PAH24" s="103"/>
      <c r="PAI24" s="103"/>
      <c r="PAJ24" s="103"/>
      <c r="PAK24" s="103"/>
      <c r="PAL24" s="103"/>
      <c r="PAM24" s="103"/>
      <c r="PAN24" s="103"/>
      <c r="PAO24" s="103"/>
      <c r="PAP24" s="103"/>
      <c r="PAQ24" s="103"/>
      <c r="PAR24" s="103"/>
      <c r="PAS24" s="103"/>
      <c r="PAT24" s="103"/>
      <c r="PAU24" s="103"/>
      <c r="PAV24" s="103"/>
      <c r="PAW24" s="103"/>
      <c r="PAX24" s="103"/>
      <c r="PAY24" s="103"/>
      <c r="PAZ24" s="103"/>
      <c r="PBA24" s="103"/>
      <c r="PBB24" s="103"/>
      <c r="PBC24" s="103"/>
      <c r="PBD24" s="103"/>
      <c r="PBE24" s="103"/>
      <c r="PBF24" s="103"/>
      <c r="PBG24" s="103"/>
      <c r="PBH24" s="103"/>
      <c r="PBI24" s="103"/>
      <c r="PBJ24" s="103"/>
      <c r="PBK24" s="103"/>
      <c r="PBL24" s="103"/>
      <c r="PBM24" s="103"/>
      <c r="PBN24" s="103"/>
      <c r="PBO24" s="103"/>
      <c r="PBP24" s="103"/>
      <c r="PBQ24" s="103"/>
      <c r="PBR24" s="103"/>
      <c r="PBS24" s="103"/>
      <c r="PBT24" s="103"/>
      <c r="PBU24" s="103"/>
      <c r="PBV24" s="103"/>
      <c r="PBW24" s="103"/>
      <c r="PBX24" s="103"/>
      <c r="PBY24" s="103"/>
      <c r="PBZ24" s="103"/>
      <c r="PCA24" s="103"/>
      <c r="PCB24" s="103"/>
      <c r="PCC24" s="103"/>
      <c r="PCD24" s="103"/>
      <c r="PCE24" s="103"/>
      <c r="PCF24" s="103"/>
      <c r="PCG24" s="103"/>
      <c r="PCH24" s="103"/>
      <c r="PCI24" s="103"/>
      <c r="PCJ24" s="103"/>
      <c r="PCK24" s="103"/>
      <c r="PCL24" s="103"/>
      <c r="PCM24" s="103"/>
      <c r="PCN24" s="103"/>
      <c r="PCO24" s="103"/>
      <c r="PCP24" s="103"/>
      <c r="PCQ24" s="103"/>
      <c r="PCR24" s="103"/>
      <c r="PCS24" s="103"/>
      <c r="PCT24" s="103"/>
      <c r="PCU24" s="103"/>
      <c r="PCV24" s="103"/>
      <c r="PCW24" s="103"/>
      <c r="PCX24" s="103"/>
      <c r="PCY24" s="103"/>
      <c r="PCZ24" s="103"/>
      <c r="PDA24" s="103"/>
      <c r="PDB24" s="103"/>
      <c r="PDC24" s="103"/>
      <c r="PDD24" s="103"/>
      <c r="PDE24" s="103"/>
      <c r="PDF24" s="103"/>
      <c r="PDG24" s="103"/>
      <c r="PDH24" s="103"/>
      <c r="PDI24" s="103"/>
      <c r="PDJ24" s="103"/>
      <c r="PDK24" s="103"/>
      <c r="PDL24" s="103"/>
      <c r="PDM24" s="103"/>
      <c r="PDN24" s="103"/>
      <c r="PDO24" s="103"/>
      <c r="PDP24" s="103"/>
      <c r="PDQ24" s="103"/>
      <c r="PDR24" s="103"/>
      <c r="PDS24" s="103"/>
      <c r="PDT24" s="103"/>
      <c r="PDU24" s="103"/>
      <c r="PDV24" s="103"/>
      <c r="PDW24" s="103"/>
      <c r="PDX24" s="103"/>
      <c r="PDY24" s="103"/>
      <c r="PDZ24" s="103"/>
      <c r="PEA24" s="103"/>
      <c r="PEB24" s="103"/>
      <c r="PEC24" s="103"/>
      <c r="PED24" s="103"/>
      <c r="PEE24" s="103"/>
      <c r="PEF24" s="103"/>
      <c r="PEG24" s="103"/>
      <c r="PEH24" s="103"/>
      <c r="PEI24" s="103"/>
      <c r="PEJ24" s="103"/>
      <c r="PEK24" s="103"/>
      <c r="PEL24" s="103"/>
      <c r="PEM24" s="103"/>
      <c r="PEN24" s="103"/>
      <c r="PEO24" s="103"/>
      <c r="PEP24" s="103"/>
      <c r="PEQ24" s="103"/>
      <c r="PER24" s="103"/>
      <c r="PES24" s="103"/>
      <c r="PET24" s="103"/>
      <c r="PEU24" s="103"/>
      <c r="PEV24" s="103"/>
      <c r="PEW24" s="103"/>
      <c r="PEX24" s="103"/>
      <c r="PEY24" s="103"/>
      <c r="PEZ24" s="103"/>
      <c r="PFA24" s="103"/>
      <c r="PFB24" s="103"/>
      <c r="PFC24" s="103"/>
      <c r="PFD24" s="103"/>
      <c r="PFE24" s="103"/>
      <c r="PFF24" s="103"/>
      <c r="PFG24" s="103"/>
      <c r="PFH24" s="103"/>
      <c r="PFI24" s="103"/>
      <c r="PFJ24" s="103"/>
      <c r="PFK24" s="103"/>
      <c r="PFL24" s="103"/>
      <c r="PFM24" s="103"/>
      <c r="PFN24" s="103"/>
      <c r="PFO24" s="103"/>
      <c r="PFP24" s="103"/>
      <c r="PFQ24" s="103"/>
      <c r="PFR24" s="103"/>
      <c r="PFS24" s="103"/>
      <c r="PFT24" s="103"/>
      <c r="PFU24" s="103"/>
      <c r="PFV24" s="103"/>
      <c r="PFW24" s="103"/>
      <c r="PFX24" s="103"/>
      <c r="PFY24" s="103"/>
      <c r="PFZ24" s="103"/>
      <c r="PGA24" s="103"/>
      <c r="PGB24" s="103"/>
      <c r="PGC24" s="103"/>
      <c r="PGD24" s="103"/>
      <c r="PGE24" s="103"/>
      <c r="PGF24" s="103"/>
      <c r="PGG24" s="103"/>
      <c r="PGH24" s="103"/>
      <c r="PGI24" s="103"/>
      <c r="PGJ24" s="103"/>
      <c r="PGK24" s="103"/>
      <c r="PGL24" s="103"/>
      <c r="PGM24" s="103"/>
      <c r="PGN24" s="103"/>
      <c r="PGO24" s="103"/>
      <c r="PGP24" s="103"/>
      <c r="PGQ24" s="103"/>
      <c r="PGR24" s="103"/>
      <c r="PGS24" s="103"/>
      <c r="PGT24" s="103"/>
      <c r="PGU24" s="103"/>
      <c r="PGV24" s="103"/>
      <c r="PGW24" s="103"/>
      <c r="PGX24" s="103"/>
      <c r="PGY24" s="103"/>
      <c r="PGZ24" s="103"/>
      <c r="PHA24" s="103"/>
      <c r="PHB24" s="103"/>
      <c r="PHC24" s="103"/>
      <c r="PHD24" s="103"/>
      <c r="PHE24" s="103"/>
      <c r="PHF24" s="103"/>
      <c r="PHG24" s="103"/>
      <c r="PHH24" s="103"/>
      <c r="PHI24" s="103"/>
      <c r="PHJ24" s="103"/>
      <c r="PHK24" s="103"/>
      <c r="PHL24" s="103"/>
      <c r="PHM24" s="103"/>
      <c r="PHN24" s="103"/>
      <c r="PHO24" s="103"/>
      <c r="PHP24" s="103"/>
      <c r="PHQ24" s="103"/>
      <c r="PHR24" s="103"/>
      <c r="PHS24" s="103"/>
      <c r="PHT24" s="103"/>
      <c r="PHU24" s="103"/>
      <c r="PHV24" s="103"/>
      <c r="PHW24" s="103"/>
      <c r="PHX24" s="103"/>
      <c r="PHY24" s="103"/>
      <c r="PHZ24" s="103"/>
      <c r="PIA24" s="103"/>
      <c r="PIB24" s="103"/>
      <c r="PIC24" s="103"/>
      <c r="PID24" s="103"/>
      <c r="PIE24" s="103"/>
      <c r="PIF24" s="103"/>
      <c r="PIG24" s="103"/>
      <c r="PIH24" s="103"/>
      <c r="PII24" s="103"/>
      <c r="PIJ24" s="103"/>
      <c r="PIK24" s="103"/>
      <c r="PIL24" s="103"/>
      <c r="PIM24" s="103"/>
      <c r="PIN24" s="103"/>
      <c r="PIO24" s="103"/>
      <c r="PIP24" s="103"/>
      <c r="PIQ24" s="103"/>
      <c r="PIR24" s="103"/>
      <c r="PIS24" s="103"/>
      <c r="PIT24" s="103"/>
      <c r="PIU24" s="103"/>
      <c r="PIV24" s="103"/>
      <c r="PIW24" s="103"/>
      <c r="PIX24" s="103"/>
      <c r="PIY24" s="103"/>
      <c r="PIZ24" s="103"/>
      <c r="PJA24" s="103"/>
      <c r="PJB24" s="103"/>
      <c r="PJC24" s="103"/>
      <c r="PJD24" s="103"/>
      <c r="PJE24" s="103"/>
      <c r="PJF24" s="103"/>
      <c r="PJG24" s="103"/>
      <c r="PJH24" s="103"/>
      <c r="PJI24" s="103"/>
      <c r="PJJ24" s="103"/>
      <c r="PJK24" s="103"/>
      <c r="PJL24" s="103"/>
      <c r="PJM24" s="103"/>
      <c r="PJN24" s="103"/>
      <c r="PJO24" s="103"/>
      <c r="PJP24" s="103"/>
      <c r="PJQ24" s="103"/>
      <c r="PJR24" s="103"/>
      <c r="PJS24" s="103"/>
      <c r="PJT24" s="103"/>
      <c r="PJU24" s="103"/>
      <c r="PJV24" s="103"/>
      <c r="PJW24" s="103"/>
      <c r="PJX24" s="103"/>
      <c r="PJY24" s="103"/>
      <c r="PJZ24" s="103"/>
      <c r="PKA24" s="103"/>
      <c r="PKB24" s="103"/>
      <c r="PKC24" s="103"/>
      <c r="PKD24" s="103"/>
      <c r="PKE24" s="103"/>
      <c r="PKF24" s="103"/>
      <c r="PKG24" s="103"/>
      <c r="PKH24" s="103"/>
      <c r="PKI24" s="103"/>
      <c r="PKJ24" s="103"/>
      <c r="PKK24" s="103"/>
      <c r="PKL24" s="103"/>
      <c r="PKM24" s="103"/>
      <c r="PKN24" s="103"/>
      <c r="PKO24" s="103"/>
      <c r="PKP24" s="103"/>
      <c r="PKQ24" s="103"/>
      <c r="PKR24" s="103"/>
      <c r="PKS24" s="103"/>
      <c r="PKT24" s="103"/>
      <c r="PKU24" s="103"/>
      <c r="PKV24" s="103"/>
      <c r="PKW24" s="103"/>
      <c r="PKX24" s="103"/>
      <c r="PKY24" s="103"/>
      <c r="PKZ24" s="103"/>
      <c r="PLA24" s="103"/>
      <c r="PLB24" s="103"/>
      <c r="PLC24" s="103"/>
      <c r="PLD24" s="103"/>
      <c r="PLE24" s="103"/>
      <c r="PLF24" s="103"/>
      <c r="PLG24" s="103"/>
      <c r="PLH24" s="103"/>
      <c r="PLI24" s="103"/>
      <c r="PLJ24" s="103"/>
      <c r="PLK24" s="103"/>
      <c r="PLL24" s="103"/>
      <c r="PLM24" s="103"/>
      <c r="PLN24" s="103"/>
      <c r="PLO24" s="103"/>
      <c r="PLP24" s="103"/>
      <c r="PLQ24" s="103"/>
      <c r="PLR24" s="103"/>
      <c r="PLS24" s="103"/>
      <c r="PLT24" s="103"/>
      <c r="PLU24" s="103"/>
      <c r="PLV24" s="103"/>
      <c r="PLW24" s="103"/>
      <c r="PLX24" s="103"/>
      <c r="PLY24" s="103"/>
      <c r="PLZ24" s="103"/>
      <c r="PMA24" s="103"/>
      <c r="PMB24" s="103"/>
      <c r="PMC24" s="103"/>
      <c r="PMD24" s="103"/>
      <c r="PME24" s="103"/>
      <c r="PMF24" s="103"/>
      <c r="PMG24" s="103"/>
      <c r="PMH24" s="103"/>
      <c r="PMI24" s="103"/>
      <c r="PMJ24" s="103"/>
      <c r="PMK24" s="103"/>
      <c r="PML24" s="103"/>
      <c r="PMM24" s="103"/>
      <c r="PMN24" s="103"/>
      <c r="PMO24" s="103"/>
      <c r="PMP24" s="103"/>
      <c r="PMQ24" s="103"/>
      <c r="PMR24" s="103"/>
      <c r="PMS24" s="103"/>
      <c r="PMT24" s="103"/>
      <c r="PMU24" s="103"/>
      <c r="PMV24" s="103"/>
      <c r="PMW24" s="103"/>
      <c r="PMX24" s="103"/>
      <c r="PMY24" s="103"/>
      <c r="PMZ24" s="103"/>
      <c r="PNA24" s="103"/>
      <c r="PNB24" s="103"/>
      <c r="PNC24" s="103"/>
      <c r="PND24" s="103"/>
      <c r="PNE24" s="103"/>
      <c r="PNF24" s="103"/>
      <c r="PNG24" s="103"/>
      <c r="PNH24" s="103"/>
      <c r="PNI24" s="103"/>
      <c r="PNJ24" s="103"/>
      <c r="PNK24" s="103"/>
      <c r="PNL24" s="103"/>
      <c r="PNM24" s="103"/>
      <c r="PNN24" s="103"/>
      <c r="PNO24" s="103"/>
      <c r="PNP24" s="103"/>
      <c r="PNQ24" s="103"/>
      <c r="PNR24" s="103"/>
      <c r="PNS24" s="103"/>
      <c r="PNT24" s="103"/>
      <c r="PNU24" s="103"/>
      <c r="PNV24" s="103"/>
      <c r="PNW24" s="103"/>
      <c r="PNX24" s="103"/>
      <c r="PNY24" s="103"/>
      <c r="PNZ24" s="103"/>
      <c r="POA24" s="103"/>
      <c r="POB24" s="103"/>
      <c r="POC24" s="103"/>
      <c r="POD24" s="103"/>
      <c r="POE24" s="103"/>
      <c r="POF24" s="103"/>
      <c r="POG24" s="103"/>
      <c r="POH24" s="103"/>
      <c r="POI24" s="103"/>
      <c r="POJ24" s="103"/>
      <c r="POK24" s="103"/>
      <c r="POL24" s="103"/>
      <c r="POM24" s="103"/>
      <c r="PON24" s="103"/>
      <c r="POO24" s="103"/>
      <c r="POP24" s="103"/>
      <c r="POQ24" s="103"/>
      <c r="POR24" s="103"/>
      <c r="POS24" s="103"/>
      <c r="POT24" s="103"/>
      <c r="POU24" s="103"/>
      <c r="POV24" s="103"/>
      <c r="POW24" s="103"/>
      <c r="POX24" s="103"/>
      <c r="POY24" s="103"/>
      <c r="POZ24" s="103"/>
      <c r="PPA24" s="103"/>
      <c r="PPB24" s="103"/>
      <c r="PPC24" s="103"/>
      <c r="PPD24" s="103"/>
      <c r="PPE24" s="103"/>
      <c r="PPF24" s="103"/>
      <c r="PPG24" s="103"/>
      <c r="PPH24" s="103"/>
      <c r="PPI24" s="103"/>
      <c r="PPJ24" s="103"/>
      <c r="PPK24" s="103"/>
      <c r="PPL24" s="103"/>
      <c r="PPM24" s="103"/>
      <c r="PPN24" s="103"/>
      <c r="PPO24" s="103"/>
      <c r="PPP24" s="103"/>
      <c r="PPQ24" s="103"/>
      <c r="PPR24" s="103"/>
      <c r="PPS24" s="103"/>
      <c r="PPT24" s="103"/>
      <c r="PPU24" s="103"/>
      <c r="PPV24" s="103"/>
      <c r="PPW24" s="103"/>
      <c r="PPX24" s="103"/>
      <c r="PPY24" s="103"/>
      <c r="PPZ24" s="103"/>
      <c r="PQA24" s="103"/>
      <c r="PQB24" s="103"/>
      <c r="PQC24" s="103"/>
      <c r="PQD24" s="103"/>
      <c r="PQE24" s="103"/>
      <c r="PQF24" s="103"/>
      <c r="PQG24" s="103"/>
      <c r="PQH24" s="103"/>
      <c r="PQI24" s="103"/>
      <c r="PQJ24" s="103"/>
      <c r="PQK24" s="103"/>
      <c r="PQL24" s="103"/>
      <c r="PQM24" s="103"/>
      <c r="PQN24" s="103"/>
      <c r="PQO24" s="103"/>
      <c r="PQP24" s="103"/>
      <c r="PQQ24" s="103"/>
      <c r="PQR24" s="103"/>
      <c r="PQS24" s="103"/>
      <c r="PQT24" s="103"/>
      <c r="PQU24" s="103"/>
      <c r="PQV24" s="103"/>
      <c r="PQW24" s="103"/>
      <c r="PQX24" s="103"/>
      <c r="PQY24" s="103"/>
      <c r="PQZ24" s="103"/>
      <c r="PRA24" s="103"/>
      <c r="PRB24" s="103"/>
      <c r="PRC24" s="103"/>
      <c r="PRD24" s="103"/>
      <c r="PRE24" s="103"/>
      <c r="PRF24" s="103"/>
      <c r="PRG24" s="103"/>
      <c r="PRH24" s="103"/>
      <c r="PRI24" s="103"/>
      <c r="PRJ24" s="103"/>
      <c r="PRK24" s="103"/>
      <c r="PRL24" s="103"/>
      <c r="PRM24" s="103"/>
      <c r="PRN24" s="103"/>
      <c r="PRO24" s="103"/>
      <c r="PRP24" s="103"/>
      <c r="PRQ24" s="103"/>
      <c r="PRR24" s="103"/>
      <c r="PRS24" s="103"/>
      <c r="PRT24" s="103"/>
      <c r="PRU24" s="103"/>
      <c r="PRV24" s="103"/>
      <c r="PRW24" s="103"/>
      <c r="PRX24" s="103"/>
      <c r="PRY24" s="103"/>
      <c r="PRZ24" s="103"/>
      <c r="PSA24" s="103"/>
      <c r="PSB24" s="103"/>
      <c r="PSC24" s="103"/>
      <c r="PSD24" s="103"/>
      <c r="PSE24" s="103"/>
      <c r="PSF24" s="103"/>
      <c r="PSG24" s="103"/>
      <c r="PSH24" s="103"/>
      <c r="PSI24" s="103"/>
      <c r="PSJ24" s="103"/>
      <c r="PSK24" s="103"/>
      <c r="PSL24" s="103"/>
      <c r="PSM24" s="103"/>
      <c r="PSN24" s="103"/>
      <c r="PSO24" s="103"/>
      <c r="PSP24" s="103"/>
      <c r="PSQ24" s="103"/>
      <c r="PSR24" s="103"/>
      <c r="PSS24" s="103"/>
      <c r="PST24" s="103"/>
      <c r="PSU24" s="103"/>
      <c r="PSV24" s="103"/>
      <c r="PSW24" s="103"/>
      <c r="PSX24" s="103"/>
      <c r="PSY24" s="103"/>
      <c r="PSZ24" s="103"/>
      <c r="PTA24" s="103"/>
      <c r="PTB24" s="103"/>
      <c r="PTC24" s="103"/>
      <c r="PTD24" s="103"/>
      <c r="PTE24" s="103"/>
      <c r="PTF24" s="103"/>
      <c r="PTG24" s="103"/>
      <c r="PTH24" s="103"/>
      <c r="PTI24" s="103"/>
      <c r="PTJ24" s="103"/>
      <c r="PTK24" s="103"/>
      <c r="PTL24" s="103"/>
      <c r="PTM24" s="103"/>
      <c r="PTN24" s="103"/>
      <c r="PTO24" s="103"/>
      <c r="PTP24" s="103"/>
      <c r="PTQ24" s="103"/>
      <c r="PTR24" s="103"/>
      <c r="PTS24" s="103"/>
      <c r="PTT24" s="103"/>
      <c r="PTU24" s="103"/>
      <c r="PTV24" s="103"/>
      <c r="PTW24" s="103"/>
      <c r="PTX24" s="103"/>
      <c r="PTY24" s="103"/>
      <c r="PTZ24" s="103"/>
      <c r="PUA24" s="103"/>
      <c r="PUB24" s="103"/>
      <c r="PUC24" s="103"/>
      <c r="PUD24" s="103"/>
      <c r="PUE24" s="103"/>
      <c r="PUF24" s="103"/>
      <c r="PUG24" s="103"/>
      <c r="PUH24" s="103"/>
      <c r="PUI24" s="103"/>
      <c r="PUJ24" s="103"/>
      <c r="PUK24" s="103"/>
      <c r="PUL24" s="103"/>
      <c r="PUM24" s="103"/>
      <c r="PUN24" s="103"/>
      <c r="PUO24" s="103"/>
      <c r="PUP24" s="103"/>
      <c r="PUQ24" s="103"/>
      <c r="PUR24" s="103"/>
      <c r="PUS24" s="103"/>
      <c r="PUT24" s="103"/>
      <c r="PUU24" s="103"/>
      <c r="PUV24" s="103"/>
      <c r="PUW24" s="103"/>
      <c r="PUX24" s="103"/>
      <c r="PUY24" s="103"/>
      <c r="PUZ24" s="103"/>
      <c r="PVA24" s="103"/>
      <c r="PVB24" s="103"/>
      <c r="PVC24" s="103"/>
      <c r="PVD24" s="103"/>
      <c r="PVE24" s="103"/>
      <c r="PVF24" s="103"/>
      <c r="PVG24" s="103"/>
      <c r="PVH24" s="103"/>
      <c r="PVI24" s="103"/>
      <c r="PVJ24" s="103"/>
      <c r="PVK24" s="103"/>
      <c r="PVL24" s="103"/>
      <c r="PVM24" s="103"/>
      <c r="PVN24" s="103"/>
      <c r="PVO24" s="103"/>
      <c r="PVP24" s="103"/>
      <c r="PVQ24" s="103"/>
      <c r="PVR24" s="103"/>
      <c r="PVS24" s="103"/>
      <c r="PVT24" s="103"/>
      <c r="PVU24" s="103"/>
      <c r="PVV24" s="103"/>
      <c r="PVW24" s="103"/>
      <c r="PVX24" s="103"/>
      <c r="PVY24" s="103"/>
      <c r="PVZ24" s="103"/>
      <c r="PWA24" s="103"/>
      <c r="PWB24" s="103"/>
      <c r="PWC24" s="103"/>
      <c r="PWD24" s="103"/>
      <c r="PWE24" s="103"/>
      <c r="PWF24" s="103"/>
      <c r="PWG24" s="103"/>
      <c r="PWH24" s="103"/>
      <c r="PWI24" s="103"/>
      <c r="PWJ24" s="103"/>
      <c r="PWK24" s="103"/>
      <c r="PWL24" s="103"/>
      <c r="PWM24" s="103"/>
      <c r="PWN24" s="103"/>
      <c r="PWO24" s="103"/>
      <c r="PWP24" s="103"/>
      <c r="PWQ24" s="103"/>
      <c r="PWR24" s="103"/>
      <c r="PWS24" s="103"/>
      <c r="PWT24" s="103"/>
      <c r="PWU24" s="103"/>
      <c r="PWV24" s="103"/>
      <c r="PWW24" s="103"/>
      <c r="PWX24" s="103"/>
      <c r="PWY24" s="103"/>
      <c r="PWZ24" s="103"/>
      <c r="PXA24" s="103"/>
      <c r="PXB24" s="103"/>
      <c r="PXC24" s="103"/>
      <c r="PXD24" s="103"/>
      <c r="PXE24" s="103"/>
      <c r="PXF24" s="103"/>
      <c r="PXG24" s="103"/>
      <c r="PXH24" s="103"/>
      <c r="PXI24" s="103"/>
      <c r="PXJ24" s="103"/>
      <c r="PXK24" s="103"/>
      <c r="PXL24" s="103"/>
      <c r="PXM24" s="103"/>
      <c r="PXN24" s="103"/>
      <c r="PXO24" s="103"/>
      <c r="PXP24" s="103"/>
      <c r="PXQ24" s="103"/>
      <c r="PXR24" s="103"/>
      <c r="PXS24" s="103"/>
      <c r="PXT24" s="103"/>
      <c r="PXU24" s="103"/>
      <c r="PXV24" s="103"/>
      <c r="PXW24" s="103"/>
      <c r="PXX24" s="103"/>
      <c r="PXY24" s="103"/>
      <c r="PXZ24" s="103"/>
      <c r="PYA24" s="103"/>
      <c r="PYB24" s="103"/>
      <c r="PYC24" s="103"/>
      <c r="PYD24" s="103"/>
      <c r="PYE24" s="103"/>
      <c r="PYF24" s="103"/>
      <c r="PYG24" s="103"/>
      <c r="PYH24" s="103"/>
      <c r="PYI24" s="103"/>
      <c r="PYJ24" s="103"/>
      <c r="PYK24" s="103"/>
      <c r="PYL24" s="103"/>
      <c r="PYM24" s="103"/>
      <c r="PYN24" s="103"/>
      <c r="PYO24" s="103"/>
      <c r="PYP24" s="103"/>
      <c r="PYQ24" s="103"/>
      <c r="PYR24" s="103"/>
      <c r="PYS24" s="103"/>
      <c r="PYT24" s="103"/>
      <c r="PYU24" s="103"/>
      <c r="PYV24" s="103"/>
      <c r="PYW24" s="103"/>
      <c r="PYX24" s="103"/>
      <c r="PYY24" s="103"/>
      <c r="PYZ24" s="103"/>
      <c r="PZA24" s="103"/>
      <c r="PZB24" s="103"/>
      <c r="PZC24" s="103"/>
      <c r="PZD24" s="103"/>
      <c r="PZE24" s="103"/>
      <c r="PZF24" s="103"/>
      <c r="PZG24" s="103"/>
      <c r="PZH24" s="103"/>
      <c r="PZI24" s="103"/>
      <c r="PZJ24" s="103"/>
      <c r="PZK24" s="103"/>
      <c r="PZL24" s="103"/>
      <c r="PZM24" s="103"/>
      <c r="PZN24" s="103"/>
      <c r="PZO24" s="103"/>
      <c r="PZP24" s="103"/>
      <c r="PZQ24" s="103"/>
      <c r="PZR24" s="103"/>
      <c r="PZS24" s="103"/>
      <c r="PZT24" s="103"/>
      <c r="PZU24" s="103"/>
      <c r="PZV24" s="103"/>
      <c r="PZW24" s="103"/>
      <c r="PZX24" s="103"/>
      <c r="PZY24" s="103"/>
      <c r="PZZ24" s="103"/>
      <c r="QAA24" s="103"/>
      <c r="QAB24" s="103"/>
      <c r="QAC24" s="103"/>
      <c r="QAD24" s="103"/>
      <c r="QAE24" s="103"/>
      <c r="QAF24" s="103"/>
      <c r="QAG24" s="103"/>
      <c r="QAH24" s="103"/>
      <c r="QAI24" s="103"/>
      <c r="QAJ24" s="103"/>
      <c r="QAK24" s="103"/>
      <c r="QAL24" s="103"/>
      <c r="QAM24" s="103"/>
      <c r="QAN24" s="103"/>
      <c r="QAO24" s="103"/>
      <c r="QAP24" s="103"/>
      <c r="QAQ24" s="103"/>
      <c r="QAR24" s="103"/>
      <c r="QAS24" s="103"/>
      <c r="QAT24" s="103"/>
      <c r="QAU24" s="103"/>
      <c r="QAV24" s="103"/>
      <c r="QAW24" s="103"/>
      <c r="QAX24" s="103"/>
      <c r="QAY24" s="103"/>
      <c r="QAZ24" s="103"/>
      <c r="QBA24" s="103"/>
      <c r="QBB24" s="103"/>
      <c r="QBC24" s="103"/>
      <c r="QBD24" s="103"/>
      <c r="QBE24" s="103"/>
      <c r="QBF24" s="103"/>
      <c r="QBG24" s="103"/>
      <c r="QBH24" s="103"/>
      <c r="QBI24" s="103"/>
      <c r="QBJ24" s="103"/>
      <c r="QBK24" s="103"/>
      <c r="QBL24" s="103"/>
      <c r="QBM24" s="103"/>
      <c r="QBN24" s="103"/>
      <c r="QBO24" s="103"/>
      <c r="QBP24" s="103"/>
      <c r="QBQ24" s="103"/>
      <c r="QBR24" s="103"/>
      <c r="QBS24" s="103"/>
      <c r="QBT24" s="103"/>
      <c r="QBU24" s="103"/>
      <c r="QBV24" s="103"/>
      <c r="QBW24" s="103"/>
      <c r="QBX24" s="103"/>
      <c r="QBY24" s="103"/>
      <c r="QBZ24" s="103"/>
      <c r="QCA24" s="103"/>
      <c r="QCB24" s="103"/>
      <c r="QCC24" s="103"/>
      <c r="QCD24" s="103"/>
      <c r="QCE24" s="103"/>
      <c r="QCF24" s="103"/>
      <c r="QCG24" s="103"/>
      <c r="QCH24" s="103"/>
      <c r="QCI24" s="103"/>
      <c r="QCJ24" s="103"/>
      <c r="QCK24" s="103"/>
      <c r="QCL24" s="103"/>
      <c r="QCM24" s="103"/>
      <c r="QCN24" s="103"/>
      <c r="QCO24" s="103"/>
      <c r="QCP24" s="103"/>
      <c r="QCQ24" s="103"/>
      <c r="QCR24" s="103"/>
      <c r="QCS24" s="103"/>
      <c r="QCT24" s="103"/>
      <c r="QCU24" s="103"/>
      <c r="QCV24" s="103"/>
      <c r="QCW24" s="103"/>
      <c r="QCX24" s="103"/>
      <c r="QCY24" s="103"/>
      <c r="QCZ24" s="103"/>
      <c r="QDA24" s="103"/>
      <c r="QDB24" s="103"/>
      <c r="QDC24" s="103"/>
      <c r="QDD24" s="103"/>
      <c r="QDE24" s="103"/>
      <c r="QDF24" s="103"/>
      <c r="QDG24" s="103"/>
      <c r="QDH24" s="103"/>
      <c r="QDI24" s="103"/>
      <c r="QDJ24" s="103"/>
      <c r="QDK24" s="103"/>
      <c r="QDL24" s="103"/>
      <c r="QDM24" s="103"/>
      <c r="QDN24" s="103"/>
      <c r="QDO24" s="103"/>
      <c r="QDP24" s="103"/>
      <c r="QDQ24" s="103"/>
      <c r="QDR24" s="103"/>
      <c r="QDS24" s="103"/>
      <c r="QDT24" s="103"/>
      <c r="QDU24" s="103"/>
      <c r="QDV24" s="103"/>
      <c r="QDW24" s="103"/>
      <c r="QDX24" s="103"/>
      <c r="QDY24" s="103"/>
      <c r="QDZ24" s="103"/>
      <c r="QEA24" s="103"/>
      <c r="QEB24" s="103"/>
      <c r="QEC24" s="103"/>
      <c r="QED24" s="103"/>
      <c r="QEE24" s="103"/>
      <c r="QEF24" s="103"/>
      <c r="QEG24" s="103"/>
      <c r="QEH24" s="103"/>
      <c r="QEI24" s="103"/>
      <c r="QEJ24" s="103"/>
      <c r="QEK24" s="103"/>
      <c r="QEL24" s="103"/>
      <c r="QEM24" s="103"/>
      <c r="QEN24" s="103"/>
      <c r="QEO24" s="103"/>
      <c r="QEP24" s="103"/>
      <c r="QEQ24" s="103"/>
      <c r="QER24" s="103"/>
      <c r="QES24" s="103"/>
      <c r="QET24" s="103"/>
      <c r="QEU24" s="103"/>
      <c r="QEV24" s="103"/>
      <c r="QEW24" s="103"/>
      <c r="QEX24" s="103"/>
      <c r="QEY24" s="103"/>
      <c r="QEZ24" s="103"/>
      <c r="QFA24" s="103"/>
      <c r="QFB24" s="103"/>
      <c r="QFC24" s="103"/>
      <c r="QFD24" s="103"/>
      <c r="QFE24" s="103"/>
      <c r="QFF24" s="103"/>
      <c r="QFG24" s="103"/>
      <c r="QFH24" s="103"/>
      <c r="QFI24" s="103"/>
      <c r="QFJ24" s="103"/>
      <c r="QFK24" s="103"/>
      <c r="QFL24" s="103"/>
      <c r="QFM24" s="103"/>
      <c r="QFN24" s="103"/>
      <c r="QFO24" s="103"/>
      <c r="QFP24" s="103"/>
      <c r="QFQ24" s="103"/>
      <c r="QFR24" s="103"/>
      <c r="QFS24" s="103"/>
      <c r="QFT24" s="103"/>
      <c r="QFU24" s="103"/>
      <c r="QFV24" s="103"/>
      <c r="QFW24" s="103"/>
      <c r="QFX24" s="103"/>
      <c r="QFY24" s="103"/>
      <c r="QFZ24" s="103"/>
      <c r="QGA24" s="103"/>
      <c r="QGB24" s="103"/>
      <c r="QGC24" s="103"/>
      <c r="QGD24" s="103"/>
      <c r="QGE24" s="103"/>
      <c r="QGF24" s="103"/>
      <c r="QGG24" s="103"/>
      <c r="QGH24" s="103"/>
      <c r="QGI24" s="103"/>
      <c r="QGJ24" s="103"/>
      <c r="QGK24" s="103"/>
      <c r="QGL24" s="103"/>
      <c r="QGM24" s="103"/>
      <c r="QGN24" s="103"/>
      <c r="QGO24" s="103"/>
      <c r="QGP24" s="103"/>
      <c r="QGQ24" s="103"/>
      <c r="QGR24" s="103"/>
      <c r="QGS24" s="103"/>
      <c r="QGT24" s="103"/>
      <c r="QGU24" s="103"/>
      <c r="QGV24" s="103"/>
      <c r="QGW24" s="103"/>
      <c r="QGX24" s="103"/>
      <c r="QGY24" s="103"/>
      <c r="QGZ24" s="103"/>
      <c r="QHA24" s="103"/>
      <c r="QHB24" s="103"/>
      <c r="QHC24" s="103"/>
      <c r="QHD24" s="103"/>
      <c r="QHE24" s="103"/>
      <c r="QHF24" s="103"/>
      <c r="QHG24" s="103"/>
      <c r="QHH24" s="103"/>
      <c r="QHI24" s="103"/>
      <c r="QHJ24" s="103"/>
      <c r="QHK24" s="103"/>
      <c r="QHL24" s="103"/>
      <c r="QHM24" s="103"/>
      <c r="QHN24" s="103"/>
      <c r="QHO24" s="103"/>
      <c r="QHP24" s="103"/>
      <c r="QHQ24" s="103"/>
      <c r="QHR24" s="103"/>
      <c r="QHS24" s="103"/>
      <c r="QHT24" s="103"/>
      <c r="QHU24" s="103"/>
      <c r="QHV24" s="103"/>
      <c r="QHW24" s="103"/>
      <c r="QHX24" s="103"/>
      <c r="QHY24" s="103"/>
      <c r="QHZ24" s="103"/>
      <c r="QIA24" s="103"/>
      <c r="QIB24" s="103"/>
      <c r="QIC24" s="103"/>
      <c r="QID24" s="103"/>
      <c r="QIE24" s="103"/>
      <c r="QIF24" s="103"/>
      <c r="QIG24" s="103"/>
      <c r="QIH24" s="103"/>
      <c r="QII24" s="103"/>
      <c r="QIJ24" s="103"/>
      <c r="QIK24" s="103"/>
      <c r="QIL24" s="103"/>
      <c r="QIM24" s="103"/>
      <c r="QIN24" s="103"/>
      <c r="QIO24" s="103"/>
      <c r="QIP24" s="103"/>
      <c r="QIQ24" s="103"/>
      <c r="QIR24" s="103"/>
      <c r="QIS24" s="103"/>
      <c r="QIT24" s="103"/>
      <c r="QIU24" s="103"/>
      <c r="QIV24" s="103"/>
      <c r="QIW24" s="103"/>
      <c r="QIX24" s="103"/>
      <c r="QIY24" s="103"/>
      <c r="QIZ24" s="103"/>
      <c r="QJA24" s="103"/>
      <c r="QJB24" s="103"/>
      <c r="QJC24" s="103"/>
      <c r="QJD24" s="103"/>
      <c r="QJE24" s="103"/>
      <c r="QJF24" s="103"/>
      <c r="QJG24" s="103"/>
      <c r="QJH24" s="103"/>
      <c r="QJI24" s="103"/>
      <c r="QJJ24" s="103"/>
      <c r="QJK24" s="103"/>
      <c r="QJL24" s="103"/>
      <c r="QJM24" s="103"/>
      <c r="QJN24" s="103"/>
      <c r="QJO24" s="103"/>
      <c r="QJP24" s="103"/>
      <c r="QJQ24" s="103"/>
      <c r="QJR24" s="103"/>
      <c r="QJS24" s="103"/>
      <c r="QJT24" s="103"/>
      <c r="QJU24" s="103"/>
      <c r="QJV24" s="103"/>
      <c r="QJW24" s="103"/>
      <c r="QJX24" s="103"/>
      <c r="QJY24" s="103"/>
      <c r="QJZ24" s="103"/>
      <c r="QKA24" s="103"/>
      <c r="QKB24" s="103"/>
      <c r="QKC24" s="103"/>
      <c r="QKD24" s="103"/>
      <c r="QKE24" s="103"/>
      <c r="QKF24" s="103"/>
      <c r="QKG24" s="103"/>
      <c r="QKH24" s="103"/>
      <c r="QKI24" s="103"/>
      <c r="QKJ24" s="103"/>
      <c r="QKK24" s="103"/>
      <c r="QKL24" s="103"/>
      <c r="QKM24" s="103"/>
      <c r="QKN24" s="103"/>
      <c r="QKO24" s="103"/>
      <c r="QKP24" s="103"/>
      <c r="QKQ24" s="103"/>
      <c r="QKR24" s="103"/>
      <c r="QKS24" s="103"/>
      <c r="QKT24" s="103"/>
      <c r="QKU24" s="103"/>
      <c r="QKV24" s="103"/>
      <c r="QKW24" s="103"/>
      <c r="QKX24" s="103"/>
      <c r="QKY24" s="103"/>
      <c r="QKZ24" s="103"/>
      <c r="QLA24" s="103"/>
      <c r="QLB24" s="103"/>
      <c r="QLC24" s="103"/>
      <c r="QLD24" s="103"/>
      <c r="QLE24" s="103"/>
      <c r="QLF24" s="103"/>
      <c r="QLG24" s="103"/>
      <c r="QLH24" s="103"/>
      <c r="QLI24" s="103"/>
      <c r="QLJ24" s="103"/>
      <c r="QLK24" s="103"/>
      <c r="QLL24" s="103"/>
      <c r="QLM24" s="103"/>
      <c r="QLN24" s="103"/>
      <c r="QLO24" s="103"/>
      <c r="QLP24" s="103"/>
      <c r="QLQ24" s="103"/>
      <c r="QLR24" s="103"/>
      <c r="QLS24" s="103"/>
      <c r="QLT24" s="103"/>
      <c r="QLU24" s="103"/>
      <c r="QLV24" s="103"/>
      <c r="QLW24" s="103"/>
      <c r="QLX24" s="103"/>
      <c r="QLY24" s="103"/>
      <c r="QLZ24" s="103"/>
      <c r="QMA24" s="103"/>
      <c r="QMB24" s="103"/>
      <c r="QMC24" s="103"/>
      <c r="QMD24" s="103"/>
      <c r="QME24" s="103"/>
      <c r="QMF24" s="103"/>
      <c r="QMG24" s="103"/>
      <c r="QMH24" s="103"/>
      <c r="QMI24" s="103"/>
      <c r="QMJ24" s="103"/>
      <c r="QMK24" s="103"/>
      <c r="QML24" s="103"/>
      <c r="QMM24" s="103"/>
      <c r="QMN24" s="103"/>
      <c r="QMO24" s="103"/>
      <c r="QMP24" s="103"/>
      <c r="QMQ24" s="103"/>
      <c r="QMR24" s="103"/>
      <c r="QMS24" s="103"/>
      <c r="QMT24" s="103"/>
      <c r="QMU24" s="103"/>
      <c r="QMV24" s="103"/>
      <c r="QMW24" s="103"/>
      <c r="QMX24" s="103"/>
      <c r="QMY24" s="103"/>
      <c r="QMZ24" s="103"/>
      <c r="QNA24" s="103"/>
      <c r="QNB24" s="103"/>
      <c r="QNC24" s="103"/>
      <c r="QND24" s="103"/>
      <c r="QNE24" s="103"/>
      <c r="QNF24" s="103"/>
      <c r="QNG24" s="103"/>
      <c r="QNH24" s="103"/>
      <c r="QNI24" s="103"/>
      <c r="QNJ24" s="103"/>
      <c r="QNK24" s="103"/>
      <c r="QNL24" s="103"/>
      <c r="QNM24" s="103"/>
      <c r="QNN24" s="103"/>
      <c r="QNO24" s="103"/>
      <c r="QNP24" s="103"/>
      <c r="QNQ24" s="103"/>
      <c r="QNR24" s="103"/>
      <c r="QNS24" s="103"/>
      <c r="QNT24" s="103"/>
      <c r="QNU24" s="103"/>
      <c r="QNV24" s="103"/>
      <c r="QNW24" s="103"/>
      <c r="QNX24" s="103"/>
      <c r="QNY24" s="103"/>
      <c r="QNZ24" s="103"/>
      <c r="QOA24" s="103"/>
      <c r="QOB24" s="103"/>
      <c r="QOC24" s="103"/>
      <c r="QOD24" s="103"/>
      <c r="QOE24" s="103"/>
      <c r="QOF24" s="103"/>
      <c r="QOG24" s="103"/>
      <c r="QOH24" s="103"/>
      <c r="QOI24" s="103"/>
      <c r="QOJ24" s="103"/>
      <c r="QOK24" s="103"/>
      <c r="QOL24" s="103"/>
      <c r="QOM24" s="103"/>
      <c r="QON24" s="103"/>
      <c r="QOO24" s="103"/>
      <c r="QOP24" s="103"/>
      <c r="QOQ24" s="103"/>
      <c r="QOR24" s="103"/>
      <c r="QOS24" s="103"/>
      <c r="QOT24" s="103"/>
      <c r="QOU24" s="103"/>
      <c r="QOV24" s="103"/>
      <c r="QOW24" s="103"/>
      <c r="QOX24" s="103"/>
      <c r="QOY24" s="103"/>
      <c r="QOZ24" s="103"/>
      <c r="QPA24" s="103"/>
      <c r="QPB24" s="103"/>
      <c r="QPC24" s="103"/>
      <c r="QPD24" s="103"/>
      <c r="QPE24" s="103"/>
      <c r="QPF24" s="103"/>
      <c r="QPG24" s="103"/>
      <c r="QPH24" s="103"/>
      <c r="QPI24" s="103"/>
      <c r="QPJ24" s="103"/>
      <c r="QPK24" s="103"/>
      <c r="QPL24" s="103"/>
      <c r="QPM24" s="103"/>
      <c r="QPN24" s="103"/>
      <c r="QPO24" s="103"/>
      <c r="QPP24" s="103"/>
      <c r="QPQ24" s="103"/>
      <c r="QPR24" s="103"/>
      <c r="QPS24" s="103"/>
      <c r="QPT24" s="103"/>
      <c r="QPU24" s="103"/>
      <c r="QPV24" s="103"/>
      <c r="QPW24" s="103"/>
      <c r="QPX24" s="103"/>
      <c r="QPY24" s="103"/>
      <c r="QPZ24" s="103"/>
      <c r="QQA24" s="103"/>
      <c r="QQB24" s="103"/>
      <c r="QQC24" s="103"/>
      <c r="QQD24" s="103"/>
      <c r="QQE24" s="103"/>
      <c r="QQF24" s="103"/>
      <c r="QQG24" s="103"/>
      <c r="QQH24" s="103"/>
      <c r="QQI24" s="103"/>
      <c r="QQJ24" s="103"/>
      <c r="QQK24" s="103"/>
      <c r="QQL24" s="103"/>
      <c r="QQM24" s="103"/>
      <c r="QQN24" s="103"/>
      <c r="QQO24" s="103"/>
      <c r="QQP24" s="103"/>
      <c r="QQQ24" s="103"/>
      <c r="QQR24" s="103"/>
      <c r="QQS24" s="103"/>
      <c r="QQT24" s="103"/>
      <c r="QQU24" s="103"/>
      <c r="QQV24" s="103"/>
      <c r="QQW24" s="103"/>
      <c r="QQX24" s="103"/>
      <c r="QQY24" s="103"/>
      <c r="QQZ24" s="103"/>
      <c r="QRA24" s="103"/>
      <c r="QRB24" s="103"/>
      <c r="QRC24" s="103"/>
      <c r="QRD24" s="103"/>
      <c r="QRE24" s="103"/>
      <c r="QRF24" s="103"/>
      <c r="QRG24" s="103"/>
      <c r="QRH24" s="103"/>
      <c r="QRI24" s="103"/>
      <c r="QRJ24" s="103"/>
      <c r="QRK24" s="103"/>
      <c r="QRL24" s="103"/>
      <c r="QRM24" s="103"/>
      <c r="QRN24" s="103"/>
      <c r="QRO24" s="103"/>
      <c r="QRP24" s="103"/>
      <c r="QRQ24" s="103"/>
      <c r="QRR24" s="103"/>
      <c r="QRS24" s="103"/>
      <c r="QRT24" s="103"/>
      <c r="QRU24" s="103"/>
      <c r="QRV24" s="103"/>
      <c r="QRW24" s="103"/>
      <c r="QRX24" s="103"/>
      <c r="QRY24" s="103"/>
      <c r="QRZ24" s="103"/>
      <c r="QSA24" s="103"/>
      <c r="QSB24" s="103"/>
      <c r="QSC24" s="103"/>
      <c r="QSD24" s="103"/>
      <c r="QSE24" s="103"/>
      <c r="QSF24" s="103"/>
      <c r="QSG24" s="103"/>
      <c r="QSH24" s="103"/>
      <c r="QSI24" s="103"/>
      <c r="QSJ24" s="103"/>
      <c r="QSK24" s="103"/>
      <c r="QSL24" s="103"/>
      <c r="QSM24" s="103"/>
      <c r="QSN24" s="103"/>
      <c r="QSO24" s="103"/>
      <c r="QSP24" s="103"/>
      <c r="QSQ24" s="103"/>
      <c r="QSR24" s="103"/>
      <c r="QSS24" s="103"/>
      <c r="QST24" s="103"/>
      <c r="QSU24" s="103"/>
      <c r="QSV24" s="103"/>
      <c r="QSW24" s="103"/>
      <c r="QSX24" s="103"/>
      <c r="QSY24" s="103"/>
      <c r="QSZ24" s="103"/>
      <c r="QTA24" s="103"/>
      <c r="QTB24" s="103"/>
      <c r="QTC24" s="103"/>
      <c r="QTD24" s="103"/>
      <c r="QTE24" s="103"/>
      <c r="QTF24" s="103"/>
      <c r="QTG24" s="103"/>
      <c r="QTH24" s="103"/>
      <c r="QTI24" s="103"/>
      <c r="QTJ24" s="103"/>
      <c r="QTK24" s="103"/>
      <c r="QTL24" s="103"/>
      <c r="QTM24" s="103"/>
      <c r="QTN24" s="103"/>
      <c r="QTO24" s="103"/>
      <c r="QTP24" s="103"/>
      <c r="QTQ24" s="103"/>
      <c r="QTR24" s="103"/>
      <c r="QTS24" s="103"/>
      <c r="QTT24" s="103"/>
      <c r="QTU24" s="103"/>
      <c r="QTV24" s="103"/>
      <c r="QTW24" s="103"/>
      <c r="QTX24" s="103"/>
      <c r="QTY24" s="103"/>
      <c r="QTZ24" s="103"/>
      <c r="QUA24" s="103"/>
      <c r="QUB24" s="103"/>
      <c r="QUC24" s="103"/>
      <c r="QUD24" s="103"/>
      <c r="QUE24" s="103"/>
      <c r="QUF24" s="103"/>
      <c r="QUG24" s="103"/>
      <c r="QUH24" s="103"/>
      <c r="QUI24" s="103"/>
      <c r="QUJ24" s="103"/>
      <c r="QUK24" s="103"/>
      <c r="QUL24" s="103"/>
      <c r="QUM24" s="103"/>
      <c r="QUN24" s="103"/>
      <c r="QUO24" s="103"/>
      <c r="QUP24" s="103"/>
      <c r="QUQ24" s="103"/>
      <c r="QUR24" s="103"/>
      <c r="QUS24" s="103"/>
      <c r="QUT24" s="103"/>
      <c r="QUU24" s="103"/>
      <c r="QUV24" s="103"/>
      <c r="QUW24" s="103"/>
      <c r="QUX24" s="103"/>
      <c r="QUY24" s="103"/>
      <c r="QUZ24" s="103"/>
      <c r="QVA24" s="103"/>
      <c r="QVB24" s="103"/>
      <c r="QVC24" s="103"/>
      <c r="QVD24" s="103"/>
      <c r="QVE24" s="103"/>
      <c r="QVF24" s="103"/>
      <c r="QVG24" s="103"/>
      <c r="QVH24" s="103"/>
      <c r="QVI24" s="103"/>
      <c r="QVJ24" s="103"/>
      <c r="QVK24" s="103"/>
      <c r="QVL24" s="103"/>
      <c r="QVM24" s="103"/>
      <c r="QVN24" s="103"/>
      <c r="QVO24" s="103"/>
      <c r="QVP24" s="103"/>
      <c r="QVQ24" s="103"/>
      <c r="QVR24" s="103"/>
      <c r="QVS24" s="103"/>
      <c r="QVT24" s="103"/>
      <c r="QVU24" s="103"/>
      <c r="QVV24" s="103"/>
      <c r="QVW24" s="103"/>
      <c r="QVX24" s="103"/>
      <c r="QVY24" s="103"/>
      <c r="QVZ24" s="103"/>
      <c r="QWA24" s="103"/>
      <c r="QWB24" s="103"/>
      <c r="QWC24" s="103"/>
      <c r="QWD24" s="103"/>
      <c r="QWE24" s="103"/>
      <c r="QWF24" s="103"/>
      <c r="QWG24" s="103"/>
      <c r="QWH24" s="103"/>
      <c r="QWI24" s="103"/>
      <c r="QWJ24" s="103"/>
      <c r="QWK24" s="103"/>
      <c r="QWL24" s="103"/>
      <c r="QWM24" s="103"/>
      <c r="QWN24" s="103"/>
      <c r="QWO24" s="103"/>
      <c r="QWP24" s="103"/>
      <c r="QWQ24" s="103"/>
      <c r="QWR24" s="103"/>
      <c r="QWS24" s="103"/>
      <c r="QWT24" s="103"/>
      <c r="QWU24" s="103"/>
      <c r="QWV24" s="103"/>
      <c r="QWW24" s="103"/>
      <c r="QWX24" s="103"/>
      <c r="QWY24" s="103"/>
      <c r="QWZ24" s="103"/>
      <c r="QXA24" s="103"/>
      <c r="QXB24" s="103"/>
      <c r="QXC24" s="103"/>
      <c r="QXD24" s="103"/>
      <c r="QXE24" s="103"/>
      <c r="QXF24" s="103"/>
      <c r="QXG24" s="103"/>
      <c r="QXH24" s="103"/>
      <c r="QXI24" s="103"/>
      <c r="QXJ24" s="103"/>
      <c r="QXK24" s="103"/>
      <c r="QXL24" s="103"/>
      <c r="QXM24" s="103"/>
      <c r="QXN24" s="103"/>
      <c r="QXO24" s="103"/>
      <c r="QXP24" s="103"/>
      <c r="QXQ24" s="103"/>
      <c r="QXR24" s="103"/>
      <c r="QXS24" s="103"/>
      <c r="QXT24" s="103"/>
      <c r="QXU24" s="103"/>
      <c r="QXV24" s="103"/>
      <c r="QXW24" s="103"/>
      <c r="QXX24" s="103"/>
      <c r="QXY24" s="103"/>
      <c r="QXZ24" s="103"/>
      <c r="QYA24" s="103"/>
      <c r="QYB24" s="103"/>
      <c r="QYC24" s="103"/>
      <c r="QYD24" s="103"/>
      <c r="QYE24" s="103"/>
      <c r="QYF24" s="103"/>
      <c r="QYG24" s="103"/>
      <c r="QYH24" s="103"/>
      <c r="QYI24" s="103"/>
      <c r="QYJ24" s="103"/>
      <c r="QYK24" s="103"/>
      <c r="QYL24" s="103"/>
      <c r="QYM24" s="103"/>
      <c r="QYN24" s="103"/>
      <c r="QYO24" s="103"/>
      <c r="QYP24" s="103"/>
      <c r="QYQ24" s="103"/>
      <c r="QYR24" s="103"/>
      <c r="QYS24" s="103"/>
      <c r="QYT24" s="103"/>
      <c r="QYU24" s="103"/>
      <c r="QYV24" s="103"/>
      <c r="QYW24" s="103"/>
      <c r="QYX24" s="103"/>
      <c r="QYY24" s="103"/>
      <c r="QYZ24" s="103"/>
      <c r="QZA24" s="103"/>
      <c r="QZB24" s="103"/>
      <c r="QZC24" s="103"/>
      <c r="QZD24" s="103"/>
      <c r="QZE24" s="103"/>
      <c r="QZF24" s="103"/>
      <c r="QZG24" s="103"/>
      <c r="QZH24" s="103"/>
      <c r="QZI24" s="103"/>
      <c r="QZJ24" s="103"/>
      <c r="QZK24" s="103"/>
      <c r="QZL24" s="103"/>
      <c r="QZM24" s="103"/>
      <c r="QZN24" s="103"/>
      <c r="QZO24" s="103"/>
      <c r="QZP24" s="103"/>
      <c r="QZQ24" s="103"/>
      <c r="QZR24" s="103"/>
      <c r="QZS24" s="103"/>
      <c r="QZT24" s="103"/>
      <c r="QZU24" s="103"/>
      <c r="QZV24" s="103"/>
      <c r="QZW24" s="103"/>
      <c r="QZX24" s="103"/>
      <c r="QZY24" s="103"/>
      <c r="QZZ24" s="103"/>
      <c r="RAA24" s="103"/>
      <c r="RAB24" s="103"/>
      <c r="RAC24" s="103"/>
      <c r="RAD24" s="103"/>
      <c r="RAE24" s="103"/>
      <c r="RAF24" s="103"/>
      <c r="RAG24" s="103"/>
      <c r="RAH24" s="103"/>
      <c r="RAI24" s="103"/>
      <c r="RAJ24" s="103"/>
      <c r="RAK24" s="103"/>
      <c r="RAL24" s="103"/>
      <c r="RAM24" s="103"/>
      <c r="RAN24" s="103"/>
      <c r="RAO24" s="103"/>
      <c r="RAP24" s="103"/>
      <c r="RAQ24" s="103"/>
      <c r="RAR24" s="103"/>
      <c r="RAS24" s="103"/>
      <c r="RAT24" s="103"/>
      <c r="RAU24" s="103"/>
      <c r="RAV24" s="103"/>
      <c r="RAW24" s="103"/>
      <c r="RAX24" s="103"/>
      <c r="RAY24" s="103"/>
      <c r="RAZ24" s="103"/>
      <c r="RBA24" s="103"/>
      <c r="RBB24" s="103"/>
      <c r="RBC24" s="103"/>
      <c r="RBD24" s="103"/>
      <c r="RBE24" s="103"/>
      <c r="RBF24" s="103"/>
      <c r="RBG24" s="103"/>
      <c r="RBH24" s="103"/>
      <c r="RBI24" s="103"/>
      <c r="RBJ24" s="103"/>
      <c r="RBK24" s="103"/>
      <c r="RBL24" s="103"/>
      <c r="RBM24" s="103"/>
      <c r="RBN24" s="103"/>
      <c r="RBO24" s="103"/>
      <c r="RBP24" s="103"/>
      <c r="RBQ24" s="103"/>
      <c r="RBR24" s="103"/>
      <c r="RBS24" s="103"/>
      <c r="RBT24" s="103"/>
      <c r="RBU24" s="103"/>
      <c r="RBV24" s="103"/>
      <c r="RBW24" s="103"/>
      <c r="RBX24" s="103"/>
      <c r="RBY24" s="103"/>
      <c r="RBZ24" s="103"/>
      <c r="RCA24" s="103"/>
      <c r="RCB24" s="103"/>
      <c r="RCC24" s="103"/>
      <c r="RCD24" s="103"/>
      <c r="RCE24" s="103"/>
      <c r="RCF24" s="103"/>
      <c r="RCG24" s="103"/>
      <c r="RCH24" s="103"/>
      <c r="RCI24" s="103"/>
      <c r="RCJ24" s="103"/>
      <c r="RCK24" s="103"/>
      <c r="RCL24" s="103"/>
      <c r="RCM24" s="103"/>
      <c r="RCN24" s="103"/>
      <c r="RCO24" s="103"/>
      <c r="RCP24" s="103"/>
      <c r="RCQ24" s="103"/>
      <c r="RCR24" s="103"/>
      <c r="RCS24" s="103"/>
      <c r="RCT24" s="103"/>
      <c r="RCU24" s="103"/>
      <c r="RCV24" s="103"/>
      <c r="RCW24" s="103"/>
      <c r="RCX24" s="103"/>
      <c r="RCY24" s="103"/>
      <c r="RCZ24" s="103"/>
      <c r="RDA24" s="103"/>
      <c r="RDB24" s="103"/>
      <c r="RDC24" s="103"/>
      <c r="RDD24" s="103"/>
      <c r="RDE24" s="103"/>
      <c r="RDF24" s="103"/>
      <c r="RDG24" s="103"/>
      <c r="RDH24" s="103"/>
      <c r="RDI24" s="103"/>
      <c r="RDJ24" s="103"/>
      <c r="RDK24" s="103"/>
      <c r="RDL24" s="103"/>
      <c r="RDM24" s="103"/>
      <c r="RDN24" s="103"/>
      <c r="RDO24" s="103"/>
      <c r="RDP24" s="103"/>
      <c r="RDQ24" s="103"/>
      <c r="RDR24" s="103"/>
      <c r="RDS24" s="103"/>
      <c r="RDT24" s="103"/>
      <c r="RDU24" s="103"/>
      <c r="RDV24" s="103"/>
      <c r="RDW24" s="103"/>
      <c r="RDX24" s="103"/>
      <c r="RDY24" s="103"/>
      <c r="RDZ24" s="103"/>
      <c r="REA24" s="103"/>
      <c r="REB24" s="103"/>
      <c r="REC24" s="103"/>
      <c r="RED24" s="103"/>
      <c r="REE24" s="103"/>
      <c r="REF24" s="103"/>
      <c r="REG24" s="103"/>
      <c r="REH24" s="103"/>
      <c r="REI24" s="103"/>
      <c r="REJ24" s="103"/>
      <c r="REK24" s="103"/>
      <c r="REL24" s="103"/>
      <c r="REM24" s="103"/>
      <c r="REN24" s="103"/>
      <c r="REO24" s="103"/>
      <c r="REP24" s="103"/>
      <c r="REQ24" s="103"/>
      <c r="RER24" s="103"/>
      <c r="RES24" s="103"/>
      <c r="RET24" s="103"/>
      <c r="REU24" s="103"/>
      <c r="REV24" s="103"/>
      <c r="REW24" s="103"/>
      <c r="REX24" s="103"/>
      <c r="REY24" s="103"/>
      <c r="REZ24" s="103"/>
      <c r="RFA24" s="103"/>
      <c r="RFB24" s="103"/>
      <c r="RFC24" s="103"/>
      <c r="RFD24" s="103"/>
      <c r="RFE24" s="103"/>
      <c r="RFF24" s="103"/>
      <c r="RFG24" s="103"/>
      <c r="RFH24" s="103"/>
      <c r="RFI24" s="103"/>
      <c r="RFJ24" s="103"/>
      <c r="RFK24" s="103"/>
      <c r="RFL24" s="103"/>
      <c r="RFM24" s="103"/>
      <c r="RFN24" s="103"/>
      <c r="RFO24" s="103"/>
      <c r="RFP24" s="103"/>
      <c r="RFQ24" s="103"/>
      <c r="RFR24" s="103"/>
      <c r="RFS24" s="103"/>
      <c r="RFT24" s="103"/>
      <c r="RFU24" s="103"/>
      <c r="RFV24" s="103"/>
      <c r="RFW24" s="103"/>
      <c r="RFX24" s="103"/>
      <c r="RFY24" s="103"/>
      <c r="RFZ24" s="103"/>
      <c r="RGA24" s="103"/>
      <c r="RGB24" s="103"/>
      <c r="RGC24" s="103"/>
      <c r="RGD24" s="103"/>
      <c r="RGE24" s="103"/>
      <c r="RGF24" s="103"/>
      <c r="RGG24" s="103"/>
      <c r="RGH24" s="103"/>
      <c r="RGI24" s="103"/>
      <c r="RGJ24" s="103"/>
      <c r="RGK24" s="103"/>
      <c r="RGL24" s="103"/>
      <c r="RGM24" s="103"/>
      <c r="RGN24" s="103"/>
      <c r="RGO24" s="103"/>
      <c r="RGP24" s="103"/>
      <c r="RGQ24" s="103"/>
      <c r="RGR24" s="103"/>
      <c r="RGS24" s="103"/>
      <c r="RGT24" s="103"/>
      <c r="RGU24" s="103"/>
      <c r="RGV24" s="103"/>
      <c r="RGW24" s="103"/>
      <c r="RGX24" s="103"/>
      <c r="RGY24" s="103"/>
      <c r="RGZ24" s="103"/>
      <c r="RHA24" s="103"/>
      <c r="RHB24" s="103"/>
      <c r="RHC24" s="103"/>
      <c r="RHD24" s="103"/>
      <c r="RHE24" s="103"/>
      <c r="RHF24" s="103"/>
      <c r="RHG24" s="103"/>
      <c r="RHH24" s="103"/>
      <c r="RHI24" s="103"/>
      <c r="RHJ24" s="103"/>
      <c r="RHK24" s="103"/>
      <c r="RHL24" s="103"/>
      <c r="RHM24" s="103"/>
      <c r="RHN24" s="103"/>
      <c r="RHO24" s="103"/>
      <c r="RHP24" s="103"/>
      <c r="RHQ24" s="103"/>
      <c r="RHR24" s="103"/>
      <c r="RHS24" s="103"/>
      <c r="RHT24" s="103"/>
      <c r="RHU24" s="103"/>
      <c r="RHV24" s="103"/>
      <c r="RHW24" s="103"/>
      <c r="RHX24" s="103"/>
      <c r="RHY24" s="103"/>
      <c r="RHZ24" s="103"/>
      <c r="RIA24" s="103"/>
      <c r="RIB24" s="103"/>
      <c r="RIC24" s="103"/>
      <c r="RID24" s="103"/>
      <c r="RIE24" s="103"/>
      <c r="RIF24" s="103"/>
      <c r="RIG24" s="103"/>
      <c r="RIH24" s="103"/>
      <c r="RII24" s="103"/>
      <c r="RIJ24" s="103"/>
      <c r="RIK24" s="103"/>
      <c r="RIL24" s="103"/>
      <c r="RIM24" s="103"/>
      <c r="RIN24" s="103"/>
      <c r="RIO24" s="103"/>
      <c r="RIP24" s="103"/>
      <c r="RIQ24" s="103"/>
      <c r="RIR24" s="103"/>
      <c r="RIS24" s="103"/>
      <c r="RIT24" s="103"/>
      <c r="RIU24" s="103"/>
      <c r="RIV24" s="103"/>
      <c r="RIW24" s="103"/>
      <c r="RIX24" s="103"/>
      <c r="RIY24" s="103"/>
      <c r="RIZ24" s="103"/>
      <c r="RJA24" s="103"/>
      <c r="RJB24" s="103"/>
      <c r="RJC24" s="103"/>
      <c r="RJD24" s="103"/>
      <c r="RJE24" s="103"/>
      <c r="RJF24" s="103"/>
      <c r="RJG24" s="103"/>
      <c r="RJH24" s="103"/>
      <c r="RJI24" s="103"/>
      <c r="RJJ24" s="103"/>
      <c r="RJK24" s="103"/>
      <c r="RJL24" s="103"/>
      <c r="RJM24" s="103"/>
      <c r="RJN24" s="103"/>
      <c r="RJO24" s="103"/>
      <c r="RJP24" s="103"/>
      <c r="RJQ24" s="103"/>
      <c r="RJR24" s="103"/>
      <c r="RJS24" s="103"/>
      <c r="RJT24" s="103"/>
      <c r="RJU24" s="103"/>
      <c r="RJV24" s="103"/>
      <c r="RJW24" s="103"/>
      <c r="RJX24" s="103"/>
      <c r="RJY24" s="103"/>
      <c r="RJZ24" s="103"/>
      <c r="RKA24" s="103"/>
      <c r="RKB24" s="103"/>
      <c r="RKC24" s="103"/>
      <c r="RKD24" s="103"/>
      <c r="RKE24" s="103"/>
      <c r="RKF24" s="103"/>
      <c r="RKG24" s="103"/>
      <c r="RKH24" s="103"/>
      <c r="RKI24" s="103"/>
      <c r="RKJ24" s="103"/>
      <c r="RKK24" s="103"/>
      <c r="RKL24" s="103"/>
      <c r="RKM24" s="103"/>
      <c r="RKN24" s="103"/>
      <c r="RKO24" s="103"/>
      <c r="RKP24" s="103"/>
      <c r="RKQ24" s="103"/>
      <c r="RKR24" s="103"/>
      <c r="RKS24" s="103"/>
      <c r="RKT24" s="103"/>
      <c r="RKU24" s="103"/>
      <c r="RKV24" s="103"/>
      <c r="RKW24" s="103"/>
      <c r="RKX24" s="103"/>
      <c r="RKY24" s="103"/>
      <c r="RKZ24" s="103"/>
      <c r="RLA24" s="103"/>
      <c r="RLB24" s="103"/>
      <c r="RLC24" s="103"/>
      <c r="RLD24" s="103"/>
      <c r="RLE24" s="103"/>
      <c r="RLF24" s="103"/>
      <c r="RLG24" s="103"/>
      <c r="RLH24" s="103"/>
      <c r="RLI24" s="103"/>
      <c r="RLJ24" s="103"/>
      <c r="RLK24" s="103"/>
      <c r="RLL24" s="103"/>
      <c r="RLM24" s="103"/>
      <c r="RLN24" s="103"/>
      <c r="RLO24" s="103"/>
      <c r="RLP24" s="103"/>
      <c r="RLQ24" s="103"/>
      <c r="RLR24" s="103"/>
      <c r="RLS24" s="103"/>
      <c r="RLT24" s="103"/>
      <c r="RLU24" s="103"/>
      <c r="RLV24" s="103"/>
      <c r="RLW24" s="103"/>
      <c r="RLX24" s="103"/>
      <c r="RLY24" s="103"/>
      <c r="RLZ24" s="103"/>
      <c r="RMA24" s="103"/>
      <c r="RMB24" s="103"/>
      <c r="RMC24" s="103"/>
      <c r="RMD24" s="103"/>
      <c r="RME24" s="103"/>
      <c r="RMF24" s="103"/>
      <c r="RMG24" s="103"/>
      <c r="RMH24" s="103"/>
      <c r="RMI24" s="103"/>
      <c r="RMJ24" s="103"/>
      <c r="RMK24" s="103"/>
      <c r="RML24" s="103"/>
      <c r="RMM24" s="103"/>
      <c r="RMN24" s="103"/>
      <c r="RMO24" s="103"/>
      <c r="RMP24" s="103"/>
      <c r="RMQ24" s="103"/>
      <c r="RMR24" s="103"/>
      <c r="RMS24" s="103"/>
      <c r="RMT24" s="103"/>
      <c r="RMU24" s="103"/>
      <c r="RMV24" s="103"/>
      <c r="RMW24" s="103"/>
      <c r="RMX24" s="103"/>
      <c r="RMY24" s="103"/>
      <c r="RMZ24" s="103"/>
      <c r="RNA24" s="103"/>
      <c r="RNB24" s="103"/>
      <c r="RNC24" s="103"/>
      <c r="RND24" s="103"/>
      <c r="RNE24" s="103"/>
      <c r="RNF24" s="103"/>
      <c r="RNG24" s="103"/>
      <c r="RNH24" s="103"/>
      <c r="RNI24" s="103"/>
      <c r="RNJ24" s="103"/>
      <c r="RNK24" s="103"/>
      <c r="RNL24" s="103"/>
      <c r="RNM24" s="103"/>
      <c r="RNN24" s="103"/>
      <c r="RNO24" s="103"/>
      <c r="RNP24" s="103"/>
      <c r="RNQ24" s="103"/>
      <c r="RNR24" s="103"/>
      <c r="RNS24" s="103"/>
      <c r="RNT24" s="103"/>
      <c r="RNU24" s="103"/>
      <c r="RNV24" s="103"/>
      <c r="RNW24" s="103"/>
      <c r="RNX24" s="103"/>
      <c r="RNY24" s="103"/>
      <c r="RNZ24" s="103"/>
      <c r="ROA24" s="103"/>
      <c r="ROB24" s="103"/>
      <c r="ROC24" s="103"/>
      <c r="ROD24" s="103"/>
      <c r="ROE24" s="103"/>
      <c r="ROF24" s="103"/>
      <c r="ROG24" s="103"/>
      <c r="ROH24" s="103"/>
      <c r="ROI24" s="103"/>
      <c r="ROJ24" s="103"/>
      <c r="ROK24" s="103"/>
      <c r="ROL24" s="103"/>
      <c r="ROM24" s="103"/>
      <c r="RON24" s="103"/>
      <c r="ROO24" s="103"/>
      <c r="ROP24" s="103"/>
      <c r="ROQ24" s="103"/>
      <c r="ROR24" s="103"/>
      <c r="ROS24" s="103"/>
      <c r="ROT24" s="103"/>
      <c r="ROU24" s="103"/>
      <c r="ROV24" s="103"/>
      <c r="ROW24" s="103"/>
      <c r="ROX24" s="103"/>
      <c r="ROY24" s="103"/>
      <c r="ROZ24" s="103"/>
      <c r="RPA24" s="103"/>
      <c r="RPB24" s="103"/>
      <c r="RPC24" s="103"/>
      <c r="RPD24" s="103"/>
      <c r="RPE24" s="103"/>
      <c r="RPF24" s="103"/>
      <c r="RPG24" s="103"/>
      <c r="RPH24" s="103"/>
      <c r="RPI24" s="103"/>
      <c r="RPJ24" s="103"/>
      <c r="RPK24" s="103"/>
      <c r="RPL24" s="103"/>
      <c r="RPM24" s="103"/>
      <c r="RPN24" s="103"/>
      <c r="RPO24" s="103"/>
      <c r="RPP24" s="103"/>
      <c r="RPQ24" s="103"/>
      <c r="RPR24" s="103"/>
      <c r="RPS24" s="103"/>
      <c r="RPT24" s="103"/>
      <c r="RPU24" s="103"/>
      <c r="RPV24" s="103"/>
      <c r="RPW24" s="103"/>
      <c r="RPX24" s="103"/>
      <c r="RPY24" s="103"/>
      <c r="RPZ24" s="103"/>
      <c r="RQA24" s="103"/>
      <c r="RQB24" s="103"/>
      <c r="RQC24" s="103"/>
      <c r="RQD24" s="103"/>
      <c r="RQE24" s="103"/>
      <c r="RQF24" s="103"/>
      <c r="RQG24" s="103"/>
      <c r="RQH24" s="103"/>
      <c r="RQI24" s="103"/>
      <c r="RQJ24" s="103"/>
      <c r="RQK24" s="103"/>
      <c r="RQL24" s="103"/>
      <c r="RQM24" s="103"/>
      <c r="RQN24" s="103"/>
      <c r="RQO24" s="103"/>
      <c r="RQP24" s="103"/>
      <c r="RQQ24" s="103"/>
      <c r="RQR24" s="103"/>
      <c r="RQS24" s="103"/>
      <c r="RQT24" s="103"/>
      <c r="RQU24" s="103"/>
      <c r="RQV24" s="103"/>
      <c r="RQW24" s="103"/>
      <c r="RQX24" s="103"/>
      <c r="RQY24" s="103"/>
      <c r="RQZ24" s="103"/>
      <c r="RRA24" s="103"/>
      <c r="RRB24" s="103"/>
      <c r="RRC24" s="103"/>
      <c r="RRD24" s="103"/>
      <c r="RRE24" s="103"/>
      <c r="RRF24" s="103"/>
      <c r="RRG24" s="103"/>
      <c r="RRH24" s="103"/>
      <c r="RRI24" s="103"/>
      <c r="RRJ24" s="103"/>
      <c r="RRK24" s="103"/>
      <c r="RRL24" s="103"/>
      <c r="RRM24" s="103"/>
      <c r="RRN24" s="103"/>
      <c r="RRO24" s="103"/>
      <c r="RRP24" s="103"/>
      <c r="RRQ24" s="103"/>
      <c r="RRR24" s="103"/>
      <c r="RRS24" s="103"/>
      <c r="RRT24" s="103"/>
      <c r="RRU24" s="103"/>
      <c r="RRV24" s="103"/>
      <c r="RRW24" s="103"/>
      <c r="RRX24" s="103"/>
      <c r="RRY24" s="103"/>
      <c r="RRZ24" s="103"/>
      <c r="RSA24" s="103"/>
      <c r="RSB24" s="103"/>
      <c r="RSC24" s="103"/>
      <c r="RSD24" s="103"/>
      <c r="RSE24" s="103"/>
      <c r="RSF24" s="103"/>
      <c r="RSG24" s="103"/>
      <c r="RSH24" s="103"/>
      <c r="RSI24" s="103"/>
      <c r="RSJ24" s="103"/>
      <c r="RSK24" s="103"/>
      <c r="RSL24" s="103"/>
      <c r="RSM24" s="103"/>
      <c r="RSN24" s="103"/>
      <c r="RSO24" s="103"/>
      <c r="RSP24" s="103"/>
      <c r="RSQ24" s="103"/>
      <c r="RSR24" s="103"/>
      <c r="RSS24" s="103"/>
      <c r="RST24" s="103"/>
      <c r="RSU24" s="103"/>
      <c r="RSV24" s="103"/>
      <c r="RSW24" s="103"/>
      <c r="RSX24" s="103"/>
      <c r="RSY24" s="103"/>
      <c r="RSZ24" s="103"/>
      <c r="RTA24" s="103"/>
      <c r="RTB24" s="103"/>
      <c r="RTC24" s="103"/>
      <c r="RTD24" s="103"/>
      <c r="RTE24" s="103"/>
      <c r="RTF24" s="103"/>
      <c r="RTG24" s="103"/>
      <c r="RTH24" s="103"/>
      <c r="RTI24" s="103"/>
      <c r="RTJ24" s="103"/>
      <c r="RTK24" s="103"/>
      <c r="RTL24" s="103"/>
      <c r="RTM24" s="103"/>
      <c r="RTN24" s="103"/>
      <c r="RTO24" s="103"/>
      <c r="RTP24" s="103"/>
      <c r="RTQ24" s="103"/>
      <c r="RTR24" s="103"/>
      <c r="RTS24" s="103"/>
      <c r="RTT24" s="103"/>
      <c r="RTU24" s="103"/>
      <c r="RTV24" s="103"/>
      <c r="RTW24" s="103"/>
      <c r="RTX24" s="103"/>
      <c r="RTY24" s="103"/>
      <c r="RTZ24" s="103"/>
      <c r="RUA24" s="103"/>
      <c r="RUB24" s="103"/>
      <c r="RUC24" s="103"/>
      <c r="RUD24" s="103"/>
      <c r="RUE24" s="103"/>
      <c r="RUF24" s="103"/>
      <c r="RUG24" s="103"/>
      <c r="RUH24" s="103"/>
      <c r="RUI24" s="103"/>
      <c r="RUJ24" s="103"/>
      <c r="RUK24" s="103"/>
      <c r="RUL24" s="103"/>
      <c r="RUM24" s="103"/>
      <c r="RUN24" s="103"/>
      <c r="RUO24" s="103"/>
      <c r="RUP24" s="103"/>
      <c r="RUQ24" s="103"/>
      <c r="RUR24" s="103"/>
      <c r="RUS24" s="103"/>
      <c r="RUT24" s="103"/>
      <c r="RUU24" s="103"/>
      <c r="RUV24" s="103"/>
      <c r="RUW24" s="103"/>
      <c r="RUX24" s="103"/>
      <c r="RUY24" s="103"/>
      <c r="RUZ24" s="103"/>
      <c r="RVA24" s="103"/>
      <c r="RVB24" s="103"/>
      <c r="RVC24" s="103"/>
      <c r="RVD24" s="103"/>
      <c r="RVE24" s="103"/>
      <c r="RVF24" s="103"/>
      <c r="RVG24" s="103"/>
      <c r="RVH24" s="103"/>
      <c r="RVI24" s="103"/>
      <c r="RVJ24" s="103"/>
      <c r="RVK24" s="103"/>
      <c r="RVL24" s="103"/>
      <c r="RVM24" s="103"/>
      <c r="RVN24" s="103"/>
      <c r="RVO24" s="103"/>
      <c r="RVP24" s="103"/>
      <c r="RVQ24" s="103"/>
      <c r="RVR24" s="103"/>
      <c r="RVS24" s="103"/>
      <c r="RVT24" s="103"/>
      <c r="RVU24" s="103"/>
      <c r="RVV24" s="103"/>
      <c r="RVW24" s="103"/>
      <c r="RVX24" s="103"/>
      <c r="RVY24" s="103"/>
      <c r="RVZ24" s="103"/>
      <c r="RWA24" s="103"/>
      <c r="RWB24" s="103"/>
      <c r="RWC24" s="103"/>
      <c r="RWD24" s="103"/>
      <c r="RWE24" s="103"/>
      <c r="RWF24" s="103"/>
      <c r="RWG24" s="103"/>
      <c r="RWH24" s="103"/>
      <c r="RWI24" s="103"/>
      <c r="RWJ24" s="103"/>
      <c r="RWK24" s="103"/>
      <c r="RWL24" s="103"/>
      <c r="RWM24" s="103"/>
      <c r="RWN24" s="103"/>
      <c r="RWO24" s="103"/>
      <c r="RWP24" s="103"/>
      <c r="RWQ24" s="103"/>
      <c r="RWR24" s="103"/>
      <c r="RWS24" s="103"/>
      <c r="RWT24" s="103"/>
      <c r="RWU24" s="103"/>
      <c r="RWV24" s="103"/>
      <c r="RWW24" s="103"/>
      <c r="RWX24" s="103"/>
      <c r="RWY24" s="103"/>
      <c r="RWZ24" s="103"/>
      <c r="RXA24" s="103"/>
      <c r="RXB24" s="103"/>
      <c r="RXC24" s="103"/>
      <c r="RXD24" s="103"/>
      <c r="RXE24" s="103"/>
      <c r="RXF24" s="103"/>
      <c r="RXG24" s="103"/>
      <c r="RXH24" s="103"/>
      <c r="RXI24" s="103"/>
      <c r="RXJ24" s="103"/>
      <c r="RXK24" s="103"/>
      <c r="RXL24" s="103"/>
      <c r="RXM24" s="103"/>
      <c r="RXN24" s="103"/>
      <c r="RXO24" s="103"/>
      <c r="RXP24" s="103"/>
      <c r="RXQ24" s="103"/>
      <c r="RXR24" s="103"/>
      <c r="RXS24" s="103"/>
      <c r="RXT24" s="103"/>
      <c r="RXU24" s="103"/>
      <c r="RXV24" s="103"/>
      <c r="RXW24" s="103"/>
      <c r="RXX24" s="103"/>
      <c r="RXY24" s="103"/>
      <c r="RXZ24" s="103"/>
      <c r="RYA24" s="103"/>
      <c r="RYB24" s="103"/>
      <c r="RYC24" s="103"/>
      <c r="RYD24" s="103"/>
      <c r="RYE24" s="103"/>
      <c r="RYF24" s="103"/>
      <c r="RYG24" s="103"/>
      <c r="RYH24" s="103"/>
      <c r="RYI24" s="103"/>
      <c r="RYJ24" s="103"/>
      <c r="RYK24" s="103"/>
      <c r="RYL24" s="103"/>
      <c r="RYM24" s="103"/>
      <c r="RYN24" s="103"/>
      <c r="RYO24" s="103"/>
      <c r="RYP24" s="103"/>
      <c r="RYQ24" s="103"/>
      <c r="RYR24" s="103"/>
      <c r="RYS24" s="103"/>
      <c r="RYT24" s="103"/>
      <c r="RYU24" s="103"/>
      <c r="RYV24" s="103"/>
      <c r="RYW24" s="103"/>
      <c r="RYX24" s="103"/>
      <c r="RYY24" s="103"/>
      <c r="RYZ24" s="103"/>
      <c r="RZA24" s="103"/>
      <c r="RZB24" s="103"/>
      <c r="RZC24" s="103"/>
      <c r="RZD24" s="103"/>
      <c r="RZE24" s="103"/>
      <c r="RZF24" s="103"/>
      <c r="RZG24" s="103"/>
      <c r="RZH24" s="103"/>
      <c r="RZI24" s="103"/>
      <c r="RZJ24" s="103"/>
      <c r="RZK24" s="103"/>
      <c r="RZL24" s="103"/>
      <c r="RZM24" s="103"/>
      <c r="RZN24" s="103"/>
      <c r="RZO24" s="103"/>
      <c r="RZP24" s="103"/>
      <c r="RZQ24" s="103"/>
      <c r="RZR24" s="103"/>
      <c r="RZS24" s="103"/>
      <c r="RZT24" s="103"/>
      <c r="RZU24" s="103"/>
      <c r="RZV24" s="103"/>
      <c r="RZW24" s="103"/>
      <c r="RZX24" s="103"/>
      <c r="RZY24" s="103"/>
      <c r="RZZ24" s="103"/>
      <c r="SAA24" s="103"/>
      <c r="SAB24" s="103"/>
      <c r="SAC24" s="103"/>
      <c r="SAD24" s="103"/>
      <c r="SAE24" s="103"/>
      <c r="SAF24" s="103"/>
      <c r="SAG24" s="103"/>
      <c r="SAH24" s="103"/>
      <c r="SAI24" s="103"/>
      <c r="SAJ24" s="103"/>
      <c r="SAK24" s="103"/>
      <c r="SAL24" s="103"/>
      <c r="SAM24" s="103"/>
      <c r="SAN24" s="103"/>
      <c r="SAO24" s="103"/>
      <c r="SAP24" s="103"/>
      <c r="SAQ24" s="103"/>
      <c r="SAR24" s="103"/>
      <c r="SAS24" s="103"/>
      <c r="SAT24" s="103"/>
      <c r="SAU24" s="103"/>
      <c r="SAV24" s="103"/>
      <c r="SAW24" s="103"/>
      <c r="SAX24" s="103"/>
      <c r="SAY24" s="103"/>
      <c r="SAZ24" s="103"/>
      <c r="SBA24" s="103"/>
      <c r="SBB24" s="103"/>
      <c r="SBC24" s="103"/>
      <c r="SBD24" s="103"/>
      <c r="SBE24" s="103"/>
      <c r="SBF24" s="103"/>
      <c r="SBG24" s="103"/>
      <c r="SBH24" s="103"/>
      <c r="SBI24" s="103"/>
      <c r="SBJ24" s="103"/>
      <c r="SBK24" s="103"/>
      <c r="SBL24" s="103"/>
      <c r="SBM24" s="103"/>
      <c r="SBN24" s="103"/>
      <c r="SBO24" s="103"/>
      <c r="SBP24" s="103"/>
      <c r="SBQ24" s="103"/>
      <c r="SBR24" s="103"/>
      <c r="SBS24" s="103"/>
      <c r="SBT24" s="103"/>
      <c r="SBU24" s="103"/>
      <c r="SBV24" s="103"/>
      <c r="SBW24" s="103"/>
      <c r="SBX24" s="103"/>
      <c r="SBY24" s="103"/>
      <c r="SBZ24" s="103"/>
      <c r="SCA24" s="103"/>
      <c r="SCB24" s="103"/>
      <c r="SCC24" s="103"/>
      <c r="SCD24" s="103"/>
      <c r="SCE24" s="103"/>
      <c r="SCF24" s="103"/>
      <c r="SCG24" s="103"/>
      <c r="SCH24" s="103"/>
      <c r="SCI24" s="103"/>
      <c r="SCJ24" s="103"/>
      <c r="SCK24" s="103"/>
      <c r="SCL24" s="103"/>
      <c r="SCM24" s="103"/>
      <c r="SCN24" s="103"/>
      <c r="SCO24" s="103"/>
      <c r="SCP24" s="103"/>
      <c r="SCQ24" s="103"/>
      <c r="SCR24" s="103"/>
      <c r="SCS24" s="103"/>
      <c r="SCT24" s="103"/>
      <c r="SCU24" s="103"/>
      <c r="SCV24" s="103"/>
      <c r="SCW24" s="103"/>
      <c r="SCX24" s="103"/>
      <c r="SCY24" s="103"/>
      <c r="SCZ24" s="103"/>
      <c r="SDA24" s="103"/>
      <c r="SDB24" s="103"/>
      <c r="SDC24" s="103"/>
      <c r="SDD24" s="103"/>
      <c r="SDE24" s="103"/>
      <c r="SDF24" s="103"/>
      <c r="SDG24" s="103"/>
      <c r="SDH24" s="103"/>
      <c r="SDI24" s="103"/>
      <c r="SDJ24" s="103"/>
      <c r="SDK24" s="103"/>
      <c r="SDL24" s="103"/>
      <c r="SDM24" s="103"/>
      <c r="SDN24" s="103"/>
      <c r="SDO24" s="103"/>
      <c r="SDP24" s="103"/>
      <c r="SDQ24" s="103"/>
      <c r="SDR24" s="103"/>
      <c r="SDS24" s="103"/>
      <c r="SDT24" s="103"/>
      <c r="SDU24" s="103"/>
      <c r="SDV24" s="103"/>
      <c r="SDW24" s="103"/>
      <c r="SDX24" s="103"/>
      <c r="SDY24" s="103"/>
      <c r="SDZ24" s="103"/>
      <c r="SEA24" s="103"/>
      <c r="SEB24" s="103"/>
      <c r="SEC24" s="103"/>
      <c r="SED24" s="103"/>
      <c r="SEE24" s="103"/>
      <c r="SEF24" s="103"/>
      <c r="SEG24" s="103"/>
      <c r="SEH24" s="103"/>
      <c r="SEI24" s="103"/>
      <c r="SEJ24" s="103"/>
      <c r="SEK24" s="103"/>
      <c r="SEL24" s="103"/>
      <c r="SEM24" s="103"/>
      <c r="SEN24" s="103"/>
      <c r="SEO24" s="103"/>
      <c r="SEP24" s="103"/>
      <c r="SEQ24" s="103"/>
      <c r="SER24" s="103"/>
      <c r="SES24" s="103"/>
      <c r="SET24" s="103"/>
      <c r="SEU24" s="103"/>
      <c r="SEV24" s="103"/>
      <c r="SEW24" s="103"/>
      <c r="SEX24" s="103"/>
      <c r="SEY24" s="103"/>
      <c r="SEZ24" s="103"/>
      <c r="SFA24" s="103"/>
      <c r="SFB24" s="103"/>
      <c r="SFC24" s="103"/>
      <c r="SFD24" s="103"/>
      <c r="SFE24" s="103"/>
      <c r="SFF24" s="103"/>
      <c r="SFG24" s="103"/>
      <c r="SFH24" s="103"/>
      <c r="SFI24" s="103"/>
      <c r="SFJ24" s="103"/>
      <c r="SFK24" s="103"/>
      <c r="SFL24" s="103"/>
      <c r="SFM24" s="103"/>
      <c r="SFN24" s="103"/>
      <c r="SFO24" s="103"/>
      <c r="SFP24" s="103"/>
      <c r="SFQ24" s="103"/>
      <c r="SFR24" s="103"/>
      <c r="SFS24" s="103"/>
      <c r="SFT24" s="103"/>
      <c r="SFU24" s="103"/>
      <c r="SFV24" s="103"/>
      <c r="SFW24" s="103"/>
      <c r="SFX24" s="103"/>
      <c r="SFY24" s="103"/>
      <c r="SFZ24" s="103"/>
      <c r="SGA24" s="103"/>
      <c r="SGB24" s="103"/>
      <c r="SGC24" s="103"/>
      <c r="SGD24" s="103"/>
      <c r="SGE24" s="103"/>
      <c r="SGF24" s="103"/>
      <c r="SGG24" s="103"/>
      <c r="SGH24" s="103"/>
      <c r="SGI24" s="103"/>
      <c r="SGJ24" s="103"/>
      <c r="SGK24" s="103"/>
      <c r="SGL24" s="103"/>
      <c r="SGM24" s="103"/>
      <c r="SGN24" s="103"/>
      <c r="SGO24" s="103"/>
      <c r="SGP24" s="103"/>
      <c r="SGQ24" s="103"/>
      <c r="SGR24" s="103"/>
      <c r="SGS24" s="103"/>
      <c r="SGT24" s="103"/>
      <c r="SGU24" s="103"/>
      <c r="SGV24" s="103"/>
      <c r="SGW24" s="103"/>
      <c r="SGX24" s="103"/>
      <c r="SGY24" s="103"/>
      <c r="SGZ24" s="103"/>
      <c r="SHA24" s="103"/>
      <c r="SHB24" s="103"/>
      <c r="SHC24" s="103"/>
      <c r="SHD24" s="103"/>
      <c r="SHE24" s="103"/>
      <c r="SHF24" s="103"/>
      <c r="SHG24" s="103"/>
      <c r="SHH24" s="103"/>
      <c r="SHI24" s="103"/>
      <c r="SHJ24" s="103"/>
      <c r="SHK24" s="103"/>
      <c r="SHL24" s="103"/>
      <c r="SHM24" s="103"/>
      <c r="SHN24" s="103"/>
      <c r="SHO24" s="103"/>
      <c r="SHP24" s="103"/>
      <c r="SHQ24" s="103"/>
      <c r="SHR24" s="103"/>
      <c r="SHS24" s="103"/>
      <c r="SHT24" s="103"/>
      <c r="SHU24" s="103"/>
      <c r="SHV24" s="103"/>
      <c r="SHW24" s="103"/>
      <c r="SHX24" s="103"/>
      <c r="SHY24" s="103"/>
      <c r="SHZ24" s="103"/>
      <c r="SIA24" s="103"/>
      <c r="SIB24" s="103"/>
      <c r="SIC24" s="103"/>
      <c r="SID24" s="103"/>
      <c r="SIE24" s="103"/>
      <c r="SIF24" s="103"/>
      <c r="SIG24" s="103"/>
      <c r="SIH24" s="103"/>
      <c r="SII24" s="103"/>
      <c r="SIJ24" s="103"/>
      <c r="SIK24" s="103"/>
      <c r="SIL24" s="103"/>
      <c r="SIM24" s="103"/>
      <c r="SIN24" s="103"/>
      <c r="SIO24" s="103"/>
      <c r="SIP24" s="103"/>
      <c r="SIQ24" s="103"/>
      <c r="SIR24" s="103"/>
      <c r="SIS24" s="103"/>
      <c r="SIT24" s="103"/>
      <c r="SIU24" s="103"/>
      <c r="SIV24" s="103"/>
      <c r="SIW24" s="103"/>
      <c r="SIX24" s="103"/>
      <c r="SIY24" s="103"/>
      <c r="SIZ24" s="103"/>
      <c r="SJA24" s="103"/>
      <c r="SJB24" s="103"/>
      <c r="SJC24" s="103"/>
      <c r="SJD24" s="103"/>
      <c r="SJE24" s="103"/>
      <c r="SJF24" s="103"/>
      <c r="SJG24" s="103"/>
      <c r="SJH24" s="103"/>
      <c r="SJI24" s="103"/>
      <c r="SJJ24" s="103"/>
      <c r="SJK24" s="103"/>
      <c r="SJL24" s="103"/>
      <c r="SJM24" s="103"/>
      <c r="SJN24" s="103"/>
      <c r="SJO24" s="103"/>
      <c r="SJP24" s="103"/>
      <c r="SJQ24" s="103"/>
      <c r="SJR24" s="103"/>
      <c r="SJS24" s="103"/>
      <c r="SJT24" s="103"/>
      <c r="SJU24" s="103"/>
      <c r="SJV24" s="103"/>
      <c r="SJW24" s="103"/>
      <c r="SJX24" s="103"/>
      <c r="SJY24" s="103"/>
      <c r="SJZ24" s="103"/>
      <c r="SKA24" s="103"/>
      <c r="SKB24" s="103"/>
      <c r="SKC24" s="103"/>
      <c r="SKD24" s="103"/>
      <c r="SKE24" s="103"/>
      <c r="SKF24" s="103"/>
      <c r="SKG24" s="103"/>
      <c r="SKH24" s="103"/>
      <c r="SKI24" s="103"/>
      <c r="SKJ24" s="103"/>
      <c r="SKK24" s="103"/>
      <c r="SKL24" s="103"/>
      <c r="SKM24" s="103"/>
      <c r="SKN24" s="103"/>
      <c r="SKO24" s="103"/>
      <c r="SKP24" s="103"/>
      <c r="SKQ24" s="103"/>
      <c r="SKR24" s="103"/>
      <c r="SKS24" s="103"/>
      <c r="SKT24" s="103"/>
      <c r="SKU24" s="103"/>
      <c r="SKV24" s="103"/>
      <c r="SKW24" s="103"/>
      <c r="SKX24" s="103"/>
      <c r="SKY24" s="103"/>
      <c r="SKZ24" s="103"/>
      <c r="SLA24" s="103"/>
      <c r="SLB24" s="103"/>
      <c r="SLC24" s="103"/>
      <c r="SLD24" s="103"/>
      <c r="SLE24" s="103"/>
      <c r="SLF24" s="103"/>
      <c r="SLG24" s="103"/>
      <c r="SLH24" s="103"/>
      <c r="SLI24" s="103"/>
      <c r="SLJ24" s="103"/>
      <c r="SLK24" s="103"/>
      <c r="SLL24" s="103"/>
      <c r="SLM24" s="103"/>
      <c r="SLN24" s="103"/>
      <c r="SLO24" s="103"/>
      <c r="SLP24" s="103"/>
      <c r="SLQ24" s="103"/>
      <c r="SLR24" s="103"/>
      <c r="SLS24" s="103"/>
      <c r="SLT24" s="103"/>
      <c r="SLU24" s="103"/>
      <c r="SLV24" s="103"/>
      <c r="SLW24" s="103"/>
      <c r="SLX24" s="103"/>
      <c r="SLY24" s="103"/>
      <c r="SLZ24" s="103"/>
      <c r="SMA24" s="103"/>
      <c r="SMB24" s="103"/>
      <c r="SMC24" s="103"/>
      <c r="SMD24" s="103"/>
      <c r="SME24" s="103"/>
      <c r="SMF24" s="103"/>
      <c r="SMG24" s="103"/>
      <c r="SMH24" s="103"/>
      <c r="SMI24" s="103"/>
      <c r="SMJ24" s="103"/>
      <c r="SMK24" s="103"/>
      <c r="SML24" s="103"/>
      <c r="SMM24" s="103"/>
      <c r="SMN24" s="103"/>
      <c r="SMO24" s="103"/>
      <c r="SMP24" s="103"/>
      <c r="SMQ24" s="103"/>
      <c r="SMR24" s="103"/>
      <c r="SMS24" s="103"/>
      <c r="SMT24" s="103"/>
      <c r="SMU24" s="103"/>
      <c r="SMV24" s="103"/>
      <c r="SMW24" s="103"/>
      <c r="SMX24" s="103"/>
      <c r="SMY24" s="103"/>
      <c r="SMZ24" s="103"/>
      <c r="SNA24" s="103"/>
      <c r="SNB24" s="103"/>
      <c r="SNC24" s="103"/>
      <c r="SND24" s="103"/>
      <c r="SNE24" s="103"/>
      <c r="SNF24" s="103"/>
      <c r="SNG24" s="103"/>
      <c r="SNH24" s="103"/>
      <c r="SNI24" s="103"/>
      <c r="SNJ24" s="103"/>
      <c r="SNK24" s="103"/>
      <c r="SNL24" s="103"/>
      <c r="SNM24" s="103"/>
      <c r="SNN24" s="103"/>
      <c r="SNO24" s="103"/>
      <c r="SNP24" s="103"/>
      <c r="SNQ24" s="103"/>
      <c r="SNR24" s="103"/>
      <c r="SNS24" s="103"/>
      <c r="SNT24" s="103"/>
      <c r="SNU24" s="103"/>
      <c r="SNV24" s="103"/>
      <c r="SNW24" s="103"/>
      <c r="SNX24" s="103"/>
      <c r="SNY24" s="103"/>
      <c r="SNZ24" s="103"/>
      <c r="SOA24" s="103"/>
      <c r="SOB24" s="103"/>
      <c r="SOC24" s="103"/>
      <c r="SOD24" s="103"/>
      <c r="SOE24" s="103"/>
      <c r="SOF24" s="103"/>
      <c r="SOG24" s="103"/>
      <c r="SOH24" s="103"/>
      <c r="SOI24" s="103"/>
      <c r="SOJ24" s="103"/>
      <c r="SOK24" s="103"/>
      <c r="SOL24" s="103"/>
      <c r="SOM24" s="103"/>
      <c r="SON24" s="103"/>
      <c r="SOO24" s="103"/>
      <c r="SOP24" s="103"/>
      <c r="SOQ24" s="103"/>
      <c r="SOR24" s="103"/>
      <c r="SOS24" s="103"/>
      <c r="SOT24" s="103"/>
      <c r="SOU24" s="103"/>
      <c r="SOV24" s="103"/>
      <c r="SOW24" s="103"/>
      <c r="SOX24" s="103"/>
      <c r="SOY24" s="103"/>
      <c r="SOZ24" s="103"/>
      <c r="SPA24" s="103"/>
      <c r="SPB24" s="103"/>
      <c r="SPC24" s="103"/>
      <c r="SPD24" s="103"/>
      <c r="SPE24" s="103"/>
      <c r="SPF24" s="103"/>
      <c r="SPG24" s="103"/>
      <c r="SPH24" s="103"/>
      <c r="SPI24" s="103"/>
      <c r="SPJ24" s="103"/>
      <c r="SPK24" s="103"/>
      <c r="SPL24" s="103"/>
      <c r="SPM24" s="103"/>
      <c r="SPN24" s="103"/>
      <c r="SPO24" s="103"/>
      <c r="SPP24" s="103"/>
      <c r="SPQ24" s="103"/>
      <c r="SPR24" s="103"/>
      <c r="SPS24" s="103"/>
      <c r="SPT24" s="103"/>
      <c r="SPU24" s="103"/>
      <c r="SPV24" s="103"/>
      <c r="SPW24" s="103"/>
      <c r="SPX24" s="103"/>
      <c r="SPY24" s="103"/>
      <c r="SPZ24" s="103"/>
      <c r="SQA24" s="103"/>
      <c r="SQB24" s="103"/>
      <c r="SQC24" s="103"/>
      <c r="SQD24" s="103"/>
      <c r="SQE24" s="103"/>
      <c r="SQF24" s="103"/>
      <c r="SQG24" s="103"/>
      <c r="SQH24" s="103"/>
      <c r="SQI24" s="103"/>
      <c r="SQJ24" s="103"/>
      <c r="SQK24" s="103"/>
      <c r="SQL24" s="103"/>
      <c r="SQM24" s="103"/>
      <c r="SQN24" s="103"/>
      <c r="SQO24" s="103"/>
      <c r="SQP24" s="103"/>
      <c r="SQQ24" s="103"/>
      <c r="SQR24" s="103"/>
      <c r="SQS24" s="103"/>
      <c r="SQT24" s="103"/>
      <c r="SQU24" s="103"/>
      <c r="SQV24" s="103"/>
      <c r="SQW24" s="103"/>
      <c r="SQX24" s="103"/>
      <c r="SQY24" s="103"/>
      <c r="SQZ24" s="103"/>
      <c r="SRA24" s="103"/>
      <c r="SRB24" s="103"/>
      <c r="SRC24" s="103"/>
      <c r="SRD24" s="103"/>
      <c r="SRE24" s="103"/>
      <c r="SRF24" s="103"/>
      <c r="SRG24" s="103"/>
      <c r="SRH24" s="103"/>
      <c r="SRI24" s="103"/>
      <c r="SRJ24" s="103"/>
      <c r="SRK24" s="103"/>
      <c r="SRL24" s="103"/>
      <c r="SRM24" s="103"/>
      <c r="SRN24" s="103"/>
      <c r="SRO24" s="103"/>
      <c r="SRP24" s="103"/>
      <c r="SRQ24" s="103"/>
      <c r="SRR24" s="103"/>
      <c r="SRS24" s="103"/>
      <c r="SRT24" s="103"/>
      <c r="SRU24" s="103"/>
      <c r="SRV24" s="103"/>
      <c r="SRW24" s="103"/>
      <c r="SRX24" s="103"/>
      <c r="SRY24" s="103"/>
      <c r="SRZ24" s="103"/>
      <c r="SSA24" s="103"/>
      <c r="SSB24" s="103"/>
      <c r="SSC24" s="103"/>
      <c r="SSD24" s="103"/>
      <c r="SSE24" s="103"/>
      <c r="SSF24" s="103"/>
      <c r="SSG24" s="103"/>
      <c r="SSH24" s="103"/>
      <c r="SSI24" s="103"/>
      <c r="SSJ24" s="103"/>
      <c r="SSK24" s="103"/>
      <c r="SSL24" s="103"/>
      <c r="SSM24" s="103"/>
      <c r="SSN24" s="103"/>
      <c r="SSO24" s="103"/>
      <c r="SSP24" s="103"/>
      <c r="SSQ24" s="103"/>
      <c r="SSR24" s="103"/>
      <c r="SSS24" s="103"/>
      <c r="SST24" s="103"/>
      <c r="SSU24" s="103"/>
      <c r="SSV24" s="103"/>
      <c r="SSW24" s="103"/>
      <c r="SSX24" s="103"/>
      <c r="SSY24" s="103"/>
      <c r="SSZ24" s="103"/>
      <c r="STA24" s="103"/>
      <c r="STB24" s="103"/>
      <c r="STC24" s="103"/>
      <c r="STD24" s="103"/>
      <c r="STE24" s="103"/>
      <c r="STF24" s="103"/>
      <c r="STG24" s="103"/>
      <c r="STH24" s="103"/>
      <c r="STI24" s="103"/>
      <c r="STJ24" s="103"/>
      <c r="STK24" s="103"/>
      <c r="STL24" s="103"/>
      <c r="STM24" s="103"/>
      <c r="STN24" s="103"/>
      <c r="STO24" s="103"/>
      <c r="STP24" s="103"/>
      <c r="STQ24" s="103"/>
      <c r="STR24" s="103"/>
      <c r="STS24" s="103"/>
      <c r="STT24" s="103"/>
      <c r="STU24" s="103"/>
      <c r="STV24" s="103"/>
      <c r="STW24" s="103"/>
      <c r="STX24" s="103"/>
      <c r="STY24" s="103"/>
      <c r="STZ24" s="103"/>
      <c r="SUA24" s="103"/>
      <c r="SUB24" s="103"/>
      <c r="SUC24" s="103"/>
      <c r="SUD24" s="103"/>
      <c r="SUE24" s="103"/>
      <c r="SUF24" s="103"/>
      <c r="SUG24" s="103"/>
      <c r="SUH24" s="103"/>
      <c r="SUI24" s="103"/>
      <c r="SUJ24" s="103"/>
      <c r="SUK24" s="103"/>
      <c r="SUL24" s="103"/>
      <c r="SUM24" s="103"/>
      <c r="SUN24" s="103"/>
      <c r="SUO24" s="103"/>
      <c r="SUP24" s="103"/>
      <c r="SUQ24" s="103"/>
      <c r="SUR24" s="103"/>
      <c r="SUS24" s="103"/>
      <c r="SUT24" s="103"/>
      <c r="SUU24" s="103"/>
      <c r="SUV24" s="103"/>
      <c r="SUW24" s="103"/>
      <c r="SUX24" s="103"/>
      <c r="SUY24" s="103"/>
      <c r="SUZ24" s="103"/>
      <c r="SVA24" s="103"/>
      <c r="SVB24" s="103"/>
      <c r="SVC24" s="103"/>
      <c r="SVD24" s="103"/>
      <c r="SVE24" s="103"/>
      <c r="SVF24" s="103"/>
      <c r="SVG24" s="103"/>
      <c r="SVH24" s="103"/>
      <c r="SVI24" s="103"/>
      <c r="SVJ24" s="103"/>
      <c r="SVK24" s="103"/>
      <c r="SVL24" s="103"/>
      <c r="SVM24" s="103"/>
      <c r="SVN24" s="103"/>
      <c r="SVO24" s="103"/>
      <c r="SVP24" s="103"/>
      <c r="SVQ24" s="103"/>
      <c r="SVR24" s="103"/>
      <c r="SVS24" s="103"/>
      <c r="SVT24" s="103"/>
      <c r="SVU24" s="103"/>
      <c r="SVV24" s="103"/>
      <c r="SVW24" s="103"/>
      <c r="SVX24" s="103"/>
      <c r="SVY24" s="103"/>
      <c r="SVZ24" s="103"/>
      <c r="SWA24" s="103"/>
      <c r="SWB24" s="103"/>
      <c r="SWC24" s="103"/>
      <c r="SWD24" s="103"/>
      <c r="SWE24" s="103"/>
      <c r="SWF24" s="103"/>
      <c r="SWG24" s="103"/>
      <c r="SWH24" s="103"/>
      <c r="SWI24" s="103"/>
      <c r="SWJ24" s="103"/>
      <c r="SWK24" s="103"/>
      <c r="SWL24" s="103"/>
      <c r="SWM24" s="103"/>
      <c r="SWN24" s="103"/>
      <c r="SWO24" s="103"/>
      <c r="SWP24" s="103"/>
      <c r="SWQ24" s="103"/>
      <c r="SWR24" s="103"/>
      <c r="SWS24" s="103"/>
      <c r="SWT24" s="103"/>
      <c r="SWU24" s="103"/>
      <c r="SWV24" s="103"/>
      <c r="SWW24" s="103"/>
      <c r="SWX24" s="103"/>
      <c r="SWY24" s="103"/>
      <c r="SWZ24" s="103"/>
      <c r="SXA24" s="103"/>
      <c r="SXB24" s="103"/>
      <c r="SXC24" s="103"/>
      <c r="SXD24" s="103"/>
      <c r="SXE24" s="103"/>
      <c r="SXF24" s="103"/>
      <c r="SXG24" s="103"/>
      <c r="SXH24" s="103"/>
      <c r="SXI24" s="103"/>
      <c r="SXJ24" s="103"/>
      <c r="SXK24" s="103"/>
      <c r="SXL24" s="103"/>
      <c r="SXM24" s="103"/>
      <c r="SXN24" s="103"/>
      <c r="SXO24" s="103"/>
      <c r="SXP24" s="103"/>
      <c r="SXQ24" s="103"/>
      <c r="SXR24" s="103"/>
      <c r="SXS24" s="103"/>
      <c r="SXT24" s="103"/>
      <c r="SXU24" s="103"/>
      <c r="SXV24" s="103"/>
      <c r="SXW24" s="103"/>
      <c r="SXX24" s="103"/>
      <c r="SXY24" s="103"/>
      <c r="SXZ24" s="103"/>
      <c r="SYA24" s="103"/>
      <c r="SYB24" s="103"/>
      <c r="SYC24" s="103"/>
      <c r="SYD24" s="103"/>
      <c r="SYE24" s="103"/>
      <c r="SYF24" s="103"/>
      <c r="SYG24" s="103"/>
      <c r="SYH24" s="103"/>
      <c r="SYI24" s="103"/>
      <c r="SYJ24" s="103"/>
      <c r="SYK24" s="103"/>
      <c r="SYL24" s="103"/>
      <c r="SYM24" s="103"/>
      <c r="SYN24" s="103"/>
      <c r="SYO24" s="103"/>
      <c r="SYP24" s="103"/>
      <c r="SYQ24" s="103"/>
      <c r="SYR24" s="103"/>
      <c r="SYS24" s="103"/>
      <c r="SYT24" s="103"/>
      <c r="SYU24" s="103"/>
      <c r="SYV24" s="103"/>
      <c r="SYW24" s="103"/>
      <c r="SYX24" s="103"/>
      <c r="SYY24" s="103"/>
      <c r="SYZ24" s="103"/>
      <c r="SZA24" s="103"/>
      <c r="SZB24" s="103"/>
      <c r="SZC24" s="103"/>
      <c r="SZD24" s="103"/>
      <c r="SZE24" s="103"/>
      <c r="SZF24" s="103"/>
      <c r="SZG24" s="103"/>
      <c r="SZH24" s="103"/>
      <c r="SZI24" s="103"/>
      <c r="SZJ24" s="103"/>
      <c r="SZK24" s="103"/>
      <c r="SZL24" s="103"/>
      <c r="SZM24" s="103"/>
      <c r="SZN24" s="103"/>
      <c r="SZO24" s="103"/>
      <c r="SZP24" s="103"/>
      <c r="SZQ24" s="103"/>
      <c r="SZR24" s="103"/>
      <c r="SZS24" s="103"/>
      <c r="SZT24" s="103"/>
      <c r="SZU24" s="103"/>
      <c r="SZV24" s="103"/>
      <c r="SZW24" s="103"/>
      <c r="SZX24" s="103"/>
      <c r="SZY24" s="103"/>
      <c r="SZZ24" s="103"/>
      <c r="TAA24" s="103"/>
      <c r="TAB24" s="103"/>
      <c r="TAC24" s="103"/>
      <c r="TAD24" s="103"/>
      <c r="TAE24" s="103"/>
      <c r="TAF24" s="103"/>
      <c r="TAG24" s="103"/>
      <c r="TAH24" s="103"/>
      <c r="TAI24" s="103"/>
      <c r="TAJ24" s="103"/>
      <c r="TAK24" s="103"/>
      <c r="TAL24" s="103"/>
      <c r="TAM24" s="103"/>
      <c r="TAN24" s="103"/>
      <c r="TAO24" s="103"/>
      <c r="TAP24" s="103"/>
      <c r="TAQ24" s="103"/>
      <c r="TAR24" s="103"/>
      <c r="TAS24" s="103"/>
      <c r="TAT24" s="103"/>
      <c r="TAU24" s="103"/>
      <c r="TAV24" s="103"/>
      <c r="TAW24" s="103"/>
      <c r="TAX24" s="103"/>
      <c r="TAY24" s="103"/>
      <c r="TAZ24" s="103"/>
      <c r="TBA24" s="103"/>
      <c r="TBB24" s="103"/>
      <c r="TBC24" s="103"/>
      <c r="TBD24" s="103"/>
      <c r="TBE24" s="103"/>
      <c r="TBF24" s="103"/>
      <c r="TBG24" s="103"/>
      <c r="TBH24" s="103"/>
      <c r="TBI24" s="103"/>
      <c r="TBJ24" s="103"/>
      <c r="TBK24" s="103"/>
      <c r="TBL24" s="103"/>
      <c r="TBM24" s="103"/>
      <c r="TBN24" s="103"/>
      <c r="TBO24" s="103"/>
      <c r="TBP24" s="103"/>
      <c r="TBQ24" s="103"/>
      <c r="TBR24" s="103"/>
      <c r="TBS24" s="103"/>
      <c r="TBT24" s="103"/>
      <c r="TBU24" s="103"/>
      <c r="TBV24" s="103"/>
      <c r="TBW24" s="103"/>
      <c r="TBX24" s="103"/>
      <c r="TBY24" s="103"/>
      <c r="TBZ24" s="103"/>
      <c r="TCA24" s="103"/>
      <c r="TCB24" s="103"/>
      <c r="TCC24" s="103"/>
      <c r="TCD24" s="103"/>
      <c r="TCE24" s="103"/>
      <c r="TCF24" s="103"/>
      <c r="TCG24" s="103"/>
      <c r="TCH24" s="103"/>
      <c r="TCI24" s="103"/>
      <c r="TCJ24" s="103"/>
      <c r="TCK24" s="103"/>
      <c r="TCL24" s="103"/>
      <c r="TCM24" s="103"/>
      <c r="TCN24" s="103"/>
      <c r="TCO24" s="103"/>
      <c r="TCP24" s="103"/>
      <c r="TCQ24" s="103"/>
      <c r="TCR24" s="103"/>
      <c r="TCS24" s="103"/>
      <c r="TCT24" s="103"/>
      <c r="TCU24" s="103"/>
      <c r="TCV24" s="103"/>
      <c r="TCW24" s="103"/>
      <c r="TCX24" s="103"/>
      <c r="TCY24" s="103"/>
      <c r="TCZ24" s="103"/>
      <c r="TDA24" s="103"/>
      <c r="TDB24" s="103"/>
      <c r="TDC24" s="103"/>
      <c r="TDD24" s="103"/>
      <c r="TDE24" s="103"/>
      <c r="TDF24" s="103"/>
      <c r="TDG24" s="103"/>
      <c r="TDH24" s="103"/>
      <c r="TDI24" s="103"/>
      <c r="TDJ24" s="103"/>
      <c r="TDK24" s="103"/>
      <c r="TDL24" s="103"/>
      <c r="TDM24" s="103"/>
      <c r="TDN24" s="103"/>
      <c r="TDO24" s="103"/>
      <c r="TDP24" s="103"/>
      <c r="TDQ24" s="103"/>
      <c r="TDR24" s="103"/>
      <c r="TDS24" s="103"/>
      <c r="TDT24" s="103"/>
      <c r="TDU24" s="103"/>
      <c r="TDV24" s="103"/>
      <c r="TDW24" s="103"/>
      <c r="TDX24" s="103"/>
      <c r="TDY24" s="103"/>
      <c r="TDZ24" s="103"/>
      <c r="TEA24" s="103"/>
      <c r="TEB24" s="103"/>
      <c r="TEC24" s="103"/>
      <c r="TED24" s="103"/>
      <c r="TEE24" s="103"/>
      <c r="TEF24" s="103"/>
      <c r="TEG24" s="103"/>
      <c r="TEH24" s="103"/>
      <c r="TEI24" s="103"/>
      <c r="TEJ24" s="103"/>
      <c r="TEK24" s="103"/>
      <c r="TEL24" s="103"/>
      <c r="TEM24" s="103"/>
      <c r="TEN24" s="103"/>
      <c r="TEO24" s="103"/>
      <c r="TEP24" s="103"/>
      <c r="TEQ24" s="103"/>
      <c r="TER24" s="103"/>
      <c r="TES24" s="103"/>
      <c r="TET24" s="103"/>
      <c r="TEU24" s="103"/>
      <c r="TEV24" s="103"/>
      <c r="TEW24" s="103"/>
      <c r="TEX24" s="103"/>
      <c r="TEY24" s="103"/>
      <c r="TEZ24" s="103"/>
      <c r="TFA24" s="103"/>
      <c r="TFB24" s="103"/>
      <c r="TFC24" s="103"/>
      <c r="TFD24" s="103"/>
      <c r="TFE24" s="103"/>
      <c r="TFF24" s="103"/>
      <c r="TFG24" s="103"/>
      <c r="TFH24" s="103"/>
      <c r="TFI24" s="103"/>
      <c r="TFJ24" s="103"/>
      <c r="TFK24" s="103"/>
      <c r="TFL24" s="103"/>
      <c r="TFM24" s="103"/>
      <c r="TFN24" s="103"/>
      <c r="TFO24" s="103"/>
      <c r="TFP24" s="103"/>
      <c r="TFQ24" s="103"/>
      <c r="TFR24" s="103"/>
      <c r="TFS24" s="103"/>
      <c r="TFT24" s="103"/>
      <c r="TFU24" s="103"/>
      <c r="TFV24" s="103"/>
      <c r="TFW24" s="103"/>
      <c r="TFX24" s="103"/>
      <c r="TFY24" s="103"/>
      <c r="TFZ24" s="103"/>
      <c r="TGA24" s="103"/>
      <c r="TGB24" s="103"/>
      <c r="TGC24" s="103"/>
      <c r="TGD24" s="103"/>
      <c r="TGE24" s="103"/>
      <c r="TGF24" s="103"/>
      <c r="TGG24" s="103"/>
      <c r="TGH24" s="103"/>
      <c r="TGI24" s="103"/>
      <c r="TGJ24" s="103"/>
      <c r="TGK24" s="103"/>
      <c r="TGL24" s="103"/>
      <c r="TGM24" s="103"/>
      <c r="TGN24" s="103"/>
      <c r="TGO24" s="103"/>
      <c r="TGP24" s="103"/>
      <c r="TGQ24" s="103"/>
      <c r="TGR24" s="103"/>
      <c r="TGS24" s="103"/>
      <c r="TGT24" s="103"/>
      <c r="TGU24" s="103"/>
      <c r="TGV24" s="103"/>
      <c r="TGW24" s="103"/>
      <c r="TGX24" s="103"/>
      <c r="TGY24" s="103"/>
      <c r="TGZ24" s="103"/>
      <c r="THA24" s="103"/>
      <c r="THB24" s="103"/>
      <c r="THC24" s="103"/>
      <c r="THD24" s="103"/>
      <c r="THE24" s="103"/>
      <c r="THF24" s="103"/>
      <c r="THG24" s="103"/>
      <c r="THH24" s="103"/>
      <c r="THI24" s="103"/>
      <c r="THJ24" s="103"/>
      <c r="THK24" s="103"/>
      <c r="THL24" s="103"/>
      <c r="THM24" s="103"/>
      <c r="THN24" s="103"/>
      <c r="THO24" s="103"/>
      <c r="THP24" s="103"/>
      <c r="THQ24" s="103"/>
      <c r="THR24" s="103"/>
      <c r="THS24" s="103"/>
      <c r="THT24" s="103"/>
      <c r="THU24" s="103"/>
      <c r="THV24" s="103"/>
      <c r="THW24" s="103"/>
      <c r="THX24" s="103"/>
      <c r="THY24" s="103"/>
      <c r="THZ24" s="103"/>
      <c r="TIA24" s="103"/>
      <c r="TIB24" s="103"/>
      <c r="TIC24" s="103"/>
      <c r="TID24" s="103"/>
      <c r="TIE24" s="103"/>
      <c r="TIF24" s="103"/>
      <c r="TIG24" s="103"/>
      <c r="TIH24" s="103"/>
      <c r="TII24" s="103"/>
      <c r="TIJ24" s="103"/>
      <c r="TIK24" s="103"/>
      <c r="TIL24" s="103"/>
      <c r="TIM24" s="103"/>
      <c r="TIN24" s="103"/>
      <c r="TIO24" s="103"/>
      <c r="TIP24" s="103"/>
      <c r="TIQ24" s="103"/>
      <c r="TIR24" s="103"/>
      <c r="TIS24" s="103"/>
      <c r="TIT24" s="103"/>
      <c r="TIU24" s="103"/>
      <c r="TIV24" s="103"/>
      <c r="TIW24" s="103"/>
      <c r="TIX24" s="103"/>
      <c r="TIY24" s="103"/>
      <c r="TIZ24" s="103"/>
      <c r="TJA24" s="103"/>
      <c r="TJB24" s="103"/>
      <c r="TJC24" s="103"/>
      <c r="TJD24" s="103"/>
      <c r="TJE24" s="103"/>
      <c r="TJF24" s="103"/>
      <c r="TJG24" s="103"/>
      <c r="TJH24" s="103"/>
      <c r="TJI24" s="103"/>
      <c r="TJJ24" s="103"/>
      <c r="TJK24" s="103"/>
      <c r="TJL24" s="103"/>
      <c r="TJM24" s="103"/>
      <c r="TJN24" s="103"/>
      <c r="TJO24" s="103"/>
      <c r="TJP24" s="103"/>
      <c r="TJQ24" s="103"/>
      <c r="TJR24" s="103"/>
      <c r="TJS24" s="103"/>
      <c r="TJT24" s="103"/>
      <c r="TJU24" s="103"/>
      <c r="TJV24" s="103"/>
      <c r="TJW24" s="103"/>
      <c r="TJX24" s="103"/>
      <c r="TJY24" s="103"/>
      <c r="TJZ24" s="103"/>
      <c r="TKA24" s="103"/>
      <c r="TKB24" s="103"/>
      <c r="TKC24" s="103"/>
      <c r="TKD24" s="103"/>
      <c r="TKE24" s="103"/>
      <c r="TKF24" s="103"/>
      <c r="TKG24" s="103"/>
      <c r="TKH24" s="103"/>
      <c r="TKI24" s="103"/>
      <c r="TKJ24" s="103"/>
      <c r="TKK24" s="103"/>
      <c r="TKL24" s="103"/>
      <c r="TKM24" s="103"/>
      <c r="TKN24" s="103"/>
      <c r="TKO24" s="103"/>
      <c r="TKP24" s="103"/>
      <c r="TKQ24" s="103"/>
      <c r="TKR24" s="103"/>
      <c r="TKS24" s="103"/>
      <c r="TKT24" s="103"/>
      <c r="TKU24" s="103"/>
      <c r="TKV24" s="103"/>
      <c r="TKW24" s="103"/>
      <c r="TKX24" s="103"/>
      <c r="TKY24" s="103"/>
      <c r="TKZ24" s="103"/>
      <c r="TLA24" s="103"/>
      <c r="TLB24" s="103"/>
      <c r="TLC24" s="103"/>
      <c r="TLD24" s="103"/>
      <c r="TLE24" s="103"/>
      <c r="TLF24" s="103"/>
      <c r="TLG24" s="103"/>
      <c r="TLH24" s="103"/>
      <c r="TLI24" s="103"/>
      <c r="TLJ24" s="103"/>
      <c r="TLK24" s="103"/>
      <c r="TLL24" s="103"/>
      <c r="TLM24" s="103"/>
      <c r="TLN24" s="103"/>
      <c r="TLO24" s="103"/>
      <c r="TLP24" s="103"/>
      <c r="TLQ24" s="103"/>
      <c r="TLR24" s="103"/>
      <c r="TLS24" s="103"/>
      <c r="TLT24" s="103"/>
      <c r="TLU24" s="103"/>
      <c r="TLV24" s="103"/>
      <c r="TLW24" s="103"/>
      <c r="TLX24" s="103"/>
      <c r="TLY24" s="103"/>
      <c r="TLZ24" s="103"/>
      <c r="TMA24" s="103"/>
      <c r="TMB24" s="103"/>
      <c r="TMC24" s="103"/>
      <c r="TMD24" s="103"/>
      <c r="TME24" s="103"/>
      <c r="TMF24" s="103"/>
      <c r="TMG24" s="103"/>
      <c r="TMH24" s="103"/>
      <c r="TMI24" s="103"/>
      <c r="TMJ24" s="103"/>
      <c r="TMK24" s="103"/>
      <c r="TML24" s="103"/>
      <c r="TMM24" s="103"/>
      <c r="TMN24" s="103"/>
      <c r="TMO24" s="103"/>
      <c r="TMP24" s="103"/>
      <c r="TMQ24" s="103"/>
      <c r="TMR24" s="103"/>
      <c r="TMS24" s="103"/>
      <c r="TMT24" s="103"/>
      <c r="TMU24" s="103"/>
      <c r="TMV24" s="103"/>
      <c r="TMW24" s="103"/>
      <c r="TMX24" s="103"/>
      <c r="TMY24" s="103"/>
      <c r="TMZ24" s="103"/>
      <c r="TNA24" s="103"/>
      <c r="TNB24" s="103"/>
      <c r="TNC24" s="103"/>
      <c r="TND24" s="103"/>
      <c r="TNE24" s="103"/>
      <c r="TNF24" s="103"/>
      <c r="TNG24" s="103"/>
      <c r="TNH24" s="103"/>
      <c r="TNI24" s="103"/>
      <c r="TNJ24" s="103"/>
      <c r="TNK24" s="103"/>
      <c r="TNL24" s="103"/>
      <c r="TNM24" s="103"/>
      <c r="TNN24" s="103"/>
      <c r="TNO24" s="103"/>
      <c r="TNP24" s="103"/>
      <c r="TNQ24" s="103"/>
      <c r="TNR24" s="103"/>
      <c r="TNS24" s="103"/>
      <c r="TNT24" s="103"/>
      <c r="TNU24" s="103"/>
      <c r="TNV24" s="103"/>
      <c r="TNW24" s="103"/>
      <c r="TNX24" s="103"/>
      <c r="TNY24" s="103"/>
      <c r="TNZ24" s="103"/>
      <c r="TOA24" s="103"/>
      <c r="TOB24" s="103"/>
      <c r="TOC24" s="103"/>
      <c r="TOD24" s="103"/>
      <c r="TOE24" s="103"/>
      <c r="TOF24" s="103"/>
      <c r="TOG24" s="103"/>
      <c r="TOH24" s="103"/>
      <c r="TOI24" s="103"/>
      <c r="TOJ24" s="103"/>
      <c r="TOK24" s="103"/>
      <c r="TOL24" s="103"/>
      <c r="TOM24" s="103"/>
      <c r="TON24" s="103"/>
      <c r="TOO24" s="103"/>
      <c r="TOP24" s="103"/>
      <c r="TOQ24" s="103"/>
      <c r="TOR24" s="103"/>
      <c r="TOS24" s="103"/>
      <c r="TOT24" s="103"/>
      <c r="TOU24" s="103"/>
      <c r="TOV24" s="103"/>
      <c r="TOW24" s="103"/>
      <c r="TOX24" s="103"/>
      <c r="TOY24" s="103"/>
      <c r="TOZ24" s="103"/>
      <c r="TPA24" s="103"/>
      <c r="TPB24" s="103"/>
      <c r="TPC24" s="103"/>
      <c r="TPD24" s="103"/>
      <c r="TPE24" s="103"/>
      <c r="TPF24" s="103"/>
      <c r="TPG24" s="103"/>
      <c r="TPH24" s="103"/>
      <c r="TPI24" s="103"/>
      <c r="TPJ24" s="103"/>
      <c r="TPK24" s="103"/>
      <c r="TPL24" s="103"/>
      <c r="TPM24" s="103"/>
      <c r="TPN24" s="103"/>
      <c r="TPO24" s="103"/>
      <c r="TPP24" s="103"/>
      <c r="TPQ24" s="103"/>
      <c r="TPR24" s="103"/>
      <c r="TPS24" s="103"/>
      <c r="TPT24" s="103"/>
      <c r="TPU24" s="103"/>
      <c r="TPV24" s="103"/>
      <c r="TPW24" s="103"/>
      <c r="TPX24" s="103"/>
      <c r="TPY24" s="103"/>
      <c r="TPZ24" s="103"/>
      <c r="TQA24" s="103"/>
      <c r="TQB24" s="103"/>
      <c r="TQC24" s="103"/>
      <c r="TQD24" s="103"/>
      <c r="TQE24" s="103"/>
      <c r="TQF24" s="103"/>
      <c r="TQG24" s="103"/>
      <c r="TQH24" s="103"/>
      <c r="TQI24" s="103"/>
      <c r="TQJ24" s="103"/>
      <c r="TQK24" s="103"/>
      <c r="TQL24" s="103"/>
      <c r="TQM24" s="103"/>
      <c r="TQN24" s="103"/>
      <c r="TQO24" s="103"/>
      <c r="TQP24" s="103"/>
      <c r="TQQ24" s="103"/>
      <c r="TQR24" s="103"/>
      <c r="TQS24" s="103"/>
      <c r="TQT24" s="103"/>
      <c r="TQU24" s="103"/>
      <c r="TQV24" s="103"/>
      <c r="TQW24" s="103"/>
      <c r="TQX24" s="103"/>
      <c r="TQY24" s="103"/>
      <c r="TQZ24" s="103"/>
      <c r="TRA24" s="103"/>
      <c r="TRB24" s="103"/>
      <c r="TRC24" s="103"/>
      <c r="TRD24" s="103"/>
      <c r="TRE24" s="103"/>
      <c r="TRF24" s="103"/>
      <c r="TRG24" s="103"/>
      <c r="TRH24" s="103"/>
      <c r="TRI24" s="103"/>
      <c r="TRJ24" s="103"/>
      <c r="TRK24" s="103"/>
      <c r="TRL24" s="103"/>
      <c r="TRM24" s="103"/>
      <c r="TRN24" s="103"/>
      <c r="TRO24" s="103"/>
      <c r="TRP24" s="103"/>
      <c r="TRQ24" s="103"/>
      <c r="TRR24" s="103"/>
      <c r="TRS24" s="103"/>
      <c r="TRT24" s="103"/>
      <c r="TRU24" s="103"/>
      <c r="TRV24" s="103"/>
      <c r="TRW24" s="103"/>
      <c r="TRX24" s="103"/>
      <c r="TRY24" s="103"/>
      <c r="TRZ24" s="103"/>
      <c r="TSA24" s="103"/>
      <c r="TSB24" s="103"/>
      <c r="TSC24" s="103"/>
      <c r="TSD24" s="103"/>
      <c r="TSE24" s="103"/>
      <c r="TSF24" s="103"/>
      <c r="TSG24" s="103"/>
      <c r="TSH24" s="103"/>
      <c r="TSI24" s="103"/>
      <c r="TSJ24" s="103"/>
      <c r="TSK24" s="103"/>
      <c r="TSL24" s="103"/>
      <c r="TSM24" s="103"/>
      <c r="TSN24" s="103"/>
      <c r="TSO24" s="103"/>
      <c r="TSP24" s="103"/>
      <c r="TSQ24" s="103"/>
      <c r="TSR24" s="103"/>
      <c r="TSS24" s="103"/>
      <c r="TST24" s="103"/>
      <c r="TSU24" s="103"/>
      <c r="TSV24" s="103"/>
      <c r="TSW24" s="103"/>
      <c r="TSX24" s="103"/>
      <c r="TSY24" s="103"/>
      <c r="TSZ24" s="103"/>
      <c r="TTA24" s="103"/>
      <c r="TTB24" s="103"/>
      <c r="TTC24" s="103"/>
      <c r="TTD24" s="103"/>
      <c r="TTE24" s="103"/>
      <c r="TTF24" s="103"/>
      <c r="TTG24" s="103"/>
      <c r="TTH24" s="103"/>
      <c r="TTI24" s="103"/>
      <c r="TTJ24" s="103"/>
      <c r="TTK24" s="103"/>
      <c r="TTL24" s="103"/>
      <c r="TTM24" s="103"/>
      <c r="TTN24" s="103"/>
      <c r="TTO24" s="103"/>
      <c r="TTP24" s="103"/>
      <c r="TTQ24" s="103"/>
      <c r="TTR24" s="103"/>
      <c r="TTS24" s="103"/>
      <c r="TTT24" s="103"/>
      <c r="TTU24" s="103"/>
      <c r="TTV24" s="103"/>
      <c r="TTW24" s="103"/>
      <c r="TTX24" s="103"/>
      <c r="TTY24" s="103"/>
      <c r="TTZ24" s="103"/>
      <c r="TUA24" s="103"/>
      <c r="TUB24" s="103"/>
      <c r="TUC24" s="103"/>
      <c r="TUD24" s="103"/>
      <c r="TUE24" s="103"/>
      <c r="TUF24" s="103"/>
      <c r="TUG24" s="103"/>
      <c r="TUH24" s="103"/>
      <c r="TUI24" s="103"/>
      <c r="TUJ24" s="103"/>
      <c r="TUK24" s="103"/>
      <c r="TUL24" s="103"/>
      <c r="TUM24" s="103"/>
      <c r="TUN24" s="103"/>
      <c r="TUO24" s="103"/>
      <c r="TUP24" s="103"/>
      <c r="TUQ24" s="103"/>
      <c r="TUR24" s="103"/>
      <c r="TUS24" s="103"/>
      <c r="TUT24" s="103"/>
      <c r="TUU24" s="103"/>
      <c r="TUV24" s="103"/>
      <c r="TUW24" s="103"/>
      <c r="TUX24" s="103"/>
      <c r="TUY24" s="103"/>
      <c r="TUZ24" s="103"/>
      <c r="TVA24" s="103"/>
      <c r="TVB24" s="103"/>
      <c r="TVC24" s="103"/>
      <c r="TVD24" s="103"/>
      <c r="TVE24" s="103"/>
      <c r="TVF24" s="103"/>
      <c r="TVG24" s="103"/>
      <c r="TVH24" s="103"/>
      <c r="TVI24" s="103"/>
      <c r="TVJ24" s="103"/>
      <c r="TVK24" s="103"/>
      <c r="TVL24" s="103"/>
      <c r="TVM24" s="103"/>
      <c r="TVN24" s="103"/>
      <c r="TVO24" s="103"/>
      <c r="TVP24" s="103"/>
      <c r="TVQ24" s="103"/>
      <c r="TVR24" s="103"/>
      <c r="TVS24" s="103"/>
      <c r="TVT24" s="103"/>
      <c r="TVU24" s="103"/>
      <c r="TVV24" s="103"/>
      <c r="TVW24" s="103"/>
      <c r="TVX24" s="103"/>
      <c r="TVY24" s="103"/>
      <c r="TVZ24" s="103"/>
      <c r="TWA24" s="103"/>
      <c r="TWB24" s="103"/>
      <c r="TWC24" s="103"/>
      <c r="TWD24" s="103"/>
      <c r="TWE24" s="103"/>
      <c r="TWF24" s="103"/>
      <c r="TWG24" s="103"/>
      <c r="TWH24" s="103"/>
      <c r="TWI24" s="103"/>
      <c r="TWJ24" s="103"/>
      <c r="TWK24" s="103"/>
      <c r="TWL24" s="103"/>
      <c r="TWM24" s="103"/>
      <c r="TWN24" s="103"/>
      <c r="TWO24" s="103"/>
      <c r="TWP24" s="103"/>
      <c r="TWQ24" s="103"/>
      <c r="TWR24" s="103"/>
      <c r="TWS24" s="103"/>
      <c r="TWT24" s="103"/>
      <c r="TWU24" s="103"/>
      <c r="TWV24" s="103"/>
      <c r="TWW24" s="103"/>
      <c r="TWX24" s="103"/>
      <c r="TWY24" s="103"/>
      <c r="TWZ24" s="103"/>
      <c r="TXA24" s="103"/>
      <c r="TXB24" s="103"/>
      <c r="TXC24" s="103"/>
      <c r="TXD24" s="103"/>
      <c r="TXE24" s="103"/>
      <c r="TXF24" s="103"/>
      <c r="TXG24" s="103"/>
      <c r="TXH24" s="103"/>
      <c r="TXI24" s="103"/>
      <c r="TXJ24" s="103"/>
      <c r="TXK24" s="103"/>
      <c r="TXL24" s="103"/>
      <c r="TXM24" s="103"/>
      <c r="TXN24" s="103"/>
      <c r="TXO24" s="103"/>
      <c r="TXP24" s="103"/>
      <c r="TXQ24" s="103"/>
      <c r="TXR24" s="103"/>
      <c r="TXS24" s="103"/>
      <c r="TXT24" s="103"/>
      <c r="TXU24" s="103"/>
      <c r="TXV24" s="103"/>
      <c r="TXW24" s="103"/>
      <c r="TXX24" s="103"/>
      <c r="TXY24" s="103"/>
      <c r="TXZ24" s="103"/>
      <c r="TYA24" s="103"/>
      <c r="TYB24" s="103"/>
      <c r="TYC24" s="103"/>
      <c r="TYD24" s="103"/>
      <c r="TYE24" s="103"/>
      <c r="TYF24" s="103"/>
      <c r="TYG24" s="103"/>
      <c r="TYH24" s="103"/>
      <c r="TYI24" s="103"/>
      <c r="TYJ24" s="103"/>
      <c r="TYK24" s="103"/>
      <c r="TYL24" s="103"/>
      <c r="TYM24" s="103"/>
      <c r="TYN24" s="103"/>
      <c r="TYO24" s="103"/>
      <c r="TYP24" s="103"/>
      <c r="TYQ24" s="103"/>
      <c r="TYR24" s="103"/>
      <c r="TYS24" s="103"/>
      <c r="TYT24" s="103"/>
      <c r="TYU24" s="103"/>
      <c r="TYV24" s="103"/>
      <c r="TYW24" s="103"/>
      <c r="TYX24" s="103"/>
      <c r="TYY24" s="103"/>
      <c r="TYZ24" s="103"/>
      <c r="TZA24" s="103"/>
      <c r="TZB24" s="103"/>
      <c r="TZC24" s="103"/>
      <c r="TZD24" s="103"/>
      <c r="TZE24" s="103"/>
      <c r="TZF24" s="103"/>
      <c r="TZG24" s="103"/>
      <c r="TZH24" s="103"/>
      <c r="TZI24" s="103"/>
      <c r="TZJ24" s="103"/>
      <c r="TZK24" s="103"/>
      <c r="TZL24" s="103"/>
      <c r="TZM24" s="103"/>
      <c r="TZN24" s="103"/>
      <c r="TZO24" s="103"/>
      <c r="TZP24" s="103"/>
      <c r="TZQ24" s="103"/>
      <c r="TZR24" s="103"/>
      <c r="TZS24" s="103"/>
      <c r="TZT24" s="103"/>
      <c r="TZU24" s="103"/>
      <c r="TZV24" s="103"/>
      <c r="TZW24" s="103"/>
      <c r="TZX24" s="103"/>
      <c r="TZY24" s="103"/>
      <c r="TZZ24" s="103"/>
      <c r="UAA24" s="103"/>
      <c r="UAB24" s="103"/>
      <c r="UAC24" s="103"/>
      <c r="UAD24" s="103"/>
      <c r="UAE24" s="103"/>
      <c r="UAF24" s="103"/>
      <c r="UAG24" s="103"/>
      <c r="UAH24" s="103"/>
      <c r="UAI24" s="103"/>
      <c r="UAJ24" s="103"/>
      <c r="UAK24" s="103"/>
      <c r="UAL24" s="103"/>
      <c r="UAM24" s="103"/>
      <c r="UAN24" s="103"/>
      <c r="UAO24" s="103"/>
      <c r="UAP24" s="103"/>
      <c r="UAQ24" s="103"/>
      <c r="UAR24" s="103"/>
      <c r="UAS24" s="103"/>
      <c r="UAT24" s="103"/>
      <c r="UAU24" s="103"/>
      <c r="UAV24" s="103"/>
      <c r="UAW24" s="103"/>
      <c r="UAX24" s="103"/>
      <c r="UAY24" s="103"/>
      <c r="UAZ24" s="103"/>
      <c r="UBA24" s="103"/>
      <c r="UBB24" s="103"/>
      <c r="UBC24" s="103"/>
      <c r="UBD24" s="103"/>
      <c r="UBE24" s="103"/>
      <c r="UBF24" s="103"/>
      <c r="UBG24" s="103"/>
      <c r="UBH24" s="103"/>
      <c r="UBI24" s="103"/>
      <c r="UBJ24" s="103"/>
      <c r="UBK24" s="103"/>
      <c r="UBL24" s="103"/>
      <c r="UBM24" s="103"/>
      <c r="UBN24" s="103"/>
      <c r="UBO24" s="103"/>
      <c r="UBP24" s="103"/>
      <c r="UBQ24" s="103"/>
      <c r="UBR24" s="103"/>
      <c r="UBS24" s="103"/>
      <c r="UBT24" s="103"/>
      <c r="UBU24" s="103"/>
      <c r="UBV24" s="103"/>
      <c r="UBW24" s="103"/>
      <c r="UBX24" s="103"/>
      <c r="UBY24" s="103"/>
      <c r="UBZ24" s="103"/>
      <c r="UCA24" s="103"/>
      <c r="UCB24" s="103"/>
      <c r="UCC24" s="103"/>
      <c r="UCD24" s="103"/>
      <c r="UCE24" s="103"/>
      <c r="UCF24" s="103"/>
      <c r="UCG24" s="103"/>
      <c r="UCH24" s="103"/>
      <c r="UCI24" s="103"/>
      <c r="UCJ24" s="103"/>
      <c r="UCK24" s="103"/>
      <c r="UCL24" s="103"/>
      <c r="UCM24" s="103"/>
      <c r="UCN24" s="103"/>
      <c r="UCO24" s="103"/>
      <c r="UCP24" s="103"/>
      <c r="UCQ24" s="103"/>
      <c r="UCR24" s="103"/>
      <c r="UCS24" s="103"/>
      <c r="UCT24" s="103"/>
      <c r="UCU24" s="103"/>
      <c r="UCV24" s="103"/>
      <c r="UCW24" s="103"/>
      <c r="UCX24" s="103"/>
      <c r="UCY24" s="103"/>
      <c r="UCZ24" s="103"/>
      <c r="UDA24" s="103"/>
      <c r="UDB24" s="103"/>
      <c r="UDC24" s="103"/>
      <c r="UDD24" s="103"/>
      <c r="UDE24" s="103"/>
      <c r="UDF24" s="103"/>
      <c r="UDG24" s="103"/>
      <c r="UDH24" s="103"/>
      <c r="UDI24" s="103"/>
      <c r="UDJ24" s="103"/>
      <c r="UDK24" s="103"/>
      <c r="UDL24" s="103"/>
      <c r="UDM24" s="103"/>
      <c r="UDN24" s="103"/>
      <c r="UDO24" s="103"/>
      <c r="UDP24" s="103"/>
      <c r="UDQ24" s="103"/>
      <c r="UDR24" s="103"/>
      <c r="UDS24" s="103"/>
      <c r="UDT24" s="103"/>
      <c r="UDU24" s="103"/>
      <c r="UDV24" s="103"/>
      <c r="UDW24" s="103"/>
      <c r="UDX24" s="103"/>
      <c r="UDY24" s="103"/>
      <c r="UDZ24" s="103"/>
      <c r="UEA24" s="103"/>
      <c r="UEB24" s="103"/>
      <c r="UEC24" s="103"/>
      <c r="UED24" s="103"/>
      <c r="UEE24" s="103"/>
      <c r="UEF24" s="103"/>
      <c r="UEG24" s="103"/>
      <c r="UEH24" s="103"/>
      <c r="UEI24" s="103"/>
      <c r="UEJ24" s="103"/>
      <c r="UEK24" s="103"/>
      <c r="UEL24" s="103"/>
      <c r="UEM24" s="103"/>
      <c r="UEN24" s="103"/>
      <c r="UEO24" s="103"/>
      <c r="UEP24" s="103"/>
      <c r="UEQ24" s="103"/>
      <c r="UER24" s="103"/>
      <c r="UES24" s="103"/>
      <c r="UET24" s="103"/>
      <c r="UEU24" s="103"/>
      <c r="UEV24" s="103"/>
      <c r="UEW24" s="103"/>
      <c r="UEX24" s="103"/>
      <c r="UEY24" s="103"/>
      <c r="UEZ24" s="103"/>
      <c r="UFA24" s="103"/>
      <c r="UFB24" s="103"/>
      <c r="UFC24" s="103"/>
      <c r="UFD24" s="103"/>
      <c r="UFE24" s="103"/>
      <c r="UFF24" s="103"/>
      <c r="UFG24" s="103"/>
      <c r="UFH24" s="103"/>
      <c r="UFI24" s="103"/>
      <c r="UFJ24" s="103"/>
      <c r="UFK24" s="103"/>
      <c r="UFL24" s="103"/>
      <c r="UFM24" s="103"/>
      <c r="UFN24" s="103"/>
      <c r="UFO24" s="103"/>
      <c r="UFP24" s="103"/>
      <c r="UFQ24" s="103"/>
      <c r="UFR24" s="103"/>
      <c r="UFS24" s="103"/>
      <c r="UFT24" s="103"/>
      <c r="UFU24" s="103"/>
      <c r="UFV24" s="103"/>
      <c r="UFW24" s="103"/>
      <c r="UFX24" s="103"/>
      <c r="UFY24" s="103"/>
      <c r="UFZ24" s="103"/>
      <c r="UGA24" s="103"/>
      <c r="UGB24" s="103"/>
      <c r="UGC24" s="103"/>
      <c r="UGD24" s="103"/>
      <c r="UGE24" s="103"/>
      <c r="UGF24" s="103"/>
      <c r="UGG24" s="103"/>
      <c r="UGH24" s="103"/>
      <c r="UGI24" s="103"/>
      <c r="UGJ24" s="103"/>
      <c r="UGK24" s="103"/>
      <c r="UGL24" s="103"/>
      <c r="UGM24" s="103"/>
      <c r="UGN24" s="103"/>
      <c r="UGO24" s="103"/>
      <c r="UGP24" s="103"/>
      <c r="UGQ24" s="103"/>
      <c r="UGR24" s="103"/>
      <c r="UGS24" s="103"/>
      <c r="UGT24" s="103"/>
      <c r="UGU24" s="103"/>
      <c r="UGV24" s="103"/>
      <c r="UGW24" s="103"/>
      <c r="UGX24" s="103"/>
      <c r="UGY24" s="103"/>
      <c r="UGZ24" s="103"/>
      <c r="UHA24" s="103"/>
      <c r="UHB24" s="103"/>
      <c r="UHC24" s="103"/>
      <c r="UHD24" s="103"/>
      <c r="UHE24" s="103"/>
      <c r="UHF24" s="103"/>
      <c r="UHG24" s="103"/>
      <c r="UHH24" s="103"/>
      <c r="UHI24" s="103"/>
      <c r="UHJ24" s="103"/>
      <c r="UHK24" s="103"/>
      <c r="UHL24" s="103"/>
      <c r="UHM24" s="103"/>
      <c r="UHN24" s="103"/>
      <c r="UHO24" s="103"/>
      <c r="UHP24" s="103"/>
      <c r="UHQ24" s="103"/>
      <c r="UHR24" s="103"/>
      <c r="UHS24" s="103"/>
      <c r="UHT24" s="103"/>
      <c r="UHU24" s="103"/>
      <c r="UHV24" s="103"/>
      <c r="UHW24" s="103"/>
      <c r="UHX24" s="103"/>
      <c r="UHY24" s="103"/>
      <c r="UHZ24" s="103"/>
      <c r="UIA24" s="103"/>
      <c r="UIB24" s="103"/>
      <c r="UIC24" s="103"/>
      <c r="UID24" s="103"/>
      <c r="UIE24" s="103"/>
      <c r="UIF24" s="103"/>
      <c r="UIG24" s="103"/>
      <c r="UIH24" s="103"/>
      <c r="UII24" s="103"/>
      <c r="UIJ24" s="103"/>
      <c r="UIK24" s="103"/>
      <c r="UIL24" s="103"/>
      <c r="UIM24" s="103"/>
      <c r="UIN24" s="103"/>
      <c r="UIO24" s="103"/>
      <c r="UIP24" s="103"/>
      <c r="UIQ24" s="103"/>
      <c r="UIR24" s="103"/>
      <c r="UIS24" s="103"/>
      <c r="UIT24" s="103"/>
      <c r="UIU24" s="103"/>
      <c r="UIV24" s="103"/>
      <c r="UIW24" s="103"/>
      <c r="UIX24" s="103"/>
      <c r="UIY24" s="103"/>
      <c r="UIZ24" s="103"/>
      <c r="UJA24" s="103"/>
      <c r="UJB24" s="103"/>
      <c r="UJC24" s="103"/>
      <c r="UJD24" s="103"/>
      <c r="UJE24" s="103"/>
      <c r="UJF24" s="103"/>
      <c r="UJG24" s="103"/>
      <c r="UJH24" s="103"/>
      <c r="UJI24" s="103"/>
      <c r="UJJ24" s="103"/>
      <c r="UJK24" s="103"/>
      <c r="UJL24" s="103"/>
      <c r="UJM24" s="103"/>
      <c r="UJN24" s="103"/>
      <c r="UJO24" s="103"/>
      <c r="UJP24" s="103"/>
      <c r="UJQ24" s="103"/>
      <c r="UJR24" s="103"/>
      <c r="UJS24" s="103"/>
      <c r="UJT24" s="103"/>
      <c r="UJU24" s="103"/>
      <c r="UJV24" s="103"/>
      <c r="UJW24" s="103"/>
      <c r="UJX24" s="103"/>
      <c r="UJY24" s="103"/>
      <c r="UJZ24" s="103"/>
      <c r="UKA24" s="103"/>
      <c r="UKB24" s="103"/>
      <c r="UKC24" s="103"/>
      <c r="UKD24" s="103"/>
      <c r="UKE24" s="103"/>
      <c r="UKF24" s="103"/>
      <c r="UKG24" s="103"/>
      <c r="UKH24" s="103"/>
      <c r="UKI24" s="103"/>
      <c r="UKJ24" s="103"/>
      <c r="UKK24" s="103"/>
      <c r="UKL24" s="103"/>
      <c r="UKM24" s="103"/>
      <c r="UKN24" s="103"/>
      <c r="UKO24" s="103"/>
      <c r="UKP24" s="103"/>
      <c r="UKQ24" s="103"/>
      <c r="UKR24" s="103"/>
      <c r="UKS24" s="103"/>
      <c r="UKT24" s="103"/>
      <c r="UKU24" s="103"/>
      <c r="UKV24" s="103"/>
      <c r="UKW24" s="103"/>
      <c r="UKX24" s="103"/>
      <c r="UKY24" s="103"/>
      <c r="UKZ24" s="103"/>
      <c r="ULA24" s="103"/>
      <c r="ULB24" s="103"/>
      <c r="ULC24" s="103"/>
      <c r="ULD24" s="103"/>
      <c r="ULE24" s="103"/>
      <c r="ULF24" s="103"/>
      <c r="ULG24" s="103"/>
      <c r="ULH24" s="103"/>
      <c r="ULI24" s="103"/>
      <c r="ULJ24" s="103"/>
      <c r="ULK24" s="103"/>
      <c r="ULL24" s="103"/>
      <c r="ULM24" s="103"/>
      <c r="ULN24" s="103"/>
      <c r="ULO24" s="103"/>
      <c r="ULP24" s="103"/>
      <c r="ULQ24" s="103"/>
      <c r="ULR24" s="103"/>
      <c r="ULS24" s="103"/>
      <c r="ULT24" s="103"/>
      <c r="ULU24" s="103"/>
      <c r="ULV24" s="103"/>
      <c r="ULW24" s="103"/>
      <c r="ULX24" s="103"/>
      <c r="ULY24" s="103"/>
      <c r="ULZ24" s="103"/>
      <c r="UMA24" s="103"/>
      <c r="UMB24" s="103"/>
      <c r="UMC24" s="103"/>
      <c r="UMD24" s="103"/>
      <c r="UME24" s="103"/>
      <c r="UMF24" s="103"/>
      <c r="UMG24" s="103"/>
      <c r="UMH24" s="103"/>
      <c r="UMI24" s="103"/>
      <c r="UMJ24" s="103"/>
      <c r="UMK24" s="103"/>
      <c r="UML24" s="103"/>
      <c r="UMM24" s="103"/>
      <c r="UMN24" s="103"/>
      <c r="UMO24" s="103"/>
      <c r="UMP24" s="103"/>
      <c r="UMQ24" s="103"/>
      <c r="UMR24" s="103"/>
      <c r="UMS24" s="103"/>
      <c r="UMT24" s="103"/>
      <c r="UMU24" s="103"/>
      <c r="UMV24" s="103"/>
      <c r="UMW24" s="103"/>
      <c r="UMX24" s="103"/>
      <c r="UMY24" s="103"/>
      <c r="UMZ24" s="103"/>
      <c r="UNA24" s="103"/>
      <c r="UNB24" s="103"/>
      <c r="UNC24" s="103"/>
      <c r="UND24" s="103"/>
      <c r="UNE24" s="103"/>
      <c r="UNF24" s="103"/>
      <c r="UNG24" s="103"/>
      <c r="UNH24" s="103"/>
      <c r="UNI24" s="103"/>
      <c r="UNJ24" s="103"/>
      <c r="UNK24" s="103"/>
      <c r="UNL24" s="103"/>
      <c r="UNM24" s="103"/>
      <c r="UNN24" s="103"/>
      <c r="UNO24" s="103"/>
      <c r="UNP24" s="103"/>
      <c r="UNQ24" s="103"/>
      <c r="UNR24" s="103"/>
      <c r="UNS24" s="103"/>
      <c r="UNT24" s="103"/>
      <c r="UNU24" s="103"/>
      <c r="UNV24" s="103"/>
      <c r="UNW24" s="103"/>
      <c r="UNX24" s="103"/>
      <c r="UNY24" s="103"/>
      <c r="UNZ24" s="103"/>
      <c r="UOA24" s="103"/>
      <c r="UOB24" s="103"/>
      <c r="UOC24" s="103"/>
      <c r="UOD24" s="103"/>
      <c r="UOE24" s="103"/>
      <c r="UOF24" s="103"/>
      <c r="UOG24" s="103"/>
      <c r="UOH24" s="103"/>
      <c r="UOI24" s="103"/>
      <c r="UOJ24" s="103"/>
      <c r="UOK24" s="103"/>
      <c r="UOL24" s="103"/>
      <c r="UOM24" s="103"/>
      <c r="UON24" s="103"/>
      <c r="UOO24" s="103"/>
      <c r="UOP24" s="103"/>
      <c r="UOQ24" s="103"/>
      <c r="UOR24" s="103"/>
      <c r="UOS24" s="103"/>
      <c r="UOT24" s="103"/>
      <c r="UOU24" s="103"/>
      <c r="UOV24" s="103"/>
      <c r="UOW24" s="103"/>
      <c r="UOX24" s="103"/>
      <c r="UOY24" s="103"/>
      <c r="UOZ24" s="103"/>
      <c r="UPA24" s="103"/>
      <c r="UPB24" s="103"/>
      <c r="UPC24" s="103"/>
      <c r="UPD24" s="103"/>
      <c r="UPE24" s="103"/>
      <c r="UPF24" s="103"/>
      <c r="UPG24" s="103"/>
      <c r="UPH24" s="103"/>
      <c r="UPI24" s="103"/>
      <c r="UPJ24" s="103"/>
      <c r="UPK24" s="103"/>
      <c r="UPL24" s="103"/>
      <c r="UPM24" s="103"/>
      <c r="UPN24" s="103"/>
      <c r="UPO24" s="103"/>
      <c r="UPP24" s="103"/>
      <c r="UPQ24" s="103"/>
      <c r="UPR24" s="103"/>
      <c r="UPS24" s="103"/>
      <c r="UPT24" s="103"/>
      <c r="UPU24" s="103"/>
      <c r="UPV24" s="103"/>
      <c r="UPW24" s="103"/>
      <c r="UPX24" s="103"/>
      <c r="UPY24" s="103"/>
      <c r="UPZ24" s="103"/>
      <c r="UQA24" s="103"/>
      <c r="UQB24" s="103"/>
      <c r="UQC24" s="103"/>
      <c r="UQD24" s="103"/>
      <c r="UQE24" s="103"/>
      <c r="UQF24" s="103"/>
      <c r="UQG24" s="103"/>
      <c r="UQH24" s="103"/>
      <c r="UQI24" s="103"/>
      <c r="UQJ24" s="103"/>
      <c r="UQK24" s="103"/>
      <c r="UQL24" s="103"/>
      <c r="UQM24" s="103"/>
      <c r="UQN24" s="103"/>
      <c r="UQO24" s="103"/>
      <c r="UQP24" s="103"/>
      <c r="UQQ24" s="103"/>
      <c r="UQR24" s="103"/>
      <c r="UQS24" s="103"/>
      <c r="UQT24" s="103"/>
      <c r="UQU24" s="103"/>
      <c r="UQV24" s="103"/>
      <c r="UQW24" s="103"/>
      <c r="UQX24" s="103"/>
      <c r="UQY24" s="103"/>
      <c r="UQZ24" s="103"/>
      <c r="URA24" s="103"/>
      <c r="URB24" s="103"/>
      <c r="URC24" s="103"/>
      <c r="URD24" s="103"/>
      <c r="URE24" s="103"/>
      <c r="URF24" s="103"/>
      <c r="URG24" s="103"/>
      <c r="URH24" s="103"/>
      <c r="URI24" s="103"/>
      <c r="URJ24" s="103"/>
      <c r="URK24" s="103"/>
      <c r="URL24" s="103"/>
      <c r="URM24" s="103"/>
      <c r="URN24" s="103"/>
      <c r="URO24" s="103"/>
      <c r="URP24" s="103"/>
      <c r="URQ24" s="103"/>
      <c r="URR24" s="103"/>
      <c r="URS24" s="103"/>
      <c r="URT24" s="103"/>
      <c r="URU24" s="103"/>
      <c r="URV24" s="103"/>
      <c r="URW24" s="103"/>
      <c r="URX24" s="103"/>
      <c r="URY24" s="103"/>
      <c r="URZ24" s="103"/>
      <c r="USA24" s="103"/>
      <c r="USB24" s="103"/>
      <c r="USC24" s="103"/>
      <c r="USD24" s="103"/>
      <c r="USE24" s="103"/>
      <c r="USF24" s="103"/>
      <c r="USG24" s="103"/>
      <c r="USH24" s="103"/>
      <c r="USI24" s="103"/>
      <c r="USJ24" s="103"/>
      <c r="USK24" s="103"/>
      <c r="USL24" s="103"/>
      <c r="USM24" s="103"/>
      <c r="USN24" s="103"/>
      <c r="USO24" s="103"/>
      <c r="USP24" s="103"/>
      <c r="USQ24" s="103"/>
      <c r="USR24" s="103"/>
      <c r="USS24" s="103"/>
      <c r="UST24" s="103"/>
      <c r="USU24" s="103"/>
      <c r="USV24" s="103"/>
      <c r="USW24" s="103"/>
      <c r="USX24" s="103"/>
      <c r="USY24" s="103"/>
      <c r="USZ24" s="103"/>
      <c r="UTA24" s="103"/>
      <c r="UTB24" s="103"/>
      <c r="UTC24" s="103"/>
      <c r="UTD24" s="103"/>
      <c r="UTE24" s="103"/>
      <c r="UTF24" s="103"/>
      <c r="UTG24" s="103"/>
      <c r="UTH24" s="103"/>
      <c r="UTI24" s="103"/>
      <c r="UTJ24" s="103"/>
      <c r="UTK24" s="103"/>
      <c r="UTL24" s="103"/>
      <c r="UTM24" s="103"/>
      <c r="UTN24" s="103"/>
      <c r="UTO24" s="103"/>
      <c r="UTP24" s="103"/>
      <c r="UTQ24" s="103"/>
      <c r="UTR24" s="103"/>
      <c r="UTS24" s="103"/>
      <c r="UTT24" s="103"/>
      <c r="UTU24" s="103"/>
      <c r="UTV24" s="103"/>
      <c r="UTW24" s="103"/>
      <c r="UTX24" s="103"/>
      <c r="UTY24" s="103"/>
      <c r="UTZ24" s="103"/>
      <c r="UUA24" s="103"/>
      <c r="UUB24" s="103"/>
      <c r="UUC24" s="103"/>
      <c r="UUD24" s="103"/>
      <c r="UUE24" s="103"/>
      <c r="UUF24" s="103"/>
      <c r="UUG24" s="103"/>
      <c r="UUH24" s="103"/>
      <c r="UUI24" s="103"/>
      <c r="UUJ24" s="103"/>
      <c r="UUK24" s="103"/>
      <c r="UUL24" s="103"/>
      <c r="UUM24" s="103"/>
      <c r="UUN24" s="103"/>
      <c r="UUO24" s="103"/>
      <c r="UUP24" s="103"/>
      <c r="UUQ24" s="103"/>
      <c r="UUR24" s="103"/>
      <c r="UUS24" s="103"/>
      <c r="UUT24" s="103"/>
      <c r="UUU24" s="103"/>
      <c r="UUV24" s="103"/>
      <c r="UUW24" s="103"/>
      <c r="UUX24" s="103"/>
      <c r="UUY24" s="103"/>
      <c r="UUZ24" s="103"/>
      <c r="UVA24" s="103"/>
      <c r="UVB24" s="103"/>
      <c r="UVC24" s="103"/>
      <c r="UVD24" s="103"/>
      <c r="UVE24" s="103"/>
      <c r="UVF24" s="103"/>
      <c r="UVG24" s="103"/>
      <c r="UVH24" s="103"/>
      <c r="UVI24" s="103"/>
      <c r="UVJ24" s="103"/>
      <c r="UVK24" s="103"/>
      <c r="UVL24" s="103"/>
      <c r="UVM24" s="103"/>
      <c r="UVN24" s="103"/>
      <c r="UVO24" s="103"/>
      <c r="UVP24" s="103"/>
      <c r="UVQ24" s="103"/>
      <c r="UVR24" s="103"/>
      <c r="UVS24" s="103"/>
      <c r="UVT24" s="103"/>
      <c r="UVU24" s="103"/>
      <c r="UVV24" s="103"/>
      <c r="UVW24" s="103"/>
      <c r="UVX24" s="103"/>
      <c r="UVY24" s="103"/>
      <c r="UVZ24" s="103"/>
      <c r="UWA24" s="103"/>
      <c r="UWB24" s="103"/>
      <c r="UWC24" s="103"/>
      <c r="UWD24" s="103"/>
      <c r="UWE24" s="103"/>
      <c r="UWF24" s="103"/>
      <c r="UWG24" s="103"/>
      <c r="UWH24" s="103"/>
      <c r="UWI24" s="103"/>
      <c r="UWJ24" s="103"/>
      <c r="UWK24" s="103"/>
      <c r="UWL24" s="103"/>
      <c r="UWM24" s="103"/>
      <c r="UWN24" s="103"/>
      <c r="UWO24" s="103"/>
      <c r="UWP24" s="103"/>
      <c r="UWQ24" s="103"/>
      <c r="UWR24" s="103"/>
      <c r="UWS24" s="103"/>
      <c r="UWT24" s="103"/>
      <c r="UWU24" s="103"/>
      <c r="UWV24" s="103"/>
      <c r="UWW24" s="103"/>
      <c r="UWX24" s="103"/>
      <c r="UWY24" s="103"/>
      <c r="UWZ24" s="103"/>
      <c r="UXA24" s="103"/>
      <c r="UXB24" s="103"/>
      <c r="UXC24" s="103"/>
      <c r="UXD24" s="103"/>
      <c r="UXE24" s="103"/>
      <c r="UXF24" s="103"/>
      <c r="UXG24" s="103"/>
      <c r="UXH24" s="103"/>
      <c r="UXI24" s="103"/>
      <c r="UXJ24" s="103"/>
      <c r="UXK24" s="103"/>
      <c r="UXL24" s="103"/>
      <c r="UXM24" s="103"/>
      <c r="UXN24" s="103"/>
      <c r="UXO24" s="103"/>
      <c r="UXP24" s="103"/>
      <c r="UXQ24" s="103"/>
      <c r="UXR24" s="103"/>
      <c r="UXS24" s="103"/>
      <c r="UXT24" s="103"/>
      <c r="UXU24" s="103"/>
      <c r="UXV24" s="103"/>
      <c r="UXW24" s="103"/>
      <c r="UXX24" s="103"/>
      <c r="UXY24" s="103"/>
      <c r="UXZ24" s="103"/>
      <c r="UYA24" s="103"/>
      <c r="UYB24" s="103"/>
      <c r="UYC24" s="103"/>
      <c r="UYD24" s="103"/>
      <c r="UYE24" s="103"/>
      <c r="UYF24" s="103"/>
      <c r="UYG24" s="103"/>
      <c r="UYH24" s="103"/>
      <c r="UYI24" s="103"/>
      <c r="UYJ24" s="103"/>
      <c r="UYK24" s="103"/>
      <c r="UYL24" s="103"/>
      <c r="UYM24" s="103"/>
      <c r="UYN24" s="103"/>
      <c r="UYO24" s="103"/>
      <c r="UYP24" s="103"/>
      <c r="UYQ24" s="103"/>
      <c r="UYR24" s="103"/>
      <c r="UYS24" s="103"/>
      <c r="UYT24" s="103"/>
      <c r="UYU24" s="103"/>
      <c r="UYV24" s="103"/>
      <c r="UYW24" s="103"/>
      <c r="UYX24" s="103"/>
      <c r="UYY24" s="103"/>
      <c r="UYZ24" s="103"/>
      <c r="UZA24" s="103"/>
      <c r="UZB24" s="103"/>
      <c r="UZC24" s="103"/>
      <c r="UZD24" s="103"/>
      <c r="UZE24" s="103"/>
      <c r="UZF24" s="103"/>
      <c r="UZG24" s="103"/>
      <c r="UZH24" s="103"/>
      <c r="UZI24" s="103"/>
      <c r="UZJ24" s="103"/>
      <c r="UZK24" s="103"/>
      <c r="UZL24" s="103"/>
      <c r="UZM24" s="103"/>
      <c r="UZN24" s="103"/>
      <c r="UZO24" s="103"/>
      <c r="UZP24" s="103"/>
      <c r="UZQ24" s="103"/>
      <c r="UZR24" s="103"/>
      <c r="UZS24" s="103"/>
      <c r="UZT24" s="103"/>
      <c r="UZU24" s="103"/>
      <c r="UZV24" s="103"/>
      <c r="UZW24" s="103"/>
      <c r="UZX24" s="103"/>
      <c r="UZY24" s="103"/>
      <c r="UZZ24" s="103"/>
      <c r="VAA24" s="103"/>
      <c r="VAB24" s="103"/>
      <c r="VAC24" s="103"/>
      <c r="VAD24" s="103"/>
      <c r="VAE24" s="103"/>
      <c r="VAF24" s="103"/>
      <c r="VAG24" s="103"/>
      <c r="VAH24" s="103"/>
      <c r="VAI24" s="103"/>
      <c r="VAJ24" s="103"/>
      <c r="VAK24" s="103"/>
      <c r="VAL24" s="103"/>
      <c r="VAM24" s="103"/>
      <c r="VAN24" s="103"/>
      <c r="VAO24" s="103"/>
      <c r="VAP24" s="103"/>
      <c r="VAQ24" s="103"/>
      <c r="VAR24" s="103"/>
      <c r="VAS24" s="103"/>
      <c r="VAT24" s="103"/>
      <c r="VAU24" s="103"/>
      <c r="VAV24" s="103"/>
      <c r="VAW24" s="103"/>
      <c r="VAX24" s="103"/>
      <c r="VAY24" s="103"/>
      <c r="VAZ24" s="103"/>
      <c r="VBA24" s="103"/>
      <c r="VBB24" s="103"/>
      <c r="VBC24" s="103"/>
      <c r="VBD24" s="103"/>
      <c r="VBE24" s="103"/>
      <c r="VBF24" s="103"/>
      <c r="VBG24" s="103"/>
      <c r="VBH24" s="103"/>
      <c r="VBI24" s="103"/>
      <c r="VBJ24" s="103"/>
      <c r="VBK24" s="103"/>
      <c r="VBL24" s="103"/>
      <c r="VBM24" s="103"/>
      <c r="VBN24" s="103"/>
      <c r="VBO24" s="103"/>
      <c r="VBP24" s="103"/>
      <c r="VBQ24" s="103"/>
      <c r="VBR24" s="103"/>
      <c r="VBS24" s="103"/>
      <c r="VBT24" s="103"/>
      <c r="VBU24" s="103"/>
      <c r="VBV24" s="103"/>
      <c r="VBW24" s="103"/>
      <c r="VBX24" s="103"/>
      <c r="VBY24" s="103"/>
      <c r="VBZ24" s="103"/>
      <c r="VCA24" s="103"/>
      <c r="VCB24" s="103"/>
      <c r="VCC24" s="103"/>
      <c r="VCD24" s="103"/>
      <c r="VCE24" s="103"/>
      <c r="VCF24" s="103"/>
      <c r="VCG24" s="103"/>
      <c r="VCH24" s="103"/>
      <c r="VCI24" s="103"/>
      <c r="VCJ24" s="103"/>
      <c r="VCK24" s="103"/>
      <c r="VCL24" s="103"/>
      <c r="VCM24" s="103"/>
      <c r="VCN24" s="103"/>
      <c r="VCO24" s="103"/>
      <c r="VCP24" s="103"/>
      <c r="VCQ24" s="103"/>
      <c r="VCR24" s="103"/>
      <c r="VCS24" s="103"/>
      <c r="VCT24" s="103"/>
      <c r="VCU24" s="103"/>
      <c r="VCV24" s="103"/>
      <c r="VCW24" s="103"/>
      <c r="VCX24" s="103"/>
      <c r="VCY24" s="103"/>
      <c r="VCZ24" s="103"/>
      <c r="VDA24" s="103"/>
      <c r="VDB24" s="103"/>
      <c r="VDC24" s="103"/>
      <c r="VDD24" s="103"/>
      <c r="VDE24" s="103"/>
      <c r="VDF24" s="103"/>
      <c r="VDG24" s="103"/>
      <c r="VDH24" s="103"/>
      <c r="VDI24" s="103"/>
      <c r="VDJ24" s="103"/>
      <c r="VDK24" s="103"/>
      <c r="VDL24" s="103"/>
      <c r="VDM24" s="103"/>
      <c r="VDN24" s="103"/>
      <c r="VDO24" s="103"/>
      <c r="VDP24" s="103"/>
      <c r="VDQ24" s="103"/>
      <c r="VDR24" s="103"/>
      <c r="VDS24" s="103"/>
      <c r="VDT24" s="103"/>
      <c r="VDU24" s="103"/>
      <c r="VDV24" s="103"/>
      <c r="VDW24" s="103"/>
      <c r="VDX24" s="103"/>
      <c r="VDY24" s="103"/>
      <c r="VDZ24" s="103"/>
      <c r="VEA24" s="103"/>
      <c r="VEB24" s="103"/>
      <c r="VEC24" s="103"/>
      <c r="VED24" s="103"/>
      <c r="VEE24" s="103"/>
      <c r="VEF24" s="103"/>
      <c r="VEG24" s="103"/>
      <c r="VEH24" s="103"/>
      <c r="VEI24" s="103"/>
      <c r="VEJ24" s="103"/>
      <c r="VEK24" s="103"/>
      <c r="VEL24" s="103"/>
      <c r="VEM24" s="103"/>
      <c r="VEN24" s="103"/>
      <c r="VEO24" s="103"/>
      <c r="VEP24" s="103"/>
      <c r="VEQ24" s="103"/>
      <c r="VER24" s="103"/>
      <c r="VES24" s="103"/>
      <c r="VET24" s="103"/>
      <c r="VEU24" s="103"/>
      <c r="VEV24" s="103"/>
      <c r="VEW24" s="103"/>
      <c r="VEX24" s="103"/>
      <c r="VEY24" s="103"/>
      <c r="VEZ24" s="103"/>
      <c r="VFA24" s="103"/>
      <c r="VFB24" s="103"/>
      <c r="VFC24" s="103"/>
      <c r="VFD24" s="103"/>
      <c r="VFE24" s="103"/>
      <c r="VFF24" s="103"/>
      <c r="VFG24" s="103"/>
      <c r="VFH24" s="103"/>
      <c r="VFI24" s="103"/>
      <c r="VFJ24" s="103"/>
      <c r="VFK24" s="103"/>
      <c r="VFL24" s="103"/>
      <c r="VFM24" s="103"/>
      <c r="VFN24" s="103"/>
      <c r="VFO24" s="103"/>
      <c r="VFP24" s="103"/>
      <c r="VFQ24" s="103"/>
      <c r="VFR24" s="103"/>
      <c r="VFS24" s="103"/>
      <c r="VFT24" s="103"/>
      <c r="VFU24" s="103"/>
      <c r="VFV24" s="103"/>
      <c r="VFW24" s="103"/>
      <c r="VFX24" s="103"/>
      <c r="VFY24" s="103"/>
      <c r="VFZ24" s="103"/>
      <c r="VGA24" s="103"/>
      <c r="VGB24" s="103"/>
      <c r="VGC24" s="103"/>
      <c r="VGD24" s="103"/>
      <c r="VGE24" s="103"/>
      <c r="VGF24" s="103"/>
      <c r="VGG24" s="103"/>
      <c r="VGH24" s="103"/>
      <c r="VGI24" s="103"/>
      <c r="VGJ24" s="103"/>
      <c r="VGK24" s="103"/>
      <c r="VGL24" s="103"/>
      <c r="VGM24" s="103"/>
      <c r="VGN24" s="103"/>
      <c r="VGO24" s="103"/>
      <c r="VGP24" s="103"/>
      <c r="VGQ24" s="103"/>
      <c r="VGR24" s="103"/>
      <c r="VGS24" s="103"/>
      <c r="VGT24" s="103"/>
      <c r="VGU24" s="103"/>
      <c r="VGV24" s="103"/>
      <c r="VGW24" s="103"/>
      <c r="VGX24" s="103"/>
      <c r="VGY24" s="103"/>
      <c r="VGZ24" s="103"/>
      <c r="VHA24" s="103"/>
      <c r="VHB24" s="103"/>
      <c r="VHC24" s="103"/>
      <c r="VHD24" s="103"/>
      <c r="VHE24" s="103"/>
      <c r="VHF24" s="103"/>
      <c r="VHG24" s="103"/>
      <c r="VHH24" s="103"/>
      <c r="VHI24" s="103"/>
      <c r="VHJ24" s="103"/>
      <c r="VHK24" s="103"/>
      <c r="VHL24" s="103"/>
      <c r="VHM24" s="103"/>
      <c r="VHN24" s="103"/>
      <c r="VHO24" s="103"/>
      <c r="VHP24" s="103"/>
      <c r="VHQ24" s="103"/>
      <c r="VHR24" s="103"/>
      <c r="VHS24" s="103"/>
      <c r="VHT24" s="103"/>
      <c r="VHU24" s="103"/>
      <c r="VHV24" s="103"/>
      <c r="VHW24" s="103"/>
      <c r="VHX24" s="103"/>
      <c r="VHY24" s="103"/>
      <c r="VHZ24" s="103"/>
      <c r="VIA24" s="103"/>
      <c r="VIB24" s="103"/>
      <c r="VIC24" s="103"/>
      <c r="VID24" s="103"/>
      <c r="VIE24" s="103"/>
      <c r="VIF24" s="103"/>
      <c r="VIG24" s="103"/>
      <c r="VIH24" s="103"/>
      <c r="VII24" s="103"/>
      <c r="VIJ24" s="103"/>
      <c r="VIK24" s="103"/>
      <c r="VIL24" s="103"/>
      <c r="VIM24" s="103"/>
      <c r="VIN24" s="103"/>
      <c r="VIO24" s="103"/>
      <c r="VIP24" s="103"/>
      <c r="VIQ24" s="103"/>
      <c r="VIR24" s="103"/>
      <c r="VIS24" s="103"/>
      <c r="VIT24" s="103"/>
      <c r="VIU24" s="103"/>
      <c r="VIV24" s="103"/>
      <c r="VIW24" s="103"/>
      <c r="VIX24" s="103"/>
      <c r="VIY24" s="103"/>
      <c r="VIZ24" s="103"/>
      <c r="VJA24" s="103"/>
      <c r="VJB24" s="103"/>
      <c r="VJC24" s="103"/>
      <c r="VJD24" s="103"/>
      <c r="VJE24" s="103"/>
      <c r="VJF24" s="103"/>
      <c r="VJG24" s="103"/>
      <c r="VJH24" s="103"/>
      <c r="VJI24" s="103"/>
      <c r="VJJ24" s="103"/>
      <c r="VJK24" s="103"/>
      <c r="VJL24" s="103"/>
      <c r="VJM24" s="103"/>
      <c r="VJN24" s="103"/>
      <c r="VJO24" s="103"/>
      <c r="VJP24" s="103"/>
      <c r="VJQ24" s="103"/>
      <c r="VJR24" s="103"/>
      <c r="VJS24" s="103"/>
      <c r="VJT24" s="103"/>
      <c r="VJU24" s="103"/>
      <c r="VJV24" s="103"/>
      <c r="VJW24" s="103"/>
      <c r="VJX24" s="103"/>
      <c r="VJY24" s="103"/>
      <c r="VJZ24" s="103"/>
      <c r="VKA24" s="103"/>
      <c r="VKB24" s="103"/>
      <c r="VKC24" s="103"/>
      <c r="VKD24" s="103"/>
      <c r="VKE24" s="103"/>
      <c r="VKF24" s="103"/>
      <c r="VKG24" s="103"/>
      <c r="VKH24" s="103"/>
      <c r="VKI24" s="103"/>
      <c r="VKJ24" s="103"/>
      <c r="VKK24" s="103"/>
      <c r="VKL24" s="103"/>
      <c r="VKM24" s="103"/>
      <c r="VKN24" s="103"/>
      <c r="VKO24" s="103"/>
      <c r="VKP24" s="103"/>
      <c r="VKQ24" s="103"/>
      <c r="VKR24" s="103"/>
      <c r="VKS24" s="103"/>
      <c r="VKT24" s="103"/>
      <c r="VKU24" s="103"/>
      <c r="VKV24" s="103"/>
      <c r="VKW24" s="103"/>
      <c r="VKX24" s="103"/>
      <c r="VKY24" s="103"/>
      <c r="VKZ24" s="103"/>
      <c r="VLA24" s="103"/>
      <c r="VLB24" s="103"/>
      <c r="VLC24" s="103"/>
      <c r="VLD24" s="103"/>
      <c r="VLE24" s="103"/>
      <c r="VLF24" s="103"/>
      <c r="VLG24" s="103"/>
      <c r="VLH24" s="103"/>
      <c r="VLI24" s="103"/>
      <c r="VLJ24" s="103"/>
      <c r="VLK24" s="103"/>
      <c r="VLL24" s="103"/>
      <c r="VLM24" s="103"/>
      <c r="VLN24" s="103"/>
      <c r="VLO24" s="103"/>
      <c r="VLP24" s="103"/>
      <c r="VLQ24" s="103"/>
      <c r="VLR24" s="103"/>
      <c r="VLS24" s="103"/>
      <c r="VLT24" s="103"/>
      <c r="VLU24" s="103"/>
      <c r="VLV24" s="103"/>
      <c r="VLW24" s="103"/>
      <c r="VLX24" s="103"/>
      <c r="VLY24" s="103"/>
      <c r="VLZ24" s="103"/>
      <c r="VMA24" s="103"/>
      <c r="VMB24" s="103"/>
      <c r="VMC24" s="103"/>
      <c r="VMD24" s="103"/>
      <c r="VME24" s="103"/>
      <c r="VMF24" s="103"/>
      <c r="VMG24" s="103"/>
      <c r="VMH24" s="103"/>
      <c r="VMI24" s="103"/>
      <c r="VMJ24" s="103"/>
      <c r="VMK24" s="103"/>
      <c r="VML24" s="103"/>
      <c r="VMM24" s="103"/>
      <c r="VMN24" s="103"/>
      <c r="VMO24" s="103"/>
      <c r="VMP24" s="103"/>
      <c r="VMQ24" s="103"/>
      <c r="VMR24" s="103"/>
      <c r="VMS24" s="103"/>
      <c r="VMT24" s="103"/>
      <c r="VMU24" s="103"/>
      <c r="VMV24" s="103"/>
      <c r="VMW24" s="103"/>
      <c r="VMX24" s="103"/>
      <c r="VMY24" s="103"/>
      <c r="VMZ24" s="103"/>
      <c r="VNA24" s="103"/>
      <c r="VNB24" s="103"/>
      <c r="VNC24" s="103"/>
      <c r="VND24" s="103"/>
      <c r="VNE24" s="103"/>
      <c r="VNF24" s="103"/>
      <c r="VNG24" s="103"/>
      <c r="VNH24" s="103"/>
      <c r="VNI24" s="103"/>
      <c r="VNJ24" s="103"/>
      <c r="VNK24" s="103"/>
      <c r="VNL24" s="103"/>
      <c r="VNM24" s="103"/>
      <c r="VNN24" s="103"/>
      <c r="VNO24" s="103"/>
      <c r="VNP24" s="103"/>
      <c r="VNQ24" s="103"/>
      <c r="VNR24" s="103"/>
      <c r="VNS24" s="103"/>
      <c r="VNT24" s="103"/>
      <c r="VNU24" s="103"/>
      <c r="VNV24" s="103"/>
      <c r="VNW24" s="103"/>
      <c r="VNX24" s="103"/>
      <c r="VNY24" s="103"/>
      <c r="VNZ24" s="103"/>
      <c r="VOA24" s="103"/>
      <c r="VOB24" s="103"/>
      <c r="VOC24" s="103"/>
      <c r="VOD24" s="103"/>
      <c r="VOE24" s="103"/>
      <c r="VOF24" s="103"/>
      <c r="VOG24" s="103"/>
      <c r="VOH24" s="103"/>
      <c r="VOI24" s="103"/>
      <c r="VOJ24" s="103"/>
      <c r="VOK24" s="103"/>
      <c r="VOL24" s="103"/>
      <c r="VOM24" s="103"/>
      <c r="VON24" s="103"/>
      <c r="VOO24" s="103"/>
      <c r="VOP24" s="103"/>
      <c r="VOQ24" s="103"/>
      <c r="VOR24" s="103"/>
      <c r="VOS24" s="103"/>
      <c r="VOT24" s="103"/>
      <c r="VOU24" s="103"/>
      <c r="VOV24" s="103"/>
      <c r="VOW24" s="103"/>
      <c r="VOX24" s="103"/>
      <c r="VOY24" s="103"/>
      <c r="VOZ24" s="103"/>
      <c r="VPA24" s="103"/>
      <c r="VPB24" s="103"/>
      <c r="VPC24" s="103"/>
      <c r="VPD24" s="103"/>
      <c r="VPE24" s="103"/>
      <c r="VPF24" s="103"/>
      <c r="VPG24" s="103"/>
      <c r="VPH24" s="103"/>
      <c r="VPI24" s="103"/>
      <c r="VPJ24" s="103"/>
      <c r="VPK24" s="103"/>
      <c r="VPL24" s="103"/>
      <c r="VPM24" s="103"/>
      <c r="VPN24" s="103"/>
      <c r="VPO24" s="103"/>
      <c r="VPP24" s="103"/>
      <c r="VPQ24" s="103"/>
      <c r="VPR24" s="103"/>
      <c r="VPS24" s="103"/>
      <c r="VPT24" s="103"/>
      <c r="VPU24" s="103"/>
      <c r="VPV24" s="103"/>
      <c r="VPW24" s="103"/>
      <c r="VPX24" s="103"/>
      <c r="VPY24" s="103"/>
      <c r="VPZ24" s="103"/>
      <c r="VQA24" s="103"/>
      <c r="VQB24" s="103"/>
      <c r="VQC24" s="103"/>
      <c r="VQD24" s="103"/>
      <c r="VQE24" s="103"/>
      <c r="VQF24" s="103"/>
      <c r="VQG24" s="103"/>
      <c r="VQH24" s="103"/>
      <c r="VQI24" s="103"/>
      <c r="VQJ24" s="103"/>
      <c r="VQK24" s="103"/>
      <c r="VQL24" s="103"/>
      <c r="VQM24" s="103"/>
      <c r="VQN24" s="103"/>
      <c r="VQO24" s="103"/>
      <c r="VQP24" s="103"/>
      <c r="VQQ24" s="103"/>
      <c r="VQR24" s="103"/>
      <c r="VQS24" s="103"/>
      <c r="VQT24" s="103"/>
      <c r="VQU24" s="103"/>
      <c r="VQV24" s="103"/>
      <c r="VQW24" s="103"/>
      <c r="VQX24" s="103"/>
      <c r="VQY24" s="103"/>
      <c r="VQZ24" s="103"/>
      <c r="VRA24" s="103"/>
      <c r="VRB24" s="103"/>
      <c r="VRC24" s="103"/>
      <c r="VRD24" s="103"/>
      <c r="VRE24" s="103"/>
      <c r="VRF24" s="103"/>
      <c r="VRG24" s="103"/>
      <c r="VRH24" s="103"/>
      <c r="VRI24" s="103"/>
      <c r="VRJ24" s="103"/>
      <c r="VRK24" s="103"/>
      <c r="VRL24" s="103"/>
      <c r="VRM24" s="103"/>
      <c r="VRN24" s="103"/>
      <c r="VRO24" s="103"/>
      <c r="VRP24" s="103"/>
      <c r="VRQ24" s="103"/>
      <c r="VRR24" s="103"/>
      <c r="VRS24" s="103"/>
      <c r="VRT24" s="103"/>
      <c r="VRU24" s="103"/>
      <c r="VRV24" s="103"/>
      <c r="VRW24" s="103"/>
      <c r="VRX24" s="103"/>
      <c r="VRY24" s="103"/>
      <c r="VRZ24" s="103"/>
      <c r="VSA24" s="103"/>
      <c r="VSB24" s="103"/>
      <c r="VSC24" s="103"/>
      <c r="VSD24" s="103"/>
      <c r="VSE24" s="103"/>
      <c r="VSF24" s="103"/>
      <c r="VSG24" s="103"/>
      <c r="VSH24" s="103"/>
      <c r="VSI24" s="103"/>
      <c r="VSJ24" s="103"/>
      <c r="VSK24" s="103"/>
      <c r="VSL24" s="103"/>
      <c r="VSM24" s="103"/>
      <c r="VSN24" s="103"/>
      <c r="VSO24" s="103"/>
      <c r="VSP24" s="103"/>
      <c r="VSQ24" s="103"/>
      <c r="VSR24" s="103"/>
      <c r="VSS24" s="103"/>
      <c r="VST24" s="103"/>
      <c r="VSU24" s="103"/>
      <c r="VSV24" s="103"/>
      <c r="VSW24" s="103"/>
      <c r="VSX24" s="103"/>
      <c r="VSY24" s="103"/>
      <c r="VSZ24" s="103"/>
      <c r="VTA24" s="103"/>
      <c r="VTB24" s="103"/>
      <c r="VTC24" s="103"/>
      <c r="VTD24" s="103"/>
      <c r="VTE24" s="103"/>
      <c r="VTF24" s="103"/>
      <c r="VTG24" s="103"/>
      <c r="VTH24" s="103"/>
      <c r="VTI24" s="103"/>
      <c r="VTJ24" s="103"/>
      <c r="VTK24" s="103"/>
      <c r="VTL24" s="103"/>
      <c r="VTM24" s="103"/>
      <c r="VTN24" s="103"/>
      <c r="VTO24" s="103"/>
      <c r="VTP24" s="103"/>
      <c r="VTQ24" s="103"/>
      <c r="VTR24" s="103"/>
      <c r="VTS24" s="103"/>
      <c r="VTT24" s="103"/>
      <c r="VTU24" s="103"/>
      <c r="VTV24" s="103"/>
      <c r="VTW24" s="103"/>
      <c r="VTX24" s="103"/>
      <c r="VTY24" s="103"/>
      <c r="VTZ24" s="103"/>
      <c r="VUA24" s="103"/>
      <c r="VUB24" s="103"/>
      <c r="VUC24" s="103"/>
      <c r="VUD24" s="103"/>
      <c r="VUE24" s="103"/>
      <c r="VUF24" s="103"/>
      <c r="VUG24" s="103"/>
      <c r="VUH24" s="103"/>
      <c r="VUI24" s="103"/>
      <c r="VUJ24" s="103"/>
      <c r="VUK24" s="103"/>
      <c r="VUL24" s="103"/>
      <c r="VUM24" s="103"/>
      <c r="VUN24" s="103"/>
      <c r="VUO24" s="103"/>
      <c r="VUP24" s="103"/>
      <c r="VUQ24" s="103"/>
      <c r="VUR24" s="103"/>
      <c r="VUS24" s="103"/>
      <c r="VUT24" s="103"/>
      <c r="VUU24" s="103"/>
      <c r="VUV24" s="103"/>
      <c r="VUW24" s="103"/>
      <c r="VUX24" s="103"/>
      <c r="VUY24" s="103"/>
      <c r="VUZ24" s="103"/>
      <c r="VVA24" s="103"/>
      <c r="VVB24" s="103"/>
      <c r="VVC24" s="103"/>
      <c r="VVD24" s="103"/>
      <c r="VVE24" s="103"/>
      <c r="VVF24" s="103"/>
      <c r="VVG24" s="103"/>
      <c r="VVH24" s="103"/>
      <c r="VVI24" s="103"/>
      <c r="VVJ24" s="103"/>
      <c r="VVK24" s="103"/>
      <c r="VVL24" s="103"/>
      <c r="VVM24" s="103"/>
      <c r="VVN24" s="103"/>
      <c r="VVO24" s="103"/>
      <c r="VVP24" s="103"/>
      <c r="VVQ24" s="103"/>
      <c r="VVR24" s="103"/>
      <c r="VVS24" s="103"/>
      <c r="VVT24" s="103"/>
      <c r="VVU24" s="103"/>
      <c r="VVV24" s="103"/>
      <c r="VVW24" s="103"/>
      <c r="VVX24" s="103"/>
      <c r="VVY24" s="103"/>
      <c r="VVZ24" s="103"/>
      <c r="VWA24" s="103"/>
      <c r="VWB24" s="103"/>
      <c r="VWC24" s="103"/>
      <c r="VWD24" s="103"/>
      <c r="VWE24" s="103"/>
      <c r="VWF24" s="103"/>
      <c r="VWG24" s="103"/>
      <c r="VWH24" s="103"/>
      <c r="VWI24" s="103"/>
      <c r="VWJ24" s="103"/>
      <c r="VWK24" s="103"/>
      <c r="VWL24" s="103"/>
      <c r="VWM24" s="103"/>
      <c r="VWN24" s="103"/>
      <c r="VWO24" s="103"/>
      <c r="VWP24" s="103"/>
      <c r="VWQ24" s="103"/>
      <c r="VWR24" s="103"/>
      <c r="VWS24" s="103"/>
      <c r="VWT24" s="103"/>
      <c r="VWU24" s="103"/>
      <c r="VWV24" s="103"/>
      <c r="VWW24" s="103"/>
      <c r="VWX24" s="103"/>
      <c r="VWY24" s="103"/>
      <c r="VWZ24" s="103"/>
      <c r="VXA24" s="103"/>
      <c r="VXB24" s="103"/>
      <c r="VXC24" s="103"/>
      <c r="VXD24" s="103"/>
      <c r="VXE24" s="103"/>
      <c r="VXF24" s="103"/>
      <c r="VXG24" s="103"/>
      <c r="VXH24" s="103"/>
      <c r="VXI24" s="103"/>
      <c r="VXJ24" s="103"/>
      <c r="VXK24" s="103"/>
      <c r="VXL24" s="103"/>
      <c r="VXM24" s="103"/>
      <c r="VXN24" s="103"/>
      <c r="VXO24" s="103"/>
      <c r="VXP24" s="103"/>
      <c r="VXQ24" s="103"/>
      <c r="VXR24" s="103"/>
      <c r="VXS24" s="103"/>
      <c r="VXT24" s="103"/>
      <c r="VXU24" s="103"/>
      <c r="VXV24" s="103"/>
      <c r="VXW24" s="103"/>
      <c r="VXX24" s="103"/>
      <c r="VXY24" s="103"/>
      <c r="VXZ24" s="103"/>
      <c r="VYA24" s="103"/>
      <c r="VYB24" s="103"/>
      <c r="VYC24" s="103"/>
      <c r="VYD24" s="103"/>
      <c r="VYE24" s="103"/>
      <c r="VYF24" s="103"/>
      <c r="VYG24" s="103"/>
      <c r="VYH24" s="103"/>
      <c r="VYI24" s="103"/>
      <c r="VYJ24" s="103"/>
      <c r="VYK24" s="103"/>
      <c r="VYL24" s="103"/>
      <c r="VYM24" s="103"/>
      <c r="VYN24" s="103"/>
      <c r="VYO24" s="103"/>
      <c r="VYP24" s="103"/>
      <c r="VYQ24" s="103"/>
      <c r="VYR24" s="103"/>
      <c r="VYS24" s="103"/>
      <c r="VYT24" s="103"/>
      <c r="VYU24" s="103"/>
      <c r="VYV24" s="103"/>
      <c r="VYW24" s="103"/>
      <c r="VYX24" s="103"/>
      <c r="VYY24" s="103"/>
      <c r="VYZ24" s="103"/>
      <c r="VZA24" s="103"/>
      <c r="VZB24" s="103"/>
      <c r="VZC24" s="103"/>
      <c r="VZD24" s="103"/>
      <c r="VZE24" s="103"/>
      <c r="VZF24" s="103"/>
      <c r="VZG24" s="103"/>
      <c r="VZH24" s="103"/>
      <c r="VZI24" s="103"/>
      <c r="VZJ24" s="103"/>
      <c r="VZK24" s="103"/>
      <c r="VZL24" s="103"/>
      <c r="VZM24" s="103"/>
      <c r="VZN24" s="103"/>
      <c r="VZO24" s="103"/>
      <c r="VZP24" s="103"/>
      <c r="VZQ24" s="103"/>
      <c r="VZR24" s="103"/>
      <c r="VZS24" s="103"/>
      <c r="VZT24" s="103"/>
      <c r="VZU24" s="103"/>
      <c r="VZV24" s="103"/>
      <c r="VZW24" s="103"/>
      <c r="VZX24" s="103"/>
      <c r="VZY24" s="103"/>
      <c r="VZZ24" s="103"/>
      <c r="WAA24" s="103"/>
      <c r="WAB24" s="103"/>
      <c r="WAC24" s="103"/>
      <c r="WAD24" s="103"/>
      <c r="WAE24" s="103"/>
      <c r="WAF24" s="103"/>
      <c r="WAG24" s="103"/>
      <c r="WAH24" s="103"/>
      <c r="WAI24" s="103"/>
      <c r="WAJ24" s="103"/>
      <c r="WAK24" s="103"/>
      <c r="WAL24" s="103"/>
      <c r="WAM24" s="103"/>
      <c r="WAN24" s="103"/>
      <c r="WAO24" s="103"/>
      <c r="WAP24" s="103"/>
      <c r="WAQ24" s="103"/>
      <c r="WAR24" s="103"/>
      <c r="WAS24" s="103"/>
      <c r="WAT24" s="103"/>
      <c r="WAU24" s="103"/>
      <c r="WAV24" s="103"/>
      <c r="WAW24" s="103"/>
      <c r="WAX24" s="103"/>
      <c r="WAY24" s="103"/>
      <c r="WAZ24" s="103"/>
      <c r="WBA24" s="103"/>
      <c r="WBB24" s="103"/>
      <c r="WBC24" s="103"/>
      <c r="WBD24" s="103"/>
      <c r="WBE24" s="103"/>
      <c r="WBF24" s="103"/>
      <c r="WBG24" s="103"/>
      <c r="WBH24" s="103"/>
      <c r="WBI24" s="103"/>
      <c r="WBJ24" s="103"/>
      <c r="WBK24" s="103"/>
      <c r="WBL24" s="103"/>
      <c r="WBM24" s="103"/>
      <c r="WBN24" s="103"/>
      <c r="WBO24" s="103"/>
      <c r="WBP24" s="103"/>
      <c r="WBQ24" s="103"/>
      <c r="WBR24" s="103"/>
      <c r="WBS24" s="103"/>
      <c r="WBT24" s="103"/>
      <c r="WBU24" s="103"/>
      <c r="WBV24" s="103"/>
      <c r="WBW24" s="103"/>
      <c r="WBX24" s="103"/>
      <c r="WBY24" s="103"/>
      <c r="WBZ24" s="103"/>
      <c r="WCA24" s="103"/>
      <c r="WCB24" s="103"/>
      <c r="WCC24" s="103"/>
      <c r="WCD24" s="103"/>
      <c r="WCE24" s="103"/>
      <c r="WCF24" s="103"/>
      <c r="WCG24" s="103"/>
      <c r="WCH24" s="103"/>
      <c r="WCI24" s="103"/>
      <c r="WCJ24" s="103"/>
      <c r="WCK24" s="103"/>
      <c r="WCL24" s="103"/>
      <c r="WCM24" s="103"/>
      <c r="WCN24" s="103"/>
      <c r="WCO24" s="103"/>
      <c r="WCP24" s="103"/>
      <c r="WCQ24" s="103"/>
      <c r="WCR24" s="103"/>
      <c r="WCS24" s="103"/>
      <c r="WCT24" s="103"/>
      <c r="WCU24" s="103"/>
      <c r="WCV24" s="103"/>
      <c r="WCW24" s="103"/>
      <c r="WCX24" s="103"/>
      <c r="WCY24" s="103"/>
      <c r="WCZ24" s="103"/>
      <c r="WDA24" s="103"/>
      <c r="WDB24" s="103"/>
      <c r="WDC24" s="103"/>
      <c r="WDD24" s="103"/>
      <c r="WDE24" s="103"/>
      <c r="WDF24" s="103"/>
      <c r="WDG24" s="103"/>
      <c r="WDH24" s="103"/>
      <c r="WDI24" s="103"/>
      <c r="WDJ24" s="103"/>
      <c r="WDK24" s="103"/>
      <c r="WDL24" s="103"/>
      <c r="WDM24" s="103"/>
      <c r="WDN24" s="103"/>
      <c r="WDO24" s="103"/>
      <c r="WDP24" s="103"/>
      <c r="WDQ24" s="103"/>
      <c r="WDR24" s="103"/>
      <c r="WDS24" s="103"/>
      <c r="WDT24" s="103"/>
      <c r="WDU24" s="103"/>
      <c r="WDV24" s="103"/>
      <c r="WDW24" s="103"/>
      <c r="WDX24" s="103"/>
      <c r="WDY24" s="103"/>
      <c r="WDZ24" s="103"/>
      <c r="WEA24" s="103"/>
      <c r="WEB24" s="103"/>
      <c r="WEC24" s="103"/>
      <c r="WED24" s="103"/>
      <c r="WEE24" s="103"/>
      <c r="WEF24" s="103"/>
      <c r="WEG24" s="103"/>
      <c r="WEH24" s="103"/>
      <c r="WEI24" s="103"/>
      <c r="WEJ24" s="103"/>
      <c r="WEK24" s="103"/>
      <c r="WEL24" s="103"/>
      <c r="WEM24" s="103"/>
      <c r="WEN24" s="103"/>
      <c r="WEO24" s="103"/>
      <c r="WEP24" s="103"/>
      <c r="WEQ24" s="103"/>
      <c r="WER24" s="103"/>
      <c r="WES24" s="103"/>
      <c r="WET24" s="103"/>
      <c r="WEU24" s="103"/>
      <c r="WEV24" s="103"/>
      <c r="WEW24" s="103"/>
      <c r="WEX24" s="103"/>
      <c r="WEY24" s="103"/>
      <c r="WEZ24" s="103"/>
      <c r="WFA24" s="103"/>
      <c r="WFB24" s="103"/>
      <c r="WFC24" s="103"/>
      <c r="WFD24" s="103"/>
      <c r="WFE24" s="103"/>
      <c r="WFF24" s="103"/>
      <c r="WFG24" s="103"/>
      <c r="WFH24" s="103"/>
      <c r="WFI24" s="103"/>
      <c r="WFJ24" s="103"/>
      <c r="WFK24" s="103"/>
      <c r="WFL24" s="103"/>
      <c r="WFM24" s="103"/>
      <c r="WFN24" s="103"/>
      <c r="WFO24" s="103"/>
      <c r="WFP24" s="103"/>
      <c r="WFQ24" s="103"/>
      <c r="WFR24" s="103"/>
      <c r="WFS24" s="103"/>
      <c r="WFT24" s="103"/>
      <c r="WFU24" s="103"/>
      <c r="WFV24" s="103"/>
      <c r="WFW24" s="103"/>
      <c r="WFX24" s="103"/>
      <c r="WFY24" s="103"/>
      <c r="WFZ24" s="103"/>
      <c r="WGA24" s="103"/>
      <c r="WGB24" s="103"/>
      <c r="WGC24" s="103"/>
      <c r="WGD24" s="103"/>
      <c r="WGE24" s="103"/>
      <c r="WGF24" s="103"/>
      <c r="WGG24" s="103"/>
      <c r="WGH24" s="103"/>
      <c r="WGI24" s="103"/>
      <c r="WGJ24" s="103"/>
      <c r="WGK24" s="103"/>
      <c r="WGL24" s="103"/>
      <c r="WGM24" s="103"/>
      <c r="WGN24" s="103"/>
      <c r="WGO24" s="103"/>
      <c r="WGP24" s="103"/>
      <c r="WGQ24" s="103"/>
      <c r="WGR24" s="103"/>
      <c r="WGS24" s="103"/>
      <c r="WGT24" s="103"/>
      <c r="WGU24" s="103"/>
      <c r="WGV24" s="103"/>
      <c r="WGW24" s="103"/>
      <c r="WGX24" s="103"/>
      <c r="WGY24" s="103"/>
      <c r="WGZ24" s="103"/>
      <c r="WHA24" s="103"/>
      <c r="WHB24" s="103"/>
      <c r="WHC24" s="103"/>
      <c r="WHD24" s="103"/>
      <c r="WHE24" s="103"/>
      <c r="WHF24" s="103"/>
      <c r="WHG24" s="103"/>
      <c r="WHH24" s="103"/>
      <c r="WHI24" s="103"/>
      <c r="WHJ24" s="103"/>
      <c r="WHK24" s="103"/>
      <c r="WHL24" s="103"/>
      <c r="WHM24" s="103"/>
      <c r="WHN24" s="103"/>
      <c r="WHO24" s="103"/>
      <c r="WHP24" s="103"/>
      <c r="WHQ24" s="103"/>
      <c r="WHR24" s="103"/>
      <c r="WHS24" s="103"/>
      <c r="WHT24" s="103"/>
      <c r="WHU24" s="103"/>
      <c r="WHV24" s="103"/>
      <c r="WHW24" s="103"/>
      <c r="WHX24" s="103"/>
      <c r="WHY24" s="103"/>
      <c r="WHZ24" s="103"/>
      <c r="WIA24" s="103"/>
      <c r="WIB24" s="103"/>
      <c r="WIC24" s="103"/>
      <c r="WID24" s="103"/>
      <c r="WIE24" s="103"/>
      <c r="WIF24" s="103"/>
      <c r="WIG24" s="103"/>
      <c r="WIH24" s="103"/>
      <c r="WII24" s="103"/>
      <c r="WIJ24" s="103"/>
      <c r="WIK24" s="103"/>
      <c r="WIL24" s="103"/>
      <c r="WIM24" s="103"/>
      <c r="WIN24" s="103"/>
      <c r="WIO24" s="103"/>
      <c r="WIP24" s="103"/>
      <c r="WIQ24" s="103"/>
      <c r="WIR24" s="103"/>
      <c r="WIS24" s="103"/>
      <c r="WIT24" s="103"/>
      <c r="WIU24" s="103"/>
      <c r="WIV24" s="103"/>
      <c r="WIW24" s="103"/>
      <c r="WIX24" s="103"/>
      <c r="WIY24" s="103"/>
      <c r="WIZ24" s="103"/>
      <c r="WJA24" s="103"/>
      <c r="WJB24" s="103"/>
      <c r="WJC24" s="103"/>
      <c r="WJD24" s="103"/>
      <c r="WJE24" s="103"/>
      <c r="WJF24" s="103"/>
      <c r="WJG24" s="103"/>
      <c r="WJH24" s="103"/>
      <c r="WJI24" s="103"/>
      <c r="WJJ24" s="103"/>
      <c r="WJK24" s="103"/>
      <c r="WJL24" s="103"/>
      <c r="WJM24" s="103"/>
      <c r="WJN24" s="103"/>
      <c r="WJO24" s="103"/>
      <c r="WJP24" s="103"/>
      <c r="WJQ24" s="103"/>
      <c r="WJR24" s="103"/>
      <c r="WJS24" s="103"/>
      <c r="WJT24" s="103"/>
      <c r="WJU24" s="103"/>
      <c r="WJV24" s="103"/>
      <c r="WJW24" s="103"/>
      <c r="WJX24" s="103"/>
      <c r="WJY24" s="103"/>
      <c r="WJZ24" s="103"/>
      <c r="WKA24" s="103"/>
      <c r="WKB24" s="103"/>
      <c r="WKC24" s="103"/>
      <c r="WKD24" s="103"/>
      <c r="WKE24" s="103"/>
      <c r="WKF24" s="103"/>
      <c r="WKG24" s="103"/>
      <c r="WKH24" s="103"/>
      <c r="WKI24" s="103"/>
      <c r="WKJ24" s="103"/>
      <c r="WKK24" s="103"/>
      <c r="WKL24" s="103"/>
      <c r="WKM24" s="103"/>
      <c r="WKN24" s="103"/>
      <c r="WKO24" s="103"/>
      <c r="WKP24" s="103"/>
      <c r="WKQ24" s="103"/>
      <c r="WKR24" s="103"/>
      <c r="WKS24" s="103"/>
      <c r="WKT24" s="103"/>
      <c r="WKU24" s="103"/>
      <c r="WKV24" s="103"/>
      <c r="WKW24" s="103"/>
      <c r="WKX24" s="103"/>
      <c r="WKY24" s="103"/>
      <c r="WKZ24" s="103"/>
      <c r="WLA24" s="103"/>
      <c r="WLB24" s="103"/>
      <c r="WLC24" s="103"/>
      <c r="WLD24" s="103"/>
      <c r="WLE24" s="103"/>
      <c r="WLF24" s="103"/>
      <c r="WLG24" s="103"/>
      <c r="WLH24" s="103"/>
      <c r="WLI24" s="103"/>
      <c r="WLJ24" s="103"/>
      <c r="WLK24" s="103"/>
      <c r="WLL24" s="103"/>
      <c r="WLM24" s="103"/>
      <c r="WLN24" s="103"/>
      <c r="WLO24" s="103"/>
      <c r="WLP24" s="103"/>
      <c r="WLQ24" s="103"/>
      <c r="WLR24" s="103"/>
      <c r="WLS24" s="103"/>
      <c r="WLT24" s="103"/>
      <c r="WLU24" s="103"/>
      <c r="WLV24" s="103"/>
      <c r="WLW24" s="103"/>
      <c r="WLX24" s="103"/>
      <c r="WLY24" s="103"/>
      <c r="WLZ24" s="103"/>
      <c r="WMA24" s="103"/>
      <c r="WMB24" s="103"/>
      <c r="WMC24" s="103"/>
      <c r="WMD24" s="103"/>
      <c r="WME24" s="103"/>
      <c r="WMF24" s="103"/>
      <c r="WMG24" s="103"/>
      <c r="WMH24" s="103"/>
      <c r="WMI24" s="103"/>
      <c r="WMJ24" s="103"/>
      <c r="WMK24" s="103"/>
      <c r="WML24" s="103"/>
      <c r="WMM24" s="103"/>
      <c r="WMN24" s="103"/>
      <c r="WMO24" s="103"/>
      <c r="WMP24" s="103"/>
      <c r="WMQ24" s="103"/>
      <c r="WMR24" s="103"/>
      <c r="WMS24" s="103"/>
      <c r="WMT24" s="103"/>
      <c r="WMU24" s="103"/>
      <c r="WMV24" s="103"/>
      <c r="WMW24" s="103"/>
      <c r="WMX24" s="103"/>
      <c r="WMY24" s="103"/>
      <c r="WMZ24" s="103"/>
      <c r="WNA24" s="103"/>
      <c r="WNB24" s="103"/>
      <c r="WNC24" s="103"/>
      <c r="WND24" s="103"/>
      <c r="WNE24" s="103"/>
      <c r="WNF24" s="103"/>
      <c r="WNG24" s="103"/>
      <c r="WNH24" s="103"/>
      <c r="WNI24" s="103"/>
      <c r="WNJ24" s="103"/>
      <c r="WNK24" s="103"/>
      <c r="WNL24" s="103"/>
      <c r="WNM24" s="103"/>
      <c r="WNN24" s="103"/>
      <c r="WNO24" s="103"/>
      <c r="WNP24" s="103"/>
      <c r="WNQ24" s="103"/>
      <c r="WNR24" s="103"/>
      <c r="WNS24" s="103"/>
      <c r="WNT24" s="103"/>
      <c r="WNU24" s="103"/>
      <c r="WNV24" s="103"/>
      <c r="WNW24" s="103"/>
      <c r="WNX24" s="103"/>
      <c r="WNY24" s="103"/>
      <c r="WNZ24" s="103"/>
      <c r="WOA24" s="103"/>
      <c r="WOB24" s="103"/>
      <c r="WOC24" s="103"/>
      <c r="WOD24" s="103"/>
      <c r="WOE24" s="103"/>
      <c r="WOF24" s="103"/>
      <c r="WOG24" s="103"/>
      <c r="WOH24" s="103"/>
      <c r="WOI24" s="103"/>
      <c r="WOJ24" s="103"/>
      <c r="WOK24" s="103"/>
      <c r="WOL24" s="103"/>
      <c r="WOM24" s="103"/>
      <c r="WON24" s="103"/>
      <c r="WOO24" s="103"/>
      <c r="WOP24" s="103"/>
      <c r="WOQ24" s="103"/>
      <c r="WOR24" s="103"/>
      <c r="WOS24" s="103"/>
      <c r="WOT24" s="103"/>
      <c r="WOU24" s="103"/>
      <c r="WOV24" s="103"/>
      <c r="WOW24" s="103"/>
      <c r="WOX24" s="103"/>
      <c r="WOY24" s="103"/>
      <c r="WOZ24" s="103"/>
      <c r="WPA24" s="103"/>
      <c r="WPB24" s="103"/>
      <c r="WPC24" s="103"/>
      <c r="WPD24" s="103"/>
      <c r="WPE24" s="103"/>
      <c r="WPF24" s="103"/>
      <c r="WPG24" s="103"/>
      <c r="WPH24" s="103"/>
      <c r="WPI24" s="103"/>
      <c r="WPJ24" s="103"/>
      <c r="WPK24" s="103"/>
      <c r="WPL24" s="103"/>
      <c r="WPM24" s="103"/>
      <c r="WPN24" s="103"/>
      <c r="WPO24" s="103"/>
      <c r="WPP24" s="103"/>
      <c r="WPQ24" s="103"/>
      <c r="WPR24" s="103"/>
      <c r="WPS24" s="103"/>
      <c r="WPT24" s="103"/>
      <c r="WPU24" s="103"/>
      <c r="WPV24" s="103"/>
      <c r="WPW24" s="103"/>
      <c r="WPX24" s="103"/>
      <c r="WPY24" s="103"/>
      <c r="WPZ24" s="103"/>
      <c r="WQA24" s="103"/>
      <c r="WQB24" s="103"/>
      <c r="WQC24" s="103"/>
      <c r="WQD24" s="103"/>
      <c r="WQE24" s="103"/>
      <c r="WQF24" s="103"/>
      <c r="WQG24" s="103"/>
      <c r="WQH24" s="103"/>
      <c r="WQI24" s="103"/>
      <c r="WQJ24" s="103"/>
      <c r="WQK24" s="103"/>
      <c r="WQL24" s="103"/>
      <c r="WQM24" s="103"/>
      <c r="WQN24" s="103"/>
      <c r="WQO24" s="103"/>
      <c r="WQP24" s="103"/>
      <c r="WQQ24" s="103"/>
      <c r="WQR24" s="103"/>
      <c r="WQS24" s="103"/>
      <c r="WQT24" s="103"/>
      <c r="WQU24" s="103"/>
      <c r="WQV24" s="103"/>
      <c r="WQW24" s="103"/>
      <c r="WQX24" s="103"/>
      <c r="WQY24" s="103"/>
      <c r="WQZ24" s="103"/>
      <c r="WRA24" s="103"/>
      <c r="WRB24" s="103"/>
      <c r="WRC24" s="103"/>
      <c r="WRD24" s="103"/>
      <c r="WRE24" s="103"/>
      <c r="WRF24" s="103"/>
      <c r="WRG24" s="103"/>
      <c r="WRH24" s="103"/>
      <c r="WRI24" s="103"/>
      <c r="WRJ24" s="103"/>
      <c r="WRK24" s="103"/>
      <c r="WRL24" s="103"/>
      <c r="WRM24" s="103"/>
      <c r="WRN24" s="103"/>
      <c r="WRO24" s="103"/>
      <c r="WRP24" s="103"/>
      <c r="WRQ24" s="103"/>
      <c r="WRR24" s="103"/>
      <c r="WRS24" s="103"/>
      <c r="WRT24" s="103"/>
      <c r="WRU24" s="103"/>
      <c r="WRV24" s="103"/>
      <c r="WRW24" s="103"/>
      <c r="WRX24" s="103"/>
      <c r="WRY24" s="103"/>
      <c r="WRZ24" s="103"/>
      <c r="WSA24" s="103"/>
      <c r="WSB24" s="103"/>
      <c r="WSC24" s="103"/>
      <c r="WSD24" s="103"/>
      <c r="WSE24" s="103"/>
      <c r="WSF24" s="103"/>
      <c r="WSG24" s="103"/>
      <c r="WSH24" s="103"/>
      <c r="WSI24" s="103"/>
      <c r="WSJ24" s="103"/>
      <c r="WSK24" s="103"/>
      <c r="WSL24" s="103"/>
      <c r="WSM24" s="103"/>
      <c r="WSN24" s="103"/>
      <c r="WSO24" s="103"/>
      <c r="WSP24" s="103"/>
      <c r="WSQ24" s="103"/>
      <c r="WSR24" s="103"/>
      <c r="WSS24" s="103"/>
      <c r="WST24" s="103"/>
      <c r="WSU24" s="103"/>
      <c r="WSV24" s="103"/>
      <c r="WSW24" s="103"/>
      <c r="WSX24" s="103"/>
      <c r="WSY24" s="103"/>
      <c r="WSZ24" s="103"/>
      <c r="WTA24" s="103"/>
      <c r="WTB24" s="103"/>
      <c r="WTC24" s="103"/>
      <c r="WTD24" s="103"/>
      <c r="WTE24" s="103"/>
      <c r="WTF24" s="103"/>
      <c r="WTG24" s="103"/>
      <c r="WTH24" s="103"/>
      <c r="WTI24" s="103"/>
      <c r="WTJ24" s="103"/>
      <c r="WTK24" s="103"/>
      <c r="WTL24" s="103"/>
      <c r="WTM24" s="103"/>
      <c r="WTN24" s="103"/>
      <c r="WTO24" s="103"/>
      <c r="WTP24" s="103"/>
      <c r="WTQ24" s="103"/>
      <c r="WTR24" s="103"/>
      <c r="WTS24" s="103"/>
      <c r="WTT24" s="103"/>
      <c r="WTU24" s="103"/>
      <c r="WTV24" s="103"/>
      <c r="WTW24" s="103"/>
      <c r="WTX24" s="103"/>
      <c r="WTY24" s="103"/>
      <c r="WTZ24" s="103"/>
      <c r="WUA24" s="103"/>
      <c r="WUB24" s="103"/>
      <c r="WUC24" s="103"/>
      <c r="WUD24" s="103"/>
      <c r="WUE24" s="103"/>
      <c r="WUF24" s="103"/>
      <c r="WUG24" s="103"/>
      <c r="WUH24" s="103"/>
      <c r="WUI24" s="103"/>
      <c r="WUJ24" s="103"/>
      <c r="WUK24" s="103"/>
      <c r="WUL24" s="103"/>
      <c r="WUM24" s="103"/>
      <c r="WUN24" s="103"/>
      <c r="WUO24" s="103"/>
      <c r="WUP24" s="103"/>
      <c r="WUQ24" s="103"/>
      <c r="WUR24" s="103"/>
      <c r="WUS24" s="103"/>
      <c r="WUT24" s="103"/>
      <c r="WUU24" s="103"/>
      <c r="WUV24" s="103"/>
      <c r="WUW24" s="103"/>
      <c r="WUX24" s="103"/>
      <c r="WUY24" s="103"/>
      <c r="WUZ24" s="103"/>
      <c r="WVA24" s="103"/>
      <c r="WVB24" s="103"/>
      <c r="WVC24" s="103"/>
      <c r="WVD24" s="103"/>
      <c r="WVE24" s="103"/>
      <c r="WVF24" s="103"/>
      <c r="WVG24" s="103"/>
      <c r="WVH24" s="103"/>
      <c r="WVI24" s="103"/>
      <c r="WVJ24" s="103"/>
    </row>
    <row r="25" spans="1:16130" s="1386" customFormat="1" x14ac:dyDescent="0.2">
      <c r="A25" s="1453" t="s">
        <v>1411</v>
      </c>
      <c r="B25" s="1455" t="s">
        <v>177</v>
      </c>
      <c r="C25" s="1453" t="s">
        <v>1401</v>
      </c>
      <c r="D25" s="1453" t="s">
        <v>692</v>
      </c>
      <c r="E25" s="1454" t="s">
        <v>1398</v>
      </c>
      <c r="F25" s="1454" t="s">
        <v>178</v>
      </c>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NM25" s="103"/>
      <c r="ANN25" s="103"/>
      <c r="ANO25" s="103"/>
      <c r="ANP25" s="103"/>
      <c r="ANQ25" s="103"/>
      <c r="ANR25" s="103"/>
      <c r="ANS25" s="103"/>
      <c r="ANT25" s="103"/>
      <c r="ANU25" s="103"/>
      <c r="ANV25" s="103"/>
      <c r="ANW25" s="103"/>
      <c r="ANX25" s="103"/>
      <c r="ANY25" s="103"/>
      <c r="ANZ25" s="103"/>
      <c r="AOA25" s="103"/>
      <c r="AOB25" s="103"/>
      <c r="AOC25" s="103"/>
      <c r="AOD25" s="103"/>
      <c r="AOE25" s="103"/>
      <c r="AOF25" s="103"/>
      <c r="AOG25" s="103"/>
      <c r="AOH25" s="103"/>
      <c r="AOI25" s="103"/>
      <c r="AOJ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R25" s="103"/>
      <c r="ATS25" s="103"/>
      <c r="ATT25" s="103"/>
      <c r="ATU25" s="103"/>
      <c r="ATV25" s="103"/>
      <c r="ATW25" s="103"/>
      <c r="ATX25" s="103"/>
      <c r="ATY25" s="103"/>
      <c r="ATZ25" s="103"/>
      <c r="AUA25" s="103"/>
      <c r="AUB25" s="103"/>
      <c r="AUC25" s="103"/>
      <c r="AUD25" s="103"/>
      <c r="AUE25" s="103"/>
      <c r="AUF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G25" s="103"/>
      <c r="AVH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XI25" s="103"/>
      <c r="AXJ25" s="103"/>
      <c r="AXK25" s="103"/>
      <c r="AXL25" s="103"/>
      <c r="AXM25" s="103"/>
      <c r="AXN25" s="103"/>
      <c r="AXO25" s="103"/>
      <c r="AXP25" s="103"/>
      <c r="AXQ25" s="103"/>
      <c r="AXR25" s="103"/>
      <c r="AXS25" s="103"/>
      <c r="AXT25" s="103"/>
      <c r="AXU25" s="103"/>
      <c r="AXV25" s="103"/>
      <c r="AXW25" s="103"/>
      <c r="AXX25" s="103"/>
      <c r="AXY25" s="103"/>
      <c r="AXZ25" s="103"/>
      <c r="AYA25" s="103"/>
      <c r="AYB25" s="103"/>
      <c r="AYC25" s="103"/>
      <c r="AYD25" s="103"/>
      <c r="AYE25" s="103"/>
      <c r="AYF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N25" s="103"/>
      <c r="BDO25" s="103"/>
      <c r="BDP25" s="103"/>
      <c r="BDQ25" s="103"/>
      <c r="BDR25" s="103"/>
      <c r="BDS25" s="103"/>
      <c r="BDT25" s="103"/>
      <c r="BDU25" s="103"/>
      <c r="BDV25" s="103"/>
      <c r="BDW25" s="103"/>
      <c r="BDX25" s="103"/>
      <c r="BDY25" s="103"/>
      <c r="BDZ25" s="103"/>
      <c r="BEA25" s="103"/>
      <c r="BEB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C25" s="103"/>
      <c r="BFD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HE25" s="103"/>
      <c r="BHF25" s="103"/>
      <c r="BHG25" s="103"/>
      <c r="BHH25" s="103"/>
      <c r="BHI25" s="103"/>
      <c r="BHJ25" s="103"/>
      <c r="BHK25" s="103"/>
      <c r="BHL25" s="103"/>
      <c r="BHM25" s="103"/>
      <c r="BHN25" s="103"/>
      <c r="BHO25" s="103"/>
      <c r="BHP25" s="103"/>
      <c r="BHQ25" s="103"/>
      <c r="BHR25" s="103"/>
      <c r="BHS25" s="103"/>
      <c r="BHT25" s="103"/>
      <c r="BHU25" s="103"/>
      <c r="BHV25" s="103"/>
      <c r="BHW25" s="103"/>
      <c r="BHX25" s="103"/>
      <c r="BHY25" s="103"/>
      <c r="BHZ25" s="103"/>
      <c r="BIA25" s="103"/>
      <c r="BIB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J25" s="103"/>
      <c r="BNK25" s="103"/>
      <c r="BNL25" s="103"/>
      <c r="BNM25" s="103"/>
      <c r="BNN25" s="103"/>
      <c r="BNO25" s="103"/>
      <c r="BNP25" s="103"/>
      <c r="BNQ25" s="103"/>
      <c r="BNR25" s="103"/>
      <c r="BNS25" s="103"/>
      <c r="BNT25" s="103"/>
      <c r="BNU25" s="103"/>
      <c r="BNV25" s="103"/>
      <c r="BNW25" s="103"/>
      <c r="BNX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OY25" s="103"/>
      <c r="BOZ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A25" s="103"/>
      <c r="BRB25" s="103"/>
      <c r="BRC25" s="103"/>
      <c r="BRD25" s="103"/>
      <c r="BRE25" s="103"/>
      <c r="BRF25" s="103"/>
      <c r="BRG25" s="103"/>
      <c r="BRH25" s="103"/>
      <c r="BRI25" s="103"/>
      <c r="BRJ25" s="103"/>
      <c r="BRK25" s="103"/>
      <c r="BRL25" s="103"/>
      <c r="BRM25" s="103"/>
      <c r="BRN25" s="103"/>
      <c r="BRO25" s="103"/>
      <c r="BRP25" s="103"/>
      <c r="BRQ25" s="103"/>
      <c r="BRR25" s="103"/>
      <c r="BRS25" s="103"/>
      <c r="BRT25" s="103"/>
      <c r="BRU25" s="103"/>
      <c r="BRV25" s="103"/>
      <c r="BRW25" s="103"/>
      <c r="BRX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F25" s="103"/>
      <c r="BXG25" s="103"/>
      <c r="BXH25" s="103"/>
      <c r="BXI25" s="103"/>
      <c r="BXJ25" s="103"/>
      <c r="BXK25" s="103"/>
      <c r="BXL25" s="103"/>
      <c r="BXM25" s="103"/>
      <c r="BXN25" s="103"/>
      <c r="BXO25" s="103"/>
      <c r="BXP25" s="103"/>
      <c r="BXQ25" s="103"/>
      <c r="BXR25" s="103"/>
      <c r="BXS25" s="103"/>
      <c r="BXT25" s="103"/>
      <c r="BXU25" s="103"/>
      <c r="BXV25" s="103"/>
      <c r="BXW25" s="103"/>
      <c r="BXX25" s="103"/>
      <c r="BXY25" s="103"/>
      <c r="BXZ25" s="103"/>
      <c r="BYA25" s="103"/>
      <c r="BYB25" s="103"/>
      <c r="BYC25" s="103"/>
      <c r="BYD25" s="103"/>
      <c r="BYE25" s="103"/>
      <c r="BYF25" s="103"/>
      <c r="BYG25" s="103"/>
      <c r="BYH25" s="103"/>
      <c r="BYI25" s="103"/>
      <c r="BYJ25" s="103"/>
      <c r="BYK25" s="103"/>
      <c r="BYL25" s="103"/>
      <c r="BYM25" s="103"/>
      <c r="BYN25" s="103"/>
      <c r="BYO25" s="103"/>
      <c r="BYP25" s="103"/>
      <c r="BYQ25" s="103"/>
      <c r="BYR25" s="103"/>
      <c r="BYS25" s="103"/>
      <c r="BYT25" s="103"/>
      <c r="BYU25" s="103"/>
      <c r="BYV25" s="103"/>
      <c r="BYW25" s="103"/>
      <c r="BYX25" s="103"/>
      <c r="BYY25" s="103"/>
      <c r="BYZ25" s="103"/>
      <c r="BZA25" s="103"/>
      <c r="BZB25" s="103"/>
      <c r="BZC25" s="103"/>
      <c r="BZD25" s="103"/>
      <c r="BZE25" s="103"/>
      <c r="BZF25" s="103"/>
      <c r="BZG25" s="103"/>
      <c r="BZH25" s="103"/>
      <c r="BZI25" s="103"/>
      <c r="BZJ25" s="103"/>
      <c r="BZK25" s="103"/>
      <c r="BZL25" s="103"/>
      <c r="BZM25" s="103"/>
      <c r="BZN25" s="103"/>
      <c r="BZO25" s="103"/>
      <c r="BZP25" s="103"/>
      <c r="BZQ25" s="103"/>
      <c r="BZR25" s="103"/>
      <c r="BZS25" s="103"/>
      <c r="BZT25" s="103"/>
      <c r="BZU25" s="103"/>
      <c r="BZV25" s="103"/>
      <c r="BZW25" s="103"/>
      <c r="BZX25" s="103"/>
      <c r="BZY25" s="103"/>
      <c r="BZZ25" s="103"/>
      <c r="CAA25" s="103"/>
      <c r="CAB25" s="103"/>
      <c r="CAC25" s="103"/>
      <c r="CAD25" s="103"/>
      <c r="CAE25" s="103"/>
      <c r="CAF25" s="103"/>
      <c r="CAG25" s="103"/>
      <c r="CAH25" s="103"/>
      <c r="CAI25" s="103"/>
      <c r="CAJ25" s="103"/>
      <c r="CAK25" s="103"/>
      <c r="CAL25" s="103"/>
      <c r="CAM25" s="103"/>
      <c r="CAN25" s="103"/>
      <c r="CAO25" s="103"/>
      <c r="CAP25" s="103"/>
      <c r="CAQ25" s="103"/>
      <c r="CAR25" s="103"/>
      <c r="CAS25" s="103"/>
      <c r="CAT25" s="103"/>
      <c r="CAU25" s="103"/>
      <c r="CAV25" s="103"/>
      <c r="CAW25" s="103"/>
      <c r="CAX25" s="103"/>
      <c r="CAY25" s="103"/>
      <c r="CAZ25" s="103"/>
      <c r="CBA25" s="103"/>
      <c r="CBB25" s="103"/>
      <c r="CBC25" s="103"/>
      <c r="CBD25" s="103"/>
      <c r="CBE25" s="103"/>
      <c r="CBF25" s="103"/>
      <c r="CBG25" s="103"/>
      <c r="CBH25" s="103"/>
      <c r="CBI25" s="103"/>
      <c r="CBJ25" s="103"/>
      <c r="CBK25" s="103"/>
      <c r="CBL25" s="103"/>
      <c r="CBM25" s="103"/>
      <c r="CBN25" s="103"/>
      <c r="CBO25" s="103"/>
      <c r="CBP25" s="103"/>
      <c r="CBQ25" s="103"/>
      <c r="CBR25" s="103"/>
      <c r="CBS25" s="103"/>
      <c r="CBT25" s="103"/>
      <c r="CBU25" s="103"/>
      <c r="CBV25" s="103"/>
      <c r="CBW25" s="103"/>
      <c r="CBX25" s="103"/>
      <c r="CBY25" s="103"/>
      <c r="CBZ25" s="103"/>
      <c r="CCA25" s="103"/>
      <c r="CCB25" s="103"/>
      <c r="CCC25" s="103"/>
      <c r="CCD25" s="103"/>
      <c r="CCE25" s="103"/>
      <c r="CCF25" s="103"/>
      <c r="CCG25" s="103"/>
      <c r="CCH25" s="103"/>
      <c r="CCI25" s="103"/>
      <c r="CCJ25" s="103"/>
      <c r="CCK25" s="103"/>
      <c r="CCL25" s="103"/>
      <c r="CCM25" s="103"/>
      <c r="CCN25" s="103"/>
      <c r="CCO25" s="103"/>
      <c r="CCP25" s="103"/>
      <c r="CCQ25" s="103"/>
      <c r="CCR25" s="103"/>
      <c r="CCS25" s="103"/>
      <c r="CCT25" s="103"/>
      <c r="CCU25" s="103"/>
      <c r="CCV25" s="103"/>
      <c r="CCW25" s="103"/>
      <c r="CCX25" s="103"/>
      <c r="CCY25" s="103"/>
      <c r="CCZ25" s="103"/>
      <c r="CDA25" s="103"/>
      <c r="CDB25" s="103"/>
      <c r="CDC25" s="103"/>
      <c r="CDD25" s="103"/>
      <c r="CDE25" s="103"/>
      <c r="CDF25" s="103"/>
      <c r="CDG25" s="103"/>
      <c r="CDH25" s="103"/>
      <c r="CDI25" s="103"/>
      <c r="CDJ25" s="103"/>
      <c r="CDK25" s="103"/>
      <c r="CDL25" s="103"/>
      <c r="CDM25" s="103"/>
      <c r="CDN25" s="103"/>
      <c r="CDO25" s="103"/>
      <c r="CDP25" s="103"/>
      <c r="CDQ25" s="103"/>
      <c r="CDR25" s="103"/>
      <c r="CDS25" s="103"/>
      <c r="CDT25" s="103"/>
      <c r="CDU25" s="103"/>
      <c r="CDV25" s="103"/>
      <c r="CDW25" s="103"/>
      <c r="CDX25" s="103"/>
      <c r="CDY25" s="103"/>
      <c r="CDZ25" s="103"/>
      <c r="CEA25" s="103"/>
      <c r="CEB25" s="103"/>
      <c r="CEC25" s="103"/>
      <c r="CED25" s="103"/>
      <c r="CEE25" s="103"/>
      <c r="CEF25" s="103"/>
      <c r="CEG25" s="103"/>
      <c r="CEH25" s="103"/>
      <c r="CEI25" s="103"/>
      <c r="CEJ25" s="103"/>
      <c r="CEK25" s="103"/>
      <c r="CEL25" s="103"/>
      <c r="CEM25" s="103"/>
      <c r="CEN25" s="103"/>
      <c r="CEO25" s="103"/>
      <c r="CEP25" s="103"/>
      <c r="CEQ25" s="103"/>
      <c r="CER25" s="103"/>
      <c r="CES25" s="103"/>
      <c r="CET25" s="103"/>
      <c r="CEU25" s="103"/>
      <c r="CEV25" s="103"/>
      <c r="CEW25" s="103"/>
      <c r="CEX25" s="103"/>
      <c r="CEY25" s="103"/>
      <c r="CEZ25" s="103"/>
      <c r="CFA25" s="103"/>
      <c r="CFB25" s="103"/>
      <c r="CFC25" s="103"/>
      <c r="CFD25" s="103"/>
      <c r="CFE25" s="103"/>
      <c r="CFF25" s="103"/>
      <c r="CFG25" s="103"/>
      <c r="CFH25" s="103"/>
      <c r="CFI25" s="103"/>
      <c r="CFJ25" s="103"/>
      <c r="CFK25" s="103"/>
      <c r="CFL25" s="103"/>
      <c r="CFM25" s="103"/>
      <c r="CFN25" s="103"/>
      <c r="CFO25" s="103"/>
      <c r="CFP25" s="103"/>
      <c r="CFQ25" s="103"/>
      <c r="CFR25" s="103"/>
      <c r="CFS25" s="103"/>
      <c r="CFT25" s="103"/>
      <c r="CFU25" s="103"/>
      <c r="CFV25" s="103"/>
      <c r="CFW25" s="103"/>
      <c r="CFX25" s="103"/>
      <c r="CFY25" s="103"/>
      <c r="CFZ25" s="103"/>
      <c r="CGA25" s="103"/>
      <c r="CGB25" s="103"/>
      <c r="CGC25" s="103"/>
      <c r="CGD25" s="103"/>
      <c r="CGE25" s="103"/>
      <c r="CGF25" s="103"/>
      <c r="CGG25" s="103"/>
      <c r="CGH25" s="103"/>
      <c r="CGI25" s="103"/>
      <c r="CGJ25" s="103"/>
      <c r="CGK25" s="103"/>
      <c r="CGL25" s="103"/>
      <c r="CGM25" s="103"/>
      <c r="CGN25" s="103"/>
      <c r="CGO25" s="103"/>
      <c r="CGP25" s="103"/>
      <c r="CGQ25" s="103"/>
      <c r="CGR25" s="103"/>
      <c r="CGS25" s="103"/>
      <c r="CGT25" s="103"/>
      <c r="CGU25" s="103"/>
      <c r="CGV25" s="103"/>
      <c r="CGW25" s="103"/>
      <c r="CGX25" s="103"/>
      <c r="CGY25" s="103"/>
      <c r="CGZ25" s="103"/>
      <c r="CHA25" s="103"/>
      <c r="CHB25" s="103"/>
      <c r="CHC25" s="103"/>
      <c r="CHD25" s="103"/>
      <c r="CHE25" s="103"/>
      <c r="CHF25" s="103"/>
      <c r="CHG25" s="103"/>
      <c r="CHH25" s="103"/>
      <c r="CHI25" s="103"/>
      <c r="CHJ25" s="103"/>
      <c r="CHK25" s="103"/>
      <c r="CHL25" s="103"/>
      <c r="CHM25" s="103"/>
      <c r="CHN25" s="103"/>
      <c r="CHO25" s="103"/>
      <c r="CHP25" s="103"/>
      <c r="CHQ25" s="103"/>
      <c r="CHR25" s="103"/>
      <c r="CHS25" s="103"/>
      <c r="CHT25" s="103"/>
      <c r="CHU25" s="103"/>
      <c r="CHV25" s="103"/>
      <c r="CHW25" s="103"/>
      <c r="CHX25" s="103"/>
      <c r="CHY25" s="103"/>
      <c r="CHZ25" s="103"/>
      <c r="CIA25" s="103"/>
      <c r="CIB25" s="103"/>
      <c r="CIC25" s="103"/>
      <c r="CID25" s="103"/>
      <c r="CIE25" s="103"/>
      <c r="CIF25" s="103"/>
      <c r="CIG25" s="103"/>
      <c r="CIH25" s="103"/>
      <c r="CII25" s="103"/>
      <c r="CIJ25" s="103"/>
      <c r="CIK25" s="103"/>
      <c r="CIL25" s="103"/>
      <c r="CIM25" s="103"/>
      <c r="CIN25" s="103"/>
      <c r="CIO25" s="103"/>
      <c r="CIP25" s="103"/>
      <c r="CIQ25" s="103"/>
      <c r="CIR25" s="103"/>
      <c r="CIS25" s="103"/>
      <c r="CIT25" s="103"/>
      <c r="CIU25" s="103"/>
      <c r="CIV25" s="103"/>
      <c r="CIW25" s="103"/>
      <c r="CIX25" s="103"/>
      <c r="CIY25" s="103"/>
      <c r="CIZ25" s="103"/>
      <c r="CJA25" s="103"/>
      <c r="CJB25" s="103"/>
      <c r="CJC25" s="103"/>
      <c r="CJD25" s="103"/>
      <c r="CJE25" s="103"/>
      <c r="CJF25" s="103"/>
      <c r="CJG25" s="103"/>
      <c r="CJH25" s="103"/>
      <c r="CJI25" s="103"/>
      <c r="CJJ25" s="103"/>
      <c r="CJK25" s="103"/>
      <c r="CJL25" s="103"/>
      <c r="CJM25" s="103"/>
      <c r="CJN25" s="103"/>
      <c r="CJO25" s="103"/>
      <c r="CJP25" s="103"/>
      <c r="CJQ25" s="103"/>
      <c r="CJR25" s="103"/>
      <c r="CJS25" s="103"/>
      <c r="CJT25" s="103"/>
      <c r="CJU25" s="103"/>
      <c r="CJV25" s="103"/>
      <c r="CJW25" s="103"/>
      <c r="CJX25" s="103"/>
      <c r="CJY25" s="103"/>
      <c r="CJZ25" s="103"/>
      <c r="CKA25" s="103"/>
      <c r="CKB25" s="103"/>
      <c r="CKC25" s="103"/>
      <c r="CKD25" s="103"/>
      <c r="CKE25" s="103"/>
      <c r="CKF25" s="103"/>
      <c r="CKG25" s="103"/>
      <c r="CKH25" s="103"/>
      <c r="CKI25" s="103"/>
      <c r="CKJ25" s="103"/>
      <c r="CKK25" s="103"/>
      <c r="CKL25" s="103"/>
      <c r="CKM25" s="103"/>
      <c r="CKN25" s="103"/>
      <c r="CKO25" s="103"/>
      <c r="CKP25" s="103"/>
      <c r="CKQ25" s="103"/>
      <c r="CKR25" s="103"/>
      <c r="CKS25" s="103"/>
      <c r="CKT25" s="103"/>
      <c r="CKU25" s="103"/>
      <c r="CKV25" s="103"/>
      <c r="CKW25" s="103"/>
      <c r="CKX25" s="103"/>
      <c r="CKY25" s="103"/>
      <c r="CKZ25" s="103"/>
      <c r="CLA25" s="103"/>
      <c r="CLB25" s="103"/>
      <c r="CLC25" s="103"/>
      <c r="CLD25" s="103"/>
      <c r="CLE25" s="103"/>
      <c r="CLF25" s="103"/>
      <c r="CLG25" s="103"/>
      <c r="CLH25" s="103"/>
      <c r="CLI25" s="103"/>
      <c r="CLJ25" s="103"/>
      <c r="CLK25" s="103"/>
      <c r="CLL25" s="103"/>
      <c r="CLM25" s="103"/>
      <c r="CLN25" s="103"/>
      <c r="CLO25" s="103"/>
      <c r="CLP25" s="103"/>
      <c r="CLQ25" s="103"/>
      <c r="CLR25" s="103"/>
      <c r="CLS25" s="103"/>
      <c r="CLT25" s="103"/>
      <c r="CLU25" s="103"/>
      <c r="CLV25" s="103"/>
      <c r="CLW25" s="103"/>
      <c r="CLX25" s="103"/>
      <c r="CLY25" s="103"/>
      <c r="CLZ25" s="103"/>
      <c r="CMA25" s="103"/>
      <c r="CMB25" s="103"/>
      <c r="CMC25" s="103"/>
      <c r="CMD25" s="103"/>
      <c r="CME25" s="103"/>
      <c r="CMF25" s="103"/>
      <c r="CMG25" s="103"/>
      <c r="CMH25" s="103"/>
      <c r="CMI25" s="103"/>
      <c r="CMJ25" s="103"/>
      <c r="CMK25" s="103"/>
      <c r="CML25" s="103"/>
      <c r="CMM25" s="103"/>
      <c r="CMN25" s="103"/>
      <c r="CMO25" s="103"/>
      <c r="CMP25" s="103"/>
      <c r="CMQ25" s="103"/>
      <c r="CMR25" s="103"/>
      <c r="CMS25" s="103"/>
      <c r="CMT25" s="103"/>
      <c r="CMU25" s="103"/>
      <c r="CMV25" s="103"/>
      <c r="CMW25" s="103"/>
      <c r="CMX25" s="103"/>
      <c r="CMY25" s="103"/>
      <c r="CMZ25" s="103"/>
      <c r="CNA25" s="103"/>
      <c r="CNB25" s="103"/>
      <c r="CNC25" s="103"/>
      <c r="CND25" s="103"/>
      <c r="CNE25" s="103"/>
      <c r="CNF25" s="103"/>
      <c r="CNG25" s="103"/>
      <c r="CNH25" s="103"/>
      <c r="CNI25" s="103"/>
      <c r="CNJ25" s="103"/>
      <c r="CNK25" s="103"/>
      <c r="CNL25" s="103"/>
      <c r="CNM25" s="103"/>
      <c r="CNN25" s="103"/>
      <c r="CNO25" s="103"/>
      <c r="CNP25" s="103"/>
      <c r="CNQ25" s="103"/>
      <c r="CNR25" s="103"/>
      <c r="CNS25" s="103"/>
      <c r="CNT25" s="103"/>
      <c r="CNU25" s="103"/>
      <c r="CNV25" s="103"/>
      <c r="CNW25" s="103"/>
      <c r="CNX25" s="103"/>
      <c r="CNY25" s="103"/>
      <c r="CNZ25" s="103"/>
      <c r="COA25" s="103"/>
      <c r="COB25" s="103"/>
      <c r="COC25" s="103"/>
      <c r="COD25" s="103"/>
      <c r="COE25" s="103"/>
      <c r="COF25" s="103"/>
      <c r="COG25" s="103"/>
      <c r="COH25" s="103"/>
      <c r="COI25" s="103"/>
      <c r="COJ25" s="103"/>
      <c r="COK25" s="103"/>
      <c r="COL25" s="103"/>
      <c r="COM25" s="103"/>
      <c r="CON25" s="103"/>
      <c r="COO25" s="103"/>
      <c r="COP25" s="103"/>
      <c r="COQ25" s="103"/>
      <c r="COR25" s="103"/>
      <c r="COS25" s="103"/>
      <c r="COT25" s="103"/>
      <c r="COU25" s="103"/>
      <c r="COV25" s="103"/>
      <c r="COW25" s="103"/>
      <c r="COX25" s="103"/>
      <c r="COY25" s="103"/>
      <c r="COZ25" s="103"/>
      <c r="CPA25" s="103"/>
      <c r="CPB25" s="103"/>
      <c r="CPC25" s="103"/>
      <c r="CPD25" s="103"/>
      <c r="CPE25" s="103"/>
      <c r="CPF25" s="103"/>
      <c r="CPG25" s="103"/>
      <c r="CPH25" s="103"/>
      <c r="CPI25" s="103"/>
      <c r="CPJ25" s="103"/>
      <c r="CPK25" s="103"/>
      <c r="CPL25" s="103"/>
      <c r="CPM25" s="103"/>
      <c r="CPN25" s="103"/>
      <c r="CPO25" s="103"/>
      <c r="CPP25" s="103"/>
      <c r="CPQ25" s="103"/>
      <c r="CPR25" s="103"/>
      <c r="CPS25" s="103"/>
      <c r="CPT25" s="103"/>
      <c r="CPU25" s="103"/>
      <c r="CPV25" s="103"/>
      <c r="CPW25" s="103"/>
      <c r="CPX25" s="103"/>
      <c r="CPY25" s="103"/>
      <c r="CPZ25" s="103"/>
      <c r="CQA25" s="103"/>
      <c r="CQB25" s="103"/>
      <c r="CQC25" s="103"/>
      <c r="CQD25" s="103"/>
      <c r="CQE25" s="103"/>
      <c r="CQF25" s="103"/>
      <c r="CQG25" s="103"/>
      <c r="CQH25" s="103"/>
      <c r="CQI25" s="103"/>
      <c r="CQJ25" s="103"/>
      <c r="CQK25" s="103"/>
      <c r="CQL25" s="103"/>
      <c r="CQM25" s="103"/>
      <c r="CQN25" s="103"/>
      <c r="CQO25" s="103"/>
      <c r="CQP25" s="103"/>
      <c r="CQQ25" s="103"/>
      <c r="CQR25" s="103"/>
      <c r="CQS25" s="103"/>
      <c r="CQT25" s="103"/>
      <c r="CQU25" s="103"/>
      <c r="CQV25" s="103"/>
      <c r="CQW25" s="103"/>
      <c r="CQX25" s="103"/>
      <c r="CQY25" s="103"/>
      <c r="CQZ25" s="103"/>
      <c r="CRA25" s="103"/>
      <c r="CRB25" s="103"/>
      <c r="CRC25" s="103"/>
      <c r="CRD25" s="103"/>
      <c r="CRE25" s="103"/>
      <c r="CRF25" s="103"/>
      <c r="CRG25" s="103"/>
      <c r="CRH25" s="103"/>
      <c r="CRI25" s="103"/>
      <c r="CRJ25" s="103"/>
      <c r="CRK25" s="103"/>
      <c r="CRL25" s="103"/>
      <c r="CRM25" s="103"/>
      <c r="CRN25" s="103"/>
      <c r="CRO25" s="103"/>
      <c r="CRP25" s="103"/>
      <c r="CRQ25" s="103"/>
      <c r="CRR25" s="103"/>
      <c r="CRS25" s="103"/>
      <c r="CRT25" s="103"/>
      <c r="CRU25" s="103"/>
      <c r="CRV25" s="103"/>
      <c r="CRW25" s="103"/>
      <c r="CRX25" s="103"/>
      <c r="CRY25" s="103"/>
      <c r="CRZ25" s="103"/>
      <c r="CSA25" s="103"/>
      <c r="CSB25" s="103"/>
      <c r="CSC25" s="103"/>
      <c r="CSD25" s="103"/>
      <c r="CSE25" s="103"/>
      <c r="CSF25" s="103"/>
      <c r="CSG25" s="103"/>
      <c r="CSH25" s="103"/>
      <c r="CSI25" s="103"/>
      <c r="CSJ25" s="103"/>
      <c r="CSK25" s="103"/>
      <c r="CSL25" s="103"/>
      <c r="CSM25" s="103"/>
      <c r="CSN25" s="103"/>
      <c r="CSO25" s="103"/>
      <c r="CSP25" s="103"/>
      <c r="CSQ25" s="103"/>
      <c r="CSR25" s="103"/>
      <c r="CSS25" s="103"/>
      <c r="CST25" s="103"/>
      <c r="CSU25" s="103"/>
      <c r="CSV25" s="103"/>
      <c r="CSW25" s="103"/>
      <c r="CSX25" s="103"/>
      <c r="CSY25" s="103"/>
      <c r="CSZ25" s="103"/>
      <c r="CTA25" s="103"/>
      <c r="CTB25" s="103"/>
      <c r="CTC25" s="103"/>
      <c r="CTD25" s="103"/>
      <c r="CTE25" s="103"/>
      <c r="CTF25" s="103"/>
      <c r="CTG25" s="103"/>
      <c r="CTH25" s="103"/>
      <c r="CTI25" s="103"/>
      <c r="CTJ25" s="103"/>
      <c r="CTK25" s="103"/>
      <c r="CTL25" s="103"/>
      <c r="CTM25" s="103"/>
      <c r="CTN25" s="103"/>
      <c r="CTO25" s="103"/>
      <c r="CTP25" s="103"/>
      <c r="CTQ25" s="103"/>
      <c r="CTR25" s="103"/>
      <c r="CTS25" s="103"/>
      <c r="CTT25" s="103"/>
      <c r="CTU25" s="103"/>
      <c r="CTV25" s="103"/>
      <c r="CTW25" s="103"/>
      <c r="CTX25" s="103"/>
      <c r="CTY25" s="103"/>
      <c r="CTZ25" s="103"/>
      <c r="CUA25" s="103"/>
      <c r="CUB25" s="103"/>
      <c r="CUC25" s="103"/>
      <c r="CUD25" s="103"/>
      <c r="CUE25" s="103"/>
      <c r="CUF25" s="103"/>
      <c r="CUG25" s="103"/>
      <c r="CUH25" s="103"/>
      <c r="CUI25" s="103"/>
      <c r="CUJ25" s="103"/>
      <c r="CUK25" s="103"/>
      <c r="CUL25" s="103"/>
      <c r="CUM25" s="103"/>
      <c r="CUN25" s="103"/>
      <c r="CUO25" s="103"/>
      <c r="CUP25" s="103"/>
      <c r="CUQ25" s="103"/>
      <c r="CUR25" s="103"/>
      <c r="CUS25" s="103"/>
      <c r="CUT25" s="103"/>
      <c r="CUU25" s="103"/>
      <c r="CUV25" s="103"/>
      <c r="CUW25" s="103"/>
      <c r="CUX25" s="103"/>
      <c r="CUY25" s="103"/>
      <c r="CUZ25" s="103"/>
      <c r="CVA25" s="103"/>
      <c r="CVB25" s="103"/>
      <c r="CVC25" s="103"/>
      <c r="CVD25" s="103"/>
      <c r="CVE25" s="103"/>
      <c r="CVF25" s="103"/>
      <c r="CVG25" s="103"/>
      <c r="CVH25" s="103"/>
      <c r="CVI25" s="103"/>
      <c r="CVJ25" s="103"/>
      <c r="CVK25" s="103"/>
      <c r="CVL25" s="103"/>
      <c r="CVM25" s="103"/>
      <c r="CVN25" s="103"/>
      <c r="CVO25" s="103"/>
      <c r="CVP25" s="103"/>
      <c r="CVQ25" s="103"/>
      <c r="CVR25" s="103"/>
      <c r="CVS25" s="103"/>
      <c r="CVT25" s="103"/>
      <c r="CVU25" s="103"/>
      <c r="CVV25" s="103"/>
      <c r="CVW25" s="103"/>
      <c r="CVX25" s="103"/>
      <c r="CVY25" s="103"/>
      <c r="CVZ25" s="103"/>
      <c r="CWA25" s="103"/>
      <c r="CWB25" s="103"/>
      <c r="CWC25" s="103"/>
      <c r="CWD25" s="103"/>
      <c r="CWE25" s="103"/>
      <c r="CWF25" s="103"/>
      <c r="CWG25" s="103"/>
      <c r="CWH25" s="103"/>
      <c r="CWI25" s="103"/>
      <c r="CWJ25" s="103"/>
      <c r="CWK25" s="103"/>
      <c r="CWL25" s="103"/>
      <c r="CWM25" s="103"/>
      <c r="CWN25" s="103"/>
      <c r="CWO25" s="103"/>
      <c r="CWP25" s="103"/>
      <c r="CWQ25" s="103"/>
      <c r="CWR25" s="103"/>
      <c r="CWS25" s="103"/>
      <c r="CWT25" s="103"/>
      <c r="CWU25" s="103"/>
      <c r="CWV25" s="103"/>
      <c r="CWW25" s="103"/>
      <c r="CWX25" s="103"/>
      <c r="CWY25" s="103"/>
      <c r="CWZ25" s="103"/>
      <c r="CXA25" s="103"/>
      <c r="CXB25" s="103"/>
      <c r="CXC25" s="103"/>
      <c r="CXD25" s="103"/>
      <c r="CXE25" s="103"/>
      <c r="CXF25" s="103"/>
      <c r="CXG25" s="103"/>
      <c r="CXH25" s="103"/>
      <c r="CXI25" s="103"/>
      <c r="CXJ25" s="103"/>
      <c r="CXK25" s="103"/>
      <c r="CXL25" s="103"/>
      <c r="CXM25" s="103"/>
      <c r="CXN25" s="103"/>
      <c r="CXO25" s="103"/>
      <c r="CXP25" s="103"/>
      <c r="CXQ25" s="103"/>
      <c r="CXR25" s="103"/>
      <c r="CXS25" s="103"/>
      <c r="CXT25" s="103"/>
      <c r="CXU25" s="103"/>
      <c r="CXV25" s="103"/>
      <c r="CXW25" s="103"/>
      <c r="CXX25" s="103"/>
      <c r="CXY25" s="103"/>
      <c r="CXZ25" s="103"/>
      <c r="CYA25" s="103"/>
      <c r="CYB25" s="103"/>
      <c r="CYC25" s="103"/>
      <c r="CYD25" s="103"/>
      <c r="CYE25" s="103"/>
      <c r="CYF25" s="103"/>
      <c r="CYG25" s="103"/>
      <c r="CYH25" s="103"/>
      <c r="CYI25" s="103"/>
      <c r="CYJ25" s="103"/>
      <c r="CYK25" s="103"/>
      <c r="CYL25" s="103"/>
      <c r="CYM25" s="103"/>
      <c r="CYN25" s="103"/>
      <c r="CYO25" s="103"/>
      <c r="CYP25" s="103"/>
      <c r="CYQ25" s="103"/>
      <c r="CYR25" s="103"/>
      <c r="CYS25" s="103"/>
      <c r="CYT25" s="103"/>
      <c r="CYU25" s="103"/>
      <c r="CYV25" s="103"/>
      <c r="CYW25" s="103"/>
      <c r="CYX25" s="103"/>
      <c r="CYY25" s="103"/>
      <c r="CYZ25" s="103"/>
      <c r="CZA25" s="103"/>
      <c r="CZB25" s="103"/>
      <c r="CZC25" s="103"/>
      <c r="CZD25" s="103"/>
      <c r="CZE25" s="103"/>
      <c r="CZF25" s="103"/>
      <c r="CZG25" s="103"/>
      <c r="CZH25" s="103"/>
      <c r="CZI25" s="103"/>
      <c r="CZJ25" s="103"/>
      <c r="CZK25" s="103"/>
      <c r="CZL25" s="103"/>
      <c r="CZM25" s="103"/>
      <c r="CZN25" s="103"/>
      <c r="CZO25" s="103"/>
      <c r="CZP25" s="103"/>
      <c r="CZQ25" s="103"/>
      <c r="CZR25" s="103"/>
      <c r="CZS25" s="103"/>
      <c r="CZT25" s="103"/>
      <c r="CZU25" s="103"/>
      <c r="CZV25" s="103"/>
      <c r="CZW25" s="103"/>
      <c r="CZX25" s="103"/>
      <c r="CZY25" s="103"/>
      <c r="CZZ25" s="103"/>
      <c r="DAA25" s="103"/>
      <c r="DAB25" s="103"/>
      <c r="DAC25" s="103"/>
      <c r="DAD25" s="103"/>
      <c r="DAE25" s="103"/>
      <c r="DAF25" s="103"/>
      <c r="DAG25" s="103"/>
      <c r="DAH25" s="103"/>
      <c r="DAI25" s="103"/>
      <c r="DAJ25" s="103"/>
      <c r="DAK25" s="103"/>
      <c r="DAL25" s="103"/>
      <c r="DAM25" s="103"/>
      <c r="DAN25" s="103"/>
      <c r="DAO25" s="103"/>
      <c r="DAP25" s="103"/>
      <c r="DAQ25" s="103"/>
      <c r="DAR25" s="103"/>
      <c r="DAS25" s="103"/>
      <c r="DAT25" s="103"/>
      <c r="DAU25" s="103"/>
      <c r="DAV25" s="103"/>
      <c r="DAW25" s="103"/>
      <c r="DAX25" s="103"/>
      <c r="DAY25" s="103"/>
      <c r="DAZ25" s="103"/>
      <c r="DBA25" s="103"/>
      <c r="DBB25" s="103"/>
      <c r="DBC25" s="103"/>
      <c r="DBD25" s="103"/>
      <c r="DBE25" s="103"/>
      <c r="DBF25" s="103"/>
      <c r="DBG25" s="103"/>
      <c r="DBH25" s="103"/>
      <c r="DBI25" s="103"/>
      <c r="DBJ25" s="103"/>
      <c r="DBK25" s="103"/>
      <c r="DBL25" s="103"/>
      <c r="DBM25" s="103"/>
      <c r="DBN25" s="103"/>
      <c r="DBO25" s="103"/>
      <c r="DBP25" s="103"/>
      <c r="DBQ25" s="103"/>
      <c r="DBR25" s="103"/>
      <c r="DBS25" s="103"/>
      <c r="DBT25" s="103"/>
      <c r="DBU25" s="103"/>
      <c r="DBV25" s="103"/>
      <c r="DBW25" s="103"/>
      <c r="DBX25" s="103"/>
      <c r="DBY25" s="103"/>
      <c r="DBZ25" s="103"/>
      <c r="DCA25" s="103"/>
      <c r="DCB25" s="103"/>
      <c r="DCC25" s="103"/>
      <c r="DCD25" s="103"/>
      <c r="DCE25" s="103"/>
      <c r="DCF25" s="103"/>
      <c r="DCG25" s="103"/>
      <c r="DCH25" s="103"/>
      <c r="DCI25" s="103"/>
      <c r="DCJ25" s="103"/>
      <c r="DCK25" s="103"/>
      <c r="DCL25" s="103"/>
      <c r="DCM25" s="103"/>
      <c r="DCN25" s="103"/>
      <c r="DCO25" s="103"/>
      <c r="DCP25" s="103"/>
      <c r="DCQ25" s="103"/>
      <c r="DCR25" s="103"/>
      <c r="DCS25" s="103"/>
      <c r="DCT25" s="103"/>
      <c r="DCU25" s="103"/>
      <c r="DCV25" s="103"/>
      <c r="DCW25" s="103"/>
      <c r="DCX25" s="103"/>
      <c r="DCY25" s="103"/>
      <c r="DCZ25" s="103"/>
      <c r="DDA25" s="103"/>
      <c r="DDB25" s="103"/>
      <c r="DDC25" s="103"/>
      <c r="DDD25" s="103"/>
      <c r="DDE25" s="103"/>
      <c r="DDF25" s="103"/>
      <c r="DDG25" s="103"/>
      <c r="DDH25" s="103"/>
      <c r="DDI25" s="103"/>
      <c r="DDJ25" s="103"/>
      <c r="DDK25" s="103"/>
      <c r="DDL25" s="103"/>
      <c r="DDM25" s="103"/>
      <c r="DDN25" s="103"/>
      <c r="DDO25" s="103"/>
      <c r="DDP25" s="103"/>
      <c r="DDQ25" s="103"/>
      <c r="DDR25" s="103"/>
      <c r="DDS25" s="103"/>
      <c r="DDT25" s="103"/>
      <c r="DDU25" s="103"/>
      <c r="DDV25" s="103"/>
      <c r="DDW25" s="103"/>
      <c r="DDX25" s="103"/>
      <c r="DDY25" s="103"/>
      <c r="DDZ25" s="103"/>
      <c r="DEA25" s="103"/>
      <c r="DEB25" s="103"/>
      <c r="DEC25" s="103"/>
      <c r="DED25" s="103"/>
      <c r="DEE25" s="103"/>
      <c r="DEF25" s="103"/>
      <c r="DEG25" s="103"/>
      <c r="DEH25" s="103"/>
      <c r="DEI25" s="103"/>
      <c r="DEJ25" s="103"/>
      <c r="DEK25" s="103"/>
      <c r="DEL25" s="103"/>
      <c r="DEM25" s="103"/>
      <c r="DEN25" s="103"/>
      <c r="DEO25" s="103"/>
      <c r="DEP25" s="103"/>
      <c r="DEQ25" s="103"/>
      <c r="DER25" s="103"/>
      <c r="DES25" s="103"/>
      <c r="DET25" s="103"/>
      <c r="DEU25" s="103"/>
      <c r="DEV25" s="103"/>
      <c r="DEW25" s="103"/>
      <c r="DEX25" s="103"/>
      <c r="DEY25" s="103"/>
      <c r="DEZ25" s="103"/>
      <c r="DFA25" s="103"/>
      <c r="DFB25" s="103"/>
      <c r="DFC25" s="103"/>
      <c r="DFD25" s="103"/>
      <c r="DFE25" s="103"/>
      <c r="DFF25" s="103"/>
      <c r="DFG25" s="103"/>
      <c r="DFH25" s="103"/>
      <c r="DFI25" s="103"/>
      <c r="DFJ25" s="103"/>
      <c r="DFK25" s="103"/>
      <c r="DFL25" s="103"/>
      <c r="DFM25" s="103"/>
      <c r="DFN25" s="103"/>
      <c r="DFO25" s="103"/>
      <c r="DFP25" s="103"/>
      <c r="DFQ25" s="103"/>
      <c r="DFR25" s="103"/>
      <c r="DFS25" s="103"/>
      <c r="DFT25" s="103"/>
      <c r="DFU25" s="103"/>
      <c r="DFV25" s="103"/>
      <c r="DFW25" s="103"/>
      <c r="DFX25" s="103"/>
      <c r="DFY25" s="103"/>
      <c r="DFZ25" s="103"/>
      <c r="DGA25" s="103"/>
      <c r="DGB25" s="103"/>
      <c r="DGC25" s="103"/>
      <c r="DGD25" s="103"/>
      <c r="DGE25" s="103"/>
      <c r="DGF25" s="103"/>
      <c r="DGG25" s="103"/>
      <c r="DGH25" s="103"/>
      <c r="DGI25" s="103"/>
      <c r="DGJ25" s="103"/>
      <c r="DGK25" s="103"/>
      <c r="DGL25" s="103"/>
      <c r="DGM25" s="103"/>
      <c r="DGN25" s="103"/>
      <c r="DGO25" s="103"/>
      <c r="DGP25" s="103"/>
      <c r="DGQ25" s="103"/>
      <c r="DGR25" s="103"/>
      <c r="DGS25" s="103"/>
      <c r="DGT25" s="103"/>
      <c r="DGU25" s="103"/>
      <c r="DGV25" s="103"/>
      <c r="DGW25" s="103"/>
      <c r="DGX25" s="103"/>
      <c r="DGY25" s="103"/>
      <c r="DGZ25" s="103"/>
      <c r="DHA25" s="103"/>
      <c r="DHB25" s="103"/>
      <c r="DHC25" s="103"/>
      <c r="DHD25" s="103"/>
      <c r="DHE25" s="103"/>
      <c r="DHF25" s="103"/>
      <c r="DHG25" s="103"/>
      <c r="DHH25" s="103"/>
      <c r="DHI25" s="103"/>
      <c r="DHJ25" s="103"/>
      <c r="DHK25" s="103"/>
      <c r="DHL25" s="103"/>
      <c r="DHM25" s="103"/>
      <c r="DHN25" s="103"/>
      <c r="DHO25" s="103"/>
      <c r="DHP25" s="103"/>
      <c r="DHQ25" s="103"/>
      <c r="DHR25" s="103"/>
      <c r="DHS25" s="103"/>
      <c r="DHT25" s="103"/>
      <c r="DHU25" s="103"/>
      <c r="DHV25" s="103"/>
      <c r="DHW25" s="103"/>
      <c r="DHX25" s="103"/>
      <c r="DHY25" s="103"/>
      <c r="DHZ25" s="103"/>
      <c r="DIA25" s="103"/>
      <c r="DIB25" s="103"/>
      <c r="DIC25" s="103"/>
      <c r="DID25" s="103"/>
      <c r="DIE25" s="103"/>
      <c r="DIF25" s="103"/>
      <c r="DIG25" s="103"/>
      <c r="DIH25" s="103"/>
      <c r="DII25" s="103"/>
      <c r="DIJ25" s="103"/>
      <c r="DIK25" s="103"/>
      <c r="DIL25" s="103"/>
      <c r="DIM25" s="103"/>
      <c r="DIN25" s="103"/>
      <c r="DIO25" s="103"/>
      <c r="DIP25" s="103"/>
      <c r="DIQ25" s="103"/>
      <c r="DIR25" s="103"/>
      <c r="DIS25" s="103"/>
      <c r="DIT25" s="103"/>
      <c r="DIU25" s="103"/>
      <c r="DIV25" s="103"/>
      <c r="DIW25" s="103"/>
      <c r="DIX25" s="103"/>
      <c r="DIY25" s="103"/>
      <c r="DIZ25" s="103"/>
      <c r="DJA25" s="103"/>
      <c r="DJB25" s="103"/>
      <c r="DJC25" s="103"/>
      <c r="DJD25" s="103"/>
      <c r="DJE25" s="103"/>
      <c r="DJF25" s="103"/>
      <c r="DJG25" s="103"/>
      <c r="DJH25" s="103"/>
      <c r="DJI25" s="103"/>
      <c r="DJJ25" s="103"/>
      <c r="DJK25" s="103"/>
      <c r="DJL25" s="103"/>
      <c r="DJM25" s="103"/>
      <c r="DJN25" s="103"/>
      <c r="DJO25" s="103"/>
      <c r="DJP25" s="103"/>
      <c r="DJQ25" s="103"/>
      <c r="DJR25" s="103"/>
      <c r="DJS25" s="103"/>
      <c r="DJT25" s="103"/>
      <c r="DJU25" s="103"/>
      <c r="DJV25" s="103"/>
      <c r="DJW25" s="103"/>
      <c r="DJX25" s="103"/>
      <c r="DJY25" s="103"/>
      <c r="DJZ25" s="103"/>
      <c r="DKA25" s="103"/>
      <c r="DKB25" s="103"/>
      <c r="DKC25" s="103"/>
      <c r="DKD25" s="103"/>
      <c r="DKE25" s="103"/>
      <c r="DKF25" s="103"/>
      <c r="DKG25" s="103"/>
      <c r="DKH25" s="103"/>
      <c r="DKI25" s="103"/>
      <c r="DKJ25" s="103"/>
      <c r="DKK25" s="103"/>
      <c r="DKL25" s="103"/>
      <c r="DKM25" s="103"/>
      <c r="DKN25" s="103"/>
      <c r="DKO25" s="103"/>
      <c r="DKP25" s="103"/>
      <c r="DKQ25" s="103"/>
      <c r="DKR25" s="103"/>
      <c r="DKS25" s="103"/>
      <c r="DKT25" s="103"/>
      <c r="DKU25" s="103"/>
      <c r="DKV25" s="103"/>
      <c r="DKW25" s="103"/>
      <c r="DKX25" s="103"/>
      <c r="DKY25" s="103"/>
      <c r="DKZ25" s="103"/>
      <c r="DLA25" s="103"/>
      <c r="DLB25" s="103"/>
      <c r="DLC25" s="103"/>
      <c r="DLD25" s="103"/>
      <c r="DLE25" s="103"/>
      <c r="DLF25" s="103"/>
      <c r="DLG25" s="103"/>
      <c r="DLH25" s="103"/>
      <c r="DLI25" s="103"/>
      <c r="DLJ25" s="103"/>
      <c r="DLK25" s="103"/>
      <c r="DLL25" s="103"/>
      <c r="DLM25" s="103"/>
      <c r="DLN25" s="103"/>
      <c r="DLO25" s="103"/>
      <c r="DLP25" s="103"/>
      <c r="DLQ25" s="103"/>
      <c r="DLR25" s="103"/>
      <c r="DLS25" s="103"/>
      <c r="DLT25" s="103"/>
      <c r="DLU25" s="103"/>
      <c r="DLV25" s="103"/>
      <c r="DLW25" s="103"/>
      <c r="DLX25" s="103"/>
      <c r="DLY25" s="103"/>
      <c r="DLZ25" s="103"/>
      <c r="DMA25" s="103"/>
      <c r="DMB25" s="103"/>
      <c r="DMC25" s="103"/>
      <c r="DMD25" s="103"/>
      <c r="DME25" s="103"/>
      <c r="DMF25" s="103"/>
      <c r="DMG25" s="103"/>
      <c r="DMH25" s="103"/>
      <c r="DMI25" s="103"/>
      <c r="DMJ25" s="103"/>
      <c r="DMK25" s="103"/>
      <c r="DML25" s="103"/>
      <c r="DMM25" s="103"/>
      <c r="DMN25" s="103"/>
      <c r="DMO25" s="103"/>
      <c r="DMP25" s="103"/>
      <c r="DMQ25" s="103"/>
      <c r="DMR25" s="103"/>
      <c r="DMS25" s="103"/>
      <c r="DMT25" s="103"/>
      <c r="DMU25" s="103"/>
      <c r="DMV25" s="103"/>
      <c r="DMW25" s="103"/>
      <c r="DMX25" s="103"/>
      <c r="DMY25" s="103"/>
      <c r="DMZ25" s="103"/>
      <c r="DNA25" s="103"/>
      <c r="DNB25" s="103"/>
      <c r="DNC25" s="103"/>
      <c r="DND25" s="103"/>
      <c r="DNE25" s="103"/>
      <c r="DNF25" s="103"/>
      <c r="DNG25" s="103"/>
      <c r="DNH25" s="103"/>
      <c r="DNI25" s="103"/>
      <c r="DNJ25" s="103"/>
      <c r="DNK25" s="103"/>
      <c r="DNL25" s="103"/>
      <c r="DNM25" s="103"/>
      <c r="DNN25" s="103"/>
      <c r="DNO25" s="103"/>
      <c r="DNP25" s="103"/>
      <c r="DNQ25" s="103"/>
      <c r="DNR25" s="103"/>
      <c r="DNS25" s="103"/>
      <c r="DNT25" s="103"/>
      <c r="DNU25" s="103"/>
      <c r="DNV25" s="103"/>
      <c r="DNW25" s="103"/>
      <c r="DNX25" s="103"/>
      <c r="DNY25" s="103"/>
      <c r="DNZ25" s="103"/>
      <c r="DOA25" s="103"/>
      <c r="DOB25" s="103"/>
      <c r="DOC25" s="103"/>
      <c r="DOD25" s="103"/>
      <c r="DOE25" s="103"/>
      <c r="DOF25" s="103"/>
      <c r="DOG25" s="103"/>
      <c r="DOH25" s="103"/>
      <c r="DOI25" s="103"/>
      <c r="DOJ25" s="103"/>
      <c r="DOK25" s="103"/>
      <c r="DOL25" s="103"/>
      <c r="DOM25" s="103"/>
      <c r="DON25" s="103"/>
      <c r="DOO25" s="103"/>
      <c r="DOP25" s="103"/>
      <c r="DOQ25" s="103"/>
      <c r="DOR25" s="103"/>
      <c r="DOS25" s="103"/>
      <c r="DOT25" s="103"/>
      <c r="DOU25" s="103"/>
      <c r="DOV25" s="103"/>
      <c r="DOW25" s="103"/>
      <c r="DOX25" s="103"/>
      <c r="DOY25" s="103"/>
      <c r="DOZ25" s="103"/>
      <c r="DPA25" s="103"/>
      <c r="DPB25" s="103"/>
      <c r="DPC25" s="103"/>
      <c r="DPD25" s="103"/>
      <c r="DPE25" s="103"/>
      <c r="DPF25" s="103"/>
      <c r="DPG25" s="103"/>
      <c r="DPH25" s="103"/>
      <c r="DPI25" s="103"/>
      <c r="DPJ25" s="103"/>
      <c r="DPK25" s="103"/>
      <c r="DPL25" s="103"/>
      <c r="DPM25" s="103"/>
      <c r="DPN25" s="103"/>
      <c r="DPO25" s="103"/>
      <c r="DPP25" s="103"/>
      <c r="DPQ25" s="103"/>
      <c r="DPR25" s="103"/>
      <c r="DPS25" s="103"/>
      <c r="DPT25" s="103"/>
      <c r="DPU25" s="103"/>
      <c r="DPV25" s="103"/>
      <c r="DPW25" s="103"/>
      <c r="DPX25" s="103"/>
      <c r="DPY25" s="103"/>
      <c r="DPZ25" s="103"/>
      <c r="DQA25" s="103"/>
      <c r="DQB25" s="103"/>
      <c r="DQC25" s="103"/>
      <c r="DQD25" s="103"/>
      <c r="DQE25" s="103"/>
      <c r="DQF25" s="103"/>
      <c r="DQG25" s="103"/>
      <c r="DQH25" s="103"/>
      <c r="DQI25" s="103"/>
      <c r="DQJ25" s="103"/>
      <c r="DQK25" s="103"/>
      <c r="DQL25" s="103"/>
      <c r="DQM25" s="103"/>
      <c r="DQN25" s="103"/>
      <c r="DQO25" s="103"/>
      <c r="DQP25" s="103"/>
      <c r="DQQ25" s="103"/>
      <c r="DQR25" s="103"/>
      <c r="DQS25" s="103"/>
      <c r="DQT25" s="103"/>
      <c r="DQU25" s="103"/>
      <c r="DQV25" s="103"/>
      <c r="DQW25" s="103"/>
      <c r="DQX25" s="103"/>
      <c r="DQY25" s="103"/>
      <c r="DQZ25" s="103"/>
      <c r="DRA25" s="103"/>
      <c r="DRB25" s="103"/>
      <c r="DRC25" s="103"/>
      <c r="DRD25" s="103"/>
      <c r="DRE25" s="103"/>
      <c r="DRF25" s="103"/>
      <c r="DRG25" s="103"/>
      <c r="DRH25" s="103"/>
      <c r="DRI25" s="103"/>
      <c r="DRJ25" s="103"/>
      <c r="DRK25" s="103"/>
      <c r="DRL25" s="103"/>
      <c r="DRM25" s="103"/>
      <c r="DRN25" s="103"/>
      <c r="DRO25" s="103"/>
      <c r="DRP25" s="103"/>
      <c r="DRQ25" s="103"/>
      <c r="DRR25" s="103"/>
      <c r="DRS25" s="103"/>
      <c r="DRT25" s="103"/>
      <c r="DRU25" s="103"/>
      <c r="DRV25" s="103"/>
      <c r="DRW25" s="103"/>
      <c r="DRX25" s="103"/>
      <c r="DRY25" s="103"/>
      <c r="DRZ25" s="103"/>
      <c r="DSA25" s="103"/>
      <c r="DSB25" s="103"/>
      <c r="DSC25" s="103"/>
      <c r="DSD25" s="103"/>
      <c r="DSE25" s="103"/>
      <c r="DSF25" s="103"/>
      <c r="DSG25" s="103"/>
      <c r="DSH25" s="103"/>
      <c r="DSI25" s="103"/>
      <c r="DSJ25" s="103"/>
      <c r="DSK25" s="103"/>
      <c r="DSL25" s="103"/>
      <c r="DSM25" s="103"/>
      <c r="DSN25" s="103"/>
      <c r="DSO25" s="103"/>
      <c r="DSP25" s="103"/>
      <c r="DSQ25" s="103"/>
      <c r="DSR25" s="103"/>
      <c r="DSS25" s="103"/>
      <c r="DST25" s="103"/>
      <c r="DSU25" s="103"/>
      <c r="DSV25" s="103"/>
      <c r="DSW25" s="103"/>
      <c r="DSX25" s="103"/>
      <c r="DSY25" s="103"/>
      <c r="DSZ25" s="103"/>
      <c r="DTA25" s="103"/>
      <c r="DTB25" s="103"/>
      <c r="DTC25" s="103"/>
      <c r="DTD25" s="103"/>
      <c r="DTE25" s="103"/>
      <c r="DTF25" s="103"/>
      <c r="DTG25" s="103"/>
      <c r="DTH25" s="103"/>
      <c r="DTI25" s="103"/>
      <c r="DTJ25" s="103"/>
      <c r="DTK25" s="103"/>
      <c r="DTL25" s="103"/>
      <c r="DTM25" s="103"/>
      <c r="DTN25" s="103"/>
      <c r="DTO25" s="103"/>
      <c r="DTP25" s="103"/>
      <c r="DTQ25" s="103"/>
      <c r="DTR25" s="103"/>
      <c r="DTS25" s="103"/>
      <c r="DTT25" s="103"/>
      <c r="DTU25" s="103"/>
      <c r="DTV25" s="103"/>
      <c r="DTW25" s="103"/>
      <c r="DTX25" s="103"/>
      <c r="DTY25" s="103"/>
      <c r="DTZ25" s="103"/>
      <c r="DUA25" s="103"/>
      <c r="DUB25" s="103"/>
      <c r="DUC25" s="103"/>
      <c r="DUD25" s="103"/>
      <c r="DUE25" s="103"/>
      <c r="DUF25" s="103"/>
      <c r="DUG25" s="103"/>
      <c r="DUH25" s="103"/>
      <c r="DUI25" s="103"/>
      <c r="DUJ25" s="103"/>
      <c r="DUK25" s="103"/>
      <c r="DUL25" s="103"/>
      <c r="DUM25" s="103"/>
      <c r="DUN25" s="103"/>
      <c r="DUO25" s="103"/>
      <c r="DUP25" s="103"/>
      <c r="DUQ25" s="103"/>
      <c r="DUR25" s="103"/>
      <c r="DUS25" s="103"/>
      <c r="DUT25" s="103"/>
      <c r="DUU25" s="103"/>
      <c r="DUV25" s="103"/>
      <c r="DUW25" s="103"/>
      <c r="DUX25" s="103"/>
      <c r="DUY25" s="103"/>
      <c r="DUZ25" s="103"/>
      <c r="DVA25" s="103"/>
      <c r="DVB25" s="103"/>
      <c r="DVC25" s="103"/>
      <c r="DVD25" s="103"/>
      <c r="DVE25" s="103"/>
      <c r="DVF25" s="103"/>
      <c r="DVG25" s="103"/>
      <c r="DVH25" s="103"/>
      <c r="DVI25" s="103"/>
      <c r="DVJ25" s="103"/>
      <c r="DVK25" s="103"/>
      <c r="DVL25" s="103"/>
      <c r="DVM25" s="103"/>
      <c r="DVN25" s="103"/>
      <c r="DVO25" s="103"/>
      <c r="DVP25" s="103"/>
      <c r="DVQ25" s="103"/>
      <c r="DVR25" s="103"/>
      <c r="DVS25" s="103"/>
      <c r="DVT25" s="103"/>
      <c r="DVU25" s="103"/>
      <c r="DVV25" s="103"/>
      <c r="DVW25" s="103"/>
      <c r="DVX25" s="103"/>
      <c r="DVY25" s="103"/>
      <c r="DVZ25" s="103"/>
      <c r="DWA25" s="103"/>
      <c r="DWB25" s="103"/>
      <c r="DWC25" s="103"/>
      <c r="DWD25" s="103"/>
      <c r="DWE25" s="103"/>
      <c r="DWF25" s="103"/>
      <c r="DWG25" s="103"/>
      <c r="DWH25" s="103"/>
      <c r="DWI25" s="103"/>
      <c r="DWJ25" s="103"/>
      <c r="DWK25" s="103"/>
      <c r="DWL25" s="103"/>
      <c r="DWM25" s="103"/>
      <c r="DWN25" s="103"/>
      <c r="DWO25" s="103"/>
      <c r="DWP25" s="103"/>
      <c r="DWQ25" s="103"/>
      <c r="DWR25" s="103"/>
      <c r="DWS25" s="103"/>
      <c r="DWT25" s="103"/>
      <c r="DWU25" s="103"/>
      <c r="DWV25" s="103"/>
      <c r="DWW25" s="103"/>
      <c r="DWX25" s="103"/>
      <c r="DWY25" s="103"/>
      <c r="DWZ25" s="103"/>
      <c r="DXA25" s="103"/>
      <c r="DXB25" s="103"/>
      <c r="DXC25" s="103"/>
      <c r="DXD25" s="103"/>
      <c r="DXE25" s="103"/>
      <c r="DXF25" s="103"/>
      <c r="DXG25" s="103"/>
      <c r="DXH25" s="103"/>
      <c r="DXI25" s="103"/>
      <c r="DXJ25" s="103"/>
      <c r="DXK25" s="103"/>
      <c r="DXL25" s="103"/>
      <c r="DXM25" s="103"/>
      <c r="DXN25" s="103"/>
      <c r="DXO25" s="103"/>
      <c r="DXP25" s="103"/>
      <c r="DXQ25" s="103"/>
      <c r="DXR25" s="103"/>
      <c r="DXS25" s="103"/>
      <c r="DXT25" s="103"/>
      <c r="DXU25" s="103"/>
      <c r="DXV25" s="103"/>
      <c r="DXW25" s="103"/>
      <c r="DXX25" s="103"/>
      <c r="DXY25" s="103"/>
      <c r="DXZ25" s="103"/>
      <c r="DYA25" s="103"/>
      <c r="DYB25" s="103"/>
      <c r="DYC25" s="103"/>
      <c r="DYD25" s="103"/>
      <c r="DYE25" s="103"/>
      <c r="DYF25" s="103"/>
      <c r="DYG25" s="103"/>
      <c r="DYH25" s="103"/>
      <c r="DYI25" s="103"/>
      <c r="DYJ25" s="103"/>
      <c r="DYK25" s="103"/>
      <c r="DYL25" s="103"/>
      <c r="DYM25" s="103"/>
      <c r="DYN25" s="103"/>
      <c r="DYO25" s="103"/>
      <c r="DYP25" s="103"/>
      <c r="DYQ25" s="103"/>
      <c r="DYR25" s="103"/>
      <c r="DYS25" s="103"/>
      <c r="DYT25" s="103"/>
      <c r="DYU25" s="103"/>
      <c r="DYV25" s="103"/>
      <c r="DYW25" s="103"/>
      <c r="DYX25" s="103"/>
      <c r="DYY25" s="103"/>
      <c r="DYZ25" s="103"/>
      <c r="DZA25" s="103"/>
      <c r="DZB25" s="103"/>
      <c r="DZC25" s="103"/>
      <c r="DZD25" s="103"/>
      <c r="DZE25" s="103"/>
      <c r="DZF25" s="103"/>
      <c r="DZG25" s="103"/>
      <c r="DZH25" s="103"/>
      <c r="DZI25" s="103"/>
      <c r="DZJ25" s="103"/>
      <c r="DZK25" s="103"/>
      <c r="DZL25" s="103"/>
      <c r="DZM25" s="103"/>
      <c r="DZN25" s="103"/>
      <c r="DZO25" s="103"/>
      <c r="DZP25" s="103"/>
      <c r="DZQ25" s="103"/>
      <c r="DZR25" s="103"/>
      <c r="DZS25" s="103"/>
      <c r="DZT25" s="103"/>
      <c r="DZU25" s="103"/>
      <c r="DZV25" s="103"/>
      <c r="DZW25" s="103"/>
      <c r="DZX25" s="103"/>
      <c r="DZY25" s="103"/>
      <c r="DZZ25" s="103"/>
      <c r="EAA25" s="103"/>
      <c r="EAB25" s="103"/>
      <c r="EAC25" s="103"/>
      <c r="EAD25" s="103"/>
      <c r="EAE25" s="103"/>
      <c r="EAF25" s="103"/>
      <c r="EAG25" s="103"/>
      <c r="EAH25" s="103"/>
      <c r="EAI25" s="103"/>
      <c r="EAJ25" s="103"/>
      <c r="EAK25" s="103"/>
      <c r="EAL25" s="103"/>
      <c r="EAM25" s="103"/>
      <c r="EAN25" s="103"/>
      <c r="EAO25" s="103"/>
      <c r="EAP25" s="103"/>
      <c r="EAQ25" s="103"/>
      <c r="EAR25" s="103"/>
      <c r="EAS25" s="103"/>
      <c r="EAT25" s="103"/>
      <c r="EAU25" s="103"/>
      <c r="EAV25" s="103"/>
      <c r="EAW25" s="103"/>
      <c r="EAX25" s="103"/>
      <c r="EAY25" s="103"/>
      <c r="EAZ25" s="103"/>
      <c r="EBA25" s="103"/>
      <c r="EBB25" s="103"/>
      <c r="EBC25" s="103"/>
      <c r="EBD25" s="103"/>
      <c r="EBE25" s="103"/>
      <c r="EBF25" s="103"/>
      <c r="EBG25" s="103"/>
      <c r="EBH25" s="103"/>
      <c r="EBI25" s="103"/>
      <c r="EBJ25" s="103"/>
      <c r="EBK25" s="103"/>
      <c r="EBL25" s="103"/>
      <c r="EBM25" s="103"/>
      <c r="EBN25" s="103"/>
      <c r="EBO25" s="103"/>
      <c r="EBP25" s="103"/>
      <c r="EBQ25" s="103"/>
      <c r="EBR25" s="103"/>
      <c r="EBS25" s="103"/>
      <c r="EBT25" s="103"/>
      <c r="EBU25" s="103"/>
      <c r="EBV25" s="103"/>
      <c r="EBW25" s="103"/>
      <c r="EBX25" s="103"/>
      <c r="EBY25" s="103"/>
      <c r="EBZ25" s="103"/>
      <c r="ECA25" s="103"/>
      <c r="ECB25" s="103"/>
      <c r="ECC25" s="103"/>
      <c r="ECD25" s="103"/>
      <c r="ECE25" s="103"/>
      <c r="ECF25" s="103"/>
      <c r="ECG25" s="103"/>
      <c r="ECH25" s="103"/>
      <c r="ECI25" s="103"/>
      <c r="ECJ25" s="103"/>
      <c r="ECK25" s="103"/>
      <c r="ECL25" s="103"/>
      <c r="ECM25" s="103"/>
      <c r="ECN25" s="103"/>
      <c r="ECO25" s="103"/>
      <c r="ECP25" s="103"/>
      <c r="ECQ25" s="103"/>
      <c r="ECR25" s="103"/>
      <c r="ECS25" s="103"/>
      <c r="ECT25" s="103"/>
      <c r="ECU25" s="103"/>
      <c r="ECV25" s="103"/>
      <c r="ECW25" s="103"/>
      <c r="ECX25" s="103"/>
      <c r="ECY25" s="103"/>
      <c r="ECZ25" s="103"/>
      <c r="EDA25" s="103"/>
      <c r="EDB25" s="103"/>
      <c r="EDC25" s="103"/>
      <c r="EDD25" s="103"/>
      <c r="EDE25" s="103"/>
      <c r="EDF25" s="103"/>
      <c r="EDG25" s="103"/>
      <c r="EDH25" s="103"/>
      <c r="EDI25" s="103"/>
      <c r="EDJ25" s="103"/>
      <c r="EDK25" s="103"/>
      <c r="EDL25" s="103"/>
      <c r="EDM25" s="103"/>
      <c r="EDN25" s="103"/>
      <c r="EDO25" s="103"/>
      <c r="EDP25" s="103"/>
      <c r="EDQ25" s="103"/>
      <c r="EDR25" s="103"/>
      <c r="EDS25" s="103"/>
      <c r="EDT25" s="103"/>
      <c r="EDU25" s="103"/>
      <c r="EDV25" s="103"/>
      <c r="EDW25" s="103"/>
      <c r="EDX25" s="103"/>
      <c r="EDY25" s="103"/>
      <c r="EDZ25" s="103"/>
      <c r="EEA25" s="103"/>
      <c r="EEB25" s="103"/>
      <c r="EEC25" s="103"/>
      <c r="EED25" s="103"/>
      <c r="EEE25" s="103"/>
      <c r="EEF25" s="103"/>
      <c r="EEG25" s="103"/>
      <c r="EEH25" s="103"/>
      <c r="EEI25" s="103"/>
      <c r="EEJ25" s="103"/>
      <c r="EEK25" s="103"/>
      <c r="EEL25" s="103"/>
      <c r="EEM25" s="103"/>
      <c r="EEN25" s="103"/>
      <c r="EEO25" s="103"/>
      <c r="EEP25" s="103"/>
      <c r="EEQ25" s="103"/>
      <c r="EER25" s="103"/>
      <c r="EES25" s="103"/>
      <c r="EET25" s="103"/>
      <c r="EEU25" s="103"/>
      <c r="EEV25" s="103"/>
      <c r="EEW25" s="103"/>
      <c r="EEX25" s="103"/>
      <c r="EEY25" s="103"/>
      <c r="EEZ25" s="103"/>
      <c r="EFA25" s="103"/>
      <c r="EFB25" s="103"/>
      <c r="EFC25" s="103"/>
      <c r="EFD25" s="103"/>
      <c r="EFE25" s="103"/>
      <c r="EFF25" s="103"/>
      <c r="EFG25" s="103"/>
      <c r="EFH25" s="103"/>
      <c r="EFI25" s="103"/>
      <c r="EFJ25" s="103"/>
      <c r="EFK25" s="103"/>
      <c r="EFL25" s="103"/>
      <c r="EFM25" s="103"/>
      <c r="EFN25" s="103"/>
      <c r="EFO25" s="103"/>
      <c r="EFP25" s="103"/>
      <c r="EFQ25" s="103"/>
      <c r="EFR25" s="103"/>
      <c r="EFS25" s="103"/>
      <c r="EFT25" s="103"/>
      <c r="EFU25" s="103"/>
      <c r="EFV25" s="103"/>
      <c r="EFW25" s="103"/>
      <c r="EFX25" s="103"/>
      <c r="EFY25" s="103"/>
      <c r="EFZ25" s="103"/>
      <c r="EGA25" s="103"/>
      <c r="EGB25" s="103"/>
      <c r="EGC25" s="103"/>
      <c r="EGD25" s="103"/>
      <c r="EGE25" s="103"/>
      <c r="EGF25" s="103"/>
      <c r="EGG25" s="103"/>
      <c r="EGH25" s="103"/>
      <c r="EGI25" s="103"/>
      <c r="EGJ25" s="103"/>
      <c r="EGK25" s="103"/>
      <c r="EGL25" s="103"/>
      <c r="EGM25" s="103"/>
      <c r="EGN25" s="103"/>
      <c r="EGO25" s="103"/>
      <c r="EGP25" s="103"/>
      <c r="EGQ25" s="103"/>
      <c r="EGR25" s="103"/>
      <c r="EGS25" s="103"/>
      <c r="EGT25" s="103"/>
      <c r="EGU25" s="103"/>
      <c r="EGV25" s="103"/>
      <c r="EGW25" s="103"/>
      <c r="EGX25" s="103"/>
      <c r="EGY25" s="103"/>
      <c r="EGZ25" s="103"/>
      <c r="EHA25" s="103"/>
      <c r="EHB25" s="103"/>
      <c r="EHC25" s="103"/>
      <c r="EHD25" s="103"/>
      <c r="EHE25" s="103"/>
      <c r="EHF25" s="103"/>
      <c r="EHG25" s="103"/>
      <c r="EHH25" s="103"/>
      <c r="EHI25" s="103"/>
      <c r="EHJ25" s="103"/>
      <c r="EHK25" s="103"/>
      <c r="EHL25" s="103"/>
      <c r="EHM25" s="103"/>
      <c r="EHN25" s="103"/>
      <c r="EHO25" s="103"/>
      <c r="EHP25" s="103"/>
      <c r="EHQ25" s="103"/>
      <c r="EHR25" s="103"/>
      <c r="EHS25" s="103"/>
      <c r="EHT25" s="103"/>
      <c r="EHU25" s="103"/>
      <c r="EHV25" s="103"/>
      <c r="EHW25" s="103"/>
      <c r="EHX25" s="103"/>
      <c r="EHY25" s="103"/>
      <c r="EHZ25" s="103"/>
      <c r="EIA25" s="103"/>
      <c r="EIB25" s="103"/>
      <c r="EIC25" s="103"/>
      <c r="EID25" s="103"/>
      <c r="EIE25" s="103"/>
      <c r="EIF25" s="103"/>
      <c r="EIG25" s="103"/>
      <c r="EIH25" s="103"/>
      <c r="EII25" s="103"/>
      <c r="EIJ25" s="103"/>
      <c r="EIK25" s="103"/>
      <c r="EIL25" s="103"/>
      <c r="EIM25" s="103"/>
      <c r="EIN25" s="103"/>
      <c r="EIO25" s="103"/>
      <c r="EIP25" s="103"/>
      <c r="EIQ25" s="103"/>
      <c r="EIR25" s="103"/>
      <c r="EIS25" s="103"/>
      <c r="EIT25" s="103"/>
      <c r="EIU25" s="103"/>
      <c r="EIV25" s="103"/>
      <c r="EIW25" s="103"/>
      <c r="EIX25" s="103"/>
      <c r="EIY25" s="103"/>
      <c r="EIZ25" s="103"/>
      <c r="EJA25" s="103"/>
      <c r="EJB25" s="103"/>
      <c r="EJC25" s="103"/>
      <c r="EJD25" s="103"/>
      <c r="EJE25" s="103"/>
      <c r="EJF25" s="103"/>
      <c r="EJG25" s="103"/>
      <c r="EJH25" s="103"/>
      <c r="EJI25" s="103"/>
      <c r="EJJ25" s="103"/>
      <c r="EJK25" s="103"/>
      <c r="EJL25" s="103"/>
      <c r="EJM25" s="103"/>
      <c r="EJN25" s="103"/>
      <c r="EJO25" s="103"/>
      <c r="EJP25" s="103"/>
      <c r="EJQ25" s="103"/>
      <c r="EJR25" s="103"/>
      <c r="EJS25" s="103"/>
      <c r="EJT25" s="103"/>
      <c r="EJU25" s="103"/>
      <c r="EJV25" s="103"/>
      <c r="EJW25" s="103"/>
      <c r="EJX25" s="103"/>
      <c r="EJY25" s="103"/>
      <c r="EJZ25" s="103"/>
      <c r="EKA25" s="103"/>
      <c r="EKB25" s="103"/>
      <c r="EKC25" s="103"/>
      <c r="EKD25" s="103"/>
      <c r="EKE25" s="103"/>
      <c r="EKF25" s="103"/>
      <c r="EKG25" s="103"/>
      <c r="EKH25" s="103"/>
      <c r="EKI25" s="103"/>
      <c r="EKJ25" s="103"/>
      <c r="EKK25" s="103"/>
      <c r="EKL25" s="103"/>
      <c r="EKM25" s="103"/>
      <c r="EKN25" s="103"/>
      <c r="EKO25" s="103"/>
      <c r="EKP25" s="103"/>
      <c r="EKQ25" s="103"/>
      <c r="EKR25" s="103"/>
      <c r="EKS25" s="103"/>
      <c r="EKT25" s="103"/>
      <c r="EKU25" s="103"/>
      <c r="EKV25" s="103"/>
      <c r="EKW25" s="103"/>
      <c r="EKX25" s="103"/>
      <c r="EKY25" s="103"/>
      <c r="EKZ25" s="103"/>
      <c r="ELA25" s="103"/>
      <c r="ELB25" s="103"/>
      <c r="ELC25" s="103"/>
      <c r="ELD25" s="103"/>
      <c r="ELE25" s="103"/>
      <c r="ELF25" s="103"/>
      <c r="ELG25" s="103"/>
      <c r="ELH25" s="103"/>
      <c r="ELI25" s="103"/>
      <c r="ELJ25" s="103"/>
      <c r="ELK25" s="103"/>
      <c r="ELL25" s="103"/>
      <c r="ELM25" s="103"/>
      <c r="ELN25" s="103"/>
      <c r="ELO25" s="103"/>
      <c r="ELP25" s="103"/>
      <c r="ELQ25" s="103"/>
      <c r="ELR25" s="103"/>
      <c r="ELS25" s="103"/>
      <c r="ELT25" s="103"/>
      <c r="ELU25" s="103"/>
      <c r="ELV25" s="103"/>
      <c r="ELW25" s="103"/>
      <c r="ELX25" s="103"/>
      <c r="ELY25" s="103"/>
      <c r="ELZ25" s="103"/>
      <c r="EMA25" s="103"/>
      <c r="EMB25" s="103"/>
      <c r="EMC25" s="103"/>
      <c r="EMD25" s="103"/>
      <c r="EME25" s="103"/>
      <c r="EMF25" s="103"/>
      <c r="EMG25" s="103"/>
      <c r="EMH25" s="103"/>
      <c r="EMI25" s="103"/>
      <c r="EMJ25" s="103"/>
      <c r="EMK25" s="103"/>
      <c r="EML25" s="103"/>
      <c r="EMM25" s="103"/>
      <c r="EMN25" s="103"/>
      <c r="EMO25" s="103"/>
      <c r="EMP25" s="103"/>
      <c r="EMQ25" s="103"/>
      <c r="EMR25" s="103"/>
      <c r="EMS25" s="103"/>
      <c r="EMT25" s="103"/>
      <c r="EMU25" s="103"/>
      <c r="EMV25" s="103"/>
      <c r="EMW25" s="103"/>
      <c r="EMX25" s="103"/>
      <c r="EMY25" s="103"/>
      <c r="EMZ25" s="103"/>
      <c r="ENA25" s="103"/>
      <c r="ENB25" s="103"/>
      <c r="ENC25" s="103"/>
      <c r="END25" s="103"/>
      <c r="ENE25" s="103"/>
      <c r="ENF25" s="103"/>
      <c r="ENG25" s="103"/>
      <c r="ENH25" s="103"/>
      <c r="ENI25" s="103"/>
      <c r="ENJ25" s="103"/>
      <c r="ENK25" s="103"/>
      <c r="ENL25" s="103"/>
      <c r="ENM25" s="103"/>
      <c r="ENN25" s="103"/>
      <c r="ENO25" s="103"/>
      <c r="ENP25" s="103"/>
      <c r="ENQ25" s="103"/>
      <c r="ENR25" s="103"/>
      <c r="ENS25" s="103"/>
      <c r="ENT25" s="103"/>
      <c r="ENU25" s="103"/>
      <c r="ENV25" s="103"/>
      <c r="ENW25" s="103"/>
      <c r="ENX25" s="103"/>
      <c r="ENY25" s="103"/>
      <c r="ENZ25" s="103"/>
      <c r="EOA25" s="103"/>
      <c r="EOB25" s="103"/>
      <c r="EOC25" s="103"/>
      <c r="EOD25" s="103"/>
      <c r="EOE25" s="103"/>
      <c r="EOF25" s="103"/>
      <c r="EOG25" s="103"/>
      <c r="EOH25" s="103"/>
      <c r="EOI25" s="103"/>
      <c r="EOJ25" s="103"/>
      <c r="EOK25" s="103"/>
      <c r="EOL25" s="103"/>
      <c r="EOM25" s="103"/>
      <c r="EON25" s="103"/>
      <c r="EOO25" s="103"/>
      <c r="EOP25" s="103"/>
      <c r="EOQ25" s="103"/>
      <c r="EOR25" s="103"/>
      <c r="EOS25" s="103"/>
      <c r="EOT25" s="103"/>
      <c r="EOU25" s="103"/>
      <c r="EOV25" s="103"/>
      <c r="EOW25" s="103"/>
      <c r="EOX25" s="103"/>
      <c r="EOY25" s="103"/>
      <c r="EOZ25" s="103"/>
      <c r="EPA25" s="103"/>
      <c r="EPB25" s="103"/>
      <c r="EPC25" s="103"/>
      <c r="EPD25" s="103"/>
      <c r="EPE25" s="103"/>
      <c r="EPF25" s="103"/>
      <c r="EPG25" s="103"/>
      <c r="EPH25" s="103"/>
      <c r="EPI25" s="103"/>
      <c r="EPJ25" s="103"/>
      <c r="EPK25" s="103"/>
      <c r="EPL25" s="103"/>
      <c r="EPM25" s="103"/>
      <c r="EPN25" s="103"/>
      <c r="EPO25" s="103"/>
      <c r="EPP25" s="103"/>
      <c r="EPQ25" s="103"/>
      <c r="EPR25" s="103"/>
      <c r="EPS25" s="103"/>
      <c r="EPT25" s="103"/>
      <c r="EPU25" s="103"/>
      <c r="EPV25" s="103"/>
      <c r="EPW25" s="103"/>
      <c r="EPX25" s="103"/>
      <c r="EPY25" s="103"/>
      <c r="EPZ25" s="103"/>
      <c r="EQA25" s="103"/>
      <c r="EQB25" s="103"/>
      <c r="EQC25" s="103"/>
      <c r="EQD25" s="103"/>
      <c r="EQE25" s="103"/>
      <c r="EQF25" s="103"/>
      <c r="EQG25" s="103"/>
      <c r="EQH25" s="103"/>
      <c r="EQI25" s="103"/>
      <c r="EQJ25" s="103"/>
      <c r="EQK25" s="103"/>
      <c r="EQL25" s="103"/>
      <c r="EQM25" s="103"/>
      <c r="EQN25" s="103"/>
      <c r="EQO25" s="103"/>
      <c r="EQP25" s="103"/>
      <c r="EQQ25" s="103"/>
      <c r="EQR25" s="103"/>
      <c r="EQS25" s="103"/>
      <c r="EQT25" s="103"/>
      <c r="EQU25" s="103"/>
      <c r="EQV25" s="103"/>
      <c r="EQW25" s="103"/>
      <c r="EQX25" s="103"/>
      <c r="EQY25" s="103"/>
      <c r="EQZ25" s="103"/>
      <c r="ERA25" s="103"/>
      <c r="ERB25" s="103"/>
      <c r="ERC25" s="103"/>
      <c r="ERD25" s="103"/>
      <c r="ERE25" s="103"/>
      <c r="ERF25" s="103"/>
      <c r="ERG25" s="103"/>
      <c r="ERH25" s="103"/>
      <c r="ERI25" s="103"/>
      <c r="ERJ25" s="103"/>
      <c r="ERK25" s="103"/>
      <c r="ERL25" s="103"/>
      <c r="ERM25" s="103"/>
      <c r="ERN25" s="103"/>
      <c r="ERO25" s="103"/>
      <c r="ERP25" s="103"/>
      <c r="ERQ25" s="103"/>
      <c r="ERR25" s="103"/>
      <c r="ERS25" s="103"/>
      <c r="ERT25" s="103"/>
      <c r="ERU25" s="103"/>
      <c r="ERV25" s="103"/>
      <c r="ERW25" s="103"/>
      <c r="ERX25" s="103"/>
      <c r="ERY25" s="103"/>
      <c r="ERZ25" s="103"/>
      <c r="ESA25" s="103"/>
      <c r="ESB25" s="103"/>
      <c r="ESC25" s="103"/>
      <c r="ESD25" s="103"/>
      <c r="ESE25" s="103"/>
      <c r="ESF25" s="103"/>
      <c r="ESG25" s="103"/>
      <c r="ESH25" s="103"/>
      <c r="ESI25" s="103"/>
      <c r="ESJ25" s="103"/>
      <c r="ESK25" s="103"/>
      <c r="ESL25" s="103"/>
      <c r="ESM25" s="103"/>
      <c r="ESN25" s="103"/>
      <c r="ESO25" s="103"/>
      <c r="ESP25" s="103"/>
      <c r="ESQ25" s="103"/>
      <c r="ESR25" s="103"/>
      <c r="ESS25" s="103"/>
      <c r="EST25" s="103"/>
      <c r="ESU25" s="103"/>
      <c r="ESV25" s="103"/>
      <c r="ESW25" s="103"/>
      <c r="ESX25" s="103"/>
      <c r="ESY25" s="103"/>
      <c r="ESZ25" s="103"/>
      <c r="ETA25" s="103"/>
      <c r="ETB25" s="103"/>
      <c r="ETC25" s="103"/>
      <c r="ETD25" s="103"/>
      <c r="ETE25" s="103"/>
      <c r="ETF25" s="103"/>
      <c r="ETG25" s="103"/>
      <c r="ETH25" s="103"/>
      <c r="ETI25" s="103"/>
      <c r="ETJ25" s="103"/>
      <c r="ETK25" s="103"/>
      <c r="ETL25" s="103"/>
      <c r="ETM25" s="103"/>
      <c r="ETN25" s="103"/>
      <c r="ETO25" s="103"/>
      <c r="ETP25" s="103"/>
      <c r="ETQ25" s="103"/>
      <c r="ETR25" s="103"/>
      <c r="ETS25" s="103"/>
      <c r="ETT25" s="103"/>
      <c r="ETU25" s="103"/>
      <c r="ETV25" s="103"/>
      <c r="ETW25" s="103"/>
      <c r="ETX25" s="103"/>
      <c r="ETY25" s="103"/>
      <c r="ETZ25" s="103"/>
      <c r="EUA25" s="103"/>
      <c r="EUB25" s="103"/>
      <c r="EUC25" s="103"/>
      <c r="EUD25" s="103"/>
      <c r="EUE25" s="103"/>
      <c r="EUF25" s="103"/>
      <c r="EUG25" s="103"/>
      <c r="EUH25" s="103"/>
      <c r="EUI25" s="103"/>
      <c r="EUJ25" s="103"/>
      <c r="EUK25" s="103"/>
      <c r="EUL25" s="103"/>
      <c r="EUM25" s="103"/>
      <c r="EUN25" s="103"/>
      <c r="EUO25" s="103"/>
      <c r="EUP25" s="103"/>
      <c r="EUQ25" s="103"/>
      <c r="EUR25" s="103"/>
      <c r="EUS25" s="103"/>
      <c r="EUT25" s="103"/>
      <c r="EUU25" s="103"/>
      <c r="EUV25" s="103"/>
      <c r="EUW25" s="103"/>
      <c r="EUX25" s="103"/>
      <c r="EUY25" s="103"/>
      <c r="EUZ25" s="103"/>
      <c r="EVA25" s="103"/>
      <c r="EVB25" s="103"/>
      <c r="EVC25" s="103"/>
      <c r="EVD25" s="103"/>
      <c r="EVE25" s="103"/>
      <c r="EVF25" s="103"/>
      <c r="EVG25" s="103"/>
      <c r="EVH25" s="103"/>
      <c r="EVI25" s="103"/>
      <c r="EVJ25" s="103"/>
      <c r="EVK25" s="103"/>
      <c r="EVL25" s="103"/>
      <c r="EVM25" s="103"/>
      <c r="EVN25" s="103"/>
      <c r="EVO25" s="103"/>
      <c r="EVP25" s="103"/>
      <c r="EVQ25" s="103"/>
      <c r="EVR25" s="103"/>
      <c r="EVS25" s="103"/>
      <c r="EVT25" s="103"/>
      <c r="EVU25" s="103"/>
      <c r="EVV25" s="103"/>
      <c r="EVW25" s="103"/>
      <c r="EVX25" s="103"/>
      <c r="EVY25" s="103"/>
      <c r="EVZ25" s="103"/>
      <c r="EWA25" s="103"/>
      <c r="EWB25" s="103"/>
      <c r="EWC25" s="103"/>
      <c r="EWD25" s="103"/>
      <c r="EWE25" s="103"/>
      <c r="EWF25" s="103"/>
      <c r="EWG25" s="103"/>
      <c r="EWH25" s="103"/>
      <c r="EWI25" s="103"/>
      <c r="EWJ25" s="103"/>
      <c r="EWK25" s="103"/>
      <c r="EWL25" s="103"/>
      <c r="EWM25" s="103"/>
      <c r="EWN25" s="103"/>
      <c r="EWO25" s="103"/>
      <c r="EWP25" s="103"/>
      <c r="EWQ25" s="103"/>
      <c r="EWR25" s="103"/>
      <c r="EWS25" s="103"/>
      <c r="EWT25" s="103"/>
      <c r="EWU25" s="103"/>
      <c r="EWV25" s="103"/>
      <c r="EWW25" s="103"/>
      <c r="EWX25" s="103"/>
      <c r="EWY25" s="103"/>
      <c r="EWZ25" s="103"/>
      <c r="EXA25" s="103"/>
      <c r="EXB25" s="103"/>
      <c r="EXC25" s="103"/>
      <c r="EXD25" s="103"/>
      <c r="EXE25" s="103"/>
      <c r="EXF25" s="103"/>
      <c r="EXG25" s="103"/>
      <c r="EXH25" s="103"/>
      <c r="EXI25" s="103"/>
      <c r="EXJ25" s="103"/>
      <c r="EXK25" s="103"/>
      <c r="EXL25" s="103"/>
      <c r="EXM25" s="103"/>
      <c r="EXN25" s="103"/>
      <c r="EXO25" s="103"/>
      <c r="EXP25" s="103"/>
      <c r="EXQ25" s="103"/>
      <c r="EXR25" s="103"/>
      <c r="EXS25" s="103"/>
      <c r="EXT25" s="103"/>
      <c r="EXU25" s="103"/>
      <c r="EXV25" s="103"/>
      <c r="EXW25" s="103"/>
      <c r="EXX25" s="103"/>
      <c r="EXY25" s="103"/>
      <c r="EXZ25" s="103"/>
      <c r="EYA25" s="103"/>
      <c r="EYB25" s="103"/>
      <c r="EYC25" s="103"/>
      <c r="EYD25" s="103"/>
      <c r="EYE25" s="103"/>
      <c r="EYF25" s="103"/>
      <c r="EYG25" s="103"/>
      <c r="EYH25" s="103"/>
      <c r="EYI25" s="103"/>
      <c r="EYJ25" s="103"/>
      <c r="EYK25" s="103"/>
      <c r="EYL25" s="103"/>
      <c r="EYM25" s="103"/>
      <c r="EYN25" s="103"/>
      <c r="EYO25" s="103"/>
      <c r="EYP25" s="103"/>
      <c r="EYQ25" s="103"/>
      <c r="EYR25" s="103"/>
      <c r="EYS25" s="103"/>
      <c r="EYT25" s="103"/>
      <c r="EYU25" s="103"/>
      <c r="EYV25" s="103"/>
      <c r="EYW25" s="103"/>
      <c r="EYX25" s="103"/>
      <c r="EYY25" s="103"/>
      <c r="EYZ25" s="103"/>
      <c r="EZA25" s="103"/>
      <c r="EZB25" s="103"/>
      <c r="EZC25" s="103"/>
      <c r="EZD25" s="103"/>
      <c r="EZE25" s="103"/>
      <c r="EZF25" s="103"/>
      <c r="EZG25" s="103"/>
      <c r="EZH25" s="103"/>
      <c r="EZI25" s="103"/>
      <c r="EZJ25" s="103"/>
      <c r="EZK25" s="103"/>
      <c r="EZL25" s="103"/>
      <c r="EZM25" s="103"/>
      <c r="EZN25" s="103"/>
      <c r="EZO25" s="103"/>
      <c r="EZP25" s="103"/>
      <c r="EZQ25" s="103"/>
      <c r="EZR25" s="103"/>
      <c r="EZS25" s="103"/>
      <c r="EZT25" s="103"/>
      <c r="EZU25" s="103"/>
      <c r="EZV25" s="103"/>
      <c r="EZW25" s="103"/>
      <c r="EZX25" s="103"/>
      <c r="EZY25" s="103"/>
      <c r="EZZ25" s="103"/>
      <c r="FAA25" s="103"/>
      <c r="FAB25" s="103"/>
      <c r="FAC25" s="103"/>
      <c r="FAD25" s="103"/>
      <c r="FAE25" s="103"/>
      <c r="FAF25" s="103"/>
      <c r="FAG25" s="103"/>
      <c r="FAH25" s="103"/>
      <c r="FAI25" s="103"/>
      <c r="FAJ25" s="103"/>
      <c r="FAK25" s="103"/>
      <c r="FAL25" s="103"/>
      <c r="FAM25" s="103"/>
      <c r="FAN25" s="103"/>
      <c r="FAO25" s="103"/>
      <c r="FAP25" s="103"/>
      <c r="FAQ25" s="103"/>
      <c r="FAR25" s="103"/>
      <c r="FAS25" s="103"/>
      <c r="FAT25" s="103"/>
      <c r="FAU25" s="103"/>
      <c r="FAV25" s="103"/>
      <c r="FAW25" s="103"/>
      <c r="FAX25" s="103"/>
      <c r="FAY25" s="103"/>
      <c r="FAZ25" s="103"/>
      <c r="FBA25" s="103"/>
      <c r="FBB25" s="103"/>
      <c r="FBC25" s="103"/>
      <c r="FBD25" s="103"/>
      <c r="FBE25" s="103"/>
      <c r="FBF25" s="103"/>
      <c r="FBG25" s="103"/>
      <c r="FBH25" s="103"/>
      <c r="FBI25" s="103"/>
      <c r="FBJ25" s="103"/>
      <c r="FBK25" s="103"/>
      <c r="FBL25" s="103"/>
      <c r="FBM25" s="103"/>
      <c r="FBN25" s="103"/>
      <c r="FBO25" s="103"/>
      <c r="FBP25" s="103"/>
      <c r="FBQ25" s="103"/>
      <c r="FBR25" s="103"/>
      <c r="FBS25" s="103"/>
      <c r="FBT25" s="103"/>
      <c r="FBU25" s="103"/>
      <c r="FBV25" s="103"/>
      <c r="FBW25" s="103"/>
      <c r="FBX25" s="103"/>
      <c r="FBY25" s="103"/>
      <c r="FBZ25" s="103"/>
      <c r="FCA25" s="103"/>
      <c r="FCB25" s="103"/>
      <c r="FCC25" s="103"/>
      <c r="FCD25" s="103"/>
      <c r="FCE25" s="103"/>
      <c r="FCF25" s="103"/>
      <c r="FCG25" s="103"/>
      <c r="FCH25" s="103"/>
      <c r="FCI25" s="103"/>
      <c r="FCJ25" s="103"/>
      <c r="FCK25" s="103"/>
      <c r="FCL25" s="103"/>
      <c r="FCM25" s="103"/>
      <c r="FCN25" s="103"/>
      <c r="FCO25" s="103"/>
      <c r="FCP25" s="103"/>
      <c r="FCQ25" s="103"/>
      <c r="FCR25" s="103"/>
      <c r="FCS25" s="103"/>
      <c r="FCT25" s="103"/>
      <c r="FCU25" s="103"/>
      <c r="FCV25" s="103"/>
      <c r="FCW25" s="103"/>
      <c r="FCX25" s="103"/>
      <c r="FCY25" s="103"/>
      <c r="FCZ25" s="103"/>
      <c r="FDA25" s="103"/>
      <c r="FDB25" s="103"/>
      <c r="FDC25" s="103"/>
      <c r="FDD25" s="103"/>
      <c r="FDE25" s="103"/>
      <c r="FDF25" s="103"/>
      <c r="FDG25" s="103"/>
      <c r="FDH25" s="103"/>
      <c r="FDI25" s="103"/>
      <c r="FDJ25" s="103"/>
      <c r="FDK25" s="103"/>
      <c r="FDL25" s="103"/>
      <c r="FDM25" s="103"/>
      <c r="FDN25" s="103"/>
      <c r="FDO25" s="103"/>
      <c r="FDP25" s="103"/>
      <c r="FDQ25" s="103"/>
      <c r="FDR25" s="103"/>
      <c r="FDS25" s="103"/>
      <c r="FDT25" s="103"/>
      <c r="FDU25" s="103"/>
      <c r="FDV25" s="103"/>
      <c r="FDW25" s="103"/>
      <c r="FDX25" s="103"/>
      <c r="FDY25" s="103"/>
      <c r="FDZ25" s="103"/>
      <c r="FEA25" s="103"/>
      <c r="FEB25" s="103"/>
      <c r="FEC25" s="103"/>
      <c r="FED25" s="103"/>
      <c r="FEE25" s="103"/>
      <c r="FEF25" s="103"/>
      <c r="FEG25" s="103"/>
      <c r="FEH25" s="103"/>
      <c r="FEI25" s="103"/>
      <c r="FEJ25" s="103"/>
      <c r="FEK25" s="103"/>
      <c r="FEL25" s="103"/>
      <c r="FEM25" s="103"/>
      <c r="FEN25" s="103"/>
      <c r="FEO25" s="103"/>
      <c r="FEP25" s="103"/>
      <c r="FEQ25" s="103"/>
      <c r="FER25" s="103"/>
      <c r="FES25" s="103"/>
      <c r="FET25" s="103"/>
      <c r="FEU25" s="103"/>
      <c r="FEV25" s="103"/>
      <c r="FEW25" s="103"/>
      <c r="FEX25" s="103"/>
      <c r="FEY25" s="103"/>
      <c r="FEZ25" s="103"/>
      <c r="FFA25" s="103"/>
      <c r="FFB25" s="103"/>
      <c r="FFC25" s="103"/>
      <c r="FFD25" s="103"/>
      <c r="FFE25" s="103"/>
      <c r="FFF25" s="103"/>
      <c r="FFG25" s="103"/>
      <c r="FFH25" s="103"/>
      <c r="FFI25" s="103"/>
      <c r="FFJ25" s="103"/>
      <c r="FFK25" s="103"/>
      <c r="FFL25" s="103"/>
      <c r="FFM25" s="103"/>
      <c r="FFN25" s="103"/>
      <c r="FFO25" s="103"/>
      <c r="FFP25" s="103"/>
      <c r="FFQ25" s="103"/>
      <c r="FFR25" s="103"/>
      <c r="FFS25" s="103"/>
      <c r="FFT25" s="103"/>
      <c r="FFU25" s="103"/>
      <c r="FFV25" s="103"/>
      <c r="FFW25" s="103"/>
      <c r="FFX25" s="103"/>
      <c r="FFY25" s="103"/>
      <c r="FFZ25" s="103"/>
      <c r="FGA25" s="103"/>
      <c r="FGB25" s="103"/>
      <c r="FGC25" s="103"/>
      <c r="FGD25" s="103"/>
      <c r="FGE25" s="103"/>
      <c r="FGF25" s="103"/>
      <c r="FGG25" s="103"/>
      <c r="FGH25" s="103"/>
      <c r="FGI25" s="103"/>
      <c r="FGJ25" s="103"/>
      <c r="FGK25" s="103"/>
      <c r="FGL25" s="103"/>
      <c r="FGM25" s="103"/>
      <c r="FGN25" s="103"/>
      <c r="FGO25" s="103"/>
      <c r="FGP25" s="103"/>
      <c r="FGQ25" s="103"/>
      <c r="FGR25" s="103"/>
      <c r="FGS25" s="103"/>
      <c r="FGT25" s="103"/>
      <c r="FGU25" s="103"/>
      <c r="FGV25" s="103"/>
      <c r="FGW25" s="103"/>
      <c r="FGX25" s="103"/>
      <c r="FGY25" s="103"/>
      <c r="FGZ25" s="103"/>
      <c r="FHA25" s="103"/>
      <c r="FHB25" s="103"/>
      <c r="FHC25" s="103"/>
      <c r="FHD25" s="103"/>
      <c r="FHE25" s="103"/>
      <c r="FHF25" s="103"/>
      <c r="FHG25" s="103"/>
      <c r="FHH25" s="103"/>
      <c r="FHI25" s="103"/>
      <c r="FHJ25" s="103"/>
      <c r="FHK25" s="103"/>
      <c r="FHL25" s="103"/>
      <c r="FHM25" s="103"/>
      <c r="FHN25" s="103"/>
      <c r="FHO25" s="103"/>
      <c r="FHP25" s="103"/>
      <c r="FHQ25" s="103"/>
      <c r="FHR25" s="103"/>
      <c r="FHS25" s="103"/>
      <c r="FHT25" s="103"/>
      <c r="FHU25" s="103"/>
      <c r="FHV25" s="103"/>
      <c r="FHW25" s="103"/>
      <c r="FHX25" s="103"/>
      <c r="FHY25" s="103"/>
      <c r="FHZ25" s="103"/>
      <c r="FIA25" s="103"/>
      <c r="FIB25" s="103"/>
      <c r="FIC25" s="103"/>
      <c r="FID25" s="103"/>
      <c r="FIE25" s="103"/>
      <c r="FIF25" s="103"/>
      <c r="FIG25" s="103"/>
      <c r="FIH25" s="103"/>
      <c r="FII25" s="103"/>
      <c r="FIJ25" s="103"/>
      <c r="FIK25" s="103"/>
      <c r="FIL25" s="103"/>
      <c r="FIM25" s="103"/>
      <c r="FIN25" s="103"/>
      <c r="FIO25" s="103"/>
      <c r="FIP25" s="103"/>
      <c r="FIQ25" s="103"/>
      <c r="FIR25" s="103"/>
      <c r="FIS25" s="103"/>
      <c r="FIT25" s="103"/>
      <c r="FIU25" s="103"/>
      <c r="FIV25" s="103"/>
      <c r="FIW25" s="103"/>
      <c r="FIX25" s="103"/>
      <c r="FIY25" s="103"/>
      <c r="FIZ25" s="103"/>
      <c r="FJA25" s="103"/>
      <c r="FJB25" s="103"/>
      <c r="FJC25" s="103"/>
      <c r="FJD25" s="103"/>
      <c r="FJE25" s="103"/>
      <c r="FJF25" s="103"/>
      <c r="FJG25" s="103"/>
      <c r="FJH25" s="103"/>
      <c r="FJI25" s="103"/>
      <c r="FJJ25" s="103"/>
      <c r="FJK25" s="103"/>
      <c r="FJL25" s="103"/>
      <c r="FJM25" s="103"/>
      <c r="FJN25" s="103"/>
      <c r="FJO25" s="103"/>
      <c r="FJP25" s="103"/>
      <c r="FJQ25" s="103"/>
      <c r="FJR25" s="103"/>
      <c r="FJS25" s="103"/>
      <c r="FJT25" s="103"/>
      <c r="FJU25" s="103"/>
      <c r="FJV25" s="103"/>
      <c r="FJW25" s="103"/>
      <c r="FJX25" s="103"/>
      <c r="FJY25" s="103"/>
      <c r="FJZ25" s="103"/>
      <c r="FKA25" s="103"/>
      <c r="FKB25" s="103"/>
      <c r="FKC25" s="103"/>
      <c r="FKD25" s="103"/>
      <c r="FKE25" s="103"/>
      <c r="FKF25" s="103"/>
      <c r="FKG25" s="103"/>
      <c r="FKH25" s="103"/>
      <c r="FKI25" s="103"/>
      <c r="FKJ25" s="103"/>
      <c r="FKK25" s="103"/>
      <c r="FKL25" s="103"/>
      <c r="FKM25" s="103"/>
      <c r="FKN25" s="103"/>
      <c r="FKO25" s="103"/>
      <c r="FKP25" s="103"/>
      <c r="FKQ25" s="103"/>
      <c r="FKR25" s="103"/>
      <c r="FKS25" s="103"/>
      <c r="FKT25" s="103"/>
      <c r="FKU25" s="103"/>
      <c r="FKV25" s="103"/>
      <c r="FKW25" s="103"/>
      <c r="FKX25" s="103"/>
      <c r="FKY25" s="103"/>
      <c r="FKZ25" s="103"/>
      <c r="FLA25" s="103"/>
      <c r="FLB25" s="103"/>
      <c r="FLC25" s="103"/>
      <c r="FLD25" s="103"/>
      <c r="FLE25" s="103"/>
      <c r="FLF25" s="103"/>
      <c r="FLG25" s="103"/>
      <c r="FLH25" s="103"/>
      <c r="FLI25" s="103"/>
      <c r="FLJ25" s="103"/>
      <c r="FLK25" s="103"/>
      <c r="FLL25" s="103"/>
      <c r="FLM25" s="103"/>
      <c r="FLN25" s="103"/>
      <c r="FLO25" s="103"/>
      <c r="FLP25" s="103"/>
      <c r="FLQ25" s="103"/>
      <c r="FLR25" s="103"/>
      <c r="FLS25" s="103"/>
      <c r="FLT25" s="103"/>
      <c r="FLU25" s="103"/>
      <c r="FLV25" s="103"/>
      <c r="FLW25" s="103"/>
      <c r="FLX25" s="103"/>
      <c r="FLY25" s="103"/>
      <c r="FLZ25" s="103"/>
      <c r="FMA25" s="103"/>
      <c r="FMB25" s="103"/>
      <c r="FMC25" s="103"/>
      <c r="FMD25" s="103"/>
      <c r="FME25" s="103"/>
      <c r="FMF25" s="103"/>
      <c r="FMG25" s="103"/>
      <c r="FMH25" s="103"/>
      <c r="FMI25" s="103"/>
      <c r="FMJ25" s="103"/>
      <c r="FMK25" s="103"/>
      <c r="FML25" s="103"/>
      <c r="FMM25" s="103"/>
      <c r="FMN25" s="103"/>
      <c r="FMO25" s="103"/>
      <c r="FMP25" s="103"/>
      <c r="FMQ25" s="103"/>
      <c r="FMR25" s="103"/>
      <c r="FMS25" s="103"/>
      <c r="FMT25" s="103"/>
      <c r="FMU25" s="103"/>
      <c r="FMV25" s="103"/>
      <c r="FMW25" s="103"/>
      <c r="FMX25" s="103"/>
      <c r="FMY25" s="103"/>
      <c r="FMZ25" s="103"/>
      <c r="FNA25" s="103"/>
      <c r="FNB25" s="103"/>
      <c r="FNC25" s="103"/>
      <c r="FND25" s="103"/>
      <c r="FNE25" s="103"/>
      <c r="FNF25" s="103"/>
      <c r="FNG25" s="103"/>
      <c r="FNH25" s="103"/>
      <c r="FNI25" s="103"/>
      <c r="FNJ25" s="103"/>
      <c r="FNK25" s="103"/>
      <c r="FNL25" s="103"/>
      <c r="FNM25" s="103"/>
      <c r="FNN25" s="103"/>
      <c r="FNO25" s="103"/>
      <c r="FNP25" s="103"/>
      <c r="FNQ25" s="103"/>
      <c r="FNR25" s="103"/>
      <c r="FNS25" s="103"/>
      <c r="FNT25" s="103"/>
      <c r="FNU25" s="103"/>
      <c r="FNV25" s="103"/>
      <c r="FNW25" s="103"/>
      <c r="FNX25" s="103"/>
      <c r="FNY25" s="103"/>
      <c r="FNZ25" s="103"/>
      <c r="FOA25" s="103"/>
      <c r="FOB25" s="103"/>
      <c r="FOC25" s="103"/>
      <c r="FOD25" s="103"/>
      <c r="FOE25" s="103"/>
      <c r="FOF25" s="103"/>
      <c r="FOG25" s="103"/>
      <c r="FOH25" s="103"/>
      <c r="FOI25" s="103"/>
      <c r="FOJ25" s="103"/>
      <c r="FOK25" s="103"/>
      <c r="FOL25" s="103"/>
      <c r="FOM25" s="103"/>
      <c r="FON25" s="103"/>
      <c r="FOO25" s="103"/>
      <c r="FOP25" s="103"/>
      <c r="FOQ25" s="103"/>
      <c r="FOR25" s="103"/>
      <c r="FOS25" s="103"/>
      <c r="FOT25" s="103"/>
      <c r="FOU25" s="103"/>
      <c r="FOV25" s="103"/>
      <c r="FOW25" s="103"/>
      <c r="FOX25" s="103"/>
      <c r="FOY25" s="103"/>
      <c r="FOZ25" s="103"/>
      <c r="FPA25" s="103"/>
      <c r="FPB25" s="103"/>
      <c r="FPC25" s="103"/>
      <c r="FPD25" s="103"/>
      <c r="FPE25" s="103"/>
      <c r="FPF25" s="103"/>
      <c r="FPG25" s="103"/>
      <c r="FPH25" s="103"/>
      <c r="FPI25" s="103"/>
      <c r="FPJ25" s="103"/>
      <c r="FPK25" s="103"/>
      <c r="FPL25" s="103"/>
      <c r="FPM25" s="103"/>
      <c r="FPN25" s="103"/>
      <c r="FPO25" s="103"/>
      <c r="FPP25" s="103"/>
      <c r="FPQ25" s="103"/>
      <c r="FPR25" s="103"/>
      <c r="FPS25" s="103"/>
      <c r="FPT25" s="103"/>
      <c r="FPU25" s="103"/>
      <c r="FPV25" s="103"/>
      <c r="FPW25" s="103"/>
      <c r="FPX25" s="103"/>
      <c r="FPY25" s="103"/>
      <c r="FPZ25" s="103"/>
      <c r="FQA25" s="103"/>
      <c r="FQB25" s="103"/>
      <c r="FQC25" s="103"/>
      <c r="FQD25" s="103"/>
      <c r="FQE25" s="103"/>
      <c r="FQF25" s="103"/>
      <c r="FQG25" s="103"/>
      <c r="FQH25" s="103"/>
      <c r="FQI25" s="103"/>
      <c r="FQJ25" s="103"/>
      <c r="FQK25" s="103"/>
      <c r="FQL25" s="103"/>
      <c r="FQM25" s="103"/>
      <c r="FQN25" s="103"/>
      <c r="FQO25" s="103"/>
      <c r="FQP25" s="103"/>
      <c r="FQQ25" s="103"/>
      <c r="FQR25" s="103"/>
      <c r="FQS25" s="103"/>
      <c r="FQT25" s="103"/>
      <c r="FQU25" s="103"/>
      <c r="FQV25" s="103"/>
      <c r="FQW25" s="103"/>
      <c r="FQX25" s="103"/>
      <c r="FQY25" s="103"/>
      <c r="FQZ25" s="103"/>
      <c r="FRA25" s="103"/>
      <c r="FRB25" s="103"/>
      <c r="FRC25" s="103"/>
      <c r="FRD25" s="103"/>
      <c r="FRE25" s="103"/>
      <c r="FRF25" s="103"/>
      <c r="FRG25" s="103"/>
      <c r="FRH25" s="103"/>
      <c r="FRI25" s="103"/>
      <c r="FRJ25" s="103"/>
      <c r="FRK25" s="103"/>
      <c r="FRL25" s="103"/>
      <c r="FRM25" s="103"/>
      <c r="FRN25" s="103"/>
      <c r="FRO25" s="103"/>
      <c r="FRP25" s="103"/>
      <c r="FRQ25" s="103"/>
      <c r="FRR25" s="103"/>
      <c r="FRS25" s="103"/>
      <c r="FRT25" s="103"/>
      <c r="FRU25" s="103"/>
      <c r="FRV25" s="103"/>
      <c r="FRW25" s="103"/>
      <c r="FRX25" s="103"/>
      <c r="FRY25" s="103"/>
      <c r="FRZ25" s="103"/>
      <c r="FSA25" s="103"/>
      <c r="FSB25" s="103"/>
      <c r="FSC25" s="103"/>
      <c r="FSD25" s="103"/>
      <c r="FSE25" s="103"/>
      <c r="FSF25" s="103"/>
      <c r="FSG25" s="103"/>
      <c r="FSH25" s="103"/>
      <c r="FSI25" s="103"/>
      <c r="FSJ25" s="103"/>
      <c r="FSK25" s="103"/>
      <c r="FSL25" s="103"/>
      <c r="FSM25" s="103"/>
      <c r="FSN25" s="103"/>
      <c r="FSO25" s="103"/>
      <c r="FSP25" s="103"/>
      <c r="FSQ25" s="103"/>
      <c r="FSR25" s="103"/>
      <c r="FSS25" s="103"/>
      <c r="FST25" s="103"/>
      <c r="FSU25" s="103"/>
      <c r="FSV25" s="103"/>
      <c r="FSW25" s="103"/>
      <c r="FSX25" s="103"/>
      <c r="FSY25" s="103"/>
      <c r="FSZ25" s="103"/>
      <c r="FTA25" s="103"/>
      <c r="FTB25" s="103"/>
      <c r="FTC25" s="103"/>
      <c r="FTD25" s="103"/>
      <c r="FTE25" s="103"/>
      <c r="FTF25" s="103"/>
      <c r="FTG25" s="103"/>
      <c r="FTH25" s="103"/>
      <c r="FTI25" s="103"/>
      <c r="FTJ25" s="103"/>
      <c r="FTK25" s="103"/>
      <c r="FTL25" s="103"/>
      <c r="FTM25" s="103"/>
      <c r="FTN25" s="103"/>
      <c r="FTO25" s="103"/>
      <c r="FTP25" s="103"/>
      <c r="FTQ25" s="103"/>
      <c r="FTR25" s="103"/>
      <c r="FTS25" s="103"/>
      <c r="FTT25" s="103"/>
      <c r="FTU25" s="103"/>
      <c r="FTV25" s="103"/>
      <c r="FTW25" s="103"/>
      <c r="FTX25" s="103"/>
      <c r="FTY25" s="103"/>
      <c r="FTZ25" s="103"/>
      <c r="FUA25" s="103"/>
      <c r="FUB25" s="103"/>
      <c r="FUC25" s="103"/>
      <c r="FUD25" s="103"/>
      <c r="FUE25" s="103"/>
      <c r="FUF25" s="103"/>
      <c r="FUG25" s="103"/>
      <c r="FUH25" s="103"/>
      <c r="FUI25" s="103"/>
      <c r="FUJ25" s="103"/>
      <c r="FUK25" s="103"/>
      <c r="FUL25" s="103"/>
      <c r="FUM25" s="103"/>
      <c r="FUN25" s="103"/>
      <c r="FUO25" s="103"/>
      <c r="FUP25" s="103"/>
      <c r="FUQ25" s="103"/>
      <c r="FUR25" s="103"/>
      <c r="FUS25" s="103"/>
      <c r="FUT25" s="103"/>
      <c r="FUU25" s="103"/>
      <c r="FUV25" s="103"/>
      <c r="FUW25" s="103"/>
      <c r="FUX25" s="103"/>
      <c r="FUY25" s="103"/>
      <c r="FUZ25" s="103"/>
      <c r="FVA25" s="103"/>
      <c r="FVB25" s="103"/>
      <c r="FVC25" s="103"/>
      <c r="FVD25" s="103"/>
      <c r="FVE25" s="103"/>
      <c r="FVF25" s="103"/>
      <c r="FVG25" s="103"/>
      <c r="FVH25" s="103"/>
      <c r="FVI25" s="103"/>
      <c r="FVJ25" s="103"/>
      <c r="FVK25" s="103"/>
      <c r="FVL25" s="103"/>
      <c r="FVM25" s="103"/>
      <c r="FVN25" s="103"/>
      <c r="FVO25" s="103"/>
      <c r="FVP25" s="103"/>
      <c r="FVQ25" s="103"/>
      <c r="FVR25" s="103"/>
      <c r="FVS25" s="103"/>
      <c r="FVT25" s="103"/>
      <c r="FVU25" s="103"/>
      <c r="FVV25" s="103"/>
      <c r="FVW25" s="103"/>
      <c r="FVX25" s="103"/>
      <c r="FVY25" s="103"/>
      <c r="FVZ25" s="103"/>
      <c r="FWA25" s="103"/>
      <c r="FWB25" s="103"/>
      <c r="FWC25" s="103"/>
      <c r="FWD25" s="103"/>
      <c r="FWE25" s="103"/>
      <c r="FWF25" s="103"/>
      <c r="FWG25" s="103"/>
      <c r="FWH25" s="103"/>
      <c r="FWI25" s="103"/>
      <c r="FWJ25" s="103"/>
      <c r="FWK25" s="103"/>
      <c r="FWL25" s="103"/>
      <c r="FWM25" s="103"/>
      <c r="FWN25" s="103"/>
      <c r="FWO25" s="103"/>
      <c r="FWP25" s="103"/>
      <c r="FWQ25" s="103"/>
      <c r="FWR25" s="103"/>
      <c r="FWS25" s="103"/>
      <c r="FWT25" s="103"/>
      <c r="FWU25" s="103"/>
      <c r="FWV25" s="103"/>
      <c r="FWW25" s="103"/>
      <c r="FWX25" s="103"/>
      <c r="FWY25" s="103"/>
      <c r="FWZ25" s="103"/>
      <c r="FXA25" s="103"/>
      <c r="FXB25" s="103"/>
      <c r="FXC25" s="103"/>
      <c r="FXD25" s="103"/>
      <c r="FXE25" s="103"/>
      <c r="FXF25" s="103"/>
      <c r="FXG25" s="103"/>
      <c r="FXH25" s="103"/>
      <c r="FXI25" s="103"/>
      <c r="FXJ25" s="103"/>
      <c r="FXK25" s="103"/>
      <c r="FXL25" s="103"/>
      <c r="FXM25" s="103"/>
      <c r="FXN25" s="103"/>
      <c r="FXO25" s="103"/>
      <c r="FXP25" s="103"/>
      <c r="FXQ25" s="103"/>
      <c r="FXR25" s="103"/>
      <c r="FXS25" s="103"/>
      <c r="FXT25" s="103"/>
      <c r="FXU25" s="103"/>
      <c r="FXV25" s="103"/>
      <c r="FXW25" s="103"/>
      <c r="FXX25" s="103"/>
      <c r="FXY25" s="103"/>
      <c r="FXZ25" s="103"/>
      <c r="FYA25" s="103"/>
      <c r="FYB25" s="103"/>
      <c r="FYC25" s="103"/>
      <c r="FYD25" s="103"/>
      <c r="FYE25" s="103"/>
      <c r="FYF25" s="103"/>
      <c r="FYG25" s="103"/>
      <c r="FYH25" s="103"/>
      <c r="FYI25" s="103"/>
      <c r="FYJ25" s="103"/>
      <c r="FYK25" s="103"/>
      <c r="FYL25" s="103"/>
      <c r="FYM25" s="103"/>
      <c r="FYN25" s="103"/>
      <c r="FYO25" s="103"/>
      <c r="FYP25" s="103"/>
      <c r="FYQ25" s="103"/>
      <c r="FYR25" s="103"/>
      <c r="FYS25" s="103"/>
      <c r="FYT25" s="103"/>
      <c r="FYU25" s="103"/>
      <c r="FYV25" s="103"/>
      <c r="FYW25" s="103"/>
      <c r="FYX25" s="103"/>
      <c r="FYY25" s="103"/>
      <c r="FYZ25" s="103"/>
      <c r="FZA25" s="103"/>
      <c r="FZB25" s="103"/>
      <c r="FZC25" s="103"/>
      <c r="FZD25" s="103"/>
      <c r="FZE25" s="103"/>
      <c r="FZF25" s="103"/>
      <c r="FZG25" s="103"/>
      <c r="FZH25" s="103"/>
      <c r="FZI25" s="103"/>
      <c r="FZJ25" s="103"/>
      <c r="FZK25" s="103"/>
      <c r="FZL25" s="103"/>
      <c r="FZM25" s="103"/>
      <c r="FZN25" s="103"/>
      <c r="FZO25" s="103"/>
      <c r="FZP25" s="103"/>
      <c r="FZQ25" s="103"/>
      <c r="FZR25" s="103"/>
      <c r="FZS25" s="103"/>
      <c r="FZT25" s="103"/>
      <c r="FZU25" s="103"/>
      <c r="FZV25" s="103"/>
      <c r="FZW25" s="103"/>
      <c r="FZX25" s="103"/>
      <c r="FZY25" s="103"/>
      <c r="FZZ25" s="103"/>
      <c r="GAA25" s="103"/>
      <c r="GAB25" s="103"/>
      <c r="GAC25" s="103"/>
      <c r="GAD25" s="103"/>
      <c r="GAE25" s="103"/>
      <c r="GAF25" s="103"/>
      <c r="GAG25" s="103"/>
      <c r="GAH25" s="103"/>
      <c r="GAI25" s="103"/>
      <c r="GAJ25" s="103"/>
      <c r="GAK25" s="103"/>
      <c r="GAL25" s="103"/>
      <c r="GAM25" s="103"/>
      <c r="GAN25" s="103"/>
      <c r="GAO25" s="103"/>
      <c r="GAP25" s="103"/>
      <c r="GAQ25" s="103"/>
      <c r="GAR25" s="103"/>
      <c r="GAS25" s="103"/>
      <c r="GAT25" s="103"/>
      <c r="GAU25" s="103"/>
      <c r="GAV25" s="103"/>
      <c r="GAW25" s="103"/>
      <c r="GAX25" s="103"/>
      <c r="GAY25" s="103"/>
      <c r="GAZ25" s="103"/>
      <c r="GBA25" s="103"/>
      <c r="GBB25" s="103"/>
      <c r="GBC25" s="103"/>
      <c r="GBD25" s="103"/>
      <c r="GBE25" s="103"/>
      <c r="GBF25" s="103"/>
      <c r="GBG25" s="103"/>
      <c r="GBH25" s="103"/>
      <c r="GBI25" s="103"/>
      <c r="GBJ25" s="103"/>
      <c r="GBK25" s="103"/>
      <c r="GBL25" s="103"/>
      <c r="GBM25" s="103"/>
      <c r="GBN25" s="103"/>
      <c r="GBO25" s="103"/>
      <c r="GBP25" s="103"/>
      <c r="GBQ25" s="103"/>
      <c r="GBR25" s="103"/>
      <c r="GBS25" s="103"/>
      <c r="GBT25" s="103"/>
      <c r="GBU25" s="103"/>
      <c r="GBV25" s="103"/>
      <c r="GBW25" s="103"/>
      <c r="GBX25" s="103"/>
      <c r="GBY25" s="103"/>
      <c r="GBZ25" s="103"/>
      <c r="GCA25" s="103"/>
      <c r="GCB25" s="103"/>
      <c r="GCC25" s="103"/>
      <c r="GCD25" s="103"/>
      <c r="GCE25" s="103"/>
      <c r="GCF25" s="103"/>
      <c r="GCG25" s="103"/>
      <c r="GCH25" s="103"/>
      <c r="GCI25" s="103"/>
      <c r="GCJ25" s="103"/>
      <c r="GCK25" s="103"/>
      <c r="GCL25" s="103"/>
      <c r="GCM25" s="103"/>
      <c r="GCN25" s="103"/>
      <c r="GCO25" s="103"/>
      <c r="GCP25" s="103"/>
      <c r="GCQ25" s="103"/>
      <c r="GCR25" s="103"/>
      <c r="GCS25" s="103"/>
      <c r="GCT25" s="103"/>
      <c r="GCU25" s="103"/>
      <c r="GCV25" s="103"/>
      <c r="GCW25" s="103"/>
      <c r="GCX25" s="103"/>
      <c r="GCY25" s="103"/>
      <c r="GCZ25" s="103"/>
      <c r="GDA25" s="103"/>
      <c r="GDB25" s="103"/>
      <c r="GDC25" s="103"/>
      <c r="GDD25" s="103"/>
      <c r="GDE25" s="103"/>
      <c r="GDF25" s="103"/>
      <c r="GDG25" s="103"/>
      <c r="GDH25" s="103"/>
      <c r="GDI25" s="103"/>
      <c r="GDJ25" s="103"/>
      <c r="GDK25" s="103"/>
      <c r="GDL25" s="103"/>
      <c r="GDM25" s="103"/>
      <c r="GDN25" s="103"/>
      <c r="GDO25" s="103"/>
      <c r="GDP25" s="103"/>
      <c r="GDQ25" s="103"/>
      <c r="GDR25" s="103"/>
      <c r="GDS25" s="103"/>
      <c r="GDT25" s="103"/>
      <c r="GDU25" s="103"/>
      <c r="GDV25" s="103"/>
      <c r="GDW25" s="103"/>
      <c r="GDX25" s="103"/>
      <c r="GDY25" s="103"/>
      <c r="GDZ25" s="103"/>
      <c r="GEA25" s="103"/>
      <c r="GEB25" s="103"/>
      <c r="GEC25" s="103"/>
      <c r="GED25" s="103"/>
      <c r="GEE25" s="103"/>
      <c r="GEF25" s="103"/>
      <c r="GEG25" s="103"/>
      <c r="GEH25" s="103"/>
      <c r="GEI25" s="103"/>
      <c r="GEJ25" s="103"/>
      <c r="GEK25" s="103"/>
      <c r="GEL25" s="103"/>
      <c r="GEM25" s="103"/>
      <c r="GEN25" s="103"/>
      <c r="GEO25" s="103"/>
      <c r="GEP25" s="103"/>
      <c r="GEQ25" s="103"/>
      <c r="GER25" s="103"/>
      <c r="GES25" s="103"/>
      <c r="GET25" s="103"/>
      <c r="GEU25" s="103"/>
      <c r="GEV25" s="103"/>
      <c r="GEW25" s="103"/>
      <c r="GEX25" s="103"/>
      <c r="GEY25" s="103"/>
      <c r="GEZ25" s="103"/>
      <c r="GFA25" s="103"/>
      <c r="GFB25" s="103"/>
      <c r="GFC25" s="103"/>
      <c r="GFD25" s="103"/>
      <c r="GFE25" s="103"/>
      <c r="GFF25" s="103"/>
      <c r="GFG25" s="103"/>
      <c r="GFH25" s="103"/>
      <c r="GFI25" s="103"/>
      <c r="GFJ25" s="103"/>
      <c r="GFK25" s="103"/>
      <c r="GFL25" s="103"/>
      <c r="GFM25" s="103"/>
      <c r="GFN25" s="103"/>
      <c r="GFO25" s="103"/>
      <c r="GFP25" s="103"/>
      <c r="GFQ25" s="103"/>
      <c r="GFR25" s="103"/>
      <c r="GFS25" s="103"/>
      <c r="GFT25" s="103"/>
      <c r="GFU25" s="103"/>
      <c r="GFV25" s="103"/>
      <c r="GFW25" s="103"/>
      <c r="GFX25" s="103"/>
      <c r="GFY25" s="103"/>
      <c r="GFZ25" s="103"/>
      <c r="GGA25" s="103"/>
      <c r="GGB25" s="103"/>
      <c r="GGC25" s="103"/>
      <c r="GGD25" s="103"/>
      <c r="GGE25" s="103"/>
      <c r="GGF25" s="103"/>
      <c r="GGG25" s="103"/>
      <c r="GGH25" s="103"/>
      <c r="GGI25" s="103"/>
      <c r="GGJ25" s="103"/>
      <c r="GGK25" s="103"/>
      <c r="GGL25" s="103"/>
      <c r="GGM25" s="103"/>
      <c r="GGN25" s="103"/>
      <c r="GGO25" s="103"/>
      <c r="GGP25" s="103"/>
      <c r="GGQ25" s="103"/>
      <c r="GGR25" s="103"/>
      <c r="GGS25" s="103"/>
      <c r="GGT25" s="103"/>
      <c r="GGU25" s="103"/>
      <c r="GGV25" s="103"/>
      <c r="GGW25" s="103"/>
      <c r="GGX25" s="103"/>
      <c r="GGY25" s="103"/>
      <c r="GGZ25" s="103"/>
      <c r="GHA25" s="103"/>
      <c r="GHB25" s="103"/>
      <c r="GHC25" s="103"/>
      <c r="GHD25" s="103"/>
      <c r="GHE25" s="103"/>
      <c r="GHF25" s="103"/>
      <c r="GHG25" s="103"/>
      <c r="GHH25" s="103"/>
      <c r="GHI25" s="103"/>
      <c r="GHJ25" s="103"/>
      <c r="GHK25" s="103"/>
      <c r="GHL25" s="103"/>
      <c r="GHM25" s="103"/>
      <c r="GHN25" s="103"/>
      <c r="GHO25" s="103"/>
      <c r="GHP25" s="103"/>
      <c r="GHQ25" s="103"/>
      <c r="GHR25" s="103"/>
      <c r="GHS25" s="103"/>
      <c r="GHT25" s="103"/>
      <c r="GHU25" s="103"/>
      <c r="GHV25" s="103"/>
      <c r="GHW25" s="103"/>
      <c r="GHX25" s="103"/>
      <c r="GHY25" s="103"/>
      <c r="GHZ25" s="103"/>
      <c r="GIA25" s="103"/>
      <c r="GIB25" s="103"/>
      <c r="GIC25" s="103"/>
      <c r="GID25" s="103"/>
      <c r="GIE25" s="103"/>
      <c r="GIF25" s="103"/>
      <c r="GIG25" s="103"/>
      <c r="GIH25" s="103"/>
      <c r="GII25" s="103"/>
      <c r="GIJ25" s="103"/>
      <c r="GIK25" s="103"/>
      <c r="GIL25" s="103"/>
      <c r="GIM25" s="103"/>
      <c r="GIN25" s="103"/>
      <c r="GIO25" s="103"/>
      <c r="GIP25" s="103"/>
      <c r="GIQ25" s="103"/>
      <c r="GIR25" s="103"/>
      <c r="GIS25" s="103"/>
      <c r="GIT25" s="103"/>
      <c r="GIU25" s="103"/>
      <c r="GIV25" s="103"/>
      <c r="GIW25" s="103"/>
      <c r="GIX25" s="103"/>
      <c r="GIY25" s="103"/>
      <c r="GIZ25" s="103"/>
      <c r="GJA25" s="103"/>
      <c r="GJB25" s="103"/>
      <c r="GJC25" s="103"/>
      <c r="GJD25" s="103"/>
      <c r="GJE25" s="103"/>
      <c r="GJF25" s="103"/>
      <c r="GJG25" s="103"/>
      <c r="GJH25" s="103"/>
      <c r="GJI25" s="103"/>
      <c r="GJJ25" s="103"/>
      <c r="GJK25" s="103"/>
      <c r="GJL25" s="103"/>
      <c r="GJM25" s="103"/>
      <c r="GJN25" s="103"/>
      <c r="GJO25" s="103"/>
      <c r="GJP25" s="103"/>
      <c r="GJQ25" s="103"/>
      <c r="GJR25" s="103"/>
      <c r="GJS25" s="103"/>
      <c r="GJT25" s="103"/>
      <c r="GJU25" s="103"/>
      <c r="GJV25" s="103"/>
      <c r="GJW25" s="103"/>
      <c r="GJX25" s="103"/>
      <c r="GJY25" s="103"/>
      <c r="GJZ25" s="103"/>
      <c r="GKA25" s="103"/>
      <c r="GKB25" s="103"/>
      <c r="GKC25" s="103"/>
      <c r="GKD25" s="103"/>
      <c r="GKE25" s="103"/>
      <c r="GKF25" s="103"/>
      <c r="GKG25" s="103"/>
      <c r="GKH25" s="103"/>
      <c r="GKI25" s="103"/>
      <c r="GKJ25" s="103"/>
      <c r="GKK25" s="103"/>
      <c r="GKL25" s="103"/>
      <c r="GKM25" s="103"/>
      <c r="GKN25" s="103"/>
      <c r="GKO25" s="103"/>
      <c r="GKP25" s="103"/>
      <c r="GKQ25" s="103"/>
      <c r="GKR25" s="103"/>
      <c r="GKS25" s="103"/>
      <c r="GKT25" s="103"/>
      <c r="GKU25" s="103"/>
      <c r="GKV25" s="103"/>
      <c r="GKW25" s="103"/>
      <c r="GKX25" s="103"/>
      <c r="GKY25" s="103"/>
      <c r="GKZ25" s="103"/>
      <c r="GLA25" s="103"/>
      <c r="GLB25" s="103"/>
      <c r="GLC25" s="103"/>
      <c r="GLD25" s="103"/>
      <c r="GLE25" s="103"/>
      <c r="GLF25" s="103"/>
      <c r="GLG25" s="103"/>
      <c r="GLH25" s="103"/>
      <c r="GLI25" s="103"/>
      <c r="GLJ25" s="103"/>
      <c r="GLK25" s="103"/>
      <c r="GLL25" s="103"/>
      <c r="GLM25" s="103"/>
      <c r="GLN25" s="103"/>
      <c r="GLO25" s="103"/>
      <c r="GLP25" s="103"/>
      <c r="GLQ25" s="103"/>
      <c r="GLR25" s="103"/>
      <c r="GLS25" s="103"/>
      <c r="GLT25" s="103"/>
      <c r="GLU25" s="103"/>
      <c r="GLV25" s="103"/>
      <c r="GLW25" s="103"/>
      <c r="GLX25" s="103"/>
      <c r="GLY25" s="103"/>
      <c r="GLZ25" s="103"/>
      <c r="GMA25" s="103"/>
      <c r="GMB25" s="103"/>
      <c r="GMC25" s="103"/>
      <c r="GMD25" s="103"/>
      <c r="GME25" s="103"/>
      <c r="GMF25" s="103"/>
      <c r="GMG25" s="103"/>
      <c r="GMH25" s="103"/>
      <c r="GMI25" s="103"/>
      <c r="GMJ25" s="103"/>
      <c r="GMK25" s="103"/>
      <c r="GML25" s="103"/>
      <c r="GMM25" s="103"/>
      <c r="GMN25" s="103"/>
      <c r="GMO25" s="103"/>
      <c r="GMP25" s="103"/>
      <c r="GMQ25" s="103"/>
      <c r="GMR25" s="103"/>
      <c r="GMS25" s="103"/>
      <c r="GMT25" s="103"/>
      <c r="GMU25" s="103"/>
      <c r="GMV25" s="103"/>
      <c r="GMW25" s="103"/>
      <c r="GMX25" s="103"/>
      <c r="GMY25" s="103"/>
      <c r="GMZ25" s="103"/>
      <c r="GNA25" s="103"/>
      <c r="GNB25" s="103"/>
      <c r="GNC25" s="103"/>
      <c r="GND25" s="103"/>
      <c r="GNE25" s="103"/>
      <c r="GNF25" s="103"/>
      <c r="GNG25" s="103"/>
      <c r="GNH25" s="103"/>
      <c r="GNI25" s="103"/>
      <c r="GNJ25" s="103"/>
      <c r="GNK25" s="103"/>
      <c r="GNL25" s="103"/>
      <c r="GNM25" s="103"/>
      <c r="GNN25" s="103"/>
      <c r="GNO25" s="103"/>
      <c r="GNP25" s="103"/>
      <c r="GNQ25" s="103"/>
      <c r="GNR25" s="103"/>
      <c r="GNS25" s="103"/>
      <c r="GNT25" s="103"/>
      <c r="GNU25" s="103"/>
      <c r="GNV25" s="103"/>
      <c r="GNW25" s="103"/>
      <c r="GNX25" s="103"/>
      <c r="GNY25" s="103"/>
      <c r="GNZ25" s="103"/>
      <c r="GOA25" s="103"/>
      <c r="GOB25" s="103"/>
      <c r="GOC25" s="103"/>
      <c r="GOD25" s="103"/>
      <c r="GOE25" s="103"/>
      <c r="GOF25" s="103"/>
      <c r="GOG25" s="103"/>
      <c r="GOH25" s="103"/>
      <c r="GOI25" s="103"/>
      <c r="GOJ25" s="103"/>
      <c r="GOK25" s="103"/>
      <c r="GOL25" s="103"/>
      <c r="GOM25" s="103"/>
      <c r="GON25" s="103"/>
      <c r="GOO25" s="103"/>
      <c r="GOP25" s="103"/>
      <c r="GOQ25" s="103"/>
      <c r="GOR25" s="103"/>
      <c r="GOS25" s="103"/>
      <c r="GOT25" s="103"/>
      <c r="GOU25" s="103"/>
      <c r="GOV25" s="103"/>
      <c r="GOW25" s="103"/>
      <c r="GOX25" s="103"/>
      <c r="GOY25" s="103"/>
      <c r="GOZ25" s="103"/>
      <c r="GPA25" s="103"/>
      <c r="GPB25" s="103"/>
      <c r="GPC25" s="103"/>
      <c r="GPD25" s="103"/>
      <c r="GPE25" s="103"/>
      <c r="GPF25" s="103"/>
      <c r="GPG25" s="103"/>
      <c r="GPH25" s="103"/>
      <c r="GPI25" s="103"/>
      <c r="GPJ25" s="103"/>
      <c r="GPK25" s="103"/>
      <c r="GPL25" s="103"/>
      <c r="GPM25" s="103"/>
      <c r="GPN25" s="103"/>
      <c r="GPO25" s="103"/>
      <c r="GPP25" s="103"/>
      <c r="GPQ25" s="103"/>
      <c r="GPR25" s="103"/>
      <c r="GPS25" s="103"/>
      <c r="GPT25" s="103"/>
      <c r="GPU25" s="103"/>
      <c r="GPV25" s="103"/>
      <c r="GPW25" s="103"/>
      <c r="GPX25" s="103"/>
      <c r="GPY25" s="103"/>
      <c r="GPZ25" s="103"/>
      <c r="GQA25" s="103"/>
      <c r="GQB25" s="103"/>
      <c r="GQC25" s="103"/>
      <c r="GQD25" s="103"/>
      <c r="GQE25" s="103"/>
      <c r="GQF25" s="103"/>
      <c r="GQG25" s="103"/>
      <c r="GQH25" s="103"/>
      <c r="GQI25" s="103"/>
      <c r="GQJ25" s="103"/>
      <c r="GQK25" s="103"/>
      <c r="GQL25" s="103"/>
      <c r="GQM25" s="103"/>
      <c r="GQN25" s="103"/>
      <c r="GQO25" s="103"/>
      <c r="GQP25" s="103"/>
      <c r="GQQ25" s="103"/>
      <c r="GQR25" s="103"/>
      <c r="GQS25" s="103"/>
      <c r="GQT25" s="103"/>
      <c r="GQU25" s="103"/>
      <c r="GQV25" s="103"/>
      <c r="GQW25" s="103"/>
      <c r="GQX25" s="103"/>
      <c r="GQY25" s="103"/>
      <c r="GQZ25" s="103"/>
      <c r="GRA25" s="103"/>
      <c r="GRB25" s="103"/>
      <c r="GRC25" s="103"/>
      <c r="GRD25" s="103"/>
      <c r="GRE25" s="103"/>
      <c r="GRF25" s="103"/>
      <c r="GRG25" s="103"/>
      <c r="GRH25" s="103"/>
      <c r="GRI25" s="103"/>
      <c r="GRJ25" s="103"/>
      <c r="GRK25" s="103"/>
      <c r="GRL25" s="103"/>
      <c r="GRM25" s="103"/>
      <c r="GRN25" s="103"/>
      <c r="GRO25" s="103"/>
      <c r="GRP25" s="103"/>
      <c r="GRQ25" s="103"/>
      <c r="GRR25" s="103"/>
      <c r="GRS25" s="103"/>
      <c r="GRT25" s="103"/>
      <c r="GRU25" s="103"/>
      <c r="GRV25" s="103"/>
      <c r="GRW25" s="103"/>
      <c r="GRX25" s="103"/>
      <c r="GRY25" s="103"/>
      <c r="GRZ25" s="103"/>
      <c r="GSA25" s="103"/>
      <c r="GSB25" s="103"/>
      <c r="GSC25" s="103"/>
      <c r="GSD25" s="103"/>
      <c r="GSE25" s="103"/>
      <c r="GSF25" s="103"/>
      <c r="GSG25" s="103"/>
      <c r="GSH25" s="103"/>
      <c r="GSI25" s="103"/>
      <c r="GSJ25" s="103"/>
      <c r="GSK25" s="103"/>
      <c r="GSL25" s="103"/>
      <c r="GSM25" s="103"/>
      <c r="GSN25" s="103"/>
      <c r="GSO25" s="103"/>
      <c r="GSP25" s="103"/>
      <c r="GSQ25" s="103"/>
      <c r="GSR25" s="103"/>
      <c r="GSS25" s="103"/>
      <c r="GST25" s="103"/>
      <c r="GSU25" s="103"/>
      <c r="GSV25" s="103"/>
      <c r="GSW25" s="103"/>
      <c r="GSX25" s="103"/>
      <c r="GSY25" s="103"/>
      <c r="GSZ25" s="103"/>
      <c r="GTA25" s="103"/>
      <c r="GTB25" s="103"/>
      <c r="GTC25" s="103"/>
      <c r="GTD25" s="103"/>
      <c r="GTE25" s="103"/>
      <c r="GTF25" s="103"/>
      <c r="GTG25" s="103"/>
      <c r="GTH25" s="103"/>
      <c r="GTI25" s="103"/>
      <c r="GTJ25" s="103"/>
      <c r="GTK25" s="103"/>
      <c r="GTL25" s="103"/>
      <c r="GTM25" s="103"/>
      <c r="GTN25" s="103"/>
      <c r="GTO25" s="103"/>
      <c r="GTP25" s="103"/>
      <c r="GTQ25" s="103"/>
      <c r="GTR25" s="103"/>
      <c r="GTS25" s="103"/>
      <c r="GTT25" s="103"/>
      <c r="GTU25" s="103"/>
      <c r="GTV25" s="103"/>
      <c r="GTW25" s="103"/>
      <c r="GTX25" s="103"/>
      <c r="GTY25" s="103"/>
      <c r="GTZ25" s="103"/>
      <c r="GUA25" s="103"/>
      <c r="GUB25" s="103"/>
      <c r="GUC25" s="103"/>
      <c r="GUD25" s="103"/>
      <c r="GUE25" s="103"/>
      <c r="GUF25" s="103"/>
      <c r="GUG25" s="103"/>
      <c r="GUH25" s="103"/>
      <c r="GUI25" s="103"/>
      <c r="GUJ25" s="103"/>
      <c r="GUK25" s="103"/>
      <c r="GUL25" s="103"/>
      <c r="GUM25" s="103"/>
      <c r="GUN25" s="103"/>
      <c r="GUO25" s="103"/>
      <c r="GUP25" s="103"/>
      <c r="GUQ25" s="103"/>
      <c r="GUR25" s="103"/>
      <c r="GUS25" s="103"/>
      <c r="GUT25" s="103"/>
      <c r="GUU25" s="103"/>
      <c r="GUV25" s="103"/>
      <c r="GUW25" s="103"/>
      <c r="GUX25" s="103"/>
      <c r="GUY25" s="103"/>
      <c r="GUZ25" s="103"/>
      <c r="GVA25" s="103"/>
      <c r="GVB25" s="103"/>
      <c r="GVC25" s="103"/>
      <c r="GVD25" s="103"/>
      <c r="GVE25" s="103"/>
      <c r="GVF25" s="103"/>
      <c r="GVG25" s="103"/>
      <c r="GVH25" s="103"/>
      <c r="GVI25" s="103"/>
      <c r="GVJ25" s="103"/>
      <c r="GVK25" s="103"/>
      <c r="GVL25" s="103"/>
      <c r="GVM25" s="103"/>
      <c r="GVN25" s="103"/>
      <c r="GVO25" s="103"/>
      <c r="GVP25" s="103"/>
      <c r="GVQ25" s="103"/>
      <c r="GVR25" s="103"/>
      <c r="GVS25" s="103"/>
      <c r="GVT25" s="103"/>
      <c r="GVU25" s="103"/>
      <c r="GVV25" s="103"/>
      <c r="GVW25" s="103"/>
      <c r="GVX25" s="103"/>
      <c r="GVY25" s="103"/>
      <c r="GVZ25" s="103"/>
      <c r="GWA25" s="103"/>
      <c r="GWB25" s="103"/>
      <c r="GWC25" s="103"/>
      <c r="GWD25" s="103"/>
      <c r="GWE25" s="103"/>
      <c r="GWF25" s="103"/>
      <c r="GWG25" s="103"/>
      <c r="GWH25" s="103"/>
      <c r="GWI25" s="103"/>
      <c r="GWJ25" s="103"/>
      <c r="GWK25" s="103"/>
      <c r="GWL25" s="103"/>
      <c r="GWM25" s="103"/>
      <c r="GWN25" s="103"/>
      <c r="GWO25" s="103"/>
      <c r="GWP25" s="103"/>
      <c r="GWQ25" s="103"/>
      <c r="GWR25" s="103"/>
      <c r="GWS25" s="103"/>
      <c r="GWT25" s="103"/>
      <c r="GWU25" s="103"/>
      <c r="GWV25" s="103"/>
      <c r="GWW25" s="103"/>
      <c r="GWX25" s="103"/>
      <c r="GWY25" s="103"/>
      <c r="GWZ25" s="103"/>
      <c r="GXA25" s="103"/>
      <c r="GXB25" s="103"/>
      <c r="GXC25" s="103"/>
      <c r="GXD25" s="103"/>
      <c r="GXE25" s="103"/>
      <c r="GXF25" s="103"/>
      <c r="GXG25" s="103"/>
      <c r="GXH25" s="103"/>
      <c r="GXI25" s="103"/>
      <c r="GXJ25" s="103"/>
      <c r="GXK25" s="103"/>
      <c r="GXL25" s="103"/>
      <c r="GXM25" s="103"/>
      <c r="GXN25" s="103"/>
      <c r="GXO25" s="103"/>
      <c r="GXP25" s="103"/>
      <c r="GXQ25" s="103"/>
      <c r="GXR25" s="103"/>
      <c r="GXS25" s="103"/>
      <c r="GXT25" s="103"/>
      <c r="GXU25" s="103"/>
      <c r="GXV25" s="103"/>
      <c r="GXW25" s="103"/>
      <c r="GXX25" s="103"/>
      <c r="GXY25" s="103"/>
      <c r="GXZ25" s="103"/>
      <c r="GYA25" s="103"/>
      <c r="GYB25" s="103"/>
      <c r="GYC25" s="103"/>
      <c r="GYD25" s="103"/>
      <c r="GYE25" s="103"/>
      <c r="GYF25" s="103"/>
      <c r="GYG25" s="103"/>
      <c r="GYH25" s="103"/>
      <c r="GYI25" s="103"/>
      <c r="GYJ25" s="103"/>
      <c r="GYK25" s="103"/>
      <c r="GYL25" s="103"/>
      <c r="GYM25" s="103"/>
      <c r="GYN25" s="103"/>
      <c r="GYO25" s="103"/>
      <c r="GYP25" s="103"/>
      <c r="GYQ25" s="103"/>
      <c r="GYR25" s="103"/>
      <c r="GYS25" s="103"/>
      <c r="GYT25" s="103"/>
      <c r="GYU25" s="103"/>
      <c r="GYV25" s="103"/>
      <c r="GYW25" s="103"/>
      <c r="GYX25" s="103"/>
      <c r="GYY25" s="103"/>
      <c r="GYZ25" s="103"/>
      <c r="GZA25" s="103"/>
      <c r="GZB25" s="103"/>
      <c r="GZC25" s="103"/>
      <c r="GZD25" s="103"/>
      <c r="GZE25" s="103"/>
      <c r="GZF25" s="103"/>
      <c r="GZG25" s="103"/>
      <c r="GZH25" s="103"/>
      <c r="GZI25" s="103"/>
      <c r="GZJ25" s="103"/>
      <c r="GZK25" s="103"/>
      <c r="GZL25" s="103"/>
      <c r="GZM25" s="103"/>
      <c r="GZN25" s="103"/>
      <c r="GZO25" s="103"/>
      <c r="GZP25" s="103"/>
      <c r="GZQ25" s="103"/>
      <c r="GZR25" s="103"/>
      <c r="GZS25" s="103"/>
      <c r="GZT25" s="103"/>
      <c r="GZU25" s="103"/>
      <c r="GZV25" s="103"/>
      <c r="GZW25" s="103"/>
      <c r="GZX25" s="103"/>
      <c r="GZY25" s="103"/>
      <c r="GZZ25" s="103"/>
      <c r="HAA25" s="103"/>
      <c r="HAB25" s="103"/>
      <c r="HAC25" s="103"/>
      <c r="HAD25" s="103"/>
      <c r="HAE25" s="103"/>
      <c r="HAF25" s="103"/>
      <c r="HAG25" s="103"/>
      <c r="HAH25" s="103"/>
      <c r="HAI25" s="103"/>
      <c r="HAJ25" s="103"/>
      <c r="HAK25" s="103"/>
      <c r="HAL25" s="103"/>
      <c r="HAM25" s="103"/>
      <c r="HAN25" s="103"/>
      <c r="HAO25" s="103"/>
      <c r="HAP25" s="103"/>
      <c r="HAQ25" s="103"/>
      <c r="HAR25" s="103"/>
      <c r="HAS25" s="103"/>
      <c r="HAT25" s="103"/>
      <c r="HAU25" s="103"/>
      <c r="HAV25" s="103"/>
      <c r="HAW25" s="103"/>
      <c r="HAX25" s="103"/>
      <c r="HAY25" s="103"/>
      <c r="HAZ25" s="103"/>
      <c r="HBA25" s="103"/>
      <c r="HBB25" s="103"/>
      <c r="HBC25" s="103"/>
      <c r="HBD25" s="103"/>
      <c r="HBE25" s="103"/>
      <c r="HBF25" s="103"/>
      <c r="HBG25" s="103"/>
      <c r="HBH25" s="103"/>
      <c r="HBI25" s="103"/>
      <c r="HBJ25" s="103"/>
      <c r="HBK25" s="103"/>
      <c r="HBL25" s="103"/>
      <c r="HBM25" s="103"/>
      <c r="HBN25" s="103"/>
      <c r="HBO25" s="103"/>
      <c r="HBP25" s="103"/>
      <c r="HBQ25" s="103"/>
      <c r="HBR25" s="103"/>
      <c r="HBS25" s="103"/>
      <c r="HBT25" s="103"/>
      <c r="HBU25" s="103"/>
      <c r="HBV25" s="103"/>
      <c r="HBW25" s="103"/>
      <c r="HBX25" s="103"/>
      <c r="HBY25" s="103"/>
      <c r="HBZ25" s="103"/>
      <c r="HCA25" s="103"/>
      <c r="HCB25" s="103"/>
      <c r="HCC25" s="103"/>
      <c r="HCD25" s="103"/>
      <c r="HCE25" s="103"/>
      <c r="HCF25" s="103"/>
      <c r="HCG25" s="103"/>
      <c r="HCH25" s="103"/>
      <c r="HCI25" s="103"/>
      <c r="HCJ25" s="103"/>
      <c r="HCK25" s="103"/>
      <c r="HCL25" s="103"/>
      <c r="HCM25" s="103"/>
      <c r="HCN25" s="103"/>
      <c r="HCO25" s="103"/>
      <c r="HCP25" s="103"/>
      <c r="HCQ25" s="103"/>
      <c r="HCR25" s="103"/>
      <c r="HCS25" s="103"/>
      <c r="HCT25" s="103"/>
      <c r="HCU25" s="103"/>
      <c r="HCV25" s="103"/>
      <c r="HCW25" s="103"/>
      <c r="HCX25" s="103"/>
      <c r="HCY25" s="103"/>
      <c r="HCZ25" s="103"/>
      <c r="HDA25" s="103"/>
      <c r="HDB25" s="103"/>
      <c r="HDC25" s="103"/>
      <c r="HDD25" s="103"/>
      <c r="HDE25" s="103"/>
      <c r="HDF25" s="103"/>
      <c r="HDG25" s="103"/>
      <c r="HDH25" s="103"/>
      <c r="HDI25" s="103"/>
      <c r="HDJ25" s="103"/>
      <c r="HDK25" s="103"/>
      <c r="HDL25" s="103"/>
      <c r="HDM25" s="103"/>
      <c r="HDN25" s="103"/>
      <c r="HDO25" s="103"/>
      <c r="HDP25" s="103"/>
      <c r="HDQ25" s="103"/>
      <c r="HDR25" s="103"/>
      <c r="HDS25" s="103"/>
      <c r="HDT25" s="103"/>
      <c r="HDU25" s="103"/>
      <c r="HDV25" s="103"/>
      <c r="HDW25" s="103"/>
      <c r="HDX25" s="103"/>
      <c r="HDY25" s="103"/>
      <c r="HDZ25" s="103"/>
      <c r="HEA25" s="103"/>
      <c r="HEB25" s="103"/>
      <c r="HEC25" s="103"/>
      <c r="HED25" s="103"/>
      <c r="HEE25" s="103"/>
      <c r="HEF25" s="103"/>
      <c r="HEG25" s="103"/>
      <c r="HEH25" s="103"/>
      <c r="HEI25" s="103"/>
      <c r="HEJ25" s="103"/>
      <c r="HEK25" s="103"/>
      <c r="HEL25" s="103"/>
      <c r="HEM25" s="103"/>
      <c r="HEN25" s="103"/>
      <c r="HEO25" s="103"/>
      <c r="HEP25" s="103"/>
      <c r="HEQ25" s="103"/>
      <c r="HER25" s="103"/>
      <c r="HES25" s="103"/>
      <c r="HET25" s="103"/>
      <c r="HEU25" s="103"/>
      <c r="HEV25" s="103"/>
      <c r="HEW25" s="103"/>
      <c r="HEX25" s="103"/>
      <c r="HEY25" s="103"/>
      <c r="HEZ25" s="103"/>
      <c r="HFA25" s="103"/>
      <c r="HFB25" s="103"/>
      <c r="HFC25" s="103"/>
      <c r="HFD25" s="103"/>
      <c r="HFE25" s="103"/>
      <c r="HFF25" s="103"/>
      <c r="HFG25" s="103"/>
      <c r="HFH25" s="103"/>
      <c r="HFI25" s="103"/>
      <c r="HFJ25" s="103"/>
      <c r="HFK25" s="103"/>
      <c r="HFL25" s="103"/>
      <c r="HFM25" s="103"/>
      <c r="HFN25" s="103"/>
      <c r="HFO25" s="103"/>
      <c r="HFP25" s="103"/>
      <c r="HFQ25" s="103"/>
      <c r="HFR25" s="103"/>
      <c r="HFS25" s="103"/>
      <c r="HFT25" s="103"/>
      <c r="HFU25" s="103"/>
      <c r="HFV25" s="103"/>
      <c r="HFW25" s="103"/>
      <c r="HFX25" s="103"/>
      <c r="HFY25" s="103"/>
      <c r="HFZ25" s="103"/>
      <c r="HGA25" s="103"/>
      <c r="HGB25" s="103"/>
      <c r="HGC25" s="103"/>
      <c r="HGD25" s="103"/>
      <c r="HGE25" s="103"/>
      <c r="HGF25" s="103"/>
      <c r="HGG25" s="103"/>
      <c r="HGH25" s="103"/>
      <c r="HGI25" s="103"/>
      <c r="HGJ25" s="103"/>
      <c r="HGK25" s="103"/>
      <c r="HGL25" s="103"/>
      <c r="HGM25" s="103"/>
      <c r="HGN25" s="103"/>
      <c r="HGO25" s="103"/>
      <c r="HGP25" s="103"/>
      <c r="HGQ25" s="103"/>
      <c r="HGR25" s="103"/>
      <c r="HGS25" s="103"/>
      <c r="HGT25" s="103"/>
      <c r="HGU25" s="103"/>
      <c r="HGV25" s="103"/>
      <c r="HGW25" s="103"/>
      <c r="HGX25" s="103"/>
      <c r="HGY25" s="103"/>
      <c r="HGZ25" s="103"/>
      <c r="HHA25" s="103"/>
      <c r="HHB25" s="103"/>
      <c r="HHC25" s="103"/>
      <c r="HHD25" s="103"/>
      <c r="HHE25" s="103"/>
      <c r="HHF25" s="103"/>
      <c r="HHG25" s="103"/>
      <c r="HHH25" s="103"/>
      <c r="HHI25" s="103"/>
      <c r="HHJ25" s="103"/>
      <c r="HHK25" s="103"/>
      <c r="HHL25" s="103"/>
      <c r="HHM25" s="103"/>
      <c r="HHN25" s="103"/>
      <c r="HHO25" s="103"/>
      <c r="HHP25" s="103"/>
      <c r="HHQ25" s="103"/>
      <c r="HHR25" s="103"/>
      <c r="HHS25" s="103"/>
      <c r="HHT25" s="103"/>
      <c r="HHU25" s="103"/>
      <c r="HHV25" s="103"/>
      <c r="HHW25" s="103"/>
      <c r="HHX25" s="103"/>
      <c r="HHY25" s="103"/>
      <c r="HHZ25" s="103"/>
      <c r="HIA25" s="103"/>
      <c r="HIB25" s="103"/>
      <c r="HIC25" s="103"/>
      <c r="HID25" s="103"/>
      <c r="HIE25" s="103"/>
      <c r="HIF25" s="103"/>
      <c r="HIG25" s="103"/>
      <c r="HIH25" s="103"/>
      <c r="HII25" s="103"/>
      <c r="HIJ25" s="103"/>
      <c r="HIK25" s="103"/>
      <c r="HIL25" s="103"/>
      <c r="HIM25" s="103"/>
      <c r="HIN25" s="103"/>
      <c r="HIO25" s="103"/>
      <c r="HIP25" s="103"/>
      <c r="HIQ25" s="103"/>
      <c r="HIR25" s="103"/>
      <c r="HIS25" s="103"/>
      <c r="HIT25" s="103"/>
      <c r="HIU25" s="103"/>
      <c r="HIV25" s="103"/>
      <c r="HIW25" s="103"/>
      <c r="HIX25" s="103"/>
      <c r="HIY25" s="103"/>
      <c r="HIZ25" s="103"/>
      <c r="HJA25" s="103"/>
      <c r="HJB25" s="103"/>
      <c r="HJC25" s="103"/>
      <c r="HJD25" s="103"/>
      <c r="HJE25" s="103"/>
      <c r="HJF25" s="103"/>
      <c r="HJG25" s="103"/>
      <c r="HJH25" s="103"/>
      <c r="HJI25" s="103"/>
      <c r="HJJ25" s="103"/>
      <c r="HJK25" s="103"/>
      <c r="HJL25" s="103"/>
      <c r="HJM25" s="103"/>
      <c r="HJN25" s="103"/>
      <c r="HJO25" s="103"/>
      <c r="HJP25" s="103"/>
      <c r="HJQ25" s="103"/>
      <c r="HJR25" s="103"/>
      <c r="HJS25" s="103"/>
      <c r="HJT25" s="103"/>
      <c r="HJU25" s="103"/>
      <c r="HJV25" s="103"/>
      <c r="HJW25" s="103"/>
      <c r="HJX25" s="103"/>
      <c r="HJY25" s="103"/>
      <c r="HJZ25" s="103"/>
      <c r="HKA25" s="103"/>
      <c r="HKB25" s="103"/>
      <c r="HKC25" s="103"/>
      <c r="HKD25" s="103"/>
      <c r="HKE25" s="103"/>
      <c r="HKF25" s="103"/>
      <c r="HKG25" s="103"/>
      <c r="HKH25" s="103"/>
      <c r="HKI25" s="103"/>
      <c r="HKJ25" s="103"/>
      <c r="HKK25" s="103"/>
      <c r="HKL25" s="103"/>
      <c r="HKM25" s="103"/>
      <c r="HKN25" s="103"/>
      <c r="HKO25" s="103"/>
      <c r="HKP25" s="103"/>
      <c r="HKQ25" s="103"/>
      <c r="HKR25" s="103"/>
      <c r="HKS25" s="103"/>
      <c r="HKT25" s="103"/>
      <c r="HKU25" s="103"/>
      <c r="HKV25" s="103"/>
      <c r="HKW25" s="103"/>
      <c r="HKX25" s="103"/>
      <c r="HKY25" s="103"/>
      <c r="HKZ25" s="103"/>
      <c r="HLA25" s="103"/>
      <c r="HLB25" s="103"/>
      <c r="HLC25" s="103"/>
      <c r="HLD25" s="103"/>
      <c r="HLE25" s="103"/>
      <c r="HLF25" s="103"/>
      <c r="HLG25" s="103"/>
      <c r="HLH25" s="103"/>
      <c r="HLI25" s="103"/>
      <c r="HLJ25" s="103"/>
      <c r="HLK25" s="103"/>
      <c r="HLL25" s="103"/>
      <c r="HLM25" s="103"/>
      <c r="HLN25" s="103"/>
      <c r="HLO25" s="103"/>
      <c r="HLP25" s="103"/>
      <c r="HLQ25" s="103"/>
      <c r="HLR25" s="103"/>
      <c r="HLS25" s="103"/>
      <c r="HLT25" s="103"/>
      <c r="HLU25" s="103"/>
      <c r="HLV25" s="103"/>
      <c r="HLW25" s="103"/>
      <c r="HLX25" s="103"/>
      <c r="HLY25" s="103"/>
      <c r="HLZ25" s="103"/>
      <c r="HMA25" s="103"/>
      <c r="HMB25" s="103"/>
      <c r="HMC25" s="103"/>
      <c r="HMD25" s="103"/>
      <c r="HME25" s="103"/>
      <c r="HMF25" s="103"/>
      <c r="HMG25" s="103"/>
      <c r="HMH25" s="103"/>
      <c r="HMI25" s="103"/>
      <c r="HMJ25" s="103"/>
      <c r="HMK25" s="103"/>
      <c r="HML25" s="103"/>
      <c r="HMM25" s="103"/>
      <c r="HMN25" s="103"/>
      <c r="HMO25" s="103"/>
      <c r="HMP25" s="103"/>
      <c r="HMQ25" s="103"/>
      <c r="HMR25" s="103"/>
      <c r="HMS25" s="103"/>
      <c r="HMT25" s="103"/>
      <c r="HMU25" s="103"/>
      <c r="HMV25" s="103"/>
      <c r="HMW25" s="103"/>
      <c r="HMX25" s="103"/>
      <c r="HMY25" s="103"/>
      <c r="HMZ25" s="103"/>
      <c r="HNA25" s="103"/>
      <c r="HNB25" s="103"/>
      <c r="HNC25" s="103"/>
      <c r="HND25" s="103"/>
      <c r="HNE25" s="103"/>
      <c r="HNF25" s="103"/>
      <c r="HNG25" s="103"/>
      <c r="HNH25" s="103"/>
      <c r="HNI25" s="103"/>
      <c r="HNJ25" s="103"/>
      <c r="HNK25" s="103"/>
      <c r="HNL25" s="103"/>
      <c r="HNM25" s="103"/>
      <c r="HNN25" s="103"/>
      <c r="HNO25" s="103"/>
      <c r="HNP25" s="103"/>
      <c r="HNQ25" s="103"/>
      <c r="HNR25" s="103"/>
      <c r="HNS25" s="103"/>
      <c r="HNT25" s="103"/>
      <c r="HNU25" s="103"/>
      <c r="HNV25" s="103"/>
      <c r="HNW25" s="103"/>
      <c r="HNX25" s="103"/>
      <c r="HNY25" s="103"/>
      <c r="HNZ25" s="103"/>
      <c r="HOA25" s="103"/>
      <c r="HOB25" s="103"/>
      <c r="HOC25" s="103"/>
      <c r="HOD25" s="103"/>
      <c r="HOE25" s="103"/>
      <c r="HOF25" s="103"/>
      <c r="HOG25" s="103"/>
      <c r="HOH25" s="103"/>
      <c r="HOI25" s="103"/>
      <c r="HOJ25" s="103"/>
      <c r="HOK25" s="103"/>
      <c r="HOL25" s="103"/>
      <c r="HOM25" s="103"/>
      <c r="HON25" s="103"/>
      <c r="HOO25" s="103"/>
      <c r="HOP25" s="103"/>
      <c r="HOQ25" s="103"/>
      <c r="HOR25" s="103"/>
      <c r="HOS25" s="103"/>
      <c r="HOT25" s="103"/>
      <c r="HOU25" s="103"/>
      <c r="HOV25" s="103"/>
      <c r="HOW25" s="103"/>
      <c r="HOX25" s="103"/>
      <c r="HOY25" s="103"/>
      <c r="HOZ25" s="103"/>
      <c r="HPA25" s="103"/>
      <c r="HPB25" s="103"/>
      <c r="HPC25" s="103"/>
      <c r="HPD25" s="103"/>
      <c r="HPE25" s="103"/>
      <c r="HPF25" s="103"/>
      <c r="HPG25" s="103"/>
      <c r="HPH25" s="103"/>
      <c r="HPI25" s="103"/>
      <c r="HPJ25" s="103"/>
      <c r="HPK25" s="103"/>
      <c r="HPL25" s="103"/>
      <c r="HPM25" s="103"/>
      <c r="HPN25" s="103"/>
      <c r="HPO25" s="103"/>
      <c r="HPP25" s="103"/>
      <c r="HPQ25" s="103"/>
      <c r="HPR25" s="103"/>
      <c r="HPS25" s="103"/>
      <c r="HPT25" s="103"/>
      <c r="HPU25" s="103"/>
      <c r="HPV25" s="103"/>
      <c r="HPW25" s="103"/>
      <c r="HPX25" s="103"/>
      <c r="HPY25" s="103"/>
      <c r="HPZ25" s="103"/>
      <c r="HQA25" s="103"/>
      <c r="HQB25" s="103"/>
      <c r="HQC25" s="103"/>
      <c r="HQD25" s="103"/>
      <c r="HQE25" s="103"/>
      <c r="HQF25" s="103"/>
      <c r="HQG25" s="103"/>
      <c r="HQH25" s="103"/>
      <c r="HQI25" s="103"/>
      <c r="HQJ25" s="103"/>
      <c r="HQK25" s="103"/>
      <c r="HQL25" s="103"/>
      <c r="HQM25" s="103"/>
      <c r="HQN25" s="103"/>
      <c r="HQO25" s="103"/>
      <c r="HQP25" s="103"/>
      <c r="HQQ25" s="103"/>
      <c r="HQR25" s="103"/>
      <c r="HQS25" s="103"/>
      <c r="HQT25" s="103"/>
      <c r="HQU25" s="103"/>
      <c r="HQV25" s="103"/>
      <c r="HQW25" s="103"/>
      <c r="HQX25" s="103"/>
      <c r="HQY25" s="103"/>
      <c r="HQZ25" s="103"/>
      <c r="HRA25" s="103"/>
      <c r="HRB25" s="103"/>
      <c r="HRC25" s="103"/>
      <c r="HRD25" s="103"/>
      <c r="HRE25" s="103"/>
      <c r="HRF25" s="103"/>
      <c r="HRG25" s="103"/>
      <c r="HRH25" s="103"/>
      <c r="HRI25" s="103"/>
      <c r="HRJ25" s="103"/>
      <c r="HRK25" s="103"/>
      <c r="HRL25" s="103"/>
      <c r="HRM25" s="103"/>
      <c r="HRN25" s="103"/>
      <c r="HRO25" s="103"/>
      <c r="HRP25" s="103"/>
      <c r="HRQ25" s="103"/>
      <c r="HRR25" s="103"/>
      <c r="HRS25" s="103"/>
      <c r="HRT25" s="103"/>
      <c r="HRU25" s="103"/>
      <c r="HRV25" s="103"/>
      <c r="HRW25" s="103"/>
      <c r="HRX25" s="103"/>
      <c r="HRY25" s="103"/>
      <c r="HRZ25" s="103"/>
      <c r="HSA25" s="103"/>
      <c r="HSB25" s="103"/>
      <c r="HSC25" s="103"/>
      <c r="HSD25" s="103"/>
      <c r="HSE25" s="103"/>
      <c r="HSF25" s="103"/>
      <c r="HSG25" s="103"/>
      <c r="HSH25" s="103"/>
      <c r="HSI25" s="103"/>
      <c r="HSJ25" s="103"/>
      <c r="HSK25" s="103"/>
      <c r="HSL25" s="103"/>
      <c r="HSM25" s="103"/>
      <c r="HSN25" s="103"/>
      <c r="HSO25" s="103"/>
      <c r="HSP25" s="103"/>
      <c r="HSQ25" s="103"/>
      <c r="HSR25" s="103"/>
      <c r="HSS25" s="103"/>
      <c r="HST25" s="103"/>
      <c r="HSU25" s="103"/>
      <c r="HSV25" s="103"/>
      <c r="HSW25" s="103"/>
      <c r="HSX25" s="103"/>
      <c r="HSY25" s="103"/>
      <c r="HSZ25" s="103"/>
      <c r="HTA25" s="103"/>
      <c r="HTB25" s="103"/>
      <c r="HTC25" s="103"/>
      <c r="HTD25" s="103"/>
      <c r="HTE25" s="103"/>
      <c r="HTF25" s="103"/>
      <c r="HTG25" s="103"/>
      <c r="HTH25" s="103"/>
      <c r="HTI25" s="103"/>
      <c r="HTJ25" s="103"/>
      <c r="HTK25" s="103"/>
      <c r="HTL25" s="103"/>
      <c r="HTM25" s="103"/>
      <c r="HTN25" s="103"/>
      <c r="HTO25" s="103"/>
      <c r="HTP25" s="103"/>
      <c r="HTQ25" s="103"/>
      <c r="HTR25" s="103"/>
      <c r="HTS25" s="103"/>
      <c r="HTT25" s="103"/>
      <c r="HTU25" s="103"/>
      <c r="HTV25" s="103"/>
      <c r="HTW25" s="103"/>
      <c r="HTX25" s="103"/>
      <c r="HTY25" s="103"/>
      <c r="HTZ25" s="103"/>
      <c r="HUA25" s="103"/>
      <c r="HUB25" s="103"/>
      <c r="HUC25" s="103"/>
      <c r="HUD25" s="103"/>
      <c r="HUE25" s="103"/>
      <c r="HUF25" s="103"/>
      <c r="HUG25" s="103"/>
      <c r="HUH25" s="103"/>
      <c r="HUI25" s="103"/>
      <c r="HUJ25" s="103"/>
      <c r="HUK25" s="103"/>
      <c r="HUL25" s="103"/>
      <c r="HUM25" s="103"/>
      <c r="HUN25" s="103"/>
      <c r="HUO25" s="103"/>
      <c r="HUP25" s="103"/>
      <c r="HUQ25" s="103"/>
      <c r="HUR25" s="103"/>
      <c r="HUS25" s="103"/>
      <c r="HUT25" s="103"/>
      <c r="HUU25" s="103"/>
      <c r="HUV25" s="103"/>
      <c r="HUW25" s="103"/>
      <c r="HUX25" s="103"/>
      <c r="HUY25" s="103"/>
      <c r="HUZ25" s="103"/>
      <c r="HVA25" s="103"/>
      <c r="HVB25" s="103"/>
      <c r="HVC25" s="103"/>
      <c r="HVD25" s="103"/>
      <c r="HVE25" s="103"/>
      <c r="HVF25" s="103"/>
      <c r="HVG25" s="103"/>
      <c r="HVH25" s="103"/>
      <c r="HVI25" s="103"/>
      <c r="HVJ25" s="103"/>
      <c r="HVK25" s="103"/>
      <c r="HVL25" s="103"/>
      <c r="HVM25" s="103"/>
      <c r="HVN25" s="103"/>
      <c r="HVO25" s="103"/>
      <c r="HVP25" s="103"/>
      <c r="HVQ25" s="103"/>
      <c r="HVR25" s="103"/>
      <c r="HVS25" s="103"/>
      <c r="HVT25" s="103"/>
      <c r="HVU25" s="103"/>
      <c r="HVV25" s="103"/>
      <c r="HVW25" s="103"/>
      <c r="HVX25" s="103"/>
      <c r="HVY25" s="103"/>
      <c r="HVZ25" s="103"/>
      <c r="HWA25" s="103"/>
      <c r="HWB25" s="103"/>
      <c r="HWC25" s="103"/>
      <c r="HWD25" s="103"/>
      <c r="HWE25" s="103"/>
      <c r="HWF25" s="103"/>
      <c r="HWG25" s="103"/>
      <c r="HWH25" s="103"/>
      <c r="HWI25" s="103"/>
      <c r="HWJ25" s="103"/>
      <c r="HWK25" s="103"/>
      <c r="HWL25" s="103"/>
      <c r="HWM25" s="103"/>
      <c r="HWN25" s="103"/>
      <c r="HWO25" s="103"/>
      <c r="HWP25" s="103"/>
      <c r="HWQ25" s="103"/>
      <c r="HWR25" s="103"/>
      <c r="HWS25" s="103"/>
      <c r="HWT25" s="103"/>
      <c r="HWU25" s="103"/>
      <c r="HWV25" s="103"/>
      <c r="HWW25" s="103"/>
      <c r="HWX25" s="103"/>
      <c r="HWY25" s="103"/>
      <c r="HWZ25" s="103"/>
      <c r="HXA25" s="103"/>
      <c r="HXB25" s="103"/>
      <c r="HXC25" s="103"/>
      <c r="HXD25" s="103"/>
      <c r="HXE25" s="103"/>
      <c r="HXF25" s="103"/>
      <c r="HXG25" s="103"/>
      <c r="HXH25" s="103"/>
      <c r="HXI25" s="103"/>
      <c r="HXJ25" s="103"/>
      <c r="HXK25" s="103"/>
      <c r="HXL25" s="103"/>
      <c r="HXM25" s="103"/>
      <c r="HXN25" s="103"/>
      <c r="HXO25" s="103"/>
      <c r="HXP25" s="103"/>
      <c r="HXQ25" s="103"/>
      <c r="HXR25" s="103"/>
      <c r="HXS25" s="103"/>
      <c r="HXT25" s="103"/>
      <c r="HXU25" s="103"/>
      <c r="HXV25" s="103"/>
      <c r="HXW25" s="103"/>
      <c r="HXX25" s="103"/>
      <c r="HXY25" s="103"/>
      <c r="HXZ25" s="103"/>
      <c r="HYA25" s="103"/>
      <c r="HYB25" s="103"/>
      <c r="HYC25" s="103"/>
      <c r="HYD25" s="103"/>
      <c r="HYE25" s="103"/>
      <c r="HYF25" s="103"/>
      <c r="HYG25" s="103"/>
      <c r="HYH25" s="103"/>
      <c r="HYI25" s="103"/>
      <c r="HYJ25" s="103"/>
      <c r="HYK25" s="103"/>
      <c r="HYL25" s="103"/>
      <c r="HYM25" s="103"/>
      <c r="HYN25" s="103"/>
      <c r="HYO25" s="103"/>
      <c r="HYP25" s="103"/>
      <c r="HYQ25" s="103"/>
      <c r="HYR25" s="103"/>
      <c r="HYS25" s="103"/>
      <c r="HYT25" s="103"/>
      <c r="HYU25" s="103"/>
      <c r="HYV25" s="103"/>
      <c r="HYW25" s="103"/>
      <c r="HYX25" s="103"/>
      <c r="HYY25" s="103"/>
      <c r="HYZ25" s="103"/>
      <c r="HZA25" s="103"/>
      <c r="HZB25" s="103"/>
      <c r="HZC25" s="103"/>
      <c r="HZD25" s="103"/>
      <c r="HZE25" s="103"/>
      <c r="HZF25" s="103"/>
      <c r="HZG25" s="103"/>
      <c r="HZH25" s="103"/>
      <c r="HZI25" s="103"/>
      <c r="HZJ25" s="103"/>
      <c r="HZK25" s="103"/>
      <c r="HZL25" s="103"/>
      <c r="HZM25" s="103"/>
      <c r="HZN25" s="103"/>
      <c r="HZO25" s="103"/>
      <c r="HZP25" s="103"/>
      <c r="HZQ25" s="103"/>
      <c r="HZR25" s="103"/>
      <c r="HZS25" s="103"/>
      <c r="HZT25" s="103"/>
      <c r="HZU25" s="103"/>
      <c r="HZV25" s="103"/>
      <c r="HZW25" s="103"/>
      <c r="HZX25" s="103"/>
      <c r="HZY25" s="103"/>
      <c r="HZZ25" s="103"/>
      <c r="IAA25" s="103"/>
      <c r="IAB25" s="103"/>
      <c r="IAC25" s="103"/>
      <c r="IAD25" s="103"/>
      <c r="IAE25" s="103"/>
      <c r="IAF25" s="103"/>
      <c r="IAG25" s="103"/>
      <c r="IAH25" s="103"/>
      <c r="IAI25" s="103"/>
      <c r="IAJ25" s="103"/>
      <c r="IAK25" s="103"/>
      <c r="IAL25" s="103"/>
      <c r="IAM25" s="103"/>
      <c r="IAN25" s="103"/>
      <c r="IAO25" s="103"/>
      <c r="IAP25" s="103"/>
      <c r="IAQ25" s="103"/>
      <c r="IAR25" s="103"/>
      <c r="IAS25" s="103"/>
      <c r="IAT25" s="103"/>
      <c r="IAU25" s="103"/>
      <c r="IAV25" s="103"/>
      <c r="IAW25" s="103"/>
      <c r="IAX25" s="103"/>
      <c r="IAY25" s="103"/>
      <c r="IAZ25" s="103"/>
      <c r="IBA25" s="103"/>
      <c r="IBB25" s="103"/>
      <c r="IBC25" s="103"/>
      <c r="IBD25" s="103"/>
      <c r="IBE25" s="103"/>
      <c r="IBF25" s="103"/>
      <c r="IBG25" s="103"/>
      <c r="IBH25" s="103"/>
      <c r="IBI25" s="103"/>
      <c r="IBJ25" s="103"/>
      <c r="IBK25" s="103"/>
      <c r="IBL25" s="103"/>
      <c r="IBM25" s="103"/>
      <c r="IBN25" s="103"/>
      <c r="IBO25" s="103"/>
      <c r="IBP25" s="103"/>
      <c r="IBQ25" s="103"/>
      <c r="IBR25" s="103"/>
      <c r="IBS25" s="103"/>
      <c r="IBT25" s="103"/>
      <c r="IBU25" s="103"/>
      <c r="IBV25" s="103"/>
      <c r="IBW25" s="103"/>
      <c r="IBX25" s="103"/>
      <c r="IBY25" s="103"/>
      <c r="IBZ25" s="103"/>
      <c r="ICA25" s="103"/>
      <c r="ICB25" s="103"/>
      <c r="ICC25" s="103"/>
      <c r="ICD25" s="103"/>
      <c r="ICE25" s="103"/>
      <c r="ICF25" s="103"/>
      <c r="ICG25" s="103"/>
      <c r="ICH25" s="103"/>
      <c r="ICI25" s="103"/>
      <c r="ICJ25" s="103"/>
      <c r="ICK25" s="103"/>
      <c r="ICL25" s="103"/>
      <c r="ICM25" s="103"/>
      <c r="ICN25" s="103"/>
      <c r="ICO25" s="103"/>
      <c r="ICP25" s="103"/>
      <c r="ICQ25" s="103"/>
      <c r="ICR25" s="103"/>
      <c r="ICS25" s="103"/>
      <c r="ICT25" s="103"/>
      <c r="ICU25" s="103"/>
      <c r="ICV25" s="103"/>
      <c r="ICW25" s="103"/>
      <c r="ICX25" s="103"/>
      <c r="ICY25" s="103"/>
      <c r="ICZ25" s="103"/>
      <c r="IDA25" s="103"/>
      <c r="IDB25" s="103"/>
      <c r="IDC25" s="103"/>
      <c r="IDD25" s="103"/>
      <c r="IDE25" s="103"/>
      <c r="IDF25" s="103"/>
      <c r="IDG25" s="103"/>
      <c r="IDH25" s="103"/>
      <c r="IDI25" s="103"/>
      <c r="IDJ25" s="103"/>
      <c r="IDK25" s="103"/>
      <c r="IDL25" s="103"/>
      <c r="IDM25" s="103"/>
      <c r="IDN25" s="103"/>
      <c r="IDO25" s="103"/>
      <c r="IDP25" s="103"/>
      <c r="IDQ25" s="103"/>
      <c r="IDR25" s="103"/>
      <c r="IDS25" s="103"/>
      <c r="IDT25" s="103"/>
      <c r="IDU25" s="103"/>
      <c r="IDV25" s="103"/>
      <c r="IDW25" s="103"/>
      <c r="IDX25" s="103"/>
      <c r="IDY25" s="103"/>
      <c r="IDZ25" s="103"/>
      <c r="IEA25" s="103"/>
      <c r="IEB25" s="103"/>
      <c r="IEC25" s="103"/>
      <c r="IED25" s="103"/>
      <c r="IEE25" s="103"/>
      <c r="IEF25" s="103"/>
      <c r="IEG25" s="103"/>
      <c r="IEH25" s="103"/>
      <c r="IEI25" s="103"/>
      <c r="IEJ25" s="103"/>
      <c r="IEK25" s="103"/>
      <c r="IEL25" s="103"/>
      <c r="IEM25" s="103"/>
      <c r="IEN25" s="103"/>
      <c r="IEO25" s="103"/>
      <c r="IEP25" s="103"/>
      <c r="IEQ25" s="103"/>
      <c r="IER25" s="103"/>
      <c r="IES25" s="103"/>
      <c r="IET25" s="103"/>
      <c r="IEU25" s="103"/>
      <c r="IEV25" s="103"/>
      <c r="IEW25" s="103"/>
      <c r="IEX25" s="103"/>
      <c r="IEY25" s="103"/>
      <c r="IEZ25" s="103"/>
      <c r="IFA25" s="103"/>
      <c r="IFB25" s="103"/>
      <c r="IFC25" s="103"/>
      <c r="IFD25" s="103"/>
      <c r="IFE25" s="103"/>
      <c r="IFF25" s="103"/>
      <c r="IFG25" s="103"/>
      <c r="IFH25" s="103"/>
      <c r="IFI25" s="103"/>
      <c r="IFJ25" s="103"/>
      <c r="IFK25" s="103"/>
      <c r="IFL25" s="103"/>
      <c r="IFM25" s="103"/>
      <c r="IFN25" s="103"/>
      <c r="IFO25" s="103"/>
      <c r="IFP25" s="103"/>
      <c r="IFQ25" s="103"/>
      <c r="IFR25" s="103"/>
      <c r="IFS25" s="103"/>
      <c r="IFT25" s="103"/>
      <c r="IFU25" s="103"/>
      <c r="IFV25" s="103"/>
      <c r="IFW25" s="103"/>
      <c r="IFX25" s="103"/>
      <c r="IFY25" s="103"/>
      <c r="IFZ25" s="103"/>
      <c r="IGA25" s="103"/>
      <c r="IGB25" s="103"/>
      <c r="IGC25" s="103"/>
      <c r="IGD25" s="103"/>
      <c r="IGE25" s="103"/>
      <c r="IGF25" s="103"/>
      <c r="IGG25" s="103"/>
      <c r="IGH25" s="103"/>
      <c r="IGI25" s="103"/>
      <c r="IGJ25" s="103"/>
      <c r="IGK25" s="103"/>
      <c r="IGL25" s="103"/>
      <c r="IGM25" s="103"/>
      <c r="IGN25" s="103"/>
      <c r="IGO25" s="103"/>
      <c r="IGP25" s="103"/>
      <c r="IGQ25" s="103"/>
      <c r="IGR25" s="103"/>
      <c r="IGS25" s="103"/>
      <c r="IGT25" s="103"/>
      <c r="IGU25" s="103"/>
      <c r="IGV25" s="103"/>
      <c r="IGW25" s="103"/>
      <c r="IGX25" s="103"/>
      <c r="IGY25" s="103"/>
      <c r="IGZ25" s="103"/>
      <c r="IHA25" s="103"/>
      <c r="IHB25" s="103"/>
      <c r="IHC25" s="103"/>
      <c r="IHD25" s="103"/>
      <c r="IHE25" s="103"/>
      <c r="IHF25" s="103"/>
      <c r="IHG25" s="103"/>
      <c r="IHH25" s="103"/>
      <c r="IHI25" s="103"/>
      <c r="IHJ25" s="103"/>
      <c r="IHK25" s="103"/>
      <c r="IHL25" s="103"/>
      <c r="IHM25" s="103"/>
      <c r="IHN25" s="103"/>
      <c r="IHO25" s="103"/>
      <c r="IHP25" s="103"/>
      <c r="IHQ25" s="103"/>
      <c r="IHR25" s="103"/>
      <c r="IHS25" s="103"/>
      <c r="IHT25" s="103"/>
      <c r="IHU25" s="103"/>
      <c r="IHV25" s="103"/>
      <c r="IHW25" s="103"/>
      <c r="IHX25" s="103"/>
      <c r="IHY25" s="103"/>
      <c r="IHZ25" s="103"/>
      <c r="IIA25" s="103"/>
      <c r="IIB25" s="103"/>
      <c r="IIC25" s="103"/>
      <c r="IID25" s="103"/>
      <c r="IIE25" s="103"/>
      <c r="IIF25" s="103"/>
      <c r="IIG25" s="103"/>
      <c r="IIH25" s="103"/>
      <c r="III25" s="103"/>
      <c r="IIJ25" s="103"/>
      <c r="IIK25" s="103"/>
      <c r="IIL25" s="103"/>
      <c r="IIM25" s="103"/>
      <c r="IIN25" s="103"/>
      <c r="IIO25" s="103"/>
      <c r="IIP25" s="103"/>
      <c r="IIQ25" s="103"/>
      <c r="IIR25" s="103"/>
      <c r="IIS25" s="103"/>
      <c r="IIT25" s="103"/>
      <c r="IIU25" s="103"/>
      <c r="IIV25" s="103"/>
      <c r="IIW25" s="103"/>
      <c r="IIX25" s="103"/>
      <c r="IIY25" s="103"/>
      <c r="IIZ25" s="103"/>
      <c r="IJA25" s="103"/>
      <c r="IJB25" s="103"/>
      <c r="IJC25" s="103"/>
      <c r="IJD25" s="103"/>
      <c r="IJE25" s="103"/>
      <c r="IJF25" s="103"/>
      <c r="IJG25" s="103"/>
      <c r="IJH25" s="103"/>
      <c r="IJI25" s="103"/>
      <c r="IJJ25" s="103"/>
      <c r="IJK25" s="103"/>
      <c r="IJL25" s="103"/>
      <c r="IJM25" s="103"/>
      <c r="IJN25" s="103"/>
      <c r="IJO25" s="103"/>
      <c r="IJP25" s="103"/>
      <c r="IJQ25" s="103"/>
      <c r="IJR25" s="103"/>
      <c r="IJS25" s="103"/>
      <c r="IJT25" s="103"/>
      <c r="IJU25" s="103"/>
      <c r="IJV25" s="103"/>
      <c r="IJW25" s="103"/>
      <c r="IJX25" s="103"/>
      <c r="IJY25" s="103"/>
      <c r="IJZ25" s="103"/>
      <c r="IKA25" s="103"/>
      <c r="IKB25" s="103"/>
      <c r="IKC25" s="103"/>
      <c r="IKD25" s="103"/>
      <c r="IKE25" s="103"/>
      <c r="IKF25" s="103"/>
      <c r="IKG25" s="103"/>
      <c r="IKH25" s="103"/>
      <c r="IKI25" s="103"/>
      <c r="IKJ25" s="103"/>
      <c r="IKK25" s="103"/>
      <c r="IKL25" s="103"/>
      <c r="IKM25" s="103"/>
      <c r="IKN25" s="103"/>
      <c r="IKO25" s="103"/>
      <c r="IKP25" s="103"/>
      <c r="IKQ25" s="103"/>
      <c r="IKR25" s="103"/>
      <c r="IKS25" s="103"/>
      <c r="IKT25" s="103"/>
      <c r="IKU25" s="103"/>
      <c r="IKV25" s="103"/>
      <c r="IKW25" s="103"/>
      <c r="IKX25" s="103"/>
      <c r="IKY25" s="103"/>
      <c r="IKZ25" s="103"/>
      <c r="ILA25" s="103"/>
      <c r="ILB25" s="103"/>
      <c r="ILC25" s="103"/>
      <c r="ILD25" s="103"/>
      <c r="ILE25" s="103"/>
      <c r="ILF25" s="103"/>
      <c r="ILG25" s="103"/>
      <c r="ILH25" s="103"/>
      <c r="ILI25" s="103"/>
      <c r="ILJ25" s="103"/>
      <c r="ILK25" s="103"/>
      <c r="ILL25" s="103"/>
      <c r="ILM25" s="103"/>
      <c r="ILN25" s="103"/>
      <c r="ILO25" s="103"/>
      <c r="ILP25" s="103"/>
      <c r="ILQ25" s="103"/>
      <c r="ILR25" s="103"/>
      <c r="ILS25" s="103"/>
      <c r="ILT25" s="103"/>
      <c r="ILU25" s="103"/>
      <c r="ILV25" s="103"/>
      <c r="ILW25" s="103"/>
      <c r="ILX25" s="103"/>
      <c r="ILY25" s="103"/>
      <c r="ILZ25" s="103"/>
      <c r="IMA25" s="103"/>
      <c r="IMB25" s="103"/>
      <c r="IMC25" s="103"/>
      <c r="IMD25" s="103"/>
      <c r="IME25" s="103"/>
      <c r="IMF25" s="103"/>
      <c r="IMG25" s="103"/>
      <c r="IMH25" s="103"/>
      <c r="IMI25" s="103"/>
      <c r="IMJ25" s="103"/>
      <c r="IMK25" s="103"/>
      <c r="IML25" s="103"/>
      <c r="IMM25" s="103"/>
      <c r="IMN25" s="103"/>
      <c r="IMO25" s="103"/>
      <c r="IMP25" s="103"/>
      <c r="IMQ25" s="103"/>
      <c r="IMR25" s="103"/>
      <c r="IMS25" s="103"/>
      <c r="IMT25" s="103"/>
      <c r="IMU25" s="103"/>
      <c r="IMV25" s="103"/>
      <c r="IMW25" s="103"/>
      <c r="IMX25" s="103"/>
      <c r="IMY25" s="103"/>
      <c r="IMZ25" s="103"/>
      <c r="INA25" s="103"/>
      <c r="INB25" s="103"/>
      <c r="INC25" s="103"/>
      <c r="IND25" s="103"/>
      <c r="INE25" s="103"/>
      <c r="INF25" s="103"/>
      <c r="ING25" s="103"/>
      <c r="INH25" s="103"/>
      <c r="INI25" s="103"/>
      <c r="INJ25" s="103"/>
      <c r="INK25" s="103"/>
      <c r="INL25" s="103"/>
      <c r="INM25" s="103"/>
      <c r="INN25" s="103"/>
      <c r="INO25" s="103"/>
      <c r="INP25" s="103"/>
      <c r="INQ25" s="103"/>
      <c r="INR25" s="103"/>
      <c r="INS25" s="103"/>
      <c r="INT25" s="103"/>
      <c r="INU25" s="103"/>
      <c r="INV25" s="103"/>
      <c r="INW25" s="103"/>
      <c r="INX25" s="103"/>
      <c r="INY25" s="103"/>
      <c r="INZ25" s="103"/>
      <c r="IOA25" s="103"/>
      <c r="IOB25" s="103"/>
      <c r="IOC25" s="103"/>
      <c r="IOD25" s="103"/>
      <c r="IOE25" s="103"/>
      <c r="IOF25" s="103"/>
      <c r="IOG25" s="103"/>
      <c r="IOH25" s="103"/>
      <c r="IOI25" s="103"/>
      <c r="IOJ25" s="103"/>
      <c r="IOK25" s="103"/>
      <c r="IOL25" s="103"/>
      <c r="IOM25" s="103"/>
      <c r="ION25" s="103"/>
      <c r="IOO25" s="103"/>
      <c r="IOP25" s="103"/>
      <c r="IOQ25" s="103"/>
      <c r="IOR25" s="103"/>
      <c r="IOS25" s="103"/>
      <c r="IOT25" s="103"/>
      <c r="IOU25" s="103"/>
      <c r="IOV25" s="103"/>
      <c r="IOW25" s="103"/>
      <c r="IOX25" s="103"/>
      <c r="IOY25" s="103"/>
      <c r="IOZ25" s="103"/>
      <c r="IPA25" s="103"/>
      <c r="IPB25" s="103"/>
      <c r="IPC25" s="103"/>
      <c r="IPD25" s="103"/>
      <c r="IPE25" s="103"/>
      <c r="IPF25" s="103"/>
      <c r="IPG25" s="103"/>
      <c r="IPH25" s="103"/>
      <c r="IPI25" s="103"/>
      <c r="IPJ25" s="103"/>
      <c r="IPK25" s="103"/>
      <c r="IPL25" s="103"/>
      <c r="IPM25" s="103"/>
      <c r="IPN25" s="103"/>
      <c r="IPO25" s="103"/>
      <c r="IPP25" s="103"/>
      <c r="IPQ25" s="103"/>
      <c r="IPR25" s="103"/>
      <c r="IPS25" s="103"/>
      <c r="IPT25" s="103"/>
      <c r="IPU25" s="103"/>
      <c r="IPV25" s="103"/>
      <c r="IPW25" s="103"/>
      <c r="IPX25" s="103"/>
      <c r="IPY25" s="103"/>
      <c r="IPZ25" s="103"/>
      <c r="IQA25" s="103"/>
      <c r="IQB25" s="103"/>
      <c r="IQC25" s="103"/>
      <c r="IQD25" s="103"/>
      <c r="IQE25" s="103"/>
      <c r="IQF25" s="103"/>
      <c r="IQG25" s="103"/>
      <c r="IQH25" s="103"/>
      <c r="IQI25" s="103"/>
      <c r="IQJ25" s="103"/>
      <c r="IQK25" s="103"/>
      <c r="IQL25" s="103"/>
      <c r="IQM25" s="103"/>
      <c r="IQN25" s="103"/>
      <c r="IQO25" s="103"/>
      <c r="IQP25" s="103"/>
      <c r="IQQ25" s="103"/>
      <c r="IQR25" s="103"/>
      <c r="IQS25" s="103"/>
      <c r="IQT25" s="103"/>
      <c r="IQU25" s="103"/>
      <c r="IQV25" s="103"/>
      <c r="IQW25" s="103"/>
      <c r="IQX25" s="103"/>
      <c r="IQY25" s="103"/>
      <c r="IQZ25" s="103"/>
      <c r="IRA25" s="103"/>
      <c r="IRB25" s="103"/>
      <c r="IRC25" s="103"/>
      <c r="IRD25" s="103"/>
      <c r="IRE25" s="103"/>
      <c r="IRF25" s="103"/>
      <c r="IRG25" s="103"/>
      <c r="IRH25" s="103"/>
      <c r="IRI25" s="103"/>
      <c r="IRJ25" s="103"/>
      <c r="IRK25" s="103"/>
      <c r="IRL25" s="103"/>
      <c r="IRM25" s="103"/>
      <c r="IRN25" s="103"/>
      <c r="IRO25" s="103"/>
      <c r="IRP25" s="103"/>
      <c r="IRQ25" s="103"/>
      <c r="IRR25" s="103"/>
      <c r="IRS25" s="103"/>
      <c r="IRT25" s="103"/>
      <c r="IRU25" s="103"/>
      <c r="IRV25" s="103"/>
      <c r="IRW25" s="103"/>
      <c r="IRX25" s="103"/>
      <c r="IRY25" s="103"/>
      <c r="IRZ25" s="103"/>
      <c r="ISA25" s="103"/>
      <c r="ISB25" s="103"/>
      <c r="ISC25" s="103"/>
      <c r="ISD25" s="103"/>
      <c r="ISE25" s="103"/>
      <c r="ISF25" s="103"/>
      <c r="ISG25" s="103"/>
      <c r="ISH25" s="103"/>
      <c r="ISI25" s="103"/>
      <c r="ISJ25" s="103"/>
      <c r="ISK25" s="103"/>
      <c r="ISL25" s="103"/>
      <c r="ISM25" s="103"/>
      <c r="ISN25" s="103"/>
      <c r="ISO25" s="103"/>
      <c r="ISP25" s="103"/>
      <c r="ISQ25" s="103"/>
      <c r="ISR25" s="103"/>
      <c r="ISS25" s="103"/>
      <c r="IST25" s="103"/>
      <c r="ISU25" s="103"/>
      <c r="ISV25" s="103"/>
      <c r="ISW25" s="103"/>
      <c r="ISX25" s="103"/>
      <c r="ISY25" s="103"/>
      <c r="ISZ25" s="103"/>
      <c r="ITA25" s="103"/>
      <c r="ITB25" s="103"/>
      <c r="ITC25" s="103"/>
      <c r="ITD25" s="103"/>
      <c r="ITE25" s="103"/>
      <c r="ITF25" s="103"/>
      <c r="ITG25" s="103"/>
      <c r="ITH25" s="103"/>
      <c r="ITI25" s="103"/>
      <c r="ITJ25" s="103"/>
      <c r="ITK25" s="103"/>
      <c r="ITL25" s="103"/>
      <c r="ITM25" s="103"/>
      <c r="ITN25" s="103"/>
      <c r="ITO25" s="103"/>
      <c r="ITP25" s="103"/>
      <c r="ITQ25" s="103"/>
      <c r="ITR25" s="103"/>
      <c r="ITS25" s="103"/>
      <c r="ITT25" s="103"/>
      <c r="ITU25" s="103"/>
      <c r="ITV25" s="103"/>
      <c r="ITW25" s="103"/>
      <c r="ITX25" s="103"/>
      <c r="ITY25" s="103"/>
      <c r="ITZ25" s="103"/>
      <c r="IUA25" s="103"/>
      <c r="IUB25" s="103"/>
      <c r="IUC25" s="103"/>
      <c r="IUD25" s="103"/>
      <c r="IUE25" s="103"/>
      <c r="IUF25" s="103"/>
      <c r="IUG25" s="103"/>
      <c r="IUH25" s="103"/>
      <c r="IUI25" s="103"/>
      <c r="IUJ25" s="103"/>
      <c r="IUK25" s="103"/>
      <c r="IUL25" s="103"/>
      <c r="IUM25" s="103"/>
      <c r="IUN25" s="103"/>
      <c r="IUO25" s="103"/>
      <c r="IUP25" s="103"/>
      <c r="IUQ25" s="103"/>
      <c r="IUR25" s="103"/>
      <c r="IUS25" s="103"/>
      <c r="IUT25" s="103"/>
      <c r="IUU25" s="103"/>
      <c r="IUV25" s="103"/>
      <c r="IUW25" s="103"/>
      <c r="IUX25" s="103"/>
      <c r="IUY25" s="103"/>
      <c r="IUZ25" s="103"/>
      <c r="IVA25" s="103"/>
      <c r="IVB25" s="103"/>
      <c r="IVC25" s="103"/>
      <c r="IVD25" s="103"/>
      <c r="IVE25" s="103"/>
      <c r="IVF25" s="103"/>
      <c r="IVG25" s="103"/>
      <c r="IVH25" s="103"/>
      <c r="IVI25" s="103"/>
      <c r="IVJ25" s="103"/>
      <c r="IVK25" s="103"/>
      <c r="IVL25" s="103"/>
      <c r="IVM25" s="103"/>
      <c r="IVN25" s="103"/>
      <c r="IVO25" s="103"/>
      <c r="IVP25" s="103"/>
      <c r="IVQ25" s="103"/>
      <c r="IVR25" s="103"/>
      <c r="IVS25" s="103"/>
      <c r="IVT25" s="103"/>
      <c r="IVU25" s="103"/>
      <c r="IVV25" s="103"/>
      <c r="IVW25" s="103"/>
      <c r="IVX25" s="103"/>
      <c r="IVY25" s="103"/>
      <c r="IVZ25" s="103"/>
      <c r="IWA25" s="103"/>
      <c r="IWB25" s="103"/>
      <c r="IWC25" s="103"/>
      <c r="IWD25" s="103"/>
      <c r="IWE25" s="103"/>
      <c r="IWF25" s="103"/>
      <c r="IWG25" s="103"/>
      <c r="IWH25" s="103"/>
      <c r="IWI25" s="103"/>
      <c r="IWJ25" s="103"/>
      <c r="IWK25" s="103"/>
      <c r="IWL25" s="103"/>
      <c r="IWM25" s="103"/>
      <c r="IWN25" s="103"/>
      <c r="IWO25" s="103"/>
      <c r="IWP25" s="103"/>
      <c r="IWQ25" s="103"/>
      <c r="IWR25" s="103"/>
      <c r="IWS25" s="103"/>
      <c r="IWT25" s="103"/>
      <c r="IWU25" s="103"/>
      <c r="IWV25" s="103"/>
      <c r="IWW25" s="103"/>
      <c r="IWX25" s="103"/>
      <c r="IWY25" s="103"/>
      <c r="IWZ25" s="103"/>
      <c r="IXA25" s="103"/>
      <c r="IXB25" s="103"/>
      <c r="IXC25" s="103"/>
      <c r="IXD25" s="103"/>
      <c r="IXE25" s="103"/>
      <c r="IXF25" s="103"/>
      <c r="IXG25" s="103"/>
      <c r="IXH25" s="103"/>
      <c r="IXI25" s="103"/>
      <c r="IXJ25" s="103"/>
      <c r="IXK25" s="103"/>
      <c r="IXL25" s="103"/>
      <c r="IXM25" s="103"/>
      <c r="IXN25" s="103"/>
      <c r="IXO25" s="103"/>
      <c r="IXP25" s="103"/>
      <c r="IXQ25" s="103"/>
      <c r="IXR25" s="103"/>
      <c r="IXS25" s="103"/>
      <c r="IXT25" s="103"/>
      <c r="IXU25" s="103"/>
      <c r="IXV25" s="103"/>
      <c r="IXW25" s="103"/>
      <c r="IXX25" s="103"/>
      <c r="IXY25" s="103"/>
      <c r="IXZ25" s="103"/>
      <c r="IYA25" s="103"/>
      <c r="IYB25" s="103"/>
      <c r="IYC25" s="103"/>
      <c r="IYD25" s="103"/>
      <c r="IYE25" s="103"/>
      <c r="IYF25" s="103"/>
      <c r="IYG25" s="103"/>
      <c r="IYH25" s="103"/>
      <c r="IYI25" s="103"/>
      <c r="IYJ25" s="103"/>
      <c r="IYK25" s="103"/>
      <c r="IYL25" s="103"/>
      <c r="IYM25" s="103"/>
      <c r="IYN25" s="103"/>
      <c r="IYO25" s="103"/>
      <c r="IYP25" s="103"/>
      <c r="IYQ25" s="103"/>
      <c r="IYR25" s="103"/>
      <c r="IYS25" s="103"/>
      <c r="IYT25" s="103"/>
      <c r="IYU25" s="103"/>
      <c r="IYV25" s="103"/>
      <c r="IYW25" s="103"/>
      <c r="IYX25" s="103"/>
      <c r="IYY25" s="103"/>
      <c r="IYZ25" s="103"/>
      <c r="IZA25" s="103"/>
      <c r="IZB25" s="103"/>
      <c r="IZC25" s="103"/>
      <c r="IZD25" s="103"/>
      <c r="IZE25" s="103"/>
      <c r="IZF25" s="103"/>
      <c r="IZG25" s="103"/>
      <c r="IZH25" s="103"/>
      <c r="IZI25" s="103"/>
      <c r="IZJ25" s="103"/>
      <c r="IZK25" s="103"/>
      <c r="IZL25" s="103"/>
      <c r="IZM25" s="103"/>
      <c r="IZN25" s="103"/>
      <c r="IZO25" s="103"/>
      <c r="IZP25" s="103"/>
      <c r="IZQ25" s="103"/>
      <c r="IZR25" s="103"/>
      <c r="IZS25" s="103"/>
      <c r="IZT25" s="103"/>
      <c r="IZU25" s="103"/>
      <c r="IZV25" s="103"/>
      <c r="IZW25" s="103"/>
      <c r="IZX25" s="103"/>
      <c r="IZY25" s="103"/>
      <c r="IZZ25" s="103"/>
      <c r="JAA25" s="103"/>
      <c r="JAB25" s="103"/>
      <c r="JAC25" s="103"/>
      <c r="JAD25" s="103"/>
      <c r="JAE25" s="103"/>
      <c r="JAF25" s="103"/>
      <c r="JAG25" s="103"/>
      <c r="JAH25" s="103"/>
      <c r="JAI25" s="103"/>
      <c r="JAJ25" s="103"/>
      <c r="JAK25" s="103"/>
      <c r="JAL25" s="103"/>
      <c r="JAM25" s="103"/>
      <c r="JAN25" s="103"/>
      <c r="JAO25" s="103"/>
      <c r="JAP25" s="103"/>
      <c r="JAQ25" s="103"/>
      <c r="JAR25" s="103"/>
      <c r="JAS25" s="103"/>
      <c r="JAT25" s="103"/>
      <c r="JAU25" s="103"/>
      <c r="JAV25" s="103"/>
      <c r="JAW25" s="103"/>
      <c r="JAX25" s="103"/>
      <c r="JAY25" s="103"/>
      <c r="JAZ25" s="103"/>
      <c r="JBA25" s="103"/>
      <c r="JBB25" s="103"/>
      <c r="JBC25" s="103"/>
      <c r="JBD25" s="103"/>
      <c r="JBE25" s="103"/>
      <c r="JBF25" s="103"/>
      <c r="JBG25" s="103"/>
      <c r="JBH25" s="103"/>
      <c r="JBI25" s="103"/>
      <c r="JBJ25" s="103"/>
      <c r="JBK25" s="103"/>
      <c r="JBL25" s="103"/>
      <c r="JBM25" s="103"/>
      <c r="JBN25" s="103"/>
      <c r="JBO25" s="103"/>
      <c r="JBP25" s="103"/>
      <c r="JBQ25" s="103"/>
      <c r="JBR25" s="103"/>
      <c r="JBS25" s="103"/>
      <c r="JBT25" s="103"/>
      <c r="JBU25" s="103"/>
      <c r="JBV25" s="103"/>
      <c r="JBW25" s="103"/>
      <c r="JBX25" s="103"/>
      <c r="JBY25" s="103"/>
      <c r="JBZ25" s="103"/>
      <c r="JCA25" s="103"/>
      <c r="JCB25" s="103"/>
      <c r="JCC25" s="103"/>
      <c r="JCD25" s="103"/>
      <c r="JCE25" s="103"/>
      <c r="JCF25" s="103"/>
      <c r="JCG25" s="103"/>
      <c r="JCH25" s="103"/>
      <c r="JCI25" s="103"/>
      <c r="JCJ25" s="103"/>
      <c r="JCK25" s="103"/>
      <c r="JCL25" s="103"/>
      <c r="JCM25" s="103"/>
      <c r="JCN25" s="103"/>
      <c r="JCO25" s="103"/>
      <c r="JCP25" s="103"/>
      <c r="JCQ25" s="103"/>
      <c r="JCR25" s="103"/>
      <c r="JCS25" s="103"/>
      <c r="JCT25" s="103"/>
      <c r="JCU25" s="103"/>
      <c r="JCV25" s="103"/>
      <c r="JCW25" s="103"/>
      <c r="JCX25" s="103"/>
      <c r="JCY25" s="103"/>
      <c r="JCZ25" s="103"/>
      <c r="JDA25" s="103"/>
      <c r="JDB25" s="103"/>
      <c r="JDC25" s="103"/>
      <c r="JDD25" s="103"/>
      <c r="JDE25" s="103"/>
      <c r="JDF25" s="103"/>
      <c r="JDG25" s="103"/>
      <c r="JDH25" s="103"/>
      <c r="JDI25" s="103"/>
      <c r="JDJ25" s="103"/>
      <c r="JDK25" s="103"/>
      <c r="JDL25" s="103"/>
      <c r="JDM25" s="103"/>
      <c r="JDN25" s="103"/>
      <c r="JDO25" s="103"/>
      <c r="JDP25" s="103"/>
      <c r="JDQ25" s="103"/>
      <c r="JDR25" s="103"/>
      <c r="JDS25" s="103"/>
      <c r="JDT25" s="103"/>
      <c r="JDU25" s="103"/>
      <c r="JDV25" s="103"/>
      <c r="JDW25" s="103"/>
      <c r="JDX25" s="103"/>
      <c r="JDY25" s="103"/>
      <c r="JDZ25" s="103"/>
      <c r="JEA25" s="103"/>
      <c r="JEB25" s="103"/>
      <c r="JEC25" s="103"/>
      <c r="JED25" s="103"/>
      <c r="JEE25" s="103"/>
      <c r="JEF25" s="103"/>
      <c r="JEG25" s="103"/>
      <c r="JEH25" s="103"/>
      <c r="JEI25" s="103"/>
      <c r="JEJ25" s="103"/>
      <c r="JEK25" s="103"/>
      <c r="JEL25" s="103"/>
      <c r="JEM25" s="103"/>
      <c r="JEN25" s="103"/>
      <c r="JEO25" s="103"/>
      <c r="JEP25" s="103"/>
      <c r="JEQ25" s="103"/>
      <c r="JER25" s="103"/>
      <c r="JES25" s="103"/>
      <c r="JET25" s="103"/>
      <c r="JEU25" s="103"/>
      <c r="JEV25" s="103"/>
      <c r="JEW25" s="103"/>
      <c r="JEX25" s="103"/>
      <c r="JEY25" s="103"/>
      <c r="JEZ25" s="103"/>
      <c r="JFA25" s="103"/>
      <c r="JFB25" s="103"/>
      <c r="JFC25" s="103"/>
      <c r="JFD25" s="103"/>
      <c r="JFE25" s="103"/>
      <c r="JFF25" s="103"/>
      <c r="JFG25" s="103"/>
      <c r="JFH25" s="103"/>
      <c r="JFI25" s="103"/>
      <c r="JFJ25" s="103"/>
      <c r="JFK25" s="103"/>
      <c r="JFL25" s="103"/>
      <c r="JFM25" s="103"/>
      <c r="JFN25" s="103"/>
      <c r="JFO25" s="103"/>
      <c r="JFP25" s="103"/>
      <c r="JFQ25" s="103"/>
      <c r="JFR25" s="103"/>
      <c r="JFS25" s="103"/>
      <c r="JFT25" s="103"/>
      <c r="JFU25" s="103"/>
      <c r="JFV25" s="103"/>
      <c r="JFW25" s="103"/>
      <c r="JFX25" s="103"/>
      <c r="JFY25" s="103"/>
      <c r="JFZ25" s="103"/>
      <c r="JGA25" s="103"/>
      <c r="JGB25" s="103"/>
      <c r="JGC25" s="103"/>
      <c r="JGD25" s="103"/>
      <c r="JGE25" s="103"/>
      <c r="JGF25" s="103"/>
      <c r="JGG25" s="103"/>
      <c r="JGH25" s="103"/>
      <c r="JGI25" s="103"/>
      <c r="JGJ25" s="103"/>
      <c r="JGK25" s="103"/>
      <c r="JGL25" s="103"/>
      <c r="JGM25" s="103"/>
      <c r="JGN25" s="103"/>
      <c r="JGO25" s="103"/>
      <c r="JGP25" s="103"/>
      <c r="JGQ25" s="103"/>
      <c r="JGR25" s="103"/>
      <c r="JGS25" s="103"/>
      <c r="JGT25" s="103"/>
      <c r="JGU25" s="103"/>
      <c r="JGV25" s="103"/>
      <c r="JGW25" s="103"/>
      <c r="JGX25" s="103"/>
      <c r="JGY25" s="103"/>
      <c r="JGZ25" s="103"/>
      <c r="JHA25" s="103"/>
      <c r="JHB25" s="103"/>
      <c r="JHC25" s="103"/>
      <c r="JHD25" s="103"/>
      <c r="JHE25" s="103"/>
      <c r="JHF25" s="103"/>
      <c r="JHG25" s="103"/>
      <c r="JHH25" s="103"/>
      <c r="JHI25" s="103"/>
      <c r="JHJ25" s="103"/>
      <c r="JHK25" s="103"/>
      <c r="JHL25" s="103"/>
      <c r="JHM25" s="103"/>
      <c r="JHN25" s="103"/>
      <c r="JHO25" s="103"/>
      <c r="JHP25" s="103"/>
      <c r="JHQ25" s="103"/>
      <c r="JHR25" s="103"/>
      <c r="JHS25" s="103"/>
      <c r="JHT25" s="103"/>
      <c r="JHU25" s="103"/>
      <c r="JHV25" s="103"/>
      <c r="JHW25" s="103"/>
      <c r="JHX25" s="103"/>
      <c r="JHY25" s="103"/>
      <c r="JHZ25" s="103"/>
      <c r="JIA25" s="103"/>
      <c r="JIB25" s="103"/>
      <c r="JIC25" s="103"/>
      <c r="JID25" s="103"/>
      <c r="JIE25" s="103"/>
      <c r="JIF25" s="103"/>
      <c r="JIG25" s="103"/>
      <c r="JIH25" s="103"/>
      <c r="JII25" s="103"/>
      <c r="JIJ25" s="103"/>
      <c r="JIK25" s="103"/>
      <c r="JIL25" s="103"/>
      <c r="JIM25" s="103"/>
      <c r="JIN25" s="103"/>
      <c r="JIO25" s="103"/>
      <c r="JIP25" s="103"/>
      <c r="JIQ25" s="103"/>
      <c r="JIR25" s="103"/>
      <c r="JIS25" s="103"/>
      <c r="JIT25" s="103"/>
      <c r="JIU25" s="103"/>
      <c r="JIV25" s="103"/>
      <c r="JIW25" s="103"/>
      <c r="JIX25" s="103"/>
      <c r="JIY25" s="103"/>
      <c r="JIZ25" s="103"/>
      <c r="JJA25" s="103"/>
      <c r="JJB25" s="103"/>
      <c r="JJC25" s="103"/>
      <c r="JJD25" s="103"/>
      <c r="JJE25" s="103"/>
      <c r="JJF25" s="103"/>
      <c r="JJG25" s="103"/>
      <c r="JJH25" s="103"/>
      <c r="JJI25" s="103"/>
      <c r="JJJ25" s="103"/>
      <c r="JJK25" s="103"/>
      <c r="JJL25" s="103"/>
      <c r="JJM25" s="103"/>
      <c r="JJN25" s="103"/>
      <c r="JJO25" s="103"/>
      <c r="JJP25" s="103"/>
      <c r="JJQ25" s="103"/>
      <c r="JJR25" s="103"/>
      <c r="JJS25" s="103"/>
      <c r="JJT25" s="103"/>
      <c r="JJU25" s="103"/>
      <c r="JJV25" s="103"/>
      <c r="JJW25" s="103"/>
      <c r="JJX25" s="103"/>
      <c r="JJY25" s="103"/>
      <c r="JJZ25" s="103"/>
      <c r="JKA25" s="103"/>
      <c r="JKB25" s="103"/>
      <c r="JKC25" s="103"/>
      <c r="JKD25" s="103"/>
      <c r="JKE25" s="103"/>
      <c r="JKF25" s="103"/>
      <c r="JKG25" s="103"/>
      <c r="JKH25" s="103"/>
      <c r="JKI25" s="103"/>
      <c r="JKJ25" s="103"/>
      <c r="JKK25" s="103"/>
      <c r="JKL25" s="103"/>
      <c r="JKM25" s="103"/>
      <c r="JKN25" s="103"/>
      <c r="JKO25" s="103"/>
      <c r="JKP25" s="103"/>
      <c r="JKQ25" s="103"/>
      <c r="JKR25" s="103"/>
      <c r="JKS25" s="103"/>
      <c r="JKT25" s="103"/>
      <c r="JKU25" s="103"/>
      <c r="JKV25" s="103"/>
      <c r="JKW25" s="103"/>
      <c r="JKX25" s="103"/>
      <c r="JKY25" s="103"/>
      <c r="JKZ25" s="103"/>
      <c r="JLA25" s="103"/>
      <c r="JLB25" s="103"/>
      <c r="JLC25" s="103"/>
      <c r="JLD25" s="103"/>
      <c r="JLE25" s="103"/>
      <c r="JLF25" s="103"/>
      <c r="JLG25" s="103"/>
      <c r="JLH25" s="103"/>
      <c r="JLI25" s="103"/>
      <c r="JLJ25" s="103"/>
      <c r="JLK25" s="103"/>
      <c r="JLL25" s="103"/>
      <c r="JLM25" s="103"/>
      <c r="JLN25" s="103"/>
      <c r="JLO25" s="103"/>
      <c r="JLP25" s="103"/>
      <c r="JLQ25" s="103"/>
      <c r="JLR25" s="103"/>
      <c r="JLS25" s="103"/>
      <c r="JLT25" s="103"/>
      <c r="JLU25" s="103"/>
      <c r="JLV25" s="103"/>
      <c r="JLW25" s="103"/>
      <c r="JLX25" s="103"/>
      <c r="JLY25" s="103"/>
      <c r="JLZ25" s="103"/>
      <c r="JMA25" s="103"/>
      <c r="JMB25" s="103"/>
      <c r="JMC25" s="103"/>
      <c r="JMD25" s="103"/>
      <c r="JME25" s="103"/>
      <c r="JMF25" s="103"/>
      <c r="JMG25" s="103"/>
      <c r="JMH25" s="103"/>
      <c r="JMI25" s="103"/>
      <c r="JMJ25" s="103"/>
      <c r="JMK25" s="103"/>
      <c r="JML25" s="103"/>
      <c r="JMM25" s="103"/>
      <c r="JMN25" s="103"/>
      <c r="JMO25" s="103"/>
      <c r="JMP25" s="103"/>
      <c r="JMQ25" s="103"/>
      <c r="JMR25" s="103"/>
      <c r="JMS25" s="103"/>
      <c r="JMT25" s="103"/>
      <c r="JMU25" s="103"/>
      <c r="JMV25" s="103"/>
      <c r="JMW25" s="103"/>
      <c r="JMX25" s="103"/>
      <c r="JMY25" s="103"/>
      <c r="JMZ25" s="103"/>
      <c r="JNA25" s="103"/>
      <c r="JNB25" s="103"/>
      <c r="JNC25" s="103"/>
      <c r="JND25" s="103"/>
      <c r="JNE25" s="103"/>
      <c r="JNF25" s="103"/>
      <c r="JNG25" s="103"/>
      <c r="JNH25" s="103"/>
      <c r="JNI25" s="103"/>
      <c r="JNJ25" s="103"/>
      <c r="JNK25" s="103"/>
      <c r="JNL25" s="103"/>
      <c r="JNM25" s="103"/>
      <c r="JNN25" s="103"/>
      <c r="JNO25" s="103"/>
      <c r="JNP25" s="103"/>
      <c r="JNQ25" s="103"/>
      <c r="JNR25" s="103"/>
      <c r="JNS25" s="103"/>
      <c r="JNT25" s="103"/>
      <c r="JNU25" s="103"/>
      <c r="JNV25" s="103"/>
      <c r="JNW25" s="103"/>
      <c r="JNX25" s="103"/>
      <c r="JNY25" s="103"/>
      <c r="JNZ25" s="103"/>
      <c r="JOA25" s="103"/>
      <c r="JOB25" s="103"/>
      <c r="JOC25" s="103"/>
      <c r="JOD25" s="103"/>
      <c r="JOE25" s="103"/>
      <c r="JOF25" s="103"/>
      <c r="JOG25" s="103"/>
      <c r="JOH25" s="103"/>
      <c r="JOI25" s="103"/>
      <c r="JOJ25" s="103"/>
      <c r="JOK25" s="103"/>
      <c r="JOL25" s="103"/>
      <c r="JOM25" s="103"/>
      <c r="JON25" s="103"/>
      <c r="JOO25" s="103"/>
      <c r="JOP25" s="103"/>
      <c r="JOQ25" s="103"/>
      <c r="JOR25" s="103"/>
      <c r="JOS25" s="103"/>
      <c r="JOT25" s="103"/>
      <c r="JOU25" s="103"/>
      <c r="JOV25" s="103"/>
      <c r="JOW25" s="103"/>
      <c r="JOX25" s="103"/>
      <c r="JOY25" s="103"/>
      <c r="JOZ25" s="103"/>
      <c r="JPA25" s="103"/>
      <c r="JPB25" s="103"/>
      <c r="JPC25" s="103"/>
      <c r="JPD25" s="103"/>
      <c r="JPE25" s="103"/>
      <c r="JPF25" s="103"/>
      <c r="JPG25" s="103"/>
      <c r="JPH25" s="103"/>
      <c r="JPI25" s="103"/>
      <c r="JPJ25" s="103"/>
      <c r="JPK25" s="103"/>
      <c r="JPL25" s="103"/>
      <c r="JPM25" s="103"/>
      <c r="JPN25" s="103"/>
      <c r="JPO25" s="103"/>
      <c r="JPP25" s="103"/>
      <c r="JPQ25" s="103"/>
      <c r="JPR25" s="103"/>
      <c r="JPS25" s="103"/>
      <c r="JPT25" s="103"/>
      <c r="JPU25" s="103"/>
      <c r="JPV25" s="103"/>
      <c r="JPW25" s="103"/>
      <c r="JPX25" s="103"/>
      <c r="JPY25" s="103"/>
      <c r="JPZ25" s="103"/>
      <c r="JQA25" s="103"/>
      <c r="JQB25" s="103"/>
      <c r="JQC25" s="103"/>
      <c r="JQD25" s="103"/>
      <c r="JQE25" s="103"/>
      <c r="JQF25" s="103"/>
      <c r="JQG25" s="103"/>
      <c r="JQH25" s="103"/>
      <c r="JQI25" s="103"/>
      <c r="JQJ25" s="103"/>
      <c r="JQK25" s="103"/>
      <c r="JQL25" s="103"/>
      <c r="JQM25" s="103"/>
      <c r="JQN25" s="103"/>
      <c r="JQO25" s="103"/>
      <c r="JQP25" s="103"/>
      <c r="JQQ25" s="103"/>
      <c r="JQR25" s="103"/>
      <c r="JQS25" s="103"/>
      <c r="JQT25" s="103"/>
      <c r="JQU25" s="103"/>
      <c r="JQV25" s="103"/>
      <c r="JQW25" s="103"/>
      <c r="JQX25" s="103"/>
      <c r="JQY25" s="103"/>
      <c r="JQZ25" s="103"/>
      <c r="JRA25" s="103"/>
      <c r="JRB25" s="103"/>
      <c r="JRC25" s="103"/>
      <c r="JRD25" s="103"/>
      <c r="JRE25" s="103"/>
      <c r="JRF25" s="103"/>
      <c r="JRG25" s="103"/>
      <c r="JRH25" s="103"/>
      <c r="JRI25" s="103"/>
      <c r="JRJ25" s="103"/>
      <c r="JRK25" s="103"/>
      <c r="JRL25" s="103"/>
      <c r="JRM25" s="103"/>
      <c r="JRN25" s="103"/>
      <c r="JRO25" s="103"/>
      <c r="JRP25" s="103"/>
      <c r="JRQ25" s="103"/>
      <c r="JRR25" s="103"/>
      <c r="JRS25" s="103"/>
      <c r="JRT25" s="103"/>
      <c r="JRU25" s="103"/>
      <c r="JRV25" s="103"/>
      <c r="JRW25" s="103"/>
      <c r="JRX25" s="103"/>
      <c r="JRY25" s="103"/>
      <c r="JRZ25" s="103"/>
      <c r="JSA25" s="103"/>
      <c r="JSB25" s="103"/>
      <c r="JSC25" s="103"/>
      <c r="JSD25" s="103"/>
      <c r="JSE25" s="103"/>
      <c r="JSF25" s="103"/>
      <c r="JSG25" s="103"/>
      <c r="JSH25" s="103"/>
      <c r="JSI25" s="103"/>
      <c r="JSJ25" s="103"/>
      <c r="JSK25" s="103"/>
      <c r="JSL25" s="103"/>
      <c r="JSM25" s="103"/>
      <c r="JSN25" s="103"/>
      <c r="JSO25" s="103"/>
      <c r="JSP25" s="103"/>
      <c r="JSQ25" s="103"/>
      <c r="JSR25" s="103"/>
      <c r="JSS25" s="103"/>
      <c r="JST25" s="103"/>
      <c r="JSU25" s="103"/>
      <c r="JSV25" s="103"/>
      <c r="JSW25" s="103"/>
      <c r="JSX25" s="103"/>
      <c r="JSY25" s="103"/>
      <c r="JSZ25" s="103"/>
      <c r="JTA25" s="103"/>
      <c r="JTB25" s="103"/>
      <c r="JTC25" s="103"/>
      <c r="JTD25" s="103"/>
      <c r="JTE25" s="103"/>
      <c r="JTF25" s="103"/>
      <c r="JTG25" s="103"/>
      <c r="JTH25" s="103"/>
      <c r="JTI25" s="103"/>
      <c r="JTJ25" s="103"/>
      <c r="JTK25" s="103"/>
      <c r="JTL25" s="103"/>
      <c r="JTM25" s="103"/>
      <c r="JTN25" s="103"/>
      <c r="JTO25" s="103"/>
      <c r="JTP25" s="103"/>
      <c r="JTQ25" s="103"/>
      <c r="JTR25" s="103"/>
      <c r="JTS25" s="103"/>
      <c r="JTT25" s="103"/>
      <c r="JTU25" s="103"/>
      <c r="JTV25" s="103"/>
      <c r="JTW25" s="103"/>
      <c r="JTX25" s="103"/>
      <c r="JTY25" s="103"/>
      <c r="JTZ25" s="103"/>
      <c r="JUA25" s="103"/>
      <c r="JUB25" s="103"/>
      <c r="JUC25" s="103"/>
      <c r="JUD25" s="103"/>
      <c r="JUE25" s="103"/>
      <c r="JUF25" s="103"/>
      <c r="JUG25" s="103"/>
      <c r="JUH25" s="103"/>
      <c r="JUI25" s="103"/>
      <c r="JUJ25" s="103"/>
      <c r="JUK25" s="103"/>
      <c r="JUL25" s="103"/>
      <c r="JUM25" s="103"/>
      <c r="JUN25" s="103"/>
      <c r="JUO25" s="103"/>
      <c r="JUP25" s="103"/>
      <c r="JUQ25" s="103"/>
      <c r="JUR25" s="103"/>
      <c r="JUS25" s="103"/>
      <c r="JUT25" s="103"/>
      <c r="JUU25" s="103"/>
      <c r="JUV25" s="103"/>
      <c r="JUW25" s="103"/>
      <c r="JUX25" s="103"/>
      <c r="JUY25" s="103"/>
      <c r="JUZ25" s="103"/>
      <c r="JVA25" s="103"/>
      <c r="JVB25" s="103"/>
      <c r="JVC25" s="103"/>
      <c r="JVD25" s="103"/>
      <c r="JVE25" s="103"/>
      <c r="JVF25" s="103"/>
      <c r="JVG25" s="103"/>
      <c r="JVH25" s="103"/>
      <c r="JVI25" s="103"/>
      <c r="JVJ25" s="103"/>
      <c r="JVK25" s="103"/>
      <c r="JVL25" s="103"/>
      <c r="JVM25" s="103"/>
      <c r="JVN25" s="103"/>
      <c r="JVO25" s="103"/>
      <c r="JVP25" s="103"/>
      <c r="JVQ25" s="103"/>
      <c r="JVR25" s="103"/>
      <c r="JVS25" s="103"/>
      <c r="JVT25" s="103"/>
      <c r="JVU25" s="103"/>
      <c r="JVV25" s="103"/>
      <c r="JVW25" s="103"/>
      <c r="JVX25" s="103"/>
      <c r="JVY25" s="103"/>
      <c r="JVZ25" s="103"/>
      <c r="JWA25" s="103"/>
      <c r="JWB25" s="103"/>
      <c r="JWC25" s="103"/>
      <c r="JWD25" s="103"/>
      <c r="JWE25" s="103"/>
      <c r="JWF25" s="103"/>
      <c r="JWG25" s="103"/>
      <c r="JWH25" s="103"/>
      <c r="JWI25" s="103"/>
      <c r="JWJ25" s="103"/>
      <c r="JWK25" s="103"/>
      <c r="JWL25" s="103"/>
      <c r="JWM25" s="103"/>
      <c r="JWN25" s="103"/>
      <c r="JWO25" s="103"/>
      <c r="JWP25" s="103"/>
      <c r="JWQ25" s="103"/>
      <c r="JWR25" s="103"/>
      <c r="JWS25" s="103"/>
      <c r="JWT25" s="103"/>
      <c r="JWU25" s="103"/>
      <c r="JWV25" s="103"/>
      <c r="JWW25" s="103"/>
      <c r="JWX25" s="103"/>
      <c r="JWY25" s="103"/>
      <c r="JWZ25" s="103"/>
      <c r="JXA25" s="103"/>
      <c r="JXB25" s="103"/>
      <c r="JXC25" s="103"/>
      <c r="JXD25" s="103"/>
      <c r="JXE25" s="103"/>
      <c r="JXF25" s="103"/>
      <c r="JXG25" s="103"/>
      <c r="JXH25" s="103"/>
      <c r="JXI25" s="103"/>
      <c r="JXJ25" s="103"/>
      <c r="JXK25" s="103"/>
      <c r="JXL25" s="103"/>
      <c r="JXM25" s="103"/>
      <c r="JXN25" s="103"/>
      <c r="JXO25" s="103"/>
      <c r="JXP25" s="103"/>
      <c r="JXQ25" s="103"/>
      <c r="JXR25" s="103"/>
      <c r="JXS25" s="103"/>
      <c r="JXT25" s="103"/>
      <c r="JXU25" s="103"/>
      <c r="JXV25" s="103"/>
      <c r="JXW25" s="103"/>
      <c r="JXX25" s="103"/>
      <c r="JXY25" s="103"/>
      <c r="JXZ25" s="103"/>
      <c r="JYA25" s="103"/>
      <c r="JYB25" s="103"/>
      <c r="JYC25" s="103"/>
      <c r="JYD25" s="103"/>
      <c r="JYE25" s="103"/>
      <c r="JYF25" s="103"/>
      <c r="JYG25" s="103"/>
      <c r="JYH25" s="103"/>
      <c r="JYI25" s="103"/>
      <c r="JYJ25" s="103"/>
      <c r="JYK25" s="103"/>
      <c r="JYL25" s="103"/>
      <c r="JYM25" s="103"/>
      <c r="JYN25" s="103"/>
      <c r="JYO25" s="103"/>
      <c r="JYP25" s="103"/>
      <c r="JYQ25" s="103"/>
      <c r="JYR25" s="103"/>
      <c r="JYS25" s="103"/>
      <c r="JYT25" s="103"/>
      <c r="JYU25" s="103"/>
      <c r="JYV25" s="103"/>
      <c r="JYW25" s="103"/>
      <c r="JYX25" s="103"/>
      <c r="JYY25" s="103"/>
      <c r="JYZ25" s="103"/>
      <c r="JZA25" s="103"/>
      <c r="JZB25" s="103"/>
      <c r="JZC25" s="103"/>
      <c r="JZD25" s="103"/>
      <c r="JZE25" s="103"/>
      <c r="JZF25" s="103"/>
      <c r="JZG25" s="103"/>
      <c r="JZH25" s="103"/>
      <c r="JZI25" s="103"/>
      <c r="JZJ25" s="103"/>
      <c r="JZK25" s="103"/>
      <c r="JZL25" s="103"/>
      <c r="JZM25" s="103"/>
      <c r="JZN25" s="103"/>
      <c r="JZO25" s="103"/>
      <c r="JZP25" s="103"/>
      <c r="JZQ25" s="103"/>
      <c r="JZR25" s="103"/>
      <c r="JZS25" s="103"/>
      <c r="JZT25" s="103"/>
      <c r="JZU25" s="103"/>
      <c r="JZV25" s="103"/>
      <c r="JZW25" s="103"/>
      <c r="JZX25" s="103"/>
      <c r="JZY25" s="103"/>
      <c r="JZZ25" s="103"/>
      <c r="KAA25" s="103"/>
      <c r="KAB25" s="103"/>
      <c r="KAC25" s="103"/>
      <c r="KAD25" s="103"/>
      <c r="KAE25" s="103"/>
      <c r="KAF25" s="103"/>
      <c r="KAG25" s="103"/>
      <c r="KAH25" s="103"/>
      <c r="KAI25" s="103"/>
      <c r="KAJ25" s="103"/>
      <c r="KAK25" s="103"/>
      <c r="KAL25" s="103"/>
      <c r="KAM25" s="103"/>
      <c r="KAN25" s="103"/>
      <c r="KAO25" s="103"/>
      <c r="KAP25" s="103"/>
      <c r="KAQ25" s="103"/>
      <c r="KAR25" s="103"/>
      <c r="KAS25" s="103"/>
      <c r="KAT25" s="103"/>
      <c r="KAU25" s="103"/>
      <c r="KAV25" s="103"/>
      <c r="KAW25" s="103"/>
      <c r="KAX25" s="103"/>
      <c r="KAY25" s="103"/>
      <c r="KAZ25" s="103"/>
      <c r="KBA25" s="103"/>
      <c r="KBB25" s="103"/>
      <c r="KBC25" s="103"/>
      <c r="KBD25" s="103"/>
      <c r="KBE25" s="103"/>
      <c r="KBF25" s="103"/>
      <c r="KBG25" s="103"/>
      <c r="KBH25" s="103"/>
      <c r="KBI25" s="103"/>
      <c r="KBJ25" s="103"/>
      <c r="KBK25" s="103"/>
      <c r="KBL25" s="103"/>
      <c r="KBM25" s="103"/>
      <c r="KBN25" s="103"/>
      <c r="KBO25" s="103"/>
      <c r="KBP25" s="103"/>
      <c r="KBQ25" s="103"/>
      <c r="KBR25" s="103"/>
      <c r="KBS25" s="103"/>
      <c r="KBT25" s="103"/>
      <c r="KBU25" s="103"/>
      <c r="KBV25" s="103"/>
      <c r="KBW25" s="103"/>
      <c r="KBX25" s="103"/>
      <c r="KBY25" s="103"/>
      <c r="KBZ25" s="103"/>
      <c r="KCA25" s="103"/>
      <c r="KCB25" s="103"/>
      <c r="KCC25" s="103"/>
      <c r="KCD25" s="103"/>
      <c r="KCE25" s="103"/>
      <c r="KCF25" s="103"/>
      <c r="KCG25" s="103"/>
      <c r="KCH25" s="103"/>
      <c r="KCI25" s="103"/>
      <c r="KCJ25" s="103"/>
      <c r="KCK25" s="103"/>
      <c r="KCL25" s="103"/>
      <c r="KCM25" s="103"/>
      <c r="KCN25" s="103"/>
      <c r="KCO25" s="103"/>
      <c r="KCP25" s="103"/>
      <c r="KCQ25" s="103"/>
      <c r="KCR25" s="103"/>
      <c r="KCS25" s="103"/>
      <c r="KCT25" s="103"/>
      <c r="KCU25" s="103"/>
      <c r="KCV25" s="103"/>
      <c r="KCW25" s="103"/>
      <c r="KCX25" s="103"/>
      <c r="KCY25" s="103"/>
      <c r="KCZ25" s="103"/>
      <c r="KDA25" s="103"/>
      <c r="KDB25" s="103"/>
      <c r="KDC25" s="103"/>
      <c r="KDD25" s="103"/>
      <c r="KDE25" s="103"/>
      <c r="KDF25" s="103"/>
      <c r="KDG25" s="103"/>
      <c r="KDH25" s="103"/>
      <c r="KDI25" s="103"/>
      <c r="KDJ25" s="103"/>
      <c r="KDK25" s="103"/>
      <c r="KDL25" s="103"/>
      <c r="KDM25" s="103"/>
      <c r="KDN25" s="103"/>
      <c r="KDO25" s="103"/>
      <c r="KDP25" s="103"/>
      <c r="KDQ25" s="103"/>
      <c r="KDR25" s="103"/>
      <c r="KDS25" s="103"/>
      <c r="KDT25" s="103"/>
      <c r="KDU25" s="103"/>
      <c r="KDV25" s="103"/>
      <c r="KDW25" s="103"/>
      <c r="KDX25" s="103"/>
      <c r="KDY25" s="103"/>
      <c r="KDZ25" s="103"/>
      <c r="KEA25" s="103"/>
      <c r="KEB25" s="103"/>
      <c r="KEC25" s="103"/>
      <c r="KED25" s="103"/>
      <c r="KEE25" s="103"/>
      <c r="KEF25" s="103"/>
      <c r="KEG25" s="103"/>
      <c r="KEH25" s="103"/>
      <c r="KEI25" s="103"/>
      <c r="KEJ25" s="103"/>
      <c r="KEK25" s="103"/>
      <c r="KEL25" s="103"/>
      <c r="KEM25" s="103"/>
      <c r="KEN25" s="103"/>
      <c r="KEO25" s="103"/>
      <c r="KEP25" s="103"/>
      <c r="KEQ25" s="103"/>
      <c r="KER25" s="103"/>
      <c r="KES25" s="103"/>
      <c r="KET25" s="103"/>
      <c r="KEU25" s="103"/>
      <c r="KEV25" s="103"/>
      <c r="KEW25" s="103"/>
      <c r="KEX25" s="103"/>
      <c r="KEY25" s="103"/>
      <c r="KEZ25" s="103"/>
      <c r="KFA25" s="103"/>
      <c r="KFB25" s="103"/>
      <c r="KFC25" s="103"/>
      <c r="KFD25" s="103"/>
      <c r="KFE25" s="103"/>
      <c r="KFF25" s="103"/>
      <c r="KFG25" s="103"/>
      <c r="KFH25" s="103"/>
      <c r="KFI25" s="103"/>
      <c r="KFJ25" s="103"/>
      <c r="KFK25" s="103"/>
      <c r="KFL25" s="103"/>
      <c r="KFM25" s="103"/>
      <c r="KFN25" s="103"/>
      <c r="KFO25" s="103"/>
      <c r="KFP25" s="103"/>
      <c r="KFQ25" s="103"/>
      <c r="KFR25" s="103"/>
      <c r="KFS25" s="103"/>
      <c r="KFT25" s="103"/>
      <c r="KFU25" s="103"/>
      <c r="KFV25" s="103"/>
      <c r="KFW25" s="103"/>
      <c r="KFX25" s="103"/>
      <c r="KFY25" s="103"/>
      <c r="KFZ25" s="103"/>
      <c r="KGA25" s="103"/>
      <c r="KGB25" s="103"/>
      <c r="KGC25" s="103"/>
      <c r="KGD25" s="103"/>
      <c r="KGE25" s="103"/>
      <c r="KGF25" s="103"/>
      <c r="KGG25" s="103"/>
      <c r="KGH25" s="103"/>
      <c r="KGI25" s="103"/>
      <c r="KGJ25" s="103"/>
      <c r="KGK25" s="103"/>
      <c r="KGL25" s="103"/>
      <c r="KGM25" s="103"/>
      <c r="KGN25" s="103"/>
      <c r="KGO25" s="103"/>
      <c r="KGP25" s="103"/>
      <c r="KGQ25" s="103"/>
      <c r="KGR25" s="103"/>
      <c r="KGS25" s="103"/>
      <c r="KGT25" s="103"/>
      <c r="KGU25" s="103"/>
      <c r="KGV25" s="103"/>
      <c r="KGW25" s="103"/>
      <c r="KGX25" s="103"/>
      <c r="KGY25" s="103"/>
      <c r="KGZ25" s="103"/>
      <c r="KHA25" s="103"/>
      <c r="KHB25" s="103"/>
      <c r="KHC25" s="103"/>
      <c r="KHD25" s="103"/>
      <c r="KHE25" s="103"/>
      <c r="KHF25" s="103"/>
      <c r="KHG25" s="103"/>
      <c r="KHH25" s="103"/>
      <c r="KHI25" s="103"/>
      <c r="KHJ25" s="103"/>
      <c r="KHK25" s="103"/>
      <c r="KHL25" s="103"/>
      <c r="KHM25" s="103"/>
      <c r="KHN25" s="103"/>
      <c r="KHO25" s="103"/>
      <c r="KHP25" s="103"/>
      <c r="KHQ25" s="103"/>
      <c r="KHR25" s="103"/>
      <c r="KHS25" s="103"/>
      <c r="KHT25" s="103"/>
      <c r="KHU25" s="103"/>
      <c r="KHV25" s="103"/>
      <c r="KHW25" s="103"/>
      <c r="KHX25" s="103"/>
      <c r="KHY25" s="103"/>
      <c r="KHZ25" s="103"/>
      <c r="KIA25" s="103"/>
      <c r="KIB25" s="103"/>
      <c r="KIC25" s="103"/>
      <c r="KID25" s="103"/>
      <c r="KIE25" s="103"/>
      <c r="KIF25" s="103"/>
      <c r="KIG25" s="103"/>
      <c r="KIH25" s="103"/>
      <c r="KII25" s="103"/>
      <c r="KIJ25" s="103"/>
      <c r="KIK25" s="103"/>
      <c r="KIL25" s="103"/>
      <c r="KIM25" s="103"/>
      <c r="KIN25" s="103"/>
      <c r="KIO25" s="103"/>
      <c r="KIP25" s="103"/>
      <c r="KIQ25" s="103"/>
      <c r="KIR25" s="103"/>
      <c r="KIS25" s="103"/>
      <c r="KIT25" s="103"/>
      <c r="KIU25" s="103"/>
      <c r="KIV25" s="103"/>
      <c r="KIW25" s="103"/>
      <c r="KIX25" s="103"/>
      <c r="KIY25" s="103"/>
      <c r="KIZ25" s="103"/>
      <c r="KJA25" s="103"/>
      <c r="KJB25" s="103"/>
      <c r="KJC25" s="103"/>
      <c r="KJD25" s="103"/>
      <c r="KJE25" s="103"/>
      <c r="KJF25" s="103"/>
      <c r="KJG25" s="103"/>
      <c r="KJH25" s="103"/>
      <c r="KJI25" s="103"/>
      <c r="KJJ25" s="103"/>
      <c r="KJK25" s="103"/>
      <c r="KJL25" s="103"/>
      <c r="KJM25" s="103"/>
      <c r="KJN25" s="103"/>
      <c r="KJO25" s="103"/>
      <c r="KJP25" s="103"/>
      <c r="KJQ25" s="103"/>
      <c r="KJR25" s="103"/>
      <c r="KJS25" s="103"/>
      <c r="KJT25" s="103"/>
      <c r="KJU25" s="103"/>
      <c r="KJV25" s="103"/>
      <c r="KJW25" s="103"/>
      <c r="KJX25" s="103"/>
      <c r="KJY25" s="103"/>
      <c r="KJZ25" s="103"/>
      <c r="KKA25" s="103"/>
      <c r="KKB25" s="103"/>
      <c r="KKC25" s="103"/>
      <c r="KKD25" s="103"/>
      <c r="KKE25" s="103"/>
      <c r="KKF25" s="103"/>
      <c r="KKG25" s="103"/>
      <c r="KKH25" s="103"/>
      <c r="KKI25" s="103"/>
      <c r="KKJ25" s="103"/>
      <c r="KKK25" s="103"/>
      <c r="KKL25" s="103"/>
      <c r="KKM25" s="103"/>
      <c r="KKN25" s="103"/>
      <c r="KKO25" s="103"/>
      <c r="KKP25" s="103"/>
      <c r="KKQ25" s="103"/>
      <c r="KKR25" s="103"/>
      <c r="KKS25" s="103"/>
      <c r="KKT25" s="103"/>
      <c r="KKU25" s="103"/>
      <c r="KKV25" s="103"/>
      <c r="KKW25" s="103"/>
      <c r="KKX25" s="103"/>
      <c r="KKY25" s="103"/>
      <c r="KKZ25" s="103"/>
      <c r="KLA25" s="103"/>
      <c r="KLB25" s="103"/>
      <c r="KLC25" s="103"/>
      <c r="KLD25" s="103"/>
      <c r="KLE25" s="103"/>
      <c r="KLF25" s="103"/>
      <c r="KLG25" s="103"/>
      <c r="KLH25" s="103"/>
      <c r="KLI25" s="103"/>
      <c r="KLJ25" s="103"/>
      <c r="KLK25" s="103"/>
      <c r="KLL25" s="103"/>
      <c r="KLM25" s="103"/>
      <c r="KLN25" s="103"/>
      <c r="KLO25" s="103"/>
      <c r="KLP25" s="103"/>
      <c r="KLQ25" s="103"/>
      <c r="KLR25" s="103"/>
      <c r="KLS25" s="103"/>
      <c r="KLT25" s="103"/>
      <c r="KLU25" s="103"/>
      <c r="KLV25" s="103"/>
      <c r="KLW25" s="103"/>
      <c r="KLX25" s="103"/>
      <c r="KLY25" s="103"/>
      <c r="KLZ25" s="103"/>
      <c r="KMA25" s="103"/>
      <c r="KMB25" s="103"/>
      <c r="KMC25" s="103"/>
      <c r="KMD25" s="103"/>
      <c r="KME25" s="103"/>
      <c r="KMF25" s="103"/>
      <c r="KMG25" s="103"/>
      <c r="KMH25" s="103"/>
      <c r="KMI25" s="103"/>
      <c r="KMJ25" s="103"/>
      <c r="KMK25" s="103"/>
      <c r="KML25" s="103"/>
      <c r="KMM25" s="103"/>
      <c r="KMN25" s="103"/>
      <c r="KMO25" s="103"/>
      <c r="KMP25" s="103"/>
      <c r="KMQ25" s="103"/>
      <c r="KMR25" s="103"/>
      <c r="KMS25" s="103"/>
      <c r="KMT25" s="103"/>
      <c r="KMU25" s="103"/>
      <c r="KMV25" s="103"/>
      <c r="KMW25" s="103"/>
      <c r="KMX25" s="103"/>
      <c r="KMY25" s="103"/>
      <c r="KMZ25" s="103"/>
      <c r="KNA25" s="103"/>
      <c r="KNB25" s="103"/>
      <c r="KNC25" s="103"/>
      <c r="KND25" s="103"/>
      <c r="KNE25" s="103"/>
      <c r="KNF25" s="103"/>
      <c r="KNG25" s="103"/>
      <c r="KNH25" s="103"/>
      <c r="KNI25" s="103"/>
      <c r="KNJ25" s="103"/>
      <c r="KNK25" s="103"/>
      <c r="KNL25" s="103"/>
      <c r="KNM25" s="103"/>
      <c r="KNN25" s="103"/>
      <c r="KNO25" s="103"/>
      <c r="KNP25" s="103"/>
      <c r="KNQ25" s="103"/>
      <c r="KNR25" s="103"/>
      <c r="KNS25" s="103"/>
      <c r="KNT25" s="103"/>
      <c r="KNU25" s="103"/>
      <c r="KNV25" s="103"/>
      <c r="KNW25" s="103"/>
      <c r="KNX25" s="103"/>
      <c r="KNY25" s="103"/>
      <c r="KNZ25" s="103"/>
      <c r="KOA25" s="103"/>
      <c r="KOB25" s="103"/>
      <c r="KOC25" s="103"/>
      <c r="KOD25" s="103"/>
      <c r="KOE25" s="103"/>
      <c r="KOF25" s="103"/>
      <c r="KOG25" s="103"/>
      <c r="KOH25" s="103"/>
      <c r="KOI25" s="103"/>
      <c r="KOJ25" s="103"/>
      <c r="KOK25" s="103"/>
      <c r="KOL25" s="103"/>
      <c r="KOM25" s="103"/>
      <c r="KON25" s="103"/>
      <c r="KOO25" s="103"/>
      <c r="KOP25" s="103"/>
      <c r="KOQ25" s="103"/>
      <c r="KOR25" s="103"/>
      <c r="KOS25" s="103"/>
      <c r="KOT25" s="103"/>
      <c r="KOU25" s="103"/>
      <c r="KOV25" s="103"/>
      <c r="KOW25" s="103"/>
      <c r="KOX25" s="103"/>
      <c r="KOY25" s="103"/>
      <c r="KOZ25" s="103"/>
      <c r="KPA25" s="103"/>
      <c r="KPB25" s="103"/>
      <c r="KPC25" s="103"/>
      <c r="KPD25" s="103"/>
      <c r="KPE25" s="103"/>
      <c r="KPF25" s="103"/>
      <c r="KPG25" s="103"/>
      <c r="KPH25" s="103"/>
      <c r="KPI25" s="103"/>
      <c r="KPJ25" s="103"/>
      <c r="KPK25" s="103"/>
      <c r="KPL25" s="103"/>
      <c r="KPM25" s="103"/>
      <c r="KPN25" s="103"/>
      <c r="KPO25" s="103"/>
      <c r="KPP25" s="103"/>
      <c r="KPQ25" s="103"/>
      <c r="KPR25" s="103"/>
      <c r="KPS25" s="103"/>
      <c r="KPT25" s="103"/>
      <c r="KPU25" s="103"/>
      <c r="KPV25" s="103"/>
      <c r="KPW25" s="103"/>
      <c r="KPX25" s="103"/>
      <c r="KPY25" s="103"/>
      <c r="KPZ25" s="103"/>
      <c r="KQA25" s="103"/>
      <c r="KQB25" s="103"/>
      <c r="KQC25" s="103"/>
      <c r="KQD25" s="103"/>
      <c r="KQE25" s="103"/>
      <c r="KQF25" s="103"/>
      <c r="KQG25" s="103"/>
      <c r="KQH25" s="103"/>
      <c r="KQI25" s="103"/>
      <c r="KQJ25" s="103"/>
      <c r="KQK25" s="103"/>
      <c r="KQL25" s="103"/>
      <c r="KQM25" s="103"/>
      <c r="KQN25" s="103"/>
      <c r="KQO25" s="103"/>
      <c r="KQP25" s="103"/>
      <c r="KQQ25" s="103"/>
      <c r="KQR25" s="103"/>
      <c r="KQS25" s="103"/>
      <c r="KQT25" s="103"/>
      <c r="KQU25" s="103"/>
      <c r="KQV25" s="103"/>
      <c r="KQW25" s="103"/>
      <c r="KQX25" s="103"/>
      <c r="KQY25" s="103"/>
      <c r="KQZ25" s="103"/>
      <c r="KRA25" s="103"/>
      <c r="KRB25" s="103"/>
      <c r="KRC25" s="103"/>
      <c r="KRD25" s="103"/>
      <c r="KRE25" s="103"/>
      <c r="KRF25" s="103"/>
      <c r="KRG25" s="103"/>
      <c r="KRH25" s="103"/>
      <c r="KRI25" s="103"/>
      <c r="KRJ25" s="103"/>
      <c r="KRK25" s="103"/>
      <c r="KRL25" s="103"/>
      <c r="KRM25" s="103"/>
      <c r="KRN25" s="103"/>
      <c r="KRO25" s="103"/>
      <c r="KRP25" s="103"/>
      <c r="KRQ25" s="103"/>
      <c r="KRR25" s="103"/>
      <c r="KRS25" s="103"/>
      <c r="KRT25" s="103"/>
      <c r="KRU25" s="103"/>
      <c r="KRV25" s="103"/>
      <c r="KRW25" s="103"/>
      <c r="KRX25" s="103"/>
      <c r="KRY25" s="103"/>
      <c r="KRZ25" s="103"/>
      <c r="KSA25" s="103"/>
      <c r="KSB25" s="103"/>
      <c r="KSC25" s="103"/>
      <c r="KSD25" s="103"/>
      <c r="KSE25" s="103"/>
      <c r="KSF25" s="103"/>
      <c r="KSG25" s="103"/>
      <c r="KSH25" s="103"/>
      <c r="KSI25" s="103"/>
      <c r="KSJ25" s="103"/>
      <c r="KSK25" s="103"/>
      <c r="KSL25" s="103"/>
      <c r="KSM25" s="103"/>
      <c r="KSN25" s="103"/>
      <c r="KSO25" s="103"/>
      <c r="KSP25" s="103"/>
      <c r="KSQ25" s="103"/>
      <c r="KSR25" s="103"/>
      <c r="KSS25" s="103"/>
      <c r="KST25" s="103"/>
      <c r="KSU25" s="103"/>
      <c r="KSV25" s="103"/>
      <c r="KSW25" s="103"/>
      <c r="KSX25" s="103"/>
      <c r="KSY25" s="103"/>
      <c r="KSZ25" s="103"/>
      <c r="KTA25" s="103"/>
      <c r="KTB25" s="103"/>
      <c r="KTC25" s="103"/>
      <c r="KTD25" s="103"/>
      <c r="KTE25" s="103"/>
      <c r="KTF25" s="103"/>
      <c r="KTG25" s="103"/>
      <c r="KTH25" s="103"/>
      <c r="KTI25" s="103"/>
      <c r="KTJ25" s="103"/>
      <c r="KTK25" s="103"/>
      <c r="KTL25" s="103"/>
      <c r="KTM25" s="103"/>
      <c r="KTN25" s="103"/>
      <c r="KTO25" s="103"/>
      <c r="KTP25" s="103"/>
      <c r="KTQ25" s="103"/>
      <c r="KTR25" s="103"/>
      <c r="KTS25" s="103"/>
      <c r="KTT25" s="103"/>
      <c r="KTU25" s="103"/>
      <c r="KTV25" s="103"/>
      <c r="KTW25" s="103"/>
      <c r="KTX25" s="103"/>
      <c r="KTY25" s="103"/>
      <c r="KTZ25" s="103"/>
      <c r="KUA25" s="103"/>
      <c r="KUB25" s="103"/>
      <c r="KUC25" s="103"/>
      <c r="KUD25" s="103"/>
      <c r="KUE25" s="103"/>
      <c r="KUF25" s="103"/>
      <c r="KUG25" s="103"/>
      <c r="KUH25" s="103"/>
      <c r="KUI25" s="103"/>
      <c r="KUJ25" s="103"/>
      <c r="KUK25" s="103"/>
      <c r="KUL25" s="103"/>
      <c r="KUM25" s="103"/>
      <c r="KUN25" s="103"/>
      <c r="KUO25" s="103"/>
      <c r="KUP25" s="103"/>
      <c r="KUQ25" s="103"/>
      <c r="KUR25" s="103"/>
      <c r="KUS25" s="103"/>
      <c r="KUT25" s="103"/>
      <c r="KUU25" s="103"/>
      <c r="KUV25" s="103"/>
      <c r="KUW25" s="103"/>
      <c r="KUX25" s="103"/>
      <c r="KUY25" s="103"/>
      <c r="KUZ25" s="103"/>
      <c r="KVA25" s="103"/>
      <c r="KVB25" s="103"/>
      <c r="KVC25" s="103"/>
      <c r="KVD25" s="103"/>
      <c r="KVE25" s="103"/>
      <c r="KVF25" s="103"/>
      <c r="KVG25" s="103"/>
      <c r="KVH25" s="103"/>
      <c r="KVI25" s="103"/>
      <c r="KVJ25" s="103"/>
      <c r="KVK25" s="103"/>
      <c r="KVL25" s="103"/>
      <c r="KVM25" s="103"/>
      <c r="KVN25" s="103"/>
      <c r="KVO25" s="103"/>
      <c r="KVP25" s="103"/>
      <c r="KVQ25" s="103"/>
      <c r="KVR25" s="103"/>
      <c r="KVS25" s="103"/>
      <c r="KVT25" s="103"/>
      <c r="KVU25" s="103"/>
      <c r="KVV25" s="103"/>
      <c r="KVW25" s="103"/>
      <c r="KVX25" s="103"/>
      <c r="KVY25" s="103"/>
      <c r="KVZ25" s="103"/>
      <c r="KWA25" s="103"/>
      <c r="KWB25" s="103"/>
      <c r="KWC25" s="103"/>
      <c r="KWD25" s="103"/>
      <c r="KWE25" s="103"/>
      <c r="KWF25" s="103"/>
      <c r="KWG25" s="103"/>
      <c r="KWH25" s="103"/>
      <c r="KWI25" s="103"/>
      <c r="KWJ25" s="103"/>
      <c r="KWK25" s="103"/>
      <c r="KWL25" s="103"/>
      <c r="KWM25" s="103"/>
      <c r="KWN25" s="103"/>
      <c r="KWO25" s="103"/>
      <c r="KWP25" s="103"/>
      <c r="KWQ25" s="103"/>
      <c r="KWR25" s="103"/>
      <c r="KWS25" s="103"/>
      <c r="KWT25" s="103"/>
      <c r="KWU25" s="103"/>
      <c r="KWV25" s="103"/>
      <c r="KWW25" s="103"/>
      <c r="KWX25" s="103"/>
      <c r="KWY25" s="103"/>
      <c r="KWZ25" s="103"/>
      <c r="KXA25" s="103"/>
      <c r="KXB25" s="103"/>
      <c r="KXC25" s="103"/>
      <c r="KXD25" s="103"/>
      <c r="KXE25" s="103"/>
      <c r="KXF25" s="103"/>
      <c r="KXG25" s="103"/>
      <c r="KXH25" s="103"/>
      <c r="KXI25" s="103"/>
      <c r="KXJ25" s="103"/>
      <c r="KXK25" s="103"/>
      <c r="KXL25" s="103"/>
      <c r="KXM25" s="103"/>
      <c r="KXN25" s="103"/>
      <c r="KXO25" s="103"/>
      <c r="KXP25" s="103"/>
      <c r="KXQ25" s="103"/>
      <c r="KXR25" s="103"/>
      <c r="KXS25" s="103"/>
      <c r="KXT25" s="103"/>
      <c r="KXU25" s="103"/>
      <c r="KXV25" s="103"/>
      <c r="KXW25" s="103"/>
      <c r="KXX25" s="103"/>
      <c r="KXY25" s="103"/>
      <c r="KXZ25" s="103"/>
      <c r="KYA25" s="103"/>
      <c r="KYB25" s="103"/>
      <c r="KYC25" s="103"/>
      <c r="KYD25" s="103"/>
      <c r="KYE25" s="103"/>
      <c r="KYF25" s="103"/>
      <c r="KYG25" s="103"/>
      <c r="KYH25" s="103"/>
      <c r="KYI25" s="103"/>
      <c r="KYJ25" s="103"/>
      <c r="KYK25" s="103"/>
      <c r="KYL25" s="103"/>
      <c r="KYM25" s="103"/>
      <c r="KYN25" s="103"/>
      <c r="KYO25" s="103"/>
      <c r="KYP25" s="103"/>
      <c r="KYQ25" s="103"/>
      <c r="KYR25" s="103"/>
      <c r="KYS25" s="103"/>
      <c r="KYT25" s="103"/>
      <c r="KYU25" s="103"/>
      <c r="KYV25" s="103"/>
      <c r="KYW25" s="103"/>
      <c r="KYX25" s="103"/>
      <c r="KYY25" s="103"/>
      <c r="KYZ25" s="103"/>
      <c r="KZA25" s="103"/>
      <c r="KZB25" s="103"/>
      <c r="KZC25" s="103"/>
      <c r="KZD25" s="103"/>
      <c r="KZE25" s="103"/>
      <c r="KZF25" s="103"/>
      <c r="KZG25" s="103"/>
      <c r="KZH25" s="103"/>
      <c r="KZI25" s="103"/>
      <c r="KZJ25" s="103"/>
      <c r="KZK25" s="103"/>
      <c r="KZL25" s="103"/>
      <c r="KZM25" s="103"/>
      <c r="KZN25" s="103"/>
      <c r="KZO25" s="103"/>
      <c r="KZP25" s="103"/>
      <c r="KZQ25" s="103"/>
      <c r="KZR25" s="103"/>
      <c r="KZS25" s="103"/>
      <c r="KZT25" s="103"/>
      <c r="KZU25" s="103"/>
      <c r="KZV25" s="103"/>
      <c r="KZW25" s="103"/>
      <c r="KZX25" s="103"/>
      <c r="KZY25" s="103"/>
      <c r="KZZ25" s="103"/>
      <c r="LAA25" s="103"/>
      <c r="LAB25" s="103"/>
      <c r="LAC25" s="103"/>
      <c r="LAD25" s="103"/>
      <c r="LAE25" s="103"/>
      <c r="LAF25" s="103"/>
      <c r="LAG25" s="103"/>
      <c r="LAH25" s="103"/>
      <c r="LAI25" s="103"/>
      <c r="LAJ25" s="103"/>
      <c r="LAK25" s="103"/>
      <c r="LAL25" s="103"/>
      <c r="LAM25" s="103"/>
      <c r="LAN25" s="103"/>
      <c r="LAO25" s="103"/>
      <c r="LAP25" s="103"/>
      <c r="LAQ25" s="103"/>
      <c r="LAR25" s="103"/>
      <c r="LAS25" s="103"/>
      <c r="LAT25" s="103"/>
      <c r="LAU25" s="103"/>
      <c r="LAV25" s="103"/>
      <c r="LAW25" s="103"/>
      <c r="LAX25" s="103"/>
      <c r="LAY25" s="103"/>
      <c r="LAZ25" s="103"/>
      <c r="LBA25" s="103"/>
      <c r="LBB25" s="103"/>
      <c r="LBC25" s="103"/>
      <c r="LBD25" s="103"/>
      <c r="LBE25" s="103"/>
      <c r="LBF25" s="103"/>
      <c r="LBG25" s="103"/>
      <c r="LBH25" s="103"/>
      <c r="LBI25" s="103"/>
      <c r="LBJ25" s="103"/>
      <c r="LBK25" s="103"/>
      <c r="LBL25" s="103"/>
      <c r="LBM25" s="103"/>
      <c r="LBN25" s="103"/>
      <c r="LBO25" s="103"/>
      <c r="LBP25" s="103"/>
      <c r="LBQ25" s="103"/>
      <c r="LBR25" s="103"/>
      <c r="LBS25" s="103"/>
      <c r="LBT25" s="103"/>
      <c r="LBU25" s="103"/>
      <c r="LBV25" s="103"/>
      <c r="LBW25" s="103"/>
      <c r="LBX25" s="103"/>
      <c r="LBY25" s="103"/>
      <c r="LBZ25" s="103"/>
      <c r="LCA25" s="103"/>
      <c r="LCB25" s="103"/>
      <c r="LCC25" s="103"/>
      <c r="LCD25" s="103"/>
      <c r="LCE25" s="103"/>
      <c r="LCF25" s="103"/>
      <c r="LCG25" s="103"/>
      <c r="LCH25" s="103"/>
      <c r="LCI25" s="103"/>
      <c r="LCJ25" s="103"/>
      <c r="LCK25" s="103"/>
      <c r="LCL25" s="103"/>
      <c r="LCM25" s="103"/>
      <c r="LCN25" s="103"/>
      <c r="LCO25" s="103"/>
      <c r="LCP25" s="103"/>
      <c r="LCQ25" s="103"/>
      <c r="LCR25" s="103"/>
      <c r="LCS25" s="103"/>
      <c r="LCT25" s="103"/>
      <c r="LCU25" s="103"/>
      <c r="LCV25" s="103"/>
      <c r="LCW25" s="103"/>
      <c r="LCX25" s="103"/>
      <c r="LCY25" s="103"/>
      <c r="LCZ25" s="103"/>
      <c r="LDA25" s="103"/>
      <c r="LDB25" s="103"/>
      <c r="LDC25" s="103"/>
      <c r="LDD25" s="103"/>
      <c r="LDE25" s="103"/>
      <c r="LDF25" s="103"/>
      <c r="LDG25" s="103"/>
      <c r="LDH25" s="103"/>
      <c r="LDI25" s="103"/>
      <c r="LDJ25" s="103"/>
      <c r="LDK25" s="103"/>
      <c r="LDL25" s="103"/>
      <c r="LDM25" s="103"/>
      <c r="LDN25" s="103"/>
      <c r="LDO25" s="103"/>
      <c r="LDP25" s="103"/>
      <c r="LDQ25" s="103"/>
      <c r="LDR25" s="103"/>
      <c r="LDS25" s="103"/>
      <c r="LDT25" s="103"/>
      <c r="LDU25" s="103"/>
      <c r="LDV25" s="103"/>
      <c r="LDW25" s="103"/>
      <c r="LDX25" s="103"/>
      <c r="LDY25" s="103"/>
      <c r="LDZ25" s="103"/>
      <c r="LEA25" s="103"/>
      <c r="LEB25" s="103"/>
      <c r="LEC25" s="103"/>
      <c r="LED25" s="103"/>
      <c r="LEE25" s="103"/>
      <c r="LEF25" s="103"/>
      <c r="LEG25" s="103"/>
      <c r="LEH25" s="103"/>
      <c r="LEI25" s="103"/>
      <c r="LEJ25" s="103"/>
      <c r="LEK25" s="103"/>
      <c r="LEL25" s="103"/>
      <c r="LEM25" s="103"/>
      <c r="LEN25" s="103"/>
      <c r="LEO25" s="103"/>
      <c r="LEP25" s="103"/>
      <c r="LEQ25" s="103"/>
      <c r="LER25" s="103"/>
      <c r="LES25" s="103"/>
      <c r="LET25" s="103"/>
      <c r="LEU25" s="103"/>
      <c r="LEV25" s="103"/>
      <c r="LEW25" s="103"/>
      <c r="LEX25" s="103"/>
      <c r="LEY25" s="103"/>
      <c r="LEZ25" s="103"/>
      <c r="LFA25" s="103"/>
      <c r="LFB25" s="103"/>
      <c r="LFC25" s="103"/>
      <c r="LFD25" s="103"/>
      <c r="LFE25" s="103"/>
      <c r="LFF25" s="103"/>
      <c r="LFG25" s="103"/>
      <c r="LFH25" s="103"/>
      <c r="LFI25" s="103"/>
      <c r="LFJ25" s="103"/>
      <c r="LFK25" s="103"/>
      <c r="LFL25" s="103"/>
      <c r="LFM25" s="103"/>
      <c r="LFN25" s="103"/>
      <c r="LFO25" s="103"/>
      <c r="LFP25" s="103"/>
      <c r="LFQ25" s="103"/>
      <c r="LFR25" s="103"/>
      <c r="LFS25" s="103"/>
      <c r="LFT25" s="103"/>
      <c r="LFU25" s="103"/>
      <c r="LFV25" s="103"/>
      <c r="LFW25" s="103"/>
      <c r="LFX25" s="103"/>
      <c r="LFY25" s="103"/>
      <c r="LFZ25" s="103"/>
      <c r="LGA25" s="103"/>
      <c r="LGB25" s="103"/>
      <c r="LGC25" s="103"/>
      <c r="LGD25" s="103"/>
      <c r="LGE25" s="103"/>
      <c r="LGF25" s="103"/>
      <c r="LGG25" s="103"/>
      <c r="LGH25" s="103"/>
      <c r="LGI25" s="103"/>
      <c r="LGJ25" s="103"/>
      <c r="LGK25" s="103"/>
      <c r="LGL25" s="103"/>
      <c r="LGM25" s="103"/>
      <c r="LGN25" s="103"/>
      <c r="LGO25" s="103"/>
      <c r="LGP25" s="103"/>
      <c r="LGQ25" s="103"/>
      <c r="LGR25" s="103"/>
      <c r="LGS25" s="103"/>
      <c r="LGT25" s="103"/>
      <c r="LGU25" s="103"/>
      <c r="LGV25" s="103"/>
      <c r="LGW25" s="103"/>
      <c r="LGX25" s="103"/>
      <c r="LGY25" s="103"/>
      <c r="LGZ25" s="103"/>
      <c r="LHA25" s="103"/>
      <c r="LHB25" s="103"/>
      <c r="LHC25" s="103"/>
      <c r="LHD25" s="103"/>
      <c r="LHE25" s="103"/>
      <c r="LHF25" s="103"/>
      <c r="LHG25" s="103"/>
      <c r="LHH25" s="103"/>
      <c r="LHI25" s="103"/>
      <c r="LHJ25" s="103"/>
      <c r="LHK25" s="103"/>
      <c r="LHL25" s="103"/>
      <c r="LHM25" s="103"/>
      <c r="LHN25" s="103"/>
      <c r="LHO25" s="103"/>
      <c r="LHP25" s="103"/>
      <c r="LHQ25" s="103"/>
      <c r="LHR25" s="103"/>
      <c r="LHS25" s="103"/>
      <c r="LHT25" s="103"/>
      <c r="LHU25" s="103"/>
      <c r="LHV25" s="103"/>
      <c r="LHW25" s="103"/>
      <c r="LHX25" s="103"/>
      <c r="LHY25" s="103"/>
      <c r="LHZ25" s="103"/>
      <c r="LIA25" s="103"/>
      <c r="LIB25" s="103"/>
      <c r="LIC25" s="103"/>
      <c r="LID25" s="103"/>
      <c r="LIE25" s="103"/>
      <c r="LIF25" s="103"/>
      <c r="LIG25" s="103"/>
      <c r="LIH25" s="103"/>
      <c r="LII25" s="103"/>
      <c r="LIJ25" s="103"/>
      <c r="LIK25" s="103"/>
      <c r="LIL25" s="103"/>
      <c r="LIM25" s="103"/>
      <c r="LIN25" s="103"/>
      <c r="LIO25" s="103"/>
      <c r="LIP25" s="103"/>
      <c r="LIQ25" s="103"/>
      <c r="LIR25" s="103"/>
      <c r="LIS25" s="103"/>
      <c r="LIT25" s="103"/>
      <c r="LIU25" s="103"/>
      <c r="LIV25" s="103"/>
      <c r="LIW25" s="103"/>
      <c r="LIX25" s="103"/>
      <c r="LIY25" s="103"/>
      <c r="LIZ25" s="103"/>
      <c r="LJA25" s="103"/>
      <c r="LJB25" s="103"/>
      <c r="LJC25" s="103"/>
      <c r="LJD25" s="103"/>
      <c r="LJE25" s="103"/>
      <c r="LJF25" s="103"/>
      <c r="LJG25" s="103"/>
      <c r="LJH25" s="103"/>
      <c r="LJI25" s="103"/>
      <c r="LJJ25" s="103"/>
      <c r="LJK25" s="103"/>
      <c r="LJL25" s="103"/>
      <c r="LJM25" s="103"/>
      <c r="LJN25" s="103"/>
      <c r="LJO25" s="103"/>
      <c r="LJP25" s="103"/>
      <c r="LJQ25" s="103"/>
      <c r="LJR25" s="103"/>
      <c r="LJS25" s="103"/>
      <c r="LJT25" s="103"/>
      <c r="LJU25" s="103"/>
      <c r="LJV25" s="103"/>
      <c r="LJW25" s="103"/>
      <c r="LJX25" s="103"/>
      <c r="LJY25" s="103"/>
      <c r="LJZ25" s="103"/>
      <c r="LKA25" s="103"/>
      <c r="LKB25" s="103"/>
      <c r="LKC25" s="103"/>
      <c r="LKD25" s="103"/>
      <c r="LKE25" s="103"/>
      <c r="LKF25" s="103"/>
      <c r="LKG25" s="103"/>
      <c r="LKH25" s="103"/>
      <c r="LKI25" s="103"/>
      <c r="LKJ25" s="103"/>
      <c r="LKK25" s="103"/>
      <c r="LKL25" s="103"/>
      <c r="LKM25" s="103"/>
      <c r="LKN25" s="103"/>
      <c r="LKO25" s="103"/>
      <c r="LKP25" s="103"/>
      <c r="LKQ25" s="103"/>
      <c r="LKR25" s="103"/>
      <c r="LKS25" s="103"/>
      <c r="LKT25" s="103"/>
      <c r="LKU25" s="103"/>
      <c r="LKV25" s="103"/>
      <c r="LKW25" s="103"/>
      <c r="LKX25" s="103"/>
      <c r="LKY25" s="103"/>
      <c r="LKZ25" s="103"/>
      <c r="LLA25" s="103"/>
      <c r="LLB25" s="103"/>
      <c r="LLC25" s="103"/>
      <c r="LLD25" s="103"/>
      <c r="LLE25" s="103"/>
      <c r="LLF25" s="103"/>
      <c r="LLG25" s="103"/>
      <c r="LLH25" s="103"/>
      <c r="LLI25" s="103"/>
      <c r="LLJ25" s="103"/>
      <c r="LLK25" s="103"/>
      <c r="LLL25" s="103"/>
      <c r="LLM25" s="103"/>
      <c r="LLN25" s="103"/>
      <c r="LLO25" s="103"/>
      <c r="LLP25" s="103"/>
      <c r="LLQ25" s="103"/>
      <c r="LLR25" s="103"/>
      <c r="LLS25" s="103"/>
      <c r="LLT25" s="103"/>
      <c r="LLU25" s="103"/>
      <c r="LLV25" s="103"/>
      <c r="LLW25" s="103"/>
      <c r="LLX25" s="103"/>
      <c r="LLY25" s="103"/>
      <c r="LLZ25" s="103"/>
      <c r="LMA25" s="103"/>
      <c r="LMB25" s="103"/>
      <c r="LMC25" s="103"/>
      <c r="LMD25" s="103"/>
      <c r="LME25" s="103"/>
      <c r="LMF25" s="103"/>
      <c r="LMG25" s="103"/>
      <c r="LMH25" s="103"/>
      <c r="LMI25" s="103"/>
      <c r="LMJ25" s="103"/>
      <c r="LMK25" s="103"/>
      <c r="LML25" s="103"/>
      <c r="LMM25" s="103"/>
      <c r="LMN25" s="103"/>
      <c r="LMO25" s="103"/>
      <c r="LMP25" s="103"/>
      <c r="LMQ25" s="103"/>
      <c r="LMR25" s="103"/>
      <c r="LMS25" s="103"/>
      <c r="LMT25" s="103"/>
      <c r="LMU25" s="103"/>
      <c r="LMV25" s="103"/>
      <c r="LMW25" s="103"/>
      <c r="LMX25" s="103"/>
      <c r="LMY25" s="103"/>
      <c r="LMZ25" s="103"/>
      <c r="LNA25" s="103"/>
      <c r="LNB25" s="103"/>
      <c r="LNC25" s="103"/>
      <c r="LND25" s="103"/>
      <c r="LNE25" s="103"/>
      <c r="LNF25" s="103"/>
      <c r="LNG25" s="103"/>
      <c r="LNH25" s="103"/>
      <c r="LNI25" s="103"/>
      <c r="LNJ25" s="103"/>
      <c r="LNK25" s="103"/>
      <c r="LNL25" s="103"/>
      <c r="LNM25" s="103"/>
      <c r="LNN25" s="103"/>
      <c r="LNO25" s="103"/>
      <c r="LNP25" s="103"/>
      <c r="LNQ25" s="103"/>
      <c r="LNR25" s="103"/>
      <c r="LNS25" s="103"/>
      <c r="LNT25" s="103"/>
      <c r="LNU25" s="103"/>
      <c r="LNV25" s="103"/>
      <c r="LNW25" s="103"/>
      <c r="LNX25" s="103"/>
      <c r="LNY25" s="103"/>
      <c r="LNZ25" s="103"/>
      <c r="LOA25" s="103"/>
      <c r="LOB25" s="103"/>
      <c r="LOC25" s="103"/>
      <c r="LOD25" s="103"/>
      <c r="LOE25" s="103"/>
      <c r="LOF25" s="103"/>
      <c r="LOG25" s="103"/>
      <c r="LOH25" s="103"/>
      <c r="LOI25" s="103"/>
      <c r="LOJ25" s="103"/>
      <c r="LOK25" s="103"/>
      <c r="LOL25" s="103"/>
      <c r="LOM25" s="103"/>
      <c r="LON25" s="103"/>
      <c r="LOO25" s="103"/>
      <c r="LOP25" s="103"/>
      <c r="LOQ25" s="103"/>
      <c r="LOR25" s="103"/>
      <c r="LOS25" s="103"/>
      <c r="LOT25" s="103"/>
      <c r="LOU25" s="103"/>
      <c r="LOV25" s="103"/>
      <c r="LOW25" s="103"/>
      <c r="LOX25" s="103"/>
      <c r="LOY25" s="103"/>
      <c r="LOZ25" s="103"/>
      <c r="LPA25" s="103"/>
      <c r="LPB25" s="103"/>
      <c r="LPC25" s="103"/>
      <c r="LPD25" s="103"/>
      <c r="LPE25" s="103"/>
      <c r="LPF25" s="103"/>
      <c r="LPG25" s="103"/>
      <c r="LPH25" s="103"/>
      <c r="LPI25" s="103"/>
      <c r="LPJ25" s="103"/>
      <c r="LPK25" s="103"/>
      <c r="LPL25" s="103"/>
      <c r="LPM25" s="103"/>
      <c r="LPN25" s="103"/>
      <c r="LPO25" s="103"/>
      <c r="LPP25" s="103"/>
      <c r="LPQ25" s="103"/>
      <c r="LPR25" s="103"/>
      <c r="LPS25" s="103"/>
      <c r="LPT25" s="103"/>
      <c r="LPU25" s="103"/>
      <c r="LPV25" s="103"/>
      <c r="LPW25" s="103"/>
      <c r="LPX25" s="103"/>
      <c r="LPY25" s="103"/>
      <c r="LPZ25" s="103"/>
      <c r="LQA25" s="103"/>
      <c r="LQB25" s="103"/>
      <c r="LQC25" s="103"/>
      <c r="LQD25" s="103"/>
      <c r="LQE25" s="103"/>
      <c r="LQF25" s="103"/>
      <c r="LQG25" s="103"/>
      <c r="LQH25" s="103"/>
      <c r="LQI25" s="103"/>
      <c r="LQJ25" s="103"/>
      <c r="LQK25" s="103"/>
      <c r="LQL25" s="103"/>
      <c r="LQM25" s="103"/>
      <c r="LQN25" s="103"/>
      <c r="LQO25" s="103"/>
      <c r="LQP25" s="103"/>
      <c r="LQQ25" s="103"/>
      <c r="LQR25" s="103"/>
      <c r="LQS25" s="103"/>
      <c r="LQT25" s="103"/>
      <c r="LQU25" s="103"/>
      <c r="LQV25" s="103"/>
      <c r="LQW25" s="103"/>
      <c r="LQX25" s="103"/>
      <c r="LQY25" s="103"/>
      <c r="LQZ25" s="103"/>
      <c r="LRA25" s="103"/>
      <c r="LRB25" s="103"/>
      <c r="LRC25" s="103"/>
      <c r="LRD25" s="103"/>
      <c r="LRE25" s="103"/>
      <c r="LRF25" s="103"/>
      <c r="LRG25" s="103"/>
      <c r="LRH25" s="103"/>
      <c r="LRI25" s="103"/>
      <c r="LRJ25" s="103"/>
      <c r="LRK25" s="103"/>
      <c r="LRL25" s="103"/>
      <c r="LRM25" s="103"/>
      <c r="LRN25" s="103"/>
      <c r="LRO25" s="103"/>
      <c r="LRP25" s="103"/>
      <c r="LRQ25" s="103"/>
      <c r="LRR25" s="103"/>
      <c r="LRS25" s="103"/>
      <c r="LRT25" s="103"/>
      <c r="LRU25" s="103"/>
      <c r="LRV25" s="103"/>
      <c r="LRW25" s="103"/>
      <c r="LRX25" s="103"/>
      <c r="LRY25" s="103"/>
      <c r="LRZ25" s="103"/>
      <c r="LSA25" s="103"/>
      <c r="LSB25" s="103"/>
      <c r="LSC25" s="103"/>
      <c r="LSD25" s="103"/>
      <c r="LSE25" s="103"/>
      <c r="LSF25" s="103"/>
      <c r="LSG25" s="103"/>
      <c r="LSH25" s="103"/>
      <c r="LSI25" s="103"/>
      <c r="LSJ25" s="103"/>
      <c r="LSK25" s="103"/>
      <c r="LSL25" s="103"/>
      <c r="LSM25" s="103"/>
      <c r="LSN25" s="103"/>
      <c r="LSO25" s="103"/>
      <c r="LSP25" s="103"/>
      <c r="LSQ25" s="103"/>
      <c r="LSR25" s="103"/>
      <c r="LSS25" s="103"/>
      <c r="LST25" s="103"/>
      <c r="LSU25" s="103"/>
      <c r="LSV25" s="103"/>
      <c r="LSW25" s="103"/>
      <c r="LSX25" s="103"/>
      <c r="LSY25" s="103"/>
      <c r="LSZ25" s="103"/>
      <c r="LTA25" s="103"/>
      <c r="LTB25" s="103"/>
      <c r="LTC25" s="103"/>
      <c r="LTD25" s="103"/>
      <c r="LTE25" s="103"/>
      <c r="LTF25" s="103"/>
      <c r="LTG25" s="103"/>
      <c r="LTH25" s="103"/>
      <c r="LTI25" s="103"/>
      <c r="LTJ25" s="103"/>
      <c r="LTK25" s="103"/>
      <c r="LTL25" s="103"/>
      <c r="LTM25" s="103"/>
      <c r="LTN25" s="103"/>
      <c r="LTO25" s="103"/>
      <c r="LTP25" s="103"/>
      <c r="LTQ25" s="103"/>
      <c r="LTR25" s="103"/>
      <c r="LTS25" s="103"/>
      <c r="LTT25" s="103"/>
      <c r="LTU25" s="103"/>
      <c r="LTV25" s="103"/>
      <c r="LTW25" s="103"/>
      <c r="LTX25" s="103"/>
      <c r="LTY25" s="103"/>
      <c r="LTZ25" s="103"/>
      <c r="LUA25" s="103"/>
      <c r="LUB25" s="103"/>
      <c r="LUC25" s="103"/>
      <c r="LUD25" s="103"/>
      <c r="LUE25" s="103"/>
      <c r="LUF25" s="103"/>
      <c r="LUG25" s="103"/>
      <c r="LUH25" s="103"/>
      <c r="LUI25" s="103"/>
      <c r="LUJ25" s="103"/>
      <c r="LUK25" s="103"/>
      <c r="LUL25" s="103"/>
      <c r="LUM25" s="103"/>
      <c r="LUN25" s="103"/>
      <c r="LUO25" s="103"/>
      <c r="LUP25" s="103"/>
      <c r="LUQ25" s="103"/>
      <c r="LUR25" s="103"/>
      <c r="LUS25" s="103"/>
      <c r="LUT25" s="103"/>
      <c r="LUU25" s="103"/>
      <c r="LUV25" s="103"/>
      <c r="LUW25" s="103"/>
      <c r="LUX25" s="103"/>
      <c r="LUY25" s="103"/>
      <c r="LUZ25" s="103"/>
      <c r="LVA25" s="103"/>
      <c r="LVB25" s="103"/>
      <c r="LVC25" s="103"/>
      <c r="LVD25" s="103"/>
      <c r="LVE25" s="103"/>
      <c r="LVF25" s="103"/>
      <c r="LVG25" s="103"/>
      <c r="LVH25" s="103"/>
      <c r="LVI25" s="103"/>
      <c r="LVJ25" s="103"/>
      <c r="LVK25" s="103"/>
      <c r="LVL25" s="103"/>
      <c r="LVM25" s="103"/>
      <c r="LVN25" s="103"/>
      <c r="LVO25" s="103"/>
      <c r="LVP25" s="103"/>
      <c r="LVQ25" s="103"/>
      <c r="LVR25" s="103"/>
      <c r="LVS25" s="103"/>
      <c r="LVT25" s="103"/>
      <c r="LVU25" s="103"/>
      <c r="LVV25" s="103"/>
      <c r="LVW25" s="103"/>
      <c r="LVX25" s="103"/>
      <c r="LVY25" s="103"/>
      <c r="LVZ25" s="103"/>
      <c r="LWA25" s="103"/>
      <c r="LWB25" s="103"/>
      <c r="LWC25" s="103"/>
      <c r="LWD25" s="103"/>
      <c r="LWE25" s="103"/>
      <c r="LWF25" s="103"/>
      <c r="LWG25" s="103"/>
      <c r="LWH25" s="103"/>
      <c r="LWI25" s="103"/>
      <c r="LWJ25" s="103"/>
      <c r="LWK25" s="103"/>
      <c r="LWL25" s="103"/>
      <c r="LWM25" s="103"/>
      <c r="LWN25" s="103"/>
      <c r="LWO25" s="103"/>
      <c r="LWP25" s="103"/>
      <c r="LWQ25" s="103"/>
      <c r="LWR25" s="103"/>
      <c r="LWS25" s="103"/>
      <c r="LWT25" s="103"/>
      <c r="LWU25" s="103"/>
      <c r="LWV25" s="103"/>
      <c r="LWW25" s="103"/>
      <c r="LWX25" s="103"/>
      <c r="LWY25" s="103"/>
      <c r="LWZ25" s="103"/>
      <c r="LXA25" s="103"/>
      <c r="LXB25" s="103"/>
      <c r="LXC25" s="103"/>
      <c r="LXD25" s="103"/>
      <c r="LXE25" s="103"/>
      <c r="LXF25" s="103"/>
      <c r="LXG25" s="103"/>
      <c r="LXH25" s="103"/>
      <c r="LXI25" s="103"/>
      <c r="LXJ25" s="103"/>
      <c r="LXK25" s="103"/>
      <c r="LXL25" s="103"/>
      <c r="LXM25" s="103"/>
      <c r="LXN25" s="103"/>
      <c r="LXO25" s="103"/>
      <c r="LXP25" s="103"/>
      <c r="LXQ25" s="103"/>
      <c r="LXR25" s="103"/>
      <c r="LXS25" s="103"/>
      <c r="LXT25" s="103"/>
      <c r="LXU25" s="103"/>
      <c r="LXV25" s="103"/>
      <c r="LXW25" s="103"/>
      <c r="LXX25" s="103"/>
      <c r="LXY25" s="103"/>
      <c r="LXZ25" s="103"/>
      <c r="LYA25" s="103"/>
      <c r="LYB25" s="103"/>
      <c r="LYC25" s="103"/>
      <c r="LYD25" s="103"/>
      <c r="LYE25" s="103"/>
      <c r="LYF25" s="103"/>
      <c r="LYG25" s="103"/>
      <c r="LYH25" s="103"/>
      <c r="LYI25" s="103"/>
      <c r="LYJ25" s="103"/>
      <c r="LYK25" s="103"/>
      <c r="LYL25" s="103"/>
      <c r="LYM25" s="103"/>
      <c r="LYN25" s="103"/>
      <c r="LYO25" s="103"/>
      <c r="LYP25" s="103"/>
      <c r="LYQ25" s="103"/>
      <c r="LYR25" s="103"/>
      <c r="LYS25" s="103"/>
      <c r="LYT25" s="103"/>
      <c r="LYU25" s="103"/>
      <c r="LYV25" s="103"/>
      <c r="LYW25" s="103"/>
      <c r="LYX25" s="103"/>
      <c r="LYY25" s="103"/>
      <c r="LYZ25" s="103"/>
      <c r="LZA25" s="103"/>
      <c r="LZB25" s="103"/>
      <c r="LZC25" s="103"/>
      <c r="LZD25" s="103"/>
      <c r="LZE25" s="103"/>
      <c r="LZF25" s="103"/>
      <c r="LZG25" s="103"/>
      <c r="LZH25" s="103"/>
      <c r="LZI25" s="103"/>
      <c r="LZJ25" s="103"/>
      <c r="LZK25" s="103"/>
      <c r="LZL25" s="103"/>
      <c r="LZM25" s="103"/>
      <c r="LZN25" s="103"/>
      <c r="LZO25" s="103"/>
      <c r="LZP25" s="103"/>
      <c r="LZQ25" s="103"/>
      <c r="LZR25" s="103"/>
      <c r="LZS25" s="103"/>
      <c r="LZT25" s="103"/>
      <c r="LZU25" s="103"/>
      <c r="LZV25" s="103"/>
      <c r="LZW25" s="103"/>
      <c r="LZX25" s="103"/>
      <c r="LZY25" s="103"/>
      <c r="LZZ25" s="103"/>
      <c r="MAA25" s="103"/>
      <c r="MAB25" s="103"/>
      <c r="MAC25" s="103"/>
      <c r="MAD25" s="103"/>
      <c r="MAE25" s="103"/>
      <c r="MAF25" s="103"/>
      <c r="MAG25" s="103"/>
      <c r="MAH25" s="103"/>
      <c r="MAI25" s="103"/>
      <c r="MAJ25" s="103"/>
      <c r="MAK25" s="103"/>
      <c r="MAL25" s="103"/>
      <c r="MAM25" s="103"/>
      <c r="MAN25" s="103"/>
      <c r="MAO25" s="103"/>
      <c r="MAP25" s="103"/>
      <c r="MAQ25" s="103"/>
      <c r="MAR25" s="103"/>
      <c r="MAS25" s="103"/>
      <c r="MAT25" s="103"/>
      <c r="MAU25" s="103"/>
      <c r="MAV25" s="103"/>
      <c r="MAW25" s="103"/>
      <c r="MAX25" s="103"/>
      <c r="MAY25" s="103"/>
      <c r="MAZ25" s="103"/>
      <c r="MBA25" s="103"/>
      <c r="MBB25" s="103"/>
      <c r="MBC25" s="103"/>
      <c r="MBD25" s="103"/>
      <c r="MBE25" s="103"/>
      <c r="MBF25" s="103"/>
      <c r="MBG25" s="103"/>
      <c r="MBH25" s="103"/>
      <c r="MBI25" s="103"/>
      <c r="MBJ25" s="103"/>
      <c r="MBK25" s="103"/>
      <c r="MBL25" s="103"/>
      <c r="MBM25" s="103"/>
      <c r="MBN25" s="103"/>
      <c r="MBO25" s="103"/>
      <c r="MBP25" s="103"/>
      <c r="MBQ25" s="103"/>
      <c r="MBR25" s="103"/>
      <c r="MBS25" s="103"/>
      <c r="MBT25" s="103"/>
      <c r="MBU25" s="103"/>
      <c r="MBV25" s="103"/>
      <c r="MBW25" s="103"/>
      <c r="MBX25" s="103"/>
      <c r="MBY25" s="103"/>
      <c r="MBZ25" s="103"/>
      <c r="MCA25" s="103"/>
      <c r="MCB25" s="103"/>
      <c r="MCC25" s="103"/>
      <c r="MCD25" s="103"/>
      <c r="MCE25" s="103"/>
      <c r="MCF25" s="103"/>
      <c r="MCG25" s="103"/>
      <c r="MCH25" s="103"/>
      <c r="MCI25" s="103"/>
      <c r="MCJ25" s="103"/>
      <c r="MCK25" s="103"/>
      <c r="MCL25" s="103"/>
      <c r="MCM25" s="103"/>
      <c r="MCN25" s="103"/>
      <c r="MCO25" s="103"/>
      <c r="MCP25" s="103"/>
      <c r="MCQ25" s="103"/>
      <c r="MCR25" s="103"/>
      <c r="MCS25" s="103"/>
      <c r="MCT25" s="103"/>
      <c r="MCU25" s="103"/>
      <c r="MCV25" s="103"/>
      <c r="MCW25" s="103"/>
      <c r="MCX25" s="103"/>
      <c r="MCY25" s="103"/>
      <c r="MCZ25" s="103"/>
      <c r="MDA25" s="103"/>
      <c r="MDB25" s="103"/>
      <c r="MDC25" s="103"/>
      <c r="MDD25" s="103"/>
      <c r="MDE25" s="103"/>
      <c r="MDF25" s="103"/>
      <c r="MDG25" s="103"/>
      <c r="MDH25" s="103"/>
      <c r="MDI25" s="103"/>
      <c r="MDJ25" s="103"/>
      <c r="MDK25" s="103"/>
      <c r="MDL25" s="103"/>
      <c r="MDM25" s="103"/>
      <c r="MDN25" s="103"/>
      <c r="MDO25" s="103"/>
      <c r="MDP25" s="103"/>
      <c r="MDQ25" s="103"/>
      <c r="MDR25" s="103"/>
      <c r="MDS25" s="103"/>
      <c r="MDT25" s="103"/>
      <c r="MDU25" s="103"/>
      <c r="MDV25" s="103"/>
      <c r="MDW25" s="103"/>
      <c r="MDX25" s="103"/>
      <c r="MDY25" s="103"/>
      <c r="MDZ25" s="103"/>
      <c r="MEA25" s="103"/>
      <c r="MEB25" s="103"/>
      <c r="MEC25" s="103"/>
      <c r="MED25" s="103"/>
      <c r="MEE25" s="103"/>
      <c r="MEF25" s="103"/>
      <c r="MEG25" s="103"/>
      <c r="MEH25" s="103"/>
      <c r="MEI25" s="103"/>
      <c r="MEJ25" s="103"/>
      <c r="MEK25" s="103"/>
      <c r="MEL25" s="103"/>
      <c r="MEM25" s="103"/>
      <c r="MEN25" s="103"/>
      <c r="MEO25" s="103"/>
      <c r="MEP25" s="103"/>
      <c r="MEQ25" s="103"/>
      <c r="MER25" s="103"/>
      <c r="MES25" s="103"/>
      <c r="MET25" s="103"/>
      <c r="MEU25" s="103"/>
      <c r="MEV25" s="103"/>
      <c r="MEW25" s="103"/>
      <c r="MEX25" s="103"/>
      <c r="MEY25" s="103"/>
      <c r="MEZ25" s="103"/>
      <c r="MFA25" s="103"/>
      <c r="MFB25" s="103"/>
      <c r="MFC25" s="103"/>
      <c r="MFD25" s="103"/>
      <c r="MFE25" s="103"/>
      <c r="MFF25" s="103"/>
      <c r="MFG25" s="103"/>
      <c r="MFH25" s="103"/>
      <c r="MFI25" s="103"/>
      <c r="MFJ25" s="103"/>
      <c r="MFK25" s="103"/>
      <c r="MFL25" s="103"/>
      <c r="MFM25" s="103"/>
      <c r="MFN25" s="103"/>
      <c r="MFO25" s="103"/>
      <c r="MFP25" s="103"/>
      <c r="MFQ25" s="103"/>
      <c r="MFR25" s="103"/>
      <c r="MFS25" s="103"/>
      <c r="MFT25" s="103"/>
      <c r="MFU25" s="103"/>
      <c r="MFV25" s="103"/>
      <c r="MFW25" s="103"/>
      <c r="MFX25" s="103"/>
      <c r="MFY25" s="103"/>
      <c r="MFZ25" s="103"/>
      <c r="MGA25" s="103"/>
      <c r="MGB25" s="103"/>
      <c r="MGC25" s="103"/>
      <c r="MGD25" s="103"/>
      <c r="MGE25" s="103"/>
      <c r="MGF25" s="103"/>
      <c r="MGG25" s="103"/>
      <c r="MGH25" s="103"/>
      <c r="MGI25" s="103"/>
      <c r="MGJ25" s="103"/>
      <c r="MGK25" s="103"/>
      <c r="MGL25" s="103"/>
      <c r="MGM25" s="103"/>
      <c r="MGN25" s="103"/>
      <c r="MGO25" s="103"/>
      <c r="MGP25" s="103"/>
      <c r="MGQ25" s="103"/>
      <c r="MGR25" s="103"/>
      <c r="MGS25" s="103"/>
      <c r="MGT25" s="103"/>
      <c r="MGU25" s="103"/>
      <c r="MGV25" s="103"/>
      <c r="MGW25" s="103"/>
      <c r="MGX25" s="103"/>
      <c r="MGY25" s="103"/>
      <c r="MGZ25" s="103"/>
      <c r="MHA25" s="103"/>
      <c r="MHB25" s="103"/>
      <c r="MHC25" s="103"/>
      <c r="MHD25" s="103"/>
      <c r="MHE25" s="103"/>
      <c r="MHF25" s="103"/>
      <c r="MHG25" s="103"/>
      <c r="MHH25" s="103"/>
      <c r="MHI25" s="103"/>
      <c r="MHJ25" s="103"/>
      <c r="MHK25" s="103"/>
      <c r="MHL25" s="103"/>
      <c r="MHM25" s="103"/>
      <c r="MHN25" s="103"/>
      <c r="MHO25" s="103"/>
      <c r="MHP25" s="103"/>
      <c r="MHQ25" s="103"/>
      <c r="MHR25" s="103"/>
      <c r="MHS25" s="103"/>
      <c r="MHT25" s="103"/>
      <c r="MHU25" s="103"/>
      <c r="MHV25" s="103"/>
      <c r="MHW25" s="103"/>
      <c r="MHX25" s="103"/>
      <c r="MHY25" s="103"/>
      <c r="MHZ25" s="103"/>
      <c r="MIA25" s="103"/>
      <c r="MIB25" s="103"/>
      <c r="MIC25" s="103"/>
      <c r="MID25" s="103"/>
      <c r="MIE25" s="103"/>
      <c r="MIF25" s="103"/>
      <c r="MIG25" s="103"/>
      <c r="MIH25" s="103"/>
      <c r="MII25" s="103"/>
      <c r="MIJ25" s="103"/>
      <c r="MIK25" s="103"/>
      <c r="MIL25" s="103"/>
      <c r="MIM25" s="103"/>
      <c r="MIN25" s="103"/>
      <c r="MIO25" s="103"/>
      <c r="MIP25" s="103"/>
      <c r="MIQ25" s="103"/>
      <c r="MIR25" s="103"/>
      <c r="MIS25" s="103"/>
      <c r="MIT25" s="103"/>
      <c r="MIU25" s="103"/>
      <c r="MIV25" s="103"/>
      <c r="MIW25" s="103"/>
      <c r="MIX25" s="103"/>
      <c r="MIY25" s="103"/>
      <c r="MIZ25" s="103"/>
      <c r="MJA25" s="103"/>
      <c r="MJB25" s="103"/>
      <c r="MJC25" s="103"/>
      <c r="MJD25" s="103"/>
      <c r="MJE25" s="103"/>
      <c r="MJF25" s="103"/>
      <c r="MJG25" s="103"/>
      <c r="MJH25" s="103"/>
      <c r="MJI25" s="103"/>
      <c r="MJJ25" s="103"/>
      <c r="MJK25" s="103"/>
      <c r="MJL25" s="103"/>
      <c r="MJM25" s="103"/>
      <c r="MJN25" s="103"/>
      <c r="MJO25" s="103"/>
      <c r="MJP25" s="103"/>
      <c r="MJQ25" s="103"/>
      <c r="MJR25" s="103"/>
      <c r="MJS25" s="103"/>
      <c r="MJT25" s="103"/>
      <c r="MJU25" s="103"/>
      <c r="MJV25" s="103"/>
      <c r="MJW25" s="103"/>
      <c r="MJX25" s="103"/>
      <c r="MJY25" s="103"/>
      <c r="MJZ25" s="103"/>
      <c r="MKA25" s="103"/>
      <c r="MKB25" s="103"/>
      <c r="MKC25" s="103"/>
      <c r="MKD25" s="103"/>
      <c r="MKE25" s="103"/>
      <c r="MKF25" s="103"/>
      <c r="MKG25" s="103"/>
      <c r="MKH25" s="103"/>
      <c r="MKI25" s="103"/>
      <c r="MKJ25" s="103"/>
      <c r="MKK25" s="103"/>
      <c r="MKL25" s="103"/>
      <c r="MKM25" s="103"/>
      <c r="MKN25" s="103"/>
      <c r="MKO25" s="103"/>
      <c r="MKP25" s="103"/>
      <c r="MKQ25" s="103"/>
      <c r="MKR25" s="103"/>
      <c r="MKS25" s="103"/>
      <c r="MKT25" s="103"/>
      <c r="MKU25" s="103"/>
      <c r="MKV25" s="103"/>
      <c r="MKW25" s="103"/>
      <c r="MKX25" s="103"/>
      <c r="MKY25" s="103"/>
      <c r="MKZ25" s="103"/>
      <c r="MLA25" s="103"/>
      <c r="MLB25" s="103"/>
      <c r="MLC25" s="103"/>
      <c r="MLD25" s="103"/>
      <c r="MLE25" s="103"/>
      <c r="MLF25" s="103"/>
      <c r="MLG25" s="103"/>
      <c r="MLH25" s="103"/>
      <c r="MLI25" s="103"/>
      <c r="MLJ25" s="103"/>
      <c r="MLK25" s="103"/>
      <c r="MLL25" s="103"/>
      <c r="MLM25" s="103"/>
      <c r="MLN25" s="103"/>
      <c r="MLO25" s="103"/>
      <c r="MLP25" s="103"/>
      <c r="MLQ25" s="103"/>
      <c r="MLR25" s="103"/>
      <c r="MLS25" s="103"/>
      <c r="MLT25" s="103"/>
      <c r="MLU25" s="103"/>
      <c r="MLV25" s="103"/>
      <c r="MLW25" s="103"/>
      <c r="MLX25" s="103"/>
      <c r="MLY25" s="103"/>
      <c r="MLZ25" s="103"/>
      <c r="MMA25" s="103"/>
      <c r="MMB25" s="103"/>
      <c r="MMC25" s="103"/>
      <c r="MMD25" s="103"/>
      <c r="MME25" s="103"/>
      <c r="MMF25" s="103"/>
      <c r="MMG25" s="103"/>
      <c r="MMH25" s="103"/>
      <c r="MMI25" s="103"/>
      <c r="MMJ25" s="103"/>
      <c r="MMK25" s="103"/>
      <c r="MML25" s="103"/>
      <c r="MMM25" s="103"/>
      <c r="MMN25" s="103"/>
      <c r="MMO25" s="103"/>
      <c r="MMP25" s="103"/>
      <c r="MMQ25" s="103"/>
      <c r="MMR25" s="103"/>
      <c r="MMS25" s="103"/>
      <c r="MMT25" s="103"/>
      <c r="MMU25" s="103"/>
      <c r="MMV25" s="103"/>
      <c r="MMW25" s="103"/>
      <c r="MMX25" s="103"/>
      <c r="MMY25" s="103"/>
      <c r="MMZ25" s="103"/>
      <c r="MNA25" s="103"/>
      <c r="MNB25" s="103"/>
      <c r="MNC25" s="103"/>
      <c r="MND25" s="103"/>
      <c r="MNE25" s="103"/>
      <c r="MNF25" s="103"/>
      <c r="MNG25" s="103"/>
      <c r="MNH25" s="103"/>
      <c r="MNI25" s="103"/>
      <c r="MNJ25" s="103"/>
      <c r="MNK25" s="103"/>
      <c r="MNL25" s="103"/>
      <c r="MNM25" s="103"/>
      <c r="MNN25" s="103"/>
      <c r="MNO25" s="103"/>
      <c r="MNP25" s="103"/>
      <c r="MNQ25" s="103"/>
      <c r="MNR25" s="103"/>
      <c r="MNS25" s="103"/>
      <c r="MNT25" s="103"/>
      <c r="MNU25" s="103"/>
      <c r="MNV25" s="103"/>
      <c r="MNW25" s="103"/>
      <c r="MNX25" s="103"/>
      <c r="MNY25" s="103"/>
      <c r="MNZ25" s="103"/>
      <c r="MOA25" s="103"/>
      <c r="MOB25" s="103"/>
      <c r="MOC25" s="103"/>
      <c r="MOD25" s="103"/>
      <c r="MOE25" s="103"/>
      <c r="MOF25" s="103"/>
      <c r="MOG25" s="103"/>
      <c r="MOH25" s="103"/>
      <c r="MOI25" s="103"/>
      <c r="MOJ25" s="103"/>
      <c r="MOK25" s="103"/>
      <c r="MOL25" s="103"/>
      <c r="MOM25" s="103"/>
      <c r="MON25" s="103"/>
      <c r="MOO25" s="103"/>
      <c r="MOP25" s="103"/>
      <c r="MOQ25" s="103"/>
      <c r="MOR25" s="103"/>
      <c r="MOS25" s="103"/>
      <c r="MOT25" s="103"/>
      <c r="MOU25" s="103"/>
      <c r="MOV25" s="103"/>
      <c r="MOW25" s="103"/>
      <c r="MOX25" s="103"/>
      <c r="MOY25" s="103"/>
      <c r="MOZ25" s="103"/>
      <c r="MPA25" s="103"/>
      <c r="MPB25" s="103"/>
      <c r="MPC25" s="103"/>
      <c r="MPD25" s="103"/>
      <c r="MPE25" s="103"/>
      <c r="MPF25" s="103"/>
      <c r="MPG25" s="103"/>
      <c r="MPH25" s="103"/>
      <c r="MPI25" s="103"/>
      <c r="MPJ25" s="103"/>
      <c r="MPK25" s="103"/>
      <c r="MPL25" s="103"/>
      <c r="MPM25" s="103"/>
      <c r="MPN25" s="103"/>
      <c r="MPO25" s="103"/>
      <c r="MPP25" s="103"/>
      <c r="MPQ25" s="103"/>
      <c r="MPR25" s="103"/>
      <c r="MPS25" s="103"/>
      <c r="MPT25" s="103"/>
      <c r="MPU25" s="103"/>
      <c r="MPV25" s="103"/>
      <c r="MPW25" s="103"/>
      <c r="MPX25" s="103"/>
      <c r="MPY25" s="103"/>
      <c r="MPZ25" s="103"/>
      <c r="MQA25" s="103"/>
      <c r="MQB25" s="103"/>
      <c r="MQC25" s="103"/>
      <c r="MQD25" s="103"/>
      <c r="MQE25" s="103"/>
      <c r="MQF25" s="103"/>
      <c r="MQG25" s="103"/>
      <c r="MQH25" s="103"/>
      <c r="MQI25" s="103"/>
      <c r="MQJ25" s="103"/>
      <c r="MQK25" s="103"/>
      <c r="MQL25" s="103"/>
      <c r="MQM25" s="103"/>
      <c r="MQN25" s="103"/>
      <c r="MQO25" s="103"/>
      <c r="MQP25" s="103"/>
      <c r="MQQ25" s="103"/>
      <c r="MQR25" s="103"/>
      <c r="MQS25" s="103"/>
      <c r="MQT25" s="103"/>
      <c r="MQU25" s="103"/>
      <c r="MQV25" s="103"/>
      <c r="MQW25" s="103"/>
      <c r="MQX25" s="103"/>
      <c r="MQY25" s="103"/>
      <c r="MQZ25" s="103"/>
      <c r="MRA25" s="103"/>
      <c r="MRB25" s="103"/>
      <c r="MRC25" s="103"/>
      <c r="MRD25" s="103"/>
      <c r="MRE25" s="103"/>
      <c r="MRF25" s="103"/>
      <c r="MRG25" s="103"/>
      <c r="MRH25" s="103"/>
      <c r="MRI25" s="103"/>
      <c r="MRJ25" s="103"/>
      <c r="MRK25" s="103"/>
      <c r="MRL25" s="103"/>
      <c r="MRM25" s="103"/>
      <c r="MRN25" s="103"/>
      <c r="MRO25" s="103"/>
      <c r="MRP25" s="103"/>
      <c r="MRQ25" s="103"/>
      <c r="MRR25" s="103"/>
      <c r="MRS25" s="103"/>
      <c r="MRT25" s="103"/>
      <c r="MRU25" s="103"/>
      <c r="MRV25" s="103"/>
      <c r="MRW25" s="103"/>
      <c r="MRX25" s="103"/>
      <c r="MRY25" s="103"/>
      <c r="MRZ25" s="103"/>
      <c r="MSA25" s="103"/>
      <c r="MSB25" s="103"/>
      <c r="MSC25" s="103"/>
      <c r="MSD25" s="103"/>
      <c r="MSE25" s="103"/>
      <c r="MSF25" s="103"/>
      <c r="MSG25" s="103"/>
      <c r="MSH25" s="103"/>
      <c r="MSI25" s="103"/>
      <c r="MSJ25" s="103"/>
      <c r="MSK25" s="103"/>
      <c r="MSL25" s="103"/>
      <c r="MSM25" s="103"/>
      <c r="MSN25" s="103"/>
      <c r="MSO25" s="103"/>
      <c r="MSP25" s="103"/>
      <c r="MSQ25" s="103"/>
      <c r="MSR25" s="103"/>
      <c r="MSS25" s="103"/>
      <c r="MST25" s="103"/>
      <c r="MSU25" s="103"/>
      <c r="MSV25" s="103"/>
      <c r="MSW25" s="103"/>
      <c r="MSX25" s="103"/>
      <c r="MSY25" s="103"/>
      <c r="MSZ25" s="103"/>
      <c r="MTA25" s="103"/>
      <c r="MTB25" s="103"/>
      <c r="MTC25" s="103"/>
      <c r="MTD25" s="103"/>
      <c r="MTE25" s="103"/>
      <c r="MTF25" s="103"/>
      <c r="MTG25" s="103"/>
      <c r="MTH25" s="103"/>
      <c r="MTI25" s="103"/>
      <c r="MTJ25" s="103"/>
      <c r="MTK25" s="103"/>
      <c r="MTL25" s="103"/>
      <c r="MTM25" s="103"/>
      <c r="MTN25" s="103"/>
      <c r="MTO25" s="103"/>
      <c r="MTP25" s="103"/>
      <c r="MTQ25" s="103"/>
      <c r="MTR25" s="103"/>
      <c r="MTS25" s="103"/>
      <c r="MTT25" s="103"/>
      <c r="MTU25" s="103"/>
      <c r="MTV25" s="103"/>
      <c r="MTW25" s="103"/>
      <c r="MTX25" s="103"/>
      <c r="MTY25" s="103"/>
      <c r="MTZ25" s="103"/>
      <c r="MUA25" s="103"/>
      <c r="MUB25" s="103"/>
      <c r="MUC25" s="103"/>
      <c r="MUD25" s="103"/>
      <c r="MUE25" s="103"/>
      <c r="MUF25" s="103"/>
      <c r="MUG25" s="103"/>
      <c r="MUH25" s="103"/>
      <c r="MUI25" s="103"/>
      <c r="MUJ25" s="103"/>
      <c r="MUK25" s="103"/>
      <c r="MUL25" s="103"/>
      <c r="MUM25" s="103"/>
      <c r="MUN25" s="103"/>
      <c r="MUO25" s="103"/>
      <c r="MUP25" s="103"/>
      <c r="MUQ25" s="103"/>
      <c r="MUR25" s="103"/>
      <c r="MUS25" s="103"/>
      <c r="MUT25" s="103"/>
      <c r="MUU25" s="103"/>
      <c r="MUV25" s="103"/>
      <c r="MUW25" s="103"/>
      <c r="MUX25" s="103"/>
      <c r="MUY25" s="103"/>
      <c r="MUZ25" s="103"/>
      <c r="MVA25" s="103"/>
      <c r="MVB25" s="103"/>
      <c r="MVC25" s="103"/>
      <c r="MVD25" s="103"/>
      <c r="MVE25" s="103"/>
      <c r="MVF25" s="103"/>
      <c r="MVG25" s="103"/>
      <c r="MVH25" s="103"/>
      <c r="MVI25" s="103"/>
      <c r="MVJ25" s="103"/>
      <c r="MVK25" s="103"/>
      <c r="MVL25" s="103"/>
      <c r="MVM25" s="103"/>
      <c r="MVN25" s="103"/>
      <c r="MVO25" s="103"/>
      <c r="MVP25" s="103"/>
      <c r="MVQ25" s="103"/>
      <c r="MVR25" s="103"/>
      <c r="MVS25" s="103"/>
      <c r="MVT25" s="103"/>
      <c r="MVU25" s="103"/>
      <c r="MVV25" s="103"/>
      <c r="MVW25" s="103"/>
      <c r="MVX25" s="103"/>
      <c r="MVY25" s="103"/>
      <c r="MVZ25" s="103"/>
      <c r="MWA25" s="103"/>
      <c r="MWB25" s="103"/>
      <c r="MWC25" s="103"/>
      <c r="MWD25" s="103"/>
      <c r="MWE25" s="103"/>
      <c r="MWF25" s="103"/>
      <c r="MWG25" s="103"/>
      <c r="MWH25" s="103"/>
      <c r="MWI25" s="103"/>
      <c r="MWJ25" s="103"/>
      <c r="MWK25" s="103"/>
      <c r="MWL25" s="103"/>
      <c r="MWM25" s="103"/>
      <c r="MWN25" s="103"/>
      <c r="MWO25" s="103"/>
      <c r="MWP25" s="103"/>
      <c r="MWQ25" s="103"/>
      <c r="MWR25" s="103"/>
      <c r="MWS25" s="103"/>
      <c r="MWT25" s="103"/>
      <c r="MWU25" s="103"/>
      <c r="MWV25" s="103"/>
      <c r="MWW25" s="103"/>
      <c r="MWX25" s="103"/>
      <c r="MWY25" s="103"/>
      <c r="MWZ25" s="103"/>
      <c r="MXA25" s="103"/>
      <c r="MXB25" s="103"/>
      <c r="MXC25" s="103"/>
      <c r="MXD25" s="103"/>
      <c r="MXE25" s="103"/>
      <c r="MXF25" s="103"/>
      <c r="MXG25" s="103"/>
      <c r="MXH25" s="103"/>
      <c r="MXI25" s="103"/>
      <c r="MXJ25" s="103"/>
      <c r="MXK25" s="103"/>
      <c r="MXL25" s="103"/>
      <c r="MXM25" s="103"/>
      <c r="MXN25" s="103"/>
      <c r="MXO25" s="103"/>
      <c r="MXP25" s="103"/>
      <c r="MXQ25" s="103"/>
      <c r="MXR25" s="103"/>
      <c r="MXS25" s="103"/>
      <c r="MXT25" s="103"/>
      <c r="MXU25" s="103"/>
      <c r="MXV25" s="103"/>
      <c r="MXW25" s="103"/>
      <c r="MXX25" s="103"/>
      <c r="MXY25" s="103"/>
      <c r="MXZ25" s="103"/>
      <c r="MYA25" s="103"/>
      <c r="MYB25" s="103"/>
      <c r="MYC25" s="103"/>
      <c r="MYD25" s="103"/>
      <c r="MYE25" s="103"/>
      <c r="MYF25" s="103"/>
      <c r="MYG25" s="103"/>
      <c r="MYH25" s="103"/>
      <c r="MYI25" s="103"/>
      <c r="MYJ25" s="103"/>
      <c r="MYK25" s="103"/>
      <c r="MYL25" s="103"/>
      <c r="MYM25" s="103"/>
      <c r="MYN25" s="103"/>
      <c r="MYO25" s="103"/>
      <c r="MYP25" s="103"/>
      <c r="MYQ25" s="103"/>
      <c r="MYR25" s="103"/>
      <c r="MYS25" s="103"/>
      <c r="MYT25" s="103"/>
      <c r="MYU25" s="103"/>
      <c r="MYV25" s="103"/>
      <c r="MYW25" s="103"/>
      <c r="MYX25" s="103"/>
      <c r="MYY25" s="103"/>
      <c r="MYZ25" s="103"/>
      <c r="MZA25" s="103"/>
      <c r="MZB25" s="103"/>
      <c r="MZC25" s="103"/>
      <c r="MZD25" s="103"/>
      <c r="MZE25" s="103"/>
      <c r="MZF25" s="103"/>
      <c r="MZG25" s="103"/>
      <c r="MZH25" s="103"/>
      <c r="MZI25" s="103"/>
      <c r="MZJ25" s="103"/>
      <c r="MZK25" s="103"/>
      <c r="MZL25" s="103"/>
      <c r="MZM25" s="103"/>
      <c r="MZN25" s="103"/>
      <c r="MZO25" s="103"/>
      <c r="MZP25" s="103"/>
      <c r="MZQ25" s="103"/>
      <c r="MZR25" s="103"/>
      <c r="MZS25" s="103"/>
      <c r="MZT25" s="103"/>
      <c r="MZU25" s="103"/>
      <c r="MZV25" s="103"/>
      <c r="MZW25" s="103"/>
      <c r="MZX25" s="103"/>
      <c r="MZY25" s="103"/>
      <c r="MZZ25" s="103"/>
      <c r="NAA25" s="103"/>
      <c r="NAB25" s="103"/>
      <c r="NAC25" s="103"/>
      <c r="NAD25" s="103"/>
      <c r="NAE25" s="103"/>
      <c r="NAF25" s="103"/>
      <c r="NAG25" s="103"/>
      <c r="NAH25" s="103"/>
      <c r="NAI25" s="103"/>
      <c r="NAJ25" s="103"/>
      <c r="NAK25" s="103"/>
      <c r="NAL25" s="103"/>
      <c r="NAM25" s="103"/>
      <c r="NAN25" s="103"/>
      <c r="NAO25" s="103"/>
      <c r="NAP25" s="103"/>
      <c r="NAQ25" s="103"/>
      <c r="NAR25" s="103"/>
      <c r="NAS25" s="103"/>
      <c r="NAT25" s="103"/>
      <c r="NAU25" s="103"/>
      <c r="NAV25" s="103"/>
      <c r="NAW25" s="103"/>
      <c r="NAX25" s="103"/>
      <c r="NAY25" s="103"/>
      <c r="NAZ25" s="103"/>
      <c r="NBA25" s="103"/>
      <c r="NBB25" s="103"/>
      <c r="NBC25" s="103"/>
      <c r="NBD25" s="103"/>
      <c r="NBE25" s="103"/>
      <c r="NBF25" s="103"/>
      <c r="NBG25" s="103"/>
      <c r="NBH25" s="103"/>
      <c r="NBI25" s="103"/>
      <c r="NBJ25" s="103"/>
      <c r="NBK25" s="103"/>
      <c r="NBL25" s="103"/>
      <c r="NBM25" s="103"/>
      <c r="NBN25" s="103"/>
      <c r="NBO25" s="103"/>
      <c r="NBP25" s="103"/>
      <c r="NBQ25" s="103"/>
      <c r="NBR25" s="103"/>
      <c r="NBS25" s="103"/>
      <c r="NBT25" s="103"/>
      <c r="NBU25" s="103"/>
      <c r="NBV25" s="103"/>
      <c r="NBW25" s="103"/>
      <c r="NBX25" s="103"/>
      <c r="NBY25" s="103"/>
      <c r="NBZ25" s="103"/>
      <c r="NCA25" s="103"/>
      <c r="NCB25" s="103"/>
      <c r="NCC25" s="103"/>
      <c r="NCD25" s="103"/>
      <c r="NCE25" s="103"/>
      <c r="NCF25" s="103"/>
      <c r="NCG25" s="103"/>
      <c r="NCH25" s="103"/>
      <c r="NCI25" s="103"/>
      <c r="NCJ25" s="103"/>
      <c r="NCK25" s="103"/>
      <c r="NCL25" s="103"/>
      <c r="NCM25" s="103"/>
      <c r="NCN25" s="103"/>
      <c r="NCO25" s="103"/>
      <c r="NCP25" s="103"/>
      <c r="NCQ25" s="103"/>
      <c r="NCR25" s="103"/>
      <c r="NCS25" s="103"/>
      <c r="NCT25" s="103"/>
      <c r="NCU25" s="103"/>
      <c r="NCV25" s="103"/>
      <c r="NCW25" s="103"/>
      <c r="NCX25" s="103"/>
      <c r="NCY25" s="103"/>
      <c r="NCZ25" s="103"/>
      <c r="NDA25" s="103"/>
      <c r="NDB25" s="103"/>
      <c r="NDC25" s="103"/>
      <c r="NDD25" s="103"/>
      <c r="NDE25" s="103"/>
      <c r="NDF25" s="103"/>
      <c r="NDG25" s="103"/>
      <c r="NDH25" s="103"/>
      <c r="NDI25" s="103"/>
      <c r="NDJ25" s="103"/>
      <c r="NDK25" s="103"/>
      <c r="NDL25" s="103"/>
      <c r="NDM25" s="103"/>
      <c r="NDN25" s="103"/>
      <c r="NDO25" s="103"/>
      <c r="NDP25" s="103"/>
      <c r="NDQ25" s="103"/>
      <c r="NDR25" s="103"/>
      <c r="NDS25" s="103"/>
      <c r="NDT25" s="103"/>
      <c r="NDU25" s="103"/>
      <c r="NDV25" s="103"/>
      <c r="NDW25" s="103"/>
      <c r="NDX25" s="103"/>
      <c r="NDY25" s="103"/>
      <c r="NDZ25" s="103"/>
      <c r="NEA25" s="103"/>
      <c r="NEB25" s="103"/>
      <c r="NEC25" s="103"/>
      <c r="NED25" s="103"/>
      <c r="NEE25" s="103"/>
      <c r="NEF25" s="103"/>
      <c r="NEG25" s="103"/>
      <c r="NEH25" s="103"/>
      <c r="NEI25" s="103"/>
      <c r="NEJ25" s="103"/>
      <c r="NEK25" s="103"/>
      <c r="NEL25" s="103"/>
      <c r="NEM25" s="103"/>
      <c r="NEN25" s="103"/>
      <c r="NEO25" s="103"/>
      <c r="NEP25" s="103"/>
      <c r="NEQ25" s="103"/>
      <c r="NER25" s="103"/>
      <c r="NES25" s="103"/>
      <c r="NET25" s="103"/>
      <c r="NEU25" s="103"/>
      <c r="NEV25" s="103"/>
      <c r="NEW25" s="103"/>
      <c r="NEX25" s="103"/>
      <c r="NEY25" s="103"/>
      <c r="NEZ25" s="103"/>
      <c r="NFA25" s="103"/>
      <c r="NFB25" s="103"/>
      <c r="NFC25" s="103"/>
      <c r="NFD25" s="103"/>
      <c r="NFE25" s="103"/>
      <c r="NFF25" s="103"/>
      <c r="NFG25" s="103"/>
      <c r="NFH25" s="103"/>
      <c r="NFI25" s="103"/>
      <c r="NFJ25" s="103"/>
      <c r="NFK25" s="103"/>
      <c r="NFL25" s="103"/>
      <c r="NFM25" s="103"/>
      <c r="NFN25" s="103"/>
      <c r="NFO25" s="103"/>
      <c r="NFP25" s="103"/>
      <c r="NFQ25" s="103"/>
      <c r="NFR25" s="103"/>
      <c r="NFS25" s="103"/>
      <c r="NFT25" s="103"/>
      <c r="NFU25" s="103"/>
      <c r="NFV25" s="103"/>
      <c r="NFW25" s="103"/>
      <c r="NFX25" s="103"/>
      <c r="NFY25" s="103"/>
      <c r="NFZ25" s="103"/>
      <c r="NGA25" s="103"/>
      <c r="NGB25" s="103"/>
      <c r="NGC25" s="103"/>
      <c r="NGD25" s="103"/>
      <c r="NGE25" s="103"/>
      <c r="NGF25" s="103"/>
      <c r="NGG25" s="103"/>
      <c r="NGH25" s="103"/>
      <c r="NGI25" s="103"/>
      <c r="NGJ25" s="103"/>
      <c r="NGK25" s="103"/>
      <c r="NGL25" s="103"/>
      <c r="NGM25" s="103"/>
      <c r="NGN25" s="103"/>
      <c r="NGO25" s="103"/>
      <c r="NGP25" s="103"/>
      <c r="NGQ25" s="103"/>
      <c r="NGR25" s="103"/>
      <c r="NGS25" s="103"/>
      <c r="NGT25" s="103"/>
      <c r="NGU25" s="103"/>
      <c r="NGV25" s="103"/>
      <c r="NGW25" s="103"/>
      <c r="NGX25" s="103"/>
      <c r="NGY25" s="103"/>
      <c r="NGZ25" s="103"/>
      <c r="NHA25" s="103"/>
      <c r="NHB25" s="103"/>
      <c r="NHC25" s="103"/>
      <c r="NHD25" s="103"/>
      <c r="NHE25" s="103"/>
      <c r="NHF25" s="103"/>
      <c r="NHG25" s="103"/>
      <c r="NHH25" s="103"/>
      <c r="NHI25" s="103"/>
      <c r="NHJ25" s="103"/>
      <c r="NHK25" s="103"/>
      <c r="NHL25" s="103"/>
      <c r="NHM25" s="103"/>
      <c r="NHN25" s="103"/>
      <c r="NHO25" s="103"/>
      <c r="NHP25" s="103"/>
      <c r="NHQ25" s="103"/>
      <c r="NHR25" s="103"/>
      <c r="NHS25" s="103"/>
      <c r="NHT25" s="103"/>
      <c r="NHU25" s="103"/>
      <c r="NHV25" s="103"/>
      <c r="NHW25" s="103"/>
      <c r="NHX25" s="103"/>
      <c r="NHY25" s="103"/>
      <c r="NHZ25" s="103"/>
      <c r="NIA25" s="103"/>
      <c r="NIB25" s="103"/>
      <c r="NIC25" s="103"/>
      <c r="NID25" s="103"/>
      <c r="NIE25" s="103"/>
      <c r="NIF25" s="103"/>
      <c r="NIG25" s="103"/>
      <c r="NIH25" s="103"/>
      <c r="NII25" s="103"/>
      <c r="NIJ25" s="103"/>
      <c r="NIK25" s="103"/>
      <c r="NIL25" s="103"/>
      <c r="NIM25" s="103"/>
      <c r="NIN25" s="103"/>
      <c r="NIO25" s="103"/>
      <c r="NIP25" s="103"/>
      <c r="NIQ25" s="103"/>
      <c r="NIR25" s="103"/>
      <c r="NIS25" s="103"/>
      <c r="NIT25" s="103"/>
      <c r="NIU25" s="103"/>
      <c r="NIV25" s="103"/>
      <c r="NIW25" s="103"/>
      <c r="NIX25" s="103"/>
      <c r="NIY25" s="103"/>
      <c r="NIZ25" s="103"/>
      <c r="NJA25" s="103"/>
      <c r="NJB25" s="103"/>
      <c r="NJC25" s="103"/>
      <c r="NJD25" s="103"/>
      <c r="NJE25" s="103"/>
      <c r="NJF25" s="103"/>
      <c r="NJG25" s="103"/>
      <c r="NJH25" s="103"/>
      <c r="NJI25" s="103"/>
      <c r="NJJ25" s="103"/>
      <c r="NJK25" s="103"/>
      <c r="NJL25" s="103"/>
      <c r="NJM25" s="103"/>
      <c r="NJN25" s="103"/>
      <c r="NJO25" s="103"/>
      <c r="NJP25" s="103"/>
      <c r="NJQ25" s="103"/>
      <c r="NJR25" s="103"/>
      <c r="NJS25" s="103"/>
      <c r="NJT25" s="103"/>
      <c r="NJU25" s="103"/>
      <c r="NJV25" s="103"/>
      <c r="NJW25" s="103"/>
      <c r="NJX25" s="103"/>
      <c r="NJY25" s="103"/>
      <c r="NJZ25" s="103"/>
      <c r="NKA25" s="103"/>
      <c r="NKB25" s="103"/>
      <c r="NKC25" s="103"/>
      <c r="NKD25" s="103"/>
      <c r="NKE25" s="103"/>
      <c r="NKF25" s="103"/>
      <c r="NKG25" s="103"/>
      <c r="NKH25" s="103"/>
      <c r="NKI25" s="103"/>
      <c r="NKJ25" s="103"/>
      <c r="NKK25" s="103"/>
      <c r="NKL25" s="103"/>
      <c r="NKM25" s="103"/>
      <c r="NKN25" s="103"/>
      <c r="NKO25" s="103"/>
      <c r="NKP25" s="103"/>
      <c r="NKQ25" s="103"/>
      <c r="NKR25" s="103"/>
      <c r="NKS25" s="103"/>
      <c r="NKT25" s="103"/>
      <c r="NKU25" s="103"/>
      <c r="NKV25" s="103"/>
      <c r="NKW25" s="103"/>
      <c r="NKX25" s="103"/>
      <c r="NKY25" s="103"/>
      <c r="NKZ25" s="103"/>
      <c r="NLA25" s="103"/>
      <c r="NLB25" s="103"/>
      <c r="NLC25" s="103"/>
      <c r="NLD25" s="103"/>
      <c r="NLE25" s="103"/>
      <c r="NLF25" s="103"/>
      <c r="NLG25" s="103"/>
      <c r="NLH25" s="103"/>
      <c r="NLI25" s="103"/>
      <c r="NLJ25" s="103"/>
      <c r="NLK25" s="103"/>
      <c r="NLL25" s="103"/>
      <c r="NLM25" s="103"/>
      <c r="NLN25" s="103"/>
      <c r="NLO25" s="103"/>
      <c r="NLP25" s="103"/>
      <c r="NLQ25" s="103"/>
      <c r="NLR25" s="103"/>
      <c r="NLS25" s="103"/>
      <c r="NLT25" s="103"/>
      <c r="NLU25" s="103"/>
      <c r="NLV25" s="103"/>
      <c r="NLW25" s="103"/>
      <c r="NLX25" s="103"/>
      <c r="NLY25" s="103"/>
      <c r="NLZ25" s="103"/>
      <c r="NMA25" s="103"/>
      <c r="NMB25" s="103"/>
      <c r="NMC25" s="103"/>
      <c r="NMD25" s="103"/>
      <c r="NME25" s="103"/>
      <c r="NMF25" s="103"/>
      <c r="NMG25" s="103"/>
      <c r="NMH25" s="103"/>
      <c r="NMI25" s="103"/>
      <c r="NMJ25" s="103"/>
      <c r="NMK25" s="103"/>
      <c r="NML25" s="103"/>
      <c r="NMM25" s="103"/>
      <c r="NMN25" s="103"/>
      <c r="NMO25" s="103"/>
      <c r="NMP25" s="103"/>
      <c r="NMQ25" s="103"/>
      <c r="NMR25" s="103"/>
      <c r="NMS25" s="103"/>
      <c r="NMT25" s="103"/>
      <c r="NMU25" s="103"/>
      <c r="NMV25" s="103"/>
      <c r="NMW25" s="103"/>
      <c r="NMX25" s="103"/>
      <c r="NMY25" s="103"/>
      <c r="NMZ25" s="103"/>
      <c r="NNA25" s="103"/>
      <c r="NNB25" s="103"/>
      <c r="NNC25" s="103"/>
      <c r="NND25" s="103"/>
      <c r="NNE25" s="103"/>
      <c r="NNF25" s="103"/>
      <c r="NNG25" s="103"/>
      <c r="NNH25" s="103"/>
      <c r="NNI25" s="103"/>
      <c r="NNJ25" s="103"/>
      <c r="NNK25" s="103"/>
      <c r="NNL25" s="103"/>
      <c r="NNM25" s="103"/>
      <c r="NNN25" s="103"/>
      <c r="NNO25" s="103"/>
      <c r="NNP25" s="103"/>
      <c r="NNQ25" s="103"/>
      <c r="NNR25" s="103"/>
      <c r="NNS25" s="103"/>
      <c r="NNT25" s="103"/>
      <c r="NNU25" s="103"/>
      <c r="NNV25" s="103"/>
      <c r="NNW25" s="103"/>
      <c r="NNX25" s="103"/>
      <c r="NNY25" s="103"/>
      <c r="NNZ25" s="103"/>
      <c r="NOA25" s="103"/>
      <c r="NOB25" s="103"/>
      <c r="NOC25" s="103"/>
      <c r="NOD25" s="103"/>
      <c r="NOE25" s="103"/>
      <c r="NOF25" s="103"/>
      <c r="NOG25" s="103"/>
      <c r="NOH25" s="103"/>
      <c r="NOI25" s="103"/>
      <c r="NOJ25" s="103"/>
      <c r="NOK25" s="103"/>
      <c r="NOL25" s="103"/>
      <c r="NOM25" s="103"/>
      <c r="NON25" s="103"/>
      <c r="NOO25" s="103"/>
      <c r="NOP25" s="103"/>
      <c r="NOQ25" s="103"/>
      <c r="NOR25" s="103"/>
      <c r="NOS25" s="103"/>
      <c r="NOT25" s="103"/>
      <c r="NOU25" s="103"/>
      <c r="NOV25" s="103"/>
      <c r="NOW25" s="103"/>
      <c r="NOX25" s="103"/>
      <c r="NOY25" s="103"/>
      <c r="NOZ25" s="103"/>
      <c r="NPA25" s="103"/>
      <c r="NPB25" s="103"/>
      <c r="NPC25" s="103"/>
      <c r="NPD25" s="103"/>
      <c r="NPE25" s="103"/>
      <c r="NPF25" s="103"/>
      <c r="NPG25" s="103"/>
      <c r="NPH25" s="103"/>
      <c r="NPI25" s="103"/>
      <c r="NPJ25" s="103"/>
      <c r="NPK25" s="103"/>
      <c r="NPL25" s="103"/>
      <c r="NPM25" s="103"/>
      <c r="NPN25" s="103"/>
      <c r="NPO25" s="103"/>
      <c r="NPP25" s="103"/>
      <c r="NPQ25" s="103"/>
      <c r="NPR25" s="103"/>
      <c r="NPS25" s="103"/>
      <c r="NPT25" s="103"/>
      <c r="NPU25" s="103"/>
      <c r="NPV25" s="103"/>
      <c r="NPW25" s="103"/>
      <c r="NPX25" s="103"/>
      <c r="NPY25" s="103"/>
      <c r="NPZ25" s="103"/>
      <c r="NQA25" s="103"/>
      <c r="NQB25" s="103"/>
      <c r="NQC25" s="103"/>
      <c r="NQD25" s="103"/>
      <c r="NQE25" s="103"/>
      <c r="NQF25" s="103"/>
      <c r="NQG25" s="103"/>
      <c r="NQH25" s="103"/>
      <c r="NQI25" s="103"/>
      <c r="NQJ25" s="103"/>
      <c r="NQK25" s="103"/>
      <c r="NQL25" s="103"/>
      <c r="NQM25" s="103"/>
      <c r="NQN25" s="103"/>
      <c r="NQO25" s="103"/>
      <c r="NQP25" s="103"/>
      <c r="NQQ25" s="103"/>
      <c r="NQR25" s="103"/>
      <c r="NQS25" s="103"/>
      <c r="NQT25" s="103"/>
      <c r="NQU25" s="103"/>
      <c r="NQV25" s="103"/>
      <c r="NQW25" s="103"/>
      <c r="NQX25" s="103"/>
      <c r="NQY25" s="103"/>
      <c r="NQZ25" s="103"/>
      <c r="NRA25" s="103"/>
      <c r="NRB25" s="103"/>
      <c r="NRC25" s="103"/>
      <c r="NRD25" s="103"/>
      <c r="NRE25" s="103"/>
      <c r="NRF25" s="103"/>
      <c r="NRG25" s="103"/>
      <c r="NRH25" s="103"/>
      <c r="NRI25" s="103"/>
      <c r="NRJ25" s="103"/>
      <c r="NRK25" s="103"/>
      <c r="NRL25" s="103"/>
      <c r="NRM25" s="103"/>
      <c r="NRN25" s="103"/>
      <c r="NRO25" s="103"/>
      <c r="NRP25" s="103"/>
      <c r="NRQ25" s="103"/>
      <c r="NRR25" s="103"/>
      <c r="NRS25" s="103"/>
      <c r="NRT25" s="103"/>
      <c r="NRU25" s="103"/>
      <c r="NRV25" s="103"/>
      <c r="NRW25" s="103"/>
      <c r="NRX25" s="103"/>
      <c r="NRY25" s="103"/>
      <c r="NRZ25" s="103"/>
      <c r="NSA25" s="103"/>
      <c r="NSB25" s="103"/>
      <c r="NSC25" s="103"/>
      <c r="NSD25" s="103"/>
      <c r="NSE25" s="103"/>
      <c r="NSF25" s="103"/>
      <c r="NSG25" s="103"/>
      <c r="NSH25" s="103"/>
      <c r="NSI25" s="103"/>
      <c r="NSJ25" s="103"/>
      <c r="NSK25" s="103"/>
      <c r="NSL25" s="103"/>
      <c r="NSM25" s="103"/>
      <c r="NSN25" s="103"/>
      <c r="NSO25" s="103"/>
      <c r="NSP25" s="103"/>
      <c r="NSQ25" s="103"/>
      <c r="NSR25" s="103"/>
      <c r="NSS25" s="103"/>
      <c r="NST25" s="103"/>
      <c r="NSU25" s="103"/>
      <c r="NSV25" s="103"/>
      <c r="NSW25" s="103"/>
      <c r="NSX25" s="103"/>
      <c r="NSY25" s="103"/>
      <c r="NSZ25" s="103"/>
      <c r="NTA25" s="103"/>
      <c r="NTB25" s="103"/>
      <c r="NTC25" s="103"/>
      <c r="NTD25" s="103"/>
      <c r="NTE25" s="103"/>
      <c r="NTF25" s="103"/>
      <c r="NTG25" s="103"/>
      <c r="NTH25" s="103"/>
      <c r="NTI25" s="103"/>
      <c r="NTJ25" s="103"/>
      <c r="NTK25" s="103"/>
      <c r="NTL25" s="103"/>
      <c r="NTM25" s="103"/>
      <c r="NTN25" s="103"/>
      <c r="NTO25" s="103"/>
      <c r="NTP25" s="103"/>
      <c r="NTQ25" s="103"/>
      <c r="NTR25" s="103"/>
      <c r="NTS25" s="103"/>
      <c r="NTT25" s="103"/>
      <c r="NTU25" s="103"/>
      <c r="NTV25" s="103"/>
      <c r="NTW25" s="103"/>
      <c r="NTX25" s="103"/>
      <c r="NTY25" s="103"/>
      <c r="NTZ25" s="103"/>
      <c r="NUA25" s="103"/>
      <c r="NUB25" s="103"/>
      <c r="NUC25" s="103"/>
      <c r="NUD25" s="103"/>
      <c r="NUE25" s="103"/>
      <c r="NUF25" s="103"/>
      <c r="NUG25" s="103"/>
      <c r="NUH25" s="103"/>
      <c r="NUI25" s="103"/>
      <c r="NUJ25" s="103"/>
      <c r="NUK25" s="103"/>
      <c r="NUL25" s="103"/>
      <c r="NUM25" s="103"/>
      <c r="NUN25" s="103"/>
      <c r="NUO25" s="103"/>
      <c r="NUP25" s="103"/>
      <c r="NUQ25" s="103"/>
      <c r="NUR25" s="103"/>
      <c r="NUS25" s="103"/>
      <c r="NUT25" s="103"/>
      <c r="NUU25" s="103"/>
      <c r="NUV25" s="103"/>
      <c r="NUW25" s="103"/>
      <c r="NUX25" s="103"/>
      <c r="NUY25" s="103"/>
      <c r="NUZ25" s="103"/>
      <c r="NVA25" s="103"/>
      <c r="NVB25" s="103"/>
      <c r="NVC25" s="103"/>
      <c r="NVD25" s="103"/>
      <c r="NVE25" s="103"/>
      <c r="NVF25" s="103"/>
      <c r="NVG25" s="103"/>
      <c r="NVH25" s="103"/>
      <c r="NVI25" s="103"/>
      <c r="NVJ25" s="103"/>
      <c r="NVK25" s="103"/>
      <c r="NVL25" s="103"/>
      <c r="NVM25" s="103"/>
      <c r="NVN25" s="103"/>
      <c r="NVO25" s="103"/>
      <c r="NVP25" s="103"/>
      <c r="NVQ25" s="103"/>
      <c r="NVR25" s="103"/>
      <c r="NVS25" s="103"/>
      <c r="NVT25" s="103"/>
      <c r="NVU25" s="103"/>
      <c r="NVV25" s="103"/>
      <c r="NVW25" s="103"/>
      <c r="NVX25" s="103"/>
      <c r="NVY25" s="103"/>
      <c r="NVZ25" s="103"/>
      <c r="NWA25" s="103"/>
      <c r="NWB25" s="103"/>
      <c r="NWC25" s="103"/>
      <c r="NWD25" s="103"/>
      <c r="NWE25" s="103"/>
      <c r="NWF25" s="103"/>
      <c r="NWG25" s="103"/>
      <c r="NWH25" s="103"/>
      <c r="NWI25" s="103"/>
      <c r="NWJ25" s="103"/>
      <c r="NWK25" s="103"/>
      <c r="NWL25" s="103"/>
      <c r="NWM25" s="103"/>
      <c r="NWN25" s="103"/>
      <c r="NWO25" s="103"/>
      <c r="NWP25" s="103"/>
      <c r="NWQ25" s="103"/>
      <c r="NWR25" s="103"/>
      <c r="NWS25" s="103"/>
      <c r="NWT25" s="103"/>
      <c r="NWU25" s="103"/>
      <c r="NWV25" s="103"/>
      <c r="NWW25" s="103"/>
      <c r="NWX25" s="103"/>
      <c r="NWY25" s="103"/>
      <c r="NWZ25" s="103"/>
      <c r="NXA25" s="103"/>
      <c r="NXB25" s="103"/>
      <c r="NXC25" s="103"/>
      <c r="NXD25" s="103"/>
      <c r="NXE25" s="103"/>
      <c r="NXF25" s="103"/>
      <c r="NXG25" s="103"/>
      <c r="NXH25" s="103"/>
      <c r="NXI25" s="103"/>
      <c r="NXJ25" s="103"/>
      <c r="NXK25" s="103"/>
      <c r="NXL25" s="103"/>
      <c r="NXM25" s="103"/>
      <c r="NXN25" s="103"/>
      <c r="NXO25" s="103"/>
      <c r="NXP25" s="103"/>
      <c r="NXQ25" s="103"/>
      <c r="NXR25" s="103"/>
      <c r="NXS25" s="103"/>
      <c r="NXT25" s="103"/>
      <c r="NXU25" s="103"/>
      <c r="NXV25" s="103"/>
      <c r="NXW25" s="103"/>
      <c r="NXX25" s="103"/>
      <c r="NXY25" s="103"/>
      <c r="NXZ25" s="103"/>
      <c r="NYA25" s="103"/>
      <c r="NYB25" s="103"/>
      <c r="NYC25" s="103"/>
      <c r="NYD25" s="103"/>
      <c r="NYE25" s="103"/>
      <c r="NYF25" s="103"/>
      <c r="NYG25" s="103"/>
      <c r="NYH25" s="103"/>
      <c r="NYI25" s="103"/>
      <c r="NYJ25" s="103"/>
      <c r="NYK25" s="103"/>
      <c r="NYL25" s="103"/>
      <c r="NYM25" s="103"/>
      <c r="NYN25" s="103"/>
      <c r="NYO25" s="103"/>
      <c r="NYP25" s="103"/>
      <c r="NYQ25" s="103"/>
      <c r="NYR25" s="103"/>
      <c r="NYS25" s="103"/>
      <c r="NYT25" s="103"/>
      <c r="NYU25" s="103"/>
      <c r="NYV25" s="103"/>
      <c r="NYW25" s="103"/>
      <c r="NYX25" s="103"/>
      <c r="NYY25" s="103"/>
      <c r="NYZ25" s="103"/>
      <c r="NZA25" s="103"/>
      <c r="NZB25" s="103"/>
      <c r="NZC25" s="103"/>
      <c r="NZD25" s="103"/>
      <c r="NZE25" s="103"/>
      <c r="NZF25" s="103"/>
      <c r="NZG25" s="103"/>
      <c r="NZH25" s="103"/>
      <c r="NZI25" s="103"/>
      <c r="NZJ25" s="103"/>
      <c r="NZK25" s="103"/>
      <c r="NZL25" s="103"/>
      <c r="NZM25" s="103"/>
      <c r="NZN25" s="103"/>
      <c r="NZO25" s="103"/>
      <c r="NZP25" s="103"/>
      <c r="NZQ25" s="103"/>
      <c r="NZR25" s="103"/>
      <c r="NZS25" s="103"/>
      <c r="NZT25" s="103"/>
      <c r="NZU25" s="103"/>
      <c r="NZV25" s="103"/>
      <c r="NZW25" s="103"/>
      <c r="NZX25" s="103"/>
      <c r="NZY25" s="103"/>
      <c r="NZZ25" s="103"/>
      <c r="OAA25" s="103"/>
      <c r="OAB25" s="103"/>
      <c r="OAC25" s="103"/>
      <c r="OAD25" s="103"/>
      <c r="OAE25" s="103"/>
      <c r="OAF25" s="103"/>
      <c r="OAG25" s="103"/>
      <c r="OAH25" s="103"/>
      <c r="OAI25" s="103"/>
      <c r="OAJ25" s="103"/>
      <c r="OAK25" s="103"/>
      <c r="OAL25" s="103"/>
      <c r="OAM25" s="103"/>
      <c r="OAN25" s="103"/>
      <c r="OAO25" s="103"/>
      <c r="OAP25" s="103"/>
      <c r="OAQ25" s="103"/>
      <c r="OAR25" s="103"/>
      <c r="OAS25" s="103"/>
      <c r="OAT25" s="103"/>
      <c r="OAU25" s="103"/>
      <c r="OAV25" s="103"/>
      <c r="OAW25" s="103"/>
      <c r="OAX25" s="103"/>
      <c r="OAY25" s="103"/>
      <c r="OAZ25" s="103"/>
      <c r="OBA25" s="103"/>
      <c r="OBB25" s="103"/>
      <c r="OBC25" s="103"/>
      <c r="OBD25" s="103"/>
      <c r="OBE25" s="103"/>
      <c r="OBF25" s="103"/>
      <c r="OBG25" s="103"/>
      <c r="OBH25" s="103"/>
      <c r="OBI25" s="103"/>
      <c r="OBJ25" s="103"/>
      <c r="OBK25" s="103"/>
      <c r="OBL25" s="103"/>
      <c r="OBM25" s="103"/>
      <c r="OBN25" s="103"/>
      <c r="OBO25" s="103"/>
      <c r="OBP25" s="103"/>
      <c r="OBQ25" s="103"/>
      <c r="OBR25" s="103"/>
      <c r="OBS25" s="103"/>
      <c r="OBT25" s="103"/>
      <c r="OBU25" s="103"/>
      <c r="OBV25" s="103"/>
      <c r="OBW25" s="103"/>
      <c r="OBX25" s="103"/>
      <c r="OBY25" s="103"/>
      <c r="OBZ25" s="103"/>
      <c r="OCA25" s="103"/>
      <c r="OCB25" s="103"/>
      <c r="OCC25" s="103"/>
      <c r="OCD25" s="103"/>
      <c r="OCE25" s="103"/>
      <c r="OCF25" s="103"/>
      <c r="OCG25" s="103"/>
      <c r="OCH25" s="103"/>
      <c r="OCI25" s="103"/>
      <c r="OCJ25" s="103"/>
      <c r="OCK25" s="103"/>
      <c r="OCL25" s="103"/>
      <c r="OCM25" s="103"/>
      <c r="OCN25" s="103"/>
      <c r="OCO25" s="103"/>
      <c r="OCP25" s="103"/>
      <c r="OCQ25" s="103"/>
      <c r="OCR25" s="103"/>
      <c r="OCS25" s="103"/>
      <c r="OCT25" s="103"/>
      <c r="OCU25" s="103"/>
      <c r="OCV25" s="103"/>
      <c r="OCW25" s="103"/>
      <c r="OCX25" s="103"/>
      <c r="OCY25" s="103"/>
      <c r="OCZ25" s="103"/>
      <c r="ODA25" s="103"/>
      <c r="ODB25" s="103"/>
      <c r="ODC25" s="103"/>
      <c r="ODD25" s="103"/>
      <c r="ODE25" s="103"/>
      <c r="ODF25" s="103"/>
      <c r="ODG25" s="103"/>
      <c r="ODH25" s="103"/>
      <c r="ODI25" s="103"/>
      <c r="ODJ25" s="103"/>
      <c r="ODK25" s="103"/>
      <c r="ODL25" s="103"/>
      <c r="ODM25" s="103"/>
      <c r="ODN25" s="103"/>
      <c r="ODO25" s="103"/>
      <c r="ODP25" s="103"/>
      <c r="ODQ25" s="103"/>
      <c r="ODR25" s="103"/>
      <c r="ODS25" s="103"/>
      <c r="ODT25" s="103"/>
      <c r="ODU25" s="103"/>
      <c r="ODV25" s="103"/>
      <c r="ODW25" s="103"/>
      <c r="ODX25" s="103"/>
      <c r="ODY25" s="103"/>
      <c r="ODZ25" s="103"/>
      <c r="OEA25" s="103"/>
      <c r="OEB25" s="103"/>
      <c r="OEC25" s="103"/>
      <c r="OED25" s="103"/>
      <c r="OEE25" s="103"/>
      <c r="OEF25" s="103"/>
      <c r="OEG25" s="103"/>
      <c r="OEH25" s="103"/>
      <c r="OEI25" s="103"/>
      <c r="OEJ25" s="103"/>
      <c r="OEK25" s="103"/>
      <c r="OEL25" s="103"/>
      <c r="OEM25" s="103"/>
      <c r="OEN25" s="103"/>
      <c r="OEO25" s="103"/>
      <c r="OEP25" s="103"/>
      <c r="OEQ25" s="103"/>
      <c r="OER25" s="103"/>
      <c r="OES25" s="103"/>
      <c r="OET25" s="103"/>
      <c r="OEU25" s="103"/>
      <c r="OEV25" s="103"/>
      <c r="OEW25" s="103"/>
      <c r="OEX25" s="103"/>
      <c r="OEY25" s="103"/>
      <c r="OEZ25" s="103"/>
      <c r="OFA25" s="103"/>
      <c r="OFB25" s="103"/>
      <c r="OFC25" s="103"/>
      <c r="OFD25" s="103"/>
      <c r="OFE25" s="103"/>
      <c r="OFF25" s="103"/>
      <c r="OFG25" s="103"/>
      <c r="OFH25" s="103"/>
      <c r="OFI25" s="103"/>
      <c r="OFJ25" s="103"/>
      <c r="OFK25" s="103"/>
      <c r="OFL25" s="103"/>
      <c r="OFM25" s="103"/>
      <c r="OFN25" s="103"/>
      <c r="OFO25" s="103"/>
      <c r="OFP25" s="103"/>
      <c r="OFQ25" s="103"/>
      <c r="OFR25" s="103"/>
      <c r="OFS25" s="103"/>
      <c r="OFT25" s="103"/>
      <c r="OFU25" s="103"/>
      <c r="OFV25" s="103"/>
      <c r="OFW25" s="103"/>
      <c r="OFX25" s="103"/>
      <c r="OFY25" s="103"/>
      <c r="OFZ25" s="103"/>
      <c r="OGA25" s="103"/>
      <c r="OGB25" s="103"/>
      <c r="OGC25" s="103"/>
      <c r="OGD25" s="103"/>
      <c r="OGE25" s="103"/>
      <c r="OGF25" s="103"/>
      <c r="OGG25" s="103"/>
      <c r="OGH25" s="103"/>
      <c r="OGI25" s="103"/>
      <c r="OGJ25" s="103"/>
      <c r="OGK25" s="103"/>
      <c r="OGL25" s="103"/>
      <c r="OGM25" s="103"/>
      <c r="OGN25" s="103"/>
      <c r="OGO25" s="103"/>
      <c r="OGP25" s="103"/>
      <c r="OGQ25" s="103"/>
      <c r="OGR25" s="103"/>
      <c r="OGS25" s="103"/>
      <c r="OGT25" s="103"/>
      <c r="OGU25" s="103"/>
      <c r="OGV25" s="103"/>
      <c r="OGW25" s="103"/>
      <c r="OGX25" s="103"/>
      <c r="OGY25" s="103"/>
      <c r="OGZ25" s="103"/>
      <c r="OHA25" s="103"/>
      <c r="OHB25" s="103"/>
      <c r="OHC25" s="103"/>
      <c r="OHD25" s="103"/>
      <c r="OHE25" s="103"/>
      <c r="OHF25" s="103"/>
      <c r="OHG25" s="103"/>
      <c r="OHH25" s="103"/>
      <c r="OHI25" s="103"/>
      <c r="OHJ25" s="103"/>
      <c r="OHK25" s="103"/>
      <c r="OHL25" s="103"/>
      <c r="OHM25" s="103"/>
      <c r="OHN25" s="103"/>
      <c r="OHO25" s="103"/>
      <c r="OHP25" s="103"/>
      <c r="OHQ25" s="103"/>
      <c r="OHR25" s="103"/>
      <c r="OHS25" s="103"/>
      <c r="OHT25" s="103"/>
      <c r="OHU25" s="103"/>
      <c r="OHV25" s="103"/>
      <c r="OHW25" s="103"/>
      <c r="OHX25" s="103"/>
      <c r="OHY25" s="103"/>
      <c r="OHZ25" s="103"/>
      <c r="OIA25" s="103"/>
      <c r="OIB25" s="103"/>
      <c r="OIC25" s="103"/>
      <c r="OID25" s="103"/>
      <c r="OIE25" s="103"/>
      <c r="OIF25" s="103"/>
      <c r="OIG25" s="103"/>
      <c r="OIH25" s="103"/>
      <c r="OII25" s="103"/>
      <c r="OIJ25" s="103"/>
      <c r="OIK25" s="103"/>
      <c r="OIL25" s="103"/>
      <c r="OIM25" s="103"/>
      <c r="OIN25" s="103"/>
      <c r="OIO25" s="103"/>
      <c r="OIP25" s="103"/>
      <c r="OIQ25" s="103"/>
      <c r="OIR25" s="103"/>
      <c r="OIS25" s="103"/>
      <c r="OIT25" s="103"/>
      <c r="OIU25" s="103"/>
      <c r="OIV25" s="103"/>
      <c r="OIW25" s="103"/>
      <c r="OIX25" s="103"/>
      <c r="OIY25" s="103"/>
      <c r="OIZ25" s="103"/>
      <c r="OJA25" s="103"/>
      <c r="OJB25" s="103"/>
      <c r="OJC25" s="103"/>
      <c r="OJD25" s="103"/>
      <c r="OJE25" s="103"/>
      <c r="OJF25" s="103"/>
      <c r="OJG25" s="103"/>
      <c r="OJH25" s="103"/>
      <c r="OJI25" s="103"/>
      <c r="OJJ25" s="103"/>
      <c r="OJK25" s="103"/>
      <c r="OJL25" s="103"/>
      <c r="OJM25" s="103"/>
      <c r="OJN25" s="103"/>
      <c r="OJO25" s="103"/>
      <c r="OJP25" s="103"/>
      <c r="OJQ25" s="103"/>
      <c r="OJR25" s="103"/>
      <c r="OJS25" s="103"/>
      <c r="OJT25" s="103"/>
      <c r="OJU25" s="103"/>
      <c r="OJV25" s="103"/>
      <c r="OJW25" s="103"/>
      <c r="OJX25" s="103"/>
      <c r="OJY25" s="103"/>
      <c r="OJZ25" s="103"/>
      <c r="OKA25" s="103"/>
      <c r="OKB25" s="103"/>
      <c r="OKC25" s="103"/>
      <c r="OKD25" s="103"/>
      <c r="OKE25" s="103"/>
      <c r="OKF25" s="103"/>
      <c r="OKG25" s="103"/>
      <c r="OKH25" s="103"/>
      <c r="OKI25" s="103"/>
      <c r="OKJ25" s="103"/>
      <c r="OKK25" s="103"/>
      <c r="OKL25" s="103"/>
      <c r="OKM25" s="103"/>
      <c r="OKN25" s="103"/>
      <c r="OKO25" s="103"/>
      <c r="OKP25" s="103"/>
      <c r="OKQ25" s="103"/>
      <c r="OKR25" s="103"/>
      <c r="OKS25" s="103"/>
      <c r="OKT25" s="103"/>
      <c r="OKU25" s="103"/>
      <c r="OKV25" s="103"/>
      <c r="OKW25" s="103"/>
      <c r="OKX25" s="103"/>
      <c r="OKY25" s="103"/>
      <c r="OKZ25" s="103"/>
      <c r="OLA25" s="103"/>
      <c r="OLB25" s="103"/>
      <c r="OLC25" s="103"/>
      <c r="OLD25" s="103"/>
      <c r="OLE25" s="103"/>
      <c r="OLF25" s="103"/>
      <c r="OLG25" s="103"/>
      <c r="OLH25" s="103"/>
      <c r="OLI25" s="103"/>
      <c r="OLJ25" s="103"/>
      <c r="OLK25" s="103"/>
      <c r="OLL25" s="103"/>
      <c r="OLM25" s="103"/>
      <c r="OLN25" s="103"/>
      <c r="OLO25" s="103"/>
      <c r="OLP25" s="103"/>
      <c r="OLQ25" s="103"/>
      <c r="OLR25" s="103"/>
      <c r="OLS25" s="103"/>
      <c r="OLT25" s="103"/>
      <c r="OLU25" s="103"/>
      <c r="OLV25" s="103"/>
      <c r="OLW25" s="103"/>
      <c r="OLX25" s="103"/>
      <c r="OLY25" s="103"/>
      <c r="OLZ25" s="103"/>
      <c r="OMA25" s="103"/>
      <c r="OMB25" s="103"/>
      <c r="OMC25" s="103"/>
      <c r="OMD25" s="103"/>
      <c r="OME25" s="103"/>
      <c r="OMF25" s="103"/>
      <c r="OMG25" s="103"/>
      <c r="OMH25" s="103"/>
      <c r="OMI25" s="103"/>
      <c r="OMJ25" s="103"/>
      <c r="OMK25" s="103"/>
      <c r="OML25" s="103"/>
      <c r="OMM25" s="103"/>
      <c r="OMN25" s="103"/>
      <c r="OMO25" s="103"/>
      <c r="OMP25" s="103"/>
      <c r="OMQ25" s="103"/>
      <c r="OMR25" s="103"/>
      <c r="OMS25" s="103"/>
      <c r="OMT25" s="103"/>
      <c r="OMU25" s="103"/>
      <c r="OMV25" s="103"/>
      <c r="OMW25" s="103"/>
      <c r="OMX25" s="103"/>
      <c r="OMY25" s="103"/>
      <c r="OMZ25" s="103"/>
      <c r="ONA25" s="103"/>
      <c r="ONB25" s="103"/>
      <c r="ONC25" s="103"/>
      <c r="OND25" s="103"/>
      <c r="ONE25" s="103"/>
      <c r="ONF25" s="103"/>
      <c r="ONG25" s="103"/>
      <c r="ONH25" s="103"/>
      <c r="ONI25" s="103"/>
      <c r="ONJ25" s="103"/>
      <c r="ONK25" s="103"/>
      <c r="ONL25" s="103"/>
      <c r="ONM25" s="103"/>
      <c r="ONN25" s="103"/>
      <c r="ONO25" s="103"/>
      <c r="ONP25" s="103"/>
      <c r="ONQ25" s="103"/>
      <c r="ONR25" s="103"/>
      <c r="ONS25" s="103"/>
      <c r="ONT25" s="103"/>
      <c r="ONU25" s="103"/>
      <c r="ONV25" s="103"/>
      <c r="ONW25" s="103"/>
      <c r="ONX25" s="103"/>
      <c r="ONY25" s="103"/>
      <c r="ONZ25" s="103"/>
      <c r="OOA25" s="103"/>
      <c r="OOB25" s="103"/>
      <c r="OOC25" s="103"/>
      <c r="OOD25" s="103"/>
      <c r="OOE25" s="103"/>
      <c r="OOF25" s="103"/>
      <c r="OOG25" s="103"/>
      <c r="OOH25" s="103"/>
      <c r="OOI25" s="103"/>
      <c r="OOJ25" s="103"/>
      <c r="OOK25" s="103"/>
      <c r="OOL25" s="103"/>
      <c r="OOM25" s="103"/>
      <c r="OON25" s="103"/>
      <c r="OOO25" s="103"/>
      <c r="OOP25" s="103"/>
      <c r="OOQ25" s="103"/>
      <c r="OOR25" s="103"/>
      <c r="OOS25" s="103"/>
      <c r="OOT25" s="103"/>
      <c r="OOU25" s="103"/>
      <c r="OOV25" s="103"/>
      <c r="OOW25" s="103"/>
      <c r="OOX25" s="103"/>
      <c r="OOY25" s="103"/>
      <c r="OOZ25" s="103"/>
      <c r="OPA25" s="103"/>
      <c r="OPB25" s="103"/>
      <c r="OPC25" s="103"/>
      <c r="OPD25" s="103"/>
      <c r="OPE25" s="103"/>
      <c r="OPF25" s="103"/>
      <c r="OPG25" s="103"/>
      <c r="OPH25" s="103"/>
      <c r="OPI25" s="103"/>
      <c r="OPJ25" s="103"/>
      <c r="OPK25" s="103"/>
      <c r="OPL25" s="103"/>
      <c r="OPM25" s="103"/>
      <c r="OPN25" s="103"/>
      <c r="OPO25" s="103"/>
      <c r="OPP25" s="103"/>
      <c r="OPQ25" s="103"/>
      <c r="OPR25" s="103"/>
      <c r="OPS25" s="103"/>
      <c r="OPT25" s="103"/>
      <c r="OPU25" s="103"/>
      <c r="OPV25" s="103"/>
      <c r="OPW25" s="103"/>
      <c r="OPX25" s="103"/>
      <c r="OPY25" s="103"/>
      <c r="OPZ25" s="103"/>
      <c r="OQA25" s="103"/>
      <c r="OQB25" s="103"/>
      <c r="OQC25" s="103"/>
      <c r="OQD25" s="103"/>
      <c r="OQE25" s="103"/>
      <c r="OQF25" s="103"/>
      <c r="OQG25" s="103"/>
      <c r="OQH25" s="103"/>
      <c r="OQI25" s="103"/>
      <c r="OQJ25" s="103"/>
      <c r="OQK25" s="103"/>
      <c r="OQL25" s="103"/>
      <c r="OQM25" s="103"/>
      <c r="OQN25" s="103"/>
      <c r="OQO25" s="103"/>
      <c r="OQP25" s="103"/>
      <c r="OQQ25" s="103"/>
      <c r="OQR25" s="103"/>
      <c r="OQS25" s="103"/>
      <c r="OQT25" s="103"/>
      <c r="OQU25" s="103"/>
      <c r="OQV25" s="103"/>
      <c r="OQW25" s="103"/>
      <c r="OQX25" s="103"/>
      <c r="OQY25" s="103"/>
      <c r="OQZ25" s="103"/>
      <c r="ORA25" s="103"/>
      <c r="ORB25" s="103"/>
      <c r="ORC25" s="103"/>
      <c r="ORD25" s="103"/>
      <c r="ORE25" s="103"/>
      <c r="ORF25" s="103"/>
      <c r="ORG25" s="103"/>
      <c r="ORH25" s="103"/>
      <c r="ORI25" s="103"/>
      <c r="ORJ25" s="103"/>
      <c r="ORK25" s="103"/>
      <c r="ORL25" s="103"/>
      <c r="ORM25" s="103"/>
      <c r="ORN25" s="103"/>
      <c r="ORO25" s="103"/>
      <c r="ORP25" s="103"/>
      <c r="ORQ25" s="103"/>
      <c r="ORR25" s="103"/>
      <c r="ORS25" s="103"/>
      <c r="ORT25" s="103"/>
      <c r="ORU25" s="103"/>
      <c r="ORV25" s="103"/>
      <c r="ORW25" s="103"/>
      <c r="ORX25" s="103"/>
      <c r="ORY25" s="103"/>
      <c r="ORZ25" s="103"/>
      <c r="OSA25" s="103"/>
      <c r="OSB25" s="103"/>
      <c r="OSC25" s="103"/>
      <c r="OSD25" s="103"/>
      <c r="OSE25" s="103"/>
      <c r="OSF25" s="103"/>
      <c r="OSG25" s="103"/>
      <c r="OSH25" s="103"/>
      <c r="OSI25" s="103"/>
      <c r="OSJ25" s="103"/>
      <c r="OSK25" s="103"/>
      <c r="OSL25" s="103"/>
      <c r="OSM25" s="103"/>
      <c r="OSN25" s="103"/>
      <c r="OSO25" s="103"/>
      <c r="OSP25" s="103"/>
      <c r="OSQ25" s="103"/>
      <c r="OSR25" s="103"/>
      <c r="OSS25" s="103"/>
      <c r="OST25" s="103"/>
      <c r="OSU25" s="103"/>
      <c r="OSV25" s="103"/>
      <c r="OSW25" s="103"/>
      <c r="OSX25" s="103"/>
      <c r="OSY25" s="103"/>
      <c r="OSZ25" s="103"/>
      <c r="OTA25" s="103"/>
      <c r="OTB25" s="103"/>
      <c r="OTC25" s="103"/>
      <c r="OTD25" s="103"/>
      <c r="OTE25" s="103"/>
      <c r="OTF25" s="103"/>
      <c r="OTG25" s="103"/>
      <c r="OTH25" s="103"/>
      <c r="OTI25" s="103"/>
      <c r="OTJ25" s="103"/>
      <c r="OTK25" s="103"/>
      <c r="OTL25" s="103"/>
      <c r="OTM25" s="103"/>
      <c r="OTN25" s="103"/>
      <c r="OTO25" s="103"/>
      <c r="OTP25" s="103"/>
      <c r="OTQ25" s="103"/>
      <c r="OTR25" s="103"/>
      <c r="OTS25" s="103"/>
      <c r="OTT25" s="103"/>
      <c r="OTU25" s="103"/>
      <c r="OTV25" s="103"/>
      <c r="OTW25" s="103"/>
      <c r="OTX25" s="103"/>
      <c r="OTY25" s="103"/>
      <c r="OTZ25" s="103"/>
      <c r="OUA25" s="103"/>
      <c r="OUB25" s="103"/>
      <c r="OUC25" s="103"/>
      <c r="OUD25" s="103"/>
      <c r="OUE25" s="103"/>
      <c r="OUF25" s="103"/>
      <c r="OUG25" s="103"/>
      <c r="OUH25" s="103"/>
      <c r="OUI25" s="103"/>
      <c r="OUJ25" s="103"/>
      <c r="OUK25" s="103"/>
      <c r="OUL25" s="103"/>
      <c r="OUM25" s="103"/>
      <c r="OUN25" s="103"/>
      <c r="OUO25" s="103"/>
      <c r="OUP25" s="103"/>
      <c r="OUQ25" s="103"/>
      <c r="OUR25" s="103"/>
      <c r="OUS25" s="103"/>
      <c r="OUT25" s="103"/>
      <c r="OUU25" s="103"/>
      <c r="OUV25" s="103"/>
      <c r="OUW25" s="103"/>
      <c r="OUX25" s="103"/>
      <c r="OUY25" s="103"/>
      <c r="OUZ25" s="103"/>
      <c r="OVA25" s="103"/>
      <c r="OVB25" s="103"/>
      <c r="OVC25" s="103"/>
      <c r="OVD25" s="103"/>
      <c r="OVE25" s="103"/>
      <c r="OVF25" s="103"/>
      <c r="OVG25" s="103"/>
      <c r="OVH25" s="103"/>
      <c r="OVI25" s="103"/>
      <c r="OVJ25" s="103"/>
      <c r="OVK25" s="103"/>
      <c r="OVL25" s="103"/>
      <c r="OVM25" s="103"/>
      <c r="OVN25" s="103"/>
      <c r="OVO25" s="103"/>
      <c r="OVP25" s="103"/>
      <c r="OVQ25" s="103"/>
      <c r="OVR25" s="103"/>
      <c r="OVS25" s="103"/>
      <c r="OVT25" s="103"/>
      <c r="OVU25" s="103"/>
      <c r="OVV25" s="103"/>
      <c r="OVW25" s="103"/>
      <c r="OVX25" s="103"/>
      <c r="OVY25" s="103"/>
      <c r="OVZ25" s="103"/>
      <c r="OWA25" s="103"/>
      <c r="OWB25" s="103"/>
      <c r="OWC25" s="103"/>
      <c r="OWD25" s="103"/>
      <c r="OWE25" s="103"/>
      <c r="OWF25" s="103"/>
      <c r="OWG25" s="103"/>
      <c r="OWH25" s="103"/>
      <c r="OWI25" s="103"/>
      <c r="OWJ25" s="103"/>
      <c r="OWK25" s="103"/>
      <c r="OWL25" s="103"/>
      <c r="OWM25" s="103"/>
      <c r="OWN25" s="103"/>
      <c r="OWO25" s="103"/>
      <c r="OWP25" s="103"/>
      <c r="OWQ25" s="103"/>
      <c r="OWR25" s="103"/>
      <c r="OWS25" s="103"/>
      <c r="OWT25" s="103"/>
      <c r="OWU25" s="103"/>
      <c r="OWV25" s="103"/>
      <c r="OWW25" s="103"/>
      <c r="OWX25" s="103"/>
      <c r="OWY25" s="103"/>
      <c r="OWZ25" s="103"/>
      <c r="OXA25" s="103"/>
      <c r="OXB25" s="103"/>
      <c r="OXC25" s="103"/>
      <c r="OXD25" s="103"/>
      <c r="OXE25" s="103"/>
      <c r="OXF25" s="103"/>
      <c r="OXG25" s="103"/>
      <c r="OXH25" s="103"/>
      <c r="OXI25" s="103"/>
      <c r="OXJ25" s="103"/>
      <c r="OXK25" s="103"/>
      <c r="OXL25" s="103"/>
      <c r="OXM25" s="103"/>
      <c r="OXN25" s="103"/>
      <c r="OXO25" s="103"/>
      <c r="OXP25" s="103"/>
      <c r="OXQ25" s="103"/>
      <c r="OXR25" s="103"/>
      <c r="OXS25" s="103"/>
      <c r="OXT25" s="103"/>
      <c r="OXU25" s="103"/>
      <c r="OXV25" s="103"/>
      <c r="OXW25" s="103"/>
      <c r="OXX25" s="103"/>
      <c r="OXY25" s="103"/>
      <c r="OXZ25" s="103"/>
      <c r="OYA25" s="103"/>
      <c r="OYB25" s="103"/>
      <c r="OYC25" s="103"/>
      <c r="OYD25" s="103"/>
      <c r="OYE25" s="103"/>
      <c r="OYF25" s="103"/>
      <c r="OYG25" s="103"/>
      <c r="OYH25" s="103"/>
      <c r="OYI25" s="103"/>
      <c r="OYJ25" s="103"/>
      <c r="OYK25" s="103"/>
      <c r="OYL25" s="103"/>
      <c r="OYM25" s="103"/>
      <c r="OYN25" s="103"/>
      <c r="OYO25" s="103"/>
      <c r="OYP25" s="103"/>
      <c r="OYQ25" s="103"/>
      <c r="OYR25" s="103"/>
      <c r="OYS25" s="103"/>
      <c r="OYT25" s="103"/>
      <c r="OYU25" s="103"/>
      <c r="OYV25" s="103"/>
      <c r="OYW25" s="103"/>
      <c r="OYX25" s="103"/>
      <c r="OYY25" s="103"/>
      <c r="OYZ25" s="103"/>
      <c r="OZA25" s="103"/>
      <c r="OZB25" s="103"/>
      <c r="OZC25" s="103"/>
      <c r="OZD25" s="103"/>
      <c r="OZE25" s="103"/>
      <c r="OZF25" s="103"/>
      <c r="OZG25" s="103"/>
      <c r="OZH25" s="103"/>
      <c r="OZI25" s="103"/>
      <c r="OZJ25" s="103"/>
      <c r="OZK25" s="103"/>
      <c r="OZL25" s="103"/>
      <c r="OZM25" s="103"/>
      <c r="OZN25" s="103"/>
      <c r="OZO25" s="103"/>
      <c r="OZP25" s="103"/>
      <c r="OZQ25" s="103"/>
      <c r="OZR25" s="103"/>
      <c r="OZS25" s="103"/>
      <c r="OZT25" s="103"/>
      <c r="OZU25" s="103"/>
      <c r="OZV25" s="103"/>
      <c r="OZW25" s="103"/>
      <c r="OZX25" s="103"/>
      <c r="OZY25" s="103"/>
      <c r="OZZ25" s="103"/>
      <c r="PAA25" s="103"/>
      <c r="PAB25" s="103"/>
      <c r="PAC25" s="103"/>
      <c r="PAD25" s="103"/>
      <c r="PAE25" s="103"/>
      <c r="PAF25" s="103"/>
      <c r="PAG25" s="103"/>
      <c r="PAH25" s="103"/>
      <c r="PAI25" s="103"/>
      <c r="PAJ25" s="103"/>
      <c r="PAK25" s="103"/>
      <c r="PAL25" s="103"/>
      <c r="PAM25" s="103"/>
      <c r="PAN25" s="103"/>
      <c r="PAO25" s="103"/>
      <c r="PAP25" s="103"/>
      <c r="PAQ25" s="103"/>
      <c r="PAR25" s="103"/>
      <c r="PAS25" s="103"/>
      <c r="PAT25" s="103"/>
      <c r="PAU25" s="103"/>
      <c r="PAV25" s="103"/>
      <c r="PAW25" s="103"/>
      <c r="PAX25" s="103"/>
      <c r="PAY25" s="103"/>
      <c r="PAZ25" s="103"/>
      <c r="PBA25" s="103"/>
      <c r="PBB25" s="103"/>
      <c r="PBC25" s="103"/>
      <c r="PBD25" s="103"/>
      <c r="PBE25" s="103"/>
      <c r="PBF25" s="103"/>
      <c r="PBG25" s="103"/>
      <c r="PBH25" s="103"/>
      <c r="PBI25" s="103"/>
      <c r="PBJ25" s="103"/>
      <c r="PBK25" s="103"/>
      <c r="PBL25" s="103"/>
      <c r="PBM25" s="103"/>
      <c r="PBN25" s="103"/>
      <c r="PBO25" s="103"/>
      <c r="PBP25" s="103"/>
      <c r="PBQ25" s="103"/>
      <c r="PBR25" s="103"/>
      <c r="PBS25" s="103"/>
      <c r="PBT25" s="103"/>
      <c r="PBU25" s="103"/>
      <c r="PBV25" s="103"/>
      <c r="PBW25" s="103"/>
      <c r="PBX25" s="103"/>
      <c r="PBY25" s="103"/>
      <c r="PBZ25" s="103"/>
      <c r="PCA25" s="103"/>
      <c r="PCB25" s="103"/>
      <c r="PCC25" s="103"/>
      <c r="PCD25" s="103"/>
      <c r="PCE25" s="103"/>
      <c r="PCF25" s="103"/>
      <c r="PCG25" s="103"/>
      <c r="PCH25" s="103"/>
      <c r="PCI25" s="103"/>
      <c r="PCJ25" s="103"/>
      <c r="PCK25" s="103"/>
      <c r="PCL25" s="103"/>
      <c r="PCM25" s="103"/>
      <c r="PCN25" s="103"/>
      <c r="PCO25" s="103"/>
      <c r="PCP25" s="103"/>
      <c r="PCQ25" s="103"/>
      <c r="PCR25" s="103"/>
      <c r="PCS25" s="103"/>
      <c r="PCT25" s="103"/>
      <c r="PCU25" s="103"/>
      <c r="PCV25" s="103"/>
      <c r="PCW25" s="103"/>
      <c r="PCX25" s="103"/>
      <c r="PCY25" s="103"/>
      <c r="PCZ25" s="103"/>
      <c r="PDA25" s="103"/>
      <c r="PDB25" s="103"/>
      <c r="PDC25" s="103"/>
      <c r="PDD25" s="103"/>
      <c r="PDE25" s="103"/>
      <c r="PDF25" s="103"/>
      <c r="PDG25" s="103"/>
      <c r="PDH25" s="103"/>
      <c r="PDI25" s="103"/>
      <c r="PDJ25" s="103"/>
      <c r="PDK25" s="103"/>
      <c r="PDL25" s="103"/>
      <c r="PDM25" s="103"/>
      <c r="PDN25" s="103"/>
      <c r="PDO25" s="103"/>
      <c r="PDP25" s="103"/>
      <c r="PDQ25" s="103"/>
      <c r="PDR25" s="103"/>
      <c r="PDS25" s="103"/>
      <c r="PDT25" s="103"/>
      <c r="PDU25" s="103"/>
      <c r="PDV25" s="103"/>
      <c r="PDW25" s="103"/>
      <c r="PDX25" s="103"/>
      <c r="PDY25" s="103"/>
      <c r="PDZ25" s="103"/>
      <c r="PEA25" s="103"/>
      <c r="PEB25" s="103"/>
      <c r="PEC25" s="103"/>
      <c r="PED25" s="103"/>
      <c r="PEE25" s="103"/>
      <c r="PEF25" s="103"/>
      <c r="PEG25" s="103"/>
      <c r="PEH25" s="103"/>
      <c r="PEI25" s="103"/>
      <c r="PEJ25" s="103"/>
      <c r="PEK25" s="103"/>
      <c r="PEL25" s="103"/>
      <c r="PEM25" s="103"/>
      <c r="PEN25" s="103"/>
      <c r="PEO25" s="103"/>
      <c r="PEP25" s="103"/>
      <c r="PEQ25" s="103"/>
      <c r="PER25" s="103"/>
      <c r="PES25" s="103"/>
      <c r="PET25" s="103"/>
      <c r="PEU25" s="103"/>
      <c r="PEV25" s="103"/>
      <c r="PEW25" s="103"/>
      <c r="PEX25" s="103"/>
      <c r="PEY25" s="103"/>
      <c r="PEZ25" s="103"/>
      <c r="PFA25" s="103"/>
      <c r="PFB25" s="103"/>
      <c r="PFC25" s="103"/>
      <c r="PFD25" s="103"/>
      <c r="PFE25" s="103"/>
      <c r="PFF25" s="103"/>
      <c r="PFG25" s="103"/>
      <c r="PFH25" s="103"/>
      <c r="PFI25" s="103"/>
      <c r="PFJ25" s="103"/>
      <c r="PFK25" s="103"/>
      <c r="PFL25" s="103"/>
      <c r="PFM25" s="103"/>
      <c r="PFN25" s="103"/>
      <c r="PFO25" s="103"/>
      <c r="PFP25" s="103"/>
      <c r="PFQ25" s="103"/>
      <c r="PFR25" s="103"/>
      <c r="PFS25" s="103"/>
      <c r="PFT25" s="103"/>
      <c r="PFU25" s="103"/>
      <c r="PFV25" s="103"/>
      <c r="PFW25" s="103"/>
      <c r="PFX25" s="103"/>
      <c r="PFY25" s="103"/>
      <c r="PFZ25" s="103"/>
      <c r="PGA25" s="103"/>
      <c r="PGB25" s="103"/>
      <c r="PGC25" s="103"/>
      <c r="PGD25" s="103"/>
      <c r="PGE25" s="103"/>
      <c r="PGF25" s="103"/>
      <c r="PGG25" s="103"/>
      <c r="PGH25" s="103"/>
      <c r="PGI25" s="103"/>
      <c r="PGJ25" s="103"/>
      <c r="PGK25" s="103"/>
      <c r="PGL25" s="103"/>
      <c r="PGM25" s="103"/>
      <c r="PGN25" s="103"/>
      <c r="PGO25" s="103"/>
      <c r="PGP25" s="103"/>
      <c r="PGQ25" s="103"/>
      <c r="PGR25" s="103"/>
      <c r="PGS25" s="103"/>
      <c r="PGT25" s="103"/>
      <c r="PGU25" s="103"/>
      <c r="PGV25" s="103"/>
      <c r="PGW25" s="103"/>
      <c r="PGX25" s="103"/>
      <c r="PGY25" s="103"/>
      <c r="PGZ25" s="103"/>
      <c r="PHA25" s="103"/>
      <c r="PHB25" s="103"/>
      <c r="PHC25" s="103"/>
      <c r="PHD25" s="103"/>
      <c r="PHE25" s="103"/>
      <c r="PHF25" s="103"/>
      <c r="PHG25" s="103"/>
      <c r="PHH25" s="103"/>
      <c r="PHI25" s="103"/>
      <c r="PHJ25" s="103"/>
      <c r="PHK25" s="103"/>
      <c r="PHL25" s="103"/>
      <c r="PHM25" s="103"/>
      <c r="PHN25" s="103"/>
      <c r="PHO25" s="103"/>
      <c r="PHP25" s="103"/>
      <c r="PHQ25" s="103"/>
      <c r="PHR25" s="103"/>
      <c r="PHS25" s="103"/>
      <c r="PHT25" s="103"/>
      <c r="PHU25" s="103"/>
      <c r="PHV25" s="103"/>
      <c r="PHW25" s="103"/>
      <c r="PHX25" s="103"/>
      <c r="PHY25" s="103"/>
      <c r="PHZ25" s="103"/>
      <c r="PIA25" s="103"/>
      <c r="PIB25" s="103"/>
      <c r="PIC25" s="103"/>
      <c r="PID25" s="103"/>
      <c r="PIE25" s="103"/>
      <c r="PIF25" s="103"/>
      <c r="PIG25" s="103"/>
      <c r="PIH25" s="103"/>
      <c r="PII25" s="103"/>
      <c r="PIJ25" s="103"/>
      <c r="PIK25" s="103"/>
      <c r="PIL25" s="103"/>
      <c r="PIM25" s="103"/>
      <c r="PIN25" s="103"/>
      <c r="PIO25" s="103"/>
      <c r="PIP25" s="103"/>
      <c r="PIQ25" s="103"/>
      <c r="PIR25" s="103"/>
      <c r="PIS25" s="103"/>
      <c r="PIT25" s="103"/>
      <c r="PIU25" s="103"/>
      <c r="PIV25" s="103"/>
      <c r="PIW25" s="103"/>
      <c r="PIX25" s="103"/>
      <c r="PIY25" s="103"/>
      <c r="PIZ25" s="103"/>
      <c r="PJA25" s="103"/>
      <c r="PJB25" s="103"/>
      <c r="PJC25" s="103"/>
      <c r="PJD25" s="103"/>
      <c r="PJE25" s="103"/>
      <c r="PJF25" s="103"/>
      <c r="PJG25" s="103"/>
      <c r="PJH25" s="103"/>
      <c r="PJI25" s="103"/>
      <c r="PJJ25" s="103"/>
      <c r="PJK25" s="103"/>
      <c r="PJL25" s="103"/>
      <c r="PJM25" s="103"/>
      <c r="PJN25" s="103"/>
      <c r="PJO25" s="103"/>
      <c r="PJP25" s="103"/>
      <c r="PJQ25" s="103"/>
      <c r="PJR25" s="103"/>
      <c r="PJS25" s="103"/>
      <c r="PJT25" s="103"/>
      <c r="PJU25" s="103"/>
      <c r="PJV25" s="103"/>
      <c r="PJW25" s="103"/>
      <c r="PJX25" s="103"/>
      <c r="PJY25" s="103"/>
      <c r="PJZ25" s="103"/>
      <c r="PKA25" s="103"/>
      <c r="PKB25" s="103"/>
      <c r="PKC25" s="103"/>
      <c r="PKD25" s="103"/>
      <c r="PKE25" s="103"/>
      <c r="PKF25" s="103"/>
      <c r="PKG25" s="103"/>
      <c r="PKH25" s="103"/>
      <c r="PKI25" s="103"/>
      <c r="PKJ25" s="103"/>
      <c r="PKK25" s="103"/>
      <c r="PKL25" s="103"/>
      <c r="PKM25" s="103"/>
      <c r="PKN25" s="103"/>
      <c r="PKO25" s="103"/>
      <c r="PKP25" s="103"/>
      <c r="PKQ25" s="103"/>
      <c r="PKR25" s="103"/>
      <c r="PKS25" s="103"/>
      <c r="PKT25" s="103"/>
      <c r="PKU25" s="103"/>
      <c r="PKV25" s="103"/>
      <c r="PKW25" s="103"/>
      <c r="PKX25" s="103"/>
      <c r="PKY25" s="103"/>
      <c r="PKZ25" s="103"/>
      <c r="PLA25" s="103"/>
      <c r="PLB25" s="103"/>
      <c r="PLC25" s="103"/>
      <c r="PLD25" s="103"/>
      <c r="PLE25" s="103"/>
      <c r="PLF25" s="103"/>
      <c r="PLG25" s="103"/>
      <c r="PLH25" s="103"/>
      <c r="PLI25" s="103"/>
      <c r="PLJ25" s="103"/>
      <c r="PLK25" s="103"/>
      <c r="PLL25" s="103"/>
      <c r="PLM25" s="103"/>
      <c r="PLN25" s="103"/>
      <c r="PLO25" s="103"/>
      <c r="PLP25" s="103"/>
      <c r="PLQ25" s="103"/>
      <c r="PLR25" s="103"/>
      <c r="PLS25" s="103"/>
      <c r="PLT25" s="103"/>
      <c r="PLU25" s="103"/>
      <c r="PLV25" s="103"/>
      <c r="PLW25" s="103"/>
      <c r="PLX25" s="103"/>
      <c r="PLY25" s="103"/>
      <c r="PLZ25" s="103"/>
      <c r="PMA25" s="103"/>
      <c r="PMB25" s="103"/>
      <c r="PMC25" s="103"/>
      <c r="PMD25" s="103"/>
      <c r="PME25" s="103"/>
      <c r="PMF25" s="103"/>
      <c r="PMG25" s="103"/>
      <c r="PMH25" s="103"/>
      <c r="PMI25" s="103"/>
      <c r="PMJ25" s="103"/>
      <c r="PMK25" s="103"/>
      <c r="PML25" s="103"/>
      <c r="PMM25" s="103"/>
      <c r="PMN25" s="103"/>
      <c r="PMO25" s="103"/>
      <c r="PMP25" s="103"/>
      <c r="PMQ25" s="103"/>
      <c r="PMR25" s="103"/>
      <c r="PMS25" s="103"/>
      <c r="PMT25" s="103"/>
      <c r="PMU25" s="103"/>
      <c r="PMV25" s="103"/>
      <c r="PMW25" s="103"/>
      <c r="PMX25" s="103"/>
      <c r="PMY25" s="103"/>
      <c r="PMZ25" s="103"/>
      <c r="PNA25" s="103"/>
      <c r="PNB25" s="103"/>
      <c r="PNC25" s="103"/>
      <c r="PND25" s="103"/>
      <c r="PNE25" s="103"/>
      <c r="PNF25" s="103"/>
      <c r="PNG25" s="103"/>
      <c r="PNH25" s="103"/>
      <c r="PNI25" s="103"/>
      <c r="PNJ25" s="103"/>
      <c r="PNK25" s="103"/>
      <c r="PNL25" s="103"/>
      <c r="PNM25" s="103"/>
      <c r="PNN25" s="103"/>
      <c r="PNO25" s="103"/>
      <c r="PNP25" s="103"/>
      <c r="PNQ25" s="103"/>
      <c r="PNR25" s="103"/>
      <c r="PNS25" s="103"/>
      <c r="PNT25" s="103"/>
      <c r="PNU25" s="103"/>
      <c r="PNV25" s="103"/>
      <c r="PNW25" s="103"/>
      <c r="PNX25" s="103"/>
      <c r="PNY25" s="103"/>
      <c r="PNZ25" s="103"/>
      <c r="POA25" s="103"/>
      <c r="POB25" s="103"/>
      <c r="POC25" s="103"/>
      <c r="POD25" s="103"/>
      <c r="POE25" s="103"/>
      <c r="POF25" s="103"/>
      <c r="POG25" s="103"/>
      <c r="POH25" s="103"/>
      <c r="POI25" s="103"/>
      <c r="POJ25" s="103"/>
      <c r="POK25" s="103"/>
      <c r="POL25" s="103"/>
      <c r="POM25" s="103"/>
      <c r="PON25" s="103"/>
      <c r="POO25" s="103"/>
      <c r="POP25" s="103"/>
      <c r="POQ25" s="103"/>
      <c r="POR25" s="103"/>
      <c r="POS25" s="103"/>
      <c r="POT25" s="103"/>
      <c r="POU25" s="103"/>
      <c r="POV25" s="103"/>
      <c r="POW25" s="103"/>
      <c r="POX25" s="103"/>
      <c r="POY25" s="103"/>
      <c r="POZ25" s="103"/>
      <c r="PPA25" s="103"/>
      <c r="PPB25" s="103"/>
      <c r="PPC25" s="103"/>
      <c r="PPD25" s="103"/>
      <c r="PPE25" s="103"/>
      <c r="PPF25" s="103"/>
      <c r="PPG25" s="103"/>
      <c r="PPH25" s="103"/>
      <c r="PPI25" s="103"/>
      <c r="PPJ25" s="103"/>
      <c r="PPK25" s="103"/>
      <c r="PPL25" s="103"/>
      <c r="PPM25" s="103"/>
      <c r="PPN25" s="103"/>
      <c r="PPO25" s="103"/>
      <c r="PPP25" s="103"/>
      <c r="PPQ25" s="103"/>
      <c r="PPR25" s="103"/>
      <c r="PPS25" s="103"/>
      <c r="PPT25" s="103"/>
      <c r="PPU25" s="103"/>
      <c r="PPV25" s="103"/>
      <c r="PPW25" s="103"/>
      <c r="PPX25" s="103"/>
      <c r="PPY25" s="103"/>
      <c r="PPZ25" s="103"/>
      <c r="PQA25" s="103"/>
      <c r="PQB25" s="103"/>
      <c r="PQC25" s="103"/>
      <c r="PQD25" s="103"/>
      <c r="PQE25" s="103"/>
      <c r="PQF25" s="103"/>
      <c r="PQG25" s="103"/>
      <c r="PQH25" s="103"/>
      <c r="PQI25" s="103"/>
      <c r="PQJ25" s="103"/>
      <c r="PQK25" s="103"/>
      <c r="PQL25" s="103"/>
      <c r="PQM25" s="103"/>
      <c r="PQN25" s="103"/>
      <c r="PQO25" s="103"/>
      <c r="PQP25" s="103"/>
      <c r="PQQ25" s="103"/>
      <c r="PQR25" s="103"/>
      <c r="PQS25" s="103"/>
      <c r="PQT25" s="103"/>
      <c r="PQU25" s="103"/>
      <c r="PQV25" s="103"/>
      <c r="PQW25" s="103"/>
      <c r="PQX25" s="103"/>
      <c r="PQY25" s="103"/>
      <c r="PQZ25" s="103"/>
      <c r="PRA25" s="103"/>
      <c r="PRB25" s="103"/>
      <c r="PRC25" s="103"/>
      <c r="PRD25" s="103"/>
      <c r="PRE25" s="103"/>
      <c r="PRF25" s="103"/>
      <c r="PRG25" s="103"/>
      <c r="PRH25" s="103"/>
      <c r="PRI25" s="103"/>
      <c r="PRJ25" s="103"/>
      <c r="PRK25" s="103"/>
      <c r="PRL25" s="103"/>
      <c r="PRM25" s="103"/>
      <c r="PRN25" s="103"/>
      <c r="PRO25" s="103"/>
      <c r="PRP25" s="103"/>
      <c r="PRQ25" s="103"/>
      <c r="PRR25" s="103"/>
      <c r="PRS25" s="103"/>
      <c r="PRT25" s="103"/>
      <c r="PRU25" s="103"/>
      <c r="PRV25" s="103"/>
      <c r="PRW25" s="103"/>
      <c r="PRX25" s="103"/>
      <c r="PRY25" s="103"/>
      <c r="PRZ25" s="103"/>
      <c r="PSA25" s="103"/>
      <c r="PSB25" s="103"/>
      <c r="PSC25" s="103"/>
      <c r="PSD25" s="103"/>
      <c r="PSE25" s="103"/>
      <c r="PSF25" s="103"/>
      <c r="PSG25" s="103"/>
      <c r="PSH25" s="103"/>
      <c r="PSI25" s="103"/>
      <c r="PSJ25" s="103"/>
      <c r="PSK25" s="103"/>
      <c r="PSL25" s="103"/>
      <c r="PSM25" s="103"/>
      <c r="PSN25" s="103"/>
      <c r="PSO25" s="103"/>
      <c r="PSP25" s="103"/>
      <c r="PSQ25" s="103"/>
      <c r="PSR25" s="103"/>
      <c r="PSS25" s="103"/>
      <c r="PST25" s="103"/>
      <c r="PSU25" s="103"/>
      <c r="PSV25" s="103"/>
      <c r="PSW25" s="103"/>
      <c r="PSX25" s="103"/>
      <c r="PSY25" s="103"/>
      <c r="PSZ25" s="103"/>
      <c r="PTA25" s="103"/>
      <c r="PTB25" s="103"/>
      <c r="PTC25" s="103"/>
      <c r="PTD25" s="103"/>
      <c r="PTE25" s="103"/>
      <c r="PTF25" s="103"/>
      <c r="PTG25" s="103"/>
      <c r="PTH25" s="103"/>
      <c r="PTI25" s="103"/>
      <c r="PTJ25" s="103"/>
      <c r="PTK25" s="103"/>
      <c r="PTL25" s="103"/>
      <c r="PTM25" s="103"/>
      <c r="PTN25" s="103"/>
      <c r="PTO25" s="103"/>
      <c r="PTP25" s="103"/>
      <c r="PTQ25" s="103"/>
      <c r="PTR25" s="103"/>
      <c r="PTS25" s="103"/>
      <c r="PTT25" s="103"/>
      <c r="PTU25" s="103"/>
      <c r="PTV25" s="103"/>
      <c r="PTW25" s="103"/>
      <c r="PTX25" s="103"/>
      <c r="PTY25" s="103"/>
      <c r="PTZ25" s="103"/>
      <c r="PUA25" s="103"/>
      <c r="PUB25" s="103"/>
      <c r="PUC25" s="103"/>
      <c r="PUD25" s="103"/>
      <c r="PUE25" s="103"/>
      <c r="PUF25" s="103"/>
      <c r="PUG25" s="103"/>
      <c r="PUH25" s="103"/>
      <c r="PUI25" s="103"/>
      <c r="PUJ25" s="103"/>
      <c r="PUK25" s="103"/>
      <c r="PUL25" s="103"/>
      <c r="PUM25" s="103"/>
      <c r="PUN25" s="103"/>
      <c r="PUO25" s="103"/>
      <c r="PUP25" s="103"/>
      <c r="PUQ25" s="103"/>
      <c r="PUR25" s="103"/>
      <c r="PUS25" s="103"/>
      <c r="PUT25" s="103"/>
      <c r="PUU25" s="103"/>
      <c r="PUV25" s="103"/>
      <c r="PUW25" s="103"/>
      <c r="PUX25" s="103"/>
      <c r="PUY25" s="103"/>
      <c r="PUZ25" s="103"/>
      <c r="PVA25" s="103"/>
      <c r="PVB25" s="103"/>
      <c r="PVC25" s="103"/>
      <c r="PVD25" s="103"/>
      <c r="PVE25" s="103"/>
      <c r="PVF25" s="103"/>
      <c r="PVG25" s="103"/>
      <c r="PVH25" s="103"/>
      <c r="PVI25" s="103"/>
      <c r="PVJ25" s="103"/>
      <c r="PVK25" s="103"/>
      <c r="PVL25" s="103"/>
      <c r="PVM25" s="103"/>
      <c r="PVN25" s="103"/>
      <c r="PVO25" s="103"/>
      <c r="PVP25" s="103"/>
      <c r="PVQ25" s="103"/>
      <c r="PVR25" s="103"/>
      <c r="PVS25" s="103"/>
      <c r="PVT25" s="103"/>
      <c r="PVU25" s="103"/>
      <c r="PVV25" s="103"/>
      <c r="PVW25" s="103"/>
      <c r="PVX25" s="103"/>
      <c r="PVY25" s="103"/>
      <c r="PVZ25" s="103"/>
      <c r="PWA25" s="103"/>
      <c r="PWB25" s="103"/>
      <c r="PWC25" s="103"/>
      <c r="PWD25" s="103"/>
      <c r="PWE25" s="103"/>
      <c r="PWF25" s="103"/>
      <c r="PWG25" s="103"/>
      <c r="PWH25" s="103"/>
      <c r="PWI25" s="103"/>
      <c r="PWJ25" s="103"/>
      <c r="PWK25" s="103"/>
      <c r="PWL25" s="103"/>
      <c r="PWM25" s="103"/>
      <c r="PWN25" s="103"/>
      <c r="PWO25" s="103"/>
      <c r="PWP25" s="103"/>
      <c r="PWQ25" s="103"/>
      <c r="PWR25" s="103"/>
      <c r="PWS25" s="103"/>
      <c r="PWT25" s="103"/>
      <c r="PWU25" s="103"/>
      <c r="PWV25" s="103"/>
      <c r="PWW25" s="103"/>
      <c r="PWX25" s="103"/>
      <c r="PWY25" s="103"/>
      <c r="PWZ25" s="103"/>
      <c r="PXA25" s="103"/>
      <c r="PXB25" s="103"/>
      <c r="PXC25" s="103"/>
      <c r="PXD25" s="103"/>
      <c r="PXE25" s="103"/>
      <c r="PXF25" s="103"/>
      <c r="PXG25" s="103"/>
      <c r="PXH25" s="103"/>
      <c r="PXI25" s="103"/>
      <c r="PXJ25" s="103"/>
      <c r="PXK25" s="103"/>
      <c r="PXL25" s="103"/>
      <c r="PXM25" s="103"/>
      <c r="PXN25" s="103"/>
      <c r="PXO25" s="103"/>
      <c r="PXP25" s="103"/>
      <c r="PXQ25" s="103"/>
      <c r="PXR25" s="103"/>
      <c r="PXS25" s="103"/>
      <c r="PXT25" s="103"/>
      <c r="PXU25" s="103"/>
      <c r="PXV25" s="103"/>
      <c r="PXW25" s="103"/>
      <c r="PXX25" s="103"/>
      <c r="PXY25" s="103"/>
      <c r="PXZ25" s="103"/>
      <c r="PYA25" s="103"/>
      <c r="PYB25" s="103"/>
      <c r="PYC25" s="103"/>
      <c r="PYD25" s="103"/>
      <c r="PYE25" s="103"/>
      <c r="PYF25" s="103"/>
      <c r="PYG25" s="103"/>
      <c r="PYH25" s="103"/>
      <c r="PYI25" s="103"/>
      <c r="PYJ25" s="103"/>
      <c r="PYK25" s="103"/>
      <c r="PYL25" s="103"/>
      <c r="PYM25" s="103"/>
      <c r="PYN25" s="103"/>
      <c r="PYO25" s="103"/>
      <c r="PYP25" s="103"/>
      <c r="PYQ25" s="103"/>
      <c r="PYR25" s="103"/>
      <c r="PYS25" s="103"/>
      <c r="PYT25" s="103"/>
      <c r="PYU25" s="103"/>
      <c r="PYV25" s="103"/>
      <c r="PYW25" s="103"/>
      <c r="PYX25" s="103"/>
      <c r="PYY25" s="103"/>
      <c r="PYZ25" s="103"/>
      <c r="PZA25" s="103"/>
      <c r="PZB25" s="103"/>
      <c r="PZC25" s="103"/>
      <c r="PZD25" s="103"/>
      <c r="PZE25" s="103"/>
      <c r="PZF25" s="103"/>
      <c r="PZG25" s="103"/>
      <c r="PZH25" s="103"/>
      <c r="PZI25" s="103"/>
      <c r="PZJ25" s="103"/>
      <c r="PZK25" s="103"/>
      <c r="PZL25" s="103"/>
      <c r="PZM25" s="103"/>
      <c r="PZN25" s="103"/>
      <c r="PZO25" s="103"/>
      <c r="PZP25" s="103"/>
      <c r="PZQ25" s="103"/>
      <c r="PZR25" s="103"/>
      <c r="PZS25" s="103"/>
      <c r="PZT25" s="103"/>
      <c r="PZU25" s="103"/>
      <c r="PZV25" s="103"/>
      <c r="PZW25" s="103"/>
      <c r="PZX25" s="103"/>
      <c r="PZY25" s="103"/>
      <c r="PZZ25" s="103"/>
      <c r="QAA25" s="103"/>
      <c r="QAB25" s="103"/>
      <c r="QAC25" s="103"/>
      <c r="QAD25" s="103"/>
      <c r="QAE25" s="103"/>
      <c r="QAF25" s="103"/>
      <c r="QAG25" s="103"/>
      <c r="QAH25" s="103"/>
      <c r="QAI25" s="103"/>
      <c r="QAJ25" s="103"/>
      <c r="QAK25" s="103"/>
      <c r="QAL25" s="103"/>
      <c r="QAM25" s="103"/>
      <c r="QAN25" s="103"/>
      <c r="QAO25" s="103"/>
      <c r="QAP25" s="103"/>
      <c r="QAQ25" s="103"/>
      <c r="QAR25" s="103"/>
      <c r="QAS25" s="103"/>
      <c r="QAT25" s="103"/>
      <c r="QAU25" s="103"/>
      <c r="QAV25" s="103"/>
      <c r="QAW25" s="103"/>
      <c r="QAX25" s="103"/>
      <c r="QAY25" s="103"/>
      <c r="QAZ25" s="103"/>
      <c r="QBA25" s="103"/>
      <c r="QBB25" s="103"/>
      <c r="QBC25" s="103"/>
      <c r="QBD25" s="103"/>
      <c r="QBE25" s="103"/>
      <c r="QBF25" s="103"/>
      <c r="QBG25" s="103"/>
      <c r="QBH25" s="103"/>
      <c r="QBI25" s="103"/>
      <c r="QBJ25" s="103"/>
      <c r="QBK25" s="103"/>
      <c r="QBL25" s="103"/>
      <c r="QBM25" s="103"/>
      <c r="QBN25" s="103"/>
      <c r="QBO25" s="103"/>
      <c r="QBP25" s="103"/>
      <c r="QBQ25" s="103"/>
      <c r="QBR25" s="103"/>
      <c r="QBS25" s="103"/>
      <c r="QBT25" s="103"/>
      <c r="QBU25" s="103"/>
      <c r="QBV25" s="103"/>
      <c r="QBW25" s="103"/>
      <c r="QBX25" s="103"/>
      <c r="QBY25" s="103"/>
      <c r="QBZ25" s="103"/>
      <c r="QCA25" s="103"/>
      <c r="QCB25" s="103"/>
      <c r="QCC25" s="103"/>
      <c r="QCD25" s="103"/>
      <c r="QCE25" s="103"/>
      <c r="QCF25" s="103"/>
      <c r="QCG25" s="103"/>
      <c r="QCH25" s="103"/>
      <c r="QCI25" s="103"/>
      <c r="QCJ25" s="103"/>
      <c r="QCK25" s="103"/>
      <c r="QCL25" s="103"/>
      <c r="QCM25" s="103"/>
      <c r="QCN25" s="103"/>
      <c r="QCO25" s="103"/>
      <c r="QCP25" s="103"/>
      <c r="QCQ25" s="103"/>
      <c r="QCR25" s="103"/>
      <c r="QCS25" s="103"/>
      <c r="QCT25" s="103"/>
      <c r="QCU25" s="103"/>
      <c r="QCV25" s="103"/>
      <c r="QCW25" s="103"/>
      <c r="QCX25" s="103"/>
      <c r="QCY25" s="103"/>
      <c r="QCZ25" s="103"/>
      <c r="QDA25" s="103"/>
      <c r="QDB25" s="103"/>
      <c r="QDC25" s="103"/>
      <c r="QDD25" s="103"/>
      <c r="QDE25" s="103"/>
      <c r="QDF25" s="103"/>
      <c r="QDG25" s="103"/>
      <c r="QDH25" s="103"/>
      <c r="QDI25" s="103"/>
      <c r="QDJ25" s="103"/>
      <c r="QDK25" s="103"/>
      <c r="QDL25" s="103"/>
      <c r="QDM25" s="103"/>
      <c r="QDN25" s="103"/>
      <c r="QDO25" s="103"/>
      <c r="QDP25" s="103"/>
      <c r="QDQ25" s="103"/>
      <c r="QDR25" s="103"/>
      <c r="QDS25" s="103"/>
      <c r="QDT25" s="103"/>
      <c r="QDU25" s="103"/>
      <c r="QDV25" s="103"/>
      <c r="QDW25" s="103"/>
      <c r="QDX25" s="103"/>
      <c r="QDY25" s="103"/>
      <c r="QDZ25" s="103"/>
      <c r="QEA25" s="103"/>
      <c r="QEB25" s="103"/>
      <c r="QEC25" s="103"/>
      <c r="QED25" s="103"/>
      <c r="QEE25" s="103"/>
      <c r="QEF25" s="103"/>
      <c r="QEG25" s="103"/>
      <c r="QEH25" s="103"/>
      <c r="QEI25" s="103"/>
      <c r="QEJ25" s="103"/>
      <c r="QEK25" s="103"/>
      <c r="QEL25" s="103"/>
      <c r="QEM25" s="103"/>
      <c r="QEN25" s="103"/>
      <c r="QEO25" s="103"/>
      <c r="QEP25" s="103"/>
      <c r="QEQ25" s="103"/>
      <c r="QER25" s="103"/>
      <c r="QES25" s="103"/>
      <c r="QET25" s="103"/>
      <c r="QEU25" s="103"/>
      <c r="QEV25" s="103"/>
      <c r="QEW25" s="103"/>
      <c r="QEX25" s="103"/>
      <c r="QEY25" s="103"/>
      <c r="QEZ25" s="103"/>
      <c r="QFA25" s="103"/>
      <c r="QFB25" s="103"/>
      <c r="QFC25" s="103"/>
      <c r="QFD25" s="103"/>
      <c r="QFE25" s="103"/>
      <c r="QFF25" s="103"/>
      <c r="QFG25" s="103"/>
      <c r="QFH25" s="103"/>
      <c r="QFI25" s="103"/>
      <c r="QFJ25" s="103"/>
      <c r="QFK25" s="103"/>
      <c r="QFL25" s="103"/>
      <c r="QFM25" s="103"/>
      <c r="QFN25" s="103"/>
      <c r="QFO25" s="103"/>
      <c r="QFP25" s="103"/>
      <c r="QFQ25" s="103"/>
      <c r="QFR25" s="103"/>
      <c r="QFS25" s="103"/>
      <c r="QFT25" s="103"/>
      <c r="QFU25" s="103"/>
      <c r="QFV25" s="103"/>
      <c r="QFW25" s="103"/>
      <c r="QFX25" s="103"/>
      <c r="QFY25" s="103"/>
      <c r="QFZ25" s="103"/>
      <c r="QGA25" s="103"/>
      <c r="QGB25" s="103"/>
      <c r="QGC25" s="103"/>
      <c r="QGD25" s="103"/>
      <c r="QGE25" s="103"/>
      <c r="QGF25" s="103"/>
      <c r="QGG25" s="103"/>
      <c r="QGH25" s="103"/>
      <c r="QGI25" s="103"/>
      <c r="QGJ25" s="103"/>
      <c r="QGK25" s="103"/>
      <c r="QGL25" s="103"/>
      <c r="QGM25" s="103"/>
      <c r="QGN25" s="103"/>
      <c r="QGO25" s="103"/>
      <c r="QGP25" s="103"/>
      <c r="QGQ25" s="103"/>
      <c r="QGR25" s="103"/>
      <c r="QGS25" s="103"/>
      <c r="QGT25" s="103"/>
      <c r="QGU25" s="103"/>
      <c r="QGV25" s="103"/>
      <c r="QGW25" s="103"/>
      <c r="QGX25" s="103"/>
      <c r="QGY25" s="103"/>
      <c r="QGZ25" s="103"/>
      <c r="QHA25" s="103"/>
      <c r="QHB25" s="103"/>
      <c r="QHC25" s="103"/>
      <c r="QHD25" s="103"/>
      <c r="QHE25" s="103"/>
      <c r="QHF25" s="103"/>
      <c r="QHG25" s="103"/>
      <c r="QHH25" s="103"/>
      <c r="QHI25" s="103"/>
      <c r="QHJ25" s="103"/>
      <c r="QHK25" s="103"/>
      <c r="QHL25" s="103"/>
      <c r="QHM25" s="103"/>
      <c r="QHN25" s="103"/>
      <c r="QHO25" s="103"/>
      <c r="QHP25" s="103"/>
      <c r="QHQ25" s="103"/>
      <c r="QHR25" s="103"/>
      <c r="QHS25" s="103"/>
      <c r="QHT25" s="103"/>
      <c r="QHU25" s="103"/>
      <c r="QHV25" s="103"/>
      <c r="QHW25" s="103"/>
      <c r="QHX25" s="103"/>
      <c r="QHY25" s="103"/>
      <c r="QHZ25" s="103"/>
      <c r="QIA25" s="103"/>
      <c r="QIB25" s="103"/>
      <c r="QIC25" s="103"/>
      <c r="QID25" s="103"/>
      <c r="QIE25" s="103"/>
      <c r="QIF25" s="103"/>
      <c r="QIG25" s="103"/>
      <c r="QIH25" s="103"/>
      <c r="QII25" s="103"/>
      <c r="QIJ25" s="103"/>
      <c r="QIK25" s="103"/>
      <c r="QIL25" s="103"/>
      <c r="QIM25" s="103"/>
      <c r="QIN25" s="103"/>
      <c r="QIO25" s="103"/>
      <c r="QIP25" s="103"/>
      <c r="QIQ25" s="103"/>
      <c r="QIR25" s="103"/>
      <c r="QIS25" s="103"/>
      <c r="QIT25" s="103"/>
      <c r="QIU25" s="103"/>
      <c r="QIV25" s="103"/>
      <c r="QIW25" s="103"/>
      <c r="QIX25" s="103"/>
      <c r="QIY25" s="103"/>
      <c r="QIZ25" s="103"/>
      <c r="QJA25" s="103"/>
      <c r="QJB25" s="103"/>
      <c r="QJC25" s="103"/>
      <c r="QJD25" s="103"/>
      <c r="QJE25" s="103"/>
      <c r="QJF25" s="103"/>
      <c r="QJG25" s="103"/>
      <c r="QJH25" s="103"/>
      <c r="QJI25" s="103"/>
      <c r="QJJ25" s="103"/>
      <c r="QJK25" s="103"/>
      <c r="QJL25" s="103"/>
      <c r="QJM25" s="103"/>
      <c r="QJN25" s="103"/>
      <c r="QJO25" s="103"/>
      <c r="QJP25" s="103"/>
      <c r="QJQ25" s="103"/>
      <c r="QJR25" s="103"/>
      <c r="QJS25" s="103"/>
      <c r="QJT25" s="103"/>
      <c r="QJU25" s="103"/>
      <c r="QJV25" s="103"/>
      <c r="QJW25" s="103"/>
      <c r="QJX25" s="103"/>
      <c r="QJY25" s="103"/>
      <c r="QJZ25" s="103"/>
      <c r="QKA25" s="103"/>
      <c r="QKB25" s="103"/>
      <c r="QKC25" s="103"/>
      <c r="QKD25" s="103"/>
      <c r="QKE25" s="103"/>
      <c r="QKF25" s="103"/>
      <c r="QKG25" s="103"/>
      <c r="QKH25" s="103"/>
      <c r="QKI25" s="103"/>
      <c r="QKJ25" s="103"/>
      <c r="QKK25" s="103"/>
      <c r="QKL25" s="103"/>
      <c r="QKM25" s="103"/>
      <c r="QKN25" s="103"/>
      <c r="QKO25" s="103"/>
      <c r="QKP25" s="103"/>
      <c r="QKQ25" s="103"/>
      <c r="QKR25" s="103"/>
      <c r="QKS25" s="103"/>
      <c r="QKT25" s="103"/>
      <c r="QKU25" s="103"/>
      <c r="QKV25" s="103"/>
      <c r="QKW25" s="103"/>
      <c r="QKX25" s="103"/>
      <c r="QKY25" s="103"/>
      <c r="QKZ25" s="103"/>
      <c r="QLA25" s="103"/>
      <c r="QLB25" s="103"/>
      <c r="QLC25" s="103"/>
      <c r="QLD25" s="103"/>
      <c r="QLE25" s="103"/>
      <c r="QLF25" s="103"/>
      <c r="QLG25" s="103"/>
      <c r="QLH25" s="103"/>
      <c r="QLI25" s="103"/>
      <c r="QLJ25" s="103"/>
      <c r="QLK25" s="103"/>
      <c r="QLL25" s="103"/>
      <c r="QLM25" s="103"/>
      <c r="QLN25" s="103"/>
      <c r="QLO25" s="103"/>
      <c r="QLP25" s="103"/>
      <c r="QLQ25" s="103"/>
      <c r="QLR25" s="103"/>
      <c r="QLS25" s="103"/>
      <c r="QLT25" s="103"/>
      <c r="QLU25" s="103"/>
      <c r="QLV25" s="103"/>
      <c r="QLW25" s="103"/>
      <c r="QLX25" s="103"/>
      <c r="QLY25" s="103"/>
      <c r="QLZ25" s="103"/>
      <c r="QMA25" s="103"/>
      <c r="QMB25" s="103"/>
      <c r="QMC25" s="103"/>
      <c r="QMD25" s="103"/>
      <c r="QME25" s="103"/>
      <c r="QMF25" s="103"/>
      <c r="QMG25" s="103"/>
      <c r="QMH25" s="103"/>
      <c r="QMI25" s="103"/>
      <c r="QMJ25" s="103"/>
      <c r="QMK25" s="103"/>
      <c r="QML25" s="103"/>
      <c r="QMM25" s="103"/>
      <c r="QMN25" s="103"/>
      <c r="QMO25" s="103"/>
      <c r="QMP25" s="103"/>
      <c r="QMQ25" s="103"/>
      <c r="QMR25" s="103"/>
      <c r="QMS25" s="103"/>
      <c r="QMT25" s="103"/>
      <c r="QMU25" s="103"/>
      <c r="QMV25" s="103"/>
      <c r="QMW25" s="103"/>
      <c r="QMX25" s="103"/>
      <c r="QMY25" s="103"/>
      <c r="QMZ25" s="103"/>
      <c r="QNA25" s="103"/>
      <c r="QNB25" s="103"/>
      <c r="QNC25" s="103"/>
      <c r="QND25" s="103"/>
      <c r="QNE25" s="103"/>
      <c r="QNF25" s="103"/>
      <c r="QNG25" s="103"/>
      <c r="QNH25" s="103"/>
      <c r="QNI25" s="103"/>
      <c r="QNJ25" s="103"/>
      <c r="QNK25" s="103"/>
      <c r="QNL25" s="103"/>
      <c r="QNM25" s="103"/>
      <c r="QNN25" s="103"/>
      <c r="QNO25" s="103"/>
      <c r="QNP25" s="103"/>
      <c r="QNQ25" s="103"/>
      <c r="QNR25" s="103"/>
      <c r="QNS25" s="103"/>
      <c r="QNT25" s="103"/>
      <c r="QNU25" s="103"/>
      <c r="QNV25" s="103"/>
      <c r="QNW25" s="103"/>
      <c r="QNX25" s="103"/>
      <c r="QNY25" s="103"/>
      <c r="QNZ25" s="103"/>
      <c r="QOA25" s="103"/>
      <c r="QOB25" s="103"/>
      <c r="QOC25" s="103"/>
      <c r="QOD25" s="103"/>
      <c r="QOE25" s="103"/>
      <c r="QOF25" s="103"/>
      <c r="QOG25" s="103"/>
      <c r="QOH25" s="103"/>
      <c r="QOI25" s="103"/>
      <c r="QOJ25" s="103"/>
      <c r="QOK25" s="103"/>
      <c r="QOL25" s="103"/>
      <c r="QOM25" s="103"/>
      <c r="QON25" s="103"/>
      <c r="QOO25" s="103"/>
      <c r="QOP25" s="103"/>
      <c r="QOQ25" s="103"/>
      <c r="QOR25" s="103"/>
      <c r="QOS25" s="103"/>
      <c r="QOT25" s="103"/>
      <c r="QOU25" s="103"/>
      <c r="QOV25" s="103"/>
      <c r="QOW25" s="103"/>
      <c r="QOX25" s="103"/>
      <c r="QOY25" s="103"/>
      <c r="QOZ25" s="103"/>
      <c r="QPA25" s="103"/>
      <c r="QPB25" s="103"/>
      <c r="QPC25" s="103"/>
      <c r="QPD25" s="103"/>
      <c r="QPE25" s="103"/>
      <c r="QPF25" s="103"/>
      <c r="QPG25" s="103"/>
      <c r="QPH25" s="103"/>
      <c r="QPI25" s="103"/>
      <c r="QPJ25" s="103"/>
      <c r="QPK25" s="103"/>
      <c r="QPL25" s="103"/>
      <c r="QPM25" s="103"/>
      <c r="QPN25" s="103"/>
      <c r="QPO25" s="103"/>
      <c r="QPP25" s="103"/>
      <c r="QPQ25" s="103"/>
      <c r="QPR25" s="103"/>
      <c r="QPS25" s="103"/>
      <c r="QPT25" s="103"/>
      <c r="QPU25" s="103"/>
      <c r="QPV25" s="103"/>
      <c r="QPW25" s="103"/>
      <c r="QPX25" s="103"/>
      <c r="QPY25" s="103"/>
      <c r="QPZ25" s="103"/>
      <c r="QQA25" s="103"/>
      <c r="QQB25" s="103"/>
      <c r="QQC25" s="103"/>
      <c r="QQD25" s="103"/>
      <c r="QQE25" s="103"/>
      <c r="QQF25" s="103"/>
      <c r="QQG25" s="103"/>
      <c r="QQH25" s="103"/>
      <c r="QQI25" s="103"/>
      <c r="QQJ25" s="103"/>
      <c r="QQK25" s="103"/>
      <c r="QQL25" s="103"/>
      <c r="QQM25" s="103"/>
      <c r="QQN25" s="103"/>
      <c r="QQO25" s="103"/>
      <c r="QQP25" s="103"/>
      <c r="QQQ25" s="103"/>
      <c r="QQR25" s="103"/>
      <c r="QQS25" s="103"/>
      <c r="QQT25" s="103"/>
      <c r="QQU25" s="103"/>
      <c r="QQV25" s="103"/>
      <c r="QQW25" s="103"/>
      <c r="QQX25" s="103"/>
      <c r="QQY25" s="103"/>
      <c r="QQZ25" s="103"/>
      <c r="QRA25" s="103"/>
      <c r="QRB25" s="103"/>
      <c r="QRC25" s="103"/>
      <c r="QRD25" s="103"/>
      <c r="QRE25" s="103"/>
      <c r="QRF25" s="103"/>
      <c r="QRG25" s="103"/>
      <c r="QRH25" s="103"/>
      <c r="QRI25" s="103"/>
      <c r="QRJ25" s="103"/>
      <c r="QRK25" s="103"/>
      <c r="QRL25" s="103"/>
      <c r="QRM25" s="103"/>
      <c r="QRN25" s="103"/>
      <c r="QRO25" s="103"/>
      <c r="QRP25" s="103"/>
      <c r="QRQ25" s="103"/>
      <c r="QRR25" s="103"/>
      <c r="QRS25" s="103"/>
      <c r="QRT25" s="103"/>
      <c r="QRU25" s="103"/>
      <c r="QRV25" s="103"/>
      <c r="QRW25" s="103"/>
      <c r="QRX25" s="103"/>
      <c r="QRY25" s="103"/>
      <c r="QRZ25" s="103"/>
      <c r="QSA25" s="103"/>
      <c r="QSB25" s="103"/>
      <c r="QSC25" s="103"/>
      <c r="QSD25" s="103"/>
      <c r="QSE25" s="103"/>
      <c r="QSF25" s="103"/>
      <c r="QSG25" s="103"/>
      <c r="QSH25" s="103"/>
      <c r="QSI25" s="103"/>
      <c r="QSJ25" s="103"/>
      <c r="QSK25" s="103"/>
      <c r="QSL25" s="103"/>
      <c r="QSM25" s="103"/>
      <c r="QSN25" s="103"/>
      <c r="QSO25" s="103"/>
      <c r="QSP25" s="103"/>
      <c r="QSQ25" s="103"/>
      <c r="QSR25" s="103"/>
      <c r="QSS25" s="103"/>
      <c r="QST25" s="103"/>
      <c r="QSU25" s="103"/>
      <c r="QSV25" s="103"/>
      <c r="QSW25" s="103"/>
      <c r="QSX25" s="103"/>
      <c r="QSY25" s="103"/>
      <c r="QSZ25" s="103"/>
      <c r="QTA25" s="103"/>
      <c r="QTB25" s="103"/>
      <c r="QTC25" s="103"/>
      <c r="QTD25" s="103"/>
      <c r="QTE25" s="103"/>
      <c r="QTF25" s="103"/>
      <c r="QTG25" s="103"/>
      <c r="QTH25" s="103"/>
      <c r="QTI25" s="103"/>
      <c r="QTJ25" s="103"/>
      <c r="QTK25" s="103"/>
      <c r="QTL25" s="103"/>
      <c r="QTM25" s="103"/>
      <c r="QTN25" s="103"/>
      <c r="QTO25" s="103"/>
      <c r="QTP25" s="103"/>
      <c r="QTQ25" s="103"/>
      <c r="QTR25" s="103"/>
      <c r="QTS25" s="103"/>
      <c r="QTT25" s="103"/>
      <c r="QTU25" s="103"/>
      <c r="QTV25" s="103"/>
      <c r="QTW25" s="103"/>
      <c r="QTX25" s="103"/>
      <c r="QTY25" s="103"/>
      <c r="QTZ25" s="103"/>
      <c r="QUA25" s="103"/>
      <c r="QUB25" s="103"/>
      <c r="QUC25" s="103"/>
      <c r="QUD25" s="103"/>
      <c r="QUE25" s="103"/>
      <c r="QUF25" s="103"/>
      <c r="QUG25" s="103"/>
      <c r="QUH25" s="103"/>
      <c r="QUI25" s="103"/>
      <c r="QUJ25" s="103"/>
      <c r="QUK25" s="103"/>
      <c r="QUL25" s="103"/>
      <c r="QUM25" s="103"/>
      <c r="QUN25" s="103"/>
      <c r="QUO25" s="103"/>
      <c r="QUP25" s="103"/>
      <c r="QUQ25" s="103"/>
      <c r="QUR25" s="103"/>
      <c r="QUS25" s="103"/>
      <c r="QUT25" s="103"/>
      <c r="QUU25" s="103"/>
      <c r="QUV25" s="103"/>
      <c r="QUW25" s="103"/>
      <c r="QUX25" s="103"/>
      <c r="QUY25" s="103"/>
      <c r="QUZ25" s="103"/>
      <c r="QVA25" s="103"/>
      <c r="QVB25" s="103"/>
      <c r="QVC25" s="103"/>
      <c r="QVD25" s="103"/>
      <c r="QVE25" s="103"/>
      <c r="QVF25" s="103"/>
      <c r="QVG25" s="103"/>
      <c r="QVH25" s="103"/>
      <c r="QVI25" s="103"/>
      <c r="QVJ25" s="103"/>
      <c r="QVK25" s="103"/>
      <c r="QVL25" s="103"/>
      <c r="QVM25" s="103"/>
      <c r="QVN25" s="103"/>
      <c r="QVO25" s="103"/>
      <c r="QVP25" s="103"/>
      <c r="QVQ25" s="103"/>
      <c r="QVR25" s="103"/>
      <c r="QVS25" s="103"/>
      <c r="QVT25" s="103"/>
      <c r="QVU25" s="103"/>
      <c r="QVV25" s="103"/>
      <c r="QVW25" s="103"/>
      <c r="QVX25" s="103"/>
      <c r="QVY25" s="103"/>
      <c r="QVZ25" s="103"/>
      <c r="QWA25" s="103"/>
      <c r="QWB25" s="103"/>
      <c r="QWC25" s="103"/>
      <c r="QWD25" s="103"/>
      <c r="QWE25" s="103"/>
      <c r="QWF25" s="103"/>
      <c r="QWG25" s="103"/>
      <c r="QWH25" s="103"/>
      <c r="QWI25" s="103"/>
      <c r="QWJ25" s="103"/>
      <c r="QWK25" s="103"/>
      <c r="QWL25" s="103"/>
      <c r="QWM25" s="103"/>
      <c r="QWN25" s="103"/>
      <c r="QWO25" s="103"/>
      <c r="QWP25" s="103"/>
      <c r="QWQ25" s="103"/>
      <c r="QWR25" s="103"/>
      <c r="QWS25" s="103"/>
      <c r="QWT25" s="103"/>
      <c r="QWU25" s="103"/>
      <c r="QWV25" s="103"/>
      <c r="QWW25" s="103"/>
      <c r="QWX25" s="103"/>
      <c r="QWY25" s="103"/>
      <c r="QWZ25" s="103"/>
      <c r="QXA25" s="103"/>
      <c r="QXB25" s="103"/>
      <c r="QXC25" s="103"/>
      <c r="QXD25" s="103"/>
      <c r="QXE25" s="103"/>
      <c r="QXF25" s="103"/>
      <c r="QXG25" s="103"/>
      <c r="QXH25" s="103"/>
      <c r="QXI25" s="103"/>
      <c r="QXJ25" s="103"/>
      <c r="QXK25" s="103"/>
      <c r="QXL25" s="103"/>
      <c r="QXM25" s="103"/>
      <c r="QXN25" s="103"/>
      <c r="QXO25" s="103"/>
      <c r="QXP25" s="103"/>
      <c r="QXQ25" s="103"/>
      <c r="QXR25" s="103"/>
      <c r="QXS25" s="103"/>
      <c r="QXT25" s="103"/>
      <c r="QXU25" s="103"/>
      <c r="QXV25" s="103"/>
      <c r="QXW25" s="103"/>
      <c r="QXX25" s="103"/>
      <c r="QXY25" s="103"/>
      <c r="QXZ25" s="103"/>
      <c r="QYA25" s="103"/>
      <c r="QYB25" s="103"/>
      <c r="QYC25" s="103"/>
      <c r="QYD25" s="103"/>
      <c r="QYE25" s="103"/>
      <c r="QYF25" s="103"/>
      <c r="QYG25" s="103"/>
      <c r="QYH25" s="103"/>
      <c r="QYI25" s="103"/>
      <c r="QYJ25" s="103"/>
      <c r="QYK25" s="103"/>
      <c r="QYL25" s="103"/>
      <c r="QYM25" s="103"/>
      <c r="QYN25" s="103"/>
      <c r="QYO25" s="103"/>
      <c r="QYP25" s="103"/>
      <c r="QYQ25" s="103"/>
      <c r="QYR25" s="103"/>
      <c r="QYS25" s="103"/>
      <c r="QYT25" s="103"/>
      <c r="QYU25" s="103"/>
      <c r="QYV25" s="103"/>
      <c r="QYW25" s="103"/>
      <c r="QYX25" s="103"/>
      <c r="QYY25" s="103"/>
      <c r="QYZ25" s="103"/>
      <c r="QZA25" s="103"/>
      <c r="QZB25" s="103"/>
      <c r="QZC25" s="103"/>
      <c r="QZD25" s="103"/>
      <c r="QZE25" s="103"/>
      <c r="QZF25" s="103"/>
      <c r="QZG25" s="103"/>
      <c r="QZH25" s="103"/>
      <c r="QZI25" s="103"/>
      <c r="QZJ25" s="103"/>
      <c r="QZK25" s="103"/>
      <c r="QZL25" s="103"/>
      <c r="QZM25" s="103"/>
      <c r="QZN25" s="103"/>
      <c r="QZO25" s="103"/>
      <c r="QZP25" s="103"/>
      <c r="QZQ25" s="103"/>
      <c r="QZR25" s="103"/>
      <c r="QZS25" s="103"/>
      <c r="QZT25" s="103"/>
      <c r="QZU25" s="103"/>
      <c r="QZV25" s="103"/>
      <c r="QZW25" s="103"/>
      <c r="QZX25" s="103"/>
      <c r="QZY25" s="103"/>
      <c r="QZZ25" s="103"/>
      <c r="RAA25" s="103"/>
      <c r="RAB25" s="103"/>
      <c r="RAC25" s="103"/>
      <c r="RAD25" s="103"/>
      <c r="RAE25" s="103"/>
      <c r="RAF25" s="103"/>
      <c r="RAG25" s="103"/>
      <c r="RAH25" s="103"/>
      <c r="RAI25" s="103"/>
      <c r="RAJ25" s="103"/>
      <c r="RAK25" s="103"/>
      <c r="RAL25" s="103"/>
      <c r="RAM25" s="103"/>
      <c r="RAN25" s="103"/>
      <c r="RAO25" s="103"/>
      <c r="RAP25" s="103"/>
      <c r="RAQ25" s="103"/>
      <c r="RAR25" s="103"/>
      <c r="RAS25" s="103"/>
      <c r="RAT25" s="103"/>
      <c r="RAU25" s="103"/>
      <c r="RAV25" s="103"/>
      <c r="RAW25" s="103"/>
      <c r="RAX25" s="103"/>
      <c r="RAY25" s="103"/>
      <c r="RAZ25" s="103"/>
      <c r="RBA25" s="103"/>
      <c r="RBB25" s="103"/>
      <c r="RBC25" s="103"/>
      <c r="RBD25" s="103"/>
      <c r="RBE25" s="103"/>
      <c r="RBF25" s="103"/>
      <c r="RBG25" s="103"/>
      <c r="RBH25" s="103"/>
      <c r="RBI25" s="103"/>
      <c r="RBJ25" s="103"/>
      <c r="RBK25" s="103"/>
      <c r="RBL25" s="103"/>
      <c r="RBM25" s="103"/>
      <c r="RBN25" s="103"/>
      <c r="RBO25" s="103"/>
      <c r="RBP25" s="103"/>
      <c r="RBQ25" s="103"/>
      <c r="RBR25" s="103"/>
      <c r="RBS25" s="103"/>
      <c r="RBT25" s="103"/>
      <c r="RBU25" s="103"/>
      <c r="RBV25" s="103"/>
      <c r="RBW25" s="103"/>
      <c r="RBX25" s="103"/>
      <c r="RBY25" s="103"/>
      <c r="RBZ25" s="103"/>
      <c r="RCA25" s="103"/>
      <c r="RCB25" s="103"/>
      <c r="RCC25" s="103"/>
      <c r="RCD25" s="103"/>
      <c r="RCE25" s="103"/>
      <c r="RCF25" s="103"/>
      <c r="RCG25" s="103"/>
      <c r="RCH25" s="103"/>
      <c r="RCI25" s="103"/>
      <c r="RCJ25" s="103"/>
      <c r="RCK25" s="103"/>
      <c r="RCL25" s="103"/>
      <c r="RCM25" s="103"/>
      <c r="RCN25" s="103"/>
      <c r="RCO25" s="103"/>
      <c r="RCP25" s="103"/>
      <c r="RCQ25" s="103"/>
      <c r="RCR25" s="103"/>
      <c r="RCS25" s="103"/>
      <c r="RCT25" s="103"/>
      <c r="RCU25" s="103"/>
      <c r="RCV25" s="103"/>
      <c r="RCW25" s="103"/>
      <c r="RCX25" s="103"/>
      <c r="RCY25" s="103"/>
      <c r="RCZ25" s="103"/>
      <c r="RDA25" s="103"/>
      <c r="RDB25" s="103"/>
      <c r="RDC25" s="103"/>
      <c r="RDD25" s="103"/>
      <c r="RDE25" s="103"/>
      <c r="RDF25" s="103"/>
      <c r="RDG25" s="103"/>
      <c r="RDH25" s="103"/>
      <c r="RDI25" s="103"/>
      <c r="RDJ25" s="103"/>
      <c r="RDK25" s="103"/>
      <c r="RDL25" s="103"/>
      <c r="RDM25" s="103"/>
      <c r="RDN25" s="103"/>
      <c r="RDO25" s="103"/>
      <c r="RDP25" s="103"/>
      <c r="RDQ25" s="103"/>
      <c r="RDR25" s="103"/>
      <c r="RDS25" s="103"/>
      <c r="RDT25" s="103"/>
      <c r="RDU25" s="103"/>
      <c r="RDV25" s="103"/>
      <c r="RDW25" s="103"/>
      <c r="RDX25" s="103"/>
      <c r="RDY25" s="103"/>
      <c r="RDZ25" s="103"/>
      <c r="REA25" s="103"/>
      <c r="REB25" s="103"/>
      <c r="REC25" s="103"/>
      <c r="RED25" s="103"/>
      <c r="REE25" s="103"/>
      <c r="REF25" s="103"/>
      <c r="REG25" s="103"/>
      <c r="REH25" s="103"/>
      <c r="REI25" s="103"/>
      <c r="REJ25" s="103"/>
      <c r="REK25" s="103"/>
      <c r="REL25" s="103"/>
      <c r="REM25" s="103"/>
      <c r="REN25" s="103"/>
      <c r="REO25" s="103"/>
      <c r="REP25" s="103"/>
      <c r="REQ25" s="103"/>
      <c r="RER25" s="103"/>
      <c r="RES25" s="103"/>
      <c r="RET25" s="103"/>
      <c r="REU25" s="103"/>
      <c r="REV25" s="103"/>
      <c r="REW25" s="103"/>
      <c r="REX25" s="103"/>
      <c r="REY25" s="103"/>
      <c r="REZ25" s="103"/>
      <c r="RFA25" s="103"/>
      <c r="RFB25" s="103"/>
      <c r="RFC25" s="103"/>
      <c r="RFD25" s="103"/>
      <c r="RFE25" s="103"/>
      <c r="RFF25" s="103"/>
      <c r="RFG25" s="103"/>
      <c r="RFH25" s="103"/>
      <c r="RFI25" s="103"/>
      <c r="RFJ25" s="103"/>
      <c r="RFK25" s="103"/>
      <c r="RFL25" s="103"/>
      <c r="RFM25" s="103"/>
      <c r="RFN25" s="103"/>
      <c r="RFO25" s="103"/>
      <c r="RFP25" s="103"/>
      <c r="RFQ25" s="103"/>
      <c r="RFR25" s="103"/>
      <c r="RFS25" s="103"/>
      <c r="RFT25" s="103"/>
      <c r="RFU25" s="103"/>
      <c r="RFV25" s="103"/>
      <c r="RFW25" s="103"/>
      <c r="RFX25" s="103"/>
      <c r="RFY25" s="103"/>
      <c r="RFZ25" s="103"/>
      <c r="RGA25" s="103"/>
      <c r="RGB25" s="103"/>
      <c r="RGC25" s="103"/>
      <c r="RGD25" s="103"/>
      <c r="RGE25" s="103"/>
      <c r="RGF25" s="103"/>
      <c r="RGG25" s="103"/>
      <c r="RGH25" s="103"/>
      <c r="RGI25" s="103"/>
      <c r="RGJ25" s="103"/>
      <c r="RGK25" s="103"/>
      <c r="RGL25" s="103"/>
      <c r="RGM25" s="103"/>
      <c r="RGN25" s="103"/>
      <c r="RGO25" s="103"/>
      <c r="RGP25" s="103"/>
      <c r="RGQ25" s="103"/>
      <c r="RGR25" s="103"/>
      <c r="RGS25" s="103"/>
      <c r="RGT25" s="103"/>
      <c r="RGU25" s="103"/>
      <c r="RGV25" s="103"/>
      <c r="RGW25" s="103"/>
      <c r="RGX25" s="103"/>
      <c r="RGY25" s="103"/>
      <c r="RGZ25" s="103"/>
      <c r="RHA25" s="103"/>
      <c r="RHB25" s="103"/>
      <c r="RHC25" s="103"/>
      <c r="RHD25" s="103"/>
      <c r="RHE25" s="103"/>
      <c r="RHF25" s="103"/>
      <c r="RHG25" s="103"/>
      <c r="RHH25" s="103"/>
      <c r="RHI25" s="103"/>
      <c r="RHJ25" s="103"/>
      <c r="RHK25" s="103"/>
      <c r="RHL25" s="103"/>
      <c r="RHM25" s="103"/>
      <c r="RHN25" s="103"/>
      <c r="RHO25" s="103"/>
      <c r="RHP25" s="103"/>
      <c r="RHQ25" s="103"/>
      <c r="RHR25" s="103"/>
      <c r="RHS25" s="103"/>
      <c r="RHT25" s="103"/>
      <c r="RHU25" s="103"/>
      <c r="RHV25" s="103"/>
      <c r="RHW25" s="103"/>
      <c r="RHX25" s="103"/>
      <c r="RHY25" s="103"/>
      <c r="RHZ25" s="103"/>
      <c r="RIA25" s="103"/>
      <c r="RIB25" s="103"/>
      <c r="RIC25" s="103"/>
      <c r="RID25" s="103"/>
      <c r="RIE25" s="103"/>
      <c r="RIF25" s="103"/>
      <c r="RIG25" s="103"/>
      <c r="RIH25" s="103"/>
      <c r="RII25" s="103"/>
      <c r="RIJ25" s="103"/>
      <c r="RIK25" s="103"/>
      <c r="RIL25" s="103"/>
      <c r="RIM25" s="103"/>
      <c r="RIN25" s="103"/>
      <c r="RIO25" s="103"/>
      <c r="RIP25" s="103"/>
      <c r="RIQ25" s="103"/>
      <c r="RIR25" s="103"/>
      <c r="RIS25" s="103"/>
      <c r="RIT25" s="103"/>
      <c r="RIU25" s="103"/>
      <c r="RIV25" s="103"/>
      <c r="RIW25" s="103"/>
      <c r="RIX25" s="103"/>
      <c r="RIY25" s="103"/>
      <c r="RIZ25" s="103"/>
      <c r="RJA25" s="103"/>
      <c r="RJB25" s="103"/>
      <c r="RJC25" s="103"/>
      <c r="RJD25" s="103"/>
      <c r="RJE25" s="103"/>
      <c r="RJF25" s="103"/>
      <c r="RJG25" s="103"/>
      <c r="RJH25" s="103"/>
      <c r="RJI25" s="103"/>
      <c r="RJJ25" s="103"/>
      <c r="RJK25" s="103"/>
      <c r="RJL25" s="103"/>
      <c r="RJM25" s="103"/>
      <c r="RJN25" s="103"/>
      <c r="RJO25" s="103"/>
      <c r="RJP25" s="103"/>
      <c r="RJQ25" s="103"/>
      <c r="RJR25" s="103"/>
      <c r="RJS25" s="103"/>
      <c r="RJT25" s="103"/>
      <c r="RJU25" s="103"/>
      <c r="RJV25" s="103"/>
      <c r="RJW25" s="103"/>
      <c r="RJX25" s="103"/>
      <c r="RJY25" s="103"/>
      <c r="RJZ25" s="103"/>
      <c r="RKA25" s="103"/>
      <c r="RKB25" s="103"/>
      <c r="RKC25" s="103"/>
      <c r="RKD25" s="103"/>
      <c r="RKE25" s="103"/>
      <c r="RKF25" s="103"/>
      <c r="RKG25" s="103"/>
      <c r="RKH25" s="103"/>
      <c r="RKI25" s="103"/>
      <c r="RKJ25" s="103"/>
      <c r="RKK25" s="103"/>
      <c r="RKL25" s="103"/>
      <c r="RKM25" s="103"/>
      <c r="RKN25" s="103"/>
      <c r="RKO25" s="103"/>
      <c r="RKP25" s="103"/>
      <c r="RKQ25" s="103"/>
      <c r="RKR25" s="103"/>
      <c r="RKS25" s="103"/>
      <c r="RKT25" s="103"/>
      <c r="RKU25" s="103"/>
      <c r="RKV25" s="103"/>
      <c r="RKW25" s="103"/>
      <c r="RKX25" s="103"/>
      <c r="RKY25" s="103"/>
      <c r="RKZ25" s="103"/>
      <c r="RLA25" s="103"/>
      <c r="RLB25" s="103"/>
      <c r="RLC25" s="103"/>
      <c r="RLD25" s="103"/>
      <c r="RLE25" s="103"/>
      <c r="RLF25" s="103"/>
      <c r="RLG25" s="103"/>
      <c r="RLH25" s="103"/>
      <c r="RLI25" s="103"/>
      <c r="RLJ25" s="103"/>
      <c r="RLK25" s="103"/>
      <c r="RLL25" s="103"/>
      <c r="RLM25" s="103"/>
      <c r="RLN25" s="103"/>
      <c r="RLO25" s="103"/>
      <c r="RLP25" s="103"/>
      <c r="RLQ25" s="103"/>
      <c r="RLR25" s="103"/>
      <c r="RLS25" s="103"/>
      <c r="RLT25" s="103"/>
      <c r="RLU25" s="103"/>
      <c r="RLV25" s="103"/>
      <c r="RLW25" s="103"/>
      <c r="RLX25" s="103"/>
      <c r="RLY25" s="103"/>
      <c r="RLZ25" s="103"/>
      <c r="RMA25" s="103"/>
      <c r="RMB25" s="103"/>
      <c r="RMC25" s="103"/>
      <c r="RMD25" s="103"/>
      <c r="RME25" s="103"/>
      <c r="RMF25" s="103"/>
      <c r="RMG25" s="103"/>
      <c r="RMH25" s="103"/>
      <c r="RMI25" s="103"/>
      <c r="RMJ25" s="103"/>
      <c r="RMK25" s="103"/>
      <c r="RML25" s="103"/>
      <c r="RMM25" s="103"/>
      <c r="RMN25" s="103"/>
      <c r="RMO25" s="103"/>
      <c r="RMP25" s="103"/>
      <c r="RMQ25" s="103"/>
      <c r="RMR25" s="103"/>
      <c r="RMS25" s="103"/>
      <c r="RMT25" s="103"/>
      <c r="RMU25" s="103"/>
      <c r="RMV25" s="103"/>
      <c r="RMW25" s="103"/>
      <c r="RMX25" s="103"/>
      <c r="RMY25" s="103"/>
      <c r="RMZ25" s="103"/>
      <c r="RNA25" s="103"/>
      <c r="RNB25" s="103"/>
      <c r="RNC25" s="103"/>
      <c r="RND25" s="103"/>
      <c r="RNE25" s="103"/>
      <c r="RNF25" s="103"/>
      <c r="RNG25" s="103"/>
      <c r="RNH25" s="103"/>
      <c r="RNI25" s="103"/>
      <c r="RNJ25" s="103"/>
      <c r="RNK25" s="103"/>
      <c r="RNL25" s="103"/>
      <c r="RNM25" s="103"/>
      <c r="RNN25" s="103"/>
      <c r="RNO25" s="103"/>
      <c r="RNP25" s="103"/>
      <c r="RNQ25" s="103"/>
      <c r="RNR25" s="103"/>
      <c r="RNS25" s="103"/>
      <c r="RNT25" s="103"/>
      <c r="RNU25" s="103"/>
      <c r="RNV25" s="103"/>
      <c r="RNW25" s="103"/>
      <c r="RNX25" s="103"/>
      <c r="RNY25" s="103"/>
      <c r="RNZ25" s="103"/>
      <c r="ROA25" s="103"/>
      <c r="ROB25" s="103"/>
      <c r="ROC25" s="103"/>
      <c r="ROD25" s="103"/>
      <c r="ROE25" s="103"/>
      <c r="ROF25" s="103"/>
      <c r="ROG25" s="103"/>
      <c r="ROH25" s="103"/>
      <c r="ROI25" s="103"/>
      <c r="ROJ25" s="103"/>
      <c r="ROK25" s="103"/>
      <c r="ROL25" s="103"/>
      <c r="ROM25" s="103"/>
      <c r="RON25" s="103"/>
      <c r="ROO25" s="103"/>
      <c r="ROP25" s="103"/>
      <c r="ROQ25" s="103"/>
      <c r="ROR25" s="103"/>
      <c r="ROS25" s="103"/>
      <c r="ROT25" s="103"/>
      <c r="ROU25" s="103"/>
      <c r="ROV25" s="103"/>
      <c r="ROW25" s="103"/>
      <c r="ROX25" s="103"/>
      <c r="ROY25" s="103"/>
      <c r="ROZ25" s="103"/>
      <c r="RPA25" s="103"/>
      <c r="RPB25" s="103"/>
      <c r="RPC25" s="103"/>
      <c r="RPD25" s="103"/>
      <c r="RPE25" s="103"/>
      <c r="RPF25" s="103"/>
      <c r="RPG25" s="103"/>
      <c r="RPH25" s="103"/>
      <c r="RPI25" s="103"/>
      <c r="RPJ25" s="103"/>
      <c r="RPK25" s="103"/>
      <c r="RPL25" s="103"/>
      <c r="RPM25" s="103"/>
      <c r="RPN25" s="103"/>
      <c r="RPO25" s="103"/>
      <c r="RPP25" s="103"/>
      <c r="RPQ25" s="103"/>
      <c r="RPR25" s="103"/>
      <c r="RPS25" s="103"/>
      <c r="RPT25" s="103"/>
      <c r="RPU25" s="103"/>
      <c r="RPV25" s="103"/>
      <c r="RPW25" s="103"/>
      <c r="RPX25" s="103"/>
      <c r="RPY25" s="103"/>
      <c r="RPZ25" s="103"/>
      <c r="RQA25" s="103"/>
      <c r="RQB25" s="103"/>
      <c r="RQC25" s="103"/>
      <c r="RQD25" s="103"/>
      <c r="RQE25" s="103"/>
      <c r="RQF25" s="103"/>
      <c r="RQG25" s="103"/>
      <c r="RQH25" s="103"/>
      <c r="RQI25" s="103"/>
      <c r="RQJ25" s="103"/>
      <c r="RQK25" s="103"/>
      <c r="RQL25" s="103"/>
      <c r="RQM25" s="103"/>
      <c r="RQN25" s="103"/>
      <c r="RQO25" s="103"/>
      <c r="RQP25" s="103"/>
      <c r="RQQ25" s="103"/>
      <c r="RQR25" s="103"/>
      <c r="RQS25" s="103"/>
      <c r="RQT25" s="103"/>
      <c r="RQU25" s="103"/>
      <c r="RQV25" s="103"/>
      <c r="RQW25" s="103"/>
      <c r="RQX25" s="103"/>
      <c r="RQY25" s="103"/>
      <c r="RQZ25" s="103"/>
      <c r="RRA25" s="103"/>
      <c r="RRB25" s="103"/>
      <c r="RRC25" s="103"/>
      <c r="RRD25" s="103"/>
      <c r="RRE25" s="103"/>
      <c r="RRF25" s="103"/>
      <c r="RRG25" s="103"/>
      <c r="RRH25" s="103"/>
      <c r="RRI25" s="103"/>
      <c r="RRJ25" s="103"/>
      <c r="RRK25" s="103"/>
      <c r="RRL25" s="103"/>
      <c r="RRM25" s="103"/>
      <c r="RRN25" s="103"/>
      <c r="RRO25" s="103"/>
      <c r="RRP25" s="103"/>
      <c r="RRQ25" s="103"/>
      <c r="RRR25" s="103"/>
      <c r="RRS25" s="103"/>
      <c r="RRT25" s="103"/>
      <c r="RRU25" s="103"/>
      <c r="RRV25" s="103"/>
      <c r="RRW25" s="103"/>
      <c r="RRX25" s="103"/>
      <c r="RRY25" s="103"/>
      <c r="RRZ25" s="103"/>
      <c r="RSA25" s="103"/>
      <c r="RSB25" s="103"/>
      <c r="RSC25" s="103"/>
      <c r="RSD25" s="103"/>
      <c r="RSE25" s="103"/>
      <c r="RSF25" s="103"/>
      <c r="RSG25" s="103"/>
      <c r="RSH25" s="103"/>
      <c r="RSI25" s="103"/>
      <c r="RSJ25" s="103"/>
      <c r="RSK25" s="103"/>
      <c r="RSL25" s="103"/>
      <c r="RSM25" s="103"/>
      <c r="RSN25" s="103"/>
      <c r="RSO25" s="103"/>
      <c r="RSP25" s="103"/>
      <c r="RSQ25" s="103"/>
      <c r="RSR25" s="103"/>
      <c r="RSS25" s="103"/>
      <c r="RST25" s="103"/>
      <c r="RSU25" s="103"/>
      <c r="RSV25" s="103"/>
      <c r="RSW25" s="103"/>
      <c r="RSX25" s="103"/>
      <c r="RSY25" s="103"/>
      <c r="RSZ25" s="103"/>
      <c r="RTA25" s="103"/>
      <c r="RTB25" s="103"/>
      <c r="RTC25" s="103"/>
      <c r="RTD25" s="103"/>
      <c r="RTE25" s="103"/>
      <c r="RTF25" s="103"/>
      <c r="RTG25" s="103"/>
      <c r="RTH25" s="103"/>
      <c r="RTI25" s="103"/>
      <c r="RTJ25" s="103"/>
      <c r="RTK25" s="103"/>
      <c r="RTL25" s="103"/>
      <c r="RTM25" s="103"/>
      <c r="RTN25" s="103"/>
      <c r="RTO25" s="103"/>
      <c r="RTP25" s="103"/>
      <c r="RTQ25" s="103"/>
      <c r="RTR25" s="103"/>
      <c r="RTS25" s="103"/>
      <c r="RTT25" s="103"/>
      <c r="RTU25" s="103"/>
      <c r="RTV25" s="103"/>
      <c r="RTW25" s="103"/>
      <c r="RTX25" s="103"/>
      <c r="RTY25" s="103"/>
      <c r="RTZ25" s="103"/>
      <c r="RUA25" s="103"/>
      <c r="RUB25" s="103"/>
      <c r="RUC25" s="103"/>
      <c r="RUD25" s="103"/>
      <c r="RUE25" s="103"/>
      <c r="RUF25" s="103"/>
      <c r="RUG25" s="103"/>
      <c r="RUH25" s="103"/>
      <c r="RUI25" s="103"/>
      <c r="RUJ25" s="103"/>
      <c r="RUK25" s="103"/>
      <c r="RUL25" s="103"/>
      <c r="RUM25" s="103"/>
      <c r="RUN25" s="103"/>
      <c r="RUO25" s="103"/>
      <c r="RUP25" s="103"/>
      <c r="RUQ25" s="103"/>
      <c r="RUR25" s="103"/>
      <c r="RUS25" s="103"/>
      <c r="RUT25" s="103"/>
      <c r="RUU25" s="103"/>
      <c r="RUV25" s="103"/>
      <c r="RUW25" s="103"/>
      <c r="RUX25" s="103"/>
      <c r="RUY25" s="103"/>
      <c r="RUZ25" s="103"/>
      <c r="RVA25" s="103"/>
      <c r="RVB25" s="103"/>
      <c r="RVC25" s="103"/>
      <c r="RVD25" s="103"/>
      <c r="RVE25" s="103"/>
      <c r="RVF25" s="103"/>
      <c r="RVG25" s="103"/>
      <c r="RVH25" s="103"/>
      <c r="RVI25" s="103"/>
      <c r="RVJ25" s="103"/>
      <c r="RVK25" s="103"/>
      <c r="RVL25" s="103"/>
      <c r="RVM25" s="103"/>
      <c r="RVN25" s="103"/>
      <c r="RVO25" s="103"/>
      <c r="RVP25" s="103"/>
      <c r="RVQ25" s="103"/>
      <c r="RVR25" s="103"/>
      <c r="RVS25" s="103"/>
      <c r="RVT25" s="103"/>
      <c r="RVU25" s="103"/>
      <c r="RVV25" s="103"/>
      <c r="RVW25" s="103"/>
      <c r="RVX25" s="103"/>
      <c r="RVY25" s="103"/>
      <c r="RVZ25" s="103"/>
      <c r="RWA25" s="103"/>
      <c r="RWB25" s="103"/>
      <c r="RWC25" s="103"/>
      <c r="RWD25" s="103"/>
      <c r="RWE25" s="103"/>
      <c r="RWF25" s="103"/>
      <c r="RWG25" s="103"/>
      <c r="RWH25" s="103"/>
      <c r="RWI25" s="103"/>
      <c r="RWJ25" s="103"/>
      <c r="RWK25" s="103"/>
      <c r="RWL25" s="103"/>
      <c r="RWM25" s="103"/>
      <c r="RWN25" s="103"/>
      <c r="RWO25" s="103"/>
      <c r="RWP25" s="103"/>
      <c r="RWQ25" s="103"/>
      <c r="RWR25" s="103"/>
      <c r="RWS25" s="103"/>
      <c r="RWT25" s="103"/>
      <c r="RWU25" s="103"/>
      <c r="RWV25" s="103"/>
      <c r="RWW25" s="103"/>
      <c r="RWX25" s="103"/>
      <c r="RWY25" s="103"/>
      <c r="RWZ25" s="103"/>
      <c r="RXA25" s="103"/>
      <c r="RXB25" s="103"/>
      <c r="RXC25" s="103"/>
      <c r="RXD25" s="103"/>
      <c r="RXE25" s="103"/>
      <c r="RXF25" s="103"/>
      <c r="RXG25" s="103"/>
      <c r="RXH25" s="103"/>
      <c r="RXI25" s="103"/>
      <c r="RXJ25" s="103"/>
      <c r="RXK25" s="103"/>
      <c r="RXL25" s="103"/>
      <c r="RXM25" s="103"/>
      <c r="RXN25" s="103"/>
      <c r="RXO25" s="103"/>
      <c r="RXP25" s="103"/>
      <c r="RXQ25" s="103"/>
      <c r="RXR25" s="103"/>
      <c r="RXS25" s="103"/>
      <c r="RXT25" s="103"/>
      <c r="RXU25" s="103"/>
      <c r="RXV25" s="103"/>
      <c r="RXW25" s="103"/>
      <c r="RXX25" s="103"/>
      <c r="RXY25" s="103"/>
      <c r="RXZ25" s="103"/>
      <c r="RYA25" s="103"/>
      <c r="RYB25" s="103"/>
      <c r="RYC25" s="103"/>
      <c r="RYD25" s="103"/>
      <c r="RYE25" s="103"/>
      <c r="RYF25" s="103"/>
      <c r="RYG25" s="103"/>
      <c r="RYH25" s="103"/>
      <c r="RYI25" s="103"/>
      <c r="RYJ25" s="103"/>
      <c r="RYK25" s="103"/>
      <c r="RYL25" s="103"/>
      <c r="RYM25" s="103"/>
      <c r="RYN25" s="103"/>
      <c r="RYO25" s="103"/>
      <c r="RYP25" s="103"/>
      <c r="RYQ25" s="103"/>
      <c r="RYR25" s="103"/>
      <c r="RYS25" s="103"/>
      <c r="RYT25" s="103"/>
      <c r="RYU25" s="103"/>
      <c r="RYV25" s="103"/>
      <c r="RYW25" s="103"/>
      <c r="RYX25" s="103"/>
      <c r="RYY25" s="103"/>
      <c r="RYZ25" s="103"/>
      <c r="RZA25" s="103"/>
      <c r="RZB25" s="103"/>
      <c r="RZC25" s="103"/>
      <c r="RZD25" s="103"/>
      <c r="RZE25" s="103"/>
      <c r="RZF25" s="103"/>
      <c r="RZG25" s="103"/>
      <c r="RZH25" s="103"/>
      <c r="RZI25" s="103"/>
      <c r="RZJ25" s="103"/>
      <c r="RZK25" s="103"/>
      <c r="RZL25" s="103"/>
      <c r="RZM25" s="103"/>
      <c r="RZN25" s="103"/>
      <c r="RZO25" s="103"/>
      <c r="RZP25" s="103"/>
      <c r="RZQ25" s="103"/>
      <c r="RZR25" s="103"/>
      <c r="RZS25" s="103"/>
      <c r="RZT25" s="103"/>
      <c r="RZU25" s="103"/>
      <c r="RZV25" s="103"/>
      <c r="RZW25" s="103"/>
      <c r="RZX25" s="103"/>
      <c r="RZY25" s="103"/>
      <c r="RZZ25" s="103"/>
      <c r="SAA25" s="103"/>
      <c r="SAB25" s="103"/>
      <c r="SAC25" s="103"/>
      <c r="SAD25" s="103"/>
      <c r="SAE25" s="103"/>
      <c r="SAF25" s="103"/>
      <c r="SAG25" s="103"/>
      <c r="SAH25" s="103"/>
      <c r="SAI25" s="103"/>
      <c r="SAJ25" s="103"/>
      <c r="SAK25" s="103"/>
      <c r="SAL25" s="103"/>
      <c r="SAM25" s="103"/>
      <c r="SAN25" s="103"/>
      <c r="SAO25" s="103"/>
      <c r="SAP25" s="103"/>
      <c r="SAQ25" s="103"/>
      <c r="SAR25" s="103"/>
      <c r="SAS25" s="103"/>
      <c r="SAT25" s="103"/>
      <c r="SAU25" s="103"/>
      <c r="SAV25" s="103"/>
      <c r="SAW25" s="103"/>
      <c r="SAX25" s="103"/>
      <c r="SAY25" s="103"/>
      <c r="SAZ25" s="103"/>
      <c r="SBA25" s="103"/>
      <c r="SBB25" s="103"/>
      <c r="SBC25" s="103"/>
      <c r="SBD25" s="103"/>
      <c r="SBE25" s="103"/>
      <c r="SBF25" s="103"/>
      <c r="SBG25" s="103"/>
      <c r="SBH25" s="103"/>
      <c r="SBI25" s="103"/>
      <c r="SBJ25" s="103"/>
      <c r="SBK25" s="103"/>
      <c r="SBL25" s="103"/>
      <c r="SBM25" s="103"/>
      <c r="SBN25" s="103"/>
      <c r="SBO25" s="103"/>
      <c r="SBP25" s="103"/>
      <c r="SBQ25" s="103"/>
      <c r="SBR25" s="103"/>
      <c r="SBS25" s="103"/>
      <c r="SBT25" s="103"/>
      <c r="SBU25" s="103"/>
      <c r="SBV25" s="103"/>
      <c r="SBW25" s="103"/>
      <c r="SBX25" s="103"/>
      <c r="SBY25" s="103"/>
      <c r="SBZ25" s="103"/>
      <c r="SCA25" s="103"/>
      <c r="SCB25" s="103"/>
      <c r="SCC25" s="103"/>
      <c r="SCD25" s="103"/>
      <c r="SCE25" s="103"/>
      <c r="SCF25" s="103"/>
      <c r="SCG25" s="103"/>
      <c r="SCH25" s="103"/>
      <c r="SCI25" s="103"/>
      <c r="SCJ25" s="103"/>
      <c r="SCK25" s="103"/>
      <c r="SCL25" s="103"/>
      <c r="SCM25" s="103"/>
      <c r="SCN25" s="103"/>
      <c r="SCO25" s="103"/>
      <c r="SCP25" s="103"/>
      <c r="SCQ25" s="103"/>
      <c r="SCR25" s="103"/>
      <c r="SCS25" s="103"/>
      <c r="SCT25" s="103"/>
      <c r="SCU25" s="103"/>
      <c r="SCV25" s="103"/>
      <c r="SCW25" s="103"/>
      <c r="SCX25" s="103"/>
      <c r="SCY25" s="103"/>
      <c r="SCZ25" s="103"/>
      <c r="SDA25" s="103"/>
      <c r="SDB25" s="103"/>
      <c r="SDC25" s="103"/>
      <c r="SDD25" s="103"/>
      <c r="SDE25" s="103"/>
      <c r="SDF25" s="103"/>
      <c r="SDG25" s="103"/>
      <c r="SDH25" s="103"/>
      <c r="SDI25" s="103"/>
      <c r="SDJ25" s="103"/>
      <c r="SDK25" s="103"/>
      <c r="SDL25" s="103"/>
      <c r="SDM25" s="103"/>
      <c r="SDN25" s="103"/>
      <c r="SDO25" s="103"/>
      <c r="SDP25" s="103"/>
      <c r="SDQ25" s="103"/>
      <c r="SDR25" s="103"/>
      <c r="SDS25" s="103"/>
      <c r="SDT25" s="103"/>
      <c r="SDU25" s="103"/>
      <c r="SDV25" s="103"/>
      <c r="SDW25" s="103"/>
      <c r="SDX25" s="103"/>
      <c r="SDY25" s="103"/>
      <c r="SDZ25" s="103"/>
      <c r="SEA25" s="103"/>
      <c r="SEB25" s="103"/>
      <c r="SEC25" s="103"/>
      <c r="SED25" s="103"/>
      <c r="SEE25" s="103"/>
      <c r="SEF25" s="103"/>
      <c r="SEG25" s="103"/>
      <c r="SEH25" s="103"/>
      <c r="SEI25" s="103"/>
      <c r="SEJ25" s="103"/>
      <c r="SEK25" s="103"/>
      <c r="SEL25" s="103"/>
      <c r="SEM25" s="103"/>
      <c r="SEN25" s="103"/>
      <c r="SEO25" s="103"/>
      <c r="SEP25" s="103"/>
      <c r="SEQ25" s="103"/>
      <c r="SER25" s="103"/>
      <c r="SES25" s="103"/>
      <c r="SET25" s="103"/>
      <c r="SEU25" s="103"/>
      <c r="SEV25" s="103"/>
      <c r="SEW25" s="103"/>
      <c r="SEX25" s="103"/>
      <c r="SEY25" s="103"/>
      <c r="SEZ25" s="103"/>
      <c r="SFA25" s="103"/>
      <c r="SFB25" s="103"/>
      <c r="SFC25" s="103"/>
      <c r="SFD25" s="103"/>
      <c r="SFE25" s="103"/>
      <c r="SFF25" s="103"/>
      <c r="SFG25" s="103"/>
      <c r="SFH25" s="103"/>
      <c r="SFI25" s="103"/>
      <c r="SFJ25" s="103"/>
      <c r="SFK25" s="103"/>
      <c r="SFL25" s="103"/>
      <c r="SFM25" s="103"/>
      <c r="SFN25" s="103"/>
      <c r="SFO25" s="103"/>
      <c r="SFP25" s="103"/>
      <c r="SFQ25" s="103"/>
      <c r="SFR25" s="103"/>
      <c r="SFS25" s="103"/>
      <c r="SFT25" s="103"/>
      <c r="SFU25" s="103"/>
      <c r="SFV25" s="103"/>
      <c r="SFW25" s="103"/>
      <c r="SFX25" s="103"/>
      <c r="SFY25" s="103"/>
      <c r="SFZ25" s="103"/>
      <c r="SGA25" s="103"/>
      <c r="SGB25" s="103"/>
      <c r="SGC25" s="103"/>
      <c r="SGD25" s="103"/>
      <c r="SGE25" s="103"/>
      <c r="SGF25" s="103"/>
      <c r="SGG25" s="103"/>
      <c r="SGH25" s="103"/>
      <c r="SGI25" s="103"/>
      <c r="SGJ25" s="103"/>
      <c r="SGK25" s="103"/>
      <c r="SGL25" s="103"/>
      <c r="SGM25" s="103"/>
      <c r="SGN25" s="103"/>
      <c r="SGO25" s="103"/>
      <c r="SGP25" s="103"/>
      <c r="SGQ25" s="103"/>
      <c r="SGR25" s="103"/>
      <c r="SGS25" s="103"/>
      <c r="SGT25" s="103"/>
      <c r="SGU25" s="103"/>
      <c r="SGV25" s="103"/>
      <c r="SGW25" s="103"/>
      <c r="SGX25" s="103"/>
      <c r="SGY25" s="103"/>
      <c r="SGZ25" s="103"/>
      <c r="SHA25" s="103"/>
      <c r="SHB25" s="103"/>
      <c r="SHC25" s="103"/>
      <c r="SHD25" s="103"/>
      <c r="SHE25" s="103"/>
      <c r="SHF25" s="103"/>
      <c r="SHG25" s="103"/>
      <c r="SHH25" s="103"/>
      <c r="SHI25" s="103"/>
      <c r="SHJ25" s="103"/>
      <c r="SHK25" s="103"/>
      <c r="SHL25" s="103"/>
      <c r="SHM25" s="103"/>
      <c r="SHN25" s="103"/>
      <c r="SHO25" s="103"/>
      <c r="SHP25" s="103"/>
      <c r="SHQ25" s="103"/>
      <c r="SHR25" s="103"/>
      <c r="SHS25" s="103"/>
      <c r="SHT25" s="103"/>
      <c r="SHU25" s="103"/>
      <c r="SHV25" s="103"/>
      <c r="SHW25" s="103"/>
      <c r="SHX25" s="103"/>
      <c r="SHY25" s="103"/>
      <c r="SHZ25" s="103"/>
      <c r="SIA25" s="103"/>
      <c r="SIB25" s="103"/>
      <c r="SIC25" s="103"/>
      <c r="SID25" s="103"/>
      <c r="SIE25" s="103"/>
      <c r="SIF25" s="103"/>
      <c r="SIG25" s="103"/>
      <c r="SIH25" s="103"/>
      <c r="SII25" s="103"/>
      <c r="SIJ25" s="103"/>
      <c r="SIK25" s="103"/>
      <c r="SIL25" s="103"/>
      <c r="SIM25" s="103"/>
      <c r="SIN25" s="103"/>
      <c r="SIO25" s="103"/>
      <c r="SIP25" s="103"/>
      <c r="SIQ25" s="103"/>
      <c r="SIR25" s="103"/>
      <c r="SIS25" s="103"/>
      <c r="SIT25" s="103"/>
      <c r="SIU25" s="103"/>
      <c r="SIV25" s="103"/>
      <c r="SIW25" s="103"/>
      <c r="SIX25" s="103"/>
      <c r="SIY25" s="103"/>
      <c r="SIZ25" s="103"/>
      <c r="SJA25" s="103"/>
      <c r="SJB25" s="103"/>
      <c r="SJC25" s="103"/>
      <c r="SJD25" s="103"/>
      <c r="SJE25" s="103"/>
      <c r="SJF25" s="103"/>
      <c r="SJG25" s="103"/>
      <c r="SJH25" s="103"/>
      <c r="SJI25" s="103"/>
      <c r="SJJ25" s="103"/>
      <c r="SJK25" s="103"/>
      <c r="SJL25" s="103"/>
      <c r="SJM25" s="103"/>
      <c r="SJN25" s="103"/>
      <c r="SJO25" s="103"/>
      <c r="SJP25" s="103"/>
      <c r="SJQ25" s="103"/>
      <c r="SJR25" s="103"/>
      <c r="SJS25" s="103"/>
      <c r="SJT25" s="103"/>
      <c r="SJU25" s="103"/>
      <c r="SJV25" s="103"/>
      <c r="SJW25" s="103"/>
      <c r="SJX25" s="103"/>
      <c r="SJY25" s="103"/>
      <c r="SJZ25" s="103"/>
      <c r="SKA25" s="103"/>
      <c r="SKB25" s="103"/>
      <c r="SKC25" s="103"/>
      <c r="SKD25" s="103"/>
      <c r="SKE25" s="103"/>
      <c r="SKF25" s="103"/>
      <c r="SKG25" s="103"/>
      <c r="SKH25" s="103"/>
      <c r="SKI25" s="103"/>
      <c r="SKJ25" s="103"/>
      <c r="SKK25" s="103"/>
      <c r="SKL25" s="103"/>
      <c r="SKM25" s="103"/>
      <c r="SKN25" s="103"/>
      <c r="SKO25" s="103"/>
      <c r="SKP25" s="103"/>
      <c r="SKQ25" s="103"/>
      <c r="SKR25" s="103"/>
      <c r="SKS25" s="103"/>
      <c r="SKT25" s="103"/>
      <c r="SKU25" s="103"/>
      <c r="SKV25" s="103"/>
      <c r="SKW25" s="103"/>
      <c r="SKX25" s="103"/>
      <c r="SKY25" s="103"/>
      <c r="SKZ25" s="103"/>
      <c r="SLA25" s="103"/>
      <c r="SLB25" s="103"/>
      <c r="SLC25" s="103"/>
      <c r="SLD25" s="103"/>
      <c r="SLE25" s="103"/>
      <c r="SLF25" s="103"/>
      <c r="SLG25" s="103"/>
      <c r="SLH25" s="103"/>
      <c r="SLI25" s="103"/>
      <c r="SLJ25" s="103"/>
      <c r="SLK25" s="103"/>
      <c r="SLL25" s="103"/>
      <c r="SLM25" s="103"/>
      <c r="SLN25" s="103"/>
      <c r="SLO25" s="103"/>
      <c r="SLP25" s="103"/>
      <c r="SLQ25" s="103"/>
      <c r="SLR25" s="103"/>
      <c r="SLS25" s="103"/>
      <c r="SLT25" s="103"/>
      <c r="SLU25" s="103"/>
      <c r="SLV25" s="103"/>
      <c r="SLW25" s="103"/>
      <c r="SLX25" s="103"/>
      <c r="SLY25" s="103"/>
      <c r="SLZ25" s="103"/>
      <c r="SMA25" s="103"/>
      <c r="SMB25" s="103"/>
      <c r="SMC25" s="103"/>
      <c r="SMD25" s="103"/>
      <c r="SME25" s="103"/>
      <c r="SMF25" s="103"/>
      <c r="SMG25" s="103"/>
      <c r="SMH25" s="103"/>
      <c r="SMI25" s="103"/>
      <c r="SMJ25" s="103"/>
      <c r="SMK25" s="103"/>
      <c r="SML25" s="103"/>
      <c r="SMM25" s="103"/>
      <c r="SMN25" s="103"/>
      <c r="SMO25" s="103"/>
      <c r="SMP25" s="103"/>
      <c r="SMQ25" s="103"/>
      <c r="SMR25" s="103"/>
      <c r="SMS25" s="103"/>
      <c r="SMT25" s="103"/>
      <c r="SMU25" s="103"/>
      <c r="SMV25" s="103"/>
      <c r="SMW25" s="103"/>
      <c r="SMX25" s="103"/>
      <c r="SMY25" s="103"/>
      <c r="SMZ25" s="103"/>
      <c r="SNA25" s="103"/>
      <c r="SNB25" s="103"/>
      <c r="SNC25" s="103"/>
      <c r="SND25" s="103"/>
      <c r="SNE25" s="103"/>
      <c r="SNF25" s="103"/>
      <c r="SNG25" s="103"/>
      <c r="SNH25" s="103"/>
      <c r="SNI25" s="103"/>
      <c r="SNJ25" s="103"/>
      <c r="SNK25" s="103"/>
      <c r="SNL25" s="103"/>
      <c r="SNM25" s="103"/>
      <c r="SNN25" s="103"/>
      <c r="SNO25" s="103"/>
      <c r="SNP25" s="103"/>
      <c r="SNQ25" s="103"/>
      <c r="SNR25" s="103"/>
      <c r="SNS25" s="103"/>
      <c r="SNT25" s="103"/>
      <c r="SNU25" s="103"/>
      <c r="SNV25" s="103"/>
      <c r="SNW25" s="103"/>
      <c r="SNX25" s="103"/>
      <c r="SNY25" s="103"/>
      <c r="SNZ25" s="103"/>
      <c r="SOA25" s="103"/>
      <c r="SOB25" s="103"/>
      <c r="SOC25" s="103"/>
      <c r="SOD25" s="103"/>
      <c r="SOE25" s="103"/>
      <c r="SOF25" s="103"/>
      <c r="SOG25" s="103"/>
      <c r="SOH25" s="103"/>
      <c r="SOI25" s="103"/>
      <c r="SOJ25" s="103"/>
      <c r="SOK25" s="103"/>
      <c r="SOL25" s="103"/>
      <c r="SOM25" s="103"/>
      <c r="SON25" s="103"/>
      <c r="SOO25" s="103"/>
      <c r="SOP25" s="103"/>
      <c r="SOQ25" s="103"/>
      <c r="SOR25" s="103"/>
      <c r="SOS25" s="103"/>
      <c r="SOT25" s="103"/>
      <c r="SOU25" s="103"/>
      <c r="SOV25" s="103"/>
      <c r="SOW25" s="103"/>
      <c r="SOX25" s="103"/>
      <c r="SOY25" s="103"/>
      <c r="SOZ25" s="103"/>
      <c r="SPA25" s="103"/>
      <c r="SPB25" s="103"/>
      <c r="SPC25" s="103"/>
      <c r="SPD25" s="103"/>
      <c r="SPE25" s="103"/>
      <c r="SPF25" s="103"/>
      <c r="SPG25" s="103"/>
      <c r="SPH25" s="103"/>
      <c r="SPI25" s="103"/>
      <c r="SPJ25" s="103"/>
      <c r="SPK25" s="103"/>
      <c r="SPL25" s="103"/>
      <c r="SPM25" s="103"/>
      <c r="SPN25" s="103"/>
      <c r="SPO25" s="103"/>
      <c r="SPP25" s="103"/>
      <c r="SPQ25" s="103"/>
      <c r="SPR25" s="103"/>
      <c r="SPS25" s="103"/>
      <c r="SPT25" s="103"/>
      <c r="SPU25" s="103"/>
      <c r="SPV25" s="103"/>
      <c r="SPW25" s="103"/>
      <c r="SPX25" s="103"/>
      <c r="SPY25" s="103"/>
      <c r="SPZ25" s="103"/>
      <c r="SQA25" s="103"/>
      <c r="SQB25" s="103"/>
      <c r="SQC25" s="103"/>
      <c r="SQD25" s="103"/>
      <c r="SQE25" s="103"/>
      <c r="SQF25" s="103"/>
      <c r="SQG25" s="103"/>
      <c r="SQH25" s="103"/>
      <c r="SQI25" s="103"/>
      <c r="SQJ25" s="103"/>
      <c r="SQK25" s="103"/>
      <c r="SQL25" s="103"/>
      <c r="SQM25" s="103"/>
      <c r="SQN25" s="103"/>
      <c r="SQO25" s="103"/>
      <c r="SQP25" s="103"/>
      <c r="SQQ25" s="103"/>
      <c r="SQR25" s="103"/>
      <c r="SQS25" s="103"/>
      <c r="SQT25" s="103"/>
      <c r="SQU25" s="103"/>
      <c r="SQV25" s="103"/>
      <c r="SQW25" s="103"/>
      <c r="SQX25" s="103"/>
      <c r="SQY25" s="103"/>
      <c r="SQZ25" s="103"/>
      <c r="SRA25" s="103"/>
      <c r="SRB25" s="103"/>
      <c r="SRC25" s="103"/>
      <c r="SRD25" s="103"/>
      <c r="SRE25" s="103"/>
      <c r="SRF25" s="103"/>
      <c r="SRG25" s="103"/>
      <c r="SRH25" s="103"/>
      <c r="SRI25" s="103"/>
      <c r="SRJ25" s="103"/>
      <c r="SRK25" s="103"/>
      <c r="SRL25" s="103"/>
      <c r="SRM25" s="103"/>
      <c r="SRN25" s="103"/>
      <c r="SRO25" s="103"/>
      <c r="SRP25" s="103"/>
      <c r="SRQ25" s="103"/>
      <c r="SRR25" s="103"/>
      <c r="SRS25" s="103"/>
      <c r="SRT25" s="103"/>
      <c r="SRU25" s="103"/>
      <c r="SRV25" s="103"/>
      <c r="SRW25" s="103"/>
      <c r="SRX25" s="103"/>
      <c r="SRY25" s="103"/>
      <c r="SRZ25" s="103"/>
      <c r="SSA25" s="103"/>
      <c r="SSB25" s="103"/>
      <c r="SSC25" s="103"/>
      <c r="SSD25" s="103"/>
      <c r="SSE25" s="103"/>
      <c r="SSF25" s="103"/>
      <c r="SSG25" s="103"/>
      <c r="SSH25" s="103"/>
      <c r="SSI25" s="103"/>
      <c r="SSJ25" s="103"/>
      <c r="SSK25" s="103"/>
      <c r="SSL25" s="103"/>
      <c r="SSM25" s="103"/>
      <c r="SSN25" s="103"/>
      <c r="SSO25" s="103"/>
      <c r="SSP25" s="103"/>
      <c r="SSQ25" s="103"/>
      <c r="SSR25" s="103"/>
      <c r="SSS25" s="103"/>
      <c r="SST25" s="103"/>
      <c r="SSU25" s="103"/>
      <c r="SSV25" s="103"/>
      <c r="SSW25" s="103"/>
      <c r="SSX25" s="103"/>
      <c r="SSY25" s="103"/>
      <c r="SSZ25" s="103"/>
      <c r="STA25" s="103"/>
      <c r="STB25" s="103"/>
      <c r="STC25" s="103"/>
      <c r="STD25" s="103"/>
      <c r="STE25" s="103"/>
      <c r="STF25" s="103"/>
      <c r="STG25" s="103"/>
      <c r="STH25" s="103"/>
      <c r="STI25" s="103"/>
      <c r="STJ25" s="103"/>
      <c r="STK25" s="103"/>
      <c r="STL25" s="103"/>
      <c r="STM25" s="103"/>
      <c r="STN25" s="103"/>
      <c r="STO25" s="103"/>
      <c r="STP25" s="103"/>
      <c r="STQ25" s="103"/>
      <c r="STR25" s="103"/>
      <c r="STS25" s="103"/>
      <c r="STT25" s="103"/>
      <c r="STU25" s="103"/>
      <c r="STV25" s="103"/>
      <c r="STW25" s="103"/>
      <c r="STX25" s="103"/>
      <c r="STY25" s="103"/>
      <c r="STZ25" s="103"/>
      <c r="SUA25" s="103"/>
      <c r="SUB25" s="103"/>
      <c r="SUC25" s="103"/>
      <c r="SUD25" s="103"/>
      <c r="SUE25" s="103"/>
      <c r="SUF25" s="103"/>
      <c r="SUG25" s="103"/>
      <c r="SUH25" s="103"/>
      <c r="SUI25" s="103"/>
      <c r="SUJ25" s="103"/>
      <c r="SUK25" s="103"/>
      <c r="SUL25" s="103"/>
      <c r="SUM25" s="103"/>
      <c r="SUN25" s="103"/>
      <c r="SUO25" s="103"/>
      <c r="SUP25" s="103"/>
      <c r="SUQ25" s="103"/>
      <c r="SUR25" s="103"/>
      <c r="SUS25" s="103"/>
      <c r="SUT25" s="103"/>
      <c r="SUU25" s="103"/>
      <c r="SUV25" s="103"/>
      <c r="SUW25" s="103"/>
      <c r="SUX25" s="103"/>
      <c r="SUY25" s="103"/>
      <c r="SUZ25" s="103"/>
      <c r="SVA25" s="103"/>
      <c r="SVB25" s="103"/>
      <c r="SVC25" s="103"/>
      <c r="SVD25" s="103"/>
      <c r="SVE25" s="103"/>
      <c r="SVF25" s="103"/>
      <c r="SVG25" s="103"/>
      <c r="SVH25" s="103"/>
      <c r="SVI25" s="103"/>
      <c r="SVJ25" s="103"/>
      <c r="SVK25" s="103"/>
      <c r="SVL25" s="103"/>
      <c r="SVM25" s="103"/>
      <c r="SVN25" s="103"/>
      <c r="SVO25" s="103"/>
      <c r="SVP25" s="103"/>
      <c r="SVQ25" s="103"/>
      <c r="SVR25" s="103"/>
      <c r="SVS25" s="103"/>
      <c r="SVT25" s="103"/>
      <c r="SVU25" s="103"/>
      <c r="SVV25" s="103"/>
      <c r="SVW25" s="103"/>
      <c r="SVX25" s="103"/>
      <c r="SVY25" s="103"/>
      <c r="SVZ25" s="103"/>
      <c r="SWA25" s="103"/>
      <c r="SWB25" s="103"/>
      <c r="SWC25" s="103"/>
      <c r="SWD25" s="103"/>
      <c r="SWE25" s="103"/>
      <c r="SWF25" s="103"/>
      <c r="SWG25" s="103"/>
      <c r="SWH25" s="103"/>
      <c r="SWI25" s="103"/>
      <c r="SWJ25" s="103"/>
      <c r="SWK25" s="103"/>
      <c r="SWL25" s="103"/>
      <c r="SWM25" s="103"/>
      <c r="SWN25" s="103"/>
      <c r="SWO25" s="103"/>
      <c r="SWP25" s="103"/>
      <c r="SWQ25" s="103"/>
      <c r="SWR25" s="103"/>
      <c r="SWS25" s="103"/>
      <c r="SWT25" s="103"/>
      <c r="SWU25" s="103"/>
      <c r="SWV25" s="103"/>
      <c r="SWW25" s="103"/>
      <c r="SWX25" s="103"/>
      <c r="SWY25" s="103"/>
      <c r="SWZ25" s="103"/>
      <c r="SXA25" s="103"/>
      <c r="SXB25" s="103"/>
      <c r="SXC25" s="103"/>
      <c r="SXD25" s="103"/>
      <c r="SXE25" s="103"/>
      <c r="SXF25" s="103"/>
      <c r="SXG25" s="103"/>
      <c r="SXH25" s="103"/>
      <c r="SXI25" s="103"/>
      <c r="SXJ25" s="103"/>
      <c r="SXK25" s="103"/>
      <c r="SXL25" s="103"/>
      <c r="SXM25" s="103"/>
      <c r="SXN25" s="103"/>
      <c r="SXO25" s="103"/>
      <c r="SXP25" s="103"/>
      <c r="SXQ25" s="103"/>
      <c r="SXR25" s="103"/>
      <c r="SXS25" s="103"/>
      <c r="SXT25" s="103"/>
      <c r="SXU25" s="103"/>
      <c r="SXV25" s="103"/>
      <c r="SXW25" s="103"/>
      <c r="SXX25" s="103"/>
      <c r="SXY25" s="103"/>
      <c r="SXZ25" s="103"/>
      <c r="SYA25" s="103"/>
      <c r="SYB25" s="103"/>
      <c r="SYC25" s="103"/>
      <c r="SYD25" s="103"/>
      <c r="SYE25" s="103"/>
      <c r="SYF25" s="103"/>
      <c r="SYG25" s="103"/>
      <c r="SYH25" s="103"/>
      <c r="SYI25" s="103"/>
      <c r="SYJ25" s="103"/>
      <c r="SYK25" s="103"/>
      <c r="SYL25" s="103"/>
      <c r="SYM25" s="103"/>
      <c r="SYN25" s="103"/>
      <c r="SYO25" s="103"/>
      <c r="SYP25" s="103"/>
      <c r="SYQ25" s="103"/>
      <c r="SYR25" s="103"/>
      <c r="SYS25" s="103"/>
      <c r="SYT25" s="103"/>
      <c r="SYU25" s="103"/>
      <c r="SYV25" s="103"/>
      <c r="SYW25" s="103"/>
      <c r="SYX25" s="103"/>
      <c r="SYY25" s="103"/>
      <c r="SYZ25" s="103"/>
      <c r="SZA25" s="103"/>
      <c r="SZB25" s="103"/>
      <c r="SZC25" s="103"/>
      <c r="SZD25" s="103"/>
      <c r="SZE25" s="103"/>
      <c r="SZF25" s="103"/>
      <c r="SZG25" s="103"/>
      <c r="SZH25" s="103"/>
      <c r="SZI25" s="103"/>
      <c r="SZJ25" s="103"/>
      <c r="SZK25" s="103"/>
      <c r="SZL25" s="103"/>
      <c r="SZM25" s="103"/>
      <c r="SZN25" s="103"/>
      <c r="SZO25" s="103"/>
      <c r="SZP25" s="103"/>
      <c r="SZQ25" s="103"/>
      <c r="SZR25" s="103"/>
      <c r="SZS25" s="103"/>
      <c r="SZT25" s="103"/>
      <c r="SZU25" s="103"/>
      <c r="SZV25" s="103"/>
      <c r="SZW25" s="103"/>
      <c r="SZX25" s="103"/>
      <c r="SZY25" s="103"/>
      <c r="SZZ25" s="103"/>
      <c r="TAA25" s="103"/>
      <c r="TAB25" s="103"/>
      <c r="TAC25" s="103"/>
      <c r="TAD25" s="103"/>
      <c r="TAE25" s="103"/>
      <c r="TAF25" s="103"/>
      <c r="TAG25" s="103"/>
      <c r="TAH25" s="103"/>
      <c r="TAI25" s="103"/>
      <c r="TAJ25" s="103"/>
      <c r="TAK25" s="103"/>
      <c r="TAL25" s="103"/>
      <c r="TAM25" s="103"/>
      <c r="TAN25" s="103"/>
      <c r="TAO25" s="103"/>
      <c r="TAP25" s="103"/>
      <c r="TAQ25" s="103"/>
      <c r="TAR25" s="103"/>
      <c r="TAS25" s="103"/>
      <c r="TAT25" s="103"/>
      <c r="TAU25" s="103"/>
      <c r="TAV25" s="103"/>
      <c r="TAW25" s="103"/>
      <c r="TAX25" s="103"/>
      <c r="TAY25" s="103"/>
      <c r="TAZ25" s="103"/>
      <c r="TBA25" s="103"/>
      <c r="TBB25" s="103"/>
      <c r="TBC25" s="103"/>
      <c r="TBD25" s="103"/>
      <c r="TBE25" s="103"/>
      <c r="TBF25" s="103"/>
      <c r="TBG25" s="103"/>
      <c r="TBH25" s="103"/>
      <c r="TBI25" s="103"/>
      <c r="TBJ25" s="103"/>
      <c r="TBK25" s="103"/>
      <c r="TBL25" s="103"/>
      <c r="TBM25" s="103"/>
      <c r="TBN25" s="103"/>
      <c r="TBO25" s="103"/>
      <c r="TBP25" s="103"/>
      <c r="TBQ25" s="103"/>
      <c r="TBR25" s="103"/>
      <c r="TBS25" s="103"/>
      <c r="TBT25" s="103"/>
      <c r="TBU25" s="103"/>
      <c r="TBV25" s="103"/>
      <c r="TBW25" s="103"/>
      <c r="TBX25" s="103"/>
      <c r="TBY25" s="103"/>
      <c r="TBZ25" s="103"/>
      <c r="TCA25" s="103"/>
      <c r="TCB25" s="103"/>
      <c r="TCC25" s="103"/>
      <c r="TCD25" s="103"/>
      <c r="TCE25" s="103"/>
      <c r="TCF25" s="103"/>
      <c r="TCG25" s="103"/>
      <c r="TCH25" s="103"/>
      <c r="TCI25" s="103"/>
      <c r="TCJ25" s="103"/>
      <c r="TCK25" s="103"/>
      <c r="TCL25" s="103"/>
      <c r="TCM25" s="103"/>
      <c r="TCN25" s="103"/>
      <c r="TCO25" s="103"/>
      <c r="TCP25" s="103"/>
      <c r="TCQ25" s="103"/>
      <c r="TCR25" s="103"/>
      <c r="TCS25" s="103"/>
      <c r="TCT25" s="103"/>
      <c r="TCU25" s="103"/>
      <c r="TCV25" s="103"/>
      <c r="TCW25" s="103"/>
      <c r="TCX25" s="103"/>
      <c r="TCY25" s="103"/>
      <c r="TCZ25" s="103"/>
      <c r="TDA25" s="103"/>
      <c r="TDB25" s="103"/>
      <c r="TDC25" s="103"/>
      <c r="TDD25" s="103"/>
      <c r="TDE25" s="103"/>
      <c r="TDF25" s="103"/>
      <c r="TDG25" s="103"/>
      <c r="TDH25" s="103"/>
      <c r="TDI25" s="103"/>
      <c r="TDJ25" s="103"/>
      <c r="TDK25" s="103"/>
      <c r="TDL25" s="103"/>
      <c r="TDM25" s="103"/>
      <c r="TDN25" s="103"/>
      <c r="TDO25" s="103"/>
      <c r="TDP25" s="103"/>
      <c r="TDQ25" s="103"/>
      <c r="TDR25" s="103"/>
      <c r="TDS25" s="103"/>
      <c r="TDT25" s="103"/>
      <c r="TDU25" s="103"/>
      <c r="TDV25" s="103"/>
      <c r="TDW25" s="103"/>
      <c r="TDX25" s="103"/>
      <c r="TDY25" s="103"/>
      <c r="TDZ25" s="103"/>
      <c r="TEA25" s="103"/>
      <c r="TEB25" s="103"/>
      <c r="TEC25" s="103"/>
      <c r="TED25" s="103"/>
      <c r="TEE25" s="103"/>
      <c r="TEF25" s="103"/>
      <c r="TEG25" s="103"/>
      <c r="TEH25" s="103"/>
      <c r="TEI25" s="103"/>
      <c r="TEJ25" s="103"/>
      <c r="TEK25" s="103"/>
      <c r="TEL25" s="103"/>
      <c r="TEM25" s="103"/>
      <c r="TEN25" s="103"/>
      <c r="TEO25" s="103"/>
      <c r="TEP25" s="103"/>
      <c r="TEQ25" s="103"/>
      <c r="TER25" s="103"/>
      <c r="TES25" s="103"/>
      <c r="TET25" s="103"/>
      <c r="TEU25" s="103"/>
      <c r="TEV25" s="103"/>
      <c r="TEW25" s="103"/>
      <c r="TEX25" s="103"/>
      <c r="TEY25" s="103"/>
      <c r="TEZ25" s="103"/>
      <c r="TFA25" s="103"/>
      <c r="TFB25" s="103"/>
      <c r="TFC25" s="103"/>
      <c r="TFD25" s="103"/>
      <c r="TFE25" s="103"/>
      <c r="TFF25" s="103"/>
      <c r="TFG25" s="103"/>
      <c r="TFH25" s="103"/>
      <c r="TFI25" s="103"/>
      <c r="TFJ25" s="103"/>
      <c r="TFK25" s="103"/>
      <c r="TFL25" s="103"/>
      <c r="TFM25" s="103"/>
      <c r="TFN25" s="103"/>
      <c r="TFO25" s="103"/>
      <c r="TFP25" s="103"/>
      <c r="TFQ25" s="103"/>
      <c r="TFR25" s="103"/>
      <c r="TFS25" s="103"/>
      <c r="TFT25" s="103"/>
      <c r="TFU25" s="103"/>
      <c r="TFV25" s="103"/>
      <c r="TFW25" s="103"/>
      <c r="TFX25" s="103"/>
      <c r="TFY25" s="103"/>
      <c r="TFZ25" s="103"/>
      <c r="TGA25" s="103"/>
      <c r="TGB25" s="103"/>
      <c r="TGC25" s="103"/>
      <c r="TGD25" s="103"/>
      <c r="TGE25" s="103"/>
      <c r="TGF25" s="103"/>
      <c r="TGG25" s="103"/>
      <c r="TGH25" s="103"/>
      <c r="TGI25" s="103"/>
      <c r="TGJ25" s="103"/>
      <c r="TGK25" s="103"/>
      <c r="TGL25" s="103"/>
      <c r="TGM25" s="103"/>
      <c r="TGN25" s="103"/>
      <c r="TGO25" s="103"/>
      <c r="TGP25" s="103"/>
      <c r="TGQ25" s="103"/>
      <c r="TGR25" s="103"/>
      <c r="TGS25" s="103"/>
      <c r="TGT25" s="103"/>
      <c r="TGU25" s="103"/>
      <c r="TGV25" s="103"/>
      <c r="TGW25" s="103"/>
      <c r="TGX25" s="103"/>
      <c r="TGY25" s="103"/>
      <c r="TGZ25" s="103"/>
      <c r="THA25" s="103"/>
      <c r="THB25" s="103"/>
      <c r="THC25" s="103"/>
      <c r="THD25" s="103"/>
      <c r="THE25" s="103"/>
      <c r="THF25" s="103"/>
      <c r="THG25" s="103"/>
      <c r="THH25" s="103"/>
      <c r="THI25" s="103"/>
      <c r="THJ25" s="103"/>
      <c r="THK25" s="103"/>
      <c r="THL25" s="103"/>
      <c r="THM25" s="103"/>
      <c r="THN25" s="103"/>
      <c r="THO25" s="103"/>
      <c r="THP25" s="103"/>
      <c r="THQ25" s="103"/>
      <c r="THR25" s="103"/>
      <c r="THS25" s="103"/>
      <c r="THT25" s="103"/>
      <c r="THU25" s="103"/>
      <c r="THV25" s="103"/>
      <c r="THW25" s="103"/>
      <c r="THX25" s="103"/>
      <c r="THY25" s="103"/>
      <c r="THZ25" s="103"/>
      <c r="TIA25" s="103"/>
      <c r="TIB25" s="103"/>
      <c r="TIC25" s="103"/>
      <c r="TID25" s="103"/>
      <c r="TIE25" s="103"/>
      <c r="TIF25" s="103"/>
      <c r="TIG25" s="103"/>
      <c r="TIH25" s="103"/>
      <c r="TII25" s="103"/>
      <c r="TIJ25" s="103"/>
      <c r="TIK25" s="103"/>
      <c r="TIL25" s="103"/>
      <c r="TIM25" s="103"/>
      <c r="TIN25" s="103"/>
      <c r="TIO25" s="103"/>
      <c r="TIP25" s="103"/>
      <c r="TIQ25" s="103"/>
      <c r="TIR25" s="103"/>
      <c r="TIS25" s="103"/>
      <c r="TIT25" s="103"/>
      <c r="TIU25" s="103"/>
      <c r="TIV25" s="103"/>
      <c r="TIW25" s="103"/>
      <c r="TIX25" s="103"/>
      <c r="TIY25" s="103"/>
      <c r="TIZ25" s="103"/>
      <c r="TJA25" s="103"/>
      <c r="TJB25" s="103"/>
      <c r="TJC25" s="103"/>
      <c r="TJD25" s="103"/>
      <c r="TJE25" s="103"/>
      <c r="TJF25" s="103"/>
      <c r="TJG25" s="103"/>
      <c r="TJH25" s="103"/>
      <c r="TJI25" s="103"/>
      <c r="TJJ25" s="103"/>
      <c r="TJK25" s="103"/>
      <c r="TJL25" s="103"/>
      <c r="TJM25" s="103"/>
      <c r="TJN25" s="103"/>
      <c r="TJO25" s="103"/>
      <c r="TJP25" s="103"/>
      <c r="TJQ25" s="103"/>
      <c r="TJR25" s="103"/>
      <c r="TJS25" s="103"/>
      <c r="TJT25" s="103"/>
      <c r="TJU25" s="103"/>
      <c r="TJV25" s="103"/>
      <c r="TJW25" s="103"/>
      <c r="TJX25" s="103"/>
      <c r="TJY25" s="103"/>
      <c r="TJZ25" s="103"/>
      <c r="TKA25" s="103"/>
      <c r="TKB25" s="103"/>
      <c r="TKC25" s="103"/>
      <c r="TKD25" s="103"/>
      <c r="TKE25" s="103"/>
      <c r="TKF25" s="103"/>
      <c r="TKG25" s="103"/>
      <c r="TKH25" s="103"/>
      <c r="TKI25" s="103"/>
      <c r="TKJ25" s="103"/>
      <c r="TKK25" s="103"/>
      <c r="TKL25" s="103"/>
      <c r="TKM25" s="103"/>
      <c r="TKN25" s="103"/>
      <c r="TKO25" s="103"/>
      <c r="TKP25" s="103"/>
      <c r="TKQ25" s="103"/>
      <c r="TKR25" s="103"/>
      <c r="TKS25" s="103"/>
      <c r="TKT25" s="103"/>
      <c r="TKU25" s="103"/>
      <c r="TKV25" s="103"/>
      <c r="TKW25" s="103"/>
      <c r="TKX25" s="103"/>
      <c r="TKY25" s="103"/>
      <c r="TKZ25" s="103"/>
      <c r="TLA25" s="103"/>
      <c r="TLB25" s="103"/>
      <c r="TLC25" s="103"/>
      <c r="TLD25" s="103"/>
      <c r="TLE25" s="103"/>
      <c r="TLF25" s="103"/>
      <c r="TLG25" s="103"/>
      <c r="TLH25" s="103"/>
      <c r="TLI25" s="103"/>
      <c r="TLJ25" s="103"/>
      <c r="TLK25" s="103"/>
      <c r="TLL25" s="103"/>
      <c r="TLM25" s="103"/>
      <c r="TLN25" s="103"/>
      <c r="TLO25" s="103"/>
      <c r="TLP25" s="103"/>
      <c r="TLQ25" s="103"/>
      <c r="TLR25" s="103"/>
      <c r="TLS25" s="103"/>
      <c r="TLT25" s="103"/>
      <c r="TLU25" s="103"/>
      <c r="TLV25" s="103"/>
      <c r="TLW25" s="103"/>
      <c r="TLX25" s="103"/>
      <c r="TLY25" s="103"/>
      <c r="TLZ25" s="103"/>
      <c r="TMA25" s="103"/>
      <c r="TMB25" s="103"/>
      <c r="TMC25" s="103"/>
      <c r="TMD25" s="103"/>
      <c r="TME25" s="103"/>
      <c r="TMF25" s="103"/>
      <c r="TMG25" s="103"/>
      <c r="TMH25" s="103"/>
      <c r="TMI25" s="103"/>
      <c r="TMJ25" s="103"/>
      <c r="TMK25" s="103"/>
      <c r="TML25" s="103"/>
      <c r="TMM25" s="103"/>
      <c r="TMN25" s="103"/>
      <c r="TMO25" s="103"/>
      <c r="TMP25" s="103"/>
      <c r="TMQ25" s="103"/>
      <c r="TMR25" s="103"/>
      <c r="TMS25" s="103"/>
      <c r="TMT25" s="103"/>
      <c r="TMU25" s="103"/>
      <c r="TMV25" s="103"/>
      <c r="TMW25" s="103"/>
      <c r="TMX25" s="103"/>
      <c r="TMY25" s="103"/>
      <c r="TMZ25" s="103"/>
      <c r="TNA25" s="103"/>
      <c r="TNB25" s="103"/>
      <c r="TNC25" s="103"/>
      <c r="TND25" s="103"/>
      <c r="TNE25" s="103"/>
      <c r="TNF25" s="103"/>
      <c r="TNG25" s="103"/>
      <c r="TNH25" s="103"/>
      <c r="TNI25" s="103"/>
      <c r="TNJ25" s="103"/>
      <c r="TNK25" s="103"/>
      <c r="TNL25" s="103"/>
      <c r="TNM25" s="103"/>
      <c r="TNN25" s="103"/>
      <c r="TNO25" s="103"/>
      <c r="TNP25" s="103"/>
      <c r="TNQ25" s="103"/>
      <c r="TNR25" s="103"/>
      <c r="TNS25" s="103"/>
      <c r="TNT25" s="103"/>
      <c r="TNU25" s="103"/>
      <c r="TNV25" s="103"/>
      <c r="TNW25" s="103"/>
      <c r="TNX25" s="103"/>
      <c r="TNY25" s="103"/>
      <c r="TNZ25" s="103"/>
      <c r="TOA25" s="103"/>
      <c r="TOB25" s="103"/>
      <c r="TOC25" s="103"/>
      <c r="TOD25" s="103"/>
      <c r="TOE25" s="103"/>
      <c r="TOF25" s="103"/>
      <c r="TOG25" s="103"/>
      <c r="TOH25" s="103"/>
      <c r="TOI25" s="103"/>
      <c r="TOJ25" s="103"/>
      <c r="TOK25" s="103"/>
      <c r="TOL25" s="103"/>
      <c r="TOM25" s="103"/>
      <c r="TON25" s="103"/>
      <c r="TOO25" s="103"/>
      <c r="TOP25" s="103"/>
      <c r="TOQ25" s="103"/>
      <c r="TOR25" s="103"/>
      <c r="TOS25" s="103"/>
      <c r="TOT25" s="103"/>
      <c r="TOU25" s="103"/>
      <c r="TOV25" s="103"/>
      <c r="TOW25" s="103"/>
      <c r="TOX25" s="103"/>
      <c r="TOY25" s="103"/>
      <c r="TOZ25" s="103"/>
      <c r="TPA25" s="103"/>
      <c r="TPB25" s="103"/>
      <c r="TPC25" s="103"/>
      <c r="TPD25" s="103"/>
      <c r="TPE25" s="103"/>
      <c r="TPF25" s="103"/>
      <c r="TPG25" s="103"/>
      <c r="TPH25" s="103"/>
      <c r="TPI25" s="103"/>
      <c r="TPJ25" s="103"/>
      <c r="TPK25" s="103"/>
      <c r="TPL25" s="103"/>
      <c r="TPM25" s="103"/>
      <c r="TPN25" s="103"/>
      <c r="TPO25" s="103"/>
      <c r="TPP25" s="103"/>
      <c r="TPQ25" s="103"/>
      <c r="TPR25" s="103"/>
      <c r="TPS25" s="103"/>
      <c r="TPT25" s="103"/>
      <c r="TPU25" s="103"/>
      <c r="TPV25" s="103"/>
      <c r="TPW25" s="103"/>
      <c r="TPX25" s="103"/>
      <c r="TPY25" s="103"/>
      <c r="TPZ25" s="103"/>
      <c r="TQA25" s="103"/>
      <c r="TQB25" s="103"/>
      <c r="TQC25" s="103"/>
      <c r="TQD25" s="103"/>
      <c r="TQE25" s="103"/>
      <c r="TQF25" s="103"/>
      <c r="TQG25" s="103"/>
      <c r="TQH25" s="103"/>
      <c r="TQI25" s="103"/>
      <c r="TQJ25" s="103"/>
      <c r="TQK25" s="103"/>
      <c r="TQL25" s="103"/>
      <c r="TQM25" s="103"/>
      <c r="TQN25" s="103"/>
      <c r="TQO25" s="103"/>
      <c r="TQP25" s="103"/>
      <c r="TQQ25" s="103"/>
      <c r="TQR25" s="103"/>
      <c r="TQS25" s="103"/>
      <c r="TQT25" s="103"/>
      <c r="TQU25" s="103"/>
      <c r="TQV25" s="103"/>
      <c r="TQW25" s="103"/>
      <c r="TQX25" s="103"/>
      <c r="TQY25" s="103"/>
      <c r="TQZ25" s="103"/>
      <c r="TRA25" s="103"/>
      <c r="TRB25" s="103"/>
      <c r="TRC25" s="103"/>
      <c r="TRD25" s="103"/>
      <c r="TRE25" s="103"/>
      <c r="TRF25" s="103"/>
      <c r="TRG25" s="103"/>
      <c r="TRH25" s="103"/>
      <c r="TRI25" s="103"/>
      <c r="TRJ25" s="103"/>
      <c r="TRK25" s="103"/>
      <c r="TRL25" s="103"/>
      <c r="TRM25" s="103"/>
      <c r="TRN25" s="103"/>
      <c r="TRO25" s="103"/>
      <c r="TRP25" s="103"/>
      <c r="TRQ25" s="103"/>
      <c r="TRR25" s="103"/>
      <c r="TRS25" s="103"/>
      <c r="TRT25" s="103"/>
      <c r="TRU25" s="103"/>
      <c r="TRV25" s="103"/>
      <c r="TRW25" s="103"/>
      <c r="TRX25" s="103"/>
      <c r="TRY25" s="103"/>
      <c r="TRZ25" s="103"/>
      <c r="TSA25" s="103"/>
      <c r="TSB25" s="103"/>
      <c r="TSC25" s="103"/>
      <c r="TSD25" s="103"/>
      <c r="TSE25" s="103"/>
      <c r="TSF25" s="103"/>
      <c r="TSG25" s="103"/>
      <c r="TSH25" s="103"/>
      <c r="TSI25" s="103"/>
      <c r="TSJ25" s="103"/>
      <c r="TSK25" s="103"/>
      <c r="TSL25" s="103"/>
      <c r="TSM25" s="103"/>
      <c r="TSN25" s="103"/>
      <c r="TSO25" s="103"/>
      <c r="TSP25" s="103"/>
      <c r="TSQ25" s="103"/>
      <c r="TSR25" s="103"/>
      <c r="TSS25" s="103"/>
      <c r="TST25" s="103"/>
      <c r="TSU25" s="103"/>
      <c r="TSV25" s="103"/>
      <c r="TSW25" s="103"/>
      <c r="TSX25" s="103"/>
      <c r="TSY25" s="103"/>
      <c r="TSZ25" s="103"/>
      <c r="TTA25" s="103"/>
      <c r="TTB25" s="103"/>
      <c r="TTC25" s="103"/>
      <c r="TTD25" s="103"/>
      <c r="TTE25" s="103"/>
      <c r="TTF25" s="103"/>
      <c r="TTG25" s="103"/>
      <c r="TTH25" s="103"/>
      <c r="TTI25" s="103"/>
      <c r="TTJ25" s="103"/>
      <c r="TTK25" s="103"/>
      <c r="TTL25" s="103"/>
      <c r="TTM25" s="103"/>
      <c r="TTN25" s="103"/>
      <c r="TTO25" s="103"/>
      <c r="TTP25" s="103"/>
      <c r="TTQ25" s="103"/>
      <c r="TTR25" s="103"/>
      <c r="TTS25" s="103"/>
      <c r="TTT25" s="103"/>
      <c r="TTU25" s="103"/>
      <c r="TTV25" s="103"/>
      <c r="TTW25" s="103"/>
      <c r="TTX25" s="103"/>
      <c r="TTY25" s="103"/>
      <c r="TTZ25" s="103"/>
      <c r="TUA25" s="103"/>
      <c r="TUB25" s="103"/>
      <c r="TUC25" s="103"/>
      <c r="TUD25" s="103"/>
      <c r="TUE25" s="103"/>
      <c r="TUF25" s="103"/>
      <c r="TUG25" s="103"/>
      <c r="TUH25" s="103"/>
      <c r="TUI25" s="103"/>
      <c r="TUJ25" s="103"/>
      <c r="TUK25" s="103"/>
      <c r="TUL25" s="103"/>
      <c r="TUM25" s="103"/>
      <c r="TUN25" s="103"/>
      <c r="TUO25" s="103"/>
      <c r="TUP25" s="103"/>
      <c r="TUQ25" s="103"/>
      <c r="TUR25" s="103"/>
      <c r="TUS25" s="103"/>
      <c r="TUT25" s="103"/>
      <c r="TUU25" s="103"/>
      <c r="TUV25" s="103"/>
      <c r="TUW25" s="103"/>
      <c r="TUX25" s="103"/>
      <c r="TUY25" s="103"/>
      <c r="TUZ25" s="103"/>
      <c r="TVA25" s="103"/>
      <c r="TVB25" s="103"/>
      <c r="TVC25" s="103"/>
      <c r="TVD25" s="103"/>
      <c r="TVE25" s="103"/>
      <c r="TVF25" s="103"/>
      <c r="TVG25" s="103"/>
      <c r="TVH25" s="103"/>
      <c r="TVI25" s="103"/>
      <c r="TVJ25" s="103"/>
      <c r="TVK25" s="103"/>
      <c r="TVL25" s="103"/>
      <c r="TVM25" s="103"/>
      <c r="TVN25" s="103"/>
      <c r="TVO25" s="103"/>
      <c r="TVP25" s="103"/>
      <c r="TVQ25" s="103"/>
      <c r="TVR25" s="103"/>
      <c r="TVS25" s="103"/>
      <c r="TVT25" s="103"/>
      <c r="TVU25" s="103"/>
      <c r="TVV25" s="103"/>
      <c r="TVW25" s="103"/>
      <c r="TVX25" s="103"/>
      <c r="TVY25" s="103"/>
      <c r="TVZ25" s="103"/>
      <c r="TWA25" s="103"/>
      <c r="TWB25" s="103"/>
      <c r="TWC25" s="103"/>
      <c r="TWD25" s="103"/>
      <c r="TWE25" s="103"/>
      <c r="TWF25" s="103"/>
      <c r="TWG25" s="103"/>
      <c r="TWH25" s="103"/>
      <c r="TWI25" s="103"/>
      <c r="TWJ25" s="103"/>
      <c r="TWK25" s="103"/>
      <c r="TWL25" s="103"/>
      <c r="TWM25" s="103"/>
      <c r="TWN25" s="103"/>
      <c r="TWO25" s="103"/>
      <c r="TWP25" s="103"/>
      <c r="TWQ25" s="103"/>
      <c r="TWR25" s="103"/>
      <c r="TWS25" s="103"/>
      <c r="TWT25" s="103"/>
      <c r="TWU25" s="103"/>
      <c r="TWV25" s="103"/>
      <c r="TWW25" s="103"/>
      <c r="TWX25" s="103"/>
      <c r="TWY25" s="103"/>
      <c r="TWZ25" s="103"/>
      <c r="TXA25" s="103"/>
      <c r="TXB25" s="103"/>
      <c r="TXC25" s="103"/>
      <c r="TXD25" s="103"/>
      <c r="TXE25" s="103"/>
      <c r="TXF25" s="103"/>
      <c r="TXG25" s="103"/>
      <c r="TXH25" s="103"/>
      <c r="TXI25" s="103"/>
      <c r="TXJ25" s="103"/>
      <c r="TXK25" s="103"/>
      <c r="TXL25" s="103"/>
      <c r="TXM25" s="103"/>
      <c r="TXN25" s="103"/>
      <c r="TXO25" s="103"/>
      <c r="TXP25" s="103"/>
      <c r="TXQ25" s="103"/>
      <c r="TXR25" s="103"/>
      <c r="TXS25" s="103"/>
      <c r="TXT25" s="103"/>
      <c r="TXU25" s="103"/>
      <c r="TXV25" s="103"/>
      <c r="TXW25" s="103"/>
      <c r="TXX25" s="103"/>
      <c r="TXY25" s="103"/>
      <c r="TXZ25" s="103"/>
      <c r="TYA25" s="103"/>
      <c r="TYB25" s="103"/>
      <c r="TYC25" s="103"/>
      <c r="TYD25" s="103"/>
      <c r="TYE25" s="103"/>
      <c r="TYF25" s="103"/>
      <c r="TYG25" s="103"/>
      <c r="TYH25" s="103"/>
      <c r="TYI25" s="103"/>
      <c r="TYJ25" s="103"/>
      <c r="TYK25" s="103"/>
      <c r="TYL25" s="103"/>
      <c r="TYM25" s="103"/>
      <c r="TYN25" s="103"/>
      <c r="TYO25" s="103"/>
      <c r="TYP25" s="103"/>
      <c r="TYQ25" s="103"/>
      <c r="TYR25" s="103"/>
      <c r="TYS25" s="103"/>
      <c r="TYT25" s="103"/>
      <c r="TYU25" s="103"/>
      <c r="TYV25" s="103"/>
      <c r="TYW25" s="103"/>
      <c r="TYX25" s="103"/>
      <c r="TYY25" s="103"/>
      <c r="TYZ25" s="103"/>
      <c r="TZA25" s="103"/>
      <c r="TZB25" s="103"/>
      <c r="TZC25" s="103"/>
      <c r="TZD25" s="103"/>
      <c r="TZE25" s="103"/>
      <c r="TZF25" s="103"/>
      <c r="TZG25" s="103"/>
      <c r="TZH25" s="103"/>
      <c r="TZI25" s="103"/>
      <c r="TZJ25" s="103"/>
      <c r="TZK25" s="103"/>
      <c r="TZL25" s="103"/>
      <c r="TZM25" s="103"/>
      <c r="TZN25" s="103"/>
      <c r="TZO25" s="103"/>
      <c r="TZP25" s="103"/>
      <c r="TZQ25" s="103"/>
      <c r="TZR25" s="103"/>
      <c r="TZS25" s="103"/>
      <c r="TZT25" s="103"/>
      <c r="TZU25" s="103"/>
      <c r="TZV25" s="103"/>
      <c r="TZW25" s="103"/>
      <c r="TZX25" s="103"/>
      <c r="TZY25" s="103"/>
      <c r="TZZ25" s="103"/>
      <c r="UAA25" s="103"/>
      <c r="UAB25" s="103"/>
      <c r="UAC25" s="103"/>
      <c r="UAD25" s="103"/>
      <c r="UAE25" s="103"/>
      <c r="UAF25" s="103"/>
      <c r="UAG25" s="103"/>
      <c r="UAH25" s="103"/>
      <c r="UAI25" s="103"/>
      <c r="UAJ25" s="103"/>
      <c r="UAK25" s="103"/>
      <c r="UAL25" s="103"/>
      <c r="UAM25" s="103"/>
      <c r="UAN25" s="103"/>
      <c r="UAO25" s="103"/>
      <c r="UAP25" s="103"/>
      <c r="UAQ25" s="103"/>
      <c r="UAR25" s="103"/>
      <c r="UAS25" s="103"/>
      <c r="UAT25" s="103"/>
      <c r="UAU25" s="103"/>
      <c r="UAV25" s="103"/>
      <c r="UAW25" s="103"/>
      <c r="UAX25" s="103"/>
      <c r="UAY25" s="103"/>
      <c r="UAZ25" s="103"/>
      <c r="UBA25" s="103"/>
      <c r="UBB25" s="103"/>
      <c r="UBC25" s="103"/>
      <c r="UBD25" s="103"/>
      <c r="UBE25" s="103"/>
      <c r="UBF25" s="103"/>
      <c r="UBG25" s="103"/>
      <c r="UBH25" s="103"/>
      <c r="UBI25" s="103"/>
      <c r="UBJ25" s="103"/>
      <c r="UBK25" s="103"/>
      <c r="UBL25" s="103"/>
      <c r="UBM25" s="103"/>
      <c r="UBN25" s="103"/>
      <c r="UBO25" s="103"/>
      <c r="UBP25" s="103"/>
      <c r="UBQ25" s="103"/>
      <c r="UBR25" s="103"/>
      <c r="UBS25" s="103"/>
      <c r="UBT25" s="103"/>
      <c r="UBU25" s="103"/>
      <c r="UBV25" s="103"/>
      <c r="UBW25" s="103"/>
      <c r="UBX25" s="103"/>
      <c r="UBY25" s="103"/>
      <c r="UBZ25" s="103"/>
      <c r="UCA25" s="103"/>
      <c r="UCB25" s="103"/>
      <c r="UCC25" s="103"/>
      <c r="UCD25" s="103"/>
      <c r="UCE25" s="103"/>
      <c r="UCF25" s="103"/>
      <c r="UCG25" s="103"/>
      <c r="UCH25" s="103"/>
      <c r="UCI25" s="103"/>
      <c r="UCJ25" s="103"/>
      <c r="UCK25" s="103"/>
      <c r="UCL25" s="103"/>
      <c r="UCM25" s="103"/>
      <c r="UCN25" s="103"/>
      <c r="UCO25" s="103"/>
      <c r="UCP25" s="103"/>
      <c r="UCQ25" s="103"/>
      <c r="UCR25" s="103"/>
      <c r="UCS25" s="103"/>
      <c r="UCT25" s="103"/>
      <c r="UCU25" s="103"/>
      <c r="UCV25" s="103"/>
      <c r="UCW25" s="103"/>
      <c r="UCX25" s="103"/>
      <c r="UCY25" s="103"/>
      <c r="UCZ25" s="103"/>
      <c r="UDA25" s="103"/>
      <c r="UDB25" s="103"/>
      <c r="UDC25" s="103"/>
      <c r="UDD25" s="103"/>
      <c r="UDE25" s="103"/>
      <c r="UDF25" s="103"/>
      <c r="UDG25" s="103"/>
      <c r="UDH25" s="103"/>
      <c r="UDI25" s="103"/>
      <c r="UDJ25" s="103"/>
      <c r="UDK25" s="103"/>
      <c r="UDL25" s="103"/>
      <c r="UDM25" s="103"/>
      <c r="UDN25" s="103"/>
      <c r="UDO25" s="103"/>
      <c r="UDP25" s="103"/>
      <c r="UDQ25" s="103"/>
      <c r="UDR25" s="103"/>
      <c r="UDS25" s="103"/>
      <c r="UDT25" s="103"/>
      <c r="UDU25" s="103"/>
      <c r="UDV25" s="103"/>
      <c r="UDW25" s="103"/>
      <c r="UDX25" s="103"/>
      <c r="UDY25" s="103"/>
      <c r="UDZ25" s="103"/>
      <c r="UEA25" s="103"/>
      <c r="UEB25" s="103"/>
      <c r="UEC25" s="103"/>
      <c r="UED25" s="103"/>
      <c r="UEE25" s="103"/>
      <c r="UEF25" s="103"/>
      <c r="UEG25" s="103"/>
      <c r="UEH25" s="103"/>
      <c r="UEI25" s="103"/>
      <c r="UEJ25" s="103"/>
      <c r="UEK25" s="103"/>
      <c r="UEL25" s="103"/>
      <c r="UEM25" s="103"/>
      <c r="UEN25" s="103"/>
      <c r="UEO25" s="103"/>
      <c r="UEP25" s="103"/>
      <c r="UEQ25" s="103"/>
      <c r="UER25" s="103"/>
      <c r="UES25" s="103"/>
      <c r="UET25" s="103"/>
      <c r="UEU25" s="103"/>
      <c r="UEV25" s="103"/>
      <c r="UEW25" s="103"/>
      <c r="UEX25" s="103"/>
      <c r="UEY25" s="103"/>
      <c r="UEZ25" s="103"/>
      <c r="UFA25" s="103"/>
      <c r="UFB25" s="103"/>
      <c r="UFC25" s="103"/>
      <c r="UFD25" s="103"/>
      <c r="UFE25" s="103"/>
      <c r="UFF25" s="103"/>
      <c r="UFG25" s="103"/>
      <c r="UFH25" s="103"/>
      <c r="UFI25" s="103"/>
      <c r="UFJ25" s="103"/>
      <c r="UFK25" s="103"/>
      <c r="UFL25" s="103"/>
      <c r="UFM25" s="103"/>
      <c r="UFN25" s="103"/>
      <c r="UFO25" s="103"/>
      <c r="UFP25" s="103"/>
      <c r="UFQ25" s="103"/>
      <c r="UFR25" s="103"/>
      <c r="UFS25" s="103"/>
      <c r="UFT25" s="103"/>
      <c r="UFU25" s="103"/>
      <c r="UFV25" s="103"/>
      <c r="UFW25" s="103"/>
      <c r="UFX25" s="103"/>
      <c r="UFY25" s="103"/>
      <c r="UFZ25" s="103"/>
      <c r="UGA25" s="103"/>
      <c r="UGB25" s="103"/>
      <c r="UGC25" s="103"/>
      <c r="UGD25" s="103"/>
      <c r="UGE25" s="103"/>
      <c r="UGF25" s="103"/>
      <c r="UGG25" s="103"/>
      <c r="UGH25" s="103"/>
      <c r="UGI25" s="103"/>
      <c r="UGJ25" s="103"/>
      <c r="UGK25" s="103"/>
      <c r="UGL25" s="103"/>
      <c r="UGM25" s="103"/>
      <c r="UGN25" s="103"/>
      <c r="UGO25" s="103"/>
      <c r="UGP25" s="103"/>
      <c r="UGQ25" s="103"/>
      <c r="UGR25" s="103"/>
      <c r="UGS25" s="103"/>
      <c r="UGT25" s="103"/>
      <c r="UGU25" s="103"/>
      <c r="UGV25" s="103"/>
      <c r="UGW25" s="103"/>
      <c r="UGX25" s="103"/>
      <c r="UGY25" s="103"/>
      <c r="UGZ25" s="103"/>
      <c r="UHA25" s="103"/>
      <c r="UHB25" s="103"/>
      <c r="UHC25" s="103"/>
      <c r="UHD25" s="103"/>
      <c r="UHE25" s="103"/>
      <c r="UHF25" s="103"/>
      <c r="UHG25" s="103"/>
      <c r="UHH25" s="103"/>
      <c r="UHI25" s="103"/>
      <c r="UHJ25" s="103"/>
      <c r="UHK25" s="103"/>
      <c r="UHL25" s="103"/>
      <c r="UHM25" s="103"/>
      <c r="UHN25" s="103"/>
      <c r="UHO25" s="103"/>
      <c r="UHP25" s="103"/>
      <c r="UHQ25" s="103"/>
      <c r="UHR25" s="103"/>
      <c r="UHS25" s="103"/>
      <c r="UHT25" s="103"/>
      <c r="UHU25" s="103"/>
      <c r="UHV25" s="103"/>
      <c r="UHW25" s="103"/>
      <c r="UHX25" s="103"/>
      <c r="UHY25" s="103"/>
      <c r="UHZ25" s="103"/>
      <c r="UIA25" s="103"/>
      <c r="UIB25" s="103"/>
      <c r="UIC25" s="103"/>
      <c r="UID25" s="103"/>
      <c r="UIE25" s="103"/>
      <c r="UIF25" s="103"/>
      <c r="UIG25" s="103"/>
      <c r="UIH25" s="103"/>
      <c r="UII25" s="103"/>
      <c r="UIJ25" s="103"/>
      <c r="UIK25" s="103"/>
      <c r="UIL25" s="103"/>
      <c r="UIM25" s="103"/>
      <c r="UIN25" s="103"/>
      <c r="UIO25" s="103"/>
      <c r="UIP25" s="103"/>
      <c r="UIQ25" s="103"/>
      <c r="UIR25" s="103"/>
      <c r="UIS25" s="103"/>
      <c r="UIT25" s="103"/>
      <c r="UIU25" s="103"/>
      <c r="UIV25" s="103"/>
      <c r="UIW25" s="103"/>
      <c r="UIX25" s="103"/>
      <c r="UIY25" s="103"/>
      <c r="UIZ25" s="103"/>
      <c r="UJA25" s="103"/>
      <c r="UJB25" s="103"/>
      <c r="UJC25" s="103"/>
      <c r="UJD25" s="103"/>
      <c r="UJE25" s="103"/>
      <c r="UJF25" s="103"/>
      <c r="UJG25" s="103"/>
      <c r="UJH25" s="103"/>
      <c r="UJI25" s="103"/>
      <c r="UJJ25" s="103"/>
      <c r="UJK25" s="103"/>
      <c r="UJL25" s="103"/>
      <c r="UJM25" s="103"/>
      <c r="UJN25" s="103"/>
      <c r="UJO25" s="103"/>
      <c r="UJP25" s="103"/>
      <c r="UJQ25" s="103"/>
      <c r="UJR25" s="103"/>
      <c r="UJS25" s="103"/>
      <c r="UJT25" s="103"/>
      <c r="UJU25" s="103"/>
      <c r="UJV25" s="103"/>
      <c r="UJW25" s="103"/>
      <c r="UJX25" s="103"/>
      <c r="UJY25" s="103"/>
      <c r="UJZ25" s="103"/>
      <c r="UKA25" s="103"/>
      <c r="UKB25" s="103"/>
      <c r="UKC25" s="103"/>
      <c r="UKD25" s="103"/>
      <c r="UKE25" s="103"/>
      <c r="UKF25" s="103"/>
      <c r="UKG25" s="103"/>
      <c r="UKH25" s="103"/>
      <c r="UKI25" s="103"/>
      <c r="UKJ25" s="103"/>
      <c r="UKK25" s="103"/>
      <c r="UKL25" s="103"/>
      <c r="UKM25" s="103"/>
      <c r="UKN25" s="103"/>
      <c r="UKO25" s="103"/>
      <c r="UKP25" s="103"/>
      <c r="UKQ25" s="103"/>
      <c r="UKR25" s="103"/>
      <c r="UKS25" s="103"/>
      <c r="UKT25" s="103"/>
      <c r="UKU25" s="103"/>
      <c r="UKV25" s="103"/>
      <c r="UKW25" s="103"/>
      <c r="UKX25" s="103"/>
      <c r="UKY25" s="103"/>
      <c r="UKZ25" s="103"/>
      <c r="ULA25" s="103"/>
      <c r="ULB25" s="103"/>
      <c r="ULC25" s="103"/>
      <c r="ULD25" s="103"/>
      <c r="ULE25" s="103"/>
      <c r="ULF25" s="103"/>
      <c r="ULG25" s="103"/>
      <c r="ULH25" s="103"/>
      <c r="ULI25" s="103"/>
      <c r="ULJ25" s="103"/>
      <c r="ULK25" s="103"/>
      <c r="ULL25" s="103"/>
      <c r="ULM25" s="103"/>
      <c r="ULN25" s="103"/>
      <c r="ULO25" s="103"/>
      <c r="ULP25" s="103"/>
      <c r="ULQ25" s="103"/>
      <c r="ULR25" s="103"/>
      <c r="ULS25" s="103"/>
      <c r="ULT25" s="103"/>
      <c r="ULU25" s="103"/>
      <c r="ULV25" s="103"/>
      <c r="ULW25" s="103"/>
      <c r="ULX25" s="103"/>
      <c r="ULY25" s="103"/>
      <c r="ULZ25" s="103"/>
      <c r="UMA25" s="103"/>
      <c r="UMB25" s="103"/>
      <c r="UMC25" s="103"/>
      <c r="UMD25" s="103"/>
      <c r="UME25" s="103"/>
      <c r="UMF25" s="103"/>
      <c r="UMG25" s="103"/>
      <c r="UMH25" s="103"/>
      <c r="UMI25" s="103"/>
      <c r="UMJ25" s="103"/>
      <c r="UMK25" s="103"/>
      <c r="UML25" s="103"/>
      <c r="UMM25" s="103"/>
      <c r="UMN25" s="103"/>
      <c r="UMO25" s="103"/>
      <c r="UMP25" s="103"/>
      <c r="UMQ25" s="103"/>
      <c r="UMR25" s="103"/>
      <c r="UMS25" s="103"/>
      <c r="UMT25" s="103"/>
      <c r="UMU25" s="103"/>
      <c r="UMV25" s="103"/>
      <c r="UMW25" s="103"/>
      <c r="UMX25" s="103"/>
      <c r="UMY25" s="103"/>
      <c r="UMZ25" s="103"/>
      <c r="UNA25" s="103"/>
      <c r="UNB25" s="103"/>
      <c r="UNC25" s="103"/>
      <c r="UND25" s="103"/>
      <c r="UNE25" s="103"/>
      <c r="UNF25" s="103"/>
      <c r="UNG25" s="103"/>
      <c r="UNH25" s="103"/>
      <c r="UNI25" s="103"/>
      <c r="UNJ25" s="103"/>
      <c r="UNK25" s="103"/>
      <c r="UNL25" s="103"/>
      <c r="UNM25" s="103"/>
      <c r="UNN25" s="103"/>
      <c r="UNO25" s="103"/>
      <c r="UNP25" s="103"/>
      <c r="UNQ25" s="103"/>
      <c r="UNR25" s="103"/>
      <c r="UNS25" s="103"/>
      <c r="UNT25" s="103"/>
      <c r="UNU25" s="103"/>
      <c r="UNV25" s="103"/>
      <c r="UNW25" s="103"/>
      <c r="UNX25" s="103"/>
      <c r="UNY25" s="103"/>
      <c r="UNZ25" s="103"/>
      <c r="UOA25" s="103"/>
      <c r="UOB25" s="103"/>
      <c r="UOC25" s="103"/>
      <c r="UOD25" s="103"/>
      <c r="UOE25" s="103"/>
      <c r="UOF25" s="103"/>
      <c r="UOG25" s="103"/>
      <c r="UOH25" s="103"/>
      <c r="UOI25" s="103"/>
      <c r="UOJ25" s="103"/>
      <c r="UOK25" s="103"/>
      <c r="UOL25" s="103"/>
      <c r="UOM25" s="103"/>
      <c r="UON25" s="103"/>
      <c r="UOO25" s="103"/>
      <c r="UOP25" s="103"/>
      <c r="UOQ25" s="103"/>
      <c r="UOR25" s="103"/>
      <c r="UOS25" s="103"/>
      <c r="UOT25" s="103"/>
      <c r="UOU25" s="103"/>
      <c r="UOV25" s="103"/>
      <c r="UOW25" s="103"/>
      <c r="UOX25" s="103"/>
      <c r="UOY25" s="103"/>
      <c r="UOZ25" s="103"/>
      <c r="UPA25" s="103"/>
      <c r="UPB25" s="103"/>
      <c r="UPC25" s="103"/>
      <c r="UPD25" s="103"/>
      <c r="UPE25" s="103"/>
      <c r="UPF25" s="103"/>
      <c r="UPG25" s="103"/>
      <c r="UPH25" s="103"/>
      <c r="UPI25" s="103"/>
      <c r="UPJ25" s="103"/>
      <c r="UPK25" s="103"/>
      <c r="UPL25" s="103"/>
      <c r="UPM25" s="103"/>
      <c r="UPN25" s="103"/>
      <c r="UPO25" s="103"/>
      <c r="UPP25" s="103"/>
      <c r="UPQ25" s="103"/>
      <c r="UPR25" s="103"/>
      <c r="UPS25" s="103"/>
      <c r="UPT25" s="103"/>
      <c r="UPU25" s="103"/>
      <c r="UPV25" s="103"/>
      <c r="UPW25" s="103"/>
      <c r="UPX25" s="103"/>
      <c r="UPY25" s="103"/>
      <c r="UPZ25" s="103"/>
      <c r="UQA25" s="103"/>
      <c r="UQB25" s="103"/>
      <c r="UQC25" s="103"/>
      <c r="UQD25" s="103"/>
      <c r="UQE25" s="103"/>
      <c r="UQF25" s="103"/>
      <c r="UQG25" s="103"/>
      <c r="UQH25" s="103"/>
      <c r="UQI25" s="103"/>
      <c r="UQJ25" s="103"/>
      <c r="UQK25" s="103"/>
      <c r="UQL25" s="103"/>
      <c r="UQM25" s="103"/>
      <c r="UQN25" s="103"/>
      <c r="UQO25" s="103"/>
      <c r="UQP25" s="103"/>
      <c r="UQQ25" s="103"/>
      <c r="UQR25" s="103"/>
      <c r="UQS25" s="103"/>
      <c r="UQT25" s="103"/>
      <c r="UQU25" s="103"/>
      <c r="UQV25" s="103"/>
      <c r="UQW25" s="103"/>
      <c r="UQX25" s="103"/>
      <c r="UQY25" s="103"/>
      <c r="UQZ25" s="103"/>
      <c r="URA25" s="103"/>
      <c r="URB25" s="103"/>
      <c r="URC25" s="103"/>
      <c r="URD25" s="103"/>
      <c r="URE25" s="103"/>
      <c r="URF25" s="103"/>
      <c r="URG25" s="103"/>
      <c r="URH25" s="103"/>
      <c r="URI25" s="103"/>
      <c r="URJ25" s="103"/>
      <c r="URK25" s="103"/>
      <c r="URL25" s="103"/>
      <c r="URM25" s="103"/>
      <c r="URN25" s="103"/>
      <c r="URO25" s="103"/>
      <c r="URP25" s="103"/>
      <c r="URQ25" s="103"/>
      <c r="URR25" s="103"/>
      <c r="URS25" s="103"/>
      <c r="URT25" s="103"/>
      <c r="URU25" s="103"/>
      <c r="URV25" s="103"/>
      <c r="URW25" s="103"/>
      <c r="URX25" s="103"/>
      <c r="URY25" s="103"/>
      <c r="URZ25" s="103"/>
      <c r="USA25" s="103"/>
      <c r="USB25" s="103"/>
      <c r="USC25" s="103"/>
      <c r="USD25" s="103"/>
      <c r="USE25" s="103"/>
      <c r="USF25" s="103"/>
      <c r="USG25" s="103"/>
      <c r="USH25" s="103"/>
      <c r="USI25" s="103"/>
      <c r="USJ25" s="103"/>
      <c r="USK25" s="103"/>
      <c r="USL25" s="103"/>
      <c r="USM25" s="103"/>
      <c r="USN25" s="103"/>
      <c r="USO25" s="103"/>
      <c r="USP25" s="103"/>
      <c r="USQ25" s="103"/>
      <c r="USR25" s="103"/>
      <c r="USS25" s="103"/>
      <c r="UST25" s="103"/>
      <c r="USU25" s="103"/>
      <c r="USV25" s="103"/>
      <c r="USW25" s="103"/>
      <c r="USX25" s="103"/>
      <c r="USY25" s="103"/>
      <c r="USZ25" s="103"/>
      <c r="UTA25" s="103"/>
      <c r="UTB25" s="103"/>
      <c r="UTC25" s="103"/>
      <c r="UTD25" s="103"/>
      <c r="UTE25" s="103"/>
      <c r="UTF25" s="103"/>
      <c r="UTG25" s="103"/>
      <c r="UTH25" s="103"/>
      <c r="UTI25" s="103"/>
      <c r="UTJ25" s="103"/>
      <c r="UTK25" s="103"/>
      <c r="UTL25" s="103"/>
      <c r="UTM25" s="103"/>
      <c r="UTN25" s="103"/>
      <c r="UTO25" s="103"/>
      <c r="UTP25" s="103"/>
      <c r="UTQ25" s="103"/>
      <c r="UTR25" s="103"/>
      <c r="UTS25" s="103"/>
      <c r="UTT25" s="103"/>
      <c r="UTU25" s="103"/>
      <c r="UTV25" s="103"/>
      <c r="UTW25" s="103"/>
      <c r="UTX25" s="103"/>
      <c r="UTY25" s="103"/>
      <c r="UTZ25" s="103"/>
      <c r="UUA25" s="103"/>
      <c r="UUB25" s="103"/>
      <c r="UUC25" s="103"/>
      <c r="UUD25" s="103"/>
      <c r="UUE25" s="103"/>
      <c r="UUF25" s="103"/>
      <c r="UUG25" s="103"/>
      <c r="UUH25" s="103"/>
      <c r="UUI25" s="103"/>
      <c r="UUJ25" s="103"/>
      <c r="UUK25" s="103"/>
      <c r="UUL25" s="103"/>
      <c r="UUM25" s="103"/>
      <c r="UUN25" s="103"/>
      <c r="UUO25" s="103"/>
      <c r="UUP25" s="103"/>
      <c r="UUQ25" s="103"/>
      <c r="UUR25" s="103"/>
      <c r="UUS25" s="103"/>
      <c r="UUT25" s="103"/>
      <c r="UUU25" s="103"/>
      <c r="UUV25" s="103"/>
      <c r="UUW25" s="103"/>
      <c r="UUX25" s="103"/>
      <c r="UUY25" s="103"/>
      <c r="UUZ25" s="103"/>
      <c r="UVA25" s="103"/>
      <c r="UVB25" s="103"/>
      <c r="UVC25" s="103"/>
      <c r="UVD25" s="103"/>
      <c r="UVE25" s="103"/>
      <c r="UVF25" s="103"/>
      <c r="UVG25" s="103"/>
      <c r="UVH25" s="103"/>
      <c r="UVI25" s="103"/>
      <c r="UVJ25" s="103"/>
      <c r="UVK25" s="103"/>
      <c r="UVL25" s="103"/>
      <c r="UVM25" s="103"/>
      <c r="UVN25" s="103"/>
      <c r="UVO25" s="103"/>
      <c r="UVP25" s="103"/>
      <c r="UVQ25" s="103"/>
      <c r="UVR25" s="103"/>
      <c r="UVS25" s="103"/>
      <c r="UVT25" s="103"/>
      <c r="UVU25" s="103"/>
      <c r="UVV25" s="103"/>
      <c r="UVW25" s="103"/>
      <c r="UVX25" s="103"/>
      <c r="UVY25" s="103"/>
      <c r="UVZ25" s="103"/>
      <c r="UWA25" s="103"/>
      <c r="UWB25" s="103"/>
      <c r="UWC25" s="103"/>
      <c r="UWD25" s="103"/>
      <c r="UWE25" s="103"/>
      <c r="UWF25" s="103"/>
      <c r="UWG25" s="103"/>
      <c r="UWH25" s="103"/>
      <c r="UWI25" s="103"/>
      <c r="UWJ25" s="103"/>
      <c r="UWK25" s="103"/>
      <c r="UWL25" s="103"/>
      <c r="UWM25" s="103"/>
      <c r="UWN25" s="103"/>
      <c r="UWO25" s="103"/>
      <c r="UWP25" s="103"/>
      <c r="UWQ25" s="103"/>
      <c r="UWR25" s="103"/>
      <c r="UWS25" s="103"/>
      <c r="UWT25" s="103"/>
      <c r="UWU25" s="103"/>
      <c r="UWV25" s="103"/>
      <c r="UWW25" s="103"/>
      <c r="UWX25" s="103"/>
      <c r="UWY25" s="103"/>
      <c r="UWZ25" s="103"/>
      <c r="UXA25" s="103"/>
      <c r="UXB25" s="103"/>
      <c r="UXC25" s="103"/>
      <c r="UXD25" s="103"/>
      <c r="UXE25" s="103"/>
      <c r="UXF25" s="103"/>
      <c r="UXG25" s="103"/>
      <c r="UXH25" s="103"/>
      <c r="UXI25" s="103"/>
      <c r="UXJ25" s="103"/>
      <c r="UXK25" s="103"/>
      <c r="UXL25" s="103"/>
      <c r="UXM25" s="103"/>
      <c r="UXN25" s="103"/>
      <c r="UXO25" s="103"/>
      <c r="UXP25" s="103"/>
      <c r="UXQ25" s="103"/>
      <c r="UXR25" s="103"/>
      <c r="UXS25" s="103"/>
      <c r="UXT25" s="103"/>
      <c r="UXU25" s="103"/>
      <c r="UXV25" s="103"/>
      <c r="UXW25" s="103"/>
      <c r="UXX25" s="103"/>
      <c r="UXY25" s="103"/>
      <c r="UXZ25" s="103"/>
      <c r="UYA25" s="103"/>
      <c r="UYB25" s="103"/>
      <c r="UYC25" s="103"/>
      <c r="UYD25" s="103"/>
      <c r="UYE25" s="103"/>
      <c r="UYF25" s="103"/>
      <c r="UYG25" s="103"/>
      <c r="UYH25" s="103"/>
      <c r="UYI25" s="103"/>
      <c r="UYJ25" s="103"/>
      <c r="UYK25" s="103"/>
      <c r="UYL25" s="103"/>
      <c r="UYM25" s="103"/>
      <c r="UYN25" s="103"/>
      <c r="UYO25" s="103"/>
      <c r="UYP25" s="103"/>
      <c r="UYQ25" s="103"/>
      <c r="UYR25" s="103"/>
      <c r="UYS25" s="103"/>
      <c r="UYT25" s="103"/>
      <c r="UYU25" s="103"/>
      <c r="UYV25" s="103"/>
      <c r="UYW25" s="103"/>
      <c r="UYX25" s="103"/>
      <c r="UYY25" s="103"/>
      <c r="UYZ25" s="103"/>
      <c r="UZA25" s="103"/>
      <c r="UZB25" s="103"/>
      <c r="UZC25" s="103"/>
      <c r="UZD25" s="103"/>
      <c r="UZE25" s="103"/>
      <c r="UZF25" s="103"/>
      <c r="UZG25" s="103"/>
      <c r="UZH25" s="103"/>
      <c r="UZI25" s="103"/>
      <c r="UZJ25" s="103"/>
      <c r="UZK25" s="103"/>
      <c r="UZL25" s="103"/>
      <c r="UZM25" s="103"/>
      <c r="UZN25" s="103"/>
      <c r="UZO25" s="103"/>
      <c r="UZP25" s="103"/>
      <c r="UZQ25" s="103"/>
      <c r="UZR25" s="103"/>
      <c r="UZS25" s="103"/>
      <c r="UZT25" s="103"/>
      <c r="UZU25" s="103"/>
      <c r="UZV25" s="103"/>
      <c r="UZW25" s="103"/>
      <c r="UZX25" s="103"/>
      <c r="UZY25" s="103"/>
      <c r="UZZ25" s="103"/>
      <c r="VAA25" s="103"/>
      <c r="VAB25" s="103"/>
      <c r="VAC25" s="103"/>
      <c r="VAD25" s="103"/>
      <c r="VAE25" s="103"/>
      <c r="VAF25" s="103"/>
      <c r="VAG25" s="103"/>
      <c r="VAH25" s="103"/>
      <c r="VAI25" s="103"/>
      <c r="VAJ25" s="103"/>
      <c r="VAK25" s="103"/>
      <c r="VAL25" s="103"/>
      <c r="VAM25" s="103"/>
      <c r="VAN25" s="103"/>
      <c r="VAO25" s="103"/>
      <c r="VAP25" s="103"/>
      <c r="VAQ25" s="103"/>
      <c r="VAR25" s="103"/>
      <c r="VAS25" s="103"/>
      <c r="VAT25" s="103"/>
      <c r="VAU25" s="103"/>
      <c r="VAV25" s="103"/>
      <c r="VAW25" s="103"/>
      <c r="VAX25" s="103"/>
      <c r="VAY25" s="103"/>
      <c r="VAZ25" s="103"/>
      <c r="VBA25" s="103"/>
      <c r="VBB25" s="103"/>
      <c r="VBC25" s="103"/>
      <c r="VBD25" s="103"/>
      <c r="VBE25" s="103"/>
      <c r="VBF25" s="103"/>
      <c r="VBG25" s="103"/>
      <c r="VBH25" s="103"/>
      <c r="VBI25" s="103"/>
      <c r="VBJ25" s="103"/>
      <c r="VBK25" s="103"/>
      <c r="VBL25" s="103"/>
      <c r="VBM25" s="103"/>
      <c r="VBN25" s="103"/>
      <c r="VBO25" s="103"/>
      <c r="VBP25" s="103"/>
      <c r="VBQ25" s="103"/>
      <c r="VBR25" s="103"/>
      <c r="VBS25" s="103"/>
      <c r="VBT25" s="103"/>
      <c r="VBU25" s="103"/>
      <c r="VBV25" s="103"/>
      <c r="VBW25" s="103"/>
      <c r="VBX25" s="103"/>
      <c r="VBY25" s="103"/>
      <c r="VBZ25" s="103"/>
      <c r="VCA25" s="103"/>
      <c r="VCB25" s="103"/>
      <c r="VCC25" s="103"/>
      <c r="VCD25" s="103"/>
      <c r="VCE25" s="103"/>
      <c r="VCF25" s="103"/>
      <c r="VCG25" s="103"/>
      <c r="VCH25" s="103"/>
      <c r="VCI25" s="103"/>
      <c r="VCJ25" s="103"/>
      <c r="VCK25" s="103"/>
      <c r="VCL25" s="103"/>
      <c r="VCM25" s="103"/>
      <c r="VCN25" s="103"/>
      <c r="VCO25" s="103"/>
      <c r="VCP25" s="103"/>
      <c r="VCQ25" s="103"/>
      <c r="VCR25" s="103"/>
      <c r="VCS25" s="103"/>
      <c r="VCT25" s="103"/>
      <c r="VCU25" s="103"/>
      <c r="VCV25" s="103"/>
      <c r="VCW25" s="103"/>
      <c r="VCX25" s="103"/>
      <c r="VCY25" s="103"/>
      <c r="VCZ25" s="103"/>
      <c r="VDA25" s="103"/>
      <c r="VDB25" s="103"/>
      <c r="VDC25" s="103"/>
      <c r="VDD25" s="103"/>
      <c r="VDE25" s="103"/>
      <c r="VDF25" s="103"/>
      <c r="VDG25" s="103"/>
      <c r="VDH25" s="103"/>
      <c r="VDI25" s="103"/>
      <c r="VDJ25" s="103"/>
      <c r="VDK25" s="103"/>
      <c r="VDL25" s="103"/>
      <c r="VDM25" s="103"/>
      <c r="VDN25" s="103"/>
      <c r="VDO25" s="103"/>
      <c r="VDP25" s="103"/>
      <c r="VDQ25" s="103"/>
      <c r="VDR25" s="103"/>
      <c r="VDS25" s="103"/>
      <c r="VDT25" s="103"/>
      <c r="VDU25" s="103"/>
      <c r="VDV25" s="103"/>
      <c r="VDW25" s="103"/>
      <c r="VDX25" s="103"/>
      <c r="VDY25" s="103"/>
      <c r="VDZ25" s="103"/>
      <c r="VEA25" s="103"/>
      <c r="VEB25" s="103"/>
      <c r="VEC25" s="103"/>
      <c r="VED25" s="103"/>
      <c r="VEE25" s="103"/>
      <c r="VEF25" s="103"/>
      <c r="VEG25" s="103"/>
      <c r="VEH25" s="103"/>
      <c r="VEI25" s="103"/>
      <c r="VEJ25" s="103"/>
      <c r="VEK25" s="103"/>
      <c r="VEL25" s="103"/>
      <c r="VEM25" s="103"/>
      <c r="VEN25" s="103"/>
      <c r="VEO25" s="103"/>
      <c r="VEP25" s="103"/>
      <c r="VEQ25" s="103"/>
      <c r="VER25" s="103"/>
      <c r="VES25" s="103"/>
      <c r="VET25" s="103"/>
      <c r="VEU25" s="103"/>
      <c r="VEV25" s="103"/>
      <c r="VEW25" s="103"/>
      <c r="VEX25" s="103"/>
      <c r="VEY25" s="103"/>
      <c r="VEZ25" s="103"/>
      <c r="VFA25" s="103"/>
      <c r="VFB25" s="103"/>
      <c r="VFC25" s="103"/>
      <c r="VFD25" s="103"/>
      <c r="VFE25" s="103"/>
      <c r="VFF25" s="103"/>
      <c r="VFG25" s="103"/>
      <c r="VFH25" s="103"/>
      <c r="VFI25" s="103"/>
      <c r="VFJ25" s="103"/>
      <c r="VFK25" s="103"/>
      <c r="VFL25" s="103"/>
      <c r="VFM25" s="103"/>
      <c r="VFN25" s="103"/>
      <c r="VFO25" s="103"/>
      <c r="VFP25" s="103"/>
      <c r="VFQ25" s="103"/>
      <c r="VFR25" s="103"/>
      <c r="VFS25" s="103"/>
      <c r="VFT25" s="103"/>
      <c r="VFU25" s="103"/>
      <c r="VFV25" s="103"/>
      <c r="VFW25" s="103"/>
      <c r="VFX25" s="103"/>
      <c r="VFY25" s="103"/>
      <c r="VFZ25" s="103"/>
      <c r="VGA25" s="103"/>
      <c r="VGB25" s="103"/>
      <c r="VGC25" s="103"/>
      <c r="VGD25" s="103"/>
      <c r="VGE25" s="103"/>
      <c r="VGF25" s="103"/>
      <c r="VGG25" s="103"/>
      <c r="VGH25" s="103"/>
      <c r="VGI25" s="103"/>
      <c r="VGJ25" s="103"/>
      <c r="VGK25" s="103"/>
      <c r="VGL25" s="103"/>
      <c r="VGM25" s="103"/>
      <c r="VGN25" s="103"/>
      <c r="VGO25" s="103"/>
      <c r="VGP25" s="103"/>
      <c r="VGQ25" s="103"/>
      <c r="VGR25" s="103"/>
      <c r="VGS25" s="103"/>
      <c r="VGT25" s="103"/>
      <c r="VGU25" s="103"/>
      <c r="VGV25" s="103"/>
      <c r="VGW25" s="103"/>
      <c r="VGX25" s="103"/>
      <c r="VGY25" s="103"/>
      <c r="VGZ25" s="103"/>
      <c r="VHA25" s="103"/>
      <c r="VHB25" s="103"/>
      <c r="VHC25" s="103"/>
      <c r="VHD25" s="103"/>
      <c r="VHE25" s="103"/>
      <c r="VHF25" s="103"/>
      <c r="VHG25" s="103"/>
      <c r="VHH25" s="103"/>
      <c r="VHI25" s="103"/>
      <c r="VHJ25" s="103"/>
      <c r="VHK25" s="103"/>
      <c r="VHL25" s="103"/>
      <c r="VHM25" s="103"/>
      <c r="VHN25" s="103"/>
      <c r="VHO25" s="103"/>
      <c r="VHP25" s="103"/>
      <c r="VHQ25" s="103"/>
      <c r="VHR25" s="103"/>
      <c r="VHS25" s="103"/>
      <c r="VHT25" s="103"/>
      <c r="VHU25" s="103"/>
      <c r="VHV25" s="103"/>
      <c r="VHW25" s="103"/>
      <c r="VHX25" s="103"/>
      <c r="VHY25" s="103"/>
      <c r="VHZ25" s="103"/>
      <c r="VIA25" s="103"/>
      <c r="VIB25" s="103"/>
      <c r="VIC25" s="103"/>
      <c r="VID25" s="103"/>
      <c r="VIE25" s="103"/>
      <c r="VIF25" s="103"/>
      <c r="VIG25" s="103"/>
      <c r="VIH25" s="103"/>
      <c r="VII25" s="103"/>
      <c r="VIJ25" s="103"/>
      <c r="VIK25" s="103"/>
      <c r="VIL25" s="103"/>
      <c r="VIM25" s="103"/>
      <c r="VIN25" s="103"/>
      <c r="VIO25" s="103"/>
      <c r="VIP25" s="103"/>
      <c r="VIQ25" s="103"/>
      <c r="VIR25" s="103"/>
      <c r="VIS25" s="103"/>
      <c r="VIT25" s="103"/>
      <c r="VIU25" s="103"/>
      <c r="VIV25" s="103"/>
      <c r="VIW25" s="103"/>
      <c r="VIX25" s="103"/>
      <c r="VIY25" s="103"/>
      <c r="VIZ25" s="103"/>
      <c r="VJA25" s="103"/>
      <c r="VJB25" s="103"/>
      <c r="VJC25" s="103"/>
      <c r="VJD25" s="103"/>
      <c r="VJE25" s="103"/>
      <c r="VJF25" s="103"/>
      <c r="VJG25" s="103"/>
      <c r="VJH25" s="103"/>
      <c r="VJI25" s="103"/>
      <c r="VJJ25" s="103"/>
      <c r="VJK25" s="103"/>
      <c r="VJL25" s="103"/>
      <c r="VJM25" s="103"/>
      <c r="VJN25" s="103"/>
      <c r="VJO25" s="103"/>
      <c r="VJP25" s="103"/>
      <c r="VJQ25" s="103"/>
      <c r="VJR25" s="103"/>
      <c r="VJS25" s="103"/>
      <c r="VJT25" s="103"/>
      <c r="VJU25" s="103"/>
      <c r="VJV25" s="103"/>
      <c r="VJW25" s="103"/>
      <c r="VJX25" s="103"/>
      <c r="VJY25" s="103"/>
      <c r="VJZ25" s="103"/>
      <c r="VKA25" s="103"/>
      <c r="VKB25" s="103"/>
      <c r="VKC25" s="103"/>
      <c r="VKD25" s="103"/>
      <c r="VKE25" s="103"/>
      <c r="VKF25" s="103"/>
      <c r="VKG25" s="103"/>
      <c r="VKH25" s="103"/>
      <c r="VKI25" s="103"/>
      <c r="VKJ25" s="103"/>
      <c r="VKK25" s="103"/>
      <c r="VKL25" s="103"/>
      <c r="VKM25" s="103"/>
      <c r="VKN25" s="103"/>
      <c r="VKO25" s="103"/>
      <c r="VKP25" s="103"/>
      <c r="VKQ25" s="103"/>
      <c r="VKR25" s="103"/>
      <c r="VKS25" s="103"/>
      <c r="VKT25" s="103"/>
      <c r="VKU25" s="103"/>
      <c r="VKV25" s="103"/>
      <c r="VKW25" s="103"/>
      <c r="VKX25" s="103"/>
      <c r="VKY25" s="103"/>
      <c r="VKZ25" s="103"/>
      <c r="VLA25" s="103"/>
      <c r="VLB25" s="103"/>
      <c r="VLC25" s="103"/>
      <c r="VLD25" s="103"/>
      <c r="VLE25" s="103"/>
      <c r="VLF25" s="103"/>
      <c r="VLG25" s="103"/>
      <c r="VLH25" s="103"/>
      <c r="VLI25" s="103"/>
      <c r="VLJ25" s="103"/>
      <c r="VLK25" s="103"/>
      <c r="VLL25" s="103"/>
      <c r="VLM25" s="103"/>
      <c r="VLN25" s="103"/>
      <c r="VLO25" s="103"/>
      <c r="VLP25" s="103"/>
      <c r="VLQ25" s="103"/>
      <c r="VLR25" s="103"/>
      <c r="VLS25" s="103"/>
      <c r="VLT25" s="103"/>
      <c r="VLU25" s="103"/>
      <c r="VLV25" s="103"/>
      <c r="VLW25" s="103"/>
      <c r="VLX25" s="103"/>
      <c r="VLY25" s="103"/>
      <c r="VLZ25" s="103"/>
      <c r="VMA25" s="103"/>
      <c r="VMB25" s="103"/>
      <c r="VMC25" s="103"/>
      <c r="VMD25" s="103"/>
      <c r="VME25" s="103"/>
      <c r="VMF25" s="103"/>
      <c r="VMG25" s="103"/>
      <c r="VMH25" s="103"/>
      <c r="VMI25" s="103"/>
      <c r="VMJ25" s="103"/>
      <c r="VMK25" s="103"/>
      <c r="VML25" s="103"/>
      <c r="VMM25" s="103"/>
      <c r="VMN25" s="103"/>
      <c r="VMO25" s="103"/>
      <c r="VMP25" s="103"/>
      <c r="VMQ25" s="103"/>
      <c r="VMR25" s="103"/>
      <c r="VMS25" s="103"/>
      <c r="VMT25" s="103"/>
      <c r="VMU25" s="103"/>
      <c r="VMV25" s="103"/>
      <c r="VMW25" s="103"/>
      <c r="VMX25" s="103"/>
      <c r="VMY25" s="103"/>
      <c r="VMZ25" s="103"/>
      <c r="VNA25" s="103"/>
      <c r="VNB25" s="103"/>
      <c r="VNC25" s="103"/>
      <c r="VND25" s="103"/>
      <c r="VNE25" s="103"/>
      <c r="VNF25" s="103"/>
      <c r="VNG25" s="103"/>
      <c r="VNH25" s="103"/>
      <c r="VNI25" s="103"/>
      <c r="VNJ25" s="103"/>
      <c r="VNK25" s="103"/>
      <c r="VNL25" s="103"/>
      <c r="VNM25" s="103"/>
      <c r="VNN25" s="103"/>
      <c r="VNO25" s="103"/>
      <c r="VNP25" s="103"/>
      <c r="VNQ25" s="103"/>
      <c r="VNR25" s="103"/>
      <c r="VNS25" s="103"/>
      <c r="VNT25" s="103"/>
      <c r="VNU25" s="103"/>
      <c r="VNV25" s="103"/>
      <c r="VNW25" s="103"/>
      <c r="VNX25" s="103"/>
      <c r="VNY25" s="103"/>
      <c r="VNZ25" s="103"/>
      <c r="VOA25" s="103"/>
      <c r="VOB25" s="103"/>
      <c r="VOC25" s="103"/>
      <c r="VOD25" s="103"/>
      <c r="VOE25" s="103"/>
      <c r="VOF25" s="103"/>
      <c r="VOG25" s="103"/>
      <c r="VOH25" s="103"/>
      <c r="VOI25" s="103"/>
      <c r="VOJ25" s="103"/>
      <c r="VOK25" s="103"/>
      <c r="VOL25" s="103"/>
      <c r="VOM25" s="103"/>
      <c r="VON25" s="103"/>
      <c r="VOO25" s="103"/>
      <c r="VOP25" s="103"/>
      <c r="VOQ25" s="103"/>
      <c r="VOR25" s="103"/>
      <c r="VOS25" s="103"/>
      <c r="VOT25" s="103"/>
      <c r="VOU25" s="103"/>
      <c r="VOV25" s="103"/>
      <c r="VOW25" s="103"/>
      <c r="VOX25" s="103"/>
      <c r="VOY25" s="103"/>
      <c r="VOZ25" s="103"/>
      <c r="VPA25" s="103"/>
      <c r="VPB25" s="103"/>
      <c r="VPC25" s="103"/>
      <c r="VPD25" s="103"/>
      <c r="VPE25" s="103"/>
      <c r="VPF25" s="103"/>
      <c r="VPG25" s="103"/>
      <c r="VPH25" s="103"/>
      <c r="VPI25" s="103"/>
      <c r="VPJ25" s="103"/>
      <c r="VPK25" s="103"/>
      <c r="VPL25" s="103"/>
      <c r="VPM25" s="103"/>
      <c r="VPN25" s="103"/>
      <c r="VPO25" s="103"/>
      <c r="VPP25" s="103"/>
      <c r="VPQ25" s="103"/>
      <c r="VPR25" s="103"/>
      <c r="VPS25" s="103"/>
      <c r="VPT25" s="103"/>
      <c r="VPU25" s="103"/>
      <c r="VPV25" s="103"/>
      <c r="VPW25" s="103"/>
      <c r="VPX25" s="103"/>
      <c r="VPY25" s="103"/>
      <c r="VPZ25" s="103"/>
      <c r="VQA25" s="103"/>
      <c r="VQB25" s="103"/>
      <c r="VQC25" s="103"/>
      <c r="VQD25" s="103"/>
      <c r="VQE25" s="103"/>
      <c r="VQF25" s="103"/>
      <c r="VQG25" s="103"/>
      <c r="VQH25" s="103"/>
      <c r="VQI25" s="103"/>
      <c r="VQJ25" s="103"/>
      <c r="VQK25" s="103"/>
      <c r="VQL25" s="103"/>
      <c r="VQM25" s="103"/>
      <c r="VQN25" s="103"/>
      <c r="VQO25" s="103"/>
      <c r="VQP25" s="103"/>
      <c r="VQQ25" s="103"/>
      <c r="VQR25" s="103"/>
      <c r="VQS25" s="103"/>
      <c r="VQT25" s="103"/>
      <c r="VQU25" s="103"/>
      <c r="VQV25" s="103"/>
      <c r="VQW25" s="103"/>
      <c r="VQX25" s="103"/>
      <c r="VQY25" s="103"/>
      <c r="VQZ25" s="103"/>
      <c r="VRA25" s="103"/>
      <c r="VRB25" s="103"/>
      <c r="VRC25" s="103"/>
      <c r="VRD25" s="103"/>
      <c r="VRE25" s="103"/>
      <c r="VRF25" s="103"/>
      <c r="VRG25" s="103"/>
      <c r="VRH25" s="103"/>
      <c r="VRI25" s="103"/>
      <c r="VRJ25" s="103"/>
      <c r="VRK25" s="103"/>
      <c r="VRL25" s="103"/>
      <c r="VRM25" s="103"/>
      <c r="VRN25" s="103"/>
      <c r="VRO25" s="103"/>
      <c r="VRP25" s="103"/>
      <c r="VRQ25" s="103"/>
      <c r="VRR25" s="103"/>
      <c r="VRS25" s="103"/>
      <c r="VRT25" s="103"/>
      <c r="VRU25" s="103"/>
      <c r="VRV25" s="103"/>
      <c r="VRW25" s="103"/>
      <c r="VRX25" s="103"/>
      <c r="VRY25" s="103"/>
      <c r="VRZ25" s="103"/>
      <c r="VSA25" s="103"/>
      <c r="VSB25" s="103"/>
      <c r="VSC25" s="103"/>
      <c r="VSD25" s="103"/>
      <c r="VSE25" s="103"/>
      <c r="VSF25" s="103"/>
      <c r="VSG25" s="103"/>
      <c r="VSH25" s="103"/>
      <c r="VSI25" s="103"/>
      <c r="VSJ25" s="103"/>
      <c r="VSK25" s="103"/>
      <c r="VSL25" s="103"/>
      <c r="VSM25" s="103"/>
      <c r="VSN25" s="103"/>
      <c r="VSO25" s="103"/>
      <c r="VSP25" s="103"/>
      <c r="VSQ25" s="103"/>
      <c r="VSR25" s="103"/>
      <c r="VSS25" s="103"/>
      <c r="VST25" s="103"/>
      <c r="VSU25" s="103"/>
      <c r="VSV25" s="103"/>
      <c r="VSW25" s="103"/>
      <c r="VSX25" s="103"/>
      <c r="VSY25" s="103"/>
      <c r="VSZ25" s="103"/>
      <c r="VTA25" s="103"/>
      <c r="VTB25" s="103"/>
      <c r="VTC25" s="103"/>
      <c r="VTD25" s="103"/>
      <c r="VTE25" s="103"/>
      <c r="VTF25" s="103"/>
      <c r="VTG25" s="103"/>
      <c r="VTH25" s="103"/>
      <c r="VTI25" s="103"/>
      <c r="VTJ25" s="103"/>
      <c r="VTK25" s="103"/>
      <c r="VTL25" s="103"/>
      <c r="VTM25" s="103"/>
      <c r="VTN25" s="103"/>
      <c r="VTO25" s="103"/>
      <c r="VTP25" s="103"/>
      <c r="VTQ25" s="103"/>
      <c r="VTR25" s="103"/>
      <c r="VTS25" s="103"/>
      <c r="VTT25" s="103"/>
      <c r="VTU25" s="103"/>
      <c r="VTV25" s="103"/>
      <c r="VTW25" s="103"/>
      <c r="VTX25" s="103"/>
      <c r="VTY25" s="103"/>
      <c r="VTZ25" s="103"/>
      <c r="VUA25" s="103"/>
      <c r="VUB25" s="103"/>
      <c r="VUC25" s="103"/>
      <c r="VUD25" s="103"/>
      <c r="VUE25" s="103"/>
      <c r="VUF25" s="103"/>
      <c r="VUG25" s="103"/>
      <c r="VUH25" s="103"/>
      <c r="VUI25" s="103"/>
      <c r="VUJ25" s="103"/>
      <c r="VUK25" s="103"/>
      <c r="VUL25" s="103"/>
      <c r="VUM25" s="103"/>
      <c r="VUN25" s="103"/>
      <c r="VUO25" s="103"/>
      <c r="VUP25" s="103"/>
      <c r="VUQ25" s="103"/>
      <c r="VUR25" s="103"/>
      <c r="VUS25" s="103"/>
      <c r="VUT25" s="103"/>
      <c r="VUU25" s="103"/>
      <c r="VUV25" s="103"/>
      <c r="VUW25" s="103"/>
      <c r="VUX25" s="103"/>
      <c r="VUY25" s="103"/>
      <c r="VUZ25" s="103"/>
      <c r="VVA25" s="103"/>
      <c r="VVB25" s="103"/>
      <c r="VVC25" s="103"/>
      <c r="VVD25" s="103"/>
      <c r="VVE25" s="103"/>
      <c r="VVF25" s="103"/>
      <c r="VVG25" s="103"/>
      <c r="VVH25" s="103"/>
      <c r="VVI25" s="103"/>
      <c r="VVJ25" s="103"/>
      <c r="VVK25" s="103"/>
      <c r="VVL25" s="103"/>
      <c r="VVM25" s="103"/>
      <c r="VVN25" s="103"/>
      <c r="VVO25" s="103"/>
      <c r="VVP25" s="103"/>
      <c r="VVQ25" s="103"/>
      <c r="VVR25" s="103"/>
      <c r="VVS25" s="103"/>
      <c r="VVT25" s="103"/>
      <c r="VVU25" s="103"/>
      <c r="VVV25" s="103"/>
      <c r="VVW25" s="103"/>
      <c r="VVX25" s="103"/>
      <c r="VVY25" s="103"/>
      <c r="VVZ25" s="103"/>
      <c r="VWA25" s="103"/>
      <c r="VWB25" s="103"/>
      <c r="VWC25" s="103"/>
      <c r="VWD25" s="103"/>
      <c r="VWE25" s="103"/>
      <c r="VWF25" s="103"/>
      <c r="VWG25" s="103"/>
      <c r="VWH25" s="103"/>
      <c r="VWI25" s="103"/>
      <c r="VWJ25" s="103"/>
      <c r="VWK25" s="103"/>
      <c r="VWL25" s="103"/>
      <c r="VWM25" s="103"/>
      <c r="VWN25" s="103"/>
      <c r="VWO25" s="103"/>
      <c r="VWP25" s="103"/>
      <c r="VWQ25" s="103"/>
      <c r="VWR25" s="103"/>
      <c r="VWS25" s="103"/>
      <c r="VWT25" s="103"/>
      <c r="VWU25" s="103"/>
      <c r="VWV25" s="103"/>
      <c r="VWW25" s="103"/>
      <c r="VWX25" s="103"/>
      <c r="VWY25" s="103"/>
      <c r="VWZ25" s="103"/>
      <c r="VXA25" s="103"/>
      <c r="VXB25" s="103"/>
      <c r="VXC25" s="103"/>
      <c r="VXD25" s="103"/>
      <c r="VXE25" s="103"/>
      <c r="VXF25" s="103"/>
      <c r="VXG25" s="103"/>
      <c r="VXH25" s="103"/>
      <c r="VXI25" s="103"/>
      <c r="VXJ25" s="103"/>
      <c r="VXK25" s="103"/>
      <c r="VXL25" s="103"/>
      <c r="VXM25" s="103"/>
      <c r="VXN25" s="103"/>
      <c r="VXO25" s="103"/>
      <c r="VXP25" s="103"/>
      <c r="VXQ25" s="103"/>
      <c r="VXR25" s="103"/>
      <c r="VXS25" s="103"/>
      <c r="VXT25" s="103"/>
      <c r="VXU25" s="103"/>
      <c r="VXV25" s="103"/>
      <c r="VXW25" s="103"/>
      <c r="VXX25" s="103"/>
      <c r="VXY25" s="103"/>
      <c r="VXZ25" s="103"/>
      <c r="VYA25" s="103"/>
      <c r="VYB25" s="103"/>
      <c r="VYC25" s="103"/>
      <c r="VYD25" s="103"/>
      <c r="VYE25" s="103"/>
      <c r="VYF25" s="103"/>
      <c r="VYG25" s="103"/>
      <c r="VYH25" s="103"/>
      <c r="VYI25" s="103"/>
      <c r="VYJ25" s="103"/>
      <c r="VYK25" s="103"/>
      <c r="VYL25" s="103"/>
      <c r="VYM25" s="103"/>
      <c r="VYN25" s="103"/>
      <c r="VYO25" s="103"/>
      <c r="VYP25" s="103"/>
      <c r="VYQ25" s="103"/>
      <c r="VYR25" s="103"/>
      <c r="VYS25" s="103"/>
      <c r="VYT25" s="103"/>
      <c r="VYU25" s="103"/>
      <c r="VYV25" s="103"/>
      <c r="VYW25" s="103"/>
      <c r="VYX25" s="103"/>
      <c r="VYY25" s="103"/>
      <c r="VYZ25" s="103"/>
      <c r="VZA25" s="103"/>
      <c r="VZB25" s="103"/>
      <c r="VZC25" s="103"/>
      <c r="VZD25" s="103"/>
      <c r="VZE25" s="103"/>
      <c r="VZF25" s="103"/>
      <c r="VZG25" s="103"/>
      <c r="VZH25" s="103"/>
      <c r="VZI25" s="103"/>
      <c r="VZJ25" s="103"/>
      <c r="VZK25" s="103"/>
      <c r="VZL25" s="103"/>
      <c r="VZM25" s="103"/>
      <c r="VZN25" s="103"/>
      <c r="VZO25" s="103"/>
      <c r="VZP25" s="103"/>
      <c r="VZQ25" s="103"/>
      <c r="VZR25" s="103"/>
      <c r="VZS25" s="103"/>
      <c r="VZT25" s="103"/>
      <c r="VZU25" s="103"/>
      <c r="VZV25" s="103"/>
      <c r="VZW25" s="103"/>
      <c r="VZX25" s="103"/>
      <c r="VZY25" s="103"/>
      <c r="VZZ25" s="103"/>
      <c r="WAA25" s="103"/>
      <c r="WAB25" s="103"/>
      <c r="WAC25" s="103"/>
      <c r="WAD25" s="103"/>
      <c r="WAE25" s="103"/>
      <c r="WAF25" s="103"/>
      <c r="WAG25" s="103"/>
      <c r="WAH25" s="103"/>
      <c r="WAI25" s="103"/>
      <c r="WAJ25" s="103"/>
      <c r="WAK25" s="103"/>
      <c r="WAL25" s="103"/>
      <c r="WAM25" s="103"/>
      <c r="WAN25" s="103"/>
      <c r="WAO25" s="103"/>
      <c r="WAP25" s="103"/>
      <c r="WAQ25" s="103"/>
      <c r="WAR25" s="103"/>
      <c r="WAS25" s="103"/>
      <c r="WAT25" s="103"/>
      <c r="WAU25" s="103"/>
      <c r="WAV25" s="103"/>
      <c r="WAW25" s="103"/>
      <c r="WAX25" s="103"/>
      <c r="WAY25" s="103"/>
      <c r="WAZ25" s="103"/>
      <c r="WBA25" s="103"/>
      <c r="WBB25" s="103"/>
      <c r="WBC25" s="103"/>
      <c r="WBD25" s="103"/>
      <c r="WBE25" s="103"/>
      <c r="WBF25" s="103"/>
      <c r="WBG25" s="103"/>
      <c r="WBH25" s="103"/>
      <c r="WBI25" s="103"/>
      <c r="WBJ25" s="103"/>
      <c r="WBK25" s="103"/>
      <c r="WBL25" s="103"/>
      <c r="WBM25" s="103"/>
      <c r="WBN25" s="103"/>
      <c r="WBO25" s="103"/>
      <c r="WBP25" s="103"/>
      <c r="WBQ25" s="103"/>
      <c r="WBR25" s="103"/>
      <c r="WBS25" s="103"/>
      <c r="WBT25" s="103"/>
      <c r="WBU25" s="103"/>
      <c r="WBV25" s="103"/>
      <c r="WBW25" s="103"/>
      <c r="WBX25" s="103"/>
      <c r="WBY25" s="103"/>
      <c r="WBZ25" s="103"/>
      <c r="WCA25" s="103"/>
      <c r="WCB25" s="103"/>
      <c r="WCC25" s="103"/>
      <c r="WCD25" s="103"/>
      <c r="WCE25" s="103"/>
      <c r="WCF25" s="103"/>
      <c r="WCG25" s="103"/>
      <c r="WCH25" s="103"/>
      <c r="WCI25" s="103"/>
      <c r="WCJ25" s="103"/>
      <c r="WCK25" s="103"/>
      <c r="WCL25" s="103"/>
      <c r="WCM25" s="103"/>
      <c r="WCN25" s="103"/>
      <c r="WCO25" s="103"/>
      <c r="WCP25" s="103"/>
      <c r="WCQ25" s="103"/>
      <c r="WCR25" s="103"/>
      <c r="WCS25" s="103"/>
      <c r="WCT25" s="103"/>
      <c r="WCU25" s="103"/>
      <c r="WCV25" s="103"/>
      <c r="WCW25" s="103"/>
      <c r="WCX25" s="103"/>
      <c r="WCY25" s="103"/>
      <c r="WCZ25" s="103"/>
      <c r="WDA25" s="103"/>
      <c r="WDB25" s="103"/>
      <c r="WDC25" s="103"/>
      <c r="WDD25" s="103"/>
      <c r="WDE25" s="103"/>
      <c r="WDF25" s="103"/>
      <c r="WDG25" s="103"/>
      <c r="WDH25" s="103"/>
      <c r="WDI25" s="103"/>
      <c r="WDJ25" s="103"/>
      <c r="WDK25" s="103"/>
      <c r="WDL25" s="103"/>
      <c r="WDM25" s="103"/>
      <c r="WDN25" s="103"/>
      <c r="WDO25" s="103"/>
      <c r="WDP25" s="103"/>
      <c r="WDQ25" s="103"/>
      <c r="WDR25" s="103"/>
      <c r="WDS25" s="103"/>
      <c r="WDT25" s="103"/>
      <c r="WDU25" s="103"/>
      <c r="WDV25" s="103"/>
      <c r="WDW25" s="103"/>
      <c r="WDX25" s="103"/>
      <c r="WDY25" s="103"/>
      <c r="WDZ25" s="103"/>
      <c r="WEA25" s="103"/>
      <c r="WEB25" s="103"/>
      <c r="WEC25" s="103"/>
      <c r="WED25" s="103"/>
      <c r="WEE25" s="103"/>
      <c r="WEF25" s="103"/>
      <c r="WEG25" s="103"/>
      <c r="WEH25" s="103"/>
      <c r="WEI25" s="103"/>
      <c r="WEJ25" s="103"/>
      <c r="WEK25" s="103"/>
      <c r="WEL25" s="103"/>
      <c r="WEM25" s="103"/>
      <c r="WEN25" s="103"/>
      <c r="WEO25" s="103"/>
      <c r="WEP25" s="103"/>
      <c r="WEQ25" s="103"/>
      <c r="WER25" s="103"/>
      <c r="WES25" s="103"/>
      <c r="WET25" s="103"/>
      <c r="WEU25" s="103"/>
      <c r="WEV25" s="103"/>
      <c r="WEW25" s="103"/>
      <c r="WEX25" s="103"/>
      <c r="WEY25" s="103"/>
      <c r="WEZ25" s="103"/>
      <c r="WFA25" s="103"/>
      <c r="WFB25" s="103"/>
      <c r="WFC25" s="103"/>
      <c r="WFD25" s="103"/>
      <c r="WFE25" s="103"/>
      <c r="WFF25" s="103"/>
      <c r="WFG25" s="103"/>
      <c r="WFH25" s="103"/>
      <c r="WFI25" s="103"/>
      <c r="WFJ25" s="103"/>
      <c r="WFK25" s="103"/>
      <c r="WFL25" s="103"/>
      <c r="WFM25" s="103"/>
      <c r="WFN25" s="103"/>
      <c r="WFO25" s="103"/>
      <c r="WFP25" s="103"/>
      <c r="WFQ25" s="103"/>
      <c r="WFR25" s="103"/>
      <c r="WFS25" s="103"/>
      <c r="WFT25" s="103"/>
      <c r="WFU25" s="103"/>
      <c r="WFV25" s="103"/>
      <c r="WFW25" s="103"/>
      <c r="WFX25" s="103"/>
      <c r="WFY25" s="103"/>
      <c r="WFZ25" s="103"/>
      <c r="WGA25" s="103"/>
      <c r="WGB25" s="103"/>
      <c r="WGC25" s="103"/>
      <c r="WGD25" s="103"/>
      <c r="WGE25" s="103"/>
      <c r="WGF25" s="103"/>
      <c r="WGG25" s="103"/>
      <c r="WGH25" s="103"/>
      <c r="WGI25" s="103"/>
      <c r="WGJ25" s="103"/>
      <c r="WGK25" s="103"/>
      <c r="WGL25" s="103"/>
      <c r="WGM25" s="103"/>
      <c r="WGN25" s="103"/>
      <c r="WGO25" s="103"/>
      <c r="WGP25" s="103"/>
      <c r="WGQ25" s="103"/>
      <c r="WGR25" s="103"/>
      <c r="WGS25" s="103"/>
      <c r="WGT25" s="103"/>
      <c r="WGU25" s="103"/>
      <c r="WGV25" s="103"/>
      <c r="WGW25" s="103"/>
      <c r="WGX25" s="103"/>
      <c r="WGY25" s="103"/>
      <c r="WGZ25" s="103"/>
      <c r="WHA25" s="103"/>
      <c r="WHB25" s="103"/>
      <c r="WHC25" s="103"/>
      <c r="WHD25" s="103"/>
      <c r="WHE25" s="103"/>
      <c r="WHF25" s="103"/>
      <c r="WHG25" s="103"/>
      <c r="WHH25" s="103"/>
      <c r="WHI25" s="103"/>
      <c r="WHJ25" s="103"/>
      <c r="WHK25" s="103"/>
      <c r="WHL25" s="103"/>
      <c r="WHM25" s="103"/>
      <c r="WHN25" s="103"/>
      <c r="WHO25" s="103"/>
      <c r="WHP25" s="103"/>
      <c r="WHQ25" s="103"/>
      <c r="WHR25" s="103"/>
      <c r="WHS25" s="103"/>
      <c r="WHT25" s="103"/>
      <c r="WHU25" s="103"/>
      <c r="WHV25" s="103"/>
      <c r="WHW25" s="103"/>
      <c r="WHX25" s="103"/>
      <c r="WHY25" s="103"/>
      <c r="WHZ25" s="103"/>
      <c r="WIA25" s="103"/>
      <c r="WIB25" s="103"/>
      <c r="WIC25" s="103"/>
      <c r="WID25" s="103"/>
      <c r="WIE25" s="103"/>
      <c r="WIF25" s="103"/>
      <c r="WIG25" s="103"/>
      <c r="WIH25" s="103"/>
      <c r="WII25" s="103"/>
      <c r="WIJ25" s="103"/>
      <c r="WIK25" s="103"/>
      <c r="WIL25" s="103"/>
      <c r="WIM25" s="103"/>
      <c r="WIN25" s="103"/>
      <c r="WIO25" s="103"/>
      <c r="WIP25" s="103"/>
      <c r="WIQ25" s="103"/>
      <c r="WIR25" s="103"/>
      <c r="WIS25" s="103"/>
      <c r="WIT25" s="103"/>
      <c r="WIU25" s="103"/>
      <c r="WIV25" s="103"/>
      <c r="WIW25" s="103"/>
      <c r="WIX25" s="103"/>
      <c r="WIY25" s="103"/>
      <c r="WIZ25" s="103"/>
      <c r="WJA25" s="103"/>
      <c r="WJB25" s="103"/>
      <c r="WJC25" s="103"/>
      <c r="WJD25" s="103"/>
      <c r="WJE25" s="103"/>
      <c r="WJF25" s="103"/>
      <c r="WJG25" s="103"/>
      <c r="WJH25" s="103"/>
      <c r="WJI25" s="103"/>
      <c r="WJJ25" s="103"/>
      <c r="WJK25" s="103"/>
      <c r="WJL25" s="103"/>
      <c r="WJM25" s="103"/>
      <c r="WJN25" s="103"/>
      <c r="WJO25" s="103"/>
      <c r="WJP25" s="103"/>
      <c r="WJQ25" s="103"/>
      <c r="WJR25" s="103"/>
      <c r="WJS25" s="103"/>
      <c r="WJT25" s="103"/>
      <c r="WJU25" s="103"/>
      <c r="WJV25" s="103"/>
      <c r="WJW25" s="103"/>
      <c r="WJX25" s="103"/>
      <c r="WJY25" s="103"/>
      <c r="WJZ25" s="103"/>
      <c r="WKA25" s="103"/>
      <c r="WKB25" s="103"/>
      <c r="WKC25" s="103"/>
      <c r="WKD25" s="103"/>
      <c r="WKE25" s="103"/>
      <c r="WKF25" s="103"/>
      <c r="WKG25" s="103"/>
      <c r="WKH25" s="103"/>
      <c r="WKI25" s="103"/>
      <c r="WKJ25" s="103"/>
      <c r="WKK25" s="103"/>
      <c r="WKL25" s="103"/>
      <c r="WKM25" s="103"/>
      <c r="WKN25" s="103"/>
      <c r="WKO25" s="103"/>
      <c r="WKP25" s="103"/>
      <c r="WKQ25" s="103"/>
      <c r="WKR25" s="103"/>
      <c r="WKS25" s="103"/>
      <c r="WKT25" s="103"/>
      <c r="WKU25" s="103"/>
      <c r="WKV25" s="103"/>
      <c r="WKW25" s="103"/>
      <c r="WKX25" s="103"/>
      <c r="WKY25" s="103"/>
      <c r="WKZ25" s="103"/>
      <c r="WLA25" s="103"/>
      <c r="WLB25" s="103"/>
      <c r="WLC25" s="103"/>
      <c r="WLD25" s="103"/>
      <c r="WLE25" s="103"/>
      <c r="WLF25" s="103"/>
      <c r="WLG25" s="103"/>
      <c r="WLH25" s="103"/>
      <c r="WLI25" s="103"/>
      <c r="WLJ25" s="103"/>
      <c r="WLK25" s="103"/>
      <c r="WLL25" s="103"/>
      <c r="WLM25" s="103"/>
      <c r="WLN25" s="103"/>
      <c r="WLO25" s="103"/>
      <c r="WLP25" s="103"/>
      <c r="WLQ25" s="103"/>
      <c r="WLR25" s="103"/>
      <c r="WLS25" s="103"/>
      <c r="WLT25" s="103"/>
      <c r="WLU25" s="103"/>
      <c r="WLV25" s="103"/>
      <c r="WLW25" s="103"/>
      <c r="WLX25" s="103"/>
      <c r="WLY25" s="103"/>
      <c r="WLZ25" s="103"/>
      <c r="WMA25" s="103"/>
      <c r="WMB25" s="103"/>
      <c r="WMC25" s="103"/>
      <c r="WMD25" s="103"/>
      <c r="WME25" s="103"/>
      <c r="WMF25" s="103"/>
      <c r="WMG25" s="103"/>
      <c r="WMH25" s="103"/>
      <c r="WMI25" s="103"/>
      <c r="WMJ25" s="103"/>
      <c r="WMK25" s="103"/>
      <c r="WML25" s="103"/>
      <c r="WMM25" s="103"/>
      <c r="WMN25" s="103"/>
      <c r="WMO25" s="103"/>
      <c r="WMP25" s="103"/>
      <c r="WMQ25" s="103"/>
      <c r="WMR25" s="103"/>
      <c r="WMS25" s="103"/>
      <c r="WMT25" s="103"/>
      <c r="WMU25" s="103"/>
      <c r="WMV25" s="103"/>
      <c r="WMW25" s="103"/>
      <c r="WMX25" s="103"/>
      <c r="WMY25" s="103"/>
      <c r="WMZ25" s="103"/>
      <c r="WNA25" s="103"/>
      <c r="WNB25" s="103"/>
      <c r="WNC25" s="103"/>
      <c r="WND25" s="103"/>
      <c r="WNE25" s="103"/>
      <c r="WNF25" s="103"/>
      <c r="WNG25" s="103"/>
      <c r="WNH25" s="103"/>
      <c r="WNI25" s="103"/>
      <c r="WNJ25" s="103"/>
      <c r="WNK25" s="103"/>
      <c r="WNL25" s="103"/>
      <c r="WNM25" s="103"/>
      <c r="WNN25" s="103"/>
      <c r="WNO25" s="103"/>
      <c r="WNP25" s="103"/>
      <c r="WNQ25" s="103"/>
      <c r="WNR25" s="103"/>
      <c r="WNS25" s="103"/>
      <c r="WNT25" s="103"/>
      <c r="WNU25" s="103"/>
      <c r="WNV25" s="103"/>
      <c r="WNW25" s="103"/>
      <c r="WNX25" s="103"/>
      <c r="WNY25" s="103"/>
      <c r="WNZ25" s="103"/>
      <c r="WOA25" s="103"/>
      <c r="WOB25" s="103"/>
      <c r="WOC25" s="103"/>
      <c r="WOD25" s="103"/>
      <c r="WOE25" s="103"/>
      <c r="WOF25" s="103"/>
      <c r="WOG25" s="103"/>
      <c r="WOH25" s="103"/>
      <c r="WOI25" s="103"/>
      <c r="WOJ25" s="103"/>
      <c r="WOK25" s="103"/>
      <c r="WOL25" s="103"/>
      <c r="WOM25" s="103"/>
      <c r="WON25" s="103"/>
      <c r="WOO25" s="103"/>
      <c r="WOP25" s="103"/>
      <c r="WOQ25" s="103"/>
      <c r="WOR25" s="103"/>
      <c r="WOS25" s="103"/>
      <c r="WOT25" s="103"/>
      <c r="WOU25" s="103"/>
      <c r="WOV25" s="103"/>
      <c r="WOW25" s="103"/>
      <c r="WOX25" s="103"/>
      <c r="WOY25" s="103"/>
      <c r="WOZ25" s="103"/>
      <c r="WPA25" s="103"/>
      <c r="WPB25" s="103"/>
      <c r="WPC25" s="103"/>
      <c r="WPD25" s="103"/>
      <c r="WPE25" s="103"/>
      <c r="WPF25" s="103"/>
      <c r="WPG25" s="103"/>
      <c r="WPH25" s="103"/>
      <c r="WPI25" s="103"/>
      <c r="WPJ25" s="103"/>
      <c r="WPK25" s="103"/>
      <c r="WPL25" s="103"/>
      <c r="WPM25" s="103"/>
      <c r="WPN25" s="103"/>
      <c r="WPO25" s="103"/>
      <c r="WPP25" s="103"/>
      <c r="WPQ25" s="103"/>
      <c r="WPR25" s="103"/>
      <c r="WPS25" s="103"/>
      <c r="WPT25" s="103"/>
      <c r="WPU25" s="103"/>
      <c r="WPV25" s="103"/>
      <c r="WPW25" s="103"/>
      <c r="WPX25" s="103"/>
      <c r="WPY25" s="103"/>
      <c r="WPZ25" s="103"/>
      <c r="WQA25" s="103"/>
      <c r="WQB25" s="103"/>
      <c r="WQC25" s="103"/>
      <c r="WQD25" s="103"/>
      <c r="WQE25" s="103"/>
      <c r="WQF25" s="103"/>
      <c r="WQG25" s="103"/>
      <c r="WQH25" s="103"/>
      <c r="WQI25" s="103"/>
      <c r="WQJ25" s="103"/>
      <c r="WQK25" s="103"/>
      <c r="WQL25" s="103"/>
      <c r="WQM25" s="103"/>
      <c r="WQN25" s="103"/>
      <c r="WQO25" s="103"/>
      <c r="WQP25" s="103"/>
      <c r="WQQ25" s="103"/>
      <c r="WQR25" s="103"/>
      <c r="WQS25" s="103"/>
      <c r="WQT25" s="103"/>
      <c r="WQU25" s="103"/>
      <c r="WQV25" s="103"/>
      <c r="WQW25" s="103"/>
      <c r="WQX25" s="103"/>
      <c r="WQY25" s="103"/>
      <c r="WQZ25" s="103"/>
      <c r="WRA25" s="103"/>
      <c r="WRB25" s="103"/>
      <c r="WRC25" s="103"/>
      <c r="WRD25" s="103"/>
      <c r="WRE25" s="103"/>
      <c r="WRF25" s="103"/>
      <c r="WRG25" s="103"/>
      <c r="WRH25" s="103"/>
      <c r="WRI25" s="103"/>
      <c r="WRJ25" s="103"/>
      <c r="WRK25" s="103"/>
      <c r="WRL25" s="103"/>
      <c r="WRM25" s="103"/>
      <c r="WRN25" s="103"/>
      <c r="WRO25" s="103"/>
      <c r="WRP25" s="103"/>
      <c r="WRQ25" s="103"/>
      <c r="WRR25" s="103"/>
      <c r="WRS25" s="103"/>
      <c r="WRT25" s="103"/>
      <c r="WRU25" s="103"/>
      <c r="WRV25" s="103"/>
      <c r="WRW25" s="103"/>
      <c r="WRX25" s="103"/>
      <c r="WRY25" s="103"/>
      <c r="WRZ25" s="103"/>
      <c r="WSA25" s="103"/>
      <c r="WSB25" s="103"/>
      <c r="WSC25" s="103"/>
      <c r="WSD25" s="103"/>
      <c r="WSE25" s="103"/>
      <c r="WSF25" s="103"/>
      <c r="WSG25" s="103"/>
      <c r="WSH25" s="103"/>
      <c r="WSI25" s="103"/>
      <c r="WSJ25" s="103"/>
      <c r="WSK25" s="103"/>
      <c r="WSL25" s="103"/>
      <c r="WSM25" s="103"/>
      <c r="WSN25" s="103"/>
      <c r="WSO25" s="103"/>
      <c r="WSP25" s="103"/>
      <c r="WSQ25" s="103"/>
      <c r="WSR25" s="103"/>
      <c r="WSS25" s="103"/>
      <c r="WST25" s="103"/>
      <c r="WSU25" s="103"/>
      <c r="WSV25" s="103"/>
      <c r="WSW25" s="103"/>
      <c r="WSX25" s="103"/>
      <c r="WSY25" s="103"/>
      <c r="WSZ25" s="103"/>
      <c r="WTA25" s="103"/>
      <c r="WTB25" s="103"/>
      <c r="WTC25" s="103"/>
      <c r="WTD25" s="103"/>
      <c r="WTE25" s="103"/>
      <c r="WTF25" s="103"/>
      <c r="WTG25" s="103"/>
      <c r="WTH25" s="103"/>
      <c r="WTI25" s="103"/>
      <c r="WTJ25" s="103"/>
      <c r="WTK25" s="103"/>
      <c r="WTL25" s="103"/>
      <c r="WTM25" s="103"/>
      <c r="WTN25" s="103"/>
      <c r="WTO25" s="103"/>
      <c r="WTP25" s="103"/>
      <c r="WTQ25" s="103"/>
      <c r="WTR25" s="103"/>
      <c r="WTS25" s="103"/>
      <c r="WTT25" s="103"/>
      <c r="WTU25" s="103"/>
      <c r="WTV25" s="103"/>
      <c r="WTW25" s="103"/>
      <c r="WTX25" s="103"/>
      <c r="WTY25" s="103"/>
      <c r="WTZ25" s="103"/>
      <c r="WUA25" s="103"/>
      <c r="WUB25" s="103"/>
      <c r="WUC25" s="103"/>
      <c r="WUD25" s="103"/>
      <c r="WUE25" s="103"/>
      <c r="WUF25" s="103"/>
      <c r="WUG25" s="103"/>
      <c r="WUH25" s="103"/>
      <c r="WUI25" s="103"/>
      <c r="WUJ25" s="103"/>
      <c r="WUK25" s="103"/>
      <c r="WUL25" s="103"/>
      <c r="WUM25" s="103"/>
      <c r="WUN25" s="103"/>
      <c r="WUO25" s="103"/>
      <c r="WUP25" s="103"/>
      <c r="WUQ25" s="103"/>
      <c r="WUR25" s="103"/>
      <c r="WUS25" s="103"/>
      <c r="WUT25" s="103"/>
      <c r="WUU25" s="103"/>
      <c r="WUV25" s="103"/>
      <c r="WUW25" s="103"/>
      <c r="WUX25" s="103"/>
      <c r="WUY25" s="103"/>
      <c r="WUZ25" s="103"/>
      <c r="WVA25" s="103"/>
      <c r="WVB25" s="103"/>
      <c r="WVC25" s="103"/>
      <c r="WVD25" s="103"/>
      <c r="WVE25" s="103"/>
      <c r="WVF25" s="103"/>
      <c r="WVG25" s="103"/>
      <c r="WVH25" s="103"/>
      <c r="WVI25" s="103"/>
      <c r="WVJ25" s="103"/>
    </row>
    <row r="26" spans="1:16130" s="1386" customFormat="1" x14ac:dyDescent="0.2">
      <c r="A26" s="1453" t="s">
        <v>1412</v>
      </c>
      <c r="B26" s="1455" t="s">
        <v>177</v>
      </c>
      <c r="C26" s="1453" t="s">
        <v>1401</v>
      </c>
      <c r="D26" s="1453" t="s">
        <v>692</v>
      </c>
      <c r="E26" s="1454" t="s">
        <v>1398</v>
      </c>
      <c r="F26" s="1454" t="s">
        <v>178</v>
      </c>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NM26" s="103"/>
      <c r="ANN26" s="103"/>
      <c r="ANO26" s="103"/>
      <c r="ANP26" s="103"/>
      <c r="ANQ26" s="103"/>
      <c r="ANR26" s="103"/>
      <c r="ANS26" s="103"/>
      <c r="ANT26" s="103"/>
      <c r="ANU26" s="103"/>
      <c r="ANV26" s="103"/>
      <c r="ANW26" s="103"/>
      <c r="ANX26" s="103"/>
      <c r="ANY26" s="103"/>
      <c r="ANZ26" s="103"/>
      <c r="AOA26" s="103"/>
      <c r="AOB26" s="103"/>
      <c r="AOC26" s="103"/>
      <c r="AOD26" s="103"/>
      <c r="AOE26" s="103"/>
      <c r="AOF26" s="103"/>
      <c r="AOG26" s="103"/>
      <c r="AOH26" s="103"/>
      <c r="AOI26" s="103"/>
      <c r="AOJ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R26" s="103"/>
      <c r="ATS26" s="103"/>
      <c r="ATT26" s="103"/>
      <c r="ATU26" s="103"/>
      <c r="ATV26" s="103"/>
      <c r="ATW26" s="103"/>
      <c r="ATX26" s="103"/>
      <c r="ATY26" s="103"/>
      <c r="ATZ26" s="103"/>
      <c r="AUA26" s="103"/>
      <c r="AUB26" s="103"/>
      <c r="AUC26" s="103"/>
      <c r="AUD26" s="103"/>
      <c r="AUE26" s="103"/>
      <c r="AUF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G26" s="103"/>
      <c r="AVH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XI26" s="103"/>
      <c r="AXJ26" s="103"/>
      <c r="AXK26" s="103"/>
      <c r="AXL26" s="103"/>
      <c r="AXM26" s="103"/>
      <c r="AXN26" s="103"/>
      <c r="AXO26" s="103"/>
      <c r="AXP26" s="103"/>
      <c r="AXQ26" s="103"/>
      <c r="AXR26" s="103"/>
      <c r="AXS26" s="103"/>
      <c r="AXT26" s="103"/>
      <c r="AXU26" s="103"/>
      <c r="AXV26" s="103"/>
      <c r="AXW26" s="103"/>
      <c r="AXX26" s="103"/>
      <c r="AXY26" s="103"/>
      <c r="AXZ26" s="103"/>
      <c r="AYA26" s="103"/>
      <c r="AYB26" s="103"/>
      <c r="AYC26" s="103"/>
      <c r="AYD26" s="103"/>
      <c r="AYE26" s="103"/>
      <c r="AYF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N26" s="103"/>
      <c r="BDO26" s="103"/>
      <c r="BDP26" s="103"/>
      <c r="BDQ26" s="103"/>
      <c r="BDR26" s="103"/>
      <c r="BDS26" s="103"/>
      <c r="BDT26" s="103"/>
      <c r="BDU26" s="103"/>
      <c r="BDV26" s="103"/>
      <c r="BDW26" s="103"/>
      <c r="BDX26" s="103"/>
      <c r="BDY26" s="103"/>
      <c r="BDZ26" s="103"/>
      <c r="BEA26" s="103"/>
      <c r="BEB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C26" s="103"/>
      <c r="BFD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HE26" s="103"/>
      <c r="BHF26" s="103"/>
      <c r="BHG26" s="103"/>
      <c r="BHH26" s="103"/>
      <c r="BHI26" s="103"/>
      <c r="BHJ26" s="103"/>
      <c r="BHK26" s="103"/>
      <c r="BHL26" s="103"/>
      <c r="BHM26" s="103"/>
      <c r="BHN26" s="103"/>
      <c r="BHO26" s="103"/>
      <c r="BHP26" s="103"/>
      <c r="BHQ26" s="103"/>
      <c r="BHR26" s="103"/>
      <c r="BHS26" s="103"/>
      <c r="BHT26" s="103"/>
      <c r="BHU26" s="103"/>
      <c r="BHV26" s="103"/>
      <c r="BHW26" s="103"/>
      <c r="BHX26" s="103"/>
      <c r="BHY26" s="103"/>
      <c r="BHZ26" s="103"/>
      <c r="BIA26" s="103"/>
      <c r="BIB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J26" s="103"/>
      <c r="BNK26" s="103"/>
      <c r="BNL26" s="103"/>
      <c r="BNM26" s="103"/>
      <c r="BNN26" s="103"/>
      <c r="BNO26" s="103"/>
      <c r="BNP26" s="103"/>
      <c r="BNQ26" s="103"/>
      <c r="BNR26" s="103"/>
      <c r="BNS26" s="103"/>
      <c r="BNT26" s="103"/>
      <c r="BNU26" s="103"/>
      <c r="BNV26" s="103"/>
      <c r="BNW26" s="103"/>
      <c r="BNX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OY26" s="103"/>
      <c r="BOZ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A26" s="103"/>
      <c r="BRB26" s="103"/>
      <c r="BRC26" s="103"/>
      <c r="BRD26" s="103"/>
      <c r="BRE26" s="103"/>
      <c r="BRF26" s="103"/>
      <c r="BRG26" s="103"/>
      <c r="BRH26" s="103"/>
      <c r="BRI26" s="103"/>
      <c r="BRJ26" s="103"/>
      <c r="BRK26" s="103"/>
      <c r="BRL26" s="103"/>
      <c r="BRM26" s="103"/>
      <c r="BRN26" s="103"/>
      <c r="BRO26" s="103"/>
      <c r="BRP26" s="103"/>
      <c r="BRQ26" s="103"/>
      <c r="BRR26" s="103"/>
      <c r="BRS26" s="103"/>
      <c r="BRT26" s="103"/>
      <c r="BRU26" s="103"/>
      <c r="BRV26" s="103"/>
      <c r="BRW26" s="103"/>
      <c r="BRX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c r="BTJ26" s="103"/>
      <c r="BTK26" s="103"/>
      <c r="BTL26" s="103"/>
      <c r="BTM26" s="103"/>
      <c r="BTN26" s="103"/>
      <c r="BTO26" s="103"/>
      <c r="BTP26" s="103"/>
      <c r="BTQ26" s="103"/>
      <c r="BTR26" s="103"/>
      <c r="BTS26" s="103"/>
      <c r="BTT26" s="103"/>
      <c r="BTU26" s="103"/>
      <c r="BTV26" s="103"/>
      <c r="BTW26" s="103"/>
      <c r="BTX26" s="103"/>
      <c r="BTY26" s="103"/>
      <c r="BTZ26" s="103"/>
      <c r="BUA26" s="103"/>
      <c r="BUB26" s="103"/>
      <c r="BUC26" s="103"/>
      <c r="BUD26" s="103"/>
      <c r="BUE26" s="103"/>
      <c r="BUF26" s="103"/>
      <c r="BUG26" s="103"/>
      <c r="BUH26" s="103"/>
      <c r="BUI26" s="103"/>
      <c r="BUJ26" s="103"/>
      <c r="BUK26" s="103"/>
      <c r="BUL26" s="103"/>
      <c r="BUM26" s="103"/>
      <c r="BUN26" s="103"/>
      <c r="BUO26" s="103"/>
      <c r="BUP26" s="103"/>
      <c r="BUQ26" s="103"/>
      <c r="BUR26" s="103"/>
      <c r="BUS26" s="103"/>
      <c r="BUT26" s="103"/>
      <c r="BUU26" s="103"/>
      <c r="BUV26" s="103"/>
      <c r="BUW26" s="103"/>
      <c r="BUX26" s="103"/>
      <c r="BUY26" s="103"/>
      <c r="BUZ26" s="103"/>
      <c r="BVA26" s="103"/>
      <c r="BVB26" s="103"/>
      <c r="BVC26" s="103"/>
      <c r="BVD26" s="103"/>
      <c r="BVE26" s="103"/>
      <c r="BVF26" s="103"/>
      <c r="BVG26" s="103"/>
      <c r="BVH26" s="103"/>
      <c r="BVI26" s="103"/>
      <c r="BVJ26" s="103"/>
      <c r="BVK26" s="103"/>
      <c r="BVL26" s="103"/>
      <c r="BVM26" s="103"/>
      <c r="BVN26" s="103"/>
      <c r="BVO26" s="103"/>
      <c r="BVP26" s="103"/>
      <c r="BVQ26" s="103"/>
      <c r="BVR26" s="103"/>
      <c r="BVS26" s="103"/>
      <c r="BVT26" s="103"/>
      <c r="BVU26" s="103"/>
      <c r="BVV26" s="103"/>
      <c r="BVW26" s="103"/>
      <c r="BVX26" s="103"/>
      <c r="BVY26" s="103"/>
      <c r="BVZ26" s="103"/>
      <c r="BWA26" s="103"/>
      <c r="BWB26" s="103"/>
      <c r="BWC26" s="103"/>
      <c r="BWD26" s="103"/>
      <c r="BWE26" s="103"/>
      <c r="BWF26" s="103"/>
      <c r="BWG26" s="103"/>
      <c r="BWH26" s="103"/>
      <c r="BWI26" s="103"/>
      <c r="BWJ26" s="103"/>
      <c r="BWK26" s="103"/>
      <c r="BWL26" s="103"/>
      <c r="BWM26" s="103"/>
      <c r="BWN26" s="103"/>
      <c r="BWO26" s="103"/>
      <c r="BWP26" s="103"/>
      <c r="BWQ26" s="103"/>
      <c r="BWR26" s="103"/>
      <c r="BWS26" s="103"/>
      <c r="BWT26" s="103"/>
      <c r="BWU26" s="103"/>
      <c r="BWV26" s="103"/>
      <c r="BWW26" s="103"/>
      <c r="BWX26" s="103"/>
      <c r="BWY26" s="103"/>
      <c r="BWZ26" s="103"/>
      <c r="BXA26" s="103"/>
      <c r="BXB26" s="103"/>
      <c r="BXC26" s="103"/>
      <c r="BXD26" s="103"/>
      <c r="BXE26" s="103"/>
      <c r="BXF26" s="103"/>
      <c r="BXG26" s="103"/>
      <c r="BXH26" s="103"/>
      <c r="BXI26" s="103"/>
      <c r="BXJ26" s="103"/>
      <c r="BXK26" s="103"/>
      <c r="BXL26" s="103"/>
      <c r="BXM26" s="103"/>
      <c r="BXN26" s="103"/>
      <c r="BXO26" s="103"/>
      <c r="BXP26" s="103"/>
      <c r="BXQ26" s="103"/>
      <c r="BXR26" s="103"/>
      <c r="BXS26" s="103"/>
      <c r="BXT26" s="103"/>
      <c r="BXU26" s="103"/>
      <c r="BXV26" s="103"/>
      <c r="BXW26" s="103"/>
      <c r="BXX26" s="103"/>
      <c r="BXY26" s="103"/>
      <c r="BXZ26" s="103"/>
      <c r="BYA26" s="103"/>
      <c r="BYB26" s="103"/>
      <c r="BYC26" s="103"/>
      <c r="BYD26" s="103"/>
      <c r="BYE26" s="103"/>
      <c r="BYF26" s="103"/>
      <c r="BYG26" s="103"/>
      <c r="BYH26" s="103"/>
      <c r="BYI26" s="103"/>
      <c r="BYJ26" s="103"/>
      <c r="BYK26" s="103"/>
      <c r="BYL26" s="103"/>
      <c r="BYM26" s="103"/>
      <c r="BYN26" s="103"/>
      <c r="BYO26" s="103"/>
      <c r="BYP26" s="103"/>
      <c r="BYQ26" s="103"/>
      <c r="BYR26" s="103"/>
      <c r="BYS26" s="103"/>
      <c r="BYT26" s="103"/>
      <c r="BYU26" s="103"/>
      <c r="BYV26" s="103"/>
      <c r="BYW26" s="103"/>
      <c r="BYX26" s="103"/>
      <c r="BYY26" s="103"/>
      <c r="BYZ26" s="103"/>
      <c r="BZA26" s="103"/>
      <c r="BZB26" s="103"/>
      <c r="BZC26" s="103"/>
      <c r="BZD26" s="103"/>
      <c r="BZE26" s="103"/>
      <c r="BZF26" s="103"/>
      <c r="BZG26" s="103"/>
      <c r="BZH26" s="103"/>
      <c r="BZI26" s="103"/>
      <c r="BZJ26" s="103"/>
      <c r="BZK26" s="103"/>
      <c r="BZL26" s="103"/>
      <c r="BZM26" s="103"/>
      <c r="BZN26" s="103"/>
      <c r="BZO26" s="103"/>
      <c r="BZP26" s="103"/>
      <c r="BZQ26" s="103"/>
      <c r="BZR26" s="103"/>
      <c r="BZS26" s="103"/>
      <c r="BZT26" s="103"/>
      <c r="BZU26" s="103"/>
      <c r="BZV26" s="103"/>
      <c r="BZW26" s="103"/>
      <c r="BZX26" s="103"/>
      <c r="BZY26" s="103"/>
      <c r="BZZ26" s="103"/>
      <c r="CAA26" s="103"/>
      <c r="CAB26" s="103"/>
      <c r="CAC26" s="103"/>
      <c r="CAD26" s="103"/>
      <c r="CAE26" s="103"/>
      <c r="CAF26" s="103"/>
      <c r="CAG26" s="103"/>
      <c r="CAH26" s="103"/>
      <c r="CAI26" s="103"/>
      <c r="CAJ26" s="103"/>
      <c r="CAK26" s="103"/>
      <c r="CAL26" s="103"/>
      <c r="CAM26" s="103"/>
      <c r="CAN26" s="103"/>
      <c r="CAO26" s="103"/>
      <c r="CAP26" s="103"/>
      <c r="CAQ26" s="103"/>
      <c r="CAR26" s="103"/>
      <c r="CAS26" s="103"/>
      <c r="CAT26" s="103"/>
      <c r="CAU26" s="103"/>
      <c r="CAV26" s="103"/>
      <c r="CAW26" s="103"/>
      <c r="CAX26" s="103"/>
      <c r="CAY26" s="103"/>
      <c r="CAZ26" s="103"/>
      <c r="CBA26" s="103"/>
      <c r="CBB26" s="103"/>
      <c r="CBC26" s="103"/>
      <c r="CBD26" s="103"/>
      <c r="CBE26" s="103"/>
      <c r="CBF26" s="103"/>
      <c r="CBG26" s="103"/>
      <c r="CBH26" s="103"/>
      <c r="CBI26" s="103"/>
      <c r="CBJ26" s="103"/>
      <c r="CBK26" s="103"/>
      <c r="CBL26" s="103"/>
      <c r="CBM26" s="103"/>
      <c r="CBN26" s="103"/>
      <c r="CBO26" s="103"/>
      <c r="CBP26" s="103"/>
      <c r="CBQ26" s="103"/>
      <c r="CBR26" s="103"/>
      <c r="CBS26" s="103"/>
      <c r="CBT26" s="103"/>
      <c r="CBU26" s="103"/>
      <c r="CBV26" s="103"/>
      <c r="CBW26" s="103"/>
      <c r="CBX26" s="103"/>
      <c r="CBY26" s="103"/>
      <c r="CBZ26" s="103"/>
      <c r="CCA26" s="103"/>
      <c r="CCB26" s="103"/>
      <c r="CCC26" s="103"/>
      <c r="CCD26" s="103"/>
      <c r="CCE26" s="103"/>
      <c r="CCF26" s="103"/>
      <c r="CCG26" s="103"/>
      <c r="CCH26" s="103"/>
      <c r="CCI26" s="103"/>
      <c r="CCJ26" s="103"/>
      <c r="CCK26" s="103"/>
      <c r="CCL26" s="103"/>
      <c r="CCM26" s="103"/>
      <c r="CCN26" s="103"/>
      <c r="CCO26" s="103"/>
      <c r="CCP26" s="103"/>
      <c r="CCQ26" s="103"/>
      <c r="CCR26" s="103"/>
      <c r="CCS26" s="103"/>
      <c r="CCT26" s="103"/>
      <c r="CCU26" s="103"/>
      <c r="CCV26" s="103"/>
      <c r="CCW26" s="103"/>
      <c r="CCX26" s="103"/>
      <c r="CCY26" s="103"/>
      <c r="CCZ26" s="103"/>
      <c r="CDA26" s="103"/>
      <c r="CDB26" s="103"/>
      <c r="CDC26" s="103"/>
      <c r="CDD26" s="103"/>
      <c r="CDE26" s="103"/>
      <c r="CDF26" s="103"/>
      <c r="CDG26" s="103"/>
      <c r="CDH26" s="103"/>
      <c r="CDI26" s="103"/>
      <c r="CDJ26" s="103"/>
      <c r="CDK26" s="103"/>
      <c r="CDL26" s="103"/>
      <c r="CDM26" s="103"/>
      <c r="CDN26" s="103"/>
      <c r="CDO26" s="103"/>
      <c r="CDP26" s="103"/>
      <c r="CDQ26" s="103"/>
      <c r="CDR26" s="103"/>
      <c r="CDS26" s="103"/>
      <c r="CDT26" s="103"/>
      <c r="CDU26" s="103"/>
      <c r="CDV26" s="103"/>
      <c r="CDW26" s="103"/>
      <c r="CDX26" s="103"/>
      <c r="CDY26" s="103"/>
      <c r="CDZ26" s="103"/>
      <c r="CEA26" s="103"/>
      <c r="CEB26" s="103"/>
      <c r="CEC26" s="103"/>
      <c r="CED26" s="103"/>
      <c r="CEE26" s="103"/>
      <c r="CEF26" s="103"/>
      <c r="CEG26" s="103"/>
      <c r="CEH26" s="103"/>
      <c r="CEI26" s="103"/>
      <c r="CEJ26" s="103"/>
      <c r="CEK26" s="103"/>
      <c r="CEL26" s="103"/>
      <c r="CEM26" s="103"/>
      <c r="CEN26" s="103"/>
      <c r="CEO26" s="103"/>
      <c r="CEP26" s="103"/>
      <c r="CEQ26" s="103"/>
      <c r="CER26" s="103"/>
      <c r="CES26" s="103"/>
      <c r="CET26" s="103"/>
      <c r="CEU26" s="103"/>
      <c r="CEV26" s="103"/>
      <c r="CEW26" s="103"/>
      <c r="CEX26" s="103"/>
      <c r="CEY26" s="103"/>
      <c r="CEZ26" s="103"/>
      <c r="CFA26" s="103"/>
      <c r="CFB26" s="103"/>
      <c r="CFC26" s="103"/>
      <c r="CFD26" s="103"/>
      <c r="CFE26" s="103"/>
      <c r="CFF26" s="103"/>
      <c r="CFG26" s="103"/>
      <c r="CFH26" s="103"/>
      <c r="CFI26" s="103"/>
      <c r="CFJ26" s="103"/>
      <c r="CFK26" s="103"/>
      <c r="CFL26" s="103"/>
      <c r="CFM26" s="103"/>
      <c r="CFN26" s="103"/>
      <c r="CFO26" s="103"/>
      <c r="CFP26" s="103"/>
      <c r="CFQ26" s="103"/>
      <c r="CFR26" s="103"/>
      <c r="CFS26" s="103"/>
      <c r="CFT26" s="103"/>
      <c r="CFU26" s="103"/>
      <c r="CFV26" s="103"/>
      <c r="CFW26" s="103"/>
      <c r="CFX26" s="103"/>
      <c r="CFY26" s="103"/>
      <c r="CFZ26" s="103"/>
      <c r="CGA26" s="103"/>
      <c r="CGB26" s="103"/>
      <c r="CGC26" s="103"/>
      <c r="CGD26" s="103"/>
      <c r="CGE26" s="103"/>
      <c r="CGF26" s="103"/>
      <c r="CGG26" s="103"/>
      <c r="CGH26" s="103"/>
      <c r="CGI26" s="103"/>
      <c r="CGJ26" s="103"/>
      <c r="CGK26" s="103"/>
      <c r="CGL26" s="103"/>
      <c r="CGM26" s="103"/>
      <c r="CGN26" s="103"/>
      <c r="CGO26" s="103"/>
      <c r="CGP26" s="103"/>
      <c r="CGQ26" s="103"/>
      <c r="CGR26" s="103"/>
      <c r="CGS26" s="103"/>
      <c r="CGT26" s="103"/>
      <c r="CGU26" s="103"/>
      <c r="CGV26" s="103"/>
      <c r="CGW26" s="103"/>
      <c r="CGX26" s="103"/>
      <c r="CGY26" s="103"/>
      <c r="CGZ26" s="103"/>
      <c r="CHA26" s="103"/>
      <c r="CHB26" s="103"/>
      <c r="CHC26" s="103"/>
      <c r="CHD26" s="103"/>
      <c r="CHE26" s="103"/>
      <c r="CHF26" s="103"/>
      <c r="CHG26" s="103"/>
      <c r="CHH26" s="103"/>
      <c r="CHI26" s="103"/>
      <c r="CHJ26" s="103"/>
      <c r="CHK26" s="103"/>
      <c r="CHL26" s="103"/>
      <c r="CHM26" s="103"/>
      <c r="CHN26" s="103"/>
      <c r="CHO26" s="103"/>
      <c r="CHP26" s="103"/>
      <c r="CHQ26" s="103"/>
      <c r="CHR26" s="103"/>
      <c r="CHS26" s="103"/>
      <c r="CHT26" s="103"/>
      <c r="CHU26" s="103"/>
      <c r="CHV26" s="103"/>
      <c r="CHW26" s="103"/>
      <c r="CHX26" s="103"/>
      <c r="CHY26" s="103"/>
      <c r="CHZ26" s="103"/>
      <c r="CIA26" s="103"/>
      <c r="CIB26" s="103"/>
      <c r="CIC26" s="103"/>
      <c r="CID26" s="103"/>
      <c r="CIE26" s="103"/>
      <c r="CIF26" s="103"/>
      <c r="CIG26" s="103"/>
      <c r="CIH26" s="103"/>
      <c r="CII26" s="103"/>
      <c r="CIJ26" s="103"/>
      <c r="CIK26" s="103"/>
      <c r="CIL26" s="103"/>
      <c r="CIM26" s="103"/>
      <c r="CIN26" s="103"/>
      <c r="CIO26" s="103"/>
      <c r="CIP26" s="103"/>
      <c r="CIQ26" s="103"/>
      <c r="CIR26" s="103"/>
      <c r="CIS26" s="103"/>
      <c r="CIT26" s="103"/>
      <c r="CIU26" s="103"/>
      <c r="CIV26" s="103"/>
      <c r="CIW26" s="103"/>
      <c r="CIX26" s="103"/>
      <c r="CIY26" s="103"/>
      <c r="CIZ26" s="103"/>
      <c r="CJA26" s="103"/>
      <c r="CJB26" s="103"/>
      <c r="CJC26" s="103"/>
      <c r="CJD26" s="103"/>
      <c r="CJE26" s="103"/>
      <c r="CJF26" s="103"/>
      <c r="CJG26" s="103"/>
      <c r="CJH26" s="103"/>
      <c r="CJI26" s="103"/>
      <c r="CJJ26" s="103"/>
      <c r="CJK26" s="103"/>
      <c r="CJL26" s="103"/>
      <c r="CJM26" s="103"/>
      <c r="CJN26" s="103"/>
      <c r="CJO26" s="103"/>
      <c r="CJP26" s="103"/>
      <c r="CJQ26" s="103"/>
      <c r="CJR26" s="103"/>
      <c r="CJS26" s="103"/>
      <c r="CJT26" s="103"/>
      <c r="CJU26" s="103"/>
      <c r="CJV26" s="103"/>
      <c r="CJW26" s="103"/>
      <c r="CJX26" s="103"/>
      <c r="CJY26" s="103"/>
      <c r="CJZ26" s="103"/>
      <c r="CKA26" s="103"/>
      <c r="CKB26" s="103"/>
      <c r="CKC26" s="103"/>
      <c r="CKD26" s="103"/>
      <c r="CKE26" s="103"/>
      <c r="CKF26" s="103"/>
      <c r="CKG26" s="103"/>
      <c r="CKH26" s="103"/>
      <c r="CKI26" s="103"/>
      <c r="CKJ26" s="103"/>
      <c r="CKK26" s="103"/>
      <c r="CKL26" s="103"/>
      <c r="CKM26" s="103"/>
      <c r="CKN26" s="103"/>
      <c r="CKO26" s="103"/>
      <c r="CKP26" s="103"/>
      <c r="CKQ26" s="103"/>
      <c r="CKR26" s="103"/>
      <c r="CKS26" s="103"/>
      <c r="CKT26" s="103"/>
      <c r="CKU26" s="103"/>
      <c r="CKV26" s="103"/>
      <c r="CKW26" s="103"/>
      <c r="CKX26" s="103"/>
      <c r="CKY26" s="103"/>
      <c r="CKZ26" s="103"/>
      <c r="CLA26" s="103"/>
      <c r="CLB26" s="103"/>
      <c r="CLC26" s="103"/>
      <c r="CLD26" s="103"/>
      <c r="CLE26" s="103"/>
      <c r="CLF26" s="103"/>
      <c r="CLG26" s="103"/>
      <c r="CLH26" s="103"/>
      <c r="CLI26" s="103"/>
      <c r="CLJ26" s="103"/>
      <c r="CLK26" s="103"/>
      <c r="CLL26" s="103"/>
      <c r="CLM26" s="103"/>
      <c r="CLN26" s="103"/>
      <c r="CLO26" s="103"/>
      <c r="CLP26" s="103"/>
      <c r="CLQ26" s="103"/>
      <c r="CLR26" s="103"/>
      <c r="CLS26" s="103"/>
      <c r="CLT26" s="103"/>
      <c r="CLU26" s="103"/>
      <c r="CLV26" s="103"/>
      <c r="CLW26" s="103"/>
      <c r="CLX26" s="103"/>
      <c r="CLY26" s="103"/>
      <c r="CLZ26" s="103"/>
      <c r="CMA26" s="103"/>
      <c r="CMB26" s="103"/>
      <c r="CMC26" s="103"/>
      <c r="CMD26" s="103"/>
      <c r="CME26" s="103"/>
      <c r="CMF26" s="103"/>
      <c r="CMG26" s="103"/>
      <c r="CMH26" s="103"/>
      <c r="CMI26" s="103"/>
      <c r="CMJ26" s="103"/>
      <c r="CMK26" s="103"/>
      <c r="CML26" s="103"/>
      <c r="CMM26" s="103"/>
      <c r="CMN26" s="103"/>
      <c r="CMO26" s="103"/>
      <c r="CMP26" s="103"/>
      <c r="CMQ26" s="103"/>
      <c r="CMR26" s="103"/>
      <c r="CMS26" s="103"/>
      <c r="CMT26" s="103"/>
      <c r="CMU26" s="103"/>
      <c r="CMV26" s="103"/>
      <c r="CMW26" s="103"/>
      <c r="CMX26" s="103"/>
      <c r="CMY26" s="103"/>
      <c r="CMZ26" s="103"/>
      <c r="CNA26" s="103"/>
      <c r="CNB26" s="103"/>
      <c r="CNC26" s="103"/>
      <c r="CND26" s="103"/>
      <c r="CNE26" s="103"/>
      <c r="CNF26" s="103"/>
      <c r="CNG26" s="103"/>
      <c r="CNH26" s="103"/>
      <c r="CNI26" s="103"/>
      <c r="CNJ26" s="103"/>
      <c r="CNK26" s="103"/>
      <c r="CNL26" s="103"/>
      <c r="CNM26" s="103"/>
      <c r="CNN26" s="103"/>
      <c r="CNO26" s="103"/>
      <c r="CNP26" s="103"/>
      <c r="CNQ26" s="103"/>
      <c r="CNR26" s="103"/>
      <c r="CNS26" s="103"/>
      <c r="CNT26" s="103"/>
      <c r="CNU26" s="103"/>
      <c r="CNV26" s="103"/>
      <c r="CNW26" s="103"/>
      <c r="CNX26" s="103"/>
      <c r="CNY26" s="103"/>
      <c r="CNZ26" s="103"/>
      <c r="COA26" s="103"/>
      <c r="COB26" s="103"/>
      <c r="COC26" s="103"/>
      <c r="COD26" s="103"/>
      <c r="COE26" s="103"/>
      <c r="COF26" s="103"/>
      <c r="COG26" s="103"/>
      <c r="COH26" s="103"/>
      <c r="COI26" s="103"/>
      <c r="COJ26" s="103"/>
      <c r="COK26" s="103"/>
      <c r="COL26" s="103"/>
      <c r="COM26" s="103"/>
      <c r="CON26" s="103"/>
      <c r="COO26" s="103"/>
      <c r="COP26" s="103"/>
      <c r="COQ26" s="103"/>
      <c r="COR26" s="103"/>
      <c r="COS26" s="103"/>
      <c r="COT26" s="103"/>
      <c r="COU26" s="103"/>
      <c r="COV26" s="103"/>
      <c r="COW26" s="103"/>
      <c r="COX26" s="103"/>
      <c r="COY26" s="103"/>
      <c r="COZ26" s="103"/>
      <c r="CPA26" s="103"/>
      <c r="CPB26" s="103"/>
      <c r="CPC26" s="103"/>
      <c r="CPD26" s="103"/>
      <c r="CPE26" s="103"/>
      <c r="CPF26" s="103"/>
      <c r="CPG26" s="103"/>
      <c r="CPH26" s="103"/>
      <c r="CPI26" s="103"/>
      <c r="CPJ26" s="103"/>
      <c r="CPK26" s="103"/>
      <c r="CPL26" s="103"/>
      <c r="CPM26" s="103"/>
      <c r="CPN26" s="103"/>
      <c r="CPO26" s="103"/>
      <c r="CPP26" s="103"/>
      <c r="CPQ26" s="103"/>
      <c r="CPR26" s="103"/>
      <c r="CPS26" s="103"/>
      <c r="CPT26" s="103"/>
      <c r="CPU26" s="103"/>
      <c r="CPV26" s="103"/>
      <c r="CPW26" s="103"/>
      <c r="CPX26" s="103"/>
      <c r="CPY26" s="103"/>
      <c r="CPZ26" s="103"/>
      <c r="CQA26" s="103"/>
      <c r="CQB26" s="103"/>
      <c r="CQC26" s="103"/>
      <c r="CQD26" s="103"/>
      <c r="CQE26" s="103"/>
      <c r="CQF26" s="103"/>
      <c r="CQG26" s="103"/>
      <c r="CQH26" s="103"/>
      <c r="CQI26" s="103"/>
      <c r="CQJ26" s="103"/>
      <c r="CQK26" s="103"/>
      <c r="CQL26" s="103"/>
      <c r="CQM26" s="103"/>
      <c r="CQN26" s="103"/>
      <c r="CQO26" s="103"/>
      <c r="CQP26" s="103"/>
      <c r="CQQ26" s="103"/>
      <c r="CQR26" s="103"/>
      <c r="CQS26" s="103"/>
      <c r="CQT26" s="103"/>
      <c r="CQU26" s="103"/>
      <c r="CQV26" s="103"/>
      <c r="CQW26" s="103"/>
      <c r="CQX26" s="103"/>
      <c r="CQY26" s="103"/>
      <c r="CQZ26" s="103"/>
      <c r="CRA26" s="103"/>
      <c r="CRB26" s="103"/>
      <c r="CRC26" s="103"/>
      <c r="CRD26" s="103"/>
      <c r="CRE26" s="103"/>
      <c r="CRF26" s="103"/>
      <c r="CRG26" s="103"/>
      <c r="CRH26" s="103"/>
      <c r="CRI26" s="103"/>
      <c r="CRJ26" s="103"/>
      <c r="CRK26" s="103"/>
      <c r="CRL26" s="103"/>
      <c r="CRM26" s="103"/>
      <c r="CRN26" s="103"/>
      <c r="CRO26" s="103"/>
      <c r="CRP26" s="103"/>
      <c r="CRQ26" s="103"/>
      <c r="CRR26" s="103"/>
      <c r="CRS26" s="103"/>
      <c r="CRT26" s="103"/>
      <c r="CRU26" s="103"/>
      <c r="CRV26" s="103"/>
      <c r="CRW26" s="103"/>
      <c r="CRX26" s="103"/>
      <c r="CRY26" s="103"/>
      <c r="CRZ26" s="103"/>
      <c r="CSA26" s="103"/>
      <c r="CSB26" s="103"/>
      <c r="CSC26" s="103"/>
      <c r="CSD26" s="103"/>
      <c r="CSE26" s="103"/>
      <c r="CSF26" s="103"/>
      <c r="CSG26" s="103"/>
      <c r="CSH26" s="103"/>
      <c r="CSI26" s="103"/>
      <c r="CSJ26" s="103"/>
      <c r="CSK26" s="103"/>
      <c r="CSL26" s="103"/>
      <c r="CSM26" s="103"/>
      <c r="CSN26" s="103"/>
      <c r="CSO26" s="103"/>
      <c r="CSP26" s="103"/>
      <c r="CSQ26" s="103"/>
      <c r="CSR26" s="103"/>
      <c r="CSS26" s="103"/>
      <c r="CST26" s="103"/>
      <c r="CSU26" s="103"/>
      <c r="CSV26" s="103"/>
      <c r="CSW26" s="103"/>
      <c r="CSX26" s="103"/>
      <c r="CSY26" s="103"/>
      <c r="CSZ26" s="103"/>
      <c r="CTA26" s="103"/>
      <c r="CTB26" s="103"/>
      <c r="CTC26" s="103"/>
      <c r="CTD26" s="103"/>
      <c r="CTE26" s="103"/>
      <c r="CTF26" s="103"/>
      <c r="CTG26" s="103"/>
      <c r="CTH26" s="103"/>
      <c r="CTI26" s="103"/>
      <c r="CTJ26" s="103"/>
      <c r="CTK26" s="103"/>
      <c r="CTL26" s="103"/>
      <c r="CTM26" s="103"/>
      <c r="CTN26" s="103"/>
      <c r="CTO26" s="103"/>
      <c r="CTP26" s="103"/>
      <c r="CTQ26" s="103"/>
      <c r="CTR26" s="103"/>
      <c r="CTS26" s="103"/>
      <c r="CTT26" s="103"/>
      <c r="CTU26" s="103"/>
      <c r="CTV26" s="103"/>
      <c r="CTW26" s="103"/>
      <c r="CTX26" s="103"/>
      <c r="CTY26" s="103"/>
      <c r="CTZ26" s="103"/>
      <c r="CUA26" s="103"/>
      <c r="CUB26" s="103"/>
      <c r="CUC26" s="103"/>
      <c r="CUD26" s="103"/>
      <c r="CUE26" s="103"/>
      <c r="CUF26" s="103"/>
      <c r="CUG26" s="103"/>
      <c r="CUH26" s="103"/>
      <c r="CUI26" s="103"/>
      <c r="CUJ26" s="103"/>
      <c r="CUK26" s="103"/>
      <c r="CUL26" s="103"/>
      <c r="CUM26" s="103"/>
      <c r="CUN26" s="103"/>
      <c r="CUO26" s="103"/>
      <c r="CUP26" s="103"/>
      <c r="CUQ26" s="103"/>
      <c r="CUR26" s="103"/>
      <c r="CUS26" s="103"/>
      <c r="CUT26" s="103"/>
      <c r="CUU26" s="103"/>
      <c r="CUV26" s="103"/>
      <c r="CUW26" s="103"/>
      <c r="CUX26" s="103"/>
      <c r="CUY26" s="103"/>
      <c r="CUZ26" s="103"/>
      <c r="CVA26" s="103"/>
      <c r="CVB26" s="103"/>
      <c r="CVC26" s="103"/>
      <c r="CVD26" s="103"/>
      <c r="CVE26" s="103"/>
      <c r="CVF26" s="103"/>
      <c r="CVG26" s="103"/>
      <c r="CVH26" s="103"/>
      <c r="CVI26" s="103"/>
      <c r="CVJ26" s="103"/>
      <c r="CVK26" s="103"/>
      <c r="CVL26" s="103"/>
      <c r="CVM26" s="103"/>
      <c r="CVN26" s="103"/>
      <c r="CVO26" s="103"/>
      <c r="CVP26" s="103"/>
      <c r="CVQ26" s="103"/>
      <c r="CVR26" s="103"/>
      <c r="CVS26" s="103"/>
      <c r="CVT26" s="103"/>
      <c r="CVU26" s="103"/>
      <c r="CVV26" s="103"/>
      <c r="CVW26" s="103"/>
      <c r="CVX26" s="103"/>
      <c r="CVY26" s="103"/>
      <c r="CVZ26" s="103"/>
      <c r="CWA26" s="103"/>
      <c r="CWB26" s="103"/>
      <c r="CWC26" s="103"/>
      <c r="CWD26" s="103"/>
      <c r="CWE26" s="103"/>
      <c r="CWF26" s="103"/>
      <c r="CWG26" s="103"/>
      <c r="CWH26" s="103"/>
      <c r="CWI26" s="103"/>
      <c r="CWJ26" s="103"/>
      <c r="CWK26" s="103"/>
      <c r="CWL26" s="103"/>
      <c r="CWM26" s="103"/>
      <c r="CWN26" s="103"/>
      <c r="CWO26" s="103"/>
      <c r="CWP26" s="103"/>
      <c r="CWQ26" s="103"/>
      <c r="CWR26" s="103"/>
      <c r="CWS26" s="103"/>
      <c r="CWT26" s="103"/>
      <c r="CWU26" s="103"/>
      <c r="CWV26" s="103"/>
      <c r="CWW26" s="103"/>
      <c r="CWX26" s="103"/>
      <c r="CWY26" s="103"/>
      <c r="CWZ26" s="103"/>
      <c r="CXA26" s="103"/>
      <c r="CXB26" s="103"/>
      <c r="CXC26" s="103"/>
      <c r="CXD26" s="103"/>
      <c r="CXE26" s="103"/>
      <c r="CXF26" s="103"/>
      <c r="CXG26" s="103"/>
      <c r="CXH26" s="103"/>
      <c r="CXI26" s="103"/>
      <c r="CXJ26" s="103"/>
      <c r="CXK26" s="103"/>
      <c r="CXL26" s="103"/>
      <c r="CXM26" s="103"/>
      <c r="CXN26" s="103"/>
      <c r="CXO26" s="103"/>
      <c r="CXP26" s="103"/>
      <c r="CXQ26" s="103"/>
      <c r="CXR26" s="103"/>
      <c r="CXS26" s="103"/>
      <c r="CXT26" s="103"/>
      <c r="CXU26" s="103"/>
      <c r="CXV26" s="103"/>
      <c r="CXW26" s="103"/>
      <c r="CXX26" s="103"/>
      <c r="CXY26" s="103"/>
      <c r="CXZ26" s="103"/>
      <c r="CYA26" s="103"/>
      <c r="CYB26" s="103"/>
      <c r="CYC26" s="103"/>
      <c r="CYD26" s="103"/>
      <c r="CYE26" s="103"/>
      <c r="CYF26" s="103"/>
      <c r="CYG26" s="103"/>
      <c r="CYH26" s="103"/>
      <c r="CYI26" s="103"/>
      <c r="CYJ26" s="103"/>
      <c r="CYK26" s="103"/>
      <c r="CYL26" s="103"/>
      <c r="CYM26" s="103"/>
      <c r="CYN26" s="103"/>
      <c r="CYO26" s="103"/>
      <c r="CYP26" s="103"/>
      <c r="CYQ26" s="103"/>
      <c r="CYR26" s="103"/>
      <c r="CYS26" s="103"/>
      <c r="CYT26" s="103"/>
      <c r="CYU26" s="103"/>
      <c r="CYV26" s="103"/>
      <c r="CYW26" s="103"/>
      <c r="CYX26" s="103"/>
      <c r="CYY26" s="103"/>
      <c r="CYZ26" s="103"/>
      <c r="CZA26" s="103"/>
      <c r="CZB26" s="103"/>
      <c r="CZC26" s="103"/>
      <c r="CZD26" s="103"/>
      <c r="CZE26" s="103"/>
      <c r="CZF26" s="103"/>
      <c r="CZG26" s="103"/>
      <c r="CZH26" s="103"/>
      <c r="CZI26" s="103"/>
      <c r="CZJ26" s="103"/>
      <c r="CZK26" s="103"/>
      <c r="CZL26" s="103"/>
      <c r="CZM26" s="103"/>
      <c r="CZN26" s="103"/>
      <c r="CZO26" s="103"/>
      <c r="CZP26" s="103"/>
      <c r="CZQ26" s="103"/>
      <c r="CZR26" s="103"/>
      <c r="CZS26" s="103"/>
      <c r="CZT26" s="103"/>
      <c r="CZU26" s="103"/>
      <c r="CZV26" s="103"/>
      <c r="CZW26" s="103"/>
      <c r="CZX26" s="103"/>
      <c r="CZY26" s="103"/>
      <c r="CZZ26" s="103"/>
      <c r="DAA26" s="103"/>
      <c r="DAB26" s="103"/>
      <c r="DAC26" s="103"/>
      <c r="DAD26" s="103"/>
      <c r="DAE26" s="103"/>
      <c r="DAF26" s="103"/>
      <c r="DAG26" s="103"/>
      <c r="DAH26" s="103"/>
      <c r="DAI26" s="103"/>
      <c r="DAJ26" s="103"/>
      <c r="DAK26" s="103"/>
      <c r="DAL26" s="103"/>
      <c r="DAM26" s="103"/>
      <c r="DAN26" s="103"/>
      <c r="DAO26" s="103"/>
      <c r="DAP26" s="103"/>
      <c r="DAQ26" s="103"/>
      <c r="DAR26" s="103"/>
      <c r="DAS26" s="103"/>
      <c r="DAT26" s="103"/>
      <c r="DAU26" s="103"/>
      <c r="DAV26" s="103"/>
      <c r="DAW26" s="103"/>
      <c r="DAX26" s="103"/>
      <c r="DAY26" s="103"/>
      <c r="DAZ26" s="103"/>
      <c r="DBA26" s="103"/>
      <c r="DBB26" s="103"/>
      <c r="DBC26" s="103"/>
      <c r="DBD26" s="103"/>
      <c r="DBE26" s="103"/>
      <c r="DBF26" s="103"/>
      <c r="DBG26" s="103"/>
      <c r="DBH26" s="103"/>
      <c r="DBI26" s="103"/>
      <c r="DBJ26" s="103"/>
      <c r="DBK26" s="103"/>
      <c r="DBL26" s="103"/>
      <c r="DBM26" s="103"/>
      <c r="DBN26" s="103"/>
      <c r="DBO26" s="103"/>
      <c r="DBP26" s="103"/>
      <c r="DBQ26" s="103"/>
      <c r="DBR26" s="103"/>
      <c r="DBS26" s="103"/>
      <c r="DBT26" s="103"/>
      <c r="DBU26" s="103"/>
      <c r="DBV26" s="103"/>
      <c r="DBW26" s="103"/>
      <c r="DBX26" s="103"/>
      <c r="DBY26" s="103"/>
      <c r="DBZ26" s="103"/>
      <c r="DCA26" s="103"/>
      <c r="DCB26" s="103"/>
      <c r="DCC26" s="103"/>
      <c r="DCD26" s="103"/>
      <c r="DCE26" s="103"/>
      <c r="DCF26" s="103"/>
      <c r="DCG26" s="103"/>
      <c r="DCH26" s="103"/>
      <c r="DCI26" s="103"/>
      <c r="DCJ26" s="103"/>
      <c r="DCK26" s="103"/>
      <c r="DCL26" s="103"/>
      <c r="DCM26" s="103"/>
      <c r="DCN26" s="103"/>
      <c r="DCO26" s="103"/>
      <c r="DCP26" s="103"/>
      <c r="DCQ26" s="103"/>
      <c r="DCR26" s="103"/>
      <c r="DCS26" s="103"/>
      <c r="DCT26" s="103"/>
      <c r="DCU26" s="103"/>
      <c r="DCV26" s="103"/>
      <c r="DCW26" s="103"/>
      <c r="DCX26" s="103"/>
      <c r="DCY26" s="103"/>
      <c r="DCZ26" s="103"/>
      <c r="DDA26" s="103"/>
      <c r="DDB26" s="103"/>
      <c r="DDC26" s="103"/>
      <c r="DDD26" s="103"/>
      <c r="DDE26" s="103"/>
      <c r="DDF26" s="103"/>
      <c r="DDG26" s="103"/>
      <c r="DDH26" s="103"/>
      <c r="DDI26" s="103"/>
      <c r="DDJ26" s="103"/>
      <c r="DDK26" s="103"/>
      <c r="DDL26" s="103"/>
      <c r="DDM26" s="103"/>
      <c r="DDN26" s="103"/>
      <c r="DDO26" s="103"/>
      <c r="DDP26" s="103"/>
      <c r="DDQ26" s="103"/>
      <c r="DDR26" s="103"/>
      <c r="DDS26" s="103"/>
      <c r="DDT26" s="103"/>
      <c r="DDU26" s="103"/>
      <c r="DDV26" s="103"/>
      <c r="DDW26" s="103"/>
      <c r="DDX26" s="103"/>
      <c r="DDY26" s="103"/>
      <c r="DDZ26" s="103"/>
      <c r="DEA26" s="103"/>
      <c r="DEB26" s="103"/>
      <c r="DEC26" s="103"/>
      <c r="DED26" s="103"/>
      <c r="DEE26" s="103"/>
      <c r="DEF26" s="103"/>
      <c r="DEG26" s="103"/>
      <c r="DEH26" s="103"/>
      <c r="DEI26" s="103"/>
      <c r="DEJ26" s="103"/>
      <c r="DEK26" s="103"/>
      <c r="DEL26" s="103"/>
      <c r="DEM26" s="103"/>
      <c r="DEN26" s="103"/>
      <c r="DEO26" s="103"/>
      <c r="DEP26" s="103"/>
      <c r="DEQ26" s="103"/>
      <c r="DER26" s="103"/>
      <c r="DES26" s="103"/>
      <c r="DET26" s="103"/>
      <c r="DEU26" s="103"/>
      <c r="DEV26" s="103"/>
      <c r="DEW26" s="103"/>
      <c r="DEX26" s="103"/>
      <c r="DEY26" s="103"/>
      <c r="DEZ26" s="103"/>
      <c r="DFA26" s="103"/>
      <c r="DFB26" s="103"/>
      <c r="DFC26" s="103"/>
      <c r="DFD26" s="103"/>
      <c r="DFE26" s="103"/>
      <c r="DFF26" s="103"/>
      <c r="DFG26" s="103"/>
      <c r="DFH26" s="103"/>
      <c r="DFI26" s="103"/>
      <c r="DFJ26" s="103"/>
      <c r="DFK26" s="103"/>
      <c r="DFL26" s="103"/>
      <c r="DFM26" s="103"/>
      <c r="DFN26" s="103"/>
      <c r="DFO26" s="103"/>
      <c r="DFP26" s="103"/>
      <c r="DFQ26" s="103"/>
      <c r="DFR26" s="103"/>
      <c r="DFS26" s="103"/>
      <c r="DFT26" s="103"/>
      <c r="DFU26" s="103"/>
      <c r="DFV26" s="103"/>
      <c r="DFW26" s="103"/>
      <c r="DFX26" s="103"/>
      <c r="DFY26" s="103"/>
      <c r="DFZ26" s="103"/>
      <c r="DGA26" s="103"/>
      <c r="DGB26" s="103"/>
      <c r="DGC26" s="103"/>
      <c r="DGD26" s="103"/>
      <c r="DGE26" s="103"/>
      <c r="DGF26" s="103"/>
      <c r="DGG26" s="103"/>
      <c r="DGH26" s="103"/>
      <c r="DGI26" s="103"/>
      <c r="DGJ26" s="103"/>
      <c r="DGK26" s="103"/>
      <c r="DGL26" s="103"/>
      <c r="DGM26" s="103"/>
      <c r="DGN26" s="103"/>
      <c r="DGO26" s="103"/>
      <c r="DGP26" s="103"/>
      <c r="DGQ26" s="103"/>
      <c r="DGR26" s="103"/>
      <c r="DGS26" s="103"/>
      <c r="DGT26" s="103"/>
      <c r="DGU26" s="103"/>
      <c r="DGV26" s="103"/>
      <c r="DGW26" s="103"/>
      <c r="DGX26" s="103"/>
      <c r="DGY26" s="103"/>
      <c r="DGZ26" s="103"/>
      <c r="DHA26" s="103"/>
      <c r="DHB26" s="103"/>
      <c r="DHC26" s="103"/>
      <c r="DHD26" s="103"/>
      <c r="DHE26" s="103"/>
      <c r="DHF26" s="103"/>
      <c r="DHG26" s="103"/>
      <c r="DHH26" s="103"/>
      <c r="DHI26" s="103"/>
      <c r="DHJ26" s="103"/>
      <c r="DHK26" s="103"/>
      <c r="DHL26" s="103"/>
      <c r="DHM26" s="103"/>
      <c r="DHN26" s="103"/>
      <c r="DHO26" s="103"/>
      <c r="DHP26" s="103"/>
      <c r="DHQ26" s="103"/>
      <c r="DHR26" s="103"/>
      <c r="DHS26" s="103"/>
      <c r="DHT26" s="103"/>
      <c r="DHU26" s="103"/>
      <c r="DHV26" s="103"/>
      <c r="DHW26" s="103"/>
      <c r="DHX26" s="103"/>
      <c r="DHY26" s="103"/>
      <c r="DHZ26" s="103"/>
      <c r="DIA26" s="103"/>
      <c r="DIB26" s="103"/>
      <c r="DIC26" s="103"/>
      <c r="DID26" s="103"/>
      <c r="DIE26" s="103"/>
      <c r="DIF26" s="103"/>
      <c r="DIG26" s="103"/>
      <c r="DIH26" s="103"/>
      <c r="DII26" s="103"/>
      <c r="DIJ26" s="103"/>
      <c r="DIK26" s="103"/>
      <c r="DIL26" s="103"/>
      <c r="DIM26" s="103"/>
      <c r="DIN26" s="103"/>
      <c r="DIO26" s="103"/>
      <c r="DIP26" s="103"/>
      <c r="DIQ26" s="103"/>
      <c r="DIR26" s="103"/>
      <c r="DIS26" s="103"/>
      <c r="DIT26" s="103"/>
      <c r="DIU26" s="103"/>
      <c r="DIV26" s="103"/>
      <c r="DIW26" s="103"/>
      <c r="DIX26" s="103"/>
      <c r="DIY26" s="103"/>
      <c r="DIZ26" s="103"/>
      <c r="DJA26" s="103"/>
      <c r="DJB26" s="103"/>
      <c r="DJC26" s="103"/>
      <c r="DJD26" s="103"/>
      <c r="DJE26" s="103"/>
      <c r="DJF26" s="103"/>
      <c r="DJG26" s="103"/>
      <c r="DJH26" s="103"/>
      <c r="DJI26" s="103"/>
      <c r="DJJ26" s="103"/>
      <c r="DJK26" s="103"/>
      <c r="DJL26" s="103"/>
      <c r="DJM26" s="103"/>
      <c r="DJN26" s="103"/>
      <c r="DJO26" s="103"/>
      <c r="DJP26" s="103"/>
      <c r="DJQ26" s="103"/>
      <c r="DJR26" s="103"/>
      <c r="DJS26" s="103"/>
      <c r="DJT26" s="103"/>
      <c r="DJU26" s="103"/>
      <c r="DJV26" s="103"/>
      <c r="DJW26" s="103"/>
      <c r="DJX26" s="103"/>
      <c r="DJY26" s="103"/>
      <c r="DJZ26" s="103"/>
      <c r="DKA26" s="103"/>
      <c r="DKB26" s="103"/>
      <c r="DKC26" s="103"/>
      <c r="DKD26" s="103"/>
      <c r="DKE26" s="103"/>
      <c r="DKF26" s="103"/>
      <c r="DKG26" s="103"/>
      <c r="DKH26" s="103"/>
      <c r="DKI26" s="103"/>
      <c r="DKJ26" s="103"/>
      <c r="DKK26" s="103"/>
      <c r="DKL26" s="103"/>
      <c r="DKM26" s="103"/>
      <c r="DKN26" s="103"/>
      <c r="DKO26" s="103"/>
      <c r="DKP26" s="103"/>
      <c r="DKQ26" s="103"/>
      <c r="DKR26" s="103"/>
      <c r="DKS26" s="103"/>
      <c r="DKT26" s="103"/>
      <c r="DKU26" s="103"/>
      <c r="DKV26" s="103"/>
      <c r="DKW26" s="103"/>
      <c r="DKX26" s="103"/>
      <c r="DKY26" s="103"/>
      <c r="DKZ26" s="103"/>
      <c r="DLA26" s="103"/>
      <c r="DLB26" s="103"/>
      <c r="DLC26" s="103"/>
      <c r="DLD26" s="103"/>
      <c r="DLE26" s="103"/>
      <c r="DLF26" s="103"/>
      <c r="DLG26" s="103"/>
      <c r="DLH26" s="103"/>
      <c r="DLI26" s="103"/>
      <c r="DLJ26" s="103"/>
      <c r="DLK26" s="103"/>
      <c r="DLL26" s="103"/>
      <c r="DLM26" s="103"/>
      <c r="DLN26" s="103"/>
      <c r="DLO26" s="103"/>
      <c r="DLP26" s="103"/>
      <c r="DLQ26" s="103"/>
      <c r="DLR26" s="103"/>
      <c r="DLS26" s="103"/>
      <c r="DLT26" s="103"/>
      <c r="DLU26" s="103"/>
      <c r="DLV26" s="103"/>
      <c r="DLW26" s="103"/>
      <c r="DLX26" s="103"/>
      <c r="DLY26" s="103"/>
      <c r="DLZ26" s="103"/>
      <c r="DMA26" s="103"/>
      <c r="DMB26" s="103"/>
      <c r="DMC26" s="103"/>
      <c r="DMD26" s="103"/>
      <c r="DME26" s="103"/>
      <c r="DMF26" s="103"/>
      <c r="DMG26" s="103"/>
      <c r="DMH26" s="103"/>
      <c r="DMI26" s="103"/>
      <c r="DMJ26" s="103"/>
      <c r="DMK26" s="103"/>
      <c r="DML26" s="103"/>
      <c r="DMM26" s="103"/>
      <c r="DMN26" s="103"/>
      <c r="DMO26" s="103"/>
      <c r="DMP26" s="103"/>
      <c r="DMQ26" s="103"/>
      <c r="DMR26" s="103"/>
      <c r="DMS26" s="103"/>
      <c r="DMT26" s="103"/>
      <c r="DMU26" s="103"/>
      <c r="DMV26" s="103"/>
      <c r="DMW26" s="103"/>
      <c r="DMX26" s="103"/>
      <c r="DMY26" s="103"/>
      <c r="DMZ26" s="103"/>
      <c r="DNA26" s="103"/>
      <c r="DNB26" s="103"/>
      <c r="DNC26" s="103"/>
      <c r="DND26" s="103"/>
      <c r="DNE26" s="103"/>
      <c r="DNF26" s="103"/>
      <c r="DNG26" s="103"/>
      <c r="DNH26" s="103"/>
      <c r="DNI26" s="103"/>
      <c r="DNJ26" s="103"/>
      <c r="DNK26" s="103"/>
      <c r="DNL26" s="103"/>
      <c r="DNM26" s="103"/>
      <c r="DNN26" s="103"/>
      <c r="DNO26" s="103"/>
      <c r="DNP26" s="103"/>
      <c r="DNQ26" s="103"/>
      <c r="DNR26" s="103"/>
      <c r="DNS26" s="103"/>
      <c r="DNT26" s="103"/>
      <c r="DNU26" s="103"/>
      <c r="DNV26" s="103"/>
      <c r="DNW26" s="103"/>
      <c r="DNX26" s="103"/>
      <c r="DNY26" s="103"/>
      <c r="DNZ26" s="103"/>
      <c r="DOA26" s="103"/>
      <c r="DOB26" s="103"/>
      <c r="DOC26" s="103"/>
      <c r="DOD26" s="103"/>
      <c r="DOE26" s="103"/>
      <c r="DOF26" s="103"/>
      <c r="DOG26" s="103"/>
      <c r="DOH26" s="103"/>
      <c r="DOI26" s="103"/>
      <c r="DOJ26" s="103"/>
      <c r="DOK26" s="103"/>
      <c r="DOL26" s="103"/>
      <c r="DOM26" s="103"/>
      <c r="DON26" s="103"/>
      <c r="DOO26" s="103"/>
      <c r="DOP26" s="103"/>
      <c r="DOQ26" s="103"/>
      <c r="DOR26" s="103"/>
      <c r="DOS26" s="103"/>
      <c r="DOT26" s="103"/>
      <c r="DOU26" s="103"/>
      <c r="DOV26" s="103"/>
      <c r="DOW26" s="103"/>
      <c r="DOX26" s="103"/>
      <c r="DOY26" s="103"/>
      <c r="DOZ26" s="103"/>
      <c r="DPA26" s="103"/>
      <c r="DPB26" s="103"/>
      <c r="DPC26" s="103"/>
      <c r="DPD26" s="103"/>
      <c r="DPE26" s="103"/>
      <c r="DPF26" s="103"/>
      <c r="DPG26" s="103"/>
      <c r="DPH26" s="103"/>
      <c r="DPI26" s="103"/>
      <c r="DPJ26" s="103"/>
      <c r="DPK26" s="103"/>
      <c r="DPL26" s="103"/>
      <c r="DPM26" s="103"/>
      <c r="DPN26" s="103"/>
      <c r="DPO26" s="103"/>
      <c r="DPP26" s="103"/>
      <c r="DPQ26" s="103"/>
      <c r="DPR26" s="103"/>
      <c r="DPS26" s="103"/>
      <c r="DPT26" s="103"/>
      <c r="DPU26" s="103"/>
      <c r="DPV26" s="103"/>
      <c r="DPW26" s="103"/>
      <c r="DPX26" s="103"/>
      <c r="DPY26" s="103"/>
      <c r="DPZ26" s="103"/>
      <c r="DQA26" s="103"/>
      <c r="DQB26" s="103"/>
      <c r="DQC26" s="103"/>
      <c r="DQD26" s="103"/>
      <c r="DQE26" s="103"/>
      <c r="DQF26" s="103"/>
      <c r="DQG26" s="103"/>
      <c r="DQH26" s="103"/>
      <c r="DQI26" s="103"/>
      <c r="DQJ26" s="103"/>
      <c r="DQK26" s="103"/>
      <c r="DQL26" s="103"/>
      <c r="DQM26" s="103"/>
      <c r="DQN26" s="103"/>
      <c r="DQO26" s="103"/>
      <c r="DQP26" s="103"/>
      <c r="DQQ26" s="103"/>
      <c r="DQR26" s="103"/>
      <c r="DQS26" s="103"/>
      <c r="DQT26" s="103"/>
      <c r="DQU26" s="103"/>
      <c r="DQV26" s="103"/>
      <c r="DQW26" s="103"/>
      <c r="DQX26" s="103"/>
      <c r="DQY26" s="103"/>
      <c r="DQZ26" s="103"/>
      <c r="DRA26" s="103"/>
      <c r="DRB26" s="103"/>
      <c r="DRC26" s="103"/>
      <c r="DRD26" s="103"/>
      <c r="DRE26" s="103"/>
      <c r="DRF26" s="103"/>
      <c r="DRG26" s="103"/>
      <c r="DRH26" s="103"/>
      <c r="DRI26" s="103"/>
      <c r="DRJ26" s="103"/>
      <c r="DRK26" s="103"/>
      <c r="DRL26" s="103"/>
      <c r="DRM26" s="103"/>
      <c r="DRN26" s="103"/>
      <c r="DRO26" s="103"/>
      <c r="DRP26" s="103"/>
      <c r="DRQ26" s="103"/>
      <c r="DRR26" s="103"/>
      <c r="DRS26" s="103"/>
      <c r="DRT26" s="103"/>
      <c r="DRU26" s="103"/>
      <c r="DRV26" s="103"/>
      <c r="DRW26" s="103"/>
      <c r="DRX26" s="103"/>
      <c r="DRY26" s="103"/>
      <c r="DRZ26" s="103"/>
      <c r="DSA26" s="103"/>
      <c r="DSB26" s="103"/>
      <c r="DSC26" s="103"/>
      <c r="DSD26" s="103"/>
      <c r="DSE26" s="103"/>
      <c r="DSF26" s="103"/>
      <c r="DSG26" s="103"/>
      <c r="DSH26" s="103"/>
      <c r="DSI26" s="103"/>
      <c r="DSJ26" s="103"/>
      <c r="DSK26" s="103"/>
      <c r="DSL26" s="103"/>
      <c r="DSM26" s="103"/>
      <c r="DSN26" s="103"/>
      <c r="DSO26" s="103"/>
      <c r="DSP26" s="103"/>
      <c r="DSQ26" s="103"/>
      <c r="DSR26" s="103"/>
      <c r="DSS26" s="103"/>
      <c r="DST26" s="103"/>
      <c r="DSU26" s="103"/>
      <c r="DSV26" s="103"/>
      <c r="DSW26" s="103"/>
      <c r="DSX26" s="103"/>
      <c r="DSY26" s="103"/>
      <c r="DSZ26" s="103"/>
      <c r="DTA26" s="103"/>
      <c r="DTB26" s="103"/>
      <c r="DTC26" s="103"/>
      <c r="DTD26" s="103"/>
      <c r="DTE26" s="103"/>
      <c r="DTF26" s="103"/>
      <c r="DTG26" s="103"/>
      <c r="DTH26" s="103"/>
      <c r="DTI26" s="103"/>
      <c r="DTJ26" s="103"/>
      <c r="DTK26" s="103"/>
      <c r="DTL26" s="103"/>
      <c r="DTM26" s="103"/>
      <c r="DTN26" s="103"/>
      <c r="DTO26" s="103"/>
      <c r="DTP26" s="103"/>
      <c r="DTQ26" s="103"/>
      <c r="DTR26" s="103"/>
      <c r="DTS26" s="103"/>
      <c r="DTT26" s="103"/>
      <c r="DTU26" s="103"/>
      <c r="DTV26" s="103"/>
      <c r="DTW26" s="103"/>
      <c r="DTX26" s="103"/>
      <c r="DTY26" s="103"/>
      <c r="DTZ26" s="103"/>
      <c r="DUA26" s="103"/>
      <c r="DUB26" s="103"/>
      <c r="DUC26" s="103"/>
      <c r="DUD26" s="103"/>
      <c r="DUE26" s="103"/>
      <c r="DUF26" s="103"/>
      <c r="DUG26" s="103"/>
      <c r="DUH26" s="103"/>
      <c r="DUI26" s="103"/>
      <c r="DUJ26" s="103"/>
      <c r="DUK26" s="103"/>
      <c r="DUL26" s="103"/>
      <c r="DUM26" s="103"/>
      <c r="DUN26" s="103"/>
      <c r="DUO26" s="103"/>
      <c r="DUP26" s="103"/>
      <c r="DUQ26" s="103"/>
      <c r="DUR26" s="103"/>
      <c r="DUS26" s="103"/>
      <c r="DUT26" s="103"/>
      <c r="DUU26" s="103"/>
      <c r="DUV26" s="103"/>
      <c r="DUW26" s="103"/>
      <c r="DUX26" s="103"/>
      <c r="DUY26" s="103"/>
      <c r="DUZ26" s="103"/>
      <c r="DVA26" s="103"/>
      <c r="DVB26" s="103"/>
      <c r="DVC26" s="103"/>
      <c r="DVD26" s="103"/>
      <c r="DVE26" s="103"/>
      <c r="DVF26" s="103"/>
      <c r="DVG26" s="103"/>
      <c r="DVH26" s="103"/>
      <c r="DVI26" s="103"/>
      <c r="DVJ26" s="103"/>
      <c r="DVK26" s="103"/>
      <c r="DVL26" s="103"/>
      <c r="DVM26" s="103"/>
      <c r="DVN26" s="103"/>
      <c r="DVO26" s="103"/>
      <c r="DVP26" s="103"/>
      <c r="DVQ26" s="103"/>
      <c r="DVR26" s="103"/>
      <c r="DVS26" s="103"/>
      <c r="DVT26" s="103"/>
      <c r="DVU26" s="103"/>
      <c r="DVV26" s="103"/>
      <c r="DVW26" s="103"/>
      <c r="DVX26" s="103"/>
      <c r="DVY26" s="103"/>
      <c r="DVZ26" s="103"/>
      <c r="DWA26" s="103"/>
      <c r="DWB26" s="103"/>
      <c r="DWC26" s="103"/>
      <c r="DWD26" s="103"/>
      <c r="DWE26" s="103"/>
      <c r="DWF26" s="103"/>
      <c r="DWG26" s="103"/>
      <c r="DWH26" s="103"/>
      <c r="DWI26" s="103"/>
      <c r="DWJ26" s="103"/>
      <c r="DWK26" s="103"/>
      <c r="DWL26" s="103"/>
      <c r="DWM26" s="103"/>
      <c r="DWN26" s="103"/>
      <c r="DWO26" s="103"/>
      <c r="DWP26" s="103"/>
      <c r="DWQ26" s="103"/>
      <c r="DWR26" s="103"/>
      <c r="DWS26" s="103"/>
      <c r="DWT26" s="103"/>
      <c r="DWU26" s="103"/>
      <c r="DWV26" s="103"/>
      <c r="DWW26" s="103"/>
      <c r="DWX26" s="103"/>
      <c r="DWY26" s="103"/>
      <c r="DWZ26" s="103"/>
      <c r="DXA26" s="103"/>
      <c r="DXB26" s="103"/>
      <c r="DXC26" s="103"/>
      <c r="DXD26" s="103"/>
      <c r="DXE26" s="103"/>
      <c r="DXF26" s="103"/>
      <c r="DXG26" s="103"/>
      <c r="DXH26" s="103"/>
      <c r="DXI26" s="103"/>
      <c r="DXJ26" s="103"/>
      <c r="DXK26" s="103"/>
      <c r="DXL26" s="103"/>
      <c r="DXM26" s="103"/>
      <c r="DXN26" s="103"/>
      <c r="DXO26" s="103"/>
      <c r="DXP26" s="103"/>
      <c r="DXQ26" s="103"/>
      <c r="DXR26" s="103"/>
      <c r="DXS26" s="103"/>
      <c r="DXT26" s="103"/>
      <c r="DXU26" s="103"/>
      <c r="DXV26" s="103"/>
      <c r="DXW26" s="103"/>
      <c r="DXX26" s="103"/>
      <c r="DXY26" s="103"/>
      <c r="DXZ26" s="103"/>
      <c r="DYA26" s="103"/>
      <c r="DYB26" s="103"/>
      <c r="DYC26" s="103"/>
      <c r="DYD26" s="103"/>
      <c r="DYE26" s="103"/>
      <c r="DYF26" s="103"/>
      <c r="DYG26" s="103"/>
      <c r="DYH26" s="103"/>
      <c r="DYI26" s="103"/>
      <c r="DYJ26" s="103"/>
      <c r="DYK26" s="103"/>
      <c r="DYL26" s="103"/>
      <c r="DYM26" s="103"/>
      <c r="DYN26" s="103"/>
      <c r="DYO26" s="103"/>
      <c r="DYP26" s="103"/>
      <c r="DYQ26" s="103"/>
      <c r="DYR26" s="103"/>
      <c r="DYS26" s="103"/>
      <c r="DYT26" s="103"/>
      <c r="DYU26" s="103"/>
      <c r="DYV26" s="103"/>
      <c r="DYW26" s="103"/>
      <c r="DYX26" s="103"/>
      <c r="DYY26" s="103"/>
      <c r="DYZ26" s="103"/>
      <c r="DZA26" s="103"/>
      <c r="DZB26" s="103"/>
      <c r="DZC26" s="103"/>
      <c r="DZD26" s="103"/>
      <c r="DZE26" s="103"/>
      <c r="DZF26" s="103"/>
      <c r="DZG26" s="103"/>
      <c r="DZH26" s="103"/>
      <c r="DZI26" s="103"/>
      <c r="DZJ26" s="103"/>
      <c r="DZK26" s="103"/>
      <c r="DZL26" s="103"/>
      <c r="DZM26" s="103"/>
      <c r="DZN26" s="103"/>
      <c r="DZO26" s="103"/>
      <c r="DZP26" s="103"/>
      <c r="DZQ26" s="103"/>
      <c r="DZR26" s="103"/>
      <c r="DZS26" s="103"/>
      <c r="DZT26" s="103"/>
      <c r="DZU26" s="103"/>
      <c r="DZV26" s="103"/>
      <c r="DZW26" s="103"/>
      <c r="DZX26" s="103"/>
      <c r="DZY26" s="103"/>
      <c r="DZZ26" s="103"/>
      <c r="EAA26" s="103"/>
      <c r="EAB26" s="103"/>
      <c r="EAC26" s="103"/>
      <c r="EAD26" s="103"/>
      <c r="EAE26" s="103"/>
      <c r="EAF26" s="103"/>
      <c r="EAG26" s="103"/>
      <c r="EAH26" s="103"/>
      <c r="EAI26" s="103"/>
      <c r="EAJ26" s="103"/>
      <c r="EAK26" s="103"/>
      <c r="EAL26" s="103"/>
      <c r="EAM26" s="103"/>
      <c r="EAN26" s="103"/>
      <c r="EAO26" s="103"/>
      <c r="EAP26" s="103"/>
      <c r="EAQ26" s="103"/>
      <c r="EAR26" s="103"/>
      <c r="EAS26" s="103"/>
      <c r="EAT26" s="103"/>
      <c r="EAU26" s="103"/>
      <c r="EAV26" s="103"/>
      <c r="EAW26" s="103"/>
      <c r="EAX26" s="103"/>
      <c r="EAY26" s="103"/>
      <c r="EAZ26" s="103"/>
      <c r="EBA26" s="103"/>
      <c r="EBB26" s="103"/>
      <c r="EBC26" s="103"/>
      <c r="EBD26" s="103"/>
      <c r="EBE26" s="103"/>
      <c r="EBF26" s="103"/>
      <c r="EBG26" s="103"/>
      <c r="EBH26" s="103"/>
      <c r="EBI26" s="103"/>
      <c r="EBJ26" s="103"/>
      <c r="EBK26" s="103"/>
      <c r="EBL26" s="103"/>
      <c r="EBM26" s="103"/>
      <c r="EBN26" s="103"/>
      <c r="EBO26" s="103"/>
      <c r="EBP26" s="103"/>
      <c r="EBQ26" s="103"/>
      <c r="EBR26" s="103"/>
      <c r="EBS26" s="103"/>
      <c r="EBT26" s="103"/>
      <c r="EBU26" s="103"/>
      <c r="EBV26" s="103"/>
      <c r="EBW26" s="103"/>
      <c r="EBX26" s="103"/>
      <c r="EBY26" s="103"/>
      <c r="EBZ26" s="103"/>
      <c r="ECA26" s="103"/>
      <c r="ECB26" s="103"/>
      <c r="ECC26" s="103"/>
      <c r="ECD26" s="103"/>
      <c r="ECE26" s="103"/>
      <c r="ECF26" s="103"/>
      <c r="ECG26" s="103"/>
      <c r="ECH26" s="103"/>
      <c r="ECI26" s="103"/>
      <c r="ECJ26" s="103"/>
      <c r="ECK26" s="103"/>
      <c r="ECL26" s="103"/>
      <c r="ECM26" s="103"/>
      <c r="ECN26" s="103"/>
      <c r="ECO26" s="103"/>
      <c r="ECP26" s="103"/>
      <c r="ECQ26" s="103"/>
      <c r="ECR26" s="103"/>
      <c r="ECS26" s="103"/>
      <c r="ECT26" s="103"/>
      <c r="ECU26" s="103"/>
      <c r="ECV26" s="103"/>
      <c r="ECW26" s="103"/>
      <c r="ECX26" s="103"/>
      <c r="ECY26" s="103"/>
      <c r="ECZ26" s="103"/>
      <c r="EDA26" s="103"/>
      <c r="EDB26" s="103"/>
      <c r="EDC26" s="103"/>
      <c r="EDD26" s="103"/>
      <c r="EDE26" s="103"/>
      <c r="EDF26" s="103"/>
      <c r="EDG26" s="103"/>
      <c r="EDH26" s="103"/>
      <c r="EDI26" s="103"/>
      <c r="EDJ26" s="103"/>
      <c r="EDK26" s="103"/>
      <c r="EDL26" s="103"/>
      <c r="EDM26" s="103"/>
      <c r="EDN26" s="103"/>
      <c r="EDO26" s="103"/>
      <c r="EDP26" s="103"/>
      <c r="EDQ26" s="103"/>
      <c r="EDR26" s="103"/>
      <c r="EDS26" s="103"/>
      <c r="EDT26" s="103"/>
      <c r="EDU26" s="103"/>
      <c r="EDV26" s="103"/>
      <c r="EDW26" s="103"/>
      <c r="EDX26" s="103"/>
      <c r="EDY26" s="103"/>
      <c r="EDZ26" s="103"/>
      <c r="EEA26" s="103"/>
      <c r="EEB26" s="103"/>
      <c r="EEC26" s="103"/>
      <c r="EED26" s="103"/>
      <c r="EEE26" s="103"/>
      <c r="EEF26" s="103"/>
      <c r="EEG26" s="103"/>
      <c r="EEH26" s="103"/>
      <c r="EEI26" s="103"/>
      <c r="EEJ26" s="103"/>
      <c r="EEK26" s="103"/>
      <c r="EEL26" s="103"/>
      <c r="EEM26" s="103"/>
      <c r="EEN26" s="103"/>
      <c r="EEO26" s="103"/>
      <c r="EEP26" s="103"/>
      <c r="EEQ26" s="103"/>
      <c r="EER26" s="103"/>
      <c r="EES26" s="103"/>
      <c r="EET26" s="103"/>
      <c r="EEU26" s="103"/>
      <c r="EEV26" s="103"/>
      <c r="EEW26" s="103"/>
      <c r="EEX26" s="103"/>
      <c r="EEY26" s="103"/>
      <c r="EEZ26" s="103"/>
      <c r="EFA26" s="103"/>
      <c r="EFB26" s="103"/>
      <c r="EFC26" s="103"/>
      <c r="EFD26" s="103"/>
      <c r="EFE26" s="103"/>
      <c r="EFF26" s="103"/>
      <c r="EFG26" s="103"/>
      <c r="EFH26" s="103"/>
      <c r="EFI26" s="103"/>
      <c r="EFJ26" s="103"/>
      <c r="EFK26" s="103"/>
      <c r="EFL26" s="103"/>
      <c r="EFM26" s="103"/>
      <c r="EFN26" s="103"/>
      <c r="EFO26" s="103"/>
      <c r="EFP26" s="103"/>
      <c r="EFQ26" s="103"/>
      <c r="EFR26" s="103"/>
      <c r="EFS26" s="103"/>
      <c r="EFT26" s="103"/>
      <c r="EFU26" s="103"/>
      <c r="EFV26" s="103"/>
      <c r="EFW26" s="103"/>
      <c r="EFX26" s="103"/>
      <c r="EFY26" s="103"/>
      <c r="EFZ26" s="103"/>
      <c r="EGA26" s="103"/>
      <c r="EGB26" s="103"/>
      <c r="EGC26" s="103"/>
      <c r="EGD26" s="103"/>
      <c r="EGE26" s="103"/>
      <c r="EGF26" s="103"/>
      <c r="EGG26" s="103"/>
      <c r="EGH26" s="103"/>
      <c r="EGI26" s="103"/>
      <c r="EGJ26" s="103"/>
      <c r="EGK26" s="103"/>
      <c r="EGL26" s="103"/>
      <c r="EGM26" s="103"/>
      <c r="EGN26" s="103"/>
      <c r="EGO26" s="103"/>
      <c r="EGP26" s="103"/>
      <c r="EGQ26" s="103"/>
      <c r="EGR26" s="103"/>
      <c r="EGS26" s="103"/>
      <c r="EGT26" s="103"/>
      <c r="EGU26" s="103"/>
      <c r="EGV26" s="103"/>
      <c r="EGW26" s="103"/>
      <c r="EGX26" s="103"/>
      <c r="EGY26" s="103"/>
      <c r="EGZ26" s="103"/>
      <c r="EHA26" s="103"/>
      <c r="EHB26" s="103"/>
      <c r="EHC26" s="103"/>
      <c r="EHD26" s="103"/>
      <c r="EHE26" s="103"/>
      <c r="EHF26" s="103"/>
      <c r="EHG26" s="103"/>
      <c r="EHH26" s="103"/>
      <c r="EHI26" s="103"/>
      <c r="EHJ26" s="103"/>
      <c r="EHK26" s="103"/>
      <c r="EHL26" s="103"/>
      <c r="EHM26" s="103"/>
      <c r="EHN26" s="103"/>
      <c r="EHO26" s="103"/>
      <c r="EHP26" s="103"/>
      <c r="EHQ26" s="103"/>
      <c r="EHR26" s="103"/>
      <c r="EHS26" s="103"/>
      <c r="EHT26" s="103"/>
      <c r="EHU26" s="103"/>
      <c r="EHV26" s="103"/>
      <c r="EHW26" s="103"/>
      <c r="EHX26" s="103"/>
      <c r="EHY26" s="103"/>
      <c r="EHZ26" s="103"/>
      <c r="EIA26" s="103"/>
      <c r="EIB26" s="103"/>
      <c r="EIC26" s="103"/>
      <c r="EID26" s="103"/>
      <c r="EIE26" s="103"/>
      <c r="EIF26" s="103"/>
      <c r="EIG26" s="103"/>
      <c r="EIH26" s="103"/>
      <c r="EII26" s="103"/>
      <c r="EIJ26" s="103"/>
      <c r="EIK26" s="103"/>
      <c r="EIL26" s="103"/>
      <c r="EIM26" s="103"/>
      <c r="EIN26" s="103"/>
      <c r="EIO26" s="103"/>
      <c r="EIP26" s="103"/>
      <c r="EIQ26" s="103"/>
      <c r="EIR26" s="103"/>
      <c r="EIS26" s="103"/>
      <c r="EIT26" s="103"/>
      <c r="EIU26" s="103"/>
      <c r="EIV26" s="103"/>
      <c r="EIW26" s="103"/>
      <c r="EIX26" s="103"/>
      <c r="EIY26" s="103"/>
      <c r="EIZ26" s="103"/>
      <c r="EJA26" s="103"/>
      <c r="EJB26" s="103"/>
      <c r="EJC26" s="103"/>
      <c r="EJD26" s="103"/>
      <c r="EJE26" s="103"/>
      <c r="EJF26" s="103"/>
      <c r="EJG26" s="103"/>
      <c r="EJH26" s="103"/>
      <c r="EJI26" s="103"/>
      <c r="EJJ26" s="103"/>
      <c r="EJK26" s="103"/>
      <c r="EJL26" s="103"/>
      <c r="EJM26" s="103"/>
      <c r="EJN26" s="103"/>
      <c r="EJO26" s="103"/>
      <c r="EJP26" s="103"/>
      <c r="EJQ26" s="103"/>
      <c r="EJR26" s="103"/>
      <c r="EJS26" s="103"/>
      <c r="EJT26" s="103"/>
      <c r="EJU26" s="103"/>
      <c r="EJV26" s="103"/>
      <c r="EJW26" s="103"/>
      <c r="EJX26" s="103"/>
      <c r="EJY26" s="103"/>
      <c r="EJZ26" s="103"/>
      <c r="EKA26" s="103"/>
      <c r="EKB26" s="103"/>
      <c r="EKC26" s="103"/>
      <c r="EKD26" s="103"/>
      <c r="EKE26" s="103"/>
      <c r="EKF26" s="103"/>
      <c r="EKG26" s="103"/>
      <c r="EKH26" s="103"/>
      <c r="EKI26" s="103"/>
      <c r="EKJ26" s="103"/>
      <c r="EKK26" s="103"/>
      <c r="EKL26" s="103"/>
      <c r="EKM26" s="103"/>
      <c r="EKN26" s="103"/>
      <c r="EKO26" s="103"/>
      <c r="EKP26" s="103"/>
      <c r="EKQ26" s="103"/>
      <c r="EKR26" s="103"/>
      <c r="EKS26" s="103"/>
      <c r="EKT26" s="103"/>
      <c r="EKU26" s="103"/>
      <c r="EKV26" s="103"/>
      <c r="EKW26" s="103"/>
      <c r="EKX26" s="103"/>
      <c r="EKY26" s="103"/>
      <c r="EKZ26" s="103"/>
      <c r="ELA26" s="103"/>
      <c r="ELB26" s="103"/>
      <c r="ELC26" s="103"/>
      <c r="ELD26" s="103"/>
      <c r="ELE26" s="103"/>
      <c r="ELF26" s="103"/>
      <c r="ELG26" s="103"/>
      <c r="ELH26" s="103"/>
      <c r="ELI26" s="103"/>
      <c r="ELJ26" s="103"/>
      <c r="ELK26" s="103"/>
      <c r="ELL26" s="103"/>
      <c r="ELM26" s="103"/>
      <c r="ELN26" s="103"/>
      <c r="ELO26" s="103"/>
      <c r="ELP26" s="103"/>
      <c r="ELQ26" s="103"/>
      <c r="ELR26" s="103"/>
      <c r="ELS26" s="103"/>
      <c r="ELT26" s="103"/>
      <c r="ELU26" s="103"/>
      <c r="ELV26" s="103"/>
      <c r="ELW26" s="103"/>
      <c r="ELX26" s="103"/>
      <c r="ELY26" s="103"/>
      <c r="ELZ26" s="103"/>
      <c r="EMA26" s="103"/>
      <c r="EMB26" s="103"/>
      <c r="EMC26" s="103"/>
      <c r="EMD26" s="103"/>
      <c r="EME26" s="103"/>
      <c r="EMF26" s="103"/>
      <c r="EMG26" s="103"/>
      <c r="EMH26" s="103"/>
      <c r="EMI26" s="103"/>
      <c r="EMJ26" s="103"/>
      <c r="EMK26" s="103"/>
      <c r="EML26" s="103"/>
      <c r="EMM26" s="103"/>
      <c r="EMN26" s="103"/>
      <c r="EMO26" s="103"/>
      <c r="EMP26" s="103"/>
      <c r="EMQ26" s="103"/>
      <c r="EMR26" s="103"/>
      <c r="EMS26" s="103"/>
      <c r="EMT26" s="103"/>
      <c r="EMU26" s="103"/>
      <c r="EMV26" s="103"/>
      <c r="EMW26" s="103"/>
      <c r="EMX26" s="103"/>
      <c r="EMY26" s="103"/>
      <c r="EMZ26" s="103"/>
      <c r="ENA26" s="103"/>
      <c r="ENB26" s="103"/>
      <c r="ENC26" s="103"/>
      <c r="END26" s="103"/>
      <c r="ENE26" s="103"/>
      <c r="ENF26" s="103"/>
      <c r="ENG26" s="103"/>
      <c r="ENH26" s="103"/>
      <c r="ENI26" s="103"/>
      <c r="ENJ26" s="103"/>
      <c r="ENK26" s="103"/>
      <c r="ENL26" s="103"/>
      <c r="ENM26" s="103"/>
      <c r="ENN26" s="103"/>
      <c r="ENO26" s="103"/>
      <c r="ENP26" s="103"/>
      <c r="ENQ26" s="103"/>
      <c r="ENR26" s="103"/>
      <c r="ENS26" s="103"/>
      <c r="ENT26" s="103"/>
      <c r="ENU26" s="103"/>
      <c r="ENV26" s="103"/>
      <c r="ENW26" s="103"/>
      <c r="ENX26" s="103"/>
      <c r="ENY26" s="103"/>
      <c r="ENZ26" s="103"/>
      <c r="EOA26" s="103"/>
      <c r="EOB26" s="103"/>
      <c r="EOC26" s="103"/>
      <c r="EOD26" s="103"/>
      <c r="EOE26" s="103"/>
      <c r="EOF26" s="103"/>
      <c r="EOG26" s="103"/>
      <c r="EOH26" s="103"/>
      <c r="EOI26" s="103"/>
      <c r="EOJ26" s="103"/>
      <c r="EOK26" s="103"/>
      <c r="EOL26" s="103"/>
      <c r="EOM26" s="103"/>
      <c r="EON26" s="103"/>
      <c r="EOO26" s="103"/>
      <c r="EOP26" s="103"/>
      <c r="EOQ26" s="103"/>
      <c r="EOR26" s="103"/>
      <c r="EOS26" s="103"/>
      <c r="EOT26" s="103"/>
      <c r="EOU26" s="103"/>
      <c r="EOV26" s="103"/>
      <c r="EOW26" s="103"/>
      <c r="EOX26" s="103"/>
      <c r="EOY26" s="103"/>
      <c r="EOZ26" s="103"/>
      <c r="EPA26" s="103"/>
      <c r="EPB26" s="103"/>
      <c r="EPC26" s="103"/>
      <c r="EPD26" s="103"/>
      <c r="EPE26" s="103"/>
      <c r="EPF26" s="103"/>
      <c r="EPG26" s="103"/>
      <c r="EPH26" s="103"/>
      <c r="EPI26" s="103"/>
      <c r="EPJ26" s="103"/>
      <c r="EPK26" s="103"/>
      <c r="EPL26" s="103"/>
      <c r="EPM26" s="103"/>
      <c r="EPN26" s="103"/>
      <c r="EPO26" s="103"/>
      <c r="EPP26" s="103"/>
      <c r="EPQ26" s="103"/>
      <c r="EPR26" s="103"/>
      <c r="EPS26" s="103"/>
      <c r="EPT26" s="103"/>
      <c r="EPU26" s="103"/>
      <c r="EPV26" s="103"/>
      <c r="EPW26" s="103"/>
      <c r="EPX26" s="103"/>
      <c r="EPY26" s="103"/>
      <c r="EPZ26" s="103"/>
      <c r="EQA26" s="103"/>
      <c r="EQB26" s="103"/>
      <c r="EQC26" s="103"/>
      <c r="EQD26" s="103"/>
      <c r="EQE26" s="103"/>
      <c r="EQF26" s="103"/>
      <c r="EQG26" s="103"/>
      <c r="EQH26" s="103"/>
      <c r="EQI26" s="103"/>
      <c r="EQJ26" s="103"/>
      <c r="EQK26" s="103"/>
      <c r="EQL26" s="103"/>
      <c r="EQM26" s="103"/>
      <c r="EQN26" s="103"/>
      <c r="EQO26" s="103"/>
      <c r="EQP26" s="103"/>
      <c r="EQQ26" s="103"/>
      <c r="EQR26" s="103"/>
      <c r="EQS26" s="103"/>
      <c r="EQT26" s="103"/>
      <c r="EQU26" s="103"/>
      <c r="EQV26" s="103"/>
      <c r="EQW26" s="103"/>
      <c r="EQX26" s="103"/>
      <c r="EQY26" s="103"/>
      <c r="EQZ26" s="103"/>
      <c r="ERA26" s="103"/>
      <c r="ERB26" s="103"/>
      <c r="ERC26" s="103"/>
      <c r="ERD26" s="103"/>
      <c r="ERE26" s="103"/>
      <c r="ERF26" s="103"/>
      <c r="ERG26" s="103"/>
      <c r="ERH26" s="103"/>
      <c r="ERI26" s="103"/>
      <c r="ERJ26" s="103"/>
      <c r="ERK26" s="103"/>
      <c r="ERL26" s="103"/>
      <c r="ERM26" s="103"/>
      <c r="ERN26" s="103"/>
      <c r="ERO26" s="103"/>
      <c r="ERP26" s="103"/>
      <c r="ERQ26" s="103"/>
      <c r="ERR26" s="103"/>
      <c r="ERS26" s="103"/>
      <c r="ERT26" s="103"/>
      <c r="ERU26" s="103"/>
      <c r="ERV26" s="103"/>
      <c r="ERW26" s="103"/>
      <c r="ERX26" s="103"/>
      <c r="ERY26" s="103"/>
      <c r="ERZ26" s="103"/>
      <c r="ESA26" s="103"/>
      <c r="ESB26" s="103"/>
      <c r="ESC26" s="103"/>
      <c r="ESD26" s="103"/>
      <c r="ESE26" s="103"/>
      <c r="ESF26" s="103"/>
      <c r="ESG26" s="103"/>
      <c r="ESH26" s="103"/>
      <c r="ESI26" s="103"/>
      <c r="ESJ26" s="103"/>
      <c r="ESK26" s="103"/>
      <c r="ESL26" s="103"/>
      <c r="ESM26" s="103"/>
      <c r="ESN26" s="103"/>
      <c r="ESO26" s="103"/>
      <c r="ESP26" s="103"/>
      <c r="ESQ26" s="103"/>
      <c r="ESR26" s="103"/>
      <c r="ESS26" s="103"/>
      <c r="EST26" s="103"/>
      <c r="ESU26" s="103"/>
      <c r="ESV26" s="103"/>
      <c r="ESW26" s="103"/>
      <c r="ESX26" s="103"/>
      <c r="ESY26" s="103"/>
      <c r="ESZ26" s="103"/>
      <c r="ETA26" s="103"/>
      <c r="ETB26" s="103"/>
      <c r="ETC26" s="103"/>
      <c r="ETD26" s="103"/>
      <c r="ETE26" s="103"/>
      <c r="ETF26" s="103"/>
      <c r="ETG26" s="103"/>
      <c r="ETH26" s="103"/>
      <c r="ETI26" s="103"/>
      <c r="ETJ26" s="103"/>
      <c r="ETK26" s="103"/>
      <c r="ETL26" s="103"/>
      <c r="ETM26" s="103"/>
      <c r="ETN26" s="103"/>
      <c r="ETO26" s="103"/>
      <c r="ETP26" s="103"/>
      <c r="ETQ26" s="103"/>
      <c r="ETR26" s="103"/>
      <c r="ETS26" s="103"/>
      <c r="ETT26" s="103"/>
      <c r="ETU26" s="103"/>
      <c r="ETV26" s="103"/>
      <c r="ETW26" s="103"/>
      <c r="ETX26" s="103"/>
      <c r="ETY26" s="103"/>
      <c r="ETZ26" s="103"/>
      <c r="EUA26" s="103"/>
      <c r="EUB26" s="103"/>
      <c r="EUC26" s="103"/>
      <c r="EUD26" s="103"/>
      <c r="EUE26" s="103"/>
      <c r="EUF26" s="103"/>
      <c r="EUG26" s="103"/>
      <c r="EUH26" s="103"/>
      <c r="EUI26" s="103"/>
      <c r="EUJ26" s="103"/>
      <c r="EUK26" s="103"/>
      <c r="EUL26" s="103"/>
      <c r="EUM26" s="103"/>
      <c r="EUN26" s="103"/>
      <c r="EUO26" s="103"/>
      <c r="EUP26" s="103"/>
      <c r="EUQ26" s="103"/>
      <c r="EUR26" s="103"/>
      <c r="EUS26" s="103"/>
      <c r="EUT26" s="103"/>
      <c r="EUU26" s="103"/>
      <c r="EUV26" s="103"/>
      <c r="EUW26" s="103"/>
      <c r="EUX26" s="103"/>
      <c r="EUY26" s="103"/>
      <c r="EUZ26" s="103"/>
      <c r="EVA26" s="103"/>
      <c r="EVB26" s="103"/>
      <c r="EVC26" s="103"/>
      <c r="EVD26" s="103"/>
      <c r="EVE26" s="103"/>
      <c r="EVF26" s="103"/>
      <c r="EVG26" s="103"/>
      <c r="EVH26" s="103"/>
      <c r="EVI26" s="103"/>
      <c r="EVJ26" s="103"/>
      <c r="EVK26" s="103"/>
      <c r="EVL26" s="103"/>
      <c r="EVM26" s="103"/>
      <c r="EVN26" s="103"/>
      <c r="EVO26" s="103"/>
      <c r="EVP26" s="103"/>
      <c r="EVQ26" s="103"/>
      <c r="EVR26" s="103"/>
      <c r="EVS26" s="103"/>
      <c r="EVT26" s="103"/>
      <c r="EVU26" s="103"/>
      <c r="EVV26" s="103"/>
      <c r="EVW26" s="103"/>
      <c r="EVX26" s="103"/>
      <c r="EVY26" s="103"/>
      <c r="EVZ26" s="103"/>
      <c r="EWA26" s="103"/>
      <c r="EWB26" s="103"/>
      <c r="EWC26" s="103"/>
      <c r="EWD26" s="103"/>
      <c r="EWE26" s="103"/>
      <c r="EWF26" s="103"/>
      <c r="EWG26" s="103"/>
      <c r="EWH26" s="103"/>
      <c r="EWI26" s="103"/>
      <c r="EWJ26" s="103"/>
      <c r="EWK26" s="103"/>
      <c r="EWL26" s="103"/>
      <c r="EWM26" s="103"/>
      <c r="EWN26" s="103"/>
      <c r="EWO26" s="103"/>
      <c r="EWP26" s="103"/>
      <c r="EWQ26" s="103"/>
      <c r="EWR26" s="103"/>
      <c r="EWS26" s="103"/>
      <c r="EWT26" s="103"/>
      <c r="EWU26" s="103"/>
      <c r="EWV26" s="103"/>
      <c r="EWW26" s="103"/>
      <c r="EWX26" s="103"/>
      <c r="EWY26" s="103"/>
      <c r="EWZ26" s="103"/>
      <c r="EXA26" s="103"/>
      <c r="EXB26" s="103"/>
      <c r="EXC26" s="103"/>
      <c r="EXD26" s="103"/>
      <c r="EXE26" s="103"/>
      <c r="EXF26" s="103"/>
      <c r="EXG26" s="103"/>
      <c r="EXH26" s="103"/>
      <c r="EXI26" s="103"/>
      <c r="EXJ26" s="103"/>
      <c r="EXK26" s="103"/>
      <c r="EXL26" s="103"/>
      <c r="EXM26" s="103"/>
      <c r="EXN26" s="103"/>
      <c r="EXO26" s="103"/>
      <c r="EXP26" s="103"/>
      <c r="EXQ26" s="103"/>
      <c r="EXR26" s="103"/>
      <c r="EXS26" s="103"/>
      <c r="EXT26" s="103"/>
      <c r="EXU26" s="103"/>
      <c r="EXV26" s="103"/>
      <c r="EXW26" s="103"/>
      <c r="EXX26" s="103"/>
      <c r="EXY26" s="103"/>
      <c r="EXZ26" s="103"/>
      <c r="EYA26" s="103"/>
      <c r="EYB26" s="103"/>
      <c r="EYC26" s="103"/>
      <c r="EYD26" s="103"/>
      <c r="EYE26" s="103"/>
      <c r="EYF26" s="103"/>
      <c r="EYG26" s="103"/>
      <c r="EYH26" s="103"/>
      <c r="EYI26" s="103"/>
      <c r="EYJ26" s="103"/>
      <c r="EYK26" s="103"/>
      <c r="EYL26" s="103"/>
      <c r="EYM26" s="103"/>
      <c r="EYN26" s="103"/>
      <c r="EYO26" s="103"/>
      <c r="EYP26" s="103"/>
      <c r="EYQ26" s="103"/>
      <c r="EYR26" s="103"/>
      <c r="EYS26" s="103"/>
      <c r="EYT26" s="103"/>
      <c r="EYU26" s="103"/>
      <c r="EYV26" s="103"/>
      <c r="EYW26" s="103"/>
      <c r="EYX26" s="103"/>
      <c r="EYY26" s="103"/>
      <c r="EYZ26" s="103"/>
      <c r="EZA26" s="103"/>
      <c r="EZB26" s="103"/>
      <c r="EZC26" s="103"/>
      <c r="EZD26" s="103"/>
      <c r="EZE26" s="103"/>
      <c r="EZF26" s="103"/>
      <c r="EZG26" s="103"/>
      <c r="EZH26" s="103"/>
      <c r="EZI26" s="103"/>
      <c r="EZJ26" s="103"/>
      <c r="EZK26" s="103"/>
      <c r="EZL26" s="103"/>
      <c r="EZM26" s="103"/>
      <c r="EZN26" s="103"/>
      <c r="EZO26" s="103"/>
      <c r="EZP26" s="103"/>
      <c r="EZQ26" s="103"/>
      <c r="EZR26" s="103"/>
      <c r="EZS26" s="103"/>
      <c r="EZT26" s="103"/>
      <c r="EZU26" s="103"/>
      <c r="EZV26" s="103"/>
      <c r="EZW26" s="103"/>
      <c r="EZX26" s="103"/>
      <c r="EZY26" s="103"/>
      <c r="EZZ26" s="103"/>
      <c r="FAA26" s="103"/>
      <c r="FAB26" s="103"/>
      <c r="FAC26" s="103"/>
      <c r="FAD26" s="103"/>
      <c r="FAE26" s="103"/>
      <c r="FAF26" s="103"/>
      <c r="FAG26" s="103"/>
      <c r="FAH26" s="103"/>
      <c r="FAI26" s="103"/>
      <c r="FAJ26" s="103"/>
      <c r="FAK26" s="103"/>
      <c r="FAL26" s="103"/>
      <c r="FAM26" s="103"/>
      <c r="FAN26" s="103"/>
      <c r="FAO26" s="103"/>
      <c r="FAP26" s="103"/>
      <c r="FAQ26" s="103"/>
      <c r="FAR26" s="103"/>
      <c r="FAS26" s="103"/>
      <c r="FAT26" s="103"/>
      <c r="FAU26" s="103"/>
      <c r="FAV26" s="103"/>
      <c r="FAW26" s="103"/>
      <c r="FAX26" s="103"/>
      <c r="FAY26" s="103"/>
      <c r="FAZ26" s="103"/>
      <c r="FBA26" s="103"/>
      <c r="FBB26" s="103"/>
      <c r="FBC26" s="103"/>
      <c r="FBD26" s="103"/>
      <c r="FBE26" s="103"/>
      <c r="FBF26" s="103"/>
      <c r="FBG26" s="103"/>
      <c r="FBH26" s="103"/>
      <c r="FBI26" s="103"/>
      <c r="FBJ26" s="103"/>
      <c r="FBK26" s="103"/>
      <c r="FBL26" s="103"/>
      <c r="FBM26" s="103"/>
      <c r="FBN26" s="103"/>
      <c r="FBO26" s="103"/>
      <c r="FBP26" s="103"/>
      <c r="FBQ26" s="103"/>
      <c r="FBR26" s="103"/>
      <c r="FBS26" s="103"/>
      <c r="FBT26" s="103"/>
      <c r="FBU26" s="103"/>
      <c r="FBV26" s="103"/>
      <c r="FBW26" s="103"/>
      <c r="FBX26" s="103"/>
      <c r="FBY26" s="103"/>
      <c r="FBZ26" s="103"/>
      <c r="FCA26" s="103"/>
      <c r="FCB26" s="103"/>
      <c r="FCC26" s="103"/>
      <c r="FCD26" s="103"/>
      <c r="FCE26" s="103"/>
      <c r="FCF26" s="103"/>
      <c r="FCG26" s="103"/>
      <c r="FCH26" s="103"/>
      <c r="FCI26" s="103"/>
      <c r="FCJ26" s="103"/>
      <c r="FCK26" s="103"/>
      <c r="FCL26" s="103"/>
      <c r="FCM26" s="103"/>
      <c r="FCN26" s="103"/>
      <c r="FCO26" s="103"/>
      <c r="FCP26" s="103"/>
      <c r="FCQ26" s="103"/>
      <c r="FCR26" s="103"/>
      <c r="FCS26" s="103"/>
      <c r="FCT26" s="103"/>
      <c r="FCU26" s="103"/>
      <c r="FCV26" s="103"/>
      <c r="FCW26" s="103"/>
      <c r="FCX26" s="103"/>
      <c r="FCY26" s="103"/>
      <c r="FCZ26" s="103"/>
      <c r="FDA26" s="103"/>
      <c r="FDB26" s="103"/>
      <c r="FDC26" s="103"/>
      <c r="FDD26" s="103"/>
      <c r="FDE26" s="103"/>
      <c r="FDF26" s="103"/>
      <c r="FDG26" s="103"/>
      <c r="FDH26" s="103"/>
      <c r="FDI26" s="103"/>
      <c r="FDJ26" s="103"/>
      <c r="FDK26" s="103"/>
      <c r="FDL26" s="103"/>
      <c r="FDM26" s="103"/>
      <c r="FDN26" s="103"/>
      <c r="FDO26" s="103"/>
      <c r="FDP26" s="103"/>
      <c r="FDQ26" s="103"/>
      <c r="FDR26" s="103"/>
      <c r="FDS26" s="103"/>
      <c r="FDT26" s="103"/>
      <c r="FDU26" s="103"/>
      <c r="FDV26" s="103"/>
      <c r="FDW26" s="103"/>
      <c r="FDX26" s="103"/>
      <c r="FDY26" s="103"/>
      <c r="FDZ26" s="103"/>
      <c r="FEA26" s="103"/>
      <c r="FEB26" s="103"/>
      <c r="FEC26" s="103"/>
      <c r="FED26" s="103"/>
      <c r="FEE26" s="103"/>
      <c r="FEF26" s="103"/>
      <c r="FEG26" s="103"/>
      <c r="FEH26" s="103"/>
      <c r="FEI26" s="103"/>
      <c r="FEJ26" s="103"/>
      <c r="FEK26" s="103"/>
      <c r="FEL26" s="103"/>
      <c r="FEM26" s="103"/>
      <c r="FEN26" s="103"/>
      <c r="FEO26" s="103"/>
      <c r="FEP26" s="103"/>
      <c r="FEQ26" s="103"/>
      <c r="FER26" s="103"/>
      <c r="FES26" s="103"/>
      <c r="FET26" s="103"/>
      <c r="FEU26" s="103"/>
      <c r="FEV26" s="103"/>
      <c r="FEW26" s="103"/>
      <c r="FEX26" s="103"/>
      <c r="FEY26" s="103"/>
      <c r="FEZ26" s="103"/>
      <c r="FFA26" s="103"/>
      <c r="FFB26" s="103"/>
      <c r="FFC26" s="103"/>
      <c r="FFD26" s="103"/>
      <c r="FFE26" s="103"/>
      <c r="FFF26" s="103"/>
      <c r="FFG26" s="103"/>
      <c r="FFH26" s="103"/>
      <c r="FFI26" s="103"/>
      <c r="FFJ26" s="103"/>
      <c r="FFK26" s="103"/>
      <c r="FFL26" s="103"/>
      <c r="FFM26" s="103"/>
      <c r="FFN26" s="103"/>
      <c r="FFO26" s="103"/>
      <c r="FFP26" s="103"/>
      <c r="FFQ26" s="103"/>
      <c r="FFR26" s="103"/>
      <c r="FFS26" s="103"/>
      <c r="FFT26" s="103"/>
      <c r="FFU26" s="103"/>
      <c r="FFV26" s="103"/>
      <c r="FFW26" s="103"/>
      <c r="FFX26" s="103"/>
      <c r="FFY26" s="103"/>
      <c r="FFZ26" s="103"/>
      <c r="FGA26" s="103"/>
      <c r="FGB26" s="103"/>
      <c r="FGC26" s="103"/>
      <c r="FGD26" s="103"/>
      <c r="FGE26" s="103"/>
      <c r="FGF26" s="103"/>
      <c r="FGG26" s="103"/>
      <c r="FGH26" s="103"/>
      <c r="FGI26" s="103"/>
      <c r="FGJ26" s="103"/>
      <c r="FGK26" s="103"/>
      <c r="FGL26" s="103"/>
      <c r="FGM26" s="103"/>
      <c r="FGN26" s="103"/>
      <c r="FGO26" s="103"/>
      <c r="FGP26" s="103"/>
      <c r="FGQ26" s="103"/>
      <c r="FGR26" s="103"/>
      <c r="FGS26" s="103"/>
      <c r="FGT26" s="103"/>
      <c r="FGU26" s="103"/>
      <c r="FGV26" s="103"/>
      <c r="FGW26" s="103"/>
      <c r="FGX26" s="103"/>
      <c r="FGY26" s="103"/>
      <c r="FGZ26" s="103"/>
      <c r="FHA26" s="103"/>
      <c r="FHB26" s="103"/>
      <c r="FHC26" s="103"/>
      <c r="FHD26" s="103"/>
      <c r="FHE26" s="103"/>
      <c r="FHF26" s="103"/>
      <c r="FHG26" s="103"/>
      <c r="FHH26" s="103"/>
      <c r="FHI26" s="103"/>
      <c r="FHJ26" s="103"/>
      <c r="FHK26" s="103"/>
      <c r="FHL26" s="103"/>
      <c r="FHM26" s="103"/>
      <c r="FHN26" s="103"/>
      <c r="FHO26" s="103"/>
      <c r="FHP26" s="103"/>
      <c r="FHQ26" s="103"/>
      <c r="FHR26" s="103"/>
      <c r="FHS26" s="103"/>
      <c r="FHT26" s="103"/>
      <c r="FHU26" s="103"/>
      <c r="FHV26" s="103"/>
      <c r="FHW26" s="103"/>
      <c r="FHX26" s="103"/>
      <c r="FHY26" s="103"/>
      <c r="FHZ26" s="103"/>
      <c r="FIA26" s="103"/>
      <c r="FIB26" s="103"/>
      <c r="FIC26" s="103"/>
      <c r="FID26" s="103"/>
      <c r="FIE26" s="103"/>
      <c r="FIF26" s="103"/>
      <c r="FIG26" s="103"/>
      <c r="FIH26" s="103"/>
      <c r="FII26" s="103"/>
      <c r="FIJ26" s="103"/>
      <c r="FIK26" s="103"/>
      <c r="FIL26" s="103"/>
      <c r="FIM26" s="103"/>
      <c r="FIN26" s="103"/>
      <c r="FIO26" s="103"/>
      <c r="FIP26" s="103"/>
      <c r="FIQ26" s="103"/>
      <c r="FIR26" s="103"/>
      <c r="FIS26" s="103"/>
      <c r="FIT26" s="103"/>
      <c r="FIU26" s="103"/>
      <c r="FIV26" s="103"/>
      <c r="FIW26" s="103"/>
      <c r="FIX26" s="103"/>
      <c r="FIY26" s="103"/>
      <c r="FIZ26" s="103"/>
      <c r="FJA26" s="103"/>
      <c r="FJB26" s="103"/>
      <c r="FJC26" s="103"/>
      <c r="FJD26" s="103"/>
      <c r="FJE26" s="103"/>
      <c r="FJF26" s="103"/>
      <c r="FJG26" s="103"/>
      <c r="FJH26" s="103"/>
      <c r="FJI26" s="103"/>
      <c r="FJJ26" s="103"/>
      <c r="FJK26" s="103"/>
      <c r="FJL26" s="103"/>
      <c r="FJM26" s="103"/>
      <c r="FJN26" s="103"/>
      <c r="FJO26" s="103"/>
      <c r="FJP26" s="103"/>
      <c r="FJQ26" s="103"/>
      <c r="FJR26" s="103"/>
      <c r="FJS26" s="103"/>
      <c r="FJT26" s="103"/>
      <c r="FJU26" s="103"/>
      <c r="FJV26" s="103"/>
      <c r="FJW26" s="103"/>
      <c r="FJX26" s="103"/>
      <c r="FJY26" s="103"/>
      <c r="FJZ26" s="103"/>
      <c r="FKA26" s="103"/>
      <c r="FKB26" s="103"/>
      <c r="FKC26" s="103"/>
      <c r="FKD26" s="103"/>
      <c r="FKE26" s="103"/>
      <c r="FKF26" s="103"/>
      <c r="FKG26" s="103"/>
      <c r="FKH26" s="103"/>
      <c r="FKI26" s="103"/>
      <c r="FKJ26" s="103"/>
      <c r="FKK26" s="103"/>
      <c r="FKL26" s="103"/>
      <c r="FKM26" s="103"/>
      <c r="FKN26" s="103"/>
      <c r="FKO26" s="103"/>
      <c r="FKP26" s="103"/>
      <c r="FKQ26" s="103"/>
      <c r="FKR26" s="103"/>
      <c r="FKS26" s="103"/>
      <c r="FKT26" s="103"/>
      <c r="FKU26" s="103"/>
      <c r="FKV26" s="103"/>
      <c r="FKW26" s="103"/>
      <c r="FKX26" s="103"/>
      <c r="FKY26" s="103"/>
      <c r="FKZ26" s="103"/>
      <c r="FLA26" s="103"/>
      <c r="FLB26" s="103"/>
      <c r="FLC26" s="103"/>
      <c r="FLD26" s="103"/>
      <c r="FLE26" s="103"/>
      <c r="FLF26" s="103"/>
      <c r="FLG26" s="103"/>
      <c r="FLH26" s="103"/>
      <c r="FLI26" s="103"/>
      <c r="FLJ26" s="103"/>
      <c r="FLK26" s="103"/>
      <c r="FLL26" s="103"/>
      <c r="FLM26" s="103"/>
      <c r="FLN26" s="103"/>
      <c r="FLO26" s="103"/>
      <c r="FLP26" s="103"/>
      <c r="FLQ26" s="103"/>
      <c r="FLR26" s="103"/>
      <c r="FLS26" s="103"/>
      <c r="FLT26" s="103"/>
      <c r="FLU26" s="103"/>
      <c r="FLV26" s="103"/>
      <c r="FLW26" s="103"/>
      <c r="FLX26" s="103"/>
      <c r="FLY26" s="103"/>
      <c r="FLZ26" s="103"/>
      <c r="FMA26" s="103"/>
      <c r="FMB26" s="103"/>
      <c r="FMC26" s="103"/>
      <c r="FMD26" s="103"/>
      <c r="FME26" s="103"/>
      <c r="FMF26" s="103"/>
      <c r="FMG26" s="103"/>
      <c r="FMH26" s="103"/>
      <c r="FMI26" s="103"/>
      <c r="FMJ26" s="103"/>
      <c r="FMK26" s="103"/>
      <c r="FML26" s="103"/>
      <c r="FMM26" s="103"/>
      <c r="FMN26" s="103"/>
      <c r="FMO26" s="103"/>
      <c r="FMP26" s="103"/>
      <c r="FMQ26" s="103"/>
      <c r="FMR26" s="103"/>
      <c r="FMS26" s="103"/>
      <c r="FMT26" s="103"/>
      <c r="FMU26" s="103"/>
      <c r="FMV26" s="103"/>
      <c r="FMW26" s="103"/>
      <c r="FMX26" s="103"/>
      <c r="FMY26" s="103"/>
      <c r="FMZ26" s="103"/>
      <c r="FNA26" s="103"/>
      <c r="FNB26" s="103"/>
      <c r="FNC26" s="103"/>
      <c r="FND26" s="103"/>
      <c r="FNE26" s="103"/>
      <c r="FNF26" s="103"/>
      <c r="FNG26" s="103"/>
      <c r="FNH26" s="103"/>
      <c r="FNI26" s="103"/>
      <c r="FNJ26" s="103"/>
      <c r="FNK26" s="103"/>
      <c r="FNL26" s="103"/>
      <c r="FNM26" s="103"/>
      <c r="FNN26" s="103"/>
      <c r="FNO26" s="103"/>
      <c r="FNP26" s="103"/>
      <c r="FNQ26" s="103"/>
      <c r="FNR26" s="103"/>
      <c r="FNS26" s="103"/>
      <c r="FNT26" s="103"/>
      <c r="FNU26" s="103"/>
      <c r="FNV26" s="103"/>
      <c r="FNW26" s="103"/>
      <c r="FNX26" s="103"/>
      <c r="FNY26" s="103"/>
      <c r="FNZ26" s="103"/>
      <c r="FOA26" s="103"/>
      <c r="FOB26" s="103"/>
      <c r="FOC26" s="103"/>
      <c r="FOD26" s="103"/>
      <c r="FOE26" s="103"/>
      <c r="FOF26" s="103"/>
      <c r="FOG26" s="103"/>
      <c r="FOH26" s="103"/>
      <c r="FOI26" s="103"/>
      <c r="FOJ26" s="103"/>
      <c r="FOK26" s="103"/>
      <c r="FOL26" s="103"/>
      <c r="FOM26" s="103"/>
      <c r="FON26" s="103"/>
      <c r="FOO26" s="103"/>
      <c r="FOP26" s="103"/>
      <c r="FOQ26" s="103"/>
      <c r="FOR26" s="103"/>
      <c r="FOS26" s="103"/>
      <c r="FOT26" s="103"/>
      <c r="FOU26" s="103"/>
      <c r="FOV26" s="103"/>
      <c r="FOW26" s="103"/>
      <c r="FOX26" s="103"/>
      <c r="FOY26" s="103"/>
      <c r="FOZ26" s="103"/>
      <c r="FPA26" s="103"/>
      <c r="FPB26" s="103"/>
      <c r="FPC26" s="103"/>
      <c r="FPD26" s="103"/>
      <c r="FPE26" s="103"/>
      <c r="FPF26" s="103"/>
      <c r="FPG26" s="103"/>
      <c r="FPH26" s="103"/>
      <c r="FPI26" s="103"/>
      <c r="FPJ26" s="103"/>
      <c r="FPK26" s="103"/>
      <c r="FPL26" s="103"/>
      <c r="FPM26" s="103"/>
      <c r="FPN26" s="103"/>
      <c r="FPO26" s="103"/>
      <c r="FPP26" s="103"/>
      <c r="FPQ26" s="103"/>
      <c r="FPR26" s="103"/>
      <c r="FPS26" s="103"/>
      <c r="FPT26" s="103"/>
      <c r="FPU26" s="103"/>
      <c r="FPV26" s="103"/>
      <c r="FPW26" s="103"/>
      <c r="FPX26" s="103"/>
      <c r="FPY26" s="103"/>
      <c r="FPZ26" s="103"/>
      <c r="FQA26" s="103"/>
      <c r="FQB26" s="103"/>
      <c r="FQC26" s="103"/>
      <c r="FQD26" s="103"/>
      <c r="FQE26" s="103"/>
      <c r="FQF26" s="103"/>
      <c r="FQG26" s="103"/>
      <c r="FQH26" s="103"/>
      <c r="FQI26" s="103"/>
      <c r="FQJ26" s="103"/>
      <c r="FQK26" s="103"/>
      <c r="FQL26" s="103"/>
      <c r="FQM26" s="103"/>
      <c r="FQN26" s="103"/>
      <c r="FQO26" s="103"/>
      <c r="FQP26" s="103"/>
      <c r="FQQ26" s="103"/>
      <c r="FQR26" s="103"/>
      <c r="FQS26" s="103"/>
      <c r="FQT26" s="103"/>
      <c r="FQU26" s="103"/>
      <c r="FQV26" s="103"/>
      <c r="FQW26" s="103"/>
      <c r="FQX26" s="103"/>
      <c r="FQY26" s="103"/>
      <c r="FQZ26" s="103"/>
      <c r="FRA26" s="103"/>
      <c r="FRB26" s="103"/>
      <c r="FRC26" s="103"/>
      <c r="FRD26" s="103"/>
      <c r="FRE26" s="103"/>
      <c r="FRF26" s="103"/>
      <c r="FRG26" s="103"/>
      <c r="FRH26" s="103"/>
      <c r="FRI26" s="103"/>
      <c r="FRJ26" s="103"/>
      <c r="FRK26" s="103"/>
      <c r="FRL26" s="103"/>
      <c r="FRM26" s="103"/>
      <c r="FRN26" s="103"/>
      <c r="FRO26" s="103"/>
      <c r="FRP26" s="103"/>
      <c r="FRQ26" s="103"/>
      <c r="FRR26" s="103"/>
      <c r="FRS26" s="103"/>
      <c r="FRT26" s="103"/>
      <c r="FRU26" s="103"/>
      <c r="FRV26" s="103"/>
      <c r="FRW26" s="103"/>
      <c r="FRX26" s="103"/>
      <c r="FRY26" s="103"/>
      <c r="FRZ26" s="103"/>
      <c r="FSA26" s="103"/>
      <c r="FSB26" s="103"/>
      <c r="FSC26" s="103"/>
      <c r="FSD26" s="103"/>
      <c r="FSE26" s="103"/>
      <c r="FSF26" s="103"/>
      <c r="FSG26" s="103"/>
      <c r="FSH26" s="103"/>
      <c r="FSI26" s="103"/>
      <c r="FSJ26" s="103"/>
      <c r="FSK26" s="103"/>
      <c r="FSL26" s="103"/>
      <c r="FSM26" s="103"/>
      <c r="FSN26" s="103"/>
      <c r="FSO26" s="103"/>
      <c r="FSP26" s="103"/>
      <c r="FSQ26" s="103"/>
      <c r="FSR26" s="103"/>
      <c r="FSS26" s="103"/>
      <c r="FST26" s="103"/>
      <c r="FSU26" s="103"/>
      <c r="FSV26" s="103"/>
      <c r="FSW26" s="103"/>
      <c r="FSX26" s="103"/>
      <c r="FSY26" s="103"/>
      <c r="FSZ26" s="103"/>
      <c r="FTA26" s="103"/>
      <c r="FTB26" s="103"/>
      <c r="FTC26" s="103"/>
      <c r="FTD26" s="103"/>
      <c r="FTE26" s="103"/>
      <c r="FTF26" s="103"/>
      <c r="FTG26" s="103"/>
      <c r="FTH26" s="103"/>
      <c r="FTI26" s="103"/>
      <c r="FTJ26" s="103"/>
      <c r="FTK26" s="103"/>
      <c r="FTL26" s="103"/>
      <c r="FTM26" s="103"/>
      <c r="FTN26" s="103"/>
      <c r="FTO26" s="103"/>
      <c r="FTP26" s="103"/>
      <c r="FTQ26" s="103"/>
      <c r="FTR26" s="103"/>
      <c r="FTS26" s="103"/>
      <c r="FTT26" s="103"/>
      <c r="FTU26" s="103"/>
      <c r="FTV26" s="103"/>
      <c r="FTW26" s="103"/>
      <c r="FTX26" s="103"/>
      <c r="FTY26" s="103"/>
      <c r="FTZ26" s="103"/>
      <c r="FUA26" s="103"/>
      <c r="FUB26" s="103"/>
      <c r="FUC26" s="103"/>
      <c r="FUD26" s="103"/>
      <c r="FUE26" s="103"/>
      <c r="FUF26" s="103"/>
      <c r="FUG26" s="103"/>
      <c r="FUH26" s="103"/>
      <c r="FUI26" s="103"/>
      <c r="FUJ26" s="103"/>
      <c r="FUK26" s="103"/>
      <c r="FUL26" s="103"/>
      <c r="FUM26" s="103"/>
      <c r="FUN26" s="103"/>
      <c r="FUO26" s="103"/>
      <c r="FUP26" s="103"/>
      <c r="FUQ26" s="103"/>
      <c r="FUR26" s="103"/>
      <c r="FUS26" s="103"/>
      <c r="FUT26" s="103"/>
      <c r="FUU26" s="103"/>
      <c r="FUV26" s="103"/>
      <c r="FUW26" s="103"/>
      <c r="FUX26" s="103"/>
      <c r="FUY26" s="103"/>
      <c r="FUZ26" s="103"/>
      <c r="FVA26" s="103"/>
      <c r="FVB26" s="103"/>
      <c r="FVC26" s="103"/>
      <c r="FVD26" s="103"/>
      <c r="FVE26" s="103"/>
      <c r="FVF26" s="103"/>
      <c r="FVG26" s="103"/>
      <c r="FVH26" s="103"/>
      <c r="FVI26" s="103"/>
      <c r="FVJ26" s="103"/>
      <c r="FVK26" s="103"/>
      <c r="FVL26" s="103"/>
      <c r="FVM26" s="103"/>
      <c r="FVN26" s="103"/>
      <c r="FVO26" s="103"/>
      <c r="FVP26" s="103"/>
      <c r="FVQ26" s="103"/>
      <c r="FVR26" s="103"/>
      <c r="FVS26" s="103"/>
      <c r="FVT26" s="103"/>
      <c r="FVU26" s="103"/>
      <c r="FVV26" s="103"/>
      <c r="FVW26" s="103"/>
      <c r="FVX26" s="103"/>
      <c r="FVY26" s="103"/>
      <c r="FVZ26" s="103"/>
      <c r="FWA26" s="103"/>
      <c r="FWB26" s="103"/>
      <c r="FWC26" s="103"/>
      <c r="FWD26" s="103"/>
      <c r="FWE26" s="103"/>
      <c r="FWF26" s="103"/>
      <c r="FWG26" s="103"/>
      <c r="FWH26" s="103"/>
      <c r="FWI26" s="103"/>
      <c r="FWJ26" s="103"/>
      <c r="FWK26" s="103"/>
      <c r="FWL26" s="103"/>
      <c r="FWM26" s="103"/>
      <c r="FWN26" s="103"/>
      <c r="FWO26" s="103"/>
      <c r="FWP26" s="103"/>
      <c r="FWQ26" s="103"/>
      <c r="FWR26" s="103"/>
      <c r="FWS26" s="103"/>
      <c r="FWT26" s="103"/>
      <c r="FWU26" s="103"/>
      <c r="FWV26" s="103"/>
      <c r="FWW26" s="103"/>
      <c r="FWX26" s="103"/>
      <c r="FWY26" s="103"/>
      <c r="FWZ26" s="103"/>
      <c r="FXA26" s="103"/>
      <c r="FXB26" s="103"/>
      <c r="FXC26" s="103"/>
      <c r="FXD26" s="103"/>
      <c r="FXE26" s="103"/>
      <c r="FXF26" s="103"/>
      <c r="FXG26" s="103"/>
      <c r="FXH26" s="103"/>
      <c r="FXI26" s="103"/>
      <c r="FXJ26" s="103"/>
      <c r="FXK26" s="103"/>
      <c r="FXL26" s="103"/>
      <c r="FXM26" s="103"/>
      <c r="FXN26" s="103"/>
      <c r="FXO26" s="103"/>
      <c r="FXP26" s="103"/>
      <c r="FXQ26" s="103"/>
      <c r="FXR26" s="103"/>
      <c r="FXS26" s="103"/>
      <c r="FXT26" s="103"/>
      <c r="FXU26" s="103"/>
      <c r="FXV26" s="103"/>
      <c r="FXW26" s="103"/>
      <c r="FXX26" s="103"/>
      <c r="FXY26" s="103"/>
      <c r="FXZ26" s="103"/>
      <c r="FYA26" s="103"/>
      <c r="FYB26" s="103"/>
      <c r="FYC26" s="103"/>
      <c r="FYD26" s="103"/>
      <c r="FYE26" s="103"/>
      <c r="FYF26" s="103"/>
      <c r="FYG26" s="103"/>
      <c r="FYH26" s="103"/>
      <c r="FYI26" s="103"/>
      <c r="FYJ26" s="103"/>
      <c r="FYK26" s="103"/>
      <c r="FYL26" s="103"/>
      <c r="FYM26" s="103"/>
      <c r="FYN26" s="103"/>
      <c r="FYO26" s="103"/>
      <c r="FYP26" s="103"/>
      <c r="FYQ26" s="103"/>
      <c r="FYR26" s="103"/>
      <c r="FYS26" s="103"/>
      <c r="FYT26" s="103"/>
      <c r="FYU26" s="103"/>
      <c r="FYV26" s="103"/>
      <c r="FYW26" s="103"/>
      <c r="FYX26" s="103"/>
      <c r="FYY26" s="103"/>
      <c r="FYZ26" s="103"/>
      <c r="FZA26" s="103"/>
      <c r="FZB26" s="103"/>
      <c r="FZC26" s="103"/>
      <c r="FZD26" s="103"/>
      <c r="FZE26" s="103"/>
      <c r="FZF26" s="103"/>
      <c r="FZG26" s="103"/>
      <c r="FZH26" s="103"/>
      <c r="FZI26" s="103"/>
      <c r="FZJ26" s="103"/>
      <c r="FZK26" s="103"/>
      <c r="FZL26" s="103"/>
      <c r="FZM26" s="103"/>
      <c r="FZN26" s="103"/>
      <c r="FZO26" s="103"/>
      <c r="FZP26" s="103"/>
      <c r="FZQ26" s="103"/>
      <c r="FZR26" s="103"/>
      <c r="FZS26" s="103"/>
      <c r="FZT26" s="103"/>
      <c r="FZU26" s="103"/>
      <c r="FZV26" s="103"/>
      <c r="FZW26" s="103"/>
      <c r="FZX26" s="103"/>
      <c r="FZY26" s="103"/>
      <c r="FZZ26" s="103"/>
      <c r="GAA26" s="103"/>
      <c r="GAB26" s="103"/>
      <c r="GAC26" s="103"/>
      <c r="GAD26" s="103"/>
      <c r="GAE26" s="103"/>
      <c r="GAF26" s="103"/>
      <c r="GAG26" s="103"/>
      <c r="GAH26" s="103"/>
      <c r="GAI26" s="103"/>
      <c r="GAJ26" s="103"/>
      <c r="GAK26" s="103"/>
      <c r="GAL26" s="103"/>
      <c r="GAM26" s="103"/>
      <c r="GAN26" s="103"/>
      <c r="GAO26" s="103"/>
      <c r="GAP26" s="103"/>
      <c r="GAQ26" s="103"/>
      <c r="GAR26" s="103"/>
      <c r="GAS26" s="103"/>
      <c r="GAT26" s="103"/>
      <c r="GAU26" s="103"/>
      <c r="GAV26" s="103"/>
      <c r="GAW26" s="103"/>
      <c r="GAX26" s="103"/>
      <c r="GAY26" s="103"/>
      <c r="GAZ26" s="103"/>
      <c r="GBA26" s="103"/>
      <c r="GBB26" s="103"/>
      <c r="GBC26" s="103"/>
      <c r="GBD26" s="103"/>
      <c r="GBE26" s="103"/>
      <c r="GBF26" s="103"/>
      <c r="GBG26" s="103"/>
      <c r="GBH26" s="103"/>
      <c r="GBI26" s="103"/>
      <c r="GBJ26" s="103"/>
      <c r="GBK26" s="103"/>
      <c r="GBL26" s="103"/>
      <c r="GBM26" s="103"/>
      <c r="GBN26" s="103"/>
      <c r="GBO26" s="103"/>
      <c r="GBP26" s="103"/>
      <c r="GBQ26" s="103"/>
      <c r="GBR26" s="103"/>
      <c r="GBS26" s="103"/>
      <c r="GBT26" s="103"/>
      <c r="GBU26" s="103"/>
      <c r="GBV26" s="103"/>
      <c r="GBW26" s="103"/>
      <c r="GBX26" s="103"/>
      <c r="GBY26" s="103"/>
      <c r="GBZ26" s="103"/>
      <c r="GCA26" s="103"/>
      <c r="GCB26" s="103"/>
      <c r="GCC26" s="103"/>
      <c r="GCD26" s="103"/>
      <c r="GCE26" s="103"/>
      <c r="GCF26" s="103"/>
      <c r="GCG26" s="103"/>
      <c r="GCH26" s="103"/>
      <c r="GCI26" s="103"/>
      <c r="GCJ26" s="103"/>
      <c r="GCK26" s="103"/>
      <c r="GCL26" s="103"/>
      <c r="GCM26" s="103"/>
      <c r="GCN26" s="103"/>
      <c r="GCO26" s="103"/>
      <c r="GCP26" s="103"/>
      <c r="GCQ26" s="103"/>
      <c r="GCR26" s="103"/>
      <c r="GCS26" s="103"/>
      <c r="GCT26" s="103"/>
      <c r="GCU26" s="103"/>
      <c r="GCV26" s="103"/>
      <c r="GCW26" s="103"/>
      <c r="GCX26" s="103"/>
      <c r="GCY26" s="103"/>
      <c r="GCZ26" s="103"/>
      <c r="GDA26" s="103"/>
      <c r="GDB26" s="103"/>
      <c r="GDC26" s="103"/>
      <c r="GDD26" s="103"/>
      <c r="GDE26" s="103"/>
      <c r="GDF26" s="103"/>
      <c r="GDG26" s="103"/>
      <c r="GDH26" s="103"/>
      <c r="GDI26" s="103"/>
      <c r="GDJ26" s="103"/>
      <c r="GDK26" s="103"/>
      <c r="GDL26" s="103"/>
      <c r="GDM26" s="103"/>
      <c r="GDN26" s="103"/>
      <c r="GDO26" s="103"/>
      <c r="GDP26" s="103"/>
      <c r="GDQ26" s="103"/>
      <c r="GDR26" s="103"/>
      <c r="GDS26" s="103"/>
      <c r="GDT26" s="103"/>
      <c r="GDU26" s="103"/>
      <c r="GDV26" s="103"/>
      <c r="GDW26" s="103"/>
      <c r="GDX26" s="103"/>
      <c r="GDY26" s="103"/>
      <c r="GDZ26" s="103"/>
      <c r="GEA26" s="103"/>
      <c r="GEB26" s="103"/>
      <c r="GEC26" s="103"/>
      <c r="GED26" s="103"/>
      <c r="GEE26" s="103"/>
      <c r="GEF26" s="103"/>
      <c r="GEG26" s="103"/>
      <c r="GEH26" s="103"/>
      <c r="GEI26" s="103"/>
      <c r="GEJ26" s="103"/>
      <c r="GEK26" s="103"/>
      <c r="GEL26" s="103"/>
      <c r="GEM26" s="103"/>
      <c r="GEN26" s="103"/>
      <c r="GEO26" s="103"/>
      <c r="GEP26" s="103"/>
      <c r="GEQ26" s="103"/>
      <c r="GER26" s="103"/>
      <c r="GES26" s="103"/>
      <c r="GET26" s="103"/>
      <c r="GEU26" s="103"/>
      <c r="GEV26" s="103"/>
      <c r="GEW26" s="103"/>
      <c r="GEX26" s="103"/>
      <c r="GEY26" s="103"/>
      <c r="GEZ26" s="103"/>
      <c r="GFA26" s="103"/>
      <c r="GFB26" s="103"/>
      <c r="GFC26" s="103"/>
      <c r="GFD26" s="103"/>
      <c r="GFE26" s="103"/>
      <c r="GFF26" s="103"/>
      <c r="GFG26" s="103"/>
      <c r="GFH26" s="103"/>
      <c r="GFI26" s="103"/>
      <c r="GFJ26" s="103"/>
      <c r="GFK26" s="103"/>
      <c r="GFL26" s="103"/>
      <c r="GFM26" s="103"/>
      <c r="GFN26" s="103"/>
      <c r="GFO26" s="103"/>
      <c r="GFP26" s="103"/>
      <c r="GFQ26" s="103"/>
      <c r="GFR26" s="103"/>
      <c r="GFS26" s="103"/>
      <c r="GFT26" s="103"/>
      <c r="GFU26" s="103"/>
      <c r="GFV26" s="103"/>
      <c r="GFW26" s="103"/>
      <c r="GFX26" s="103"/>
      <c r="GFY26" s="103"/>
      <c r="GFZ26" s="103"/>
      <c r="GGA26" s="103"/>
      <c r="GGB26" s="103"/>
      <c r="GGC26" s="103"/>
      <c r="GGD26" s="103"/>
      <c r="GGE26" s="103"/>
      <c r="GGF26" s="103"/>
      <c r="GGG26" s="103"/>
      <c r="GGH26" s="103"/>
      <c r="GGI26" s="103"/>
      <c r="GGJ26" s="103"/>
      <c r="GGK26" s="103"/>
      <c r="GGL26" s="103"/>
      <c r="GGM26" s="103"/>
      <c r="GGN26" s="103"/>
      <c r="GGO26" s="103"/>
      <c r="GGP26" s="103"/>
      <c r="GGQ26" s="103"/>
      <c r="GGR26" s="103"/>
      <c r="GGS26" s="103"/>
      <c r="GGT26" s="103"/>
      <c r="GGU26" s="103"/>
      <c r="GGV26" s="103"/>
      <c r="GGW26" s="103"/>
      <c r="GGX26" s="103"/>
      <c r="GGY26" s="103"/>
      <c r="GGZ26" s="103"/>
      <c r="GHA26" s="103"/>
      <c r="GHB26" s="103"/>
      <c r="GHC26" s="103"/>
      <c r="GHD26" s="103"/>
      <c r="GHE26" s="103"/>
      <c r="GHF26" s="103"/>
      <c r="GHG26" s="103"/>
      <c r="GHH26" s="103"/>
      <c r="GHI26" s="103"/>
      <c r="GHJ26" s="103"/>
      <c r="GHK26" s="103"/>
      <c r="GHL26" s="103"/>
      <c r="GHM26" s="103"/>
      <c r="GHN26" s="103"/>
      <c r="GHO26" s="103"/>
      <c r="GHP26" s="103"/>
      <c r="GHQ26" s="103"/>
      <c r="GHR26" s="103"/>
      <c r="GHS26" s="103"/>
      <c r="GHT26" s="103"/>
      <c r="GHU26" s="103"/>
      <c r="GHV26" s="103"/>
      <c r="GHW26" s="103"/>
      <c r="GHX26" s="103"/>
      <c r="GHY26" s="103"/>
      <c r="GHZ26" s="103"/>
      <c r="GIA26" s="103"/>
      <c r="GIB26" s="103"/>
      <c r="GIC26" s="103"/>
      <c r="GID26" s="103"/>
      <c r="GIE26" s="103"/>
      <c r="GIF26" s="103"/>
      <c r="GIG26" s="103"/>
      <c r="GIH26" s="103"/>
      <c r="GII26" s="103"/>
      <c r="GIJ26" s="103"/>
      <c r="GIK26" s="103"/>
      <c r="GIL26" s="103"/>
      <c r="GIM26" s="103"/>
      <c r="GIN26" s="103"/>
      <c r="GIO26" s="103"/>
      <c r="GIP26" s="103"/>
      <c r="GIQ26" s="103"/>
      <c r="GIR26" s="103"/>
      <c r="GIS26" s="103"/>
      <c r="GIT26" s="103"/>
      <c r="GIU26" s="103"/>
      <c r="GIV26" s="103"/>
      <c r="GIW26" s="103"/>
      <c r="GIX26" s="103"/>
      <c r="GIY26" s="103"/>
      <c r="GIZ26" s="103"/>
      <c r="GJA26" s="103"/>
      <c r="GJB26" s="103"/>
      <c r="GJC26" s="103"/>
      <c r="GJD26" s="103"/>
      <c r="GJE26" s="103"/>
      <c r="GJF26" s="103"/>
      <c r="GJG26" s="103"/>
      <c r="GJH26" s="103"/>
      <c r="GJI26" s="103"/>
      <c r="GJJ26" s="103"/>
      <c r="GJK26" s="103"/>
      <c r="GJL26" s="103"/>
      <c r="GJM26" s="103"/>
      <c r="GJN26" s="103"/>
      <c r="GJO26" s="103"/>
      <c r="GJP26" s="103"/>
      <c r="GJQ26" s="103"/>
      <c r="GJR26" s="103"/>
      <c r="GJS26" s="103"/>
      <c r="GJT26" s="103"/>
      <c r="GJU26" s="103"/>
      <c r="GJV26" s="103"/>
      <c r="GJW26" s="103"/>
      <c r="GJX26" s="103"/>
      <c r="GJY26" s="103"/>
      <c r="GJZ26" s="103"/>
      <c r="GKA26" s="103"/>
      <c r="GKB26" s="103"/>
      <c r="GKC26" s="103"/>
      <c r="GKD26" s="103"/>
      <c r="GKE26" s="103"/>
      <c r="GKF26" s="103"/>
      <c r="GKG26" s="103"/>
      <c r="GKH26" s="103"/>
      <c r="GKI26" s="103"/>
      <c r="GKJ26" s="103"/>
      <c r="GKK26" s="103"/>
      <c r="GKL26" s="103"/>
      <c r="GKM26" s="103"/>
      <c r="GKN26" s="103"/>
      <c r="GKO26" s="103"/>
      <c r="GKP26" s="103"/>
      <c r="GKQ26" s="103"/>
      <c r="GKR26" s="103"/>
      <c r="GKS26" s="103"/>
      <c r="GKT26" s="103"/>
      <c r="GKU26" s="103"/>
      <c r="GKV26" s="103"/>
      <c r="GKW26" s="103"/>
      <c r="GKX26" s="103"/>
      <c r="GKY26" s="103"/>
      <c r="GKZ26" s="103"/>
      <c r="GLA26" s="103"/>
      <c r="GLB26" s="103"/>
      <c r="GLC26" s="103"/>
      <c r="GLD26" s="103"/>
      <c r="GLE26" s="103"/>
      <c r="GLF26" s="103"/>
      <c r="GLG26" s="103"/>
      <c r="GLH26" s="103"/>
      <c r="GLI26" s="103"/>
      <c r="GLJ26" s="103"/>
      <c r="GLK26" s="103"/>
      <c r="GLL26" s="103"/>
      <c r="GLM26" s="103"/>
      <c r="GLN26" s="103"/>
      <c r="GLO26" s="103"/>
      <c r="GLP26" s="103"/>
      <c r="GLQ26" s="103"/>
      <c r="GLR26" s="103"/>
      <c r="GLS26" s="103"/>
      <c r="GLT26" s="103"/>
      <c r="GLU26" s="103"/>
      <c r="GLV26" s="103"/>
      <c r="GLW26" s="103"/>
      <c r="GLX26" s="103"/>
      <c r="GLY26" s="103"/>
      <c r="GLZ26" s="103"/>
      <c r="GMA26" s="103"/>
      <c r="GMB26" s="103"/>
      <c r="GMC26" s="103"/>
      <c r="GMD26" s="103"/>
      <c r="GME26" s="103"/>
      <c r="GMF26" s="103"/>
      <c r="GMG26" s="103"/>
      <c r="GMH26" s="103"/>
      <c r="GMI26" s="103"/>
      <c r="GMJ26" s="103"/>
      <c r="GMK26" s="103"/>
      <c r="GML26" s="103"/>
      <c r="GMM26" s="103"/>
      <c r="GMN26" s="103"/>
      <c r="GMO26" s="103"/>
      <c r="GMP26" s="103"/>
      <c r="GMQ26" s="103"/>
      <c r="GMR26" s="103"/>
      <c r="GMS26" s="103"/>
      <c r="GMT26" s="103"/>
      <c r="GMU26" s="103"/>
      <c r="GMV26" s="103"/>
      <c r="GMW26" s="103"/>
      <c r="GMX26" s="103"/>
      <c r="GMY26" s="103"/>
      <c r="GMZ26" s="103"/>
      <c r="GNA26" s="103"/>
      <c r="GNB26" s="103"/>
      <c r="GNC26" s="103"/>
      <c r="GND26" s="103"/>
      <c r="GNE26" s="103"/>
      <c r="GNF26" s="103"/>
      <c r="GNG26" s="103"/>
      <c r="GNH26" s="103"/>
      <c r="GNI26" s="103"/>
      <c r="GNJ26" s="103"/>
      <c r="GNK26" s="103"/>
      <c r="GNL26" s="103"/>
      <c r="GNM26" s="103"/>
      <c r="GNN26" s="103"/>
      <c r="GNO26" s="103"/>
      <c r="GNP26" s="103"/>
      <c r="GNQ26" s="103"/>
      <c r="GNR26" s="103"/>
      <c r="GNS26" s="103"/>
      <c r="GNT26" s="103"/>
      <c r="GNU26" s="103"/>
      <c r="GNV26" s="103"/>
      <c r="GNW26" s="103"/>
      <c r="GNX26" s="103"/>
      <c r="GNY26" s="103"/>
      <c r="GNZ26" s="103"/>
      <c r="GOA26" s="103"/>
      <c r="GOB26" s="103"/>
      <c r="GOC26" s="103"/>
      <c r="GOD26" s="103"/>
      <c r="GOE26" s="103"/>
      <c r="GOF26" s="103"/>
      <c r="GOG26" s="103"/>
      <c r="GOH26" s="103"/>
      <c r="GOI26" s="103"/>
      <c r="GOJ26" s="103"/>
      <c r="GOK26" s="103"/>
      <c r="GOL26" s="103"/>
      <c r="GOM26" s="103"/>
      <c r="GON26" s="103"/>
      <c r="GOO26" s="103"/>
      <c r="GOP26" s="103"/>
      <c r="GOQ26" s="103"/>
      <c r="GOR26" s="103"/>
      <c r="GOS26" s="103"/>
      <c r="GOT26" s="103"/>
      <c r="GOU26" s="103"/>
      <c r="GOV26" s="103"/>
      <c r="GOW26" s="103"/>
      <c r="GOX26" s="103"/>
      <c r="GOY26" s="103"/>
      <c r="GOZ26" s="103"/>
      <c r="GPA26" s="103"/>
      <c r="GPB26" s="103"/>
      <c r="GPC26" s="103"/>
      <c r="GPD26" s="103"/>
      <c r="GPE26" s="103"/>
      <c r="GPF26" s="103"/>
      <c r="GPG26" s="103"/>
      <c r="GPH26" s="103"/>
      <c r="GPI26" s="103"/>
      <c r="GPJ26" s="103"/>
      <c r="GPK26" s="103"/>
      <c r="GPL26" s="103"/>
      <c r="GPM26" s="103"/>
      <c r="GPN26" s="103"/>
      <c r="GPO26" s="103"/>
      <c r="GPP26" s="103"/>
      <c r="GPQ26" s="103"/>
      <c r="GPR26" s="103"/>
      <c r="GPS26" s="103"/>
      <c r="GPT26" s="103"/>
      <c r="GPU26" s="103"/>
      <c r="GPV26" s="103"/>
      <c r="GPW26" s="103"/>
      <c r="GPX26" s="103"/>
      <c r="GPY26" s="103"/>
      <c r="GPZ26" s="103"/>
      <c r="GQA26" s="103"/>
      <c r="GQB26" s="103"/>
      <c r="GQC26" s="103"/>
      <c r="GQD26" s="103"/>
      <c r="GQE26" s="103"/>
      <c r="GQF26" s="103"/>
      <c r="GQG26" s="103"/>
      <c r="GQH26" s="103"/>
      <c r="GQI26" s="103"/>
      <c r="GQJ26" s="103"/>
      <c r="GQK26" s="103"/>
      <c r="GQL26" s="103"/>
      <c r="GQM26" s="103"/>
      <c r="GQN26" s="103"/>
      <c r="GQO26" s="103"/>
      <c r="GQP26" s="103"/>
      <c r="GQQ26" s="103"/>
      <c r="GQR26" s="103"/>
      <c r="GQS26" s="103"/>
      <c r="GQT26" s="103"/>
      <c r="GQU26" s="103"/>
      <c r="GQV26" s="103"/>
      <c r="GQW26" s="103"/>
      <c r="GQX26" s="103"/>
      <c r="GQY26" s="103"/>
      <c r="GQZ26" s="103"/>
      <c r="GRA26" s="103"/>
      <c r="GRB26" s="103"/>
      <c r="GRC26" s="103"/>
      <c r="GRD26" s="103"/>
      <c r="GRE26" s="103"/>
      <c r="GRF26" s="103"/>
      <c r="GRG26" s="103"/>
      <c r="GRH26" s="103"/>
      <c r="GRI26" s="103"/>
      <c r="GRJ26" s="103"/>
      <c r="GRK26" s="103"/>
      <c r="GRL26" s="103"/>
      <c r="GRM26" s="103"/>
      <c r="GRN26" s="103"/>
      <c r="GRO26" s="103"/>
      <c r="GRP26" s="103"/>
      <c r="GRQ26" s="103"/>
      <c r="GRR26" s="103"/>
      <c r="GRS26" s="103"/>
      <c r="GRT26" s="103"/>
      <c r="GRU26" s="103"/>
      <c r="GRV26" s="103"/>
      <c r="GRW26" s="103"/>
      <c r="GRX26" s="103"/>
      <c r="GRY26" s="103"/>
      <c r="GRZ26" s="103"/>
      <c r="GSA26" s="103"/>
      <c r="GSB26" s="103"/>
      <c r="GSC26" s="103"/>
      <c r="GSD26" s="103"/>
      <c r="GSE26" s="103"/>
      <c r="GSF26" s="103"/>
      <c r="GSG26" s="103"/>
      <c r="GSH26" s="103"/>
      <c r="GSI26" s="103"/>
      <c r="GSJ26" s="103"/>
      <c r="GSK26" s="103"/>
      <c r="GSL26" s="103"/>
      <c r="GSM26" s="103"/>
      <c r="GSN26" s="103"/>
      <c r="GSO26" s="103"/>
      <c r="GSP26" s="103"/>
      <c r="GSQ26" s="103"/>
      <c r="GSR26" s="103"/>
      <c r="GSS26" s="103"/>
      <c r="GST26" s="103"/>
      <c r="GSU26" s="103"/>
      <c r="GSV26" s="103"/>
      <c r="GSW26" s="103"/>
      <c r="GSX26" s="103"/>
      <c r="GSY26" s="103"/>
      <c r="GSZ26" s="103"/>
      <c r="GTA26" s="103"/>
      <c r="GTB26" s="103"/>
      <c r="GTC26" s="103"/>
      <c r="GTD26" s="103"/>
      <c r="GTE26" s="103"/>
      <c r="GTF26" s="103"/>
      <c r="GTG26" s="103"/>
      <c r="GTH26" s="103"/>
      <c r="GTI26" s="103"/>
      <c r="GTJ26" s="103"/>
      <c r="GTK26" s="103"/>
      <c r="GTL26" s="103"/>
      <c r="GTM26" s="103"/>
      <c r="GTN26" s="103"/>
      <c r="GTO26" s="103"/>
      <c r="GTP26" s="103"/>
      <c r="GTQ26" s="103"/>
      <c r="GTR26" s="103"/>
      <c r="GTS26" s="103"/>
      <c r="GTT26" s="103"/>
      <c r="GTU26" s="103"/>
      <c r="GTV26" s="103"/>
      <c r="GTW26" s="103"/>
      <c r="GTX26" s="103"/>
      <c r="GTY26" s="103"/>
      <c r="GTZ26" s="103"/>
      <c r="GUA26" s="103"/>
      <c r="GUB26" s="103"/>
      <c r="GUC26" s="103"/>
      <c r="GUD26" s="103"/>
      <c r="GUE26" s="103"/>
      <c r="GUF26" s="103"/>
      <c r="GUG26" s="103"/>
      <c r="GUH26" s="103"/>
      <c r="GUI26" s="103"/>
      <c r="GUJ26" s="103"/>
      <c r="GUK26" s="103"/>
      <c r="GUL26" s="103"/>
      <c r="GUM26" s="103"/>
      <c r="GUN26" s="103"/>
      <c r="GUO26" s="103"/>
      <c r="GUP26" s="103"/>
      <c r="GUQ26" s="103"/>
      <c r="GUR26" s="103"/>
      <c r="GUS26" s="103"/>
      <c r="GUT26" s="103"/>
      <c r="GUU26" s="103"/>
      <c r="GUV26" s="103"/>
      <c r="GUW26" s="103"/>
      <c r="GUX26" s="103"/>
      <c r="GUY26" s="103"/>
      <c r="GUZ26" s="103"/>
      <c r="GVA26" s="103"/>
      <c r="GVB26" s="103"/>
      <c r="GVC26" s="103"/>
      <c r="GVD26" s="103"/>
      <c r="GVE26" s="103"/>
      <c r="GVF26" s="103"/>
      <c r="GVG26" s="103"/>
      <c r="GVH26" s="103"/>
      <c r="GVI26" s="103"/>
      <c r="GVJ26" s="103"/>
      <c r="GVK26" s="103"/>
      <c r="GVL26" s="103"/>
      <c r="GVM26" s="103"/>
      <c r="GVN26" s="103"/>
      <c r="GVO26" s="103"/>
      <c r="GVP26" s="103"/>
      <c r="GVQ26" s="103"/>
      <c r="GVR26" s="103"/>
      <c r="GVS26" s="103"/>
      <c r="GVT26" s="103"/>
      <c r="GVU26" s="103"/>
      <c r="GVV26" s="103"/>
      <c r="GVW26" s="103"/>
      <c r="GVX26" s="103"/>
      <c r="GVY26" s="103"/>
      <c r="GVZ26" s="103"/>
      <c r="GWA26" s="103"/>
      <c r="GWB26" s="103"/>
      <c r="GWC26" s="103"/>
      <c r="GWD26" s="103"/>
      <c r="GWE26" s="103"/>
      <c r="GWF26" s="103"/>
      <c r="GWG26" s="103"/>
      <c r="GWH26" s="103"/>
      <c r="GWI26" s="103"/>
      <c r="GWJ26" s="103"/>
      <c r="GWK26" s="103"/>
      <c r="GWL26" s="103"/>
      <c r="GWM26" s="103"/>
      <c r="GWN26" s="103"/>
      <c r="GWO26" s="103"/>
      <c r="GWP26" s="103"/>
      <c r="GWQ26" s="103"/>
      <c r="GWR26" s="103"/>
      <c r="GWS26" s="103"/>
      <c r="GWT26" s="103"/>
      <c r="GWU26" s="103"/>
      <c r="GWV26" s="103"/>
      <c r="GWW26" s="103"/>
      <c r="GWX26" s="103"/>
      <c r="GWY26" s="103"/>
      <c r="GWZ26" s="103"/>
      <c r="GXA26" s="103"/>
      <c r="GXB26" s="103"/>
      <c r="GXC26" s="103"/>
      <c r="GXD26" s="103"/>
      <c r="GXE26" s="103"/>
      <c r="GXF26" s="103"/>
      <c r="GXG26" s="103"/>
      <c r="GXH26" s="103"/>
      <c r="GXI26" s="103"/>
      <c r="GXJ26" s="103"/>
      <c r="GXK26" s="103"/>
      <c r="GXL26" s="103"/>
      <c r="GXM26" s="103"/>
      <c r="GXN26" s="103"/>
      <c r="GXO26" s="103"/>
      <c r="GXP26" s="103"/>
      <c r="GXQ26" s="103"/>
      <c r="GXR26" s="103"/>
      <c r="GXS26" s="103"/>
      <c r="GXT26" s="103"/>
      <c r="GXU26" s="103"/>
      <c r="GXV26" s="103"/>
      <c r="GXW26" s="103"/>
      <c r="GXX26" s="103"/>
      <c r="GXY26" s="103"/>
      <c r="GXZ26" s="103"/>
      <c r="GYA26" s="103"/>
      <c r="GYB26" s="103"/>
      <c r="GYC26" s="103"/>
      <c r="GYD26" s="103"/>
      <c r="GYE26" s="103"/>
      <c r="GYF26" s="103"/>
      <c r="GYG26" s="103"/>
      <c r="GYH26" s="103"/>
      <c r="GYI26" s="103"/>
      <c r="GYJ26" s="103"/>
      <c r="GYK26" s="103"/>
      <c r="GYL26" s="103"/>
      <c r="GYM26" s="103"/>
      <c r="GYN26" s="103"/>
      <c r="GYO26" s="103"/>
      <c r="GYP26" s="103"/>
      <c r="GYQ26" s="103"/>
      <c r="GYR26" s="103"/>
      <c r="GYS26" s="103"/>
      <c r="GYT26" s="103"/>
      <c r="GYU26" s="103"/>
      <c r="GYV26" s="103"/>
      <c r="GYW26" s="103"/>
      <c r="GYX26" s="103"/>
      <c r="GYY26" s="103"/>
      <c r="GYZ26" s="103"/>
      <c r="GZA26" s="103"/>
      <c r="GZB26" s="103"/>
      <c r="GZC26" s="103"/>
      <c r="GZD26" s="103"/>
      <c r="GZE26" s="103"/>
      <c r="GZF26" s="103"/>
      <c r="GZG26" s="103"/>
      <c r="GZH26" s="103"/>
      <c r="GZI26" s="103"/>
      <c r="GZJ26" s="103"/>
      <c r="GZK26" s="103"/>
      <c r="GZL26" s="103"/>
      <c r="GZM26" s="103"/>
      <c r="GZN26" s="103"/>
      <c r="GZO26" s="103"/>
      <c r="GZP26" s="103"/>
      <c r="GZQ26" s="103"/>
      <c r="GZR26" s="103"/>
      <c r="GZS26" s="103"/>
      <c r="GZT26" s="103"/>
      <c r="GZU26" s="103"/>
      <c r="GZV26" s="103"/>
      <c r="GZW26" s="103"/>
      <c r="GZX26" s="103"/>
      <c r="GZY26" s="103"/>
      <c r="GZZ26" s="103"/>
      <c r="HAA26" s="103"/>
      <c r="HAB26" s="103"/>
      <c r="HAC26" s="103"/>
      <c r="HAD26" s="103"/>
      <c r="HAE26" s="103"/>
      <c r="HAF26" s="103"/>
      <c r="HAG26" s="103"/>
      <c r="HAH26" s="103"/>
      <c r="HAI26" s="103"/>
      <c r="HAJ26" s="103"/>
      <c r="HAK26" s="103"/>
      <c r="HAL26" s="103"/>
      <c r="HAM26" s="103"/>
      <c r="HAN26" s="103"/>
      <c r="HAO26" s="103"/>
      <c r="HAP26" s="103"/>
      <c r="HAQ26" s="103"/>
      <c r="HAR26" s="103"/>
      <c r="HAS26" s="103"/>
      <c r="HAT26" s="103"/>
      <c r="HAU26" s="103"/>
      <c r="HAV26" s="103"/>
      <c r="HAW26" s="103"/>
      <c r="HAX26" s="103"/>
      <c r="HAY26" s="103"/>
      <c r="HAZ26" s="103"/>
      <c r="HBA26" s="103"/>
      <c r="HBB26" s="103"/>
      <c r="HBC26" s="103"/>
      <c r="HBD26" s="103"/>
      <c r="HBE26" s="103"/>
      <c r="HBF26" s="103"/>
      <c r="HBG26" s="103"/>
      <c r="HBH26" s="103"/>
      <c r="HBI26" s="103"/>
      <c r="HBJ26" s="103"/>
      <c r="HBK26" s="103"/>
      <c r="HBL26" s="103"/>
      <c r="HBM26" s="103"/>
      <c r="HBN26" s="103"/>
      <c r="HBO26" s="103"/>
      <c r="HBP26" s="103"/>
      <c r="HBQ26" s="103"/>
      <c r="HBR26" s="103"/>
      <c r="HBS26" s="103"/>
      <c r="HBT26" s="103"/>
      <c r="HBU26" s="103"/>
      <c r="HBV26" s="103"/>
      <c r="HBW26" s="103"/>
      <c r="HBX26" s="103"/>
      <c r="HBY26" s="103"/>
      <c r="HBZ26" s="103"/>
      <c r="HCA26" s="103"/>
      <c r="HCB26" s="103"/>
      <c r="HCC26" s="103"/>
      <c r="HCD26" s="103"/>
      <c r="HCE26" s="103"/>
      <c r="HCF26" s="103"/>
      <c r="HCG26" s="103"/>
      <c r="HCH26" s="103"/>
      <c r="HCI26" s="103"/>
      <c r="HCJ26" s="103"/>
      <c r="HCK26" s="103"/>
      <c r="HCL26" s="103"/>
      <c r="HCM26" s="103"/>
      <c r="HCN26" s="103"/>
      <c r="HCO26" s="103"/>
      <c r="HCP26" s="103"/>
      <c r="HCQ26" s="103"/>
      <c r="HCR26" s="103"/>
      <c r="HCS26" s="103"/>
      <c r="HCT26" s="103"/>
      <c r="HCU26" s="103"/>
      <c r="HCV26" s="103"/>
      <c r="HCW26" s="103"/>
      <c r="HCX26" s="103"/>
      <c r="HCY26" s="103"/>
      <c r="HCZ26" s="103"/>
      <c r="HDA26" s="103"/>
      <c r="HDB26" s="103"/>
      <c r="HDC26" s="103"/>
      <c r="HDD26" s="103"/>
      <c r="HDE26" s="103"/>
      <c r="HDF26" s="103"/>
      <c r="HDG26" s="103"/>
      <c r="HDH26" s="103"/>
      <c r="HDI26" s="103"/>
      <c r="HDJ26" s="103"/>
      <c r="HDK26" s="103"/>
      <c r="HDL26" s="103"/>
      <c r="HDM26" s="103"/>
      <c r="HDN26" s="103"/>
      <c r="HDO26" s="103"/>
      <c r="HDP26" s="103"/>
      <c r="HDQ26" s="103"/>
      <c r="HDR26" s="103"/>
      <c r="HDS26" s="103"/>
      <c r="HDT26" s="103"/>
      <c r="HDU26" s="103"/>
      <c r="HDV26" s="103"/>
      <c r="HDW26" s="103"/>
      <c r="HDX26" s="103"/>
      <c r="HDY26" s="103"/>
      <c r="HDZ26" s="103"/>
      <c r="HEA26" s="103"/>
      <c r="HEB26" s="103"/>
      <c r="HEC26" s="103"/>
      <c r="HED26" s="103"/>
      <c r="HEE26" s="103"/>
      <c r="HEF26" s="103"/>
      <c r="HEG26" s="103"/>
      <c r="HEH26" s="103"/>
      <c r="HEI26" s="103"/>
      <c r="HEJ26" s="103"/>
      <c r="HEK26" s="103"/>
      <c r="HEL26" s="103"/>
      <c r="HEM26" s="103"/>
      <c r="HEN26" s="103"/>
      <c r="HEO26" s="103"/>
      <c r="HEP26" s="103"/>
      <c r="HEQ26" s="103"/>
      <c r="HER26" s="103"/>
      <c r="HES26" s="103"/>
      <c r="HET26" s="103"/>
      <c r="HEU26" s="103"/>
      <c r="HEV26" s="103"/>
      <c r="HEW26" s="103"/>
      <c r="HEX26" s="103"/>
      <c r="HEY26" s="103"/>
      <c r="HEZ26" s="103"/>
      <c r="HFA26" s="103"/>
      <c r="HFB26" s="103"/>
      <c r="HFC26" s="103"/>
      <c r="HFD26" s="103"/>
      <c r="HFE26" s="103"/>
      <c r="HFF26" s="103"/>
      <c r="HFG26" s="103"/>
      <c r="HFH26" s="103"/>
      <c r="HFI26" s="103"/>
      <c r="HFJ26" s="103"/>
      <c r="HFK26" s="103"/>
      <c r="HFL26" s="103"/>
      <c r="HFM26" s="103"/>
      <c r="HFN26" s="103"/>
      <c r="HFO26" s="103"/>
      <c r="HFP26" s="103"/>
      <c r="HFQ26" s="103"/>
      <c r="HFR26" s="103"/>
      <c r="HFS26" s="103"/>
      <c r="HFT26" s="103"/>
      <c r="HFU26" s="103"/>
      <c r="HFV26" s="103"/>
      <c r="HFW26" s="103"/>
      <c r="HFX26" s="103"/>
      <c r="HFY26" s="103"/>
      <c r="HFZ26" s="103"/>
      <c r="HGA26" s="103"/>
      <c r="HGB26" s="103"/>
      <c r="HGC26" s="103"/>
      <c r="HGD26" s="103"/>
      <c r="HGE26" s="103"/>
      <c r="HGF26" s="103"/>
      <c r="HGG26" s="103"/>
      <c r="HGH26" s="103"/>
      <c r="HGI26" s="103"/>
      <c r="HGJ26" s="103"/>
      <c r="HGK26" s="103"/>
      <c r="HGL26" s="103"/>
      <c r="HGM26" s="103"/>
      <c r="HGN26" s="103"/>
      <c r="HGO26" s="103"/>
      <c r="HGP26" s="103"/>
      <c r="HGQ26" s="103"/>
      <c r="HGR26" s="103"/>
      <c r="HGS26" s="103"/>
      <c r="HGT26" s="103"/>
      <c r="HGU26" s="103"/>
      <c r="HGV26" s="103"/>
      <c r="HGW26" s="103"/>
      <c r="HGX26" s="103"/>
      <c r="HGY26" s="103"/>
      <c r="HGZ26" s="103"/>
      <c r="HHA26" s="103"/>
      <c r="HHB26" s="103"/>
      <c r="HHC26" s="103"/>
      <c r="HHD26" s="103"/>
      <c r="HHE26" s="103"/>
      <c r="HHF26" s="103"/>
      <c r="HHG26" s="103"/>
      <c r="HHH26" s="103"/>
      <c r="HHI26" s="103"/>
      <c r="HHJ26" s="103"/>
      <c r="HHK26" s="103"/>
      <c r="HHL26" s="103"/>
      <c r="HHM26" s="103"/>
      <c r="HHN26" s="103"/>
      <c r="HHO26" s="103"/>
      <c r="HHP26" s="103"/>
      <c r="HHQ26" s="103"/>
      <c r="HHR26" s="103"/>
      <c r="HHS26" s="103"/>
      <c r="HHT26" s="103"/>
      <c r="HHU26" s="103"/>
      <c r="HHV26" s="103"/>
      <c r="HHW26" s="103"/>
      <c r="HHX26" s="103"/>
      <c r="HHY26" s="103"/>
      <c r="HHZ26" s="103"/>
      <c r="HIA26" s="103"/>
      <c r="HIB26" s="103"/>
      <c r="HIC26" s="103"/>
      <c r="HID26" s="103"/>
      <c r="HIE26" s="103"/>
      <c r="HIF26" s="103"/>
      <c r="HIG26" s="103"/>
      <c r="HIH26" s="103"/>
      <c r="HII26" s="103"/>
      <c r="HIJ26" s="103"/>
      <c r="HIK26" s="103"/>
      <c r="HIL26" s="103"/>
      <c r="HIM26" s="103"/>
      <c r="HIN26" s="103"/>
      <c r="HIO26" s="103"/>
      <c r="HIP26" s="103"/>
      <c r="HIQ26" s="103"/>
      <c r="HIR26" s="103"/>
      <c r="HIS26" s="103"/>
      <c r="HIT26" s="103"/>
      <c r="HIU26" s="103"/>
      <c r="HIV26" s="103"/>
      <c r="HIW26" s="103"/>
      <c r="HIX26" s="103"/>
      <c r="HIY26" s="103"/>
      <c r="HIZ26" s="103"/>
      <c r="HJA26" s="103"/>
      <c r="HJB26" s="103"/>
      <c r="HJC26" s="103"/>
      <c r="HJD26" s="103"/>
      <c r="HJE26" s="103"/>
      <c r="HJF26" s="103"/>
      <c r="HJG26" s="103"/>
      <c r="HJH26" s="103"/>
      <c r="HJI26" s="103"/>
      <c r="HJJ26" s="103"/>
      <c r="HJK26" s="103"/>
      <c r="HJL26" s="103"/>
      <c r="HJM26" s="103"/>
      <c r="HJN26" s="103"/>
      <c r="HJO26" s="103"/>
      <c r="HJP26" s="103"/>
      <c r="HJQ26" s="103"/>
      <c r="HJR26" s="103"/>
      <c r="HJS26" s="103"/>
      <c r="HJT26" s="103"/>
      <c r="HJU26" s="103"/>
      <c r="HJV26" s="103"/>
      <c r="HJW26" s="103"/>
      <c r="HJX26" s="103"/>
      <c r="HJY26" s="103"/>
      <c r="HJZ26" s="103"/>
      <c r="HKA26" s="103"/>
      <c r="HKB26" s="103"/>
      <c r="HKC26" s="103"/>
      <c r="HKD26" s="103"/>
      <c r="HKE26" s="103"/>
      <c r="HKF26" s="103"/>
      <c r="HKG26" s="103"/>
      <c r="HKH26" s="103"/>
      <c r="HKI26" s="103"/>
      <c r="HKJ26" s="103"/>
      <c r="HKK26" s="103"/>
      <c r="HKL26" s="103"/>
      <c r="HKM26" s="103"/>
      <c r="HKN26" s="103"/>
      <c r="HKO26" s="103"/>
      <c r="HKP26" s="103"/>
      <c r="HKQ26" s="103"/>
      <c r="HKR26" s="103"/>
      <c r="HKS26" s="103"/>
      <c r="HKT26" s="103"/>
      <c r="HKU26" s="103"/>
      <c r="HKV26" s="103"/>
      <c r="HKW26" s="103"/>
      <c r="HKX26" s="103"/>
      <c r="HKY26" s="103"/>
      <c r="HKZ26" s="103"/>
      <c r="HLA26" s="103"/>
      <c r="HLB26" s="103"/>
      <c r="HLC26" s="103"/>
      <c r="HLD26" s="103"/>
      <c r="HLE26" s="103"/>
      <c r="HLF26" s="103"/>
      <c r="HLG26" s="103"/>
      <c r="HLH26" s="103"/>
      <c r="HLI26" s="103"/>
      <c r="HLJ26" s="103"/>
      <c r="HLK26" s="103"/>
      <c r="HLL26" s="103"/>
      <c r="HLM26" s="103"/>
      <c r="HLN26" s="103"/>
      <c r="HLO26" s="103"/>
      <c r="HLP26" s="103"/>
      <c r="HLQ26" s="103"/>
      <c r="HLR26" s="103"/>
      <c r="HLS26" s="103"/>
      <c r="HLT26" s="103"/>
      <c r="HLU26" s="103"/>
      <c r="HLV26" s="103"/>
      <c r="HLW26" s="103"/>
      <c r="HLX26" s="103"/>
      <c r="HLY26" s="103"/>
      <c r="HLZ26" s="103"/>
      <c r="HMA26" s="103"/>
      <c r="HMB26" s="103"/>
      <c r="HMC26" s="103"/>
      <c r="HMD26" s="103"/>
      <c r="HME26" s="103"/>
      <c r="HMF26" s="103"/>
      <c r="HMG26" s="103"/>
      <c r="HMH26" s="103"/>
      <c r="HMI26" s="103"/>
      <c r="HMJ26" s="103"/>
      <c r="HMK26" s="103"/>
      <c r="HML26" s="103"/>
      <c r="HMM26" s="103"/>
      <c r="HMN26" s="103"/>
      <c r="HMO26" s="103"/>
      <c r="HMP26" s="103"/>
      <c r="HMQ26" s="103"/>
      <c r="HMR26" s="103"/>
      <c r="HMS26" s="103"/>
      <c r="HMT26" s="103"/>
      <c r="HMU26" s="103"/>
      <c r="HMV26" s="103"/>
      <c r="HMW26" s="103"/>
      <c r="HMX26" s="103"/>
      <c r="HMY26" s="103"/>
      <c r="HMZ26" s="103"/>
      <c r="HNA26" s="103"/>
      <c r="HNB26" s="103"/>
      <c r="HNC26" s="103"/>
      <c r="HND26" s="103"/>
      <c r="HNE26" s="103"/>
      <c r="HNF26" s="103"/>
      <c r="HNG26" s="103"/>
      <c r="HNH26" s="103"/>
      <c r="HNI26" s="103"/>
      <c r="HNJ26" s="103"/>
      <c r="HNK26" s="103"/>
      <c r="HNL26" s="103"/>
      <c r="HNM26" s="103"/>
      <c r="HNN26" s="103"/>
      <c r="HNO26" s="103"/>
      <c r="HNP26" s="103"/>
      <c r="HNQ26" s="103"/>
      <c r="HNR26" s="103"/>
      <c r="HNS26" s="103"/>
      <c r="HNT26" s="103"/>
      <c r="HNU26" s="103"/>
      <c r="HNV26" s="103"/>
      <c r="HNW26" s="103"/>
      <c r="HNX26" s="103"/>
      <c r="HNY26" s="103"/>
      <c r="HNZ26" s="103"/>
      <c r="HOA26" s="103"/>
      <c r="HOB26" s="103"/>
      <c r="HOC26" s="103"/>
      <c r="HOD26" s="103"/>
      <c r="HOE26" s="103"/>
      <c r="HOF26" s="103"/>
      <c r="HOG26" s="103"/>
      <c r="HOH26" s="103"/>
      <c r="HOI26" s="103"/>
      <c r="HOJ26" s="103"/>
      <c r="HOK26" s="103"/>
      <c r="HOL26" s="103"/>
      <c r="HOM26" s="103"/>
      <c r="HON26" s="103"/>
      <c r="HOO26" s="103"/>
      <c r="HOP26" s="103"/>
      <c r="HOQ26" s="103"/>
      <c r="HOR26" s="103"/>
      <c r="HOS26" s="103"/>
      <c r="HOT26" s="103"/>
      <c r="HOU26" s="103"/>
      <c r="HOV26" s="103"/>
      <c r="HOW26" s="103"/>
      <c r="HOX26" s="103"/>
      <c r="HOY26" s="103"/>
      <c r="HOZ26" s="103"/>
      <c r="HPA26" s="103"/>
      <c r="HPB26" s="103"/>
      <c r="HPC26" s="103"/>
      <c r="HPD26" s="103"/>
      <c r="HPE26" s="103"/>
      <c r="HPF26" s="103"/>
      <c r="HPG26" s="103"/>
      <c r="HPH26" s="103"/>
      <c r="HPI26" s="103"/>
      <c r="HPJ26" s="103"/>
      <c r="HPK26" s="103"/>
      <c r="HPL26" s="103"/>
      <c r="HPM26" s="103"/>
      <c r="HPN26" s="103"/>
      <c r="HPO26" s="103"/>
      <c r="HPP26" s="103"/>
      <c r="HPQ26" s="103"/>
      <c r="HPR26" s="103"/>
      <c r="HPS26" s="103"/>
      <c r="HPT26" s="103"/>
      <c r="HPU26" s="103"/>
      <c r="HPV26" s="103"/>
      <c r="HPW26" s="103"/>
      <c r="HPX26" s="103"/>
      <c r="HPY26" s="103"/>
      <c r="HPZ26" s="103"/>
      <c r="HQA26" s="103"/>
      <c r="HQB26" s="103"/>
      <c r="HQC26" s="103"/>
      <c r="HQD26" s="103"/>
      <c r="HQE26" s="103"/>
      <c r="HQF26" s="103"/>
      <c r="HQG26" s="103"/>
      <c r="HQH26" s="103"/>
      <c r="HQI26" s="103"/>
      <c r="HQJ26" s="103"/>
      <c r="HQK26" s="103"/>
      <c r="HQL26" s="103"/>
      <c r="HQM26" s="103"/>
      <c r="HQN26" s="103"/>
      <c r="HQO26" s="103"/>
      <c r="HQP26" s="103"/>
      <c r="HQQ26" s="103"/>
      <c r="HQR26" s="103"/>
      <c r="HQS26" s="103"/>
      <c r="HQT26" s="103"/>
      <c r="HQU26" s="103"/>
      <c r="HQV26" s="103"/>
      <c r="HQW26" s="103"/>
      <c r="HQX26" s="103"/>
      <c r="HQY26" s="103"/>
      <c r="HQZ26" s="103"/>
      <c r="HRA26" s="103"/>
      <c r="HRB26" s="103"/>
      <c r="HRC26" s="103"/>
      <c r="HRD26" s="103"/>
      <c r="HRE26" s="103"/>
      <c r="HRF26" s="103"/>
      <c r="HRG26" s="103"/>
      <c r="HRH26" s="103"/>
      <c r="HRI26" s="103"/>
      <c r="HRJ26" s="103"/>
      <c r="HRK26" s="103"/>
      <c r="HRL26" s="103"/>
      <c r="HRM26" s="103"/>
      <c r="HRN26" s="103"/>
      <c r="HRO26" s="103"/>
      <c r="HRP26" s="103"/>
      <c r="HRQ26" s="103"/>
      <c r="HRR26" s="103"/>
      <c r="HRS26" s="103"/>
      <c r="HRT26" s="103"/>
      <c r="HRU26" s="103"/>
      <c r="HRV26" s="103"/>
      <c r="HRW26" s="103"/>
      <c r="HRX26" s="103"/>
      <c r="HRY26" s="103"/>
      <c r="HRZ26" s="103"/>
      <c r="HSA26" s="103"/>
      <c r="HSB26" s="103"/>
      <c r="HSC26" s="103"/>
      <c r="HSD26" s="103"/>
      <c r="HSE26" s="103"/>
      <c r="HSF26" s="103"/>
      <c r="HSG26" s="103"/>
      <c r="HSH26" s="103"/>
      <c r="HSI26" s="103"/>
      <c r="HSJ26" s="103"/>
      <c r="HSK26" s="103"/>
      <c r="HSL26" s="103"/>
      <c r="HSM26" s="103"/>
      <c r="HSN26" s="103"/>
      <c r="HSO26" s="103"/>
      <c r="HSP26" s="103"/>
      <c r="HSQ26" s="103"/>
      <c r="HSR26" s="103"/>
      <c r="HSS26" s="103"/>
      <c r="HST26" s="103"/>
      <c r="HSU26" s="103"/>
      <c r="HSV26" s="103"/>
      <c r="HSW26" s="103"/>
      <c r="HSX26" s="103"/>
      <c r="HSY26" s="103"/>
      <c r="HSZ26" s="103"/>
      <c r="HTA26" s="103"/>
      <c r="HTB26" s="103"/>
      <c r="HTC26" s="103"/>
      <c r="HTD26" s="103"/>
      <c r="HTE26" s="103"/>
      <c r="HTF26" s="103"/>
      <c r="HTG26" s="103"/>
      <c r="HTH26" s="103"/>
      <c r="HTI26" s="103"/>
      <c r="HTJ26" s="103"/>
      <c r="HTK26" s="103"/>
      <c r="HTL26" s="103"/>
      <c r="HTM26" s="103"/>
      <c r="HTN26" s="103"/>
      <c r="HTO26" s="103"/>
      <c r="HTP26" s="103"/>
      <c r="HTQ26" s="103"/>
      <c r="HTR26" s="103"/>
      <c r="HTS26" s="103"/>
      <c r="HTT26" s="103"/>
      <c r="HTU26" s="103"/>
      <c r="HTV26" s="103"/>
      <c r="HTW26" s="103"/>
      <c r="HTX26" s="103"/>
      <c r="HTY26" s="103"/>
      <c r="HTZ26" s="103"/>
      <c r="HUA26" s="103"/>
      <c r="HUB26" s="103"/>
      <c r="HUC26" s="103"/>
      <c r="HUD26" s="103"/>
      <c r="HUE26" s="103"/>
      <c r="HUF26" s="103"/>
      <c r="HUG26" s="103"/>
      <c r="HUH26" s="103"/>
      <c r="HUI26" s="103"/>
      <c r="HUJ26" s="103"/>
      <c r="HUK26" s="103"/>
      <c r="HUL26" s="103"/>
      <c r="HUM26" s="103"/>
      <c r="HUN26" s="103"/>
      <c r="HUO26" s="103"/>
      <c r="HUP26" s="103"/>
      <c r="HUQ26" s="103"/>
      <c r="HUR26" s="103"/>
      <c r="HUS26" s="103"/>
      <c r="HUT26" s="103"/>
      <c r="HUU26" s="103"/>
      <c r="HUV26" s="103"/>
      <c r="HUW26" s="103"/>
      <c r="HUX26" s="103"/>
      <c r="HUY26" s="103"/>
      <c r="HUZ26" s="103"/>
      <c r="HVA26" s="103"/>
      <c r="HVB26" s="103"/>
      <c r="HVC26" s="103"/>
      <c r="HVD26" s="103"/>
      <c r="HVE26" s="103"/>
      <c r="HVF26" s="103"/>
      <c r="HVG26" s="103"/>
      <c r="HVH26" s="103"/>
      <c r="HVI26" s="103"/>
      <c r="HVJ26" s="103"/>
      <c r="HVK26" s="103"/>
      <c r="HVL26" s="103"/>
      <c r="HVM26" s="103"/>
      <c r="HVN26" s="103"/>
      <c r="HVO26" s="103"/>
      <c r="HVP26" s="103"/>
      <c r="HVQ26" s="103"/>
      <c r="HVR26" s="103"/>
      <c r="HVS26" s="103"/>
      <c r="HVT26" s="103"/>
      <c r="HVU26" s="103"/>
      <c r="HVV26" s="103"/>
      <c r="HVW26" s="103"/>
      <c r="HVX26" s="103"/>
      <c r="HVY26" s="103"/>
      <c r="HVZ26" s="103"/>
      <c r="HWA26" s="103"/>
      <c r="HWB26" s="103"/>
      <c r="HWC26" s="103"/>
      <c r="HWD26" s="103"/>
      <c r="HWE26" s="103"/>
      <c r="HWF26" s="103"/>
      <c r="HWG26" s="103"/>
      <c r="HWH26" s="103"/>
      <c r="HWI26" s="103"/>
      <c r="HWJ26" s="103"/>
      <c r="HWK26" s="103"/>
      <c r="HWL26" s="103"/>
      <c r="HWM26" s="103"/>
      <c r="HWN26" s="103"/>
      <c r="HWO26" s="103"/>
      <c r="HWP26" s="103"/>
      <c r="HWQ26" s="103"/>
      <c r="HWR26" s="103"/>
      <c r="HWS26" s="103"/>
      <c r="HWT26" s="103"/>
      <c r="HWU26" s="103"/>
      <c r="HWV26" s="103"/>
      <c r="HWW26" s="103"/>
      <c r="HWX26" s="103"/>
      <c r="HWY26" s="103"/>
      <c r="HWZ26" s="103"/>
      <c r="HXA26" s="103"/>
      <c r="HXB26" s="103"/>
      <c r="HXC26" s="103"/>
      <c r="HXD26" s="103"/>
      <c r="HXE26" s="103"/>
      <c r="HXF26" s="103"/>
      <c r="HXG26" s="103"/>
      <c r="HXH26" s="103"/>
      <c r="HXI26" s="103"/>
      <c r="HXJ26" s="103"/>
      <c r="HXK26" s="103"/>
      <c r="HXL26" s="103"/>
      <c r="HXM26" s="103"/>
      <c r="HXN26" s="103"/>
      <c r="HXO26" s="103"/>
      <c r="HXP26" s="103"/>
      <c r="HXQ26" s="103"/>
      <c r="HXR26" s="103"/>
      <c r="HXS26" s="103"/>
      <c r="HXT26" s="103"/>
      <c r="HXU26" s="103"/>
      <c r="HXV26" s="103"/>
      <c r="HXW26" s="103"/>
      <c r="HXX26" s="103"/>
      <c r="HXY26" s="103"/>
      <c r="HXZ26" s="103"/>
      <c r="HYA26" s="103"/>
      <c r="HYB26" s="103"/>
      <c r="HYC26" s="103"/>
      <c r="HYD26" s="103"/>
      <c r="HYE26" s="103"/>
      <c r="HYF26" s="103"/>
      <c r="HYG26" s="103"/>
      <c r="HYH26" s="103"/>
      <c r="HYI26" s="103"/>
      <c r="HYJ26" s="103"/>
      <c r="HYK26" s="103"/>
      <c r="HYL26" s="103"/>
      <c r="HYM26" s="103"/>
      <c r="HYN26" s="103"/>
      <c r="HYO26" s="103"/>
      <c r="HYP26" s="103"/>
      <c r="HYQ26" s="103"/>
      <c r="HYR26" s="103"/>
      <c r="HYS26" s="103"/>
      <c r="HYT26" s="103"/>
      <c r="HYU26" s="103"/>
      <c r="HYV26" s="103"/>
      <c r="HYW26" s="103"/>
      <c r="HYX26" s="103"/>
      <c r="HYY26" s="103"/>
      <c r="HYZ26" s="103"/>
      <c r="HZA26" s="103"/>
      <c r="HZB26" s="103"/>
      <c r="HZC26" s="103"/>
      <c r="HZD26" s="103"/>
      <c r="HZE26" s="103"/>
      <c r="HZF26" s="103"/>
      <c r="HZG26" s="103"/>
      <c r="HZH26" s="103"/>
      <c r="HZI26" s="103"/>
      <c r="HZJ26" s="103"/>
      <c r="HZK26" s="103"/>
      <c r="HZL26" s="103"/>
      <c r="HZM26" s="103"/>
      <c r="HZN26" s="103"/>
      <c r="HZO26" s="103"/>
      <c r="HZP26" s="103"/>
      <c r="HZQ26" s="103"/>
      <c r="HZR26" s="103"/>
      <c r="HZS26" s="103"/>
      <c r="HZT26" s="103"/>
      <c r="HZU26" s="103"/>
      <c r="HZV26" s="103"/>
      <c r="HZW26" s="103"/>
      <c r="HZX26" s="103"/>
      <c r="HZY26" s="103"/>
      <c r="HZZ26" s="103"/>
      <c r="IAA26" s="103"/>
      <c r="IAB26" s="103"/>
      <c r="IAC26" s="103"/>
      <c r="IAD26" s="103"/>
      <c r="IAE26" s="103"/>
      <c r="IAF26" s="103"/>
      <c r="IAG26" s="103"/>
      <c r="IAH26" s="103"/>
      <c r="IAI26" s="103"/>
      <c r="IAJ26" s="103"/>
      <c r="IAK26" s="103"/>
      <c r="IAL26" s="103"/>
      <c r="IAM26" s="103"/>
      <c r="IAN26" s="103"/>
      <c r="IAO26" s="103"/>
      <c r="IAP26" s="103"/>
      <c r="IAQ26" s="103"/>
      <c r="IAR26" s="103"/>
      <c r="IAS26" s="103"/>
      <c r="IAT26" s="103"/>
      <c r="IAU26" s="103"/>
      <c r="IAV26" s="103"/>
      <c r="IAW26" s="103"/>
      <c r="IAX26" s="103"/>
      <c r="IAY26" s="103"/>
      <c r="IAZ26" s="103"/>
      <c r="IBA26" s="103"/>
      <c r="IBB26" s="103"/>
      <c r="IBC26" s="103"/>
      <c r="IBD26" s="103"/>
      <c r="IBE26" s="103"/>
      <c r="IBF26" s="103"/>
      <c r="IBG26" s="103"/>
      <c r="IBH26" s="103"/>
      <c r="IBI26" s="103"/>
      <c r="IBJ26" s="103"/>
      <c r="IBK26" s="103"/>
      <c r="IBL26" s="103"/>
      <c r="IBM26" s="103"/>
      <c r="IBN26" s="103"/>
      <c r="IBO26" s="103"/>
      <c r="IBP26" s="103"/>
      <c r="IBQ26" s="103"/>
      <c r="IBR26" s="103"/>
      <c r="IBS26" s="103"/>
      <c r="IBT26" s="103"/>
      <c r="IBU26" s="103"/>
      <c r="IBV26" s="103"/>
      <c r="IBW26" s="103"/>
      <c r="IBX26" s="103"/>
      <c r="IBY26" s="103"/>
      <c r="IBZ26" s="103"/>
      <c r="ICA26" s="103"/>
      <c r="ICB26" s="103"/>
      <c r="ICC26" s="103"/>
      <c r="ICD26" s="103"/>
      <c r="ICE26" s="103"/>
      <c r="ICF26" s="103"/>
      <c r="ICG26" s="103"/>
      <c r="ICH26" s="103"/>
      <c r="ICI26" s="103"/>
      <c r="ICJ26" s="103"/>
      <c r="ICK26" s="103"/>
      <c r="ICL26" s="103"/>
      <c r="ICM26" s="103"/>
      <c r="ICN26" s="103"/>
      <c r="ICO26" s="103"/>
      <c r="ICP26" s="103"/>
      <c r="ICQ26" s="103"/>
      <c r="ICR26" s="103"/>
      <c r="ICS26" s="103"/>
      <c r="ICT26" s="103"/>
      <c r="ICU26" s="103"/>
      <c r="ICV26" s="103"/>
      <c r="ICW26" s="103"/>
      <c r="ICX26" s="103"/>
      <c r="ICY26" s="103"/>
      <c r="ICZ26" s="103"/>
      <c r="IDA26" s="103"/>
      <c r="IDB26" s="103"/>
      <c r="IDC26" s="103"/>
      <c r="IDD26" s="103"/>
      <c r="IDE26" s="103"/>
      <c r="IDF26" s="103"/>
      <c r="IDG26" s="103"/>
      <c r="IDH26" s="103"/>
      <c r="IDI26" s="103"/>
      <c r="IDJ26" s="103"/>
      <c r="IDK26" s="103"/>
      <c r="IDL26" s="103"/>
      <c r="IDM26" s="103"/>
      <c r="IDN26" s="103"/>
      <c r="IDO26" s="103"/>
      <c r="IDP26" s="103"/>
      <c r="IDQ26" s="103"/>
      <c r="IDR26" s="103"/>
      <c r="IDS26" s="103"/>
      <c r="IDT26" s="103"/>
      <c r="IDU26" s="103"/>
      <c r="IDV26" s="103"/>
      <c r="IDW26" s="103"/>
      <c r="IDX26" s="103"/>
      <c r="IDY26" s="103"/>
      <c r="IDZ26" s="103"/>
      <c r="IEA26" s="103"/>
      <c r="IEB26" s="103"/>
      <c r="IEC26" s="103"/>
      <c r="IED26" s="103"/>
      <c r="IEE26" s="103"/>
      <c r="IEF26" s="103"/>
      <c r="IEG26" s="103"/>
      <c r="IEH26" s="103"/>
      <c r="IEI26" s="103"/>
      <c r="IEJ26" s="103"/>
      <c r="IEK26" s="103"/>
      <c r="IEL26" s="103"/>
      <c r="IEM26" s="103"/>
      <c r="IEN26" s="103"/>
      <c r="IEO26" s="103"/>
      <c r="IEP26" s="103"/>
      <c r="IEQ26" s="103"/>
      <c r="IER26" s="103"/>
      <c r="IES26" s="103"/>
      <c r="IET26" s="103"/>
      <c r="IEU26" s="103"/>
      <c r="IEV26" s="103"/>
      <c r="IEW26" s="103"/>
      <c r="IEX26" s="103"/>
      <c r="IEY26" s="103"/>
      <c r="IEZ26" s="103"/>
      <c r="IFA26" s="103"/>
      <c r="IFB26" s="103"/>
      <c r="IFC26" s="103"/>
      <c r="IFD26" s="103"/>
      <c r="IFE26" s="103"/>
      <c r="IFF26" s="103"/>
      <c r="IFG26" s="103"/>
      <c r="IFH26" s="103"/>
      <c r="IFI26" s="103"/>
      <c r="IFJ26" s="103"/>
      <c r="IFK26" s="103"/>
      <c r="IFL26" s="103"/>
      <c r="IFM26" s="103"/>
      <c r="IFN26" s="103"/>
      <c r="IFO26" s="103"/>
      <c r="IFP26" s="103"/>
      <c r="IFQ26" s="103"/>
      <c r="IFR26" s="103"/>
      <c r="IFS26" s="103"/>
      <c r="IFT26" s="103"/>
      <c r="IFU26" s="103"/>
      <c r="IFV26" s="103"/>
      <c r="IFW26" s="103"/>
      <c r="IFX26" s="103"/>
      <c r="IFY26" s="103"/>
      <c r="IFZ26" s="103"/>
      <c r="IGA26" s="103"/>
      <c r="IGB26" s="103"/>
      <c r="IGC26" s="103"/>
      <c r="IGD26" s="103"/>
      <c r="IGE26" s="103"/>
      <c r="IGF26" s="103"/>
      <c r="IGG26" s="103"/>
      <c r="IGH26" s="103"/>
      <c r="IGI26" s="103"/>
      <c r="IGJ26" s="103"/>
      <c r="IGK26" s="103"/>
      <c r="IGL26" s="103"/>
      <c r="IGM26" s="103"/>
      <c r="IGN26" s="103"/>
      <c r="IGO26" s="103"/>
      <c r="IGP26" s="103"/>
      <c r="IGQ26" s="103"/>
      <c r="IGR26" s="103"/>
      <c r="IGS26" s="103"/>
      <c r="IGT26" s="103"/>
      <c r="IGU26" s="103"/>
      <c r="IGV26" s="103"/>
      <c r="IGW26" s="103"/>
      <c r="IGX26" s="103"/>
      <c r="IGY26" s="103"/>
      <c r="IGZ26" s="103"/>
      <c r="IHA26" s="103"/>
      <c r="IHB26" s="103"/>
      <c r="IHC26" s="103"/>
      <c r="IHD26" s="103"/>
      <c r="IHE26" s="103"/>
      <c r="IHF26" s="103"/>
      <c r="IHG26" s="103"/>
      <c r="IHH26" s="103"/>
      <c r="IHI26" s="103"/>
      <c r="IHJ26" s="103"/>
      <c r="IHK26" s="103"/>
      <c r="IHL26" s="103"/>
      <c r="IHM26" s="103"/>
      <c r="IHN26" s="103"/>
      <c r="IHO26" s="103"/>
      <c r="IHP26" s="103"/>
      <c r="IHQ26" s="103"/>
      <c r="IHR26" s="103"/>
      <c r="IHS26" s="103"/>
      <c r="IHT26" s="103"/>
      <c r="IHU26" s="103"/>
      <c r="IHV26" s="103"/>
      <c r="IHW26" s="103"/>
      <c r="IHX26" s="103"/>
      <c r="IHY26" s="103"/>
      <c r="IHZ26" s="103"/>
      <c r="IIA26" s="103"/>
      <c r="IIB26" s="103"/>
      <c r="IIC26" s="103"/>
      <c r="IID26" s="103"/>
      <c r="IIE26" s="103"/>
      <c r="IIF26" s="103"/>
      <c r="IIG26" s="103"/>
      <c r="IIH26" s="103"/>
      <c r="III26" s="103"/>
      <c r="IIJ26" s="103"/>
      <c r="IIK26" s="103"/>
      <c r="IIL26" s="103"/>
      <c r="IIM26" s="103"/>
      <c r="IIN26" s="103"/>
      <c r="IIO26" s="103"/>
      <c r="IIP26" s="103"/>
      <c r="IIQ26" s="103"/>
      <c r="IIR26" s="103"/>
      <c r="IIS26" s="103"/>
      <c r="IIT26" s="103"/>
      <c r="IIU26" s="103"/>
      <c r="IIV26" s="103"/>
      <c r="IIW26" s="103"/>
      <c r="IIX26" s="103"/>
      <c r="IIY26" s="103"/>
      <c r="IIZ26" s="103"/>
      <c r="IJA26" s="103"/>
      <c r="IJB26" s="103"/>
      <c r="IJC26" s="103"/>
      <c r="IJD26" s="103"/>
      <c r="IJE26" s="103"/>
      <c r="IJF26" s="103"/>
      <c r="IJG26" s="103"/>
      <c r="IJH26" s="103"/>
      <c r="IJI26" s="103"/>
      <c r="IJJ26" s="103"/>
      <c r="IJK26" s="103"/>
      <c r="IJL26" s="103"/>
      <c r="IJM26" s="103"/>
      <c r="IJN26" s="103"/>
      <c r="IJO26" s="103"/>
      <c r="IJP26" s="103"/>
      <c r="IJQ26" s="103"/>
      <c r="IJR26" s="103"/>
      <c r="IJS26" s="103"/>
      <c r="IJT26" s="103"/>
      <c r="IJU26" s="103"/>
      <c r="IJV26" s="103"/>
      <c r="IJW26" s="103"/>
      <c r="IJX26" s="103"/>
      <c r="IJY26" s="103"/>
      <c r="IJZ26" s="103"/>
      <c r="IKA26" s="103"/>
      <c r="IKB26" s="103"/>
      <c r="IKC26" s="103"/>
      <c r="IKD26" s="103"/>
      <c r="IKE26" s="103"/>
      <c r="IKF26" s="103"/>
      <c r="IKG26" s="103"/>
      <c r="IKH26" s="103"/>
      <c r="IKI26" s="103"/>
      <c r="IKJ26" s="103"/>
      <c r="IKK26" s="103"/>
      <c r="IKL26" s="103"/>
      <c r="IKM26" s="103"/>
      <c r="IKN26" s="103"/>
      <c r="IKO26" s="103"/>
      <c r="IKP26" s="103"/>
      <c r="IKQ26" s="103"/>
      <c r="IKR26" s="103"/>
      <c r="IKS26" s="103"/>
      <c r="IKT26" s="103"/>
      <c r="IKU26" s="103"/>
      <c r="IKV26" s="103"/>
      <c r="IKW26" s="103"/>
      <c r="IKX26" s="103"/>
      <c r="IKY26" s="103"/>
      <c r="IKZ26" s="103"/>
      <c r="ILA26" s="103"/>
      <c r="ILB26" s="103"/>
      <c r="ILC26" s="103"/>
      <c r="ILD26" s="103"/>
      <c r="ILE26" s="103"/>
      <c r="ILF26" s="103"/>
      <c r="ILG26" s="103"/>
      <c r="ILH26" s="103"/>
      <c r="ILI26" s="103"/>
      <c r="ILJ26" s="103"/>
      <c r="ILK26" s="103"/>
      <c r="ILL26" s="103"/>
      <c r="ILM26" s="103"/>
      <c r="ILN26" s="103"/>
      <c r="ILO26" s="103"/>
      <c r="ILP26" s="103"/>
      <c r="ILQ26" s="103"/>
      <c r="ILR26" s="103"/>
      <c r="ILS26" s="103"/>
      <c r="ILT26" s="103"/>
      <c r="ILU26" s="103"/>
      <c r="ILV26" s="103"/>
      <c r="ILW26" s="103"/>
      <c r="ILX26" s="103"/>
      <c r="ILY26" s="103"/>
      <c r="ILZ26" s="103"/>
      <c r="IMA26" s="103"/>
      <c r="IMB26" s="103"/>
      <c r="IMC26" s="103"/>
      <c r="IMD26" s="103"/>
      <c r="IME26" s="103"/>
      <c r="IMF26" s="103"/>
      <c r="IMG26" s="103"/>
      <c r="IMH26" s="103"/>
      <c r="IMI26" s="103"/>
      <c r="IMJ26" s="103"/>
      <c r="IMK26" s="103"/>
      <c r="IML26" s="103"/>
      <c r="IMM26" s="103"/>
      <c r="IMN26" s="103"/>
      <c r="IMO26" s="103"/>
      <c r="IMP26" s="103"/>
      <c r="IMQ26" s="103"/>
      <c r="IMR26" s="103"/>
      <c r="IMS26" s="103"/>
      <c r="IMT26" s="103"/>
      <c r="IMU26" s="103"/>
      <c r="IMV26" s="103"/>
      <c r="IMW26" s="103"/>
      <c r="IMX26" s="103"/>
      <c r="IMY26" s="103"/>
      <c r="IMZ26" s="103"/>
      <c r="INA26" s="103"/>
      <c r="INB26" s="103"/>
      <c r="INC26" s="103"/>
      <c r="IND26" s="103"/>
      <c r="INE26" s="103"/>
      <c r="INF26" s="103"/>
      <c r="ING26" s="103"/>
      <c r="INH26" s="103"/>
      <c r="INI26" s="103"/>
      <c r="INJ26" s="103"/>
      <c r="INK26" s="103"/>
      <c r="INL26" s="103"/>
      <c r="INM26" s="103"/>
      <c r="INN26" s="103"/>
      <c r="INO26" s="103"/>
      <c r="INP26" s="103"/>
      <c r="INQ26" s="103"/>
      <c r="INR26" s="103"/>
      <c r="INS26" s="103"/>
      <c r="INT26" s="103"/>
      <c r="INU26" s="103"/>
      <c r="INV26" s="103"/>
      <c r="INW26" s="103"/>
      <c r="INX26" s="103"/>
      <c r="INY26" s="103"/>
      <c r="INZ26" s="103"/>
      <c r="IOA26" s="103"/>
      <c r="IOB26" s="103"/>
      <c r="IOC26" s="103"/>
      <c r="IOD26" s="103"/>
      <c r="IOE26" s="103"/>
      <c r="IOF26" s="103"/>
      <c r="IOG26" s="103"/>
      <c r="IOH26" s="103"/>
      <c r="IOI26" s="103"/>
      <c r="IOJ26" s="103"/>
      <c r="IOK26" s="103"/>
      <c r="IOL26" s="103"/>
      <c r="IOM26" s="103"/>
      <c r="ION26" s="103"/>
      <c r="IOO26" s="103"/>
      <c r="IOP26" s="103"/>
      <c r="IOQ26" s="103"/>
      <c r="IOR26" s="103"/>
      <c r="IOS26" s="103"/>
      <c r="IOT26" s="103"/>
      <c r="IOU26" s="103"/>
      <c r="IOV26" s="103"/>
      <c r="IOW26" s="103"/>
      <c r="IOX26" s="103"/>
      <c r="IOY26" s="103"/>
      <c r="IOZ26" s="103"/>
      <c r="IPA26" s="103"/>
      <c r="IPB26" s="103"/>
      <c r="IPC26" s="103"/>
      <c r="IPD26" s="103"/>
      <c r="IPE26" s="103"/>
      <c r="IPF26" s="103"/>
      <c r="IPG26" s="103"/>
      <c r="IPH26" s="103"/>
      <c r="IPI26" s="103"/>
      <c r="IPJ26" s="103"/>
      <c r="IPK26" s="103"/>
      <c r="IPL26" s="103"/>
      <c r="IPM26" s="103"/>
      <c r="IPN26" s="103"/>
      <c r="IPO26" s="103"/>
      <c r="IPP26" s="103"/>
      <c r="IPQ26" s="103"/>
      <c r="IPR26" s="103"/>
      <c r="IPS26" s="103"/>
      <c r="IPT26" s="103"/>
      <c r="IPU26" s="103"/>
      <c r="IPV26" s="103"/>
      <c r="IPW26" s="103"/>
      <c r="IPX26" s="103"/>
      <c r="IPY26" s="103"/>
      <c r="IPZ26" s="103"/>
      <c r="IQA26" s="103"/>
      <c r="IQB26" s="103"/>
      <c r="IQC26" s="103"/>
      <c r="IQD26" s="103"/>
      <c r="IQE26" s="103"/>
      <c r="IQF26" s="103"/>
      <c r="IQG26" s="103"/>
      <c r="IQH26" s="103"/>
      <c r="IQI26" s="103"/>
      <c r="IQJ26" s="103"/>
      <c r="IQK26" s="103"/>
      <c r="IQL26" s="103"/>
      <c r="IQM26" s="103"/>
      <c r="IQN26" s="103"/>
      <c r="IQO26" s="103"/>
      <c r="IQP26" s="103"/>
      <c r="IQQ26" s="103"/>
      <c r="IQR26" s="103"/>
      <c r="IQS26" s="103"/>
      <c r="IQT26" s="103"/>
      <c r="IQU26" s="103"/>
      <c r="IQV26" s="103"/>
      <c r="IQW26" s="103"/>
      <c r="IQX26" s="103"/>
      <c r="IQY26" s="103"/>
      <c r="IQZ26" s="103"/>
      <c r="IRA26" s="103"/>
      <c r="IRB26" s="103"/>
      <c r="IRC26" s="103"/>
      <c r="IRD26" s="103"/>
      <c r="IRE26" s="103"/>
      <c r="IRF26" s="103"/>
      <c r="IRG26" s="103"/>
      <c r="IRH26" s="103"/>
      <c r="IRI26" s="103"/>
      <c r="IRJ26" s="103"/>
      <c r="IRK26" s="103"/>
      <c r="IRL26" s="103"/>
      <c r="IRM26" s="103"/>
      <c r="IRN26" s="103"/>
      <c r="IRO26" s="103"/>
      <c r="IRP26" s="103"/>
      <c r="IRQ26" s="103"/>
      <c r="IRR26" s="103"/>
      <c r="IRS26" s="103"/>
      <c r="IRT26" s="103"/>
      <c r="IRU26" s="103"/>
      <c r="IRV26" s="103"/>
      <c r="IRW26" s="103"/>
      <c r="IRX26" s="103"/>
      <c r="IRY26" s="103"/>
      <c r="IRZ26" s="103"/>
      <c r="ISA26" s="103"/>
      <c r="ISB26" s="103"/>
      <c r="ISC26" s="103"/>
      <c r="ISD26" s="103"/>
      <c r="ISE26" s="103"/>
      <c r="ISF26" s="103"/>
      <c r="ISG26" s="103"/>
      <c r="ISH26" s="103"/>
      <c r="ISI26" s="103"/>
      <c r="ISJ26" s="103"/>
      <c r="ISK26" s="103"/>
      <c r="ISL26" s="103"/>
      <c r="ISM26" s="103"/>
      <c r="ISN26" s="103"/>
      <c r="ISO26" s="103"/>
      <c r="ISP26" s="103"/>
      <c r="ISQ26" s="103"/>
      <c r="ISR26" s="103"/>
      <c r="ISS26" s="103"/>
      <c r="IST26" s="103"/>
      <c r="ISU26" s="103"/>
      <c r="ISV26" s="103"/>
      <c r="ISW26" s="103"/>
      <c r="ISX26" s="103"/>
      <c r="ISY26" s="103"/>
      <c r="ISZ26" s="103"/>
      <c r="ITA26" s="103"/>
      <c r="ITB26" s="103"/>
      <c r="ITC26" s="103"/>
      <c r="ITD26" s="103"/>
      <c r="ITE26" s="103"/>
      <c r="ITF26" s="103"/>
      <c r="ITG26" s="103"/>
      <c r="ITH26" s="103"/>
      <c r="ITI26" s="103"/>
      <c r="ITJ26" s="103"/>
      <c r="ITK26" s="103"/>
      <c r="ITL26" s="103"/>
      <c r="ITM26" s="103"/>
      <c r="ITN26" s="103"/>
      <c r="ITO26" s="103"/>
      <c r="ITP26" s="103"/>
      <c r="ITQ26" s="103"/>
      <c r="ITR26" s="103"/>
      <c r="ITS26" s="103"/>
      <c r="ITT26" s="103"/>
      <c r="ITU26" s="103"/>
      <c r="ITV26" s="103"/>
      <c r="ITW26" s="103"/>
      <c r="ITX26" s="103"/>
      <c r="ITY26" s="103"/>
      <c r="ITZ26" s="103"/>
      <c r="IUA26" s="103"/>
      <c r="IUB26" s="103"/>
      <c r="IUC26" s="103"/>
      <c r="IUD26" s="103"/>
      <c r="IUE26" s="103"/>
      <c r="IUF26" s="103"/>
      <c r="IUG26" s="103"/>
      <c r="IUH26" s="103"/>
      <c r="IUI26" s="103"/>
      <c r="IUJ26" s="103"/>
      <c r="IUK26" s="103"/>
      <c r="IUL26" s="103"/>
      <c r="IUM26" s="103"/>
      <c r="IUN26" s="103"/>
      <c r="IUO26" s="103"/>
      <c r="IUP26" s="103"/>
      <c r="IUQ26" s="103"/>
      <c r="IUR26" s="103"/>
      <c r="IUS26" s="103"/>
      <c r="IUT26" s="103"/>
      <c r="IUU26" s="103"/>
      <c r="IUV26" s="103"/>
      <c r="IUW26" s="103"/>
      <c r="IUX26" s="103"/>
      <c r="IUY26" s="103"/>
      <c r="IUZ26" s="103"/>
      <c r="IVA26" s="103"/>
      <c r="IVB26" s="103"/>
      <c r="IVC26" s="103"/>
      <c r="IVD26" s="103"/>
      <c r="IVE26" s="103"/>
      <c r="IVF26" s="103"/>
      <c r="IVG26" s="103"/>
      <c r="IVH26" s="103"/>
      <c r="IVI26" s="103"/>
      <c r="IVJ26" s="103"/>
      <c r="IVK26" s="103"/>
      <c r="IVL26" s="103"/>
      <c r="IVM26" s="103"/>
      <c r="IVN26" s="103"/>
      <c r="IVO26" s="103"/>
      <c r="IVP26" s="103"/>
      <c r="IVQ26" s="103"/>
      <c r="IVR26" s="103"/>
      <c r="IVS26" s="103"/>
      <c r="IVT26" s="103"/>
      <c r="IVU26" s="103"/>
      <c r="IVV26" s="103"/>
      <c r="IVW26" s="103"/>
      <c r="IVX26" s="103"/>
      <c r="IVY26" s="103"/>
      <c r="IVZ26" s="103"/>
      <c r="IWA26" s="103"/>
      <c r="IWB26" s="103"/>
      <c r="IWC26" s="103"/>
      <c r="IWD26" s="103"/>
      <c r="IWE26" s="103"/>
      <c r="IWF26" s="103"/>
      <c r="IWG26" s="103"/>
      <c r="IWH26" s="103"/>
      <c r="IWI26" s="103"/>
      <c r="IWJ26" s="103"/>
      <c r="IWK26" s="103"/>
      <c r="IWL26" s="103"/>
      <c r="IWM26" s="103"/>
      <c r="IWN26" s="103"/>
      <c r="IWO26" s="103"/>
      <c r="IWP26" s="103"/>
      <c r="IWQ26" s="103"/>
      <c r="IWR26" s="103"/>
      <c r="IWS26" s="103"/>
      <c r="IWT26" s="103"/>
      <c r="IWU26" s="103"/>
      <c r="IWV26" s="103"/>
      <c r="IWW26" s="103"/>
      <c r="IWX26" s="103"/>
      <c r="IWY26" s="103"/>
      <c r="IWZ26" s="103"/>
      <c r="IXA26" s="103"/>
      <c r="IXB26" s="103"/>
      <c r="IXC26" s="103"/>
      <c r="IXD26" s="103"/>
      <c r="IXE26" s="103"/>
      <c r="IXF26" s="103"/>
      <c r="IXG26" s="103"/>
      <c r="IXH26" s="103"/>
      <c r="IXI26" s="103"/>
      <c r="IXJ26" s="103"/>
      <c r="IXK26" s="103"/>
      <c r="IXL26" s="103"/>
      <c r="IXM26" s="103"/>
      <c r="IXN26" s="103"/>
      <c r="IXO26" s="103"/>
      <c r="IXP26" s="103"/>
      <c r="IXQ26" s="103"/>
      <c r="IXR26" s="103"/>
      <c r="IXS26" s="103"/>
      <c r="IXT26" s="103"/>
      <c r="IXU26" s="103"/>
      <c r="IXV26" s="103"/>
      <c r="IXW26" s="103"/>
      <c r="IXX26" s="103"/>
      <c r="IXY26" s="103"/>
      <c r="IXZ26" s="103"/>
      <c r="IYA26" s="103"/>
      <c r="IYB26" s="103"/>
      <c r="IYC26" s="103"/>
      <c r="IYD26" s="103"/>
      <c r="IYE26" s="103"/>
      <c r="IYF26" s="103"/>
      <c r="IYG26" s="103"/>
      <c r="IYH26" s="103"/>
      <c r="IYI26" s="103"/>
      <c r="IYJ26" s="103"/>
      <c r="IYK26" s="103"/>
      <c r="IYL26" s="103"/>
      <c r="IYM26" s="103"/>
      <c r="IYN26" s="103"/>
      <c r="IYO26" s="103"/>
      <c r="IYP26" s="103"/>
      <c r="IYQ26" s="103"/>
      <c r="IYR26" s="103"/>
      <c r="IYS26" s="103"/>
      <c r="IYT26" s="103"/>
      <c r="IYU26" s="103"/>
      <c r="IYV26" s="103"/>
      <c r="IYW26" s="103"/>
      <c r="IYX26" s="103"/>
      <c r="IYY26" s="103"/>
      <c r="IYZ26" s="103"/>
      <c r="IZA26" s="103"/>
      <c r="IZB26" s="103"/>
      <c r="IZC26" s="103"/>
      <c r="IZD26" s="103"/>
      <c r="IZE26" s="103"/>
      <c r="IZF26" s="103"/>
      <c r="IZG26" s="103"/>
      <c r="IZH26" s="103"/>
      <c r="IZI26" s="103"/>
      <c r="IZJ26" s="103"/>
      <c r="IZK26" s="103"/>
      <c r="IZL26" s="103"/>
      <c r="IZM26" s="103"/>
      <c r="IZN26" s="103"/>
      <c r="IZO26" s="103"/>
      <c r="IZP26" s="103"/>
      <c r="IZQ26" s="103"/>
      <c r="IZR26" s="103"/>
      <c r="IZS26" s="103"/>
      <c r="IZT26" s="103"/>
      <c r="IZU26" s="103"/>
      <c r="IZV26" s="103"/>
      <c r="IZW26" s="103"/>
      <c r="IZX26" s="103"/>
      <c r="IZY26" s="103"/>
      <c r="IZZ26" s="103"/>
      <c r="JAA26" s="103"/>
      <c r="JAB26" s="103"/>
      <c r="JAC26" s="103"/>
      <c r="JAD26" s="103"/>
      <c r="JAE26" s="103"/>
      <c r="JAF26" s="103"/>
      <c r="JAG26" s="103"/>
      <c r="JAH26" s="103"/>
      <c r="JAI26" s="103"/>
      <c r="JAJ26" s="103"/>
      <c r="JAK26" s="103"/>
      <c r="JAL26" s="103"/>
      <c r="JAM26" s="103"/>
      <c r="JAN26" s="103"/>
      <c r="JAO26" s="103"/>
      <c r="JAP26" s="103"/>
      <c r="JAQ26" s="103"/>
      <c r="JAR26" s="103"/>
      <c r="JAS26" s="103"/>
      <c r="JAT26" s="103"/>
      <c r="JAU26" s="103"/>
      <c r="JAV26" s="103"/>
      <c r="JAW26" s="103"/>
      <c r="JAX26" s="103"/>
      <c r="JAY26" s="103"/>
      <c r="JAZ26" s="103"/>
      <c r="JBA26" s="103"/>
      <c r="JBB26" s="103"/>
      <c r="JBC26" s="103"/>
      <c r="JBD26" s="103"/>
      <c r="JBE26" s="103"/>
      <c r="JBF26" s="103"/>
      <c r="JBG26" s="103"/>
      <c r="JBH26" s="103"/>
      <c r="JBI26" s="103"/>
      <c r="JBJ26" s="103"/>
      <c r="JBK26" s="103"/>
      <c r="JBL26" s="103"/>
      <c r="JBM26" s="103"/>
      <c r="JBN26" s="103"/>
      <c r="JBO26" s="103"/>
      <c r="JBP26" s="103"/>
      <c r="JBQ26" s="103"/>
      <c r="JBR26" s="103"/>
      <c r="JBS26" s="103"/>
      <c r="JBT26" s="103"/>
      <c r="JBU26" s="103"/>
      <c r="JBV26" s="103"/>
      <c r="JBW26" s="103"/>
      <c r="JBX26" s="103"/>
      <c r="JBY26" s="103"/>
      <c r="JBZ26" s="103"/>
      <c r="JCA26" s="103"/>
      <c r="JCB26" s="103"/>
      <c r="JCC26" s="103"/>
      <c r="JCD26" s="103"/>
      <c r="JCE26" s="103"/>
      <c r="JCF26" s="103"/>
      <c r="JCG26" s="103"/>
      <c r="JCH26" s="103"/>
      <c r="JCI26" s="103"/>
      <c r="JCJ26" s="103"/>
      <c r="JCK26" s="103"/>
      <c r="JCL26" s="103"/>
      <c r="JCM26" s="103"/>
      <c r="JCN26" s="103"/>
      <c r="JCO26" s="103"/>
      <c r="JCP26" s="103"/>
      <c r="JCQ26" s="103"/>
      <c r="JCR26" s="103"/>
      <c r="JCS26" s="103"/>
      <c r="JCT26" s="103"/>
      <c r="JCU26" s="103"/>
      <c r="JCV26" s="103"/>
      <c r="JCW26" s="103"/>
      <c r="JCX26" s="103"/>
      <c r="JCY26" s="103"/>
      <c r="JCZ26" s="103"/>
      <c r="JDA26" s="103"/>
      <c r="JDB26" s="103"/>
      <c r="JDC26" s="103"/>
      <c r="JDD26" s="103"/>
      <c r="JDE26" s="103"/>
      <c r="JDF26" s="103"/>
      <c r="JDG26" s="103"/>
      <c r="JDH26" s="103"/>
      <c r="JDI26" s="103"/>
      <c r="JDJ26" s="103"/>
      <c r="JDK26" s="103"/>
      <c r="JDL26" s="103"/>
      <c r="JDM26" s="103"/>
      <c r="JDN26" s="103"/>
      <c r="JDO26" s="103"/>
      <c r="JDP26" s="103"/>
      <c r="JDQ26" s="103"/>
      <c r="JDR26" s="103"/>
      <c r="JDS26" s="103"/>
      <c r="JDT26" s="103"/>
      <c r="JDU26" s="103"/>
      <c r="JDV26" s="103"/>
      <c r="JDW26" s="103"/>
      <c r="JDX26" s="103"/>
      <c r="JDY26" s="103"/>
      <c r="JDZ26" s="103"/>
      <c r="JEA26" s="103"/>
      <c r="JEB26" s="103"/>
      <c r="JEC26" s="103"/>
      <c r="JED26" s="103"/>
      <c r="JEE26" s="103"/>
      <c r="JEF26" s="103"/>
      <c r="JEG26" s="103"/>
      <c r="JEH26" s="103"/>
      <c r="JEI26" s="103"/>
      <c r="JEJ26" s="103"/>
      <c r="JEK26" s="103"/>
      <c r="JEL26" s="103"/>
      <c r="JEM26" s="103"/>
      <c r="JEN26" s="103"/>
      <c r="JEO26" s="103"/>
      <c r="JEP26" s="103"/>
      <c r="JEQ26" s="103"/>
      <c r="JER26" s="103"/>
      <c r="JES26" s="103"/>
      <c r="JET26" s="103"/>
      <c r="JEU26" s="103"/>
      <c r="JEV26" s="103"/>
      <c r="JEW26" s="103"/>
      <c r="JEX26" s="103"/>
      <c r="JEY26" s="103"/>
      <c r="JEZ26" s="103"/>
      <c r="JFA26" s="103"/>
      <c r="JFB26" s="103"/>
      <c r="JFC26" s="103"/>
      <c r="JFD26" s="103"/>
      <c r="JFE26" s="103"/>
      <c r="JFF26" s="103"/>
      <c r="JFG26" s="103"/>
      <c r="JFH26" s="103"/>
      <c r="JFI26" s="103"/>
      <c r="JFJ26" s="103"/>
      <c r="JFK26" s="103"/>
      <c r="JFL26" s="103"/>
      <c r="JFM26" s="103"/>
      <c r="JFN26" s="103"/>
      <c r="JFO26" s="103"/>
      <c r="JFP26" s="103"/>
      <c r="JFQ26" s="103"/>
      <c r="JFR26" s="103"/>
      <c r="JFS26" s="103"/>
      <c r="JFT26" s="103"/>
      <c r="JFU26" s="103"/>
      <c r="JFV26" s="103"/>
      <c r="JFW26" s="103"/>
      <c r="JFX26" s="103"/>
      <c r="JFY26" s="103"/>
      <c r="JFZ26" s="103"/>
      <c r="JGA26" s="103"/>
      <c r="JGB26" s="103"/>
      <c r="JGC26" s="103"/>
      <c r="JGD26" s="103"/>
      <c r="JGE26" s="103"/>
      <c r="JGF26" s="103"/>
      <c r="JGG26" s="103"/>
      <c r="JGH26" s="103"/>
      <c r="JGI26" s="103"/>
      <c r="JGJ26" s="103"/>
      <c r="JGK26" s="103"/>
      <c r="JGL26" s="103"/>
      <c r="JGM26" s="103"/>
      <c r="JGN26" s="103"/>
      <c r="JGO26" s="103"/>
      <c r="JGP26" s="103"/>
      <c r="JGQ26" s="103"/>
      <c r="JGR26" s="103"/>
      <c r="JGS26" s="103"/>
      <c r="JGT26" s="103"/>
      <c r="JGU26" s="103"/>
      <c r="JGV26" s="103"/>
      <c r="JGW26" s="103"/>
      <c r="JGX26" s="103"/>
      <c r="JGY26" s="103"/>
      <c r="JGZ26" s="103"/>
      <c r="JHA26" s="103"/>
      <c r="JHB26" s="103"/>
      <c r="JHC26" s="103"/>
      <c r="JHD26" s="103"/>
      <c r="JHE26" s="103"/>
      <c r="JHF26" s="103"/>
      <c r="JHG26" s="103"/>
      <c r="JHH26" s="103"/>
      <c r="JHI26" s="103"/>
      <c r="JHJ26" s="103"/>
      <c r="JHK26" s="103"/>
      <c r="JHL26" s="103"/>
      <c r="JHM26" s="103"/>
      <c r="JHN26" s="103"/>
      <c r="JHO26" s="103"/>
      <c r="JHP26" s="103"/>
      <c r="JHQ26" s="103"/>
      <c r="JHR26" s="103"/>
      <c r="JHS26" s="103"/>
      <c r="JHT26" s="103"/>
      <c r="JHU26" s="103"/>
      <c r="JHV26" s="103"/>
      <c r="JHW26" s="103"/>
      <c r="JHX26" s="103"/>
      <c r="JHY26" s="103"/>
      <c r="JHZ26" s="103"/>
      <c r="JIA26" s="103"/>
      <c r="JIB26" s="103"/>
      <c r="JIC26" s="103"/>
      <c r="JID26" s="103"/>
      <c r="JIE26" s="103"/>
      <c r="JIF26" s="103"/>
      <c r="JIG26" s="103"/>
      <c r="JIH26" s="103"/>
      <c r="JII26" s="103"/>
      <c r="JIJ26" s="103"/>
      <c r="JIK26" s="103"/>
      <c r="JIL26" s="103"/>
      <c r="JIM26" s="103"/>
      <c r="JIN26" s="103"/>
      <c r="JIO26" s="103"/>
      <c r="JIP26" s="103"/>
      <c r="JIQ26" s="103"/>
      <c r="JIR26" s="103"/>
      <c r="JIS26" s="103"/>
      <c r="JIT26" s="103"/>
      <c r="JIU26" s="103"/>
      <c r="JIV26" s="103"/>
      <c r="JIW26" s="103"/>
      <c r="JIX26" s="103"/>
      <c r="JIY26" s="103"/>
      <c r="JIZ26" s="103"/>
      <c r="JJA26" s="103"/>
      <c r="JJB26" s="103"/>
      <c r="JJC26" s="103"/>
      <c r="JJD26" s="103"/>
      <c r="JJE26" s="103"/>
      <c r="JJF26" s="103"/>
      <c r="JJG26" s="103"/>
      <c r="JJH26" s="103"/>
      <c r="JJI26" s="103"/>
      <c r="JJJ26" s="103"/>
      <c r="JJK26" s="103"/>
      <c r="JJL26" s="103"/>
      <c r="JJM26" s="103"/>
      <c r="JJN26" s="103"/>
      <c r="JJO26" s="103"/>
      <c r="JJP26" s="103"/>
      <c r="JJQ26" s="103"/>
      <c r="JJR26" s="103"/>
      <c r="JJS26" s="103"/>
      <c r="JJT26" s="103"/>
      <c r="JJU26" s="103"/>
      <c r="JJV26" s="103"/>
      <c r="JJW26" s="103"/>
      <c r="JJX26" s="103"/>
      <c r="JJY26" s="103"/>
      <c r="JJZ26" s="103"/>
      <c r="JKA26" s="103"/>
      <c r="JKB26" s="103"/>
      <c r="JKC26" s="103"/>
      <c r="JKD26" s="103"/>
      <c r="JKE26" s="103"/>
      <c r="JKF26" s="103"/>
      <c r="JKG26" s="103"/>
      <c r="JKH26" s="103"/>
      <c r="JKI26" s="103"/>
      <c r="JKJ26" s="103"/>
      <c r="JKK26" s="103"/>
      <c r="JKL26" s="103"/>
      <c r="JKM26" s="103"/>
      <c r="JKN26" s="103"/>
      <c r="JKO26" s="103"/>
      <c r="JKP26" s="103"/>
      <c r="JKQ26" s="103"/>
      <c r="JKR26" s="103"/>
      <c r="JKS26" s="103"/>
      <c r="JKT26" s="103"/>
      <c r="JKU26" s="103"/>
      <c r="JKV26" s="103"/>
      <c r="JKW26" s="103"/>
      <c r="JKX26" s="103"/>
      <c r="JKY26" s="103"/>
      <c r="JKZ26" s="103"/>
      <c r="JLA26" s="103"/>
      <c r="JLB26" s="103"/>
      <c r="JLC26" s="103"/>
      <c r="JLD26" s="103"/>
      <c r="JLE26" s="103"/>
      <c r="JLF26" s="103"/>
      <c r="JLG26" s="103"/>
      <c r="JLH26" s="103"/>
      <c r="JLI26" s="103"/>
      <c r="JLJ26" s="103"/>
      <c r="JLK26" s="103"/>
      <c r="JLL26" s="103"/>
      <c r="JLM26" s="103"/>
      <c r="JLN26" s="103"/>
      <c r="JLO26" s="103"/>
      <c r="JLP26" s="103"/>
      <c r="JLQ26" s="103"/>
      <c r="JLR26" s="103"/>
      <c r="JLS26" s="103"/>
      <c r="JLT26" s="103"/>
      <c r="JLU26" s="103"/>
      <c r="JLV26" s="103"/>
      <c r="JLW26" s="103"/>
      <c r="JLX26" s="103"/>
      <c r="JLY26" s="103"/>
      <c r="JLZ26" s="103"/>
      <c r="JMA26" s="103"/>
      <c r="JMB26" s="103"/>
      <c r="JMC26" s="103"/>
      <c r="JMD26" s="103"/>
      <c r="JME26" s="103"/>
      <c r="JMF26" s="103"/>
      <c r="JMG26" s="103"/>
      <c r="JMH26" s="103"/>
      <c r="JMI26" s="103"/>
      <c r="JMJ26" s="103"/>
      <c r="JMK26" s="103"/>
      <c r="JML26" s="103"/>
      <c r="JMM26" s="103"/>
      <c r="JMN26" s="103"/>
      <c r="JMO26" s="103"/>
      <c r="JMP26" s="103"/>
      <c r="JMQ26" s="103"/>
      <c r="JMR26" s="103"/>
      <c r="JMS26" s="103"/>
      <c r="JMT26" s="103"/>
      <c r="JMU26" s="103"/>
      <c r="JMV26" s="103"/>
      <c r="JMW26" s="103"/>
      <c r="JMX26" s="103"/>
      <c r="JMY26" s="103"/>
      <c r="JMZ26" s="103"/>
      <c r="JNA26" s="103"/>
      <c r="JNB26" s="103"/>
      <c r="JNC26" s="103"/>
      <c r="JND26" s="103"/>
      <c r="JNE26" s="103"/>
      <c r="JNF26" s="103"/>
      <c r="JNG26" s="103"/>
      <c r="JNH26" s="103"/>
      <c r="JNI26" s="103"/>
      <c r="JNJ26" s="103"/>
      <c r="JNK26" s="103"/>
      <c r="JNL26" s="103"/>
      <c r="JNM26" s="103"/>
      <c r="JNN26" s="103"/>
      <c r="JNO26" s="103"/>
      <c r="JNP26" s="103"/>
      <c r="JNQ26" s="103"/>
      <c r="JNR26" s="103"/>
      <c r="JNS26" s="103"/>
      <c r="JNT26" s="103"/>
      <c r="JNU26" s="103"/>
      <c r="JNV26" s="103"/>
      <c r="JNW26" s="103"/>
      <c r="JNX26" s="103"/>
      <c r="JNY26" s="103"/>
      <c r="JNZ26" s="103"/>
      <c r="JOA26" s="103"/>
      <c r="JOB26" s="103"/>
      <c r="JOC26" s="103"/>
      <c r="JOD26" s="103"/>
      <c r="JOE26" s="103"/>
      <c r="JOF26" s="103"/>
      <c r="JOG26" s="103"/>
      <c r="JOH26" s="103"/>
      <c r="JOI26" s="103"/>
      <c r="JOJ26" s="103"/>
      <c r="JOK26" s="103"/>
      <c r="JOL26" s="103"/>
      <c r="JOM26" s="103"/>
      <c r="JON26" s="103"/>
      <c r="JOO26" s="103"/>
      <c r="JOP26" s="103"/>
      <c r="JOQ26" s="103"/>
      <c r="JOR26" s="103"/>
      <c r="JOS26" s="103"/>
      <c r="JOT26" s="103"/>
      <c r="JOU26" s="103"/>
      <c r="JOV26" s="103"/>
      <c r="JOW26" s="103"/>
      <c r="JOX26" s="103"/>
      <c r="JOY26" s="103"/>
      <c r="JOZ26" s="103"/>
      <c r="JPA26" s="103"/>
      <c r="JPB26" s="103"/>
      <c r="JPC26" s="103"/>
      <c r="JPD26" s="103"/>
      <c r="JPE26" s="103"/>
      <c r="JPF26" s="103"/>
      <c r="JPG26" s="103"/>
      <c r="JPH26" s="103"/>
      <c r="JPI26" s="103"/>
      <c r="JPJ26" s="103"/>
      <c r="JPK26" s="103"/>
      <c r="JPL26" s="103"/>
      <c r="JPM26" s="103"/>
      <c r="JPN26" s="103"/>
      <c r="JPO26" s="103"/>
      <c r="JPP26" s="103"/>
      <c r="JPQ26" s="103"/>
      <c r="JPR26" s="103"/>
      <c r="JPS26" s="103"/>
      <c r="JPT26" s="103"/>
      <c r="JPU26" s="103"/>
      <c r="JPV26" s="103"/>
      <c r="JPW26" s="103"/>
      <c r="JPX26" s="103"/>
      <c r="JPY26" s="103"/>
      <c r="JPZ26" s="103"/>
      <c r="JQA26" s="103"/>
      <c r="JQB26" s="103"/>
      <c r="JQC26" s="103"/>
      <c r="JQD26" s="103"/>
      <c r="JQE26" s="103"/>
      <c r="JQF26" s="103"/>
      <c r="JQG26" s="103"/>
      <c r="JQH26" s="103"/>
      <c r="JQI26" s="103"/>
      <c r="JQJ26" s="103"/>
      <c r="JQK26" s="103"/>
      <c r="JQL26" s="103"/>
      <c r="JQM26" s="103"/>
      <c r="JQN26" s="103"/>
      <c r="JQO26" s="103"/>
      <c r="JQP26" s="103"/>
      <c r="JQQ26" s="103"/>
      <c r="JQR26" s="103"/>
      <c r="JQS26" s="103"/>
      <c r="JQT26" s="103"/>
      <c r="JQU26" s="103"/>
      <c r="JQV26" s="103"/>
      <c r="JQW26" s="103"/>
      <c r="JQX26" s="103"/>
      <c r="JQY26" s="103"/>
      <c r="JQZ26" s="103"/>
      <c r="JRA26" s="103"/>
      <c r="JRB26" s="103"/>
      <c r="JRC26" s="103"/>
      <c r="JRD26" s="103"/>
      <c r="JRE26" s="103"/>
      <c r="JRF26" s="103"/>
      <c r="JRG26" s="103"/>
      <c r="JRH26" s="103"/>
      <c r="JRI26" s="103"/>
      <c r="JRJ26" s="103"/>
      <c r="JRK26" s="103"/>
      <c r="JRL26" s="103"/>
      <c r="JRM26" s="103"/>
      <c r="JRN26" s="103"/>
      <c r="JRO26" s="103"/>
      <c r="JRP26" s="103"/>
      <c r="JRQ26" s="103"/>
      <c r="JRR26" s="103"/>
      <c r="JRS26" s="103"/>
      <c r="JRT26" s="103"/>
      <c r="JRU26" s="103"/>
      <c r="JRV26" s="103"/>
      <c r="JRW26" s="103"/>
      <c r="JRX26" s="103"/>
      <c r="JRY26" s="103"/>
      <c r="JRZ26" s="103"/>
      <c r="JSA26" s="103"/>
      <c r="JSB26" s="103"/>
      <c r="JSC26" s="103"/>
      <c r="JSD26" s="103"/>
      <c r="JSE26" s="103"/>
      <c r="JSF26" s="103"/>
      <c r="JSG26" s="103"/>
      <c r="JSH26" s="103"/>
      <c r="JSI26" s="103"/>
      <c r="JSJ26" s="103"/>
      <c r="JSK26" s="103"/>
      <c r="JSL26" s="103"/>
      <c r="JSM26" s="103"/>
      <c r="JSN26" s="103"/>
      <c r="JSO26" s="103"/>
      <c r="JSP26" s="103"/>
      <c r="JSQ26" s="103"/>
      <c r="JSR26" s="103"/>
      <c r="JSS26" s="103"/>
      <c r="JST26" s="103"/>
      <c r="JSU26" s="103"/>
      <c r="JSV26" s="103"/>
      <c r="JSW26" s="103"/>
      <c r="JSX26" s="103"/>
      <c r="JSY26" s="103"/>
      <c r="JSZ26" s="103"/>
      <c r="JTA26" s="103"/>
      <c r="JTB26" s="103"/>
      <c r="JTC26" s="103"/>
      <c r="JTD26" s="103"/>
      <c r="JTE26" s="103"/>
      <c r="JTF26" s="103"/>
      <c r="JTG26" s="103"/>
      <c r="JTH26" s="103"/>
      <c r="JTI26" s="103"/>
      <c r="JTJ26" s="103"/>
      <c r="JTK26" s="103"/>
      <c r="JTL26" s="103"/>
      <c r="JTM26" s="103"/>
      <c r="JTN26" s="103"/>
      <c r="JTO26" s="103"/>
      <c r="JTP26" s="103"/>
      <c r="JTQ26" s="103"/>
      <c r="JTR26" s="103"/>
      <c r="JTS26" s="103"/>
      <c r="JTT26" s="103"/>
      <c r="JTU26" s="103"/>
      <c r="JTV26" s="103"/>
      <c r="JTW26" s="103"/>
      <c r="JTX26" s="103"/>
      <c r="JTY26" s="103"/>
      <c r="JTZ26" s="103"/>
      <c r="JUA26" s="103"/>
      <c r="JUB26" s="103"/>
      <c r="JUC26" s="103"/>
      <c r="JUD26" s="103"/>
      <c r="JUE26" s="103"/>
      <c r="JUF26" s="103"/>
      <c r="JUG26" s="103"/>
      <c r="JUH26" s="103"/>
      <c r="JUI26" s="103"/>
      <c r="JUJ26" s="103"/>
      <c r="JUK26" s="103"/>
      <c r="JUL26" s="103"/>
      <c r="JUM26" s="103"/>
      <c r="JUN26" s="103"/>
      <c r="JUO26" s="103"/>
      <c r="JUP26" s="103"/>
      <c r="JUQ26" s="103"/>
      <c r="JUR26" s="103"/>
      <c r="JUS26" s="103"/>
      <c r="JUT26" s="103"/>
      <c r="JUU26" s="103"/>
      <c r="JUV26" s="103"/>
      <c r="JUW26" s="103"/>
      <c r="JUX26" s="103"/>
      <c r="JUY26" s="103"/>
      <c r="JUZ26" s="103"/>
      <c r="JVA26" s="103"/>
      <c r="JVB26" s="103"/>
      <c r="JVC26" s="103"/>
      <c r="JVD26" s="103"/>
      <c r="JVE26" s="103"/>
      <c r="JVF26" s="103"/>
      <c r="JVG26" s="103"/>
      <c r="JVH26" s="103"/>
      <c r="JVI26" s="103"/>
      <c r="JVJ26" s="103"/>
      <c r="JVK26" s="103"/>
      <c r="JVL26" s="103"/>
      <c r="JVM26" s="103"/>
      <c r="JVN26" s="103"/>
      <c r="JVO26" s="103"/>
      <c r="JVP26" s="103"/>
      <c r="JVQ26" s="103"/>
      <c r="JVR26" s="103"/>
      <c r="JVS26" s="103"/>
      <c r="JVT26" s="103"/>
      <c r="JVU26" s="103"/>
      <c r="JVV26" s="103"/>
      <c r="JVW26" s="103"/>
      <c r="JVX26" s="103"/>
      <c r="JVY26" s="103"/>
      <c r="JVZ26" s="103"/>
      <c r="JWA26" s="103"/>
      <c r="JWB26" s="103"/>
      <c r="JWC26" s="103"/>
      <c r="JWD26" s="103"/>
      <c r="JWE26" s="103"/>
      <c r="JWF26" s="103"/>
      <c r="JWG26" s="103"/>
      <c r="JWH26" s="103"/>
      <c r="JWI26" s="103"/>
      <c r="JWJ26" s="103"/>
      <c r="JWK26" s="103"/>
      <c r="JWL26" s="103"/>
      <c r="JWM26" s="103"/>
      <c r="JWN26" s="103"/>
      <c r="JWO26" s="103"/>
      <c r="JWP26" s="103"/>
      <c r="JWQ26" s="103"/>
      <c r="JWR26" s="103"/>
      <c r="JWS26" s="103"/>
      <c r="JWT26" s="103"/>
      <c r="JWU26" s="103"/>
      <c r="JWV26" s="103"/>
      <c r="JWW26" s="103"/>
      <c r="JWX26" s="103"/>
      <c r="JWY26" s="103"/>
      <c r="JWZ26" s="103"/>
      <c r="JXA26" s="103"/>
      <c r="JXB26" s="103"/>
      <c r="JXC26" s="103"/>
      <c r="JXD26" s="103"/>
      <c r="JXE26" s="103"/>
      <c r="JXF26" s="103"/>
      <c r="JXG26" s="103"/>
      <c r="JXH26" s="103"/>
      <c r="JXI26" s="103"/>
      <c r="JXJ26" s="103"/>
      <c r="JXK26" s="103"/>
      <c r="JXL26" s="103"/>
      <c r="JXM26" s="103"/>
      <c r="JXN26" s="103"/>
      <c r="JXO26" s="103"/>
      <c r="JXP26" s="103"/>
      <c r="JXQ26" s="103"/>
      <c r="JXR26" s="103"/>
      <c r="JXS26" s="103"/>
      <c r="JXT26" s="103"/>
      <c r="JXU26" s="103"/>
      <c r="JXV26" s="103"/>
      <c r="JXW26" s="103"/>
      <c r="JXX26" s="103"/>
      <c r="JXY26" s="103"/>
      <c r="JXZ26" s="103"/>
      <c r="JYA26" s="103"/>
      <c r="JYB26" s="103"/>
      <c r="JYC26" s="103"/>
      <c r="JYD26" s="103"/>
      <c r="JYE26" s="103"/>
      <c r="JYF26" s="103"/>
      <c r="JYG26" s="103"/>
      <c r="JYH26" s="103"/>
      <c r="JYI26" s="103"/>
      <c r="JYJ26" s="103"/>
      <c r="JYK26" s="103"/>
      <c r="JYL26" s="103"/>
      <c r="JYM26" s="103"/>
      <c r="JYN26" s="103"/>
      <c r="JYO26" s="103"/>
      <c r="JYP26" s="103"/>
      <c r="JYQ26" s="103"/>
      <c r="JYR26" s="103"/>
      <c r="JYS26" s="103"/>
      <c r="JYT26" s="103"/>
      <c r="JYU26" s="103"/>
      <c r="JYV26" s="103"/>
      <c r="JYW26" s="103"/>
      <c r="JYX26" s="103"/>
      <c r="JYY26" s="103"/>
      <c r="JYZ26" s="103"/>
      <c r="JZA26" s="103"/>
      <c r="JZB26" s="103"/>
      <c r="JZC26" s="103"/>
      <c r="JZD26" s="103"/>
      <c r="JZE26" s="103"/>
      <c r="JZF26" s="103"/>
      <c r="JZG26" s="103"/>
      <c r="JZH26" s="103"/>
      <c r="JZI26" s="103"/>
      <c r="JZJ26" s="103"/>
      <c r="JZK26" s="103"/>
      <c r="JZL26" s="103"/>
      <c r="JZM26" s="103"/>
      <c r="JZN26" s="103"/>
      <c r="JZO26" s="103"/>
      <c r="JZP26" s="103"/>
      <c r="JZQ26" s="103"/>
      <c r="JZR26" s="103"/>
      <c r="JZS26" s="103"/>
      <c r="JZT26" s="103"/>
      <c r="JZU26" s="103"/>
      <c r="JZV26" s="103"/>
      <c r="JZW26" s="103"/>
      <c r="JZX26" s="103"/>
      <c r="JZY26" s="103"/>
      <c r="JZZ26" s="103"/>
      <c r="KAA26" s="103"/>
      <c r="KAB26" s="103"/>
      <c r="KAC26" s="103"/>
      <c r="KAD26" s="103"/>
      <c r="KAE26" s="103"/>
      <c r="KAF26" s="103"/>
      <c r="KAG26" s="103"/>
      <c r="KAH26" s="103"/>
      <c r="KAI26" s="103"/>
      <c r="KAJ26" s="103"/>
      <c r="KAK26" s="103"/>
      <c r="KAL26" s="103"/>
      <c r="KAM26" s="103"/>
      <c r="KAN26" s="103"/>
      <c r="KAO26" s="103"/>
      <c r="KAP26" s="103"/>
      <c r="KAQ26" s="103"/>
      <c r="KAR26" s="103"/>
      <c r="KAS26" s="103"/>
      <c r="KAT26" s="103"/>
      <c r="KAU26" s="103"/>
      <c r="KAV26" s="103"/>
      <c r="KAW26" s="103"/>
      <c r="KAX26" s="103"/>
      <c r="KAY26" s="103"/>
      <c r="KAZ26" s="103"/>
      <c r="KBA26" s="103"/>
      <c r="KBB26" s="103"/>
      <c r="KBC26" s="103"/>
      <c r="KBD26" s="103"/>
      <c r="KBE26" s="103"/>
      <c r="KBF26" s="103"/>
      <c r="KBG26" s="103"/>
      <c r="KBH26" s="103"/>
      <c r="KBI26" s="103"/>
      <c r="KBJ26" s="103"/>
      <c r="KBK26" s="103"/>
      <c r="KBL26" s="103"/>
      <c r="KBM26" s="103"/>
      <c r="KBN26" s="103"/>
      <c r="KBO26" s="103"/>
      <c r="KBP26" s="103"/>
      <c r="KBQ26" s="103"/>
      <c r="KBR26" s="103"/>
      <c r="KBS26" s="103"/>
      <c r="KBT26" s="103"/>
      <c r="KBU26" s="103"/>
      <c r="KBV26" s="103"/>
      <c r="KBW26" s="103"/>
      <c r="KBX26" s="103"/>
      <c r="KBY26" s="103"/>
      <c r="KBZ26" s="103"/>
      <c r="KCA26" s="103"/>
      <c r="KCB26" s="103"/>
      <c r="KCC26" s="103"/>
      <c r="KCD26" s="103"/>
      <c r="KCE26" s="103"/>
      <c r="KCF26" s="103"/>
      <c r="KCG26" s="103"/>
      <c r="KCH26" s="103"/>
      <c r="KCI26" s="103"/>
      <c r="KCJ26" s="103"/>
      <c r="KCK26" s="103"/>
      <c r="KCL26" s="103"/>
      <c r="KCM26" s="103"/>
      <c r="KCN26" s="103"/>
      <c r="KCO26" s="103"/>
      <c r="KCP26" s="103"/>
      <c r="KCQ26" s="103"/>
      <c r="KCR26" s="103"/>
      <c r="KCS26" s="103"/>
      <c r="KCT26" s="103"/>
      <c r="KCU26" s="103"/>
      <c r="KCV26" s="103"/>
      <c r="KCW26" s="103"/>
      <c r="KCX26" s="103"/>
      <c r="KCY26" s="103"/>
      <c r="KCZ26" s="103"/>
      <c r="KDA26" s="103"/>
      <c r="KDB26" s="103"/>
      <c r="KDC26" s="103"/>
      <c r="KDD26" s="103"/>
      <c r="KDE26" s="103"/>
      <c r="KDF26" s="103"/>
      <c r="KDG26" s="103"/>
      <c r="KDH26" s="103"/>
      <c r="KDI26" s="103"/>
      <c r="KDJ26" s="103"/>
      <c r="KDK26" s="103"/>
      <c r="KDL26" s="103"/>
      <c r="KDM26" s="103"/>
      <c r="KDN26" s="103"/>
      <c r="KDO26" s="103"/>
      <c r="KDP26" s="103"/>
      <c r="KDQ26" s="103"/>
      <c r="KDR26" s="103"/>
      <c r="KDS26" s="103"/>
      <c r="KDT26" s="103"/>
      <c r="KDU26" s="103"/>
      <c r="KDV26" s="103"/>
      <c r="KDW26" s="103"/>
      <c r="KDX26" s="103"/>
      <c r="KDY26" s="103"/>
      <c r="KDZ26" s="103"/>
      <c r="KEA26" s="103"/>
      <c r="KEB26" s="103"/>
      <c r="KEC26" s="103"/>
      <c r="KED26" s="103"/>
      <c r="KEE26" s="103"/>
      <c r="KEF26" s="103"/>
      <c r="KEG26" s="103"/>
      <c r="KEH26" s="103"/>
      <c r="KEI26" s="103"/>
      <c r="KEJ26" s="103"/>
      <c r="KEK26" s="103"/>
      <c r="KEL26" s="103"/>
      <c r="KEM26" s="103"/>
      <c r="KEN26" s="103"/>
      <c r="KEO26" s="103"/>
      <c r="KEP26" s="103"/>
      <c r="KEQ26" s="103"/>
      <c r="KER26" s="103"/>
      <c r="KES26" s="103"/>
      <c r="KET26" s="103"/>
      <c r="KEU26" s="103"/>
      <c r="KEV26" s="103"/>
      <c r="KEW26" s="103"/>
      <c r="KEX26" s="103"/>
      <c r="KEY26" s="103"/>
      <c r="KEZ26" s="103"/>
      <c r="KFA26" s="103"/>
      <c r="KFB26" s="103"/>
      <c r="KFC26" s="103"/>
      <c r="KFD26" s="103"/>
      <c r="KFE26" s="103"/>
      <c r="KFF26" s="103"/>
      <c r="KFG26" s="103"/>
      <c r="KFH26" s="103"/>
      <c r="KFI26" s="103"/>
      <c r="KFJ26" s="103"/>
      <c r="KFK26" s="103"/>
      <c r="KFL26" s="103"/>
      <c r="KFM26" s="103"/>
      <c r="KFN26" s="103"/>
      <c r="KFO26" s="103"/>
      <c r="KFP26" s="103"/>
      <c r="KFQ26" s="103"/>
      <c r="KFR26" s="103"/>
      <c r="KFS26" s="103"/>
      <c r="KFT26" s="103"/>
      <c r="KFU26" s="103"/>
      <c r="KFV26" s="103"/>
      <c r="KFW26" s="103"/>
      <c r="KFX26" s="103"/>
      <c r="KFY26" s="103"/>
      <c r="KFZ26" s="103"/>
      <c r="KGA26" s="103"/>
      <c r="KGB26" s="103"/>
      <c r="KGC26" s="103"/>
      <c r="KGD26" s="103"/>
      <c r="KGE26" s="103"/>
      <c r="KGF26" s="103"/>
      <c r="KGG26" s="103"/>
      <c r="KGH26" s="103"/>
      <c r="KGI26" s="103"/>
      <c r="KGJ26" s="103"/>
      <c r="KGK26" s="103"/>
      <c r="KGL26" s="103"/>
      <c r="KGM26" s="103"/>
      <c r="KGN26" s="103"/>
      <c r="KGO26" s="103"/>
      <c r="KGP26" s="103"/>
      <c r="KGQ26" s="103"/>
      <c r="KGR26" s="103"/>
      <c r="KGS26" s="103"/>
      <c r="KGT26" s="103"/>
      <c r="KGU26" s="103"/>
      <c r="KGV26" s="103"/>
      <c r="KGW26" s="103"/>
      <c r="KGX26" s="103"/>
      <c r="KGY26" s="103"/>
      <c r="KGZ26" s="103"/>
      <c r="KHA26" s="103"/>
      <c r="KHB26" s="103"/>
      <c r="KHC26" s="103"/>
      <c r="KHD26" s="103"/>
      <c r="KHE26" s="103"/>
      <c r="KHF26" s="103"/>
      <c r="KHG26" s="103"/>
      <c r="KHH26" s="103"/>
      <c r="KHI26" s="103"/>
      <c r="KHJ26" s="103"/>
      <c r="KHK26" s="103"/>
      <c r="KHL26" s="103"/>
      <c r="KHM26" s="103"/>
      <c r="KHN26" s="103"/>
      <c r="KHO26" s="103"/>
      <c r="KHP26" s="103"/>
      <c r="KHQ26" s="103"/>
      <c r="KHR26" s="103"/>
      <c r="KHS26" s="103"/>
      <c r="KHT26" s="103"/>
      <c r="KHU26" s="103"/>
      <c r="KHV26" s="103"/>
      <c r="KHW26" s="103"/>
      <c r="KHX26" s="103"/>
      <c r="KHY26" s="103"/>
      <c r="KHZ26" s="103"/>
      <c r="KIA26" s="103"/>
      <c r="KIB26" s="103"/>
      <c r="KIC26" s="103"/>
      <c r="KID26" s="103"/>
      <c r="KIE26" s="103"/>
      <c r="KIF26" s="103"/>
      <c r="KIG26" s="103"/>
      <c r="KIH26" s="103"/>
      <c r="KII26" s="103"/>
      <c r="KIJ26" s="103"/>
      <c r="KIK26" s="103"/>
      <c r="KIL26" s="103"/>
      <c r="KIM26" s="103"/>
      <c r="KIN26" s="103"/>
      <c r="KIO26" s="103"/>
      <c r="KIP26" s="103"/>
      <c r="KIQ26" s="103"/>
      <c r="KIR26" s="103"/>
      <c r="KIS26" s="103"/>
      <c r="KIT26" s="103"/>
      <c r="KIU26" s="103"/>
      <c r="KIV26" s="103"/>
      <c r="KIW26" s="103"/>
      <c r="KIX26" s="103"/>
      <c r="KIY26" s="103"/>
      <c r="KIZ26" s="103"/>
      <c r="KJA26" s="103"/>
      <c r="KJB26" s="103"/>
      <c r="KJC26" s="103"/>
      <c r="KJD26" s="103"/>
      <c r="KJE26" s="103"/>
      <c r="KJF26" s="103"/>
      <c r="KJG26" s="103"/>
      <c r="KJH26" s="103"/>
      <c r="KJI26" s="103"/>
      <c r="KJJ26" s="103"/>
      <c r="KJK26" s="103"/>
      <c r="KJL26" s="103"/>
      <c r="KJM26" s="103"/>
      <c r="KJN26" s="103"/>
      <c r="KJO26" s="103"/>
      <c r="KJP26" s="103"/>
      <c r="KJQ26" s="103"/>
      <c r="KJR26" s="103"/>
      <c r="KJS26" s="103"/>
      <c r="KJT26" s="103"/>
      <c r="KJU26" s="103"/>
      <c r="KJV26" s="103"/>
      <c r="KJW26" s="103"/>
      <c r="KJX26" s="103"/>
      <c r="KJY26" s="103"/>
      <c r="KJZ26" s="103"/>
      <c r="KKA26" s="103"/>
      <c r="KKB26" s="103"/>
      <c r="KKC26" s="103"/>
      <c r="KKD26" s="103"/>
      <c r="KKE26" s="103"/>
      <c r="KKF26" s="103"/>
      <c r="KKG26" s="103"/>
      <c r="KKH26" s="103"/>
      <c r="KKI26" s="103"/>
      <c r="KKJ26" s="103"/>
      <c r="KKK26" s="103"/>
      <c r="KKL26" s="103"/>
      <c r="KKM26" s="103"/>
      <c r="KKN26" s="103"/>
      <c r="KKO26" s="103"/>
      <c r="KKP26" s="103"/>
      <c r="KKQ26" s="103"/>
      <c r="KKR26" s="103"/>
      <c r="KKS26" s="103"/>
      <c r="KKT26" s="103"/>
      <c r="KKU26" s="103"/>
      <c r="KKV26" s="103"/>
      <c r="KKW26" s="103"/>
      <c r="KKX26" s="103"/>
      <c r="KKY26" s="103"/>
      <c r="KKZ26" s="103"/>
      <c r="KLA26" s="103"/>
      <c r="KLB26" s="103"/>
      <c r="KLC26" s="103"/>
      <c r="KLD26" s="103"/>
      <c r="KLE26" s="103"/>
      <c r="KLF26" s="103"/>
      <c r="KLG26" s="103"/>
      <c r="KLH26" s="103"/>
      <c r="KLI26" s="103"/>
      <c r="KLJ26" s="103"/>
      <c r="KLK26" s="103"/>
      <c r="KLL26" s="103"/>
      <c r="KLM26" s="103"/>
      <c r="KLN26" s="103"/>
      <c r="KLO26" s="103"/>
      <c r="KLP26" s="103"/>
      <c r="KLQ26" s="103"/>
      <c r="KLR26" s="103"/>
      <c r="KLS26" s="103"/>
      <c r="KLT26" s="103"/>
      <c r="KLU26" s="103"/>
      <c r="KLV26" s="103"/>
      <c r="KLW26" s="103"/>
      <c r="KLX26" s="103"/>
      <c r="KLY26" s="103"/>
      <c r="KLZ26" s="103"/>
      <c r="KMA26" s="103"/>
      <c r="KMB26" s="103"/>
      <c r="KMC26" s="103"/>
      <c r="KMD26" s="103"/>
      <c r="KME26" s="103"/>
      <c r="KMF26" s="103"/>
      <c r="KMG26" s="103"/>
      <c r="KMH26" s="103"/>
      <c r="KMI26" s="103"/>
      <c r="KMJ26" s="103"/>
      <c r="KMK26" s="103"/>
      <c r="KML26" s="103"/>
      <c r="KMM26" s="103"/>
      <c r="KMN26" s="103"/>
      <c r="KMO26" s="103"/>
      <c r="KMP26" s="103"/>
      <c r="KMQ26" s="103"/>
      <c r="KMR26" s="103"/>
      <c r="KMS26" s="103"/>
      <c r="KMT26" s="103"/>
      <c r="KMU26" s="103"/>
      <c r="KMV26" s="103"/>
      <c r="KMW26" s="103"/>
      <c r="KMX26" s="103"/>
      <c r="KMY26" s="103"/>
      <c r="KMZ26" s="103"/>
      <c r="KNA26" s="103"/>
      <c r="KNB26" s="103"/>
      <c r="KNC26" s="103"/>
      <c r="KND26" s="103"/>
      <c r="KNE26" s="103"/>
      <c r="KNF26" s="103"/>
      <c r="KNG26" s="103"/>
      <c r="KNH26" s="103"/>
      <c r="KNI26" s="103"/>
      <c r="KNJ26" s="103"/>
      <c r="KNK26" s="103"/>
      <c r="KNL26" s="103"/>
      <c r="KNM26" s="103"/>
      <c r="KNN26" s="103"/>
      <c r="KNO26" s="103"/>
      <c r="KNP26" s="103"/>
      <c r="KNQ26" s="103"/>
      <c r="KNR26" s="103"/>
      <c r="KNS26" s="103"/>
      <c r="KNT26" s="103"/>
      <c r="KNU26" s="103"/>
      <c r="KNV26" s="103"/>
      <c r="KNW26" s="103"/>
      <c r="KNX26" s="103"/>
      <c r="KNY26" s="103"/>
      <c r="KNZ26" s="103"/>
      <c r="KOA26" s="103"/>
      <c r="KOB26" s="103"/>
      <c r="KOC26" s="103"/>
      <c r="KOD26" s="103"/>
      <c r="KOE26" s="103"/>
      <c r="KOF26" s="103"/>
      <c r="KOG26" s="103"/>
      <c r="KOH26" s="103"/>
      <c r="KOI26" s="103"/>
      <c r="KOJ26" s="103"/>
      <c r="KOK26" s="103"/>
      <c r="KOL26" s="103"/>
      <c r="KOM26" s="103"/>
      <c r="KON26" s="103"/>
      <c r="KOO26" s="103"/>
      <c r="KOP26" s="103"/>
      <c r="KOQ26" s="103"/>
      <c r="KOR26" s="103"/>
      <c r="KOS26" s="103"/>
      <c r="KOT26" s="103"/>
      <c r="KOU26" s="103"/>
      <c r="KOV26" s="103"/>
      <c r="KOW26" s="103"/>
      <c r="KOX26" s="103"/>
      <c r="KOY26" s="103"/>
      <c r="KOZ26" s="103"/>
      <c r="KPA26" s="103"/>
      <c r="KPB26" s="103"/>
      <c r="KPC26" s="103"/>
      <c r="KPD26" s="103"/>
      <c r="KPE26" s="103"/>
      <c r="KPF26" s="103"/>
      <c r="KPG26" s="103"/>
      <c r="KPH26" s="103"/>
      <c r="KPI26" s="103"/>
      <c r="KPJ26" s="103"/>
      <c r="KPK26" s="103"/>
      <c r="KPL26" s="103"/>
      <c r="KPM26" s="103"/>
      <c r="KPN26" s="103"/>
      <c r="KPO26" s="103"/>
      <c r="KPP26" s="103"/>
      <c r="KPQ26" s="103"/>
      <c r="KPR26" s="103"/>
      <c r="KPS26" s="103"/>
      <c r="KPT26" s="103"/>
      <c r="KPU26" s="103"/>
      <c r="KPV26" s="103"/>
      <c r="KPW26" s="103"/>
      <c r="KPX26" s="103"/>
      <c r="KPY26" s="103"/>
      <c r="KPZ26" s="103"/>
      <c r="KQA26" s="103"/>
      <c r="KQB26" s="103"/>
      <c r="KQC26" s="103"/>
      <c r="KQD26" s="103"/>
      <c r="KQE26" s="103"/>
      <c r="KQF26" s="103"/>
      <c r="KQG26" s="103"/>
      <c r="KQH26" s="103"/>
      <c r="KQI26" s="103"/>
      <c r="KQJ26" s="103"/>
      <c r="KQK26" s="103"/>
      <c r="KQL26" s="103"/>
      <c r="KQM26" s="103"/>
      <c r="KQN26" s="103"/>
      <c r="KQO26" s="103"/>
      <c r="KQP26" s="103"/>
      <c r="KQQ26" s="103"/>
      <c r="KQR26" s="103"/>
      <c r="KQS26" s="103"/>
      <c r="KQT26" s="103"/>
      <c r="KQU26" s="103"/>
      <c r="KQV26" s="103"/>
      <c r="KQW26" s="103"/>
      <c r="KQX26" s="103"/>
      <c r="KQY26" s="103"/>
      <c r="KQZ26" s="103"/>
      <c r="KRA26" s="103"/>
      <c r="KRB26" s="103"/>
      <c r="KRC26" s="103"/>
      <c r="KRD26" s="103"/>
      <c r="KRE26" s="103"/>
      <c r="KRF26" s="103"/>
      <c r="KRG26" s="103"/>
      <c r="KRH26" s="103"/>
      <c r="KRI26" s="103"/>
      <c r="KRJ26" s="103"/>
      <c r="KRK26" s="103"/>
      <c r="KRL26" s="103"/>
      <c r="KRM26" s="103"/>
      <c r="KRN26" s="103"/>
      <c r="KRO26" s="103"/>
      <c r="KRP26" s="103"/>
      <c r="KRQ26" s="103"/>
      <c r="KRR26" s="103"/>
      <c r="KRS26" s="103"/>
      <c r="KRT26" s="103"/>
      <c r="KRU26" s="103"/>
      <c r="KRV26" s="103"/>
      <c r="KRW26" s="103"/>
      <c r="KRX26" s="103"/>
      <c r="KRY26" s="103"/>
      <c r="KRZ26" s="103"/>
      <c r="KSA26" s="103"/>
      <c r="KSB26" s="103"/>
      <c r="KSC26" s="103"/>
      <c r="KSD26" s="103"/>
      <c r="KSE26" s="103"/>
      <c r="KSF26" s="103"/>
      <c r="KSG26" s="103"/>
      <c r="KSH26" s="103"/>
      <c r="KSI26" s="103"/>
      <c r="KSJ26" s="103"/>
      <c r="KSK26" s="103"/>
      <c r="KSL26" s="103"/>
      <c r="KSM26" s="103"/>
      <c r="KSN26" s="103"/>
      <c r="KSO26" s="103"/>
      <c r="KSP26" s="103"/>
      <c r="KSQ26" s="103"/>
      <c r="KSR26" s="103"/>
      <c r="KSS26" s="103"/>
      <c r="KST26" s="103"/>
      <c r="KSU26" s="103"/>
      <c r="KSV26" s="103"/>
      <c r="KSW26" s="103"/>
      <c r="KSX26" s="103"/>
      <c r="KSY26" s="103"/>
      <c r="KSZ26" s="103"/>
      <c r="KTA26" s="103"/>
      <c r="KTB26" s="103"/>
      <c r="KTC26" s="103"/>
      <c r="KTD26" s="103"/>
      <c r="KTE26" s="103"/>
      <c r="KTF26" s="103"/>
      <c r="KTG26" s="103"/>
      <c r="KTH26" s="103"/>
      <c r="KTI26" s="103"/>
      <c r="KTJ26" s="103"/>
      <c r="KTK26" s="103"/>
      <c r="KTL26" s="103"/>
      <c r="KTM26" s="103"/>
      <c r="KTN26" s="103"/>
      <c r="KTO26" s="103"/>
      <c r="KTP26" s="103"/>
      <c r="KTQ26" s="103"/>
      <c r="KTR26" s="103"/>
      <c r="KTS26" s="103"/>
      <c r="KTT26" s="103"/>
      <c r="KTU26" s="103"/>
      <c r="KTV26" s="103"/>
      <c r="KTW26" s="103"/>
      <c r="KTX26" s="103"/>
      <c r="KTY26" s="103"/>
      <c r="KTZ26" s="103"/>
      <c r="KUA26" s="103"/>
      <c r="KUB26" s="103"/>
      <c r="KUC26" s="103"/>
      <c r="KUD26" s="103"/>
      <c r="KUE26" s="103"/>
      <c r="KUF26" s="103"/>
      <c r="KUG26" s="103"/>
      <c r="KUH26" s="103"/>
      <c r="KUI26" s="103"/>
      <c r="KUJ26" s="103"/>
      <c r="KUK26" s="103"/>
      <c r="KUL26" s="103"/>
      <c r="KUM26" s="103"/>
      <c r="KUN26" s="103"/>
      <c r="KUO26" s="103"/>
      <c r="KUP26" s="103"/>
      <c r="KUQ26" s="103"/>
      <c r="KUR26" s="103"/>
      <c r="KUS26" s="103"/>
      <c r="KUT26" s="103"/>
      <c r="KUU26" s="103"/>
      <c r="KUV26" s="103"/>
      <c r="KUW26" s="103"/>
      <c r="KUX26" s="103"/>
      <c r="KUY26" s="103"/>
      <c r="KUZ26" s="103"/>
      <c r="KVA26" s="103"/>
      <c r="KVB26" s="103"/>
      <c r="KVC26" s="103"/>
      <c r="KVD26" s="103"/>
      <c r="KVE26" s="103"/>
      <c r="KVF26" s="103"/>
      <c r="KVG26" s="103"/>
      <c r="KVH26" s="103"/>
      <c r="KVI26" s="103"/>
      <c r="KVJ26" s="103"/>
      <c r="KVK26" s="103"/>
      <c r="KVL26" s="103"/>
      <c r="KVM26" s="103"/>
      <c r="KVN26" s="103"/>
      <c r="KVO26" s="103"/>
      <c r="KVP26" s="103"/>
      <c r="KVQ26" s="103"/>
      <c r="KVR26" s="103"/>
      <c r="KVS26" s="103"/>
      <c r="KVT26" s="103"/>
      <c r="KVU26" s="103"/>
      <c r="KVV26" s="103"/>
      <c r="KVW26" s="103"/>
      <c r="KVX26" s="103"/>
      <c r="KVY26" s="103"/>
      <c r="KVZ26" s="103"/>
      <c r="KWA26" s="103"/>
      <c r="KWB26" s="103"/>
      <c r="KWC26" s="103"/>
      <c r="KWD26" s="103"/>
      <c r="KWE26" s="103"/>
      <c r="KWF26" s="103"/>
      <c r="KWG26" s="103"/>
      <c r="KWH26" s="103"/>
      <c r="KWI26" s="103"/>
      <c r="KWJ26" s="103"/>
      <c r="KWK26" s="103"/>
      <c r="KWL26" s="103"/>
      <c r="KWM26" s="103"/>
      <c r="KWN26" s="103"/>
      <c r="KWO26" s="103"/>
      <c r="KWP26" s="103"/>
      <c r="KWQ26" s="103"/>
      <c r="KWR26" s="103"/>
      <c r="KWS26" s="103"/>
      <c r="KWT26" s="103"/>
      <c r="KWU26" s="103"/>
      <c r="KWV26" s="103"/>
      <c r="KWW26" s="103"/>
      <c r="KWX26" s="103"/>
      <c r="KWY26" s="103"/>
      <c r="KWZ26" s="103"/>
      <c r="KXA26" s="103"/>
      <c r="KXB26" s="103"/>
      <c r="KXC26" s="103"/>
      <c r="KXD26" s="103"/>
      <c r="KXE26" s="103"/>
      <c r="KXF26" s="103"/>
      <c r="KXG26" s="103"/>
      <c r="KXH26" s="103"/>
      <c r="KXI26" s="103"/>
      <c r="KXJ26" s="103"/>
      <c r="KXK26" s="103"/>
      <c r="KXL26" s="103"/>
      <c r="KXM26" s="103"/>
      <c r="KXN26" s="103"/>
      <c r="KXO26" s="103"/>
      <c r="KXP26" s="103"/>
      <c r="KXQ26" s="103"/>
      <c r="KXR26" s="103"/>
      <c r="KXS26" s="103"/>
      <c r="KXT26" s="103"/>
      <c r="KXU26" s="103"/>
      <c r="KXV26" s="103"/>
      <c r="KXW26" s="103"/>
      <c r="KXX26" s="103"/>
      <c r="KXY26" s="103"/>
      <c r="KXZ26" s="103"/>
      <c r="KYA26" s="103"/>
      <c r="KYB26" s="103"/>
      <c r="KYC26" s="103"/>
      <c r="KYD26" s="103"/>
      <c r="KYE26" s="103"/>
      <c r="KYF26" s="103"/>
      <c r="KYG26" s="103"/>
      <c r="KYH26" s="103"/>
      <c r="KYI26" s="103"/>
      <c r="KYJ26" s="103"/>
      <c r="KYK26" s="103"/>
      <c r="KYL26" s="103"/>
      <c r="KYM26" s="103"/>
      <c r="KYN26" s="103"/>
      <c r="KYO26" s="103"/>
      <c r="KYP26" s="103"/>
      <c r="KYQ26" s="103"/>
      <c r="KYR26" s="103"/>
      <c r="KYS26" s="103"/>
      <c r="KYT26" s="103"/>
      <c r="KYU26" s="103"/>
      <c r="KYV26" s="103"/>
      <c r="KYW26" s="103"/>
      <c r="KYX26" s="103"/>
      <c r="KYY26" s="103"/>
      <c r="KYZ26" s="103"/>
      <c r="KZA26" s="103"/>
      <c r="KZB26" s="103"/>
      <c r="KZC26" s="103"/>
      <c r="KZD26" s="103"/>
      <c r="KZE26" s="103"/>
      <c r="KZF26" s="103"/>
      <c r="KZG26" s="103"/>
      <c r="KZH26" s="103"/>
      <c r="KZI26" s="103"/>
      <c r="KZJ26" s="103"/>
      <c r="KZK26" s="103"/>
      <c r="KZL26" s="103"/>
      <c r="KZM26" s="103"/>
      <c r="KZN26" s="103"/>
      <c r="KZO26" s="103"/>
      <c r="KZP26" s="103"/>
      <c r="KZQ26" s="103"/>
      <c r="KZR26" s="103"/>
      <c r="KZS26" s="103"/>
      <c r="KZT26" s="103"/>
      <c r="KZU26" s="103"/>
      <c r="KZV26" s="103"/>
      <c r="KZW26" s="103"/>
      <c r="KZX26" s="103"/>
      <c r="KZY26" s="103"/>
      <c r="KZZ26" s="103"/>
      <c r="LAA26" s="103"/>
      <c r="LAB26" s="103"/>
      <c r="LAC26" s="103"/>
      <c r="LAD26" s="103"/>
      <c r="LAE26" s="103"/>
      <c r="LAF26" s="103"/>
      <c r="LAG26" s="103"/>
      <c r="LAH26" s="103"/>
      <c r="LAI26" s="103"/>
      <c r="LAJ26" s="103"/>
      <c r="LAK26" s="103"/>
      <c r="LAL26" s="103"/>
      <c r="LAM26" s="103"/>
      <c r="LAN26" s="103"/>
      <c r="LAO26" s="103"/>
      <c r="LAP26" s="103"/>
      <c r="LAQ26" s="103"/>
      <c r="LAR26" s="103"/>
      <c r="LAS26" s="103"/>
      <c r="LAT26" s="103"/>
      <c r="LAU26" s="103"/>
      <c r="LAV26" s="103"/>
      <c r="LAW26" s="103"/>
      <c r="LAX26" s="103"/>
      <c r="LAY26" s="103"/>
      <c r="LAZ26" s="103"/>
      <c r="LBA26" s="103"/>
      <c r="LBB26" s="103"/>
      <c r="LBC26" s="103"/>
      <c r="LBD26" s="103"/>
      <c r="LBE26" s="103"/>
      <c r="LBF26" s="103"/>
      <c r="LBG26" s="103"/>
      <c r="LBH26" s="103"/>
      <c r="LBI26" s="103"/>
      <c r="LBJ26" s="103"/>
      <c r="LBK26" s="103"/>
      <c r="LBL26" s="103"/>
      <c r="LBM26" s="103"/>
      <c r="LBN26" s="103"/>
      <c r="LBO26" s="103"/>
      <c r="LBP26" s="103"/>
      <c r="LBQ26" s="103"/>
      <c r="LBR26" s="103"/>
      <c r="LBS26" s="103"/>
      <c r="LBT26" s="103"/>
      <c r="LBU26" s="103"/>
      <c r="LBV26" s="103"/>
      <c r="LBW26" s="103"/>
      <c r="LBX26" s="103"/>
      <c r="LBY26" s="103"/>
      <c r="LBZ26" s="103"/>
      <c r="LCA26" s="103"/>
      <c r="LCB26" s="103"/>
      <c r="LCC26" s="103"/>
      <c r="LCD26" s="103"/>
      <c r="LCE26" s="103"/>
      <c r="LCF26" s="103"/>
      <c r="LCG26" s="103"/>
      <c r="LCH26" s="103"/>
      <c r="LCI26" s="103"/>
      <c r="LCJ26" s="103"/>
      <c r="LCK26" s="103"/>
      <c r="LCL26" s="103"/>
      <c r="LCM26" s="103"/>
      <c r="LCN26" s="103"/>
      <c r="LCO26" s="103"/>
      <c r="LCP26" s="103"/>
      <c r="LCQ26" s="103"/>
      <c r="LCR26" s="103"/>
      <c r="LCS26" s="103"/>
      <c r="LCT26" s="103"/>
      <c r="LCU26" s="103"/>
      <c r="LCV26" s="103"/>
      <c r="LCW26" s="103"/>
      <c r="LCX26" s="103"/>
      <c r="LCY26" s="103"/>
      <c r="LCZ26" s="103"/>
      <c r="LDA26" s="103"/>
      <c r="LDB26" s="103"/>
      <c r="LDC26" s="103"/>
      <c r="LDD26" s="103"/>
      <c r="LDE26" s="103"/>
      <c r="LDF26" s="103"/>
      <c r="LDG26" s="103"/>
      <c r="LDH26" s="103"/>
      <c r="LDI26" s="103"/>
      <c r="LDJ26" s="103"/>
      <c r="LDK26" s="103"/>
      <c r="LDL26" s="103"/>
      <c r="LDM26" s="103"/>
      <c r="LDN26" s="103"/>
      <c r="LDO26" s="103"/>
      <c r="LDP26" s="103"/>
      <c r="LDQ26" s="103"/>
      <c r="LDR26" s="103"/>
      <c r="LDS26" s="103"/>
      <c r="LDT26" s="103"/>
      <c r="LDU26" s="103"/>
      <c r="LDV26" s="103"/>
      <c r="LDW26" s="103"/>
      <c r="LDX26" s="103"/>
      <c r="LDY26" s="103"/>
      <c r="LDZ26" s="103"/>
      <c r="LEA26" s="103"/>
      <c r="LEB26" s="103"/>
      <c r="LEC26" s="103"/>
      <c r="LED26" s="103"/>
      <c r="LEE26" s="103"/>
      <c r="LEF26" s="103"/>
      <c r="LEG26" s="103"/>
      <c r="LEH26" s="103"/>
      <c r="LEI26" s="103"/>
      <c r="LEJ26" s="103"/>
      <c r="LEK26" s="103"/>
      <c r="LEL26" s="103"/>
      <c r="LEM26" s="103"/>
      <c r="LEN26" s="103"/>
      <c r="LEO26" s="103"/>
      <c r="LEP26" s="103"/>
      <c r="LEQ26" s="103"/>
      <c r="LER26" s="103"/>
      <c r="LES26" s="103"/>
      <c r="LET26" s="103"/>
      <c r="LEU26" s="103"/>
      <c r="LEV26" s="103"/>
      <c r="LEW26" s="103"/>
      <c r="LEX26" s="103"/>
      <c r="LEY26" s="103"/>
      <c r="LEZ26" s="103"/>
      <c r="LFA26" s="103"/>
      <c r="LFB26" s="103"/>
      <c r="LFC26" s="103"/>
      <c r="LFD26" s="103"/>
      <c r="LFE26" s="103"/>
      <c r="LFF26" s="103"/>
      <c r="LFG26" s="103"/>
      <c r="LFH26" s="103"/>
      <c r="LFI26" s="103"/>
      <c r="LFJ26" s="103"/>
      <c r="LFK26" s="103"/>
      <c r="LFL26" s="103"/>
      <c r="LFM26" s="103"/>
      <c r="LFN26" s="103"/>
      <c r="LFO26" s="103"/>
      <c r="LFP26" s="103"/>
      <c r="LFQ26" s="103"/>
      <c r="LFR26" s="103"/>
      <c r="LFS26" s="103"/>
      <c r="LFT26" s="103"/>
      <c r="LFU26" s="103"/>
      <c r="LFV26" s="103"/>
      <c r="LFW26" s="103"/>
      <c r="LFX26" s="103"/>
      <c r="LFY26" s="103"/>
      <c r="LFZ26" s="103"/>
      <c r="LGA26" s="103"/>
      <c r="LGB26" s="103"/>
      <c r="LGC26" s="103"/>
      <c r="LGD26" s="103"/>
      <c r="LGE26" s="103"/>
      <c r="LGF26" s="103"/>
      <c r="LGG26" s="103"/>
      <c r="LGH26" s="103"/>
      <c r="LGI26" s="103"/>
      <c r="LGJ26" s="103"/>
      <c r="LGK26" s="103"/>
      <c r="LGL26" s="103"/>
      <c r="LGM26" s="103"/>
      <c r="LGN26" s="103"/>
      <c r="LGO26" s="103"/>
      <c r="LGP26" s="103"/>
      <c r="LGQ26" s="103"/>
      <c r="LGR26" s="103"/>
      <c r="LGS26" s="103"/>
      <c r="LGT26" s="103"/>
      <c r="LGU26" s="103"/>
      <c r="LGV26" s="103"/>
      <c r="LGW26" s="103"/>
      <c r="LGX26" s="103"/>
      <c r="LGY26" s="103"/>
      <c r="LGZ26" s="103"/>
      <c r="LHA26" s="103"/>
      <c r="LHB26" s="103"/>
      <c r="LHC26" s="103"/>
      <c r="LHD26" s="103"/>
      <c r="LHE26" s="103"/>
      <c r="LHF26" s="103"/>
      <c r="LHG26" s="103"/>
      <c r="LHH26" s="103"/>
      <c r="LHI26" s="103"/>
      <c r="LHJ26" s="103"/>
      <c r="LHK26" s="103"/>
      <c r="LHL26" s="103"/>
      <c r="LHM26" s="103"/>
      <c r="LHN26" s="103"/>
      <c r="LHO26" s="103"/>
      <c r="LHP26" s="103"/>
      <c r="LHQ26" s="103"/>
      <c r="LHR26" s="103"/>
      <c r="LHS26" s="103"/>
      <c r="LHT26" s="103"/>
      <c r="LHU26" s="103"/>
      <c r="LHV26" s="103"/>
      <c r="LHW26" s="103"/>
      <c r="LHX26" s="103"/>
      <c r="LHY26" s="103"/>
      <c r="LHZ26" s="103"/>
      <c r="LIA26" s="103"/>
      <c r="LIB26" s="103"/>
      <c r="LIC26" s="103"/>
      <c r="LID26" s="103"/>
      <c r="LIE26" s="103"/>
      <c r="LIF26" s="103"/>
      <c r="LIG26" s="103"/>
      <c r="LIH26" s="103"/>
      <c r="LII26" s="103"/>
      <c r="LIJ26" s="103"/>
      <c r="LIK26" s="103"/>
      <c r="LIL26" s="103"/>
      <c r="LIM26" s="103"/>
      <c r="LIN26" s="103"/>
      <c r="LIO26" s="103"/>
      <c r="LIP26" s="103"/>
      <c r="LIQ26" s="103"/>
      <c r="LIR26" s="103"/>
      <c r="LIS26" s="103"/>
      <c r="LIT26" s="103"/>
      <c r="LIU26" s="103"/>
      <c r="LIV26" s="103"/>
      <c r="LIW26" s="103"/>
      <c r="LIX26" s="103"/>
      <c r="LIY26" s="103"/>
      <c r="LIZ26" s="103"/>
      <c r="LJA26" s="103"/>
      <c r="LJB26" s="103"/>
      <c r="LJC26" s="103"/>
      <c r="LJD26" s="103"/>
      <c r="LJE26" s="103"/>
      <c r="LJF26" s="103"/>
      <c r="LJG26" s="103"/>
      <c r="LJH26" s="103"/>
      <c r="LJI26" s="103"/>
      <c r="LJJ26" s="103"/>
      <c r="LJK26" s="103"/>
      <c r="LJL26" s="103"/>
      <c r="LJM26" s="103"/>
      <c r="LJN26" s="103"/>
      <c r="LJO26" s="103"/>
      <c r="LJP26" s="103"/>
      <c r="LJQ26" s="103"/>
      <c r="LJR26" s="103"/>
      <c r="LJS26" s="103"/>
      <c r="LJT26" s="103"/>
      <c r="LJU26" s="103"/>
      <c r="LJV26" s="103"/>
      <c r="LJW26" s="103"/>
      <c r="LJX26" s="103"/>
      <c r="LJY26" s="103"/>
      <c r="LJZ26" s="103"/>
      <c r="LKA26" s="103"/>
      <c r="LKB26" s="103"/>
      <c r="LKC26" s="103"/>
      <c r="LKD26" s="103"/>
      <c r="LKE26" s="103"/>
      <c r="LKF26" s="103"/>
      <c r="LKG26" s="103"/>
      <c r="LKH26" s="103"/>
      <c r="LKI26" s="103"/>
      <c r="LKJ26" s="103"/>
      <c r="LKK26" s="103"/>
      <c r="LKL26" s="103"/>
      <c r="LKM26" s="103"/>
      <c r="LKN26" s="103"/>
      <c r="LKO26" s="103"/>
      <c r="LKP26" s="103"/>
      <c r="LKQ26" s="103"/>
      <c r="LKR26" s="103"/>
      <c r="LKS26" s="103"/>
      <c r="LKT26" s="103"/>
      <c r="LKU26" s="103"/>
      <c r="LKV26" s="103"/>
      <c r="LKW26" s="103"/>
      <c r="LKX26" s="103"/>
      <c r="LKY26" s="103"/>
      <c r="LKZ26" s="103"/>
      <c r="LLA26" s="103"/>
      <c r="LLB26" s="103"/>
      <c r="LLC26" s="103"/>
      <c r="LLD26" s="103"/>
      <c r="LLE26" s="103"/>
      <c r="LLF26" s="103"/>
      <c r="LLG26" s="103"/>
      <c r="LLH26" s="103"/>
      <c r="LLI26" s="103"/>
      <c r="LLJ26" s="103"/>
      <c r="LLK26" s="103"/>
      <c r="LLL26" s="103"/>
      <c r="LLM26" s="103"/>
      <c r="LLN26" s="103"/>
      <c r="LLO26" s="103"/>
      <c r="LLP26" s="103"/>
      <c r="LLQ26" s="103"/>
      <c r="LLR26" s="103"/>
      <c r="LLS26" s="103"/>
      <c r="LLT26" s="103"/>
      <c r="LLU26" s="103"/>
      <c r="LLV26" s="103"/>
      <c r="LLW26" s="103"/>
      <c r="LLX26" s="103"/>
      <c r="LLY26" s="103"/>
      <c r="LLZ26" s="103"/>
      <c r="LMA26" s="103"/>
      <c r="LMB26" s="103"/>
      <c r="LMC26" s="103"/>
      <c r="LMD26" s="103"/>
      <c r="LME26" s="103"/>
      <c r="LMF26" s="103"/>
      <c r="LMG26" s="103"/>
      <c r="LMH26" s="103"/>
      <c r="LMI26" s="103"/>
      <c r="LMJ26" s="103"/>
      <c r="LMK26" s="103"/>
      <c r="LML26" s="103"/>
      <c r="LMM26" s="103"/>
      <c r="LMN26" s="103"/>
      <c r="LMO26" s="103"/>
      <c r="LMP26" s="103"/>
      <c r="LMQ26" s="103"/>
      <c r="LMR26" s="103"/>
      <c r="LMS26" s="103"/>
      <c r="LMT26" s="103"/>
      <c r="LMU26" s="103"/>
      <c r="LMV26" s="103"/>
      <c r="LMW26" s="103"/>
      <c r="LMX26" s="103"/>
      <c r="LMY26" s="103"/>
      <c r="LMZ26" s="103"/>
      <c r="LNA26" s="103"/>
      <c r="LNB26" s="103"/>
      <c r="LNC26" s="103"/>
      <c r="LND26" s="103"/>
      <c r="LNE26" s="103"/>
      <c r="LNF26" s="103"/>
      <c r="LNG26" s="103"/>
      <c r="LNH26" s="103"/>
      <c r="LNI26" s="103"/>
      <c r="LNJ26" s="103"/>
      <c r="LNK26" s="103"/>
      <c r="LNL26" s="103"/>
      <c r="LNM26" s="103"/>
      <c r="LNN26" s="103"/>
      <c r="LNO26" s="103"/>
      <c r="LNP26" s="103"/>
      <c r="LNQ26" s="103"/>
      <c r="LNR26" s="103"/>
      <c r="LNS26" s="103"/>
      <c r="LNT26" s="103"/>
      <c r="LNU26" s="103"/>
      <c r="LNV26" s="103"/>
      <c r="LNW26" s="103"/>
      <c r="LNX26" s="103"/>
      <c r="LNY26" s="103"/>
      <c r="LNZ26" s="103"/>
      <c r="LOA26" s="103"/>
      <c r="LOB26" s="103"/>
      <c r="LOC26" s="103"/>
      <c r="LOD26" s="103"/>
      <c r="LOE26" s="103"/>
      <c r="LOF26" s="103"/>
      <c r="LOG26" s="103"/>
      <c r="LOH26" s="103"/>
      <c r="LOI26" s="103"/>
      <c r="LOJ26" s="103"/>
      <c r="LOK26" s="103"/>
      <c r="LOL26" s="103"/>
      <c r="LOM26" s="103"/>
      <c r="LON26" s="103"/>
      <c r="LOO26" s="103"/>
      <c r="LOP26" s="103"/>
      <c r="LOQ26" s="103"/>
      <c r="LOR26" s="103"/>
      <c r="LOS26" s="103"/>
      <c r="LOT26" s="103"/>
      <c r="LOU26" s="103"/>
      <c r="LOV26" s="103"/>
      <c r="LOW26" s="103"/>
      <c r="LOX26" s="103"/>
      <c r="LOY26" s="103"/>
      <c r="LOZ26" s="103"/>
      <c r="LPA26" s="103"/>
      <c r="LPB26" s="103"/>
      <c r="LPC26" s="103"/>
      <c r="LPD26" s="103"/>
      <c r="LPE26" s="103"/>
      <c r="LPF26" s="103"/>
      <c r="LPG26" s="103"/>
      <c r="LPH26" s="103"/>
      <c r="LPI26" s="103"/>
      <c r="LPJ26" s="103"/>
      <c r="LPK26" s="103"/>
      <c r="LPL26" s="103"/>
      <c r="LPM26" s="103"/>
      <c r="LPN26" s="103"/>
      <c r="LPO26" s="103"/>
      <c r="LPP26" s="103"/>
      <c r="LPQ26" s="103"/>
      <c r="LPR26" s="103"/>
      <c r="LPS26" s="103"/>
      <c r="LPT26" s="103"/>
      <c r="LPU26" s="103"/>
      <c r="LPV26" s="103"/>
      <c r="LPW26" s="103"/>
      <c r="LPX26" s="103"/>
      <c r="LPY26" s="103"/>
      <c r="LPZ26" s="103"/>
      <c r="LQA26" s="103"/>
      <c r="LQB26" s="103"/>
      <c r="LQC26" s="103"/>
      <c r="LQD26" s="103"/>
      <c r="LQE26" s="103"/>
      <c r="LQF26" s="103"/>
      <c r="LQG26" s="103"/>
      <c r="LQH26" s="103"/>
      <c r="LQI26" s="103"/>
      <c r="LQJ26" s="103"/>
      <c r="LQK26" s="103"/>
      <c r="LQL26" s="103"/>
      <c r="LQM26" s="103"/>
      <c r="LQN26" s="103"/>
      <c r="LQO26" s="103"/>
      <c r="LQP26" s="103"/>
      <c r="LQQ26" s="103"/>
      <c r="LQR26" s="103"/>
      <c r="LQS26" s="103"/>
      <c r="LQT26" s="103"/>
      <c r="LQU26" s="103"/>
      <c r="LQV26" s="103"/>
      <c r="LQW26" s="103"/>
      <c r="LQX26" s="103"/>
      <c r="LQY26" s="103"/>
      <c r="LQZ26" s="103"/>
      <c r="LRA26" s="103"/>
      <c r="LRB26" s="103"/>
      <c r="LRC26" s="103"/>
      <c r="LRD26" s="103"/>
      <c r="LRE26" s="103"/>
      <c r="LRF26" s="103"/>
      <c r="LRG26" s="103"/>
      <c r="LRH26" s="103"/>
      <c r="LRI26" s="103"/>
      <c r="LRJ26" s="103"/>
      <c r="LRK26" s="103"/>
      <c r="LRL26" s="103"/>
      <c r="LRM26" s="103"/>
      <c r="LRN26" s="103"/>
      <c r="LRO26" s="103"/>
      <c r="LRP26" s="103"/>
      <c r="LRQ26" s="103"/>
      <c r="LRR26" s="103"/>
      <c r="LRS26" s="103"/>
      <c r="LRT26" s="103"/>
      <c r="LRU26" s="103"/>
      <c r="LRV26" s="103"/>
      <c r="LRW26" s="103"/>
      <c r="LRX26" s="103"/>
      <c r="LRY26" s="103"/>
      <c r="LRZ26" s="103"/>
      <c r="LSA26" s="103"/>
      <c r="LSB26" s="103"/>
      <c r="LSC26" s="103"/>
      <c r="LSD26" s="103"/>
      <c r="LSE26" s="103"/>
      <c r="LSF26" s="103"/>
      <c r="LSG26" s="103"/>
      <c r="LSH26" s="103"/>
      <c r="LSI26" s="103"/>
      <c r="LSJ26" s="103"/>
      <c r="LSK26" s="103"/>
      <c r="LSL26" s="103"/>
      <c r="LSM26" s="103"/>
      <c r="LSN26" s="103"/>
      <c r="LSO26" s="103"/>
      <c r="LSP26" s="103"/>
      <c r="LSQ26" s="103"/>
      <c r="LSR26" s="103"/>
      <c r="LSS26" s="103"/>
      <c r="LST26" s="103"/>
      <c r="LSU26" s="103"/>
      <c r="LSV26" s="103"/>
      <c r="LSW26" s="103"/>
      <c r="LSX26" s="103"/>
      <c r="LSY26" s="103"/>
      <c r="LSZ26" s="103"/>
      <c r="LTA26" s="103"/>
      <c r="LTB26" s="103"/>
      <c r="LTC26" s="103"/>
      <c r="LTD26" s="103"/>
      <c r="LTE26" s="103"/>
      <c r="LTF26" s="103"/>
      <c r="LTG26" s="103"/>
      <c r="LTH26" s="103"/>
      <c r="LTI26" s="103"/>
      <c r="LTJ26" s="103"/>
      <c r="LTK26" s="103"/>
      <c r="LTL26" s="103"/>
      <c r="LTM26" s="103"/>
      <c r="LTN26" s="103"/>
      <c r="LTO26" s="103"/>
      <c r="LTP26" s="103"/>
      <c r="LTQ26" s="103"/>
      <c r="LTR26" s="103"/>
      <c r="LTS26" s="103"/>
      <c r="LTT26" s="103"/>
      <c r="LTU26" s="103"/>
      <c r="LTV26" s="103"/>
      <c r="LTW26" s="103"/>
      <c r="LTX26" s="103"/>
      <c r="LTY26" s="103"/>
      <c r="LTZ26" s="103"/>
      <c r="LUA26" s="103"/>
      <c r="LUB26" s="103"/>
      <c r="LUC26" s="103"/>
      <c r="LUD26" s="103"/>
      <c r="LUE26" s="103"/>
      <c r="LUF26" s="103"/>
      <c r="LUG26" s="103"/>
      <c r="LUH26" s="103"/>
      <c r="LUI26" s="103"/>
      <c r="LUJ26" s="103"/>
      <c r="LUK26" s="103"/>
      <c r="LUL26" s="103"/>
      <c r="LUM26" s="103"/>
      <c r="LUN26" s="103"/>
      <c r="LUO26" s="103"/>
      <c r="LUP26" s="103"/>
      <c r="LUQ26" s="103"/>
      <c r="LUR26" s="103"/>
      <c r="LUS26" s="103"/>
      <c r="LUT26" s="103"/>
      <c r="LUU26" s="103"/>
      <c r="LUV26" s="103"/>
      <c r="LUW26" s="103"/>
      <c r="LUX26" s="103"/>
      <c r="LUY26" s="103"/>
      <c r="LUZ26" s="103"/>
      <c r="LVA26" s="103"/>
      <c r="LVB26" s="103"/>
      <c r="LVC26" s="103"/>
      <c r="LVD26" s="103"/>
      <c r="LVE26" s="103"/>
      <c r="LVF26" s="103"/>
      <c r="LVG26" s="103"/>
      <c r="LVH26" s="103"/>
      <c r="LVI26" s="103"/>
      <c r="LVJ26" s="103"/>
      <c r="LVK26" s="103"/>
      <c r="LVL26" s="103"/>
      <c r="LVM26" s="103"/>
      <c r="LVN26" s="103"/>
      <c r="LVO26" s="103"/>
      <c r="LVP26" s="103"/>
      <c r="LVQ26" s="103"/>
      <c r="LVR26" s="103"/>
      <c r="LVS26" s="103"/>
      <c r="LVT26" s="103"/>
      <c r="LVU26" s="103"/>
      <c r="LVV26" s="103"/>
      <c r="LVW26" s="103"/>
      <c r="LVX26" s="103"/>
      <c r="LVY26" s="103"/>
      <c r="LVZ26" s="103"/>
      <c r="LWA26" s="103"/>
      <c r="LWB26" s="103"/>
      <c r="LWC26" s="103"/>
      <c r="LWD26" s="103"/>
      <c r="LWE26" s="103"/>
      <c r="LWF26" s="103"/>
      <c r="LWG26" s="103"/>
      <c r="LWH26" s="103"/>
      <c r="LWI26" s="103"/>
      <c r="LWJ26" s="103"/>
      <c r="LWK26" s="103"/>
      <c r="LWL26" s="103"/>
      <c r="LWM26" s="103"/>
      <c r="LWN26" s="103"/>
      <c r="LWO26" s="103"/>
      <c r="LWP26" s="103"/>
      <c r="LWQ26" s="103"/>
      <c r="LWR26" s="103"/>
      <c r="LWS26" s="103"/>
      <c r="LWT26" s="103"/>
      <c r="LWU26" s="103"/>
      <c r="LWV26" s="103"/>
      <c r="LWW26" s="103"/>
      <c r="LWX26" s="103"/>
      <c r="LWY26" s="103"/>
      <c r="LWZ26" s="103"/>
      <c r="LXA26" s="103"/>
      <c r="LXB26" s="103"/>
      <c r="LXC26" s="103"/>
      <c r="LXD26" s="103"/>
      <c r="LXE26" s="103"/>
      <c r="LXF26" s="103"/>
      <c r="LXG26" s="103"/>
      <c r="LXH26" s="103"/>
      <c r="LXI26" s="103"/>
      <c r="LXJ26" s="103"/>
      <c r="LXK26" s="103"/>
      <c r="LXL26" s="103"/>
      <c r="LXM26" s="103"/>
      <c r="LXN26" s="103"/>
      <c r="LXO26" s="103"/>
      <c r="LXP26" s="103"/>
      <c r="LXQ26" s="103"/>
      <c r="LXR26" s="103"/>
      <c r="LXS26" s="103"/>
      <c r="LXT26" s="103"/>
      <c r="LXU26" s="103"/>
      <c r="LXV26" s="103"/>
      <c r="LXW26" s="103"/>
      <c r="LXX26" s="103"/>
      <c r="LXY26" s="103"/>
      <c r="LXZ26" s="103"/>
      <c r="LYA26" s="103"/>
      <c r="LYB26" s="103"/>
      <c r="LYC26" s="103"/>
      <c r="LYD26" s="103"/>
      <c r="LYE26" s="103"/>
      <c r="LYF26" s="103"/>
      <c r="LYG26" s="103"/>
      <c r="LYH26" s="103"/>
      <c r="LYI26" s="103"/>
      <c r="LYJ26" s="103"/>
      <c r="LYK26" s="103"/>
      <c r="LYL26" s="103"/>
      <c r="LYM26" s="103"/>
      <c r="LYN26" s="103"/>
      <c r="LYO26" s="103"/>
      <c r="LYP26" s="103"/>
      <c r="LYQ26" s="103"/>
      <c r="LYR26" s="103"/>
      <c r="LYS26" s="103"/>
      <c r="LYT26" s="103"/>
      <c r="LYU26" s="103"/>
      <c r="LYV26" s="103"/>
      <c r="LYW26" s="103"/>
      <c r="LYX26" s="103"/>
      <c r="LYY26" s="103"/>
      <c r="LYZ26" s="103"/>
      <c r="LZA26" s="103"/>
      <c r="LZB26" s="103"/>
      <c r="LZC26" s="103"/>
      <c r="LZD26" s="103"/>
      <c r="LZE26" s="103"/>
      <c r="LZF26" s="103"/>
      <c r="LZG26" s="103"/>
      <c r="LZH26" s="103"/>
      <c r="LZI26" s="103"/>
      <c r="LZJ26" s="103"/>
      <c r="LZK26" s="103"/>
      <c r="LZL26" s="103"/>
      <c r="LZM26" s="103"/>
      <c r="LZN26" s="103"/>
      <c r="LZO26" s="103"/>
      <c r="LZP26" s="103"/>
      <c r="LZQ26" s="103"/>
      <c r="LZR26" s="103"/>
      <c r="LZS26" s="103"/>
      <c r="LZT26" s="103"/>
      <c r="LZU26" s="103"/>
      <c r="LZV26" s="103"/>
      <c r="LZW26" s="103"/>
      <c r="LZX26" s="103"/>
      <c r="LZY26" s="103"/>
      <c r="LZZ26" s="103"/>
      <c r="MAA26" s="103"/>
      <c r="MAB26" s="103"/>
      <c r="MAC26" s="103"/>
      <c r="MAD26" s="103"/>
      <c r="MAE26" s="103"/>
      <c r="MAF26" s="103"/>
      <c r="MAG26" s="103"/>
      <c r="MAH26" s="103"/>
      <c r="MAI26" s="103"/>
      <c r="MAJ26" s="103"/>
      <c r="MAK26" s="103"/>
      <c r="MAL26" s="103"/>
      <c r="MAM26" s="103"/>
      <c r="MAN26" s="103"/>
      <c r="MAO26" s="103"/>
      <c r="MAP26" s="103"/>
      <c r="MAQ26" s="103"/>
      <c r="MAR26" s="103"/>
      <c r="MAS26" s="103"/>
      <c r="MAT26" s="103"/>
      <c r="MAU26" s="103"/>
      <c r="MAV26" s="103"/>
      <c r="MAW26" s="103"/>
      <c r="MAX26" s="103"/>
      <c r="MAY26" s="103"/>
      <c r="MAZ26" s="103"/>
      <c r="MBA26" s="103"/>
      <c r="MBB26" s="103"/>
      <c r="MBC26" s="103"/>
      <c r="MBD26" s="103"/>
      <c r="MBE26" s="103"/>
      <c r="MBF26" s="103"/>
      <c r="MBG26" s="103"/>
      <c r="MBH26" s="103"/>
      <c r="MBI26" s="103"/>
      <c r="MBJ26" s="103"/>
      <c r="MBK26" s="103"/>
      <c r="MBL26" s="103"/>
      <c r="MBM26" s="103"/>
      <c r="MBN26" s="103"/>
      <c r="MBO26" s="103"/>
      <c r="MBP26" s="103"/>
      <c r="MBQ26" s="103"/>
      <c r="MBR26" s="103"/>
      <c r="MBS26" s="103"/>
      <c r="MBT26" s="103"/>
      <c r="MBU26" s="103"/>
      <c r="MBV26" s="103"/>
      <c r="MBW26" s="103"/>
      <c r="MBX26" s="103"/>
      <c r="MBY26" s="103"/>
      <c r="MBZ26" s="103"/>
      <c r="MCA26" s="103"/>
      <c r="MCB26" s="103"/>
      <c r="MCC26" s="103"/>
      <c r="MCD26" s="103"/>
      <c r="MCE26" s="103"/>
      <c r="MCF26" s="103"/>
      <c r="MCG26" s="103"/>
      <c r="MCH26" s="103"/>
      <c r="MCI26" s="103"/>
      <c r="MCJ26" s="103"/>
      <c r="MCK26" s="103"/>
      <c r="MCL26" s="103"/>
      <c r="MCM26" s="103"/>
      <c r="MCN26" s="103"/>
      <c r="MCO26" s="103"/>
      <c r="MCP26" s="103"/>
      <c r="MCQ26" s="103"/>
      <c r="MCR26" s="103"/>
      <c r="MCS26" s="103"/>
      <c r="MCT26" s="103"/>
      <c r="MCU26" s="103"/>
      <c r="MCV26" s="103"/>
      <c r="MCW26" s="103"/>
      <c r="MCX26" s="103"/>
      <c r="MCY26" s="103"/>
      <c r="MCZ26" s="103"/>
      <c r="MDA26" s="103"/>
      <c r="MDB26" s="103"/>
      <c r="MDC26" s="103"/>
      <c r="MDD26" s="103"/>
      <c r="MDE26" s="103"/>
      <c r="MDF26" s="103"/>
      <c r="MDG26" s="103"/>
      <c r="MDH26" s="103"/>
      <c r="MDI26" s="103"/>
      <c r="MDJ26" s="103"/>
      <c r="MDK26" s="103"/>
      <c r="MDL26" s="103"/>
      <c r="MDM26" s="103"/>
      <c r="MDN26" s="103"/>
      <c r="MDO26" s="103"/>
      <c r="MDP26" s="103"/>
      <c r="MDQ26" s="103"/>
      <c r="MDR26" s="103"/>
      <c r="MDS26" s="103"/>
      <c r="MDT26" s="103"/>
      <c r="MDU26" s="103"/>
      <c r="MDV26" s="103"/>
      <c r="MDW26" s="103"/>
      <c r="MDX26" s="103"/>
      <c r="MDY26" s="103"/>
      <c r="MDZ26" s="103"/>
      <c r="MEA26" s="103"/>
      <c r="MEB26" s="103"/>
      <c r="MEC26" s="103"/>
      <c r="MED26" s="103"/>
      <c r="MEE26" s="103"/>
      <c r="MEF26" s="103"/>
      <c r="MEG26" s="103"/>
      <c r="MEH26" s="103"/>
      <c r="MEI26" s="103"/>
      <c r="MEJ26" s="103"/>
      <c r="MEK26" s="103"/>
      <c r="MEL26" s="103"/>
      <c r="MEM26" s="103"/>
      <c r="MEN26" s="103"/>
      <c r="MEO26" s="103"/>
      <c r="MEP26" s="103"/>
      <c r="MEQ26" s="103"/>
      <c r="MER26" s="103"/>
      <c r="MES26" s="103"/>
      <c r="MET26" s="103"/>
      <c r="MEU26" s="103"/>
      <c r="MEV26" s="103"/>
      <c r="MEW26" s="103"/>
      <c r="MEX26" s="103"/>
      <c r="MEY26" s="103"/>
      <c r="MEZ26" s="103"/>
      <c r="MFA26" s="103"/>
      <c r="MFB26" s="103"/>
      <c r="MFC26" s="103"/>
      <c r="MFD26" s="103"/>
      <c r="MFE26" s="103"/>
      <c r="MFF26" s="103"/>
      <c r="MFG26" s="103"/>
      <c r="MFH26" s="103"/>
      <c r="MFI26" s="103"/>
      <c r="MFJ26" s="103"/>
      <c r="MFK26" s="103"/>
      <c r="MFL26" s="103"/>
      <c r="MFM26" s="103"/>
      <c r="MFN26" s="103"/>
      <c r="MFO26" s="103"/>
      <c r="MFP26" s="103"/>
      <c r="MFQ26" s="103"/>
      <c r="MFR26" s="103"/>
      <c r="MFS26" s="103"/>
      <c r="MFT26" s="103"/>
      <c r="MFU26" s="103"/>
      <c r="MFV26" s="103"/>
      <c r="MFW26" s="103"/>
      <c r="MFX26" s="103"/>
      <c r="MFY26" s="103"/>
      <c r="MFZ26" s="103"/>
      <c r="MGA26" s="103"/>
      <c r="MGB26" s="103"/>
      <c r="MGC26" s="103"/>
      <c r="MGD26" s="103"/>
      <c r="MGE26" s="103"/>
      <c r="MGF26" s="103"/>
      <c r="MGG26" s="103"/>
      <c r="MGH26" s="103"/>
      <c r="MGI26" s="103"/>
      <c r="MGJ26" s="103"/>
      <c r="MGK26" s="103"/>
      <c r="MGL26" s="103"/>
      <c r="MGM26" s="103"/>
      <c r="MGN26" s="103"/>
      <c r="MGO26" s="103"/>
      <c r="MGP26" s="103"/>
      <c r="MGQ26" s="103"/>
      <c r="MGR26" s="103"/>
      <c r="MGS26" s="103"/>
      <c r="MGT26" s="103"/>
      <c r="MGU26" s="103"/>
      <c r="MGV26" s="103"/>
      <c r="MGW26" s="103"/>
      <c r="MGX26" s="103"/>
      <c r="MGY26" s="103"/>
      <c r="MGZ26" s="103"/>
      <c r="MHA26" s="103"/>
      <c r="MHB26" s="103"/>
      <c r="MHC26" s="103"/>
      <c r="MHD26" s="103"/>
      <c r="MHE26" s="103"/>
      <c r="MHF26" s="103"/>
      <c r="MHG26" s="103"/>
      <c r="MHH26" s="103"/>
      <c r="MHI26" s="103"/>
      <c r="MHJ26" s="103"/>
      <c r="MHK26" s="103"/>
      <c r="MHL26" s="103"/>
      <c r="MHM26" s="103"/>
      <c r="MHN26" s="103"/>
      <c r="MHO26" s="103"/>
      <c r="MHP26" s="103"/>
      <c r="MHQ26" s="103"/>
      <c r="MHR26" s="103"/>
      <c r="MHS26" s="103"/>
      <c r="MHT26" s="103"/>
      <c r="MHU26" s="103"/>
      <c r="MHV26" s="103"/>
      <c r="MHW26" s="103"/>
      <c r="MHX26" s="103"/>
      <c r="MHY26" s="103"/>
      <c r="MHZ26" s="103"/>
      <c r="MIA26" s="103"/>
      <c r="MIB26" s="103"/>
      <c r="MIC26" s="103"/>
      <c r="MID26" s="103"/>
      <c r="MIE26" s="103"/>
      <c r="MIF26" s="103"/>
      <c r="MIG26" s="103"/>
      <c r="MIH26" s="103"/>
      <c r="MII26" s="103"/>
      <c r="MIJ26" s="103"/>
      <c r="MIK26" s="103"/>
      <c r="MIL26" s="103"/>
      <c r="MIM26" s="103"/>
      <c r="MIN26" s="103"/>
      <c r="MIO26" s="103"/>
      <c r="MIP26" s="103"/>
      <c r="MIQ26" s="103"/>
      <c r="MIR26" s="103"/>
      <c r="MIS26" s="103"/>
      <c r="MIT26" s="103"/>
      <c r="MIU26" s="103"/>
      <c r="MIV26" s="103"/>
      <c r="MIW26" s="103"/>
      <c r="MIX26" s="103"/>
      <c r="MIY26" s="103"/>
      <c r="MIZ26" s="103"/>
      <c r="MJA26" s="103"/>
      <c r="MJB26" s="103"/>
      <c r="MJC26" s="103"/>
      <c r="MJD26" s="103"/>
      <c r="MJE26" s="103"/>
      <c r="MJF26" s="103"/>
      <c r="MJG26" s="103"/>
      <c r="MJH26" s="103"/>
      <c r="MJI26" s="103"/>
      <c r="MJJ26" s="103"/>
      <c r="MJK26" s="103"/>
      <c r="MJL26" s="103"/>
      <c r="MJM26" s="103"/>
      <c r="MJN26" s="103"/>
      <c r="MJO26" s="103"/>
      <c r="MJP26" s="103"/>
      <c r="MJQ26" s="103"/>
      <c r="MJR26" s="103"/>
      <c r="MJS26" s="103"/>
      <c r="MJT26" s="103"/>
      <c r="MJU26" s="103"/>
      <c r="MJV26" s="103"/>
      <c r="MJW26" s="103"/>
      <c r="MJX26" s="103"/>
      <c r="MJY26" s="103"/>
      <c r="MJZ26" s="103"/>
      <c r="MKA26" s="103"/>
      <c r="MKB26" s="103"/>
      <c r="MKC26" s="103"/>
      <c r="MKD26" s="103"/>
      <c r="MKE26" s="103"/>
      <c r="MKF26" s="103"/>
      <c r="MKG26" s="103"/>
      <c r="MKH26" s="103"/>
      <c r="MKI26" s="103"/>
      <c r="MKJ26" s="103"/>
      <c r="MKK26" s="103"/>
      <c r="MKL26" s="103"/>
      <c r="MKM26" s="103"/>
      <c r="MKN26" s="103"/>
      <c r="MKO26" s="103"/>
      <c r="MKP26" s="103"/>
      <c r="MKQ26" s="103"/>
      <c r="MKR26" s="103"/>
      <c r="MKS26" s="103"/>
      <c r="MKT26" s="103"/>
      <c r="MKU26" s="103"/>
      <c r="MKV26" s="103"/>
      <c r="MKW26" s="103"/>
      <c r="MKX26" s="103"/>
      <c r="MKY26" s="103"/>
      <c r="MKZ26" s="103"/>
      <c r="MLA26" s="103"/>
      <c r="MLB26" s="103"/>
      <c r="MLC26" s="103"/>
      <c r="MLD26" s="103"/>
      <c r="MLE26" s="103"/>
      <c r="MLF26" s="103"/>
      <c r="MLG26" s="103"/>
      <c r="MLH26" s="103"/>
      <c r="MLI26" s="103"/>
      <c r="MLJ26" s="103"/>
      <c r="MLK26" s="103"/>
      <c r="MLL26" s="103"/>
      <c r="MLM26" s="103"/>
      <c r="MLN26" s="103"/>
      <c r="MLO26" s="103"/>
      <c r="MLP26" s="103"/>
      <c r="MLQ26" s="103"/>
      <c r="MLR26" s="103"/>
      <c r="MLS26" s="103"/>
      <c r="MLT26" s="103"/>
      <c r="MLU26" s="103"/>
      <c r="MLV26" s="103"/>
      <c r="MLW26" s="103"/>
      <c r="MLX26" s="103"/>
      <c r="MLY26" s="103"/>
      <c r="MLZ26" s="103"/>
      <c r="MMA26" s="103"/>
      <c r="MMB26" s="103"/>
      <c r="MMC26" s="103"/>
      <c r="MMD26" s="103"/>
      <c r="MME26" s="103"/>
      <c r="MMF26" s="103"/>
      <c r="MMG26" s="103"/>
      <c r="MMH26" s="103"/>
      <c r="MMI26" s="103"/>
      <c r="MMJ26" s="103"/>
      <c r="MMK26" s="103"/>
      <c r="MML26" s="103"/>
      <c r="MMM26" s="103"/>
      <c r="MMN26" s="103"/>
      <c r="MMO26" s="103"/>
      <c r="MMP26" s="103"/>
      <c r="MMQ26" s="103"/>
      <c r="MMR26" s="103"/>
      <c r="MMS26" s="103"/>
      <c r="MMT26" s="103"/>
      <c r="MMU26" s="103"/>
      <c r="MMV26" s="103"/>
      <c r="MMW26" s="103"/>
      <c r="MMX26" s="103"/>
      <c r="MMY26" s="103"/>
      <c r="MMZ26" s="103"/>
      <c r="MNA26" s="103"/>
      <c r="MNB26" s="103"/>
      <c r="MNC26" s="103"/>
      <c r="MND26" s="103"/>
      <c r="MNE26" s="103"/>
      <c r="MNF26" s="103"/>
      <c r="MNG26" s="103"/>
      <c r="MNH26" s="103"/>
      <c r="MNI26" s="103"/>
      <c r="MNJ26" s="103"/>
      <c r="MNK26" s="103"/>
      <c r="MNL26" s="103"/>
      <c r="MNM26" s="103"/>
      <c r="MNN26" s="103"/>
      <c r="MNO26" s="103"/>
      <c r="MNP26" s="103"/>
      <c r="MNQ26" s="103"/>
      <c r="MNR26" s="103"/>
      <c r="MNS26" s="103"/>
      <c r="MNT26" s="103"/>
      <c r="MNU26" s="103"/>
      <c r="MNV26" s="103"/>
      <c r="MNW26" s="103"/>
      <c r="MNX26" s="103"/>
      <c r="MNY26" s="103"/>
      <c r="MNZ26" s="103"/>
      <c r="MOA26" s="103"/>
      <c r="MOB26" s="103"/>
      <c r="MOC26" s="103"/>
      <c r="MOD26" s="103"/>
      <c r="MOE26" s="103"/>
      <c r="MOF26" s="103"/>
      <c r="MOG26" s="103"/>
      <c r="MOH26" s="103"/>
      <c r="MOI26" s="103"/>
      <c r="MOJ26" s="103"/>
      <c r="MOK26" s="103"/>
      <c r="MOL26" s="103"/>
      <c r="MOM26" s="103"/>
      <c r="MON26" s="103"/>
      <c r="MOO26" s="103"/>
      <c r="MOP26" s="103"/>
      <c r="MOQ26" s="103"/>
      <c r="MOR26" s="103"/>
      <c r="MOS26" s="103"/>
      <c r="MOT26" s="103"/>
      <c r="MOU26" s="103"/>
      <c r="MOV26" s="103"/>
      <c r="MOW26" s="103"/>
      <c r="MOX26" s="103"/>
      <c r="MOY26" s="103"/>
      <c r="MOZ26" s="103"/>
      <c r="MPA26" s="103"/>
      <c r="MPB26" s="103"/>
      <c r="MPC26" s="103"/>
      <c r="MPD26" s="103"/>
      <c r="MPE26" s="103"/>
      <c r="MPF26" s="103"/>
      <c r="MPG26" s="103"/>
      <c r="MPH26" s="103"/>
      <c r="MPI26" s="103"/>
      <c r="MPJ26" s="103"/>
      <c r="MPK26" s="103"/>
      <c r="MPL26" s="103"/>
      <c r="MPM26" s="103"/>
      <c r="MPN26" s="103"/>
      <c r="MPO26" s="103"/>
      <c r="MPP26" s="103"/>
      <c r="MPQ26" s="103"/>
      <c r="MPR26" s="103"/>
      <c r="MPS26" s="103"/>
      <c r="MPT26" s="103"/>
      <c r="MPU26" s="103"/>
      <c r="MPV26" s="103"/>
      <c r="MPW26" s="103"/>
      <c r="MPX26" s="103"/>
      <c r="MPY26" s="103"/>
      <c r="MPZ26" s="103"/>
      <c r="MQA26" s="103"/>
      <c r="MQB26" s="103"/>
      <c r="MQC26" s="103"/>
      <c r="MQD26" s="103"/>
      <c r="MQE26" s="103"/>
      <c r="MQF26" s="103"/>
      <c r="MQG26" s="103"/>
      <c r="MQH26" s="103"/>
      <c r="MQI26" s="103"/>
      <c r="MQJ26" s="103"/>
      <c r="MQK26" s="103"/>
      <c r="MQL26" s="103"/>
      <c r="MQM26" s="103"/>
      <c r="MQN26" s="103"/>
      <c r="MQO26" s="103"/>
      <c r="MQP26" s="103"/>
      <c r="MQQ26" s="103"/>
      <c r="MQR26" s="103"/>
      <c r="MQS26" s="103"/>
      <c r="MQT26" s="103"/>
      <c r="MQU26" s="103"/>
      <c r="MQV26" s="103"/>
      <c r="MQW26" s="103"/>
      <c r="MQX26" s="103"/>
      <c r="MQY26" s="103"/>
      <c r="MQZ26" s="103"/>
      <c r="MRA26" s="103"/>
      <c r="MRB26" s="103"/>
      <c r="MRC26" s="103"/>
      <c r="MRD26" s="103"/>
      <c r="MRE26" s="103"/>
      <c r="MRF26" s="103"/>
      <c r="MRG26" s="103"/>
      <c r="MRH26" s="103"/>
      <c r="MRI26" s="103"/>
      <c r="MRJ26" s="103"/>
      <c r="MRK26" s="103"/>
      <c r="MRL26" s="103"/>
      <c r="MRM26" s="103"/>
      <c r="MRN26" s="103"/>
      <c r="MRO26" s="103"/>
      <c r="MRP26" s="103"/>
      <c r="MRQ26" s="103"/>
      <c r="MRR26" s="103"/>
      <c r="MRS26" s="103"/>
      <c r="MRT26" s="103"/>
      <c r="MRU26" s="103"/>
      <c r="MRV26" s="103"/>
      <c r="MRW26" s="103"/>
      <c r="MRX26" s="103"/>
      <c r="MRY26" s="103"/>
      <c r="MRZ26" s="103"/>
      <c r="MSA26" s="103"/>
      <c r="MSB26" s="103"/>
      <c r="MSC26" s="103"/>
      <c r="MSD26" s="103"/>
      <c r="MSE26" s="103"/>
      <c r="MSF26" s="103"/>
      <c r="MSG26" s="103"/>
      <c r="MSH26" s="103"/>
      <c r="MSI26" s="103"/>
      <c r="MSJ26" s="103"/>
      <c r="MSK26" s="103"/>
      <c r="MSL26" s="103"/>
      <c r="MSM26" s="103"/>
      <c r="MSN26" s="103"/>
      <c r="MSO26" s="103"/>
      <c r="MSP26" s="103"/>
      <c r="MSQ26" s="103"/>
      <c r="MSR26" s="103"/>
      <c r="MSS26" s="103"/>
      <c r="MST26" s="103"/>
      <c r="MSU26" s="103"/>
      <c r="MSV26" s="103"/>
      <c r="MSW26" s="103"/>
      <c r="MSX26" s="103"/>
      <c r="MSY26" s="103"/>
      <c r="MSZ26" s="103"/>
      <c r="MTA26" s="103"/>
      <c r="MTB26" s="103"/>
      <c r="MTC26" s="103"/>
      <c r="MTD26" s="103"/>
      <c r="MTE26" s="103"/>
      <c r="MTF26" s="103"/>
      <c r="MTG26" s="103"/>
      <c r="MTH26" s="103"/>
      <c r="MTI26" s="103"/>
      <c r="MTJ26" s="103"/>
      <c r="MTK26" s="103"/>
      <c r="MTL26" s="103"/>
      <c r="MTM26" s="103"/>
      <c r="MTN26" s="103"/>
      <c r="MTO26" s="103"/>
      <c r="MTP26" s="103"/>
      <c r="MTQ26" s="103"/>
      <c r="MTR26" s="103"/>
      <c r="MTS26" s="103"/>
      <c r="MTT26" s="103"/>
      <c r="MTU26" s="103"/>
      <c r="MTV26" s="103"/>
      <c r="MTW26" s="103"/>
      <c r="MTX26" s="103"/>
      <c r="MTY26" s="103"/>
      <c r="MTZ26" s="103"/>
      <c r="MUA26" s="103"/>
      <c r="MUB26" s="103"/>
      <c r="MUC26" s="103"/>
      <c r="MUD26" s="103"/>
      <c r="MUE26" s="103"/>
      <c r="MUF26" s="103"/>
      <c r="MUG26" s="103"/>
      <c r="MUH26" s="103"/>
      <c r="MUI26" s="103"/>
      <c r="MUJ26" s="103"/>
      <c r="MUK26" s="103"/>
      <c r="MUL26" s="103"/>
      <c r="MUM26" s="103"/>
      <c r="MUN26" s="103"/>
      <c r="MUO26" s="103"/>
      <c r="MUP26" s="103"/>
      <c r="MUQ26" s="103"/>
      <c r="MUR26" s="103"/>
      <c r="MUS26" s="103"/>
      <c r="MUT26" s="103"/>
      <c r="MUU26" s="103"/>
      <c r="MUV26" s="103"/>
      <c r="MUW26" s="103"/>
      <c r="MUX26" s="103"/>
      <c r="MUY26" s="103"/>
      <c r="MUZ26" s="103"/>
      <c r="MVA26" s="103"/>
      <c r="MVB26" s="103"/>
      <c r="MVC26" s="103"/>
      <c r="MVD26" s="103"/>
      <c r="MVE26" s="103"/>
      <c r="MVF26" s="103"/>
      <c r="MVG26" s="103"/>
      <c r="MVH26" s="103"/>
      <c r="MVI26" s="103"/>
      <c r="MVJ26" s="103"/>
      <c r="MVK26" s="103"/>
      <c r="MVL26" s="103"/>
      <c r="MVM26" s="103"/>
      <c r="MVN26" s="103"/>
      <c r="MVO26" s="103"/>
      <c r="MVP26" s="103"/>
      <c r="MVQ26" s="103"/>
      <c r="MVR26" s="103"/>
      <c r="MVS26" s="103"/>
      <c r="MVT26" s="103"/>
      <c r="MVU26" s="103"/>
      <c r="MVV26" s="103"/>
      <c r="MVW26" s="103"/>
      <c r="MVX26" s="103"/>
      <c r="MVY26" s="103"/>
      <c r="MVZ26" s="103"/>
      <c r="MWA26" s="103"/>
      <c r="MWB26" s="103"/>
      <c r="MWC26" s="103"/>
      <c r="MWD26" s="103"/>
      <c r="MWE26" s="103"/>
      <c r="MWF26" s="103"/>
      <c r="MWG26" s="103"/>
      <c r="MWH26" s="103"/>
      <c r="MWI26" s="103"/>
      <c r="MWJ26" s="103"/>
      <c r="MWK26" s="103"/>
      <c r="MWL26" s="103"/>
      <c r="MWM26" s="103"/>
      <c r="MWN26" s="103"/>
      <c r="MWO26" s="103"/>
      <c r="MWP26" s="103"/>
      <c r="MWQ26" s="103"/>
      <c r="MWR26" s="103"/>
      <c r="MWS26" s="103"/>
      <c r="MWT26" s="103"/>
      <c r="MWU26" s="103"/>
      <c r="MWV26" s="103"/>
      <c r="MWW26" s="103"/>
      <c r="MWX26" s="103"/>
      <c r="MWY26" s="103"/>
      <c r="MWZ26" s="103"/>
      <c r="MXA26" s="103"/>
      <c r="MXB26" s="103"/>
      <c r="MXC26" s="103"/>
      <c r="MXD26" s="103"/>
      <c r="MXE26" s="103"/>
      <c r="MXF26" s="103"/>
      <c r="MXG26" s="103"/>
      <c r="MXH26" s="103"/>
      <c r="MXI26" s="103"/>
      <c r="MXJ26" s="103"/>
      <c r="MXK26" s="103"/>
      <c r="MXL26" s="103"/>
      <c r="MXM26" s="103"/>
      <c r="MXN26" s="103"/>
      <c r="MXO26" s="103"/>
      <c r="MXP26" s="103"/>
      <c r="MXQ26" s="103"/>
      <c r="MXR26" s="103"/>
      <c r="MXS26" s="103"/>
      <c r="MXT26" s="103"/>
      <c r="MXU26" s="103"/>
      <c r="MXV26" s="103"/>
      <c r="MXW26" s="103"/>
      <c r="MXX26" s="103"/>
      <c r="MXY26" s="103"/>
      <c r="MXZ26" s="103"/>
      <c r="MYA26" s="103"/>
      <c r="MYB26" s="103"/>
      <c r="MYC26" s="103"/>
      <c r="MYD26" s="103"/>
      <c r="MYE26" s="103"/>
      <c r="MYF26" s="103"/>
      <c r="MYG26" s="103"/>
      <c r="MYH26" s="103"/>
      <c r="MYI26" s="103"/>
      <c r="MYJ26" s="103"/>
      <c r="MYK26" s="103"/>
      <c r="MYL26" s="103"/>
      <c r="MYM26" s="103"/>
      <c r="MYN26" s="103"/>
      <c r="MYO26" s="103"/>
      <c r="MYP26" s="103"/>
      <c r="MYQ26" s="103"/>
      <c r="MYR26" s="103"/>
      <c r="MYS26" s="103"/>
      <c r="MYT26" s="103"/>
      <c r="MYU26" s="103"/>
      <c r="MYV26" s="103"/>
      <c r="MYW26" s="103"/>
      <c r="MYX26" s="103"/>
      <c r="MYY26" s="103"/>
      <c r="MYZ26" s="103"/>
      <c r="MZA26" s="103"/>
      <c r="MZB26" s="103"/>
      <c r="MZC26" s="103"/>
      <c r="MZD26" s="103"/>
      <c r="MZE26" s="103"/>
      <c r="MZF26" s="103"/>
      <c r="MZG26" s="103"/>
      <c r="MZH26" s="103"/>
      <c r="MZI26" s="103"/>
      <c r="MZJ26" s="103"/>
      <c r="MZK26" s="103"/>
      <c r="MZL26" s="103"/>
      <c r="MZM26" s="103"/>
      <c r="MZN26" s="103"/>
      <c r="MZO26" s="103"/>
      <c r="MZP26" s="103"/>
      <c r="MZQ26" s="103"/>
      <c r="MZR26" s="103"/>
      <c r="MZS26" s="103"/>
      <c r="MZT26" s="103"/>
      <c r="MZU26" s="103"/>
      <c r="MZV26" s="103"/>
      <c r="MZW26" s="103"/>
      <c r="MZX26" s="103"/>
      <c r="MZY26" s="103"/>
      <c r="MZZ26" s="103"/>
      <c r="NAA26" s="103"/>
      <c r="NAB26" s="103"/>
      <c r="NAC26" s="103"/>
      <c r="NAD26" s="103"/>
      <c r="NAE26" s="103"/>
      <c r="NAF26" s="103"/>
      <c r="NAG26" s="103"/>
      <c r="NAH26" s="103"/>
      <c r="NAI26" s="103"/>
      <c r="NAJ26" s="103"/>
      <c r="NAK26" s="103"/>
      <c r="NAL26" s="103"/>
      <c r="NAM26" s="103"/>
      <c r="NAN26" s="103"/>
      <c r="NAO26" s="103"/>
      <c r="NAP26" s="103"/>
      <c r="NAQ26" s="103"/>
      <c r="NAR26" s="103"/>
      <c r="NAS26" s="103"/>
      <c r="NAT26" s="103"/>
      <c r="NAU26" s="103"/>
      <c r="NAV26" s="103"/>
      <c r="NAW26" s="103"/>
      <c r="NAX26" s="103"/>
      <c r="NAY26" s="103"/>
      <c r="NAZ26" s="103"/>
      <c r="NBA26" s="103"/>
      <c r="NBB26" s="103"/>
      <c r="NBC26" s="103"/>
      <c r="NBD26" s="103"/>
      <c r="NBE26" s="103"/>
      <c r="NBF26" s="103"/>
      <c r="NBG26" s="103"/>
      <c r="NBH26" s="103"/>
      <c r="NBI26" s="103"/>
      <c r="NBJ26" s="103"/>
      <c r="NBK26" s="103"/>
      <c r="NBL26" s="103"/>
      <c r="NBM26" s="103"/>
      <c r="NBN26" s="103"/>
      <c r="NBO26" s="103"/>
      <c r="NBP26" s="103"/>
      <c r="NBQ26" s="103"/>
      <c r="NBR26" s="103"/>
      <c r="NBS26" s="103"/>
      <c r="NBT26" s="103"/>
      <c r="NBU26" s="103"/>
      <c r="NBV26" s="103"/>
      <c r="NBW26" s="103"/>
      <c r="NBX26" s="103"/>
      <c r="NBY26" s="103"/>
      <c r="NBZ26" s="103"/>
      <c r="NCA26" s="103"/>
      <c r="NCB26" s="103"/>
      <c r="NCC26" s="103"/>
      <c r="NCD26" s="103"/>
      <c r="NCE26" s="103"/>
      <c r="NCF26" s="103"/>
      <c r="NCG26" s="103"/>
      <c r="NCH26" s="103"/>
      <c r="NCI26" s="103"/>
      <c r="NCJ26" s="103"/>
      <c r="NCK26" s="103"/>
      <c r="NCL26" s="103"/>
      <c r="NCM26" s="103"/>
      <c r="NCN26" s="103"/>
      <c r="NCO26" s="103"/>
      <c r="NCP26" s="103"/>
      <c r="NCQ26" s="103"/>
      <c r="NCR26" s="103"/>
      <c r="NCS26" s="103"/>
      <c r="NCT26" s="103"/>
      <c r="NCU26" s="103"/>
      <c r="NCV26" s="103"/>
      <c r="NCW26" s="103"/>
      <c r="NCX26" s="103"/>
      <c r="NCY26" s="103"/>
      <c r="NCZ26" s="103"/>
      <c r="NDA26" s="103"/>
      <c r="NDB26" s="103"/>
      <c r="NDC26" s="103"/>
      <c r="NDD26" s="103"/>
      <c r="NDE26" s="103"/>
      <c r="NDF26" s="103"/>
      <c r="NDG26" s="103"/>
      <c r="NDH26" s="103"/>
      <c r="NDI26" s="103"/>
      <c r="NDJ26" s="103"/>
      <c r="NDK26" s="103"/>
      <c r="NDL26" s="103"/>
      <c r="NDM26" s="103"/>
      <c r="NDN26" s="103"/>
      <c r="NDO26" s="103"/>
      <c r="NDP26" s="103"/>
      <c r="NDQ26" s="103"/>
      <c r="NDR26" s="103"/>
      <c r="NDS26" s="103"/>
      <c r="NDT26" s="103"/>
      <c r="NDU26" s="103"/>
      <c r="NDV26" s="103"/>
      <c r="NDW26" s="103"/>
      <c r="NDX26" s="103"/>
      <c r="NDY26" s="103"/>
      <c r="NDZ26" s="103"/>
      <c r="NEA26" s="103"/>
      <c r="NEB26" s="103"/>
      <c r="NEC26" s="103"/>
      <c r="NED26" s="103"/>
      <c r="NEE26" s="103"/>
      <c r="NEF26" s="103"/>
      <c r="NEG26" s="103"/>
      <c r="NEH26" s="103"/>
      <c r="NEI26" s="103"/>
      <c r="NEJ26" s="103"/>
      <c r="NEK26" s="103"/>
      <c r="NEL26" s="103"/>
      <c r="NEM26" s="103"/>
      <c r="NEN26" s="103"/>
      <c r="NEO26" s="103"/>
      <c r="NEP26" s="103"/>
      <c r="NEQ26" s="103"/>
      <c r="NER26" s="103"/>
      <c r="NES26" s="103"/>
      <c r="NET26" s="103"/>
      <c r="NEU26" s="103"/>
      <c r="NEV26" s="103"/>
      <c r="NEW26" s="103"/>
      <c r="NEX26" s="103"/>
      <c r="NEY26" s="103"/>
      <c r="NEZ26" s="103"/>
      <c r="NFA26" s="103"/>
      <c r="NFB26" s="103"/>
      <c r="NFC26" s="103"/>
      <c r="NFD26" s="103"/>
      <c r="NFE26" s="103"/>
      <c r="NFF26" s="103"/>
      <c r="NFG26" s="103"/>
      <c r="NFH26" s="103"/>
      <c r="NFI26" s="103"/>
      <c r="NFJ26" s="103"/>
      <c r="NFK26" s="103"/>
      <c r="NFL26" s="103"/>
      <c r="NFM26" s="103"/>
      <c r="NFN26" s="103"/>
      <c r="NFO26" s="103"/>
      <c r="NFP26" s="103"/>
      <c r="NFQ26" s="103"/>
      <c r="NFR26" s="103"/>
      <c r="NFS26" s="103"/>
      <c r="NFT26" s="103"/>
      <c r="NFU26" s="103"/>
      <c r="NFV26" s="103"/>
      <c r="NFW26" s="103"/>
      <c r="NFX26" s="103"/>
      <c r="NFY26" s="103"/>
      <c r="NFZ26" s="103"/>
      <c r="NGA26" s="103"/>
      <c r="NGB26" s="103"/>
      <c r="NGC26" s="103"/>
      <c r="NGD26" s="103"/>
      <c r="NGE26" s="103"/>
      <c r="NGF26" s="103"/>
      <c r="NGG26" s="103"/>
      <c r="NGH26" s="103"/>
      <c r="NGI26" s="103"/>
      <c r="NGJ26" s="103"/>
      <c r="NGK26" s="103"/>
      <c r="NGL26" s="103"/>
      <c r="NGM26" s="103"/>
      <c r="NGN26" s="103"/>
      <c r="NGO26" s="103"/>
      <c r="NGP26" s="103"/>
      <c r="NGQ26" s="103"/>
      <c r="NGR26" s="103"/>
      <c r="NGS26" s="103"/>
      <c r="NGT26" s="103"/>
      <c r="NGU26" s="103"/>
      <c r="NGV26" s="103"/>
      <c r="NGW26" s="103"/>
      <c r="NGX26" s="103"/>
      <c r="NGY26" s="103"/>
      <c r="NGZ26" s="103"/>
      <c r="NHA26" s="103"/>
      <c r="NHB26" s="103"/>
      <c r="NHC26" s="103"/>
      <c r="NHD26" s="103"/>
      <c r="NHE26" s="103"/>
      <c r="NHF26" s="103"/>
      <c r="NHG26" s="103"/>
      <c r="NHH26" s="103"/>
      <c r="NHI26" s="103"/>
      <c r="NHJ26" s="103"/>
      <c r="NHK26" s="103"/>
      <c r="NHL26" s="103"/>
      <c r="NHM26" s="103"/>
      <c r="NHN26" s="103"/>
      <c r="NHO26" s="103"/>
      <c r="NHP26" s="103"/>
      <c r="NHQ26" s="103"/>
      <c r="NHR26" s="103"/>
      <c r="NHS26" s="103"/>
      <c r="NHT26" s="103"/>
      <c r="NHU26" s="103"/>
      <c r="NHV26" s="103"/>
      <c r="NHW26" s="103"/>
      <c r="NHX26" s="103"/>
      <c r="NHY26" s="103"/>
      <c r="NHZ26" s="103"/>
      <c r="NIA26" s="103"/>
      <c r="NIB26" s="103"/>
      <c r="NIC26" s="103"/>
      <c r="NID26" s="103"/>
      <c r="NIE26" s="103"/>
      <c r="NIF26" s="103"/>
      <c r="NIG26" s="103"/>
      <c r="NIH26" s="103"/>
      <c r="NII26" s="103"/>
      <c r="NIJ26" s="103"/>
      <c r="NIK26" s="103"/>
      <c r="NIL26" s="103"/>
      <c r="NIM26" s="103"/>
      <c r="NIN26" s="103"/>
      <c r="NIO26" s="103"/>
      <c r="NIP26" s="103"/>
      <c r="NIQ26" s="103"/>
      <c r="NIR26" s="103"/>
      <c r="NIS26" s="103"/>
      <c r="NIT26" s="103"/>
      <c r="NIU26" s="103"/>
      <c r="NIV26" s="103"/>
      <c r="NIW26" s="103"/>
      <c r="NIX26" s="103"/>
      <c r="NIY26" s="103"/>
      <c r="NIZ26" s="103"/>
      <c r="NJA26" s="103"/>
      <c r="NJB26" s="103"/>
      <c r="NJC26" s="103"/>
      <c r="NJD26" s="103"/>
      <c r="NJE26" s="103"/>
      <c r="NJF26" s="103"/>
      <c r="NJG26" s="103"/>
      <c r="NJH26" s="103"/>
      <c r="NJI26" s="103"/>
      <c r="NJJ26" s="103"/>
      <c r="NJK26" s="103"/>
      <c r="NJL26" s="103"/>
      <c r="NJM26" s="103"/>
      <c r="NJN26" s="103"/>
      <c r="NJO26" s="103"/>
      <c r="NJP26" s="103"/>
      <c r="NJQ26" s="103"/>
      <c r="NJR26" s="103"/>
      <c r="NJS26" s="103"/>
      <c r="NJT26" s="103"/>
      <c r="NJU26" s="103"/>
      <c r="NJV26" s="103"/>
      <c r="NJW26" s="103"/>
      <c r="NJX26" s="103"/>
      <c r="NJY26" s="103"/>
      <c r="NJZ26" s="103"/>
      <c r="NKA26" s="103"/>
      <c r="NKB26" s="103"/>
      <c r="NKC26" s="103"/>
      <c r="NKD26" s="103"/>
      <c r="NKE26" s="103"/>
      <c r="NKF26" s="103"/>
      <c r="NKG26" s="103"/>
      <c r="NKH26" s="103"/>
      <c r="NKI26" s="103"/>
      <c r="NKJ26" s="103"/>
      <c r="NKK26" s="103"/>
      <c r="NKL26" s="103"/>
      <c r="NKM26" s="103"/>
      <c r="NKN26" s="103"/>
      <c r="NKO26" s="103"/>
      <c r="NKP26" s="103"/>
      <c r="NKQ26" s="103"/>
      <c r="NKR26" s="103"/>
      <c r="NKS26" s="103"/>
      <c r="NKT26" s="103"/>
      <c r="NKU26" s="103"/>
      <c r="NKV26" s="103"/>
      <c r="NKW26" s="103"/>
      <c r="NKX26" s="103"/>
      <c r="NKY26" s="103"/>
      <c r="NKZ26" s="103"/>
      <c r="NLA26" s="103"/>
      <c r="NLB26" s="103"/>
      <c r="NLC26" s="103"/>
      <c r="NLD26" s="103"/>
      <c r="NLE26" s="103"/>
      <c r="NLF26" s="103"/>
      <c r="NLG26" s="103"/>
      <c r="NLH26" s="103"/>
      <c r="NLI26" s="103"/>
      <c r="NLJ26" s="103"/>
      <c r="NLK26" s="103"/>
      <c r="NLL26" s="103"/>
      <c r="NLM26" s="103"/>
      <c r="NLN26" s="103"/>
      <c r="NLO26" s="103"/>
      <c r="NLP26" s="103"/>
      <c r="NLQ26" s="103"/>
      <c r="NLR26" s="103"/>
      <c r="NLS26" s="103"/>
      <c r="NLT26" s="103"/>
      <c r="NLU26" s="103"/>
      <c r="NLV26" s="103"/>
      <c r="NLW26" s="103"/>
      <c r="NLX26" s="103"/>
      <c r="NLY26" s="103"/>
      <c r="NLZ26" s="103"/>
      <c r="NMA26" s="103"/>
      <c r="NMB26" s="103"/>
      <c r="NMC26" s="103"/>
      <c r="NMD26" s="103"/>
      <c r="NME26" s="103"/>
      <c r="NMF26" s="103"/>
      <c r="NMG26" s="103"/>
      <c r="NMH26" s="103"/>
      <c r="NMI26" s="103"/>
      <c r="NMJ26" s="103"/>
      <c r="NMK26" s="103"/>
      <c r="NML26" s="103"/>
      <c r="NMM26" s="103"/>
      <c r="NMN26" s="103"/>
      <c r="NMO26" s="103"/>
      <c r="NMP26" s="103"/>
      <c r="NMQ26" s="103"/>
      <c r="NMR26" s="103"/>
      <c r="NMS26" s="103"/>
      <c r="NMT26" s="103"/>
      <c r="NMU26" s="103"/>
      <c r="NMV26" s="103"/>
      <c r="NMW26" s="103"/>
      <c r="NMX26" s="103"/>
      <c r="NMY26" s="103"/>
      <c r="NMZ26" s="103"/>
      <c r="NNA26" s="103"/>
      <c r="NNB26" s="103"/>
      <c r="NNC26" s="103"/>
      <c r="NND26" s="103"/>
      <c r="NNE26" s="103"/>
      <c r="NNF26" s="103"/>
      <c r="NNG26" s="103"/>
      <c r="NNH26" s="103"/>
      <c r="NNI26" s="103"/>
      <c r="NNJ26" s="103"/>
      <c r="NNK26" s="103"/>
      <c r="NNL26" s="103"/>
      <c r="NNM26" s="103"/>
      <c r="NNN26" s="103"/>
      <c r="NNO26" s="103"/>
      <c r="NNP26" s="103"/>
      <c r="NNQ26" s="103"/>
      <c r="NNR26" s="103"/>
      <c r="NNS26" s="103"/>
      <c r="NNT26" s="103"/>
      <c r="NNU26" s="103"/>
      <c r="NNV26" s="103"/>
      <c r="NNW26" s="103"/>
      <c r="NNX26" s="103"/>
      <c r="NNY26" s="103"/>
      <c r="NNZ26" s="103"/>
      <c r="NOA26" s="103"/>
      <c r="NOB26" s="103"/>
      <c r="NOC26" s="103"/>
      <c r="NOD26" s="103"/>
      <c r="NOE26" s="103"/>
      <c r="NOF26" s="103"/>
      <c r="NOG26" s="103"/>
      <c r="NOH26" s="103"/>
      <c r="NOI26" s="103"/>
      <c r="NOJ26" s="103"/>
      <c r="NOK26" s="103"/>
      <c r="NOL26" s="103"/>
      <c r="NOM26" s="103"/>
      <c r="NON26" s="103"/>
      <c r="NOO26" s="103"/>
      <c r="NOP26" s="103"/>
      <c r="NOQ26" s="103"/>
      <c r="NOR26" s="103"/>
      <c r="NOS26" s="103"/>
      <c r="NOT26" s="103"/>
      <c r="NOU26" s="103"/>
      <c r="NOV26" s="103"/>
      <c r="NOW26" s="103"/>
      <c r="NOX26" s="103"/>
      <c r="NOY26" s="103"/>
      <c r="NOZ26" s="103"/>
      <c r="NPA26" s="103"/>
      <c r="NPB26" s="103"/>
      <c r="NPC26" s="103"/>
      <c r="NPD26" s="103"/>
      <c r="NPE26" s="103"/>
      <c r="NPF26" s="103"/>
      <c r="NPG26" s="103"/>
      <c r="NPH26" s="103"/>
      <c r="NPI26" s="103"/>
      <c r="NPJ26" s="103"/>
      <c r="NPK26" s="103"/>
      <c r="NPL26" s="103"/>
      <c r="NPM26" s="103"/>
      <c r="NPN26" s="103"/>
      <c r="NPO26" s="103"/>
      <c r="NPP26" s="103"/>
      <c r="NPQ26" s="103"/>
      <c r="NPR26" s="103"/>
      <c r="NPS26" s="103"/>
      <c r="NPT26" s="103"/>
      <c r="NPU26" s="103"/>
      <c r="NPV26" s="103"/>
      <c r="NPW26" s="103"/>
      <c r="NPX26" s="103"/>
      <c r="NPY26" s="103"/>
      <c r="NPZ26" s="103"/>
      <c r="NQA26" s="103"/>
      <c r="NQB26" s="103"/>
      <c r="NQC26" s="103"/>
      <c r="NQD26" s="103"/>
      <c r="NQE26" s="103"/>
      <c r="NQF26" s="103"/>
      <c r="NQG26" s="103"/>
      <c r="NQH26" s="103"/>
      <c r="NQI26" s="103"/>
      <c r="NQJ26" s="103"/>
      <c r="NQK26" s="103"/>
      <c r="NQL26" s="103"/>
      <c r="NQM26" s="103"/>
      <c r="NQN26" s="103"/>
      <c r="NQO26" s="103"/>
      <c r="NQP26" s="103"/>
      <c r="NQQ26" s="103"/>
      <c r="NQR26" s="103"/>
      <c r="NQS26" s="103"/>
      <c r="NQT26" s="103"/>
      <c r="NQU26" s="103"/>
      <c r="NQV26" s="103"/>
      <c r="NQW26" s="103"/>
      <c r="NQX26" s="103"/>
      <c r="NQY26" s="103"/>
      <c r="NQZ26" s="103"/>
      <c r="NRA26" s="103"/>
      <c r="NRB26" s="103"/>
      <c r="NRC26" s="103"/>
      <c r="NRD26" s="103"/>
      <c r="NRE26" s="103"/>
      <c r="NRF26" s="103"/>
      <c r="NRG26" s="103"/>
      <c r="NRH26" s="103"/>
      <c r="NRI26" s="103"/>
      <c r="NRJ26" s="103"/>
      <c r="NRK26" s="103"/>
      <c r="NRL26" s="103"/>
      <c r="NRM26" s="103"/>
      <c r="NRN26" s="103"/>
      <c r="NRO26" s="103"/>
      <c r="NRP26" s="103"/>
      <c r="NRQ26" s="103"/>
      <c r="NRR26" s="103"/>
      <c r="NRS26" s="103"/>
      <c r="NRT26" s="103"/>
      <c r="NRU26" s="103"/>
      <c r="NRV26" s="103"/>
      <c r="NRW26" s="103"/>
      <c r="NRX26" s="103"/>
      <c r="NRY26" s="103"/>
      <c r="NRZ26" s="103"/>
      <c r="NSA26" s="103"/>
      <c r="NSB26" s="103"/>
      <c r="NSC26" s="103"/>
      <c r="NSD26" s="103"/>
      <c r="NSE26" s="103"/>
      <c r="NSF26" s="103"/>
      <c r="NSG26" s="103"/>
      <c r="NSH26" s="103"/>
      <c r="NSI26" s="103"/>
      <c r="NSJ26" s="103"/>
      <c r="NSK26" s="103"/>
      <c r="NSL26" s="103"/>
      <c r="NSM26" s="103"/>
      <c r="NSN26" s="103"/>
      <c r="NSO26" s="103"/>
      <c r="NSP26" s="103"/>
      <c r="NSQ26" s="103"/>
      <c r="NSR26" s="103"/>
      <c r="NSS26" s="103"/>
      <c r="NST26" s="103"/>
      <c r="NSU26" s="103"/>
      <c r="NSV26" s="103"/>
      <c r="NSW26" s="103"/>
      <c r="NSX26" s="103"/>
      <c r="NSY26" s="103"/>
      <c r="NSZ26" s="103"/>
      <c r="NTA26" s="103"/>
      <c r="NTB26" s="103"/>
      <c r="NTC26" s="103"/>
      <c r="NTD26" s="103"/>
      <c r="NTE26" s="103"/>
      <c r="NTF26" s="103"/>
      <c r="NTG26" s="103"/>
      <c r="NTH26" s="103"/>
      <c r="NTI26" s="103"/>
      <c r="NTJ26" s="103"/>
      <c r="NTK26" s="103"/>
      <c r="NTL26" s="103"/>
      <c r="NTM26" s="103"/>
      <c r="NTN26" s="103"/>
      <c r="NTO26" s="103"/>
      <c r="NTP26" s="103"/>
      <c r="NTQ26" s="103"/>
      <c r="NTR26" s="103"/>
      <c r="NTS26" s="103"/>
      <c r="NTT26" s="103"/>
      <c r="NTU26" s="103"/>
      <c r="NTV26" s="103"/>
      <c r="NTW26" s="103"/>
      <c r="NTX26" s="103"/>
      <c r="NTY26" s="103"/>
      <c r="NTZ26" s="103"/>
      <c r="NUA26" s="103"/>
      <c r="NUB26" s="103"/>
      <c r="NUC26" s="103"/>
      <c r="NUD26" s="103"/>
      <c r="NUE26" s="103"/>
      <c r="NUF26" s="103"/>
      <c r="NUG26" s="103"/>
      <c r="NUH26" s="103"/>
      <c r="NUI26" s="103"/>
      <c r="NUJ26" s="103"/>
      <c r="NUK26" s="103"/>
      <c r="NUL26" s="103"/>
      <c r="NUM26" s="103"/>
      <c r="NUN26" s="103"/>
      <c r="NUO26" s="103"/>
      <c r="NUP26" s="103"/>
      <c r="NUQ26" s="103"/>
      <c r="NUR26" s="103"/>
      <c r="NUS26" s="103"/>
      <c r="NUT26" s="103"/>
      <c r="NUU26" s="103"/>
      <c r="NUV26" s="103"/>
      <c r="NUW26" s="103"/>
      <c r="NUX26" s="103"/>
      <c r="NUY26" s="103"/>
      <c r="NUZ26" s="103"/>
      <c r="NVA26" s="103"/>
      <c r="NVB26" s="103"/>
      <c r="NVC26" s="103"/>
      <c r="NVD26" s="103"/>
      <c r="NVE26" s="103"/>
      <c r="NVF26" s="103"/>
      <c r="NVG26" s="103"/>
      <c r="NVH26" s="103"/>
      <c r="NVI26" s="103"/>
      <c r="NVJ26" s="103"/>
      <c r="NVK26" s="103"/>
      <c r="NVL26" s="103"/>
      <c r="NVM26" s="103"/>
      <c r="NVN26" s="103"/>
      <c r="NVO26" s="103"/>
      <c r="NVP26" s="103"/>
      <c r="NVQ26" s="103"/>
      <c r="NVR26" s="103"/>
      <c r="NVS26" s="103"/>
      <c r="NVT26" s="103"/>
      <c r="NVU26" s="103"/>
      <c r="NVV26" s="103"/>
      <c r="NVW26" s="103"/>
      <c r="NVX26" s="103"/>
      <c r="NVY26" s="103"/>
      <c r="NVZ26" s="103"/>
      <c r="NWA26" s="103"/>
      <c r="NWB26" s="103"/>
      <c r="NWC26" s="103"/>
      <c r="NWD26" s="103"/>
      <c r="NWE26" s="103"/>
      <c r="NWF26" s="103"/>
      <c r="NWG26" s="103"/>
      <c r="NWH26" s="103"/>
      <c r="NWI26" s="103"/>
      <c r="NWJ26" s="103"/>
      <c r="NWK26" s="103"/>
      <c r="NWL26" s="103"/>
      <c r="NWM26" s="103"/>
      <c r="NWN26" s="103"/>
      <c r="NWO26" s="103"/>
      <c r="NWP26" s="103"/>
      <c r="NWQ26" s="103"/>
      <c r="NWR26" s="103"/>
      <c r="NWS26" s="103"/>
      <c r="NWT26" s="103"/>
      <c r="NWU26" s="103"/>
      <c r="NWV26" s="103"/>
      <c r="NWW26" s="103"/>
      <c r="NWX26" s="103"/>
      <c r="NWY26" s="103"/>
      <c r="NWZ26" s="103"/>
      <c r="NXA26" s="103"/>
      <c r="NXB26" s="103"/>
      <c r="NXC26" s="103"/>
      <c r="NXD26" s="103"/>
      <c r="NXE26" s="103"/>
      <c r="NXF26" s="103"/>
      <c r="NXG26" s="103"/>
      <c r="NXH26" s="103"/>
      <c r="NXI26" s="103"/>
      <c r="NXJ26" s="103"/>
      <c r="NXK26" s="103"/>
      <c r="NXL26" s="103"/>
      <c r="NXM26" s="103"/>
      <c r="NXN26" s="103"/>
      <c r="NXO26" s="103"/>
      <c r="NXP26" s="103"/>
      <c r="NXQ26" s="103"/>
      <c r="NXR26" s="103"/>
      <c r="NXS26" s="103"/>
      <c r="NXT26" s="103"/>
      <c r="NXU26" s="103"/>
      <c r="NXV26" s="103"/>
      <c r="NXW26" s="103"/>
      <c r="NXX26" s="103"/>
      <c r="NXY26" s="103"/>
      <c r="NXZ26" s="103"/>
      <c r="NYA26" s="103"/>
      <c r="NYB26" s="103"/>
      <c r="NYC26" s="103"/>
      <c r="NYD26" s="103"/>
      <c r="NYE26" s="103"/>
      <c r="NYF26" s="103"/>
      <c r="NYG26" s="103"/>
      <c r="NYH26" s="103"/>
      <c r="NYI26" s="103"/>
      <c r="NYJ26" s="103"/>
      <c r="NYK26" s="103"/>
      <c r="NYL26" s="103"/>
      <c r="NYM26" s="103"/>
      <c r="NYN26" s="103"/>
      <c r="NYO26" s="103"/>
      <c r="NYP26" s="103"/>
      <c r="NYQ26" s="103"/>
      <c r="NYR26" s="103"/>
      <c r="NYS26" s="103"/>
      <c r="NYT26" s="103"/>
      <c r="NYU26" s="103"/>
      <c r="NYV26" s="103"/>
      <c r="NYW26" s="103"/>
      <c r="NYX26" s="103"/>
      <c r="NYY26" s="103"/>
      <c r="NYZ26" s="103"/>
      <c r="NZA26" s="103"/>
      <c r="NZB26" s="103"/>
      <c r="NZC26" s="103"/>
      <c r="NZD26" s="103"/>
      <c r="NZE26" s="103"/>
      <c r="NZF26" s="103"/>
      <c r="NZG26" s="103"/>
      <c r="NZH26" s="103"/>
      <c r="NZI26" s="103"/>
      <c r="NZJ26" s="103"/>
      <c r="NZK26" s="103"/>
      <c r="NZL26" s="103"/>
      <c r="NZM26" s="103"/>
      <c r="NZN26" s="103"/>
      <c r="NZO26" s="103"/>
      <c r="NZP26" s="103"/>
      <c r="NZQ26" s="103"/>
      <c r="NZR26" s="103"/>
      <c r="NZS26" s="103"/>
      <c r="NZT26" s="103"/>
      <c r="NZU26" s="103"/>
      <c r="NZV26" s="103"/>
      <c r="NZW26" s="103"/>
      <c r="NZX26" s="103"/>
      <c r="NZY26" s="103"/>
      <c r="NZZ26" s="103"/>
      <c r="OAA26" s="103"/>
      <c r="OAB26" s="103"/>
      <c r="OAC26" s="103"/>
      <c r="OAD26" s="103"/>
      <c r="OAE26" s="103"/>
      <c r="OAF26" s="103"/>
      <c r="OAG26" s="103"/>
      <c r="OAH26" s="103"/>
      <c r="OAI26" s="103"/>
      <c r="OAJ26" s="103"/>
      <c r="OAK26" s="103"/>
      <c r="OAL26" s="103"/>
      <c r="OAM26" s="103"/>
      <c r="OAN26" s="103"/>
      <c r="OAO26" s="103"/>
      <c r="OAP26" s="103"/>
      <c r="OAQ26" s="103"/>
      <c r="OAR26" s="103"/>
      <c r="OAS26" s="103"/>
      <c r="OAT26" s="103"/>
      <c r="OAU26" s="103"/>
      <c r="OAV26" s="103"/>
      <c r="OAW26" s="103"/>
      <c r="OAX26" s="103"/>
      <c r="OAY26" s="103"/>
      <c r="OAZ26" s="103"/>
      <c r="OBA26" s="103"/>
      <c r="OBB26" s="103"/>
      <c r="OBC26" s="103"/>
      <c r="OBD26" s="103"/>
      <c r="OBE26" s="103"/>
      <c r="OBF26" s="103"/>
      <c r="OBG26" s="103"/>
      <c r="OBH26" s="103"/>
      <c r="OBI26" s="103"/>
      <c r="OBJ26" s="103"/>
      <c r="OBK26" s="103"/>
      <c r="OBL26" s="103"/>
      <c r="OBM26" s="103"/>
      <c r="OBN26" s="103"/>
      <c r="OBO26" s="103"/>
      <c r="OBP26" s="103"/>
      <c r="OBQ26" s="103"/>
      <c r="OBR26" s="103"/>
      <c r="OBS26" s="103"/>
      <c r="OBT26" s="103"/>
      <c r="OBU26" s="103"/>
      <c r="OBV26" s="103"/>
      <c r="OBW26" s="103"/>
      <c r="OBX26" s="103"/>
      <c r="OBY26" s="103"/>
      <c r="OBZ26" s="103"/>
      <c r="OCA26" s="103"/>
      <c r="OCB26" s="103"/>
      <c r="OCC26" s="103"/>
      <c r="OCD26" s="103"/>
      <c r="OCE26" s="103"/>
      <c r="OCF26" s="103"/>
      <c r="OCG26" s="103"/>
      <c r="OCH26" s="103"/>
      <c r="OCI26" s="103"/>
      <c r="OCJ26" s="103"/>
      <c r="OCK26" s="103"/>
      <c r="OCL26" s="103"/>
      <c r="OCM26" s="103"/>
      <c r="OCN26" s="103"/>
      <c r="OCO26" s="103"/>
      <c r="OCP26" s="103"/>
      <c r="OCQ26" s="103"/>
      <c r="OCR26" s="103"/>
      <c r="OCS26" s="103"/>
      <c r="OCT26" s="103"/>
      <c r="OCU26" s="103"/>
      <c r="OCV26" s="103"/>
      <c r="OCW26" s="103"/>
      <c r="OCX26" s="103"/>
      <c r="OCY26" s="103"/>
      <c r="OCZ26" s="103"/>
      <c r="ODA26" s="103"/>
      <c r="ODB26" s="103"/>
      <c r="ODC26" s="103"/>
      <c r="ODD26" s="103"/>
      <c r="ODE26" s="103"/>
      <c r="ODF26" s="103"/>
      <c r="ODG26" s="103"/>
      <c r="ODH26" s="103"/>
      <c r="ODI26" s="103"/>
      <c r="ODJ26" s="103"/>
      <c r="ODK26" s="103"/>
      <c r="ODL26" s="103"/>
      <c r="ODM26" s="103"/>
      <c r="ODN26" s="103"/>
      <c r="ODO26" s="103"/>
      <c r="ODP26" s="103"/>
      <c r="ODQ26" s="103"/>
      <c r="ODR26" s="103"/>
      <c r="ODS26" s="103"/>
      <c r="ODT26" s="103"/>
      <c r="ODU26" s="103"/>
      <c r="ODV26" s="103"/>
      <c r="ODW26" s="103"/>
      <c r="ODX26" s="103"/>
      <c r="ODY26" s="103"/>
      <c r="ODZ26" s="103"/>
      <c r="OEA26" s="103"/>
      <c r="OEB26" s="103"/>
      <c r="OEC26" s="103"/>
      <c r="OED26" s="103"/>
      <c r="OEE26" s="103"/>
      <c r="OEF26" s="103"/>
      <c r="OEG26" s="103"/>
      <c r="OEH26" s="103"/>
      <c r="OEI26" s="103"/>
      <c r="OEJ26" s="103"/>
      <c r="OEK26" s="103"/>
      <c r="OEL26" s="103"/>
      <c r="OEM26" s="103"/>
      <c r="OEN26" s="103"/>
      <c r="OEO26" s="103"/>
      <c r="OEP26" s="103"/>
      <c r="OEQ26" s="103"/>
      <c r="OER26" s="103"/>
      <c r="OES26" s="103"/>
      <c r="OET26" s="103"/>
      <c r="OEU26" s="103"/>
      <c r="OEV26" s="103"/>
      <c r="OEW26" s="103"/>
      <c r="OEX26" s="103"/>
      <c r="OEY26" s="103"/>
      <c r="OEZ26" s="103"/>
      <c r="OFA26" s="103"/>
      <c r="OFB26" s="103"/>
      <c r="OFC26" s="103"/>
      <c r="OFD26" s="103"/>
      <c r="OFE26" s="103"/>
      <c r="OFF26" s="103"/>
      <c r="OFG26" s="103"/>
      <c r="OFH26" s="103"/>
      <c r="OFI26" s="103"/>
      <c r="OFJ26" s="103"/>
      <c r="OFK26" s="103"/>
      <c r="OFL26" s="103"/>
      <c r="OFM26" s="103"/>
      <c r="OFN26" s="103"/>
      <c r="OFO26" s="103"/>
      <c r="OFP26" s="103"/>
      <c r="OFQ26" s="103"/>
      <c r="OFR26" s="103"/>
      <c r="OFS26" s="103"/>
      <c r="OFT26" s="103"/>
      <c r="OFU26" s="103"/>
      <c r="OFV26" s="103"/>
      <c r="OFW26" s="103"/>
      <c r="OFX26" s="103"/>
      <c r="OFY26" s="103"/>
      <c r="OFZ26" s="103"/>
      <c r="OGA26" s="103"/>
      <c r="OGB26" s="103"/>
      <c r="OGC26" s="103"/>
      <c r="OGD26" s="103"/>
      <c r="OGE26" s="103"/>
      <c r="OGF26" s="103"/>
      <c r="OGG26" s="103"/>
      <c r="OGH26" s="103"/>
      <c r="OGI26" s="103"/>
      <c r="OGJ26" s="103"/>
      <c r="OGK26" s="103"/>
      <c r="OGL26" s="103"/>
      <c r="OGM26" s="103"/>
      <c r="OGN26" s="103"/>
      <c r="OGO26" s="103"/>
      <c r="OGP26" s="103"/>
      <c r="OGQ26" s="103"/>
      <c r="OGR26" s="103"/>
      <c r="OGS26" s="103"/>
      <c r="OGT26" s="103"/>
      <c r="OGU26" s="103"/>
      <c r="OGV26" s="103"/>
      <c r="OGW26" s="103"/>
      <c r="OGX26" s="103"/>
      <c r="OGY26" s="103"/>
      <c r="OGZ26" s="103"/>
      <c r="OHA26" s="103"/>
      <c r="OHB26" s="103"/>
      <c r="OHC26" s="103"/>
      <c r="OHD26" s="103"/>
      <c r="OHE26" s="103"/>
      <c r="OHF26" s="103"/>
      <c r="OHG26" s="103"/>
      <c r="OHH26" s="103"/>
      <c r="OHI26" s="103"/>
      <c r="OHJ26" s="103"/>
      <c r="OHK26" s="103"/>
      <c r="OHL26" s="103"/>
      <c r="OHM26" s="103"/>
      <c r="OHN26" s="103"/>
      <c r="OHO26" s="103"/>
      <c r="OHP26" s="103"/>
      <c r="OHQ26" s="103"/>
      <c r="OHR26" s="103"/>
      <c r="OHS26" s="103"/>
      <c r="OHT26" s="103"/>
      <c r="OHU26" s="103"/>
      <c r="OHV26" s="103"/>
      <c r="OHW26" s="103"/>
      <c r="OHX26" s="103"/>
      <c r="OHY26" s="103"/>
      <c r="OHZ26" s="103"/>
      <c r="OIA26" s="103"/>
      <c r="OIB26" s="103"/>
      <c r="OIC26" s="103"/>
      <c r="OID26" s="103"/>
      <c r="OIE26" s="103"/>
      <c r="OIF26" s="103"/>
      <c r="OIG26" s="103"/>
      <c r="OIH26" s="103"/>
      <c r="OII26" s="103"/>
      <c r="OIJ26" s="103"/>
      <c r="OIK26" s="103"/>
      <c r="OIL26" s="103"/>
      <c r="OIM26" s="103"/>
      <c r="OIN26" s="103"/>
      <c r="OIO26" s="103"/>
      <c r="OIP26" s="103"/>
      <c r="OIQ26" s="103"/>
      <c r="OIR26" s="103"/>
      <c r="OIS26" s="103"/>
      <c r="OIT26" s="103"/>
      <c r="OIU26" s="103"/>
      <c r="OIV26" s="103"/>
      <c r="OIW26" s="103"/>
      <c r="OIX26" s="103"/>
      <c r="OIY26" s="103"/>
      <c r="OIZ26" s="103"/>
      <c r="OJA26" s="103"/>
      <c r="OJB26" s="103"/>
      <c r="OJC26" s="103"/>
      <c r="OJD26" s="103"/>
      <c r="OJE26" s="103"/>
      <c r="OJF26" s="103"/>
      <c r="OJG26" s="103"/>
      <c r="OJH26" s="103"/>
      <c r="OJI26" s="103"/>
      <c r="OJJ26" s="103"/>
      <c r="OJK26" s="103"/>
      <c r="OJL26" s="103"/>
      <c r="OJM26" s="103"/>
      <c r="OJN26" s="103"/>
      <c r="OJO26" s="103"/>
      <c r="OJP26" s="103"/>
      <c r="OJQ26" s="103"/>
      <c r="OJR26" s="103"/>
      <c r="OJS26" s="103"/>
      <c r="OJT26" s="103"/>
      <c r="OJU26" s="103"/>
      <c r="OJV26" s="103"/>
      <c r="OJW26" s="103"/>
      <c r="OJX26" s="103"/>
      <c r="OJY26" s="103"/>
      <c r="OJZ26" s="103"/>
      <c r="OKA26" s="103"/>
      <c r="OKB26" s="103"/>
      <c r="OKC26" s="103"/>
      <c r="OKD26" s="103"/>
      <c r="OKE26" s="103"/>
      <c r="OKF26" s="103"/>
      <c r="OKG26" s="103"/>
      <c r="OKH26" s="103"/>
      <c r="OKI26" s="103"/>
      <c r="OKJ26" s="103"/>
      <c r="OKK26" s="103"/>
      <c r="OKL26" s="103"/>
      <c r="OKM26" s="103"/>
      <c r="OKN26" s="103"/>
      <c r="OKO26" s="103"/>
      <c r="OKP26" s="103"/>
      <c r="OKQ26" s="103"/>
      <c r="OKR26" s="103"/>
      <c r="OKS26" s="103"/>
      <c r="OKT26" s="103"/>
      <c r="OKU26" s="103"/>
      <c r="OKV26" s="103"/>
      <c r="OKW26" s="103"/>
      <c r="OKX26" s="103"/>
      <c r="OKY26" s="103"/>
      <c r="OKZ26" s="103"/>
      <c r="OLA26" s="103"/>
      <c r="OLB26" s="103"/>
      <c r="OLC26" s="103"/>
      <c r="OLD26" s="103"/>
      <c r="OLE26" s="103"/>
      <c r="OLF26" s="103"/>
      <c r="OLG26" s="103"/>
      <c r="OLH26" s="103"/>
      <c r="OLI26" s="103"/>
      <c r="OLJ26" s="103"/>
      <c r="OLK26" s="103"/>
      <c r="OLL26" s="103"/>
      <c r="OLM26" s="103"/>
      <c r="OLN26" s="103"/>
      <c r="OLO26" s="103"/>
      <c r="OLP26" s="103"/>
      <c r="OLQ26" s="103"/>
      <c r="OLR26" s="103"/>
      <c r="OLS26" s="103"/>
      <c r="OLT26" s="103"/>
      <c r="OLU26" s="103"/>
      <c r="OLV26" s="103"/>
      <c r="OLW26" s="103"/>
      <c r="OLX26" s="103"/>
      <c r="OLY26" s="103"/>
      <c r="OLZ26" s="103"/>
      <c r="OMA26" s="103"/>
      <c r="OMB26" s="103"/>
      <c r="OMC26" s="103"/>
      <c r="OMD26" s="103"/>
      <c r="OME26" s="103"/>
      <c r="OMF26" s="103"/>
      <c r="OMG26" s="103"/>
      <c r="OMH26" s="103"/>
      <c r="OMI26" s="103"/>
      <c r="OMJ26" s="103"/>
      <c r="OMK26" s="103"/>
      <c r="OML26" s="103"/>
      <c r="OMM26" s="103"/>
      <c r="OMN26" s="103"/>
      <c r="OMO26" s="103"/>
      <c r="OMP26" s="103"/>
      <c r="OMQ26" s="103"/>
      <c r="OMR26" s="103"/>
      <c r="OMS26" s="103"/>
      <c r="OMT26" s="103"/>
      <c r="OMU26" s="103"/>
      <c r="OMV26" s="103"/>
      <c r="OMW26" s="103"/>
      <c r="OMX26" s="103"/>
      <c r="OMY26" s="103"/>
      <c r="OMZ26" s="103"/>
      <c r="ONA26" s="103"/>
      <c r="ONB26" s="103"/>
      <c r="ONC26" s="103"/>
      <c r="OND26" s="103"/>
      <c r="ONE26" s="103"/>
      <c r="ONF26" s="103"/>
      <c r="ONG26" s="103"/>
      <c r="ONH26" s="103"/>
      <c r="ONI26" s="103"/>
      <c r="ONJ26" s="103"/>
      <c r="ONK26" s="103"/>
      <c r="ONL26" s="103"/>
      <c r="ONM26" s="103"/>
      <c r="ONN26" s="103"/>
      <c r="ONO26" s="103"/>
      <c r="ONP26" s="103"/>
      <c r="ONQ26" s="103"/>
      <c r="ONR26" s="103"/>
      <c r="ONS26" s="103"/>
      <c r="ONT26" s="103"/>
      <c r="ONU26" s="103"/>
      <c r="ONV26" s="103"/>
      <c r="ONW26" s="103"/>
      <c r="ONX26" s="103"/>
      <c r="ONY26" s="103"/>
      <c r="ONZ26" s="103"/>
      <c r="OOA26" s="103"/>
      <c r="OOB26" s="103"/>
      <c r="OOC26" s="103"/>
      <c r="OOD26" s="103"/>
      <c r="OOE26" s="103"/>
      <c r="OOF26" s="103"/>
      <c r="OOG26" s="103"/>
      <c r="OOH26" s="103"/>
      <c r="OOI26" s="103"/>
      <c r="OOJ26" s="103"/>
      <c r="OOK26" s="103"/>
      <c r="OOL26" s="103"/>
      <c r="OOM26" s="103"/>
      <c r="OON26" s="103"/>
      <c r="OOO26" s="103"/>
      <c r="OOP26" s="103"/>
      <c r="OOQ26" s="103"/>
      <c r="OOR26" s="103"/>
      <c r="OOS26" s="103"/>
      <c r="OOT26" s="103"/>
      <c r="OOU26" s="103"/>
      <c r="OOV26" s="103"/>
      <c r="OOW26" s="103"/>
      <c r="OOX26" s="103"/>
      <c r="OOY26" s="103"/>
      <c r="OOZ26" s="103"/>
      <c r="OPA26" s="103"/>
      <c r="OPB26" s="103"/>
      <c r="OPC26" s="103"/>
      <c r="OPD26" s="103"/>
      <c r="OPE26" s="103"/>
      <c r="OPF26" s="103"/>
      <c r="OPG26" s="103"/>
      <c r="OPH26" s="103"/>
      <c r="OPI26" s="103"/>
      <c r="OPJ26" s="103"/>
      <c r="OPK26" s="103"/>
      <c r="OPL26" s="103"/>
      <c r="OPM26" s="103"/>
      <c r="OPN26" s="103"/>
      <c r="OPO26" s="103"/>
      <c r="OPP26" s="103"/>
      <c r="OPQ26" s="103"/>
      <c r="OPR26" s="103"/>
      <c r="OPS26" s="103"/>
      <c r="OPT26" s="103"/>
      <c r="OPU26" s="103"/>
      <c r="OPV26" s="103"/>
      <c r="OPW26" s="103"/>
      <c r="OPX26" s="103"/>
      <c r="OPY26" s="103"/>
      <c r="OPZ26" s="103"/>
      <c r="OQA26" s="103"/>
      <c r="OQB26" s="103"/>
      <c r="OQC26" s="103"/>
      <c r="OQD26" s="103"/>
      <c r="OQE26" s="103"/>
      <c r="OQF26" s="103"/>
      <c r="OQG26" s="103"/>
      <c r="OQH26" s="103"/>
      <c r="OQI26" s="103"/>
      <c r="OQJ26" s="103"/>
      <c r="OQK26" s="103"/>
      <c r="OQL26" s="103"/>
      <c r="OQM26" s="103"/>
      <c r="OQN26" s="103"/>
      <c r="OQO26" s="103"/>
      <c r="OQP26" s="103"/>
      <c r="OQQ26" s="103"/>
      <c r="OQR26" s="103"/>
      <c r="OQS26" s="103"/>
      <c r="OQT26" s="103"/>
      <c r="OQU26" s="103"/>
      <c r="OQV26" s="103"/>
      <c r="OQW26" s="103"/>
      <c r="OQX26" s="103"/>
      <c r="OQY26" s="103"/>
      <c r="OQZ26" s="103"/>
      <c r="ORA26" s="103"/>
      <c r="ORB26" s="103"/>
      <c r="ORC26" s="103"/>
      <c r="ORD26" s="103"/>
      <c r="ORE26" s="103"/>
      <c r="ORF26" s="103"/>
      <c r="ORG26" s="103"/>
      <c r="ORH26" s="103"/>
      <c r="ORI26" s="103"/>
      <c r="ORJ26" s="103"/>
      <c r="ORK26" s="103"/>
      <c r="ORL26" s="103"/>
      <c r="ORM26" s="103"/>
      <c r="ORN26" s="103"/>
      <c r="ORO26" s="103"/>
      <c r="ORP26" s="103"/>
      <c r="ORQ26" s="103"/>
      <c r="ORR26" s="103"/>
      <c r="ORS26" s="103"/>
      <c r="ORT26" s="103"/>
      <c r="ORU26" s="103"/>
      <c r="ORV26" s="103"/>
      <c r="ORW26" s="103"/>
      <c r="ORX26" s="103"/>
      <c r="ORY26" s="103"/>
      <c r="ORZ26" s="103"/>
      <c r="OSA26" s="103"/>
      <c r="OSB26" s="103"/>
      <c r="OSC26" s="103"/>
      <c r="OSD26" s="103"/>
      <c r="OSE26" s="103"/>
      <c r="OSF26" s="103"/>
      <c r="OSG26" s="103"/>
      <c r="OSH26" s="103"/>
      <c r="OSI26" s="103"/>
      <c r="OSJ26" s="103"/>
      <c r="OSK26" s="103"/>
      <c r="OSL26" s="103"/>
      <c r="OSM26" s="103"/>
      <c r="OSN26" s="103"/>
      <c r="OSO26" s="103"/>
      <c r="OSP26" s="103"/>
      <c r="OSQ26" s="103"/>
      <c r="OSR26" s="103"/>
      <c r="OSS26" s="103"/>
      <c r="OST26" s="103"/>
      <c r="OSU26" s="103"/>
      <c r="OSV26" s="103"/>
      <c r="OSW26" s="103"/>
      <c r="OSX26" s="103"/>
      <c r="OSY26" s="103"/>
      <c r="OSZ26" s="103"/>
      <c r="OTA26" s="103"/>
      <c r="OTB26" s="103"/>
      <c r="OTC26" s="103"/>
      <c r="OTD26" s="103"/>
      <c r="OTE26" s="103"/>
      <c r="OTF26" s="103"/>
      <c r="OTG26" s="103"/>
      <c r="OTH26" s="103"/>
      <c r="OTI26" s="103"/>
      <c r="OTJ26" s="103"/>
      <c r="OTK26" s="103"/>
      <c r="OTL26" s="103"/>
      <c r="OTM26" s="103"/>
      <c r="OTN26" s="103"/>
      <c r="OTO26" s="103"/>
      <c r="OTP26" s="103"/>
      <c r="OTQ26" s="103"/>
      <c r="OTR26" s="103"/>
      <c r="OTS26" s="103"/>
      <c r="OTT26" s="103"/>
      <c r="OTU26" s="103"/>
      <c r="OTV26" s="103"/>
      <c r="OTW26" s="103"/>
      <c r="OTX26" s="103"/>
      <c r="OTY26" s="103"/>
      <c r="OTZ26" s="103"/>
      <c r="OUA26" s="103"/>
      <c r="OUB26" s="103"/>
      <c r="OUC26" s="103"/>
      <c r="OUD26" s="103"/>
      <c r="OUE26" s="103"/>
      <c r="OUF26" s="103"/>
      <c r="OUG26" s="103"/>
      <c r="OUH26" s="103"/>
      <c r="OUI26" s="103"/>
      <c r="OUJ26" s="103"/>
      <c r="OUK26" s="103"/>
      <c r="OUL26" s="103"/>
      <c r="OUM26" s="103"/>
      <c r="OUN26" s="103"/>
      <c r="OUO26" s="103"/>
      <c r="OUP26" s="103"/>
      <c r="OUQ26" s="103"/>
      <c r="OUR26" s="103"/>
      <c r="OUS26" s="103"/>
      <c r="OUT26" s="103"/>
      <c r="OUU26" s="103"/>
      <c r="OUV26" s="103"/>
      <c r="OUW26" s="103"/>
      <c r="OUX26" s="103"/>
      <c r="OUY26" s="103"/>
      <c r="OUZ26" s="103"/>
      <c r="OVA26" s="103"/>
      <c r="OVB26" s="103"/>
      <c r="OVC26" s="103"/>
      <c r="OVD26" s="103"/>
      <c r="OVE26" s="103"/>
      <c r="OVF26" s="103"/>
      <c r="OVG26" s="103"/>
      <c r="OVH26" s="103"/>
      <c r="OVI26" s="103"/>
      <c r="OVJ26" s="103"/>
      <c r="OVK26" s="103"/>
      <c r="OVL26" s="103"/>
      <c r="OVM26" s="103"/>
      <c r="OVN26" s="103"/>
      <c r="OVO26" s="103"/>
      <c r="OVP26" s="103"/>
      <c r="OVQ26" s="103"/>
      <c r="OVR26" s="103"/>
      <c r="OVS26" s="103"/>
      <c r="OVT26" s="103"/>
      <c r="OVU26" s="103"/>
      <c r="OVV26" s="103"/>
      <c r="OVW26" s="103"/>
      <c r="OVX26" s="103"/>
      <c r="OVY26" s="103"/>
      <c r="OVZ26" s="103"/>
      <c r="OWA26" s="103"/>
      <c r="OWB26" s="103"/>
      <c r="OWC26" s="103"/>
      <c r="OWD26" s="103"/>
      <c r="OWE26" s="103"/>
      <c r="OWF26" s="103"/>
      <c r="OWG26" s="103"/>
      <c r="OWH26" s="103"/>
      <c r="OWI26" s="103"/>
      <c r="OWJ26" s="103"/>
      <c r="OWK26" s="103"/>
      <c r="OWL26" s="103"/>
      <c r="OWM26" s="103"/>
      <c r="OWN26" s="103"/>
      <c r="OWO26" s="103"/>
      <c r="OWP26" s="103"/>
      <c r="OWQ26" s="103"/>
      <c r="OWR26" s="103"/>
      <c r="OWS26" s="103"/>
      <c r="OWT26" s="103"/>
      <c r="OWU26" s="103"/>
      <c r="OWV26" s="103"/>
      <c r="OWW26" s="103"/>
      <c r="OWX26" s="103"/>
      <c r="OWY26" s="103"/>
      <c r="OWZ26" s="103"/>
      <c r="OXA26" s="103"/>
      <c r="OXB26" s="103"/>
      <c r="OXC26" s="103"/>
      <c r="OXD26" s="103"/>
      <c r="OXE26" s="103"/>
      <c r="OXF26" s="103"/>
      <c r="OXG26" s="103"/>
      <c r="OXH26" s="103"/>
      <c r="OXI26" s="103"/>
      <c r="OXJ26" s="103"/>
      <c r="OXK26" s="103"/>
      <c r="OXL26" s="103"/>
      <c r="OXM26" s="103"/>
      <c r="OXN26" s="103"/>
      <c r="OXO26" s="103"/>
      <c r="OXP26" s="103"/>
      <c r="OXQ26" s="103"/>
      <c r="OXR26" s="103"/>
      <c r="OXS26" s="103"/>
      <c r="OXT26" s="103"/>
      <c r="OXU26" s="103"/>
      <c r="OXV26" s="103"/>
      <c r="OXW26" s="103"/>
      <c r="OXX26" s="103"/>
      <c r="OXY26" s="103"/>
      <c r="OXZ26" s="103"/>
      <c r="OYA26" s="103"/>
      <c r="OYB26" s="103"/>
      <c r="OYC26" s="103"/>
      <c r="OYD26" s="103"/>
      <c r="OYE26" s="103"/>
      <c r="OYF26" s="103"/>
      <c r="OYG26" s="103"/>
      <c r="OYH26" s="103"/>
      <c r="OYI26" s="103"/>
      <c r="OYJ26" s="103"/>
      <c r="OYK26" s="103"/>
      <c r="OYL26" s="103"/>
      <c r="OYM26" s="103"/>
      <c r="OYN26" s="103"/>
      <c r="OYO26" s="103"/>
      <c r="OYP26" s="103"/>
      <c r="OYQ26" s="103"/>
      <c r="OYR26" s="103"/>
      <c r="OYS26" s="103"/>
      <c r="OYT26" s="103"/>
      <c r="OYU26" s="103"/>
      <c r="OYV26" s="103"/>
      <c r="OYW26" s="103"/>
      <c r="OYX26" s="103"/>
      <c r="OYY26" s="103"/>
      <c r="OYZ26" s="103"/>
      <c r="OZA26" s="103"/>
      <c r="OZB26" s="103"/>
      <c r="OZC26" s="103"/>
      <c r="OZD26" s="103"/>
      <c r="OZE26" s="103"/>
      <c r="OZF26" s="103"/>
      <c r="OZG26" s="103"/>
      <c r="OZH26" s="103"/>
      <c r="OZI26" s="103"/>
      <c r="OZJ26" s="103"/>
      <c r="OZK26" s="103"/>
      <c r="OZL26" s="103"/>
      <c r="OZM26" s="103"/>
      <c r="OZN26" s="103"/>
      <c r="OZO26" s="103"/>
      <c r="OZP26" s="103"/>
      <c r="OZQ26" s="103"/>
      <c r="OZR26" s="103"/>
      <c r="OZS26" s="103"/>
      <c r="OZT26" s="103"/>
      <c r="OZU26" s="103"/>
      <c r="OZV26" s="103"/>
      <c r="OZW26" s="103"/>
      <c r="OZX26" s="103"/>
      <c r="OZY26" s="103"/>
      <c r="OZZ26" s="103"/>
      <c r="PAA26" s="103"/>
      <c r="PAB26" s="103"/>
      <c r="PAC26" s="103"/>
      <c r="PAD26" s="103"/>
      <c r="PAE26" s="103"/>
      <c r="PAF26" s="103"/>
      <c r="PAG26" s="103"/>
      <c r="PAH26" s="103"/>
      <c r="PAI26" s="103"/>
      <c r="PAJ26" s="103"/>
      <c r="PAK26" s="103"/>
      <c r="PAL26" s="103"/>
      <c r="PAM26" s="103"/>
      <c r="PAN26" s="103"/>
      <c r="PAO26" s="103"/>
      <c r="PAP26" s="103"/>
      <c r="PAQ26" s="103"/>
      <c r="PAR26" s="103"/>
      <c r="PAS26" s="103"/>
      <c r="PAT26" s="103"/>
      <c r="PAU26" s="103"/>
      <c r="PAV26" s="103"/>
      <c r="PAW26" s="103"/>
      <c r="PAX26" s="103"/>
      <c r="PAY26" s="103"/>
      <c r="PAZ26" s="103"/>
      <c r="PBA26" s="103"/>
      <c r="PBB26" s="103"/>
      <c r="PBC26" s="103"/>
      <c r="PBD26" s="103"/>
      <c r="PBE26" s="103"/>
      <c r="PBF26" s="103"/>
      <c r="PBG26" s="103"/>
      <c r="PBH26" s="103"/>
      <c r="PBI26" s="103"/>
      <c r="PBJ26" s="103"/>
      <c r="PBK26" s="103"/>
      <c r="PBL26" s="103"/>
      <c r="PBM26" s="103"/>
      <c r="PBN26" s="103"/>
      <c r="PBO26" s="103"/>
      <c r="PBP26" s="103"/>
      <c r="PBQ26" s="103"/>
      <c r="PBR26" s="103"/>
      <c r="PBS26" s="103"/>
      <c r="PBT26" s="103"/>
      <c r="PBU26" s="103"/>
      <c r="PBV26" s="103"/>
      <c r="PBW26" s="103"/>
      <c r="PBX26" s="103"/>
      <c r="PBY26" s="103"/>
      <c r="PBZ26" s="103"/>
      <c r="PCA26" s="103"/>
      <c r="PCB26" s="103"/>
      <c r="PCC26" s="103"/>
      <c r="PCD26" s="103"/>
      <c r="PCE26" s="103"/>
      <c r="PCF26" s="103"/>
      <c r="PCG26" s="103"/>
      <c r="PCH26" s="103"/>
      <c r="PCI26" s="103"/>
      <c r="PCJ26" s="103"/>
      <c r="PCK26" s="103"/>
      <c r="PCL26" s="103"/>
      <c r="PCM26" s="103"/>
      <c r="PCN26" s="103"/>
      <c r="PCO26" s="103"/>
      <c r="PCP26" s="103"/>
      <c r="PCQ26" s="103"/>
      <c r="PCR26" s="103"/>
      <c r="PCS26" s="103"/>
      <c r="PCT26" s="103"/>
      <c r="PCU26" s="103"/>
      <c r="PCV26" s="103"/>
      <c r="PCW26" s="103"/>
      <c r="PCX26" s="103"/>
      <c r="PCY26" s="103"/>
      <c r="PCZ26" s="103"/>
      <c r="PDA26" s="103"/>
      <c r="PDB26" s="103"/>
      <c r="PDC26" s="103"/>
      <c r="PDD26" s="103"/>
      <c r="PDE26" s="103"/>
      <c r="PDF26" s="103"/>
      <c r="PDG26" s="103"/>
      <c r="PDH26" s="103"/>
      <c r="PDI26" s="103"/>
      <c r="PDJ26" s="103"/>
      <c r="PDK26" s="103"/>
      <c r="PDL26" s="103"/>
      <c r="PDM26" s="103"/>
      <c r="PDN26" s="103"/>
      <c r="PDO26" s="103"/>
      <c r="PDP26" s="103"/>
      <c r="PDQ26" s="103"/>
      <c r="PDR26" s="103"/>
      <c r="PDS26" s="103"/>
      <c r="PDT26" s="103"/>
      <c r="PDU26" s="103"/>
      <c r="PDV26" s="103"/>
      <c r="PDW26" s="103"/>
      <c r="PDX26" s="103"/>
      <c r="PDY26" s="103"/>
      <c r="PDZ26" s="103"/>
      <c r="PEA26" s="103"/>
      <c r="PEB26" s="103"/>
      <c r="PEC26" s="103"/>
      <c r="PED26" s="103"/>
      <c r="PEE26" s="103"/>
      <c r="PEF26" s="103"/>
      <c r="PEG26" s="103"/>
      <c r="PEH26" s="103"/>
      <c r="PEI26" s="103"/>
      <c r="PEJ26" s="103"/>
      <c r="PEK26" s="103"/>
      <c r="PEL26" s="103"/>
      <c r="PEM26" s="103"/>
      <c r="PEN26" s="103"/>
      <c r="PEO26" s="103"/>
      <c r="PEP26" s="103"/>
      <c r="PEQ26" s="103"/>
      <c r="PER26" s="103"/>
      <c r="PES26" s="103"/>
      <c r="PET26" s="103"/>
      <c r="PEU26" s="103"/>
      <c r="PEV26" s="103"/>
      <c r="PEW26" s="103"/>
      <c r="PEX26" s="103"/>
      <c r="PEY26" s="103"/>
      <c r="PEZ26" s="103"/>
      <c r="PFA26" s="103"/>
      <c r="PFB26" s="103"/>
      <c r="PFC26" s="103"/>
      <c r="PFD26" s="103"/>
      <c r="PFE26" s="103"/>
      <c r="PFF26" s="103"/>
      <c r="PFG26" s="103"/>
      <c r="PFH26" s="103"/>
      <c r="PFI26" s="103"/>
      <c r="PFJ26" s="103"/>
      <c r="PFK26" s="103"/>
      <c r="PFL26" s="103"/>
      <c r="PFM26" s="103"/>
      <c r="PFN26" s="103"/>
      <c r="PFO26" s="103"/>
      <c r="PFP26" s="103"/>
      <c r="PFQ26" s="103"/>
      <c r="PFR26" s="103"/>
      <c r="PFS26" s="103"/>
      <c r="PFT26" s="103"/>
      <c r="PFU26" s="103"/>
      <c r="PFV26" s="103"/>
      <c r="PFW26" s="103"/>
      <c r="PFX26" s="103"/>
      <c r="PFY26" s="103"/>
      <c r="PFZ26" s="103"/>
      <c r="PGA26" s="103"/>
      <c r="PGB26" s="103"/>
      <c r="PGC26" s="103"/>
      <c r="PGD26" s="103"/>
      <c r="PGE26" s="103"/>
      <c r="PGF26" s="103"/>
      <c r="PGG26" s="103"/>
      <c r="PGH26" s="103"/>
      <c r="PGI26" s="103"/>
      <c r="PGJ26" s="103"/>
      <c r="PGK26" s="103"/>
      <c r="PGL26" s="103"/>
      <c r="PGM26" s="103"/>
      <c r="PGN26" s="103"/>
      <c r="PGO26" s="103"/>
      <c r="PGP26" s="103"/>
      <c r="PGQ26" s="103"/>
      <c r="PGR26" s="103"/>
      <c r="PGS26" s="103"/>
      <c r="PGT26" s="103"/>
      <c r="PGU26" s="103"/>
      <c r="PGV26" s="103"/>
      <c r="PGW26" s="103"/>
      <c r="PGX26" s="103"/>
      <c r="PGY26" s="103"/>
      <c r="PGZ26" s="103"/>
      <c r="PHA26" s="103"/>
      <c r="PHB26" s="103"/>
      <c r="PHC26" s="103"/>
      <c r="PHD26" s="103"/>
      <c r="PHE26" s="103"/>
      <c r="PHF26" s="103"/>
      <c r="PHG26" s="103"/>
      <c r="PHH26" s="103"/>
      <c r="PHI26" s="103"/>
      <c r="PHJ26" s="103"/>
      <c r="PHK26" s="103"/>
      <c r="PHL26" s="103"/>
      <c r="PHM26" s="103"/>
      <c r="PHN26" s="103"/>
      <c r="PHO26" s="103"/>
      <c r="PHP26" s="103"/>
      <c r="PHQ26" s="103"/>
      <c r="PHR26" s="103"/>
      <c r="PHS26" s="103"/>
      <c r="PHT26" s="103"/>
      <c r="PHU26" s="103"/>
      <c r="PHV26" s="103"/>
      <c r="PHW26" s="103"/>
      <c r="PHX26" s="103"/>
      <c r="PHY26" s="103"/>
      <c r="PHZ26" s="103"/>
      <c r="PIA26" s="103"/>
      <c r="PIB26" s="103"/>
      <c r="PIC26" s="103"/>
      <c r="PID26" s="103"/>
      <c r="PIE26" s="103"/>
      <c r="PIF26" s="103"/>
      <c r="PIG26" s="103"/>
      <c r="PIH26" s="103"/>
      <c r="PII26" s="103"/>
      <c r="PIJ26" s="103"/>
      <c r="PIK26" s="103"/>
      <c r="PIL26" s="103"/>
      <c r="PIM26" s="103"/>
      <c r="PIN26" s="103"/>
      <c r="PIO26" s="103"/>
      <c r="PIP26" s="103"/>
      <c r="PIQ26" s="103"/>
      <c r="PIR26" s="103"/>
      <c r="PIS26" s="103"/>
      <c r="PIT26" s="103"/>
      <c r="PIU26" s="103"/>
      <c r="PIV26" s="103"/>
      <c r="PIW26" s="103"/>
      <c r="PIX26" s="103"/>
      <c r="PIY26" s="103"/>
      <c r="PIZ26" s="103"/>
      <c r="PJA26" s="103"/>
      <c r="PJB26" s="103"/>
      <c r="PJC26" s="103"/>
      <c r="PJD26" s="103"/>
      <c r="PJE26" s="103"/>
      <c r="PJF26" s="103"/>
      <c r="PJG26" s="103"/>
      <c r="PJH26" s="103"/>
      <c r="PJI26" s="103"/>
      <c r="PJJ26" s="103"/>
      <c r="PJK26" s="103"/>
      <c r="PJL26" s="103"/>
      <c r="PJM26" s="103"/>
      <c r="PJN26" s="103"/>
      <c r="PJO26" s="103"/>
      <c r="PJP26" s="103"/>
      <c r="PJQ26" s="103"/>
      <c r="PJR26" s="103"/>
      <c r="PJS26" s="103"/>
      <c r="PJT26" s="103"/>
      <c r="PJU26" s="103"/>
      <c r="PJV26" s="103"/>
      <c r="PJW26" s="103"/>
      <c r="PJX26" s="103"/>
      <c r="PJY26" s="103"/>
      <c r="PJZ26" s="103"/>
      <c r="PKA26" s="103"/>
      <c r="PKB26" s="103"/>
      <c r="PKC26" s="103"/>
      <c r="PKD26" s="103"/>
      <c r="PKE26" s="103"/>
      <c r="PKF26" s="103"/>
      <c r="PKG26" s="103"/>
      <c r="PKH26" s="103"/>
      <c r="PKI26" s="103"/>
      <c r="PKJ26" s="103"/>
      <c r="PKK26" s="103"/>
      <c r="PKL26" s="103"/>
      <c r="PKM26" s="103"/>
      <c r="PKN26" s="103"/>
      <c r="PKO26" s="103"/>
      <c r="PKP26" s="103"/>
      <c r="PKQ26" s="103"/>
      <c r="PKR26" s="103"/>
      <c r="PKS26" s="103"/>
      <c r="PKT26" s="103"/>
      <c r="PKU26" s="103"/>
      <c r="PKV26" s="103"/>
      <c r="PKW26" s="103"/>
      <c r="PKX26" s="103"/>
      <c r="PKY26" s="103"/>
      <c r="PKZ26" s="103"/>
      <c r="PLA26" s="103"/>
      <c r="PLB26" s="103"/>
      <c r="PLC26" s="103"/>
      <c r="PLD26" s="103"/>
      <c r="PLE26" s="103"/>
      <c r="PLF26" s="103"/>
      <c r="PLG26" s="103"/>
      <c r="PLH26" s="103"/>
      <c r="PLI26" s="103"/>
      <c r="PLJ26" s="103"/>
      <c r="PLK26" s="103"/>
      <c r="PLL26" s="103"/>
      <c r="PLM26" s="103"/>
      <c r="PLN26" s="103"/>
      <c r="PLO26" s="103"/>
      <c r="PLP26" s="103"/>
      <c r="PLQ26" s="103"/>
      <c r="PLR26" s="103"/>
      <c r="PLS26" s="103"/>
      <c r="PLT26" s="103"/>
      <c r="PLU26" s="103"/>
      <c r="PLV26" s="103"/>
      <c r="PLW26" s="103"/>
      <c r="PLX26" s="103"/>
      <c r="PLY26" s="103"/>
      <c r="PLZ26" s="103"/>
      <c r="PMA26" s="103"/>
      <c r="PMB26" s="103"/>
      <c r="PMC26" s="103"/>
      <c r="PMD26" s="103"/>
      <c r="PME26" s="103"/>
      <c r="PMF26" s="103"/>
      <c r="PMG26" s="103"/>
      <c r="PMH26" s="103"/>
      <c r="PMI26" s="103"/>
      <c r="PMJ26" s="103"/>
      <c r="PMK26" s="103"/>
      <c r="PML26" s="103"/>
      <c r="PMM26" s="103"/>
      <c r="PMN26" s="103"/>
      <c r="PMO26" s="103"/>
      <c r="PMP26" s="103"/>
      <c r="PMQ26" s="103"/>
      <c r="PMR26" s="103"/>
      <c r="PMS26" s="103"/>
      <c r="PMT26" s="103"/>
      <c r="PMU26" s="103"/>
      <c r="PMV26" s="103"/>
      <c r="PMW26" s="103"/>
      <c r="PMX26" s="103"/>
      <c r="PMY26" s="103"/>
      <c r="PMZ26" s="103"/>
      <c r="PNA26" s="103"/>
      <c r="PNB26" s="103"/>
      <c r="PNC26" s="103"/>
      <c r="PND26" s="103"/>
      <c r="PNE26" s="103"/>
      <c r="PNF26" s="103"/>
      <c r="PNG26" s="103"/>
      <c r="PNH26" s="103"/>
      <c r="PNI26" s="103"/>
      <c r="PNJ26" s="103"/>
      <c r="PNK26" s="103"/>
      <c r="PNL26" s="103"/>
      <c r="PNM26" s="103"/>
      <c r="PNN26" s="103"/>
      <c r="PNO26" s="103"/>
      <c r="PNP26" s="103"/>
      <c r="PNQ26" s="103"/>
      <c r="PNR26" s="103"/>
      <c r="PNS26" s="103"/>
      <c r="PNT26" s="103"/>
      <c r="PNU26" s="103"/>
      <c r="PNV26" s="103"/>
      <c r="PNW26" s="103"/>
      <c r="PNX26" s="103"/>
      <c r="PNY26" s="103"/>
      <c r="PNZ26" s="103"/>
      <c r="POA26" s="103"/>
      <c r="POB26" s="103"/>
      <c r="POC26" s="103"/>
      <c r="POD26" s="103"/>
      <c r="POE26" s="103"/>
      <c r="POF26" s="103"/>
      <c r="POG26" s="103"/>
      <c r="POH26" s="103"/>
      <c r="POI26" s="103"/>
      <c r="POJ26" s="103"/>
      <c r="POK26" s="103"/>
      <c r="POL26" s="103"/>
      <c r="POM26" s="103"/>
      <c r="PON26" s="103"/>
      <c r="POO26" s="103"/>
      <c r="POP26" s="103"/>
      <c r="POQ26" s="103"/>
      <c r="POR26" s="103"/>
      <c r="POS26" s="103"/>
      <c r="POT26" s="103"/>
      <c r="POU26" s="103"/>
      <c r="POV26" s="103"/>
      <c r="POW26" s="103"/>
      <c r="POX26" s="103"/>
      <c r="POY26" s="103"/>
      <c r="POZ26" s="103"/>
      <c r="PPA26" s="103"/>
      <c r="PPB26" s="103"/>
      <c r="PPC26" s="103"/>
      <c r="PPD26" s="103"/>
      <c r="PPE26" s="103"/>
      <c r="PPF26" s="103"/>
      <c r="PPG26" s="103"/>
      <c r="PPH26" s="103"/>
      <c r="PPI26" s="103"/>
      <c r="PPJ26" s="103"/>
      <c r="PPK26" s="103"/>
      <c r="PPL26" s="103"/>
      <c r="PPM26" s="103"/>
      <c r="PPN26" s="103"/>
      <c r="PPO26" s="103"/>
      <c r="PPP26" s="103"/>
      <c r="PPQ26" s="103"/>
      <c r="PPR26" s="103"/>
      <c r="PPS26" s="103"/>
      <c r="PPT26" s="103"/>
      <c r="PPU26" s="103"/>
      <c r="PPV26" s="103"/>
      <c r="PPW26" s="103"/>
      <c r="PPX26" s="103"/>
      <c r="PPY26" s="103"/>
      <c r="PPZ26" s="103"/>
      <c r="PQA26" s="103"/>
      <c r="PQB26" s="103"/>
      <c r="PQC26" s="103"/>
      <c r="PQD26" s="103"/>
      <c r="PQE26" s="103"/>
      <c r="PQF26" s="103"/>
      <c r="PQG26" s="103"/>
      <c r="PQH26" s="103"/>
      <c r="PQI26" s="103"/>
      <c r="PQJ26" s="103"/>
      <c r="PQK26" s="103"/>
      <c r="PQL26" s="103"/>
      <c r="PQM26" s="103"/>
      <c r="PQN26" s="103"/>
      <c r="PQO26" s="103"/>
      <c r="PQP26" s="103"/>
      <c r="PQQ26" s="103"/>
      <c r="PQR26" s="103"/>
      <c r="PQS26" s="103"/>
      <c r="PQT26" s="103"/>
      <c r="PQU26" s="103"/>
      <c r="PQV26" s="103"/>
      <c r="PQW26" s="103"/>
      <c r="PQX26" s="103"/>
      <c r="PQY26" s="103"/>
      <c r="PQZ26" s="103"/>
      <c r="PRA26" s="103"/>
      <c r="PRB26" s="103"/>
      <c r="PRC26" s="103"/>
      <c r="PRD26" s="103"/>
      <c r="PRE26" s="103"/>
      <c r="PRF26" s="103"/>
      <c r="PRG26" s="103"/>
      <c r="PRH26" s="103"/>
      <c r="PRI26" s="103"/>
      <c r="PRJ26" s="103"/>
      <c r="PRK26" s="103"/>
      <c r="PRL26" s="103"/>
      <c r="PRM26" s="103"/>
      <c r="PRN26" s="103"/>
      <c r="PRO26" s="103"/>
      <c r="PRP26" s="103"/>
      <c r="PRQ26" s="103"/>
      <c r="PRR26" s="103"/>
      <c r="PRS26" s="103"/>
      <c r="PRT26" s="103"/>
      <c r="PRU26" s="103"/>
      <c r="PRV26" s="103"/>
      <c r="PRW26" s="103"/>
      <c r="PRX26" s="103"/>
      <c r="PRY26" s="103"/>
      <c r="PRZ26" s="103"/>
      <c r="PSA26" s="103"/>
      <c r="PSB26" s="103"/>
      <c r="PSC26" s="103"/>
      <c r="PSD26" s="103"/>
      <c r="PSE26" s="103"/>
      <c r="PSF26" s="103"/>
      <c r="PSG26" s="103"/>
      <c r="PSH26" s="103"/>
      <c r="PSI26" s="103"/>
      <c r="PSJ26" s="103"/>
      <c r="PSK26" s="103"/>
      <c r="PSL26" s="103"/>
      <c r="PSM26" s="103"/>
      <c r="PSN26" s="103"/>
      <c r="PSO26" s="103"/>
      <c r="PSP26" s="103"/>
      <c r="PSQ26" s="103"/>
      <c r="PSR26" s="103"/>
      <c r="PSS26" s="103"/>
      <c r="PST26" s="103"/>
      <c r="PSU26" s="103"/>
      <c r="PSV26" s="103"/>
      <c r="PSW26" s="103"/>
      <c r="PSX26" s="103"/>
      <c r="PSY26" s="103"/>
      <c r="PSZ26" s="103"/>
      <c r="PTA26" s="103"/>
      <c r="PTB26" s="103"/>
      <c r="PTC26" s="103"/>
      <c r="PTD26" s="103"/>
      <c r="PTE26" s="103"/>
      <c r="PTF26" s="103"/>
      <c r="PTG26" s="103"/>
      <c r="PTH26" s="103"/>
      <c r="PTI26" s="103"/>
      <c r="PTJ26" s="103"/>
      <c r="PTK26" s="103"/>
      <c r="PTL26" s="103"/>
      <c r="PTM26" s="103"/>
      <c r="PTN26" s="103"/>
      <c r="PTO26" s="103"/>
      <c r="PTP26" s="103"/>
      <c r="PTQ26" s="103"/>
      <c r="PTR26" s="103"/>
      <c r="PTS26" s="103"/>
      <c r="PTT26" s="103"/>
      <c r="PTU26" s="103"/>
      <c r="PTV26" s="103"/>
      <c r="PTW26" s="103"/>
      <c r="PTX26" s="103"/>
      <c r="PTY26" s="103"/>
      <c r="PTZ26" s="103"/>
      <c r="PUA26" s="103"/>
      <c r="PUB26" s="103"/>
      <c r="PUC26" s="103"/>
      <c r="PUD26" s="103"/>
      <c r="PUE26" s="103"/>
      <c r="PUF26" s="103"/>
      <c r="PUG26" s="103"/>
      <c r="PUH26" s="103"/>
      <c r="PUI26" s="103"/>
      <c r="PUJ26" s="103"/>
      <c r="PUK26" s="103"/>
      <c r="PUL26" s="103"/>
      <c r="PUM26" s="103"/>
      <c r="PUN26" s="103"/>
      <c r="PUO26" s="103"/>
      <c r="PUP26" s="103"/>
      <c r="PUQ26" s="103"/>
      <c r="PUR26" s="103"/>
      <c r="PUS26" s="103"/>
      <c r="PUT26" s="103"/>
      <c r="PUU26" s="103"/>
      <c r="PUV26" s="103"/>
      <c r="PUW26" s="103"/>
      <c r="PUX26" s="103"/>
      <c r="PUY26" s="103"/>
      <c r="PUZ26" s="103"/>
      <c r="PVA26" s="103"/>
      <c r="PVB26" s="103"/>
      <c r="PVC26" s="103"/>
      <c r="PVD26" s="103"/>
      <c r="PVE26" s="103"/>
      <c r="PVF26" s="103"/>
      <c r="PVG26" s="103"/>
      <c r="PVH26" s="103"/>
      <c r="PVI26" s="103"/>
      <c r="PVJ26" s="103"/>
      <c r="PVK26" s="103"/>
      <c r="PVL26" s="103"/>
      <c r="PVM26" s="103"/>
      <c r="PVN26" s="103"/>
      <c r="PVO26" s="103"/>
      <c r="PVP26" s="103"/>
      <c r="PVQ26" s="103"/>
      <c r="PVR26" s="103"/>
      <c r="PVS26" s="103"/>
      <c r="PVT26" s="103"/>
      <c r="PVU26" s="103"/>
      <c r="PVV26" s="103"/>
      <c r="PVW26" s="103"/>
      <c r="PVX26" s="103"/>
      <c r="PVY26" s="103"/>
      <c r="PVZ26" s="103"/>
      <c r="PWA26" s="103"/>
      <c r="PWB26" s="103"/>
      <c r="PWC26" s="103"/>
      <c r="PWD26" s="103"/>
      <c r="PWE26" s="103"/>
      <c r="PWF26" s="103"/>
      <c r="PWG26" s="103"/>
      <c r="PWH26" s="103"/>
      <c r="PWI26" s="103"/>
      <c r="PWJ26" s="103"/>
      <c r="PWK26" s="103"/>
      <c r="PWL26" s="103"/>
      <c r="PWM26" s="103"/>
      <c r="PWN26" s="103"/>
      <c r="PWO26" s="103"/>
      <c r="PWP26" s="103"/>
      <c r="PWQ26" s="103"/>
      <c r="PWR26" s="103"/>
      <c r="PWS26" s="103"/>
      <c r="PWT26" s="103"/>
      <c r="PWU26" s="103"/>
      <c r="PWV26" s="103"/>
      <c r="PWW26" s="103"/>
      <c r="PWX26" s="103"/>
      <c r="PWY26" s="103"/>
      <c r="PWZ26" s="103"/>
      <c r="PXA26" s="103"/>
      <c r="PXB26" s="103"/>
      <c r="PXC26" s="103"/>
      <c r="PXD26" s="103"/>
      <c r="PXE26" s="103"/>
      <c r="PXF26" s="103"/>
      <c r="PXG26" s="103"/>
      <c r="PXH26" s="103"/>
      <c r="PXI26" s="103"/>
      <c r="PXJ26" s="103"/>
      <c r="PXK26" s="103"/>
      <c r="PXL26" s="103"/>
      <c r="PXM26" s="103"/>
      <c r="PXN26" s="103"/>
      <c r="PXO26" s="103"/>
      <c r="PXP26" s="103"/>
      <c r="PXQ26" s="103"/>
      <c r="PXR26" s="103"/>
      <c r="PXS26" s="103"/>
      <c r="PXT26" s="103"/>
      <c r="PXU26" s="103"/>
      <c r="PXV26" s="103"/>
      <c r="PXW26" s="103"/>
      <c r="PXX26" s="103"/>
      <c r="PXY26" s="103"/>
      <c r="PXZ26" s="103"/>
      <c r="PYA26" s="103"/>
      <c r="PYB26" s="103"/>
      <c r="PYC26" s="103"/>
      <c r="PYD26" s="103"/>
      <c r="PYE26" s="103"/>
      <c r="PYF26" s="103"/>
      <c r="PYG26" s="103"/>
      <c r="PYH26" s="103"/>
      <c r="PYI26" s="103"/>
      <c r="PYJ26" s="103"/>
      <c r="PYK26" s="103"/>
      <c r="PYL26" s="103"/>
      <c r="PYM26" s="103"/>
      <c r="PYN26" s="103"/>
      <c r="PYO26" s="103"/>
      <c r="PYP26" s="103"/>
      <c r="PYQ26" s="103"/>
      <c r="PYR26" s="103"/>
      <c r="PYS26" s="103"/>
      <c r="PYT26" s="103"/>
      <c r="PYU26" s="103"/>
      <c r="PYV26" s="103"/>
      <c r="PYW26" s="103"/>
      <c r="PYX26" s="103"/>
      <c r="PYY26" s="103"/>
      <c r="PYZ26" s="103"/>
      <c r="PZA26" s="103"/>
      <c r="PZB26" s="103"/>
      <c r="PZC26" s="103"/>
      <c r="PZD26" s="103"/>
      <c r="PZE26" s="103"/>
      <c r="PZF26" s="103"/>
      <c r="PZG26" s="103"/>
      <c r="PZH26" s="103"/>
      <c r="PZI26" s="103"/>
      <c r="PZJ26" s="103"/>
      <c r="PZK26" s="103"/>
      <c r="PZL26" s="103"/>
      <c r="PZM26" s="103"/>
      <c r="PZN26" s="103"/>
      <c r="PZO26" s="103"/>
      <c r="PZP26" s="103"/>
      <c r="PZQ26" s="103"/>
      <c r="PZR26" s="103"/>
      <c r="PZS26" s="103"/>
      <c r="PZT26" s="103"/>
      <c r="PZU26" s="103"/>
      <c r="PZV26" s="103"/>
      <c r="PZW26" s="103"/>
      <c r="PZX26" s="103"/>
      <c r="PZY26" s="103"/>
      <c r="PZZ26" s="103"/>
      <c r="QAA26" s="103"/>
      <c r="QAB26" s="103"/>
      <c r="QAC26" s="103"/>
      <c r="QAD26" s="103"/>
      <c r="QAE26" s="103"/>
      <c r="QAF26" s="103"/>
      <c r="QAG26" s="103"/>
      <c r="QAH26" s="103"/>
      <c r="QAI26" s="103"/>
      <c r="QAJ26" s="103"/>
      <c r="QAK26" s="103"/>
      <c r="QAL26" s="103"/>
      <c r="QAM26" s="103"/>
      <c r="QAN26" s="103"/>
      <c r="QAO26" s="103"/>
      <c r="QAP26" s="103"/>
      <c r="QAQ26" s="103"/>
      <c r="QAR26" s="103"/>
      <c r="QAS26" s="103"/>
      <c r="QAT26" s="103"/>
      <c r="QAU26" s="103"/>
      <c r="QAV26" s="103"/>
      <c r="QAW26" s="103"/>
      <c r="QAX26" s="103"/>
      <c r="QAY26" s="103"/>
      <c r="QAZ26" s="103"/>
      <c r="QBA26" s="103"/>
      <c r="QBB26" s="103"/>
      <c r="QBC26" s="103"/>
      <c r="QBD26" s="103"/>
      <c r="QBE26" s="103"/>
      <c r="QBF26" s="103"/>
      <c r="QBG26" s="103"/>
      <c r="QBH26" s="103"/>
      <c r="QBI26" s="103"/>
      <c r="QBJ26" s="103"/>
      <c r="QBK26" s="103"/>
      <c r="QBL26" s="103"/>
      <c r="QBM26" s="103"/>
      <c r="QBN26" s="103"/>
      <c r="QBO26" s="103"/>
      <c r="QBP26" s="103"/>
      <c r="QBQ26" s="103"/>
      <c r="QBR26" s="103"/>
      <c r="QBS26" s="103"/>
      <c r="QBT26" s="103"/>
      <c r="QBU26" s="103"/>
      <c r="QBV26" s="103"/>
      <c r="QBW26" s="103"/>
      <c r="QBX26" s="103"/>
      <c r="QBY26" s="103"/>
      <c r="QBZ26" s="103"/>
      <c r="QCA26" s="103"/>
      <c r="QCB26" s="103"/>
      <c r="QCC26" s="103"/>
      <c r="QCD26" s="103"/>
      <c r="QCE26" s="103"/>
      <c r="QCF26" s="103"/>
      <c r="QCG26" s="103"/>
      <c r="QCH26" s="103"/>
      <c r="QCI26" s="103"/>
      <c r="QCJ26" s="103"/>
      <c r="QCK26" s="103"/>
      <c r="QCL26" s="103"/>
      <c r="QCM26" s="103"/>
      <c r="QCN26" s="103"/>
      <c r="QCO26" s="103"/>
      <c r="QCP26" s="103"/>
      <c r="QCQ26" s="103"/>
      <c r="QCR26" s="103"/>
      <c r="QCS26" s="103"/>
      <c r="QCT26" s="103"/>
      <c r="QCU26" s="103"/>
      <c r="QCV26" s="103"/>
      <c r="QCW26" s="103"/>
      <c r="QCX26" s="103"/>
      <c r="QCY26" s="103"/>
      <c r="QCZ26" s="103"/>
      <c r="QDA26" s="103"/>
      <c r="QDB26" s="103"/>
      <c r="QDC26" s="103"/>
      <c r="QDD26" s="103"/>
      <c r="QDE26" s="103"/>
      <c r="QDF26" s="103"/>
      <c r="QDG26" s="103"/>
      <c r="QDH26" s="103"/>
      <c r="QDI26" s="103"/>
      <c r="QDJ26" s="103"/>
      <c r="QDK26" s="103"/>
      <c r="QDL26" s="103"/>
      <c r="QDM26" s="103"/>
      <c r="QDN26" s="103"/>
      <c r="QDO26" s="103"/>
      <c r="QDP26" s="103"/>
      <c r="QDQ26" s="103"/>
      <c r="QDR26" s="103"/>
      <c r="QDS26" s="103"/>
      <c r="QDT26" s="103"/>
      <c r="QDU26" s="103"/>
      <c r="QDV26" s="103"/>
      <c r="QDW26" s="103"/>
      <c r="QDX26" s="103"/>
      <c r="QDY26" s="103"/>
      <c r="QDZ26" s="103"/>
      <c r="QEA26" s="103"/>
      <c r="QEB26" s="103"/>
      <c r="QEC26" s="103"/>
      <c r="QED26" s="103"/>
      <c r="QEE26" s="103"/>
      <c r="QEF26" s="103"/>
      <c r="QEG26" s="103"/>
      <c r="QEH26" s="103"/>
      <c r="QEI26" s="103"/>
      <c r="QEJ26" s="103"/>
      <c r="QEK26" s="103"/>
      <c r="QEL26" s="103"/>
      <c r="QEM26" s="103"/>
      <c r="QEN26" s="103"/>
      <c r="QEO26" s="103"/>
      <c r="QEP26" s="103"/>
      <c r="QEQ26" s="103"/>
      <c r="QER26" s="103"/>
      <c r="QES26" s="103"/>
      <c r="QET26" s="103"/>
      <c r="QEU26" s="103"/>
      <c r="QEV26" s="103"/>
      <c r="QEW26" s="103"/>
      <c r="QEX26" s="103"/>
      <c r="QEY26" s="103"/>
      <c r="QEZ26" s="103"/>
      <c r="QFA26" s="103"/>
      <c r="QFB26" s="103"/>
      <c r="QFC26" s="103"/>
      <c r="QFD26" s="103"/>
      <c r="QFE26" s="103"/>
      <c r="QFF26" s="103"/>
      <c r="QFG26" s="103"/>
      <c r="QFH26" s="103"/>
      <c r="QFI26" s="103"/>
      <c r="QFJ26" s="103"/>
      <c r="QFK26" s="103"/>
      <c r="QFL26" s="103"/>
      <c r="QFM26" s="103"/>
      <c r="QFN26" s="103"/>
      <c r="QFO26" s="103"/>
      <c r="QFP26" s="103"/>
      <c r="QFQ26" s="103"/>
      <c r="QFR26" s="103"/>
      <c r="QFS26" s="103"/>
      <c r="QFT26" s="103"/>
      <c r="QFU26" s="103"/>
      <c r="QFV26" s="103"/>
      <c r="QFW26" s="103"/>
      <c r="QFX26" s="103"/>
      <c r="QFY26" s="103"/>
      <c r="QFZ26" s="103"/>
      <c r="QGA26" s="103"/>
      <c r="QGB26" s="103"/>
      <c r="QGC26" s="103"/>
      <c r="QGD26" s="103"/>
      <c r="QGE26" s="103"/>
      <c r="QGF26" s="103"/>
      <c r="QGG26" s="103"/>
      <c r="QGH26" s="103"/>
      <c r="QGI26" s="103"/>
      <c r="QGJ26" s="103"/>
      <c r="QGK26" s="103"/>
      <c r="QGL26" s="103"/>
      <c r="QGM26" s="103"/>
      <c r="QGN26" s="103"/>
      <c r="QGO26" s="103"/>
      <c r="QGP26" s="103"/>
      <c r="QGQ26" s="103"/>
      <c r="QGR26" s="103"/>
      <c r="QGS26" s="103"/>
      <c r="QGT26" s="103"/>
      <c r="QGU26" s="103"/>
      <c r="QGV26" s="103"/>
      <c r="QGW26" s="103"/>
      <c r="QGX26" s="103"/>
      <c r="QGY26" s="103"/>
      <c r="QGZ26" s="103"/>
      <c r="QHA26" s="103"/>
      <c r="QHB26" s="103"/>
      <c r="QHC26" s="103"/>
      <c r="QHD26" s="103"/>
      <c r="QHE26" s="103"/>
      <c r="QHF26" s="103"/>
      <c r="QHG26" s="103"/>
      <c r="QHH26" s="103"/>
      <c r="QHI26" s="103"/>
      <c r="QHJ26" s="103"/>
      <c r="QHK26" s="103"/>
      <c r="QHL26" s="103"/>
      <c r="QHM26" s="103"/>
      <c r="QHN26" s="103"/>
      <c r="QHO26" s="103"/>
      <c r="QHP26" s="103"/>
      <c r="QHQ26" s="103"/>
      <c r="QHR26" s="103"/>
      <c r="QHS26" s="103"/>
      <c r="QHT26" s="103"/>
      <c r="QHU26" s="103"/>
      <c r="QHV26" s="103"/>
      <c r="QHW26" s="103"/>
      <c r="QHX26" s="103"/>
      <c r="QHY26" s="103"/>
      <c r="QHZ26" s="103"/>
      <c r="QIA26" s="103"/>
      <c r="QIB26" s="103"/>
      <c r="QIC26" s="103"/>
      <c r="QID26" s="103"/>
      <c r="QIE26" s="103"/>
      <c r="QIF26" s="103"/>
      <c r="QIG26" s="103"/>
      <c r="QIH26" s="103"/>
      <c r="QII26" s="103"/>
      <c r="QIJ26" s="103"/>
      <c r="QIK26" s="103"/>
      <c r="QIL26" s="103"/>
      <c r="QIM26" s="103"/>
      <c r="QIN26" s="103"/>
      <c r="QIO26" s="103"/>
      <c r="QIP26" s="103"/>
      <c r="QIQ26" s="103"/>
      <c r="QIR26" s="103"/>
      <c r="QIS26" s="103"/>
      <c r="QIT26" s="103"/>
      <c r="QIU26" s="103"/>
      <c r="QIV26" s="103"/>
      <c r="QIW26" s="103"/>
      <c r="QIX26" s="103"/>
      <c r="QIY26" s="103"/>
      <c r="QIZ26" s="103"/>
      <c r="QJA26" s="103"/>
      <c r="QJB26" s="103"/>
      <c r="QJC26" s="103"/>
      <c r="QJD26" s="103"/>
      <c r="QJE26" s="103"/>
      <c r="QJF26" s="103"/>
      <c r="QJG26" s="103"/>
      <c r="QJH26" s="103"/>
      <c r="QJI26" s="103"/>
      <c r="QJJ26" s="103"/>
      <c r="QJK26" s="103"/>
      <c r="QJL26" s="103"/>
      <c r="QJM26" s="103"/>
      <c r="QJN26" s="103"/>
      <c r="QJO26" s="103"/>
      <c r="QJP26" s="103"/>
      <c r="QJQ26" s="103"/>
      <c r="QJR26" s="103"/>
      <c r="QJS26" s="103"/>
      <c r="QJT26" s="103"/>
      <c r="QJU26" s="103"/>
      <c r="QJV26" s="103"/>
      <c r="QJW26" s="103"/>
      <c r="QJX26" s="103"/>
      <c r="QJY26" s="103"/>
      <c r="QJZ26" s="103"/>
      <c r="QKA26" s="103"/>
      <c r="QKB26" s="103"/>
      <c r="QKC26" s="103"/>
      <c r="QKD26" s="103"/>
      <c r="QKE26" s="103"/>
      <c r="QKF26" s="103"/>
      <c r="QKG26" s="103"/>
      <c r="QKH26" s="103"/>
      <c r="QKI26" s="103"/>
      <c r="QKJ26" s="103"/>
      <c r="QKK26" s="103"/>
      <c r="QKL26" s="103"/>
      <c r="QKM26" s="103"/>
      <c r="QKN26" s="103"/>
      <c r="QKO26" s="103"/>
      <c r="QKP26" s="103"/>
      <c r="QKQ26" s="103"/>
      <c r="QKR26" s="103"/>
      <c r="QKS26" s="103"/>
      <c r="QKT26" s="103"/>
      <c r="QKU26" s="103"/>
      <c r="QKV26" s="103"/>
      <c r="QKW26" s="103"/>
      <c r="QKX26" s="103"/>
      <c r="QKY26" s="103"/>
      <c r="QKZ26" s="103"/>
      <c r="QLA26" s="103"/>
      <c r="QLB26" s="103"/>
      <c r="QLC26" s="103"/>
      <c r="QLD26" s="103"/>
      <c r="QLE26" s="103"/>
      <c r="QLF26" s="103"/>
      <c r="QLG26" s="103"/>
      <c r="QLH26" s="103"/>
      <c r="QLI26" s="103"/>
      <c r="QLJ26" s="103"/>
      <c r="QLK26" s="103"/>
      <c r="QLL26" s="103"/>
      <c r="QLM26" s="103"/>
      <c r="QLN26" s="103"/>
      <c r="QLO26" s="103"/>
      <c r="QLP26" s="103"/>
      <c r="QLQ26" s="103"/>
      <c r="QLR26" s="103"/>
      <c r="QLS26" s="103"/>
      <c r="QLT26" s="103"/>
      <c r="QLU26" s="103"/>
      <c r="QLV26" s="103"/>
      <c r="QLW26" s="103"/>
      <c r="QLX26" s="103"/>
      <c r="QLY26" s="103"/>
      <c r="QLZ26" s="103"/>
      <c r="QMA26" s="103"/>
      <c r="QMB26" s="103"/>
      <c r="QMC26" s="103"/>
      <c r="QMD26" s="103"/>
      <c r="QME26" s="103"/>
      <c r="QMF26" s="103"/>
      <c r="QMG26" s="103"/>
      <c r="QMH26" s="103"/>
      <c r="QMI26" s="103"/>
      <c r="QMJ26" s="103"/>
      <c r="QMK26" s="103"/>
      <c r="QML26" s="103"/>
      <c r="QMM26" s="103"/>
      <c r="QMN26" s="103"/>
      <c r="QMO26" s="103"/>
      <c r="QMP26" s="103"/>
      <c r="QMQ26" s="103"/>
      <c r="QMR26" s="103"/>
      <c r="QMS26" s="103"/>
      <c r="QMT26" s="103"/>
      <c r="QMU26" s="103"/>
      <c r="QMV26" s="103"/>
      <c r="QMW26" s="103"/>
      <c r="QMX26" s="103"/>
      <c r="QMY26" s="103"/>
      <c r="QMZ26" s="103"/>
      <c r="QNA26" s="103"/>
      <c r="QNB26" s="103"/>
      <c r="QNC26" s="103"/>
      <c r="QND26" s="103"/>
      <c r="QNE26" s="103"/>
      <c r="QNF26" s="103"/>
      <c r="QNG26" s="103"/>
      <c r="QNH26" s="103"/>
      <c r="QNI26" s="103"/>
      <c r="QNJ26" s="103"/>
      <c r="QNK26" s="103"/>
      <c r="QNL26" s="103"/>
      <c r="QNM26" s="103"/>
      <c r="QNN26" s="103"/>
      <c r="QNO26" s="103"/>
      <c r="QNP26" s="103"/>
      <c r="QNQ26" s="103"/>
      <c r="QNR26" s="103"/>
      <c r="QNS26" s="103"/>
      <c r="QNT26" s="103"/>
      <c r="QNU26" s="103"/>
      <c r="QNV26" s="103"/>
      <c r="QNW26" s="103"/>
      <c r="QNX26" s="103"/>
      <c r="QNY26" s="103"/>
      <c r="QNZ26" s="103"/>
      <c r="QOA26" s="103"/>
      <c r="QOB26" s="103"/>
      <c r="QOC26" s="103"/>
      <c r="QOD26" s="103"/>
      <c r="QOE26" s="103"/>
      <c r="QOF26" s="103"/>
      <c r="QOG26" s="103"/>
      <c r="QOH26" s="103"/>
      <c r="QOI26" s="103"/>
      <c r="QOJ26" s="103"/>
      <c r="QOK26" s="103"/>
      <c r="QOL26" s="103"/>
      <c r="QOM26" s="103"/>
      <c r="QON26" s="103"/>
      <c r="QOO26" s="103"/>
      <c r="QOP26" s="103"/>
      <c r="QOQ26" s="103"/>
      <c r="QOR26" s="103"/>
      <c r="QOS26" s="103"/>
      <c r="QOT26" s="103"/>
      <c r="QOU26" s="103"/>
      <c r="QOV26" s="103"/>
      <c r="QOW26" s="103"/>
      <c r="QOX26" s="103"/>
      <c r="QOY26" s="103"/>
      <c r="QOZ26" s="103"/>
      <c r="QPA26" s="103"/>
      <c r="QPB26" s="103"/>
      <c r="QPC26" s="103"/>
      <c r="QPD26" s="103"/>
      <c r="QPE26" s="103"/>
      <c r="QPF26" s="103"/>
      <c r="QPG26" s="103"/>
      <c r="QPH26" s="103"/>
      <c r="QPI26" s="103"/>
      <c r="QPJ26" s="103"/>
      <c r="QPK26" s="103"/>
      <c r="QPL26" s="103"/>
      <c r="QPM26" s="103"/>
      <c r="QPN26" s="103"/>
      <c r="QPO26" s="103"/>
      <c r="QPP26" s="103"/>
      <c r="QPQ26" s="103"/>
      <c r="QPR26" s="103"/>
      <c r="QPS26" s="103"/>
      <c r="QPT26" s="103"/>
      <c r="QPU26" s="103"/>
      <c r="QPV26" s="103"/>
      <c r="QPW26" s="103"/>
      <c r="QPX26" s="103"/>
      <c r="QPY26" s="103"/>
      <c r="QPZ26" s="103"/>
      <c r="QQA26" s="103"/>
      <c r="QQB26" s="103"/>
      <c r="QQC26" s="103"/>
      <c r="QQD26" s="103"/>
      <c r="QQE26" s="103"/>
      <c r="QQF26" s="103"/>
      <c r="QQG26" s="103"/>
      <c r="QQH26" s="103"/>
      <c r="QQI26" s="103"/>
      <c r="QQJ26" s="103"/>
      <c r="QQK26" s="103"/>
      <c r="QQL26" s="103"/>
      <c r="QQM26" s="103"/>
      <c r="QQN26" s="103"/>
      <c r="QQO26" s="103"/>
      <c r="QQP26" s="103"/>
      <c r="QQQ26" s="103"/>
      <c r="QQR26" s="103"/>
      <c r="QQS26" s="103"/>
      <c r="QQT26" s="103"/>
      <c r="QQU26" s="103"/>
      <c r="QQV26" s="103"/>
      <c r="QQW26" s="103"/>
      <c r="QQX26" s="103"/>
      <c r="QQY26" s="103"/>
      <c r="QQZ26" s="103"/>
      <c r="QRA26" s="103"/>
      <c r="QRB26" s="103"/>
      <c r="QRC26" s="103"/>
      <c r="QRD26" s="103"/>
      <c r="QRE26" s="103"/>
      <c r="QRF26" s="103"/>
      <c r="QRG26" s="103"/>
      <c r="QRH26" s="103"/>
      <c r="QRI26" s="103"/>
      <c r="QRJ26" s="103"/>
      <c r="QRK26" s="103"/>
      <c r="QRL26" s="103"/>
      <c r="QRM26" s="103"/>
      <c r="QRN26" s="103"/>
      <c r="QRO26" s="103"/>
      <c r="QRP26" s="103"/>
      <c r="QRQ26" s="103"/>
      <c r="QRR26" s="103"/>
      <c r="QRS26" s="103"/>
      <c r="QRT26" s="103"/>
      <c r="QRU26" s="103"/>
      <c r="QRV26" s="103"/>
      <c r="QRW26" s="103"/>
      <c r="QRX26" s="103"/>
      <c r="QRY26" s="103"/>
      <c r="QRZ26" s="103"/>
      <c r="QSA26" s="103"/>
      <c r="QSB26" s="103"/>
      <c r="QSC26" s="103"/>
      <c r="QSD26" s="103"/>
      <c r="QSE26" s="103"/>
      <c r="QSF26" s="103"/>
      <c r="QSG26" s="103"/>
      <c r="QSH26" s="103"/>
      <c r="QSI26" s="103"/>
      <c r="QSJ26" s="103"/>
      <c r="QSK26" s="103"/>
      <c r="QSL26" s="103"/>
      <c r="QSM26" s="103"/>
      <c r="QSN26" s="103"/>
      <c r="QSO26" s="103"/>
      <c r="QSP26" s="103"/>
      <c r="QSQ26" s="103"/>
      <c r="QSR26" s="103"/>
      <c r="QSS26" s="103"/>
      <c r="QST26" s="103"/>
      <c r="QSU26" s="103"/>
      <c r="QSV26" s="103"/>
      <c r="QSW26" s="103"/>
      <c r="QSX26" s="103"/>
      <c r="QSY26" s="103"/>
      <c r="QSZ26" s="103"/>
      <c r="QTA26" s="103"/>
      <c r="QTB26" s="103"/>
      <c r="QTC26" s="103"/>
      <c r="QTD26" s="103"/>
      <c r="QTE26" s="103"/>
      <c r="QTF26" s="103"/>
      <c r="QTG26" s="103"/>
      <c r="QTH26" s="103"/>
      <c r="QTI26" s="103"/>
      <c r="QTJ26" s="103"/>
      <c r="QTK26" s="103"/>
      <c r="QTL26" s="103"/>
      <c r="QTM26" s="103"/>
      <c r="QTN26" s="103"/>
      <c r="QTO26" s="103"/>
      <c r="QTP26" s="103"/>
      <c r="QTQ26" s="103"/>
      <c r="QTR26" s="103"/>
      <c r="QTS26" s="103"/>
      <c r="QTT26" s="103"/>
      <c r="QTU26" s="103"/>
      <c r="QTV26" s="103"/>
      <c r="QTW26" s="103"/>
      <c r="QTX26" s="103"/>
      <c r="QTY26" s="103"/>
      <c r="QTZ26" s="103"/>
      <c r="QUA26" s="103"/>
      <c r="QUB26" s="103"/>
      <c r="QUC26" s="103"/>
      <c r="QUD26" s="103"/>
      <c r="QUE26" s="103"/>
      <c r="QUF26" s="103"/>
      <c r="QUG26" s="103"/>
      <c r="QUH26" s="103"/>
      <c r="QUI26" s="103"/>
      <c r="QUJ26" s="103"/>
      <c r="QUK26" s="103"/>
      <c r="QUL26" s="103"/>
      <c r="QUM26" s="103"/>
      <c r="QUN26" s="103"/>
      <c r="QUO26" s="103"/>
      <c r="QUP26" s="103"/>
      <c r="QUQ26" s="103"/>
      <c r="QUR26" s="103"/>
      <c r="QUS26" s="103"/>
      <c r="QUT26" s="103"/>
      <c r="QUU26" s="103"/>
      <c r="QUV26" s="103"/>
      <c r="QUW26" s="103"/>
      <c r="QUX26" s="103"/>
      <c r="QUY26" s="103"/>
      <c r="QUZ26" s="103"/>
      <c r="QVA26" s="103"/>
      <c r="QVB26" s="103"/>
      <c r="QVC26" s="103"/>
      <c r="QVD26" s="103"/>
      <c r="QVE26" s="103"/>
      <c r="QVF26" s="103"/>
      <c r="QVG26" s="103"/>
      <c r="QVH26" s="103"/>
      <c r="QVI26" s="103"/>
      <c r="QVJ26" s="103"/>
      <c r="QVK26" s="103"/>
      <c r="QVL26" s="103"/>
      <c r="QVM26" s="103"/>
      <c r="QVN26" s="103"/>
      <c r="QVO26" s="103"/>
      <c r="QVP26" s="103"/>
      <c r="QVQ26" s="103"/>
      <c r="QVR26" s="103"/>
      <c r="QVS26" s="103"/>
      <c r="QVT26" s="103"/>
      <c r="QVU26" s="103"/>
      <c r="QVV26" s="103"/>
      <c r="QVW26" s="103"/>
      <c r="QVX26" s="103"/>
      <c r="QVY26" s="103"/>
      <c r="QVZ26" s="103"/>
      <c r="QWA26" s="103"/>
      <c r="QWB26" s="103"/>
      <c r="QWC26" s="103"/>
      <c r="QWD26" s="103"/>
      <c r="QWE26" s="103"/>
      <c r="QWF26" s="103"/>
      <c r="QWG26" s="103"/>
      <c r="QWH26" s="103"/>
      <c r="QWI26" s="103"/>
      <c r="QWJ26" s="103"/>
      <c r="QWK26" s="103"/>
      <c r="QWL26" s="103"/>
      <c r="QWM26" s="103"/>
      <c r="QWN26" s="103"/>
      <c r="QWO26" s="103"/>
      <c r="QWP26" s="103"/>
      <c r="QWQ26" s="103"/>
      <c r="QWR26" s="103"/>
      <c r="QWS26" s="103"/>
      <c r="QWT26" s="103"/>
      <c r="QWU26" s="103"/>
      <c r="QWV26" s="103"/>
      <c r="QWW26" s="103"/>
      <c r="QWX26" s="103"/>
      <c r="QWY26" s="103"/>
      <c r="QWZ26" s="103"/>
      <c r="QXA26" s="103"/>
      <c r="QXB26" s="103"/>
      <c r="QXC26" s="103"/>
      <c r="QXD26" s="103"/>
      <c r="QXE26" s="103"/>
      <c r="QXF26" s="103"/>
      <c r="QXG26" s="103"/>
      <c r="QXH26" s="103"/>
      <c r="QXI26" s="103"/>
      <c r="QXJ26" s="103"/>
      <c r="QXK26" s="103"/>
      <c r="QXL26" s="103"/>
      <c r="QXM26" s="103"/>
      <c r="QXN26" s="103"/>
      <c r="QXO26" s="103"/>
      <c r="QXP26" s="103"/>
      <c r="QXQ26" s="103"/>
      <c r="QXR26" s="103"/>
      <c r="QXS26" s="103"/>
      <c r="QXT26" s="103"/>
      <c r="QXU26" s="103"/>
      <c r="QXV26" s="103"/>
      <c r="QXW26" s="103"/>
      <c r="QXX26" s="103"/>
      <c r="QXY26" s="103"/>
      <c r="QXZ26" s="103"/>
      <c r="QYA26" s="103"/>
      <c r="QYB26" s="103"/>
      <c r="QYC26" s="103"/>
      <c r="QYD26" s="103"/>
      <c r="QYE26" s="103"/>
      <c r="QYF26" s="103"/>
      <c r="QYG26" s="103"/>
      <c r="QYH26" s="103"/>
      <c r="QYI26" s="103"/>
      <c r="QYJ26" s="103"/>
      <c r="QYK26" s="103"/>
      <c r="QYL26" s="103"/>
      <c r="QYM26" s="103"/>
      <c r="QYN26" s="103"/>
      <c r="QYO26" s="103"/>
      <c r="QYP26" s="103"/>
      <c r="QYQ26" s="103"/>
      <c r="QYR26" s="103"/>
      <c r="QYS26" s="103"/>
      <c r="QYT26" s="103"/>
      <c r="QYU26" s="103"/>
      <c r="QYV26" s="103"/>
      <c r="QYW26" s="103"/>
      <c r="QYX26" s="103"/>
      <c r="QYY26" s="103"/>
      <c r="QYZ26" s="103"/>
      <c r="QZA26" s="103"/>
      <c r="QZB26" s="103"/>
      <c r="QZC26" s="103"/>
      <c r="QZD26" s="103"/>
      <c r="QZE26" s="103"/>
      <c r="QZF26" s="103"/>
      <c r="QZG26" s="103"/>
      <c r="QZH26" s="103"/>
      <c r="QZI26" s="103"/>
      <c r="QZJ26" s="103"/>
      <c r="QZK26" s="103"/>
      <c r="QZL26" s="103"/>
      <c r="QZM26" s="103"/>
      <c r="QZN26" s="103"/>
      <c r="QZO26" s="103"/>
      <c r="QZP26" s="103"/>
      <c r="QZQ26" s="103"/>
      <c r="QZR26" s="103"/>
      <c r="QZS26" s="103"/>
      <c r="QZT26" s="103"/>
      <c r="QZU26" s="103"/>
      <c r="QZV26" s="103"/>
      <c r="QZW26" s="103"/>
      <c r="QZX26" s="103"/>
      <c r="QZY26" s="103"/>
      <c r="QZZ26" s="103"/>
      <c r="RAA26" s="103"/>
      <c r="RAB26" s="103"/>
      <c r="RAC26" s="103"/>
      <c r="RAD26" s="103"/>
      <c r="RAE26" s="103"/>
      <c r="RAF26" s="103"/>
      <c r="RAG26" s="103"/>
      <c r="RAH26" s="103"/>
      <c r="RAI26" s="103"/>
      <c r="RAJ26" s="103"/>
      <c r="RAK26" s="103"/>
      <c r="RAL26" s="103"/>
      <c r="RAM26" s="103"/>
      <c r="RAN26" s="103"/>
      <c r="RAO26" s="103"/>
      <c r="RAP26" s="103"/>
      <c r="RAQ26" s="103"/>
      <c r="RAR26" s="103"/>
      <c r="RAS26" s="103"/>
      <c r="RAT26" s="103"/>
      <c r="RAU26" s="103"/>
      <c r="RAV26" s="103"/>
      <c r="RAW26" s="103"/>
      <c r="RAX26" s="103"/>
      <c r="RAY26" s="103"/>
      <c r="RAZ26" s="103"/>
      <c r="RBA26" s="103"/>
      <c r="RBB26" s="103"/>
      <c r="RBC26" s="103"/>
      <c r="RBD26" s="103"/>
      <c r="RBE26" s="103"/>
      <c r="RBF26" s="103"/>
      <c r="RBG26" s="103"/>
      <c r="RBH26" s="103"/>
      <c r="RBI26" s="103"/>
      <c r="RBJ26" s="103"/>
      <c r="RBK26" s="103"/>
      <c r="RBL26" s="103"/>
      <c r="RBM26" s="103"/>
      <c r="RBN26" s="103"/>
      <c r="RBO26" s="103"/>
      <c r="RBP26" s="103"/>
      <c r="RBQ26" s="103"/>
      <c r="RBR26" s="103"/>
      <c r="RBS26" s="103"/>
      <c r="RBT26" s="103"/>
      <c r="RBU26" s="103"/>
      <c r="RBV26" s="103"/>
      <c r="RBW26" s="103"/>
      <c r="RBX26" s="103"/>
      <c r="RBY26" s="103"/>
      <c r="RBZ26" s="103"/>
      <c r="RCA26" s="103"/>
      <c r="RCB26" s="103"/>
      <c r="RCC26" s="103"/>
      <c r="RCD26" s="103"/>
      <c r="RCE26" s="103"/>
      <c r="RCF26" s="103"/>
      <c r="RCG26" s="103"/>
      <c r="RCH26" s="103"/>
      <c r="RCI26" s="103"/>
      <c r="RCJ26" s="103"/>
      <c r="RCK26" s="103"/>
      <c r="RCL26" s="103"/>
      <c r="RCM26" s="103"/>
      <c r="RCN26" s="103"/>
      <c r="RCO26" s="103"/>
      <c r="RCP26" s="103"/>
      <c r="RCQ26" s="103"/>
      <c r="RCR26" s="103"/>
      <c r="RCS26" s="103"/>
      <c r="RCT26" s="103"/>
      <c r="RCU26" s="103"/>
      <c r="RCV26" s="103"/>
      <c r="RCW26" s="103"/>
      <c r="RCX26" s="103"/>
      <c r="RCY26" s="103"/>
      <c r="RCZ26" s="103"/>
      <c r="RDA26" s="103"/>
      <c r="RDB26" s="103"/>
      <c r="RDC26" s="103"/>
      <c r="RDD26" s="103"/>
      <c r="RDE26" s="103"/>
      <c r="RDF26" s="103"/>
      <c r="RDG26" s="103"/>
      <c r="RDH26" s="103"/>
      <c r="RDI26" s="103"/>
      <c r="RDJ26" s="103"/>
      <c r="RDK26" s="103"/>
      <c r="RDL26" s="103"/>
      <c r="RDM26" s="103"/>
      <c r="RDN26" s="103"/>
      <c r="RDO26" s="103"/>
      <c r="RDP26" s="103"/>
      <c r="RDQ26" s="103"/>
      <c r="RDR26" s="103"/>
      <c r="RDS26" s="103"/>
      <c r="RDT26" s="103"/>
      <c r="RDU26" s="103"/>
      <c r="RDV26" s="103"/>
      <c r="RDW26" s="103"/>
      <c r="RDX26" s="103"/>
      <c r="RDY26" s="103"/>
      <c r="RDZ26" s="103"/>
      <c r="REA26" s="103"/>
      <c r="REB26" s="103"/>
      <c r="REC26" s="103"/>
      <c r="RED26" s="103"/>
      <c r="REE26" s="103"/>
      <c r="REF26" s="103"/>
      <c r="REG26" s="103"/>
      <c r="REH26" s="103"/>
      <c r="REI26" s="103"/>
      <c r="REJ26" s="103"/>
      <c r="REK26" s="103"/>
      <c r="REL26" s="103"/>
      <c r="REM26" s="103"/>
      <c r="REN26" s="103"/>
      <c r="REO26" s="103"/>
      <c r="REP26" s="103"/>
      <c r="REQ26" s="103"/>
      <c r="RER26" s="103"/>
      <c r="RES26" s="103"/>
      <c r="RET26" s="103"/>
      <c r="REU26" s="103"/>
      <c r="REV26" s="103"/>
      <c r="REW26" s="103"/>
      <c r="REX26" s="103"/>
      <c r="REY26" s="103"/>
      <c r="REZ26" s="103"/>
      <c r="RFA26" s="103"/>
      <c r="RFB26" s="103"/>
      <c r="RFC26" s="103"/>
      <c r="RFD26" s="103"/>
      <c r="RFE26" s="103"/>
      <c r="RFF26" s="103"/>
      <c r="RFG26" s="103"/>
      <c r="RFH26" s="103"/>
      <c r="RFI26" s="103"/>
      <c r="RFJ26" s="103"/>
      <c r="RFK26" s="103"/>
      <c r="RFL26" s="103"/>
      <c r="RFM26" s="103"/>
      <c r="RFN26" s="103"/>
      <c r="RFO26" s="103"/>
      <c r="RFP26" s="103"/>
      <c r="RFQ26" s="103"/>
      <c r="RFR26" s="103"/>
      <c r="RFS26" s="103"/>
      <c r="RFT26" s="103"/>
      <c r="RFU26" s="103"/>
      <c r="RFV26" s="103"/>
      <c r="RFW26" s="103"/>
      <c r="RFX26" s="103"/>
      <c r="RFY26" s="103"/>
      <c r="RFZ26" s="103"/>
      <c r="RGA26" s="103"/>
      <c r="RGB26" s="103"/>
      <c r="RGC26" s="103"/>
      <c r="RGD26" s="103"/>
      <c r="RGE26" s="103"/>
      <c r="RGF26" s="103"/>
      <c r="RGG26" s="103"/>
      <c r="RGH26" s="103"/>
      <c r="RGI26" s="103"/>
      <c r="RGJ26" s="103"/>
      <c r="RGK26" s="103"/>
      <c r="RGL26" s="103"/>
      <c r="RGM26" s="103"/>
      <c r="RGN26" s="103"/>
      <c r="RGO26" s="103"/>
      <c r="RGP26" s="103"/>
      <c r="RGQ26" s="103"/>
      <c r="RGR26" s="103"/>
      <c r="RGS26" s="103"/>
      <c r="RGT26" s="103"/>
      <c r="RGU26" s="103"/>
      <c r="RGV26" s="103"/>
      <c r="RGW26" s="103"/>
      <c r="RGX26" s="103"/>
      <c r="RGY26" s="103"/>
      <c r="RGZ26" s="103"/>
      <c r="RHA26" s="103"/>
      <c r="RHB26" s="103"/>
      <c r="RHC26" s="103"/>
      <c r="RHD26" s="103"/>
      <c r="RHE26" s="103"/>
      <c r="RHF26" s="103"/>
      <c r="RHG26" s="103"/>
      <c r="RHH26" s="103"/>
      <c r="RHI26" s="103"/>
      <c r="RHJ26" s="103"/>
      <c r="RHK26" s="103"/>
      <c r="RHL26" s="103"/>
      <c r="RHM26" s="103"/>
      <c r="RHN26" s="103"/>
      <c r="RHO26" s="103"/>
      <c r="RHP26" s="103"/>
      <c r="RHQ26" s="103"/>
      <c r="RHR26" s="103"/>
      <c r="RHS26" s="103"/>
      <c r="RHT26" s="103"/>
      <c r="RHU26" s="103"/>
      <c r="RHV26" s="103"/>
      <c r="RHW26" s="103"/>
      <c r="RHX26" s="103"/>
      <c r="RHY26" s="103"/>
      <c r="RHZ26" s="103"/>
      <c r="RIA26" s="103"/>
      <c r="RIB26" s="103"/>
      <c r="RIC26" s="103"/>
      <c r="RID26" s="103"/>
      <c r="RIE26" s="103"/>
      <c r="RIF26" s="103"/>
      <c r="RIG26" s="103"/>
      <c r="RIH26" s="103"/>
      <c r="RII26" s="103"/>
      <c r="RIJ26" s="103"/>
      <c r="RIK26" s="103"/>
      <c r="RIL26" s="103"/>
      <c r="RIM26" s="103"/>
      <c r="RIN26" s="103"/>
      <c r="RIO26" s="103"/>
      <c r="RIP26" s="103"/>
      <c r="RIQ26" s="103"/>
      <c r="RIR26" s="103"/>
      <c r="RIS26" s="103"/>
      <c r="RIT26" s="103"/>
      <c r="RIU26" s="103"/>
      <c r="RIV26" s="103"/>
      <c r="RIW26" s="103"/>
      <c r="RIX26" s="103"/>
      <c r="RIY26" s="103"/>
      <c r="RIZ26" s="103"/>
      <c r="RJA26" s="103"/>
      <c r="RJB26" s="103"/>
      <c r="RJC26" s="103"/>
      <c r="RJD26" s="103"/>
      <c r="RJE26" s="103"/>
      <c r="RJF26" s="103"/>
      <c r="RJG26" s="103"/>
      <c r="RJH26" s="103"/>
      <c r="RJI26" s="103"/>
      <c r="RJJ26" s="103"/>
      <c r="RJK26" s="103"/>
      <c r="RJL26" s="103"/>
      <c r="RJM26" s="103"/>
      <c r="RJN26" s="103"/>
      <c r="RJO26" s="103"/>
      <c r="RJP26" s="103"/>
      <c r="RJQ26" s="103"/>
      <c r="RJR26" s="103"/>
      <c r="RJS26" s="103"/>
      <c r="RJT26" s="103"/>
      <c r="RJU26" s="103"/>
      <c r="RJV26" s="103"/>
      <c r="RJW26" s="103"/>
      <c r="RJX26" s="103"/>
      <c r="RJY26" s="103"/>
      <c r="RJZ26" s="103"/>
      <c r="RKA26" s="103"/>
      <c r="RKB26" s="103"/>
      <c r="RKC26" s="103"/>
      <c r="RKD26" s="103"/>
      <c r="RKE26" s="103"/>
      <c r="RKF26" s="103"/>
      <c r="RKG26" s="103"/>
      <c r="RKH26" s="103"/>
      <c r="RKI26" s="103"/>
      <c r="RKJ26" s="103"/>
      <c r="RKK26" s="103"/>
      <c r="RKL26" s="103"/>
      <c r="RKM26" s="103"/>
      <c r="RKN26" s="103"/>
      <c r="RKO26" s="103"/>
      <c r="RKP26" s="103"/>
      <c r="RKQ26" s="103"/>
      <c r="RKR26" s="103"/>
      <c r="RKS26" s="103"/>
      <c r="RKT26" s="103"/>
      <c r="RKU26" s="103"/>
      <c r="RKV26" s="103"/>
      <c r="RKW26" s="103"/>
      <c r="RKX26" s="103"/>
      <c r="RKY26" s="103"/>
      <c r="RKZ26" s="103"/>
      <c r="RLA26" s="103"/>
      <c r="RLB26" s="103"/>
      <c r="RLC26" s="103"/>
      <c r="RLD26" s="103"/>
      <c r="RLE26" s="103"/>
      <c r="RLF26" s="103"/>
      <c r="RLG26" s="103"/>
      <c r="RLH26" s="103"/>
      <c r="RLI26" s="103"/>
      <c r="RLJ26" s="103"/>
      <c r="RLK26" s="103"/>
      <c r="RLL26" s="103"/>
      <c r="RLM26" s="103"/>
      <c r="RLN26" s="103"/>
      <c r="RLO26" s="103"/>
      <c r="RLP26" s="103"/>
      <c r="RLQ26" s="103"/>
      <c r="RLR26" s="103"/>
      <c r="RLS26" s="103"/>
      <c r="RLT26" s="103"/>
      <c r="RLU26" s="103"/>
      <c r="RLV26" s="103"/>
      <c r="RLW26" s="103"/>
      <c r="RLX26" s="103"/>
      <c r="RLY26" s="103"/>
      <c r="RLZ26" s="103"/>
      <c r="RMA26" s="103"/>
      <c r="RMB26" s="103"/>
      <c r="RMC26" s="103"/>
      <c r="RMD26" s="103"/>
      <c r="RME26" s="103"/>
      <c r="RMF26" s="103"/>
      <c r="RMG26" s="103"/>
      <c r="RMH26" s="103"/>
      <c r="RMI26" s="103"/>
      <c r="RMJ26" s="103"/>
      <c r="RMK26" s="103"/>
      <c r="RML26" s="103"/>
      <c r="RMM26" s="103"/>
      <c r="RMN26" s="103"/>
      <c r="RMO26" s="103"/>
      <c r="RMP26" s="103"/>
      <c r="RMQ26" s="103"/>
      <c r="RMR26" s="103"/>
      <c r="RMS26" s="103"/>
      <c r="RMT26" s="103"/>
      <c r="RMU26" s="103"/>
      <c r="RMV26" s="103"/>
      <c r="RMW26" s="103"/>
      <c r="RMX26" s="103"/>
      <c r="RMY26" s="103"/>
      <c r="RMZ26" s="103"/>
      <c r="RNA26" s="103"/>
      <c r="RNB26" s="103"/>
      <c r="RNC26" s="103"/>
      <c r="RND26" s="103"/>
      <c r="RNE26" s="103"/>
      <c r="RNF26" s="103"/>
      <c r="RNG26" s="103"/>
      <c r="RNH26" s="103"/>
      <c r="RNI26" s="103"/>
      <c r="RNJ26" s="103"/>
      <c r="RNK26" s="103"/>
      <c r="RNL26" s="103"/>
      <c r="RNM26" s="103"/>
      <c r="RNN26" s="103"/>
      <c r="RNO26" s="103"/>
      <c r="RNP26" s="103"/>
      <c r="RNQ26" s="103"/>
      <c r="RNR26" s="103"/>
      <c r="RNS26" s="103"/>
      <c r="RNT26" s="103"/>
      <c r="RNU26" s="103"/>
      <c r="RNV26" s="103"/>
      <c r="RNW26" s="103"/>
      <c r="RNX26" s="103"/>
      <c r="RNY26" s="103"/>
      <c r="RNZ26" s="103"/>
      <c r="ROA26" s="103"/>
      <c r="ROB26" s="103"/>
      <c r="ROC26" s="103"/>
      <c r="ROD26" s="103"/>
      <c r="ROE26" s="103"/>
      <c r="ROF26" s="103"/>
      <c r="ROG26" s="103"/>
      <c r="ROH26" s="103"/>
      <c r="ROI26" s="103"/>
      <c r="ROJ26" s="103"/>
      <c r="ROK26" s="103"/>
      <c r="ROL26" s="103"/>
      <c r="ROM26" s="103"/>
      <c r="RON26" s="103"/>
      <c r="ROO26" s="103"/>
      <c r="ROP26" s="103"/>
      <c r="ROQ26" s="103"/>
      <c r="ROR26" s="103"/>
      <c r="ROS26" s="103"/>
      <c r="ROT26" s="103"/>
      <c r="ROU26" s="103"/>
      <c r="ROV26" s="103"/>
      <c r="ROW26" s="103"/>
      <c r="ROX26" s="103"/>
      <c r="ROY26" s="103"/>
      <c r="ROZ26" s="103"/>
      <c r="RPA26" s="103"/>
      <c r="RPB26" s="103"/>
      <c r="RPC26" s="103"/>
      <c r="RPD26" s="103"/>
      <c r="RPE26" s="103"/>
      <c r="RPF26" s="103"/>
      <c r="RPG26" s="103"/>
      <c r="RPH26" s="103"/>
      <c r="RPI26" s="103"/>
      <c r="RPJ26" s="103"/>
      <c r="RPK26" s="103"/>
      <c r="RPL26" s="103"/>
      <c r="RPM26" s="103"/>
      <c r="RPN26" s="103"/>
      <c r="RPO26" s="103"/>
      <c r="RPP26" s="103"/>
      <c r="RPQ26" s="103"/>
      <c r="RPR26" s="103"/>
      <c r="RPS26" s="103"/>
      <c r="RPT26" s="103"/>
      <c r="RPU26" s="103"/>
      <c r="RPV26" s="103"/>
      <c r="RPW26" s="103"/>
      <c r="RPX26" s="103"/>
      <c r="RPY26" s="103"/>
      <c r="RPZ26" s="103"/>
      <c r="RQA26" s="103"/>
      <c r="RQB26" s="103"/>
      <c r="RQC26" s="103"/>
      <c r="RQD26" s="103"/>
      <c r="RQE26" s="103"/>
      <c r="RQF26" s="103"/>
      <c r="RQG26" s="103"/>
      <c r="RQH26" s="103"/>
      <c r="RQI26" s="103"/>
      <c r="RQJ26" s="103"/>
      <c r="RQK26" s="103"/>
      <c r="RQL26" s="103"/>
      <c r="RQM26" s="103"/>
      <c r="RQN26" s="103"/>
      <c r="RQO26" s="103"/>
      <c r="RQP26" s="103"/>
      <c r="RQQ26" s="103"/>
      <c r="RQR26" s="103"/>
      <c r="RQS26" s="103"/>
      <c r="RQT26" s="103"/>
      <c r="RQU26" s="103"/>
      <c r="RQV26" s="103"/>
      <c r="RQW26" s="103"/>
      <c r="RQX26" s="103"/>
      <c r="RQY26" s="103"/>
      <c r="RQZ26" s="103"/>
      <c r="RRA26" s="103"/>
      <c r="RRB26" s="103"/>
      <c r="RRC26" s="103"/>
      <c r="RRD26" s="103"/>
      <c r="RRE26" s="103"/>
      <c r="RRF26" s="103"/>
      <c r="RRG26" s="103"/>
      <c r="RRH26" s="103"/>
      <c r="RRI26" s="103"/>
      <c r="RRJ26" s="103"/>
      <c r="RRK26" s="103"/>
      <c r="RRL26" s="103"/>
      <c r="RRM26" s="103"/>
      <c r="RRN26" s="103"/>
      <c r="RRO26" s="103"/>
      <c r="RRP26" s="103"/>
      <c r="RRQ26" s="103"/>
      <c r="RRR26" s="103"/>
      <c r="RRS26" s="103"/>
      <c r="RRT26" s="103"/>
      <c r="RRU26" s="103"/>
      <c r="RRV26" s="103"/>
      <c r="RRW26" s="103"/>
      <c r="RRX26" s="103"/>
      <c r="RRY26" s="103"/>
      <c r="RRZ26" s="103"/>
      <c r="RSA26" s="103"/>
      <c r="RSB26" s="103"/>
      <c r="RSC26" s="103"/>
      <c r="RSD26" s="103"/>
      <c r="RSE26" s="103"/>
      <c r="RSF26" s="103"/>
      <c r="RSG26" s="103"/>
      <c r="RSH26" s="103"/>
      <c r="RSI26" s="103"/>
      <c r="RSJ26" s="103"/>
      <c r="RSK26" s="103"/>
      <c r="RSL26" s="103"/>
      <c r="RSM26" s="103"/>
      <c r="RSN26" s="103"/>
      <c r="RSO26" s="103"/>
      <c r="RSP26" s="103"/>
      <c r="RSQ26" s="103"/>
      <c r="RSR26" s="103"/>
      <c r="RSS26" s="103"/>
      <c r="RST26" s="103"/>
      <c r="RSU26" s="103"/>
      <c r="RSV26" s="103"/>
      <c r="RSW26" s="103"/>
      <c r="RSX26" s="103"/>
      <c r="RSY26" s="103"/>
      <c r="RSZ26" s="103"/>
      <c r="RTA26" s="103"/>
      <c r="RTB26" s="103"/>
      <c r="RTC26" s="103"/>
      <c r="RTD26" s="103"/>
      <c r="RTE26" s="103"/>
      <c r="RTF26" s="103"/>
      <c r="RTG26" s="103"/>
      <c r="RTH26" s="103"/>
      <c r="RTI26" s="103"/>
      <c r="RTJ26" s="103"/>
      <c r="RTK26" s="103"/>
      <c r="RTL26" s="103"/>
      <c r="RTM26" s="103"/>
      <c r="RTN26" s="103"/>
      <c r="RTO26" s="103"/>
      <c r="RTP26" s="103"/>
      <c r="RTQ26" s="103"/>
      <c r="RTR26" s="103"/>
      <c r="RTS26" s="103"/>
      <c r="RTT26" s="103"/>
      <c r="RTU26" s="103"/>
      <c r="RTV26" s="103"/>
      <c r="RTW26" s="103"/>
      <c r="RTX26" s="103"/>
      <c r="RTY26" s="103"/>
      <c r="RTZ26" s="103"/>
      <c r="RUA26" s="103"/>
      <c r="RUB26" s="103"/>
      <c r="RUC26" s="103"/>
      <c r="RUD26" s="103"/>
      <c r="RUE26" s="103"/>
      <c r="RUF26" s="103"/>
      <c r="RUG26" s="103"/>
      <c r="RUH26" s="103"/>
      <c r="RUI26" s="103"/>
      <c r="RUJ26" s="103"/>
      <c r="RUK26" s="103"/>
      <c r="RUL26" s="103"/>
      <c r="RUM26" s="103"/>
      <c r="RUN26" s="103"/>
      <c r="RUO26" s="103"/>
      <c r="RUP26" s="103"/>
      <c r="RUQ26" s="103"/>
      <c r="RUR26" s="103"/>
      <c r="RUS26" s="103"/>
      <c r="RUT26" s="103"/>
      <c r="RUU26" s="103"/>
      <c r="RUV26" s="103"/>
      <c r="RUW26" s="103"/>
      <c r="RUX26" s="103"/>
      <c r="RUY26" s="103"/>
      <c r="RUZ26" s="103"/>
      <c r="RVA26" s="103"/>
      <c r="RVB26" s="103"/>
      <c r="RVC26" s="103"/>
      <c r="RVD26" s="103"/>
      <c r="RVE26" s="103"/>
      <c r="RVF26" s="103"/>
      <c r="RVG26" s="103"/>
      <c r="RVH26" s="103"/>
      <c r="RVI26" s="103"/>
      <c r="RVJ26" s="103"/>
      <c r="RVK26" s="103"/>
      <c r="RVL26" s="103"/>
      <c r="RVM26" s="103"/>
      <c r="RVN26" s="103"/>
      <c r="RVO26" s="103"/>
      <c r="RVP26" s="103"/>
      <c r="RVQ26" s="103"/>
      <c r="RVR26" s="103"/>
      <c r="RVS26" s="103"/>
      <c r="RVT26" s="103"/>
      <c r="RVU26" s="103"/>
      <c r="RVV26" s="103"/>
      <c r="RVW26" s="103"/>
      <c r="RVX26" s="103"/>
      <c r="RVY26" s="103"/>
      <c r="RVZ26" s="103"/>
      <c r="RWA26" s="103"/>
      <c r="RWB26" s="103"/>
      <c r="RWC26" s="103"/>
      <c r="RWD26" s="103"/>
      <c r="RWE26" s="103"/>
      <c r="RWF26" s="103"/>
      <c r="RWG26" s="103"/>
      <c r="RWH26" s="103"/>
      <c r="RWI26" s="103"/>
      <c r="RWJ26" s="103"/>
      <c r="RWK26" s="103"/>
      <c r="RWL26" s="103"/>
      <c r="RWM26" s="103"/>
      <c r="RWN26" s="103"/>
      <c r="RWO26" s="103"/>
      <c r="RWP26" s="103"/>
      <c r="RWQ26" s="103"/>
      <c r="RWR26" s="103"/>
      <c r="RWS26" s="103"/>
      <c r="RWT26" s="103"/>
      <c r="RWU26" s="103"/>
      <c r="RWV26" s="103"/>
      <c r="RWW26" s="103"/>
      <c r="RWX26" s="103"/>
      <c r="RWY26" s="103"/>
      <c r="RWZ26" s="103"/>
      <c r="RXA26" s="103"/>
      <c r="RXB26" s="103"/>
      <c r="RXC26" s="103"/>
      <c r="RXD26" s="103"/>
      <c r="RXE26" s="103"/>
      <c r="RXF26" s="103"/>
      <c r="RXG26" s="103"/>
      <c r="RXH26" s="103"/>
      <c r="RXI26" s="103"/>
      <c r="RXJ26" s="103"/>
      <c r="RXK26" s="103"/>
      <c r="RXL26" s="103"/>
      <c r="RXM26" s="103"/>
      <c r="RXN26" s="103"/>
      <c r="RXO26" s="103"/>
      <c r="RXP26" s="103"/>
      <c r="RXQ26" s="103"/>
      <c r="RXR26" s="103"/>
      <c r="RXS26" s="103"/>
      <c r="RXT26" s="103"/>
      <c r="RXU26" s="103"/>
      <c r="RXV26" s="103"/>
      <c r="RXW26" s="103"/>
      <c r="RXX26" s="103"/>
      <c r="RXY26" s="103"/>
      <c r="RXZ26" s="103"/>
      <c r="RYA26" s="103"/>
      <c r="RYB26" s="103"/>
      <c r="RYC26" s="103"/>
      <c r="RYD26" s="103"/>
      <c r="RYE26" s="103"/>
      <c r="RYF26" s="103"/>
      <c r="RYG26" s="103"/>
      <c r="RYH26" s="103"/>
      <c r="RYI26" s="103"/>
      <c r="RYJ26" s="103"/>
      <c r="RYK26" s="103"/>
      <c r="RYL26" s="103"/>
      <c r="RYM26" s="103"/>
      <c r="RYN26" s="103"/>
      <c r="RYO26" s="103"/>
      <c r="RYP26" s="103"/>
      <c r="RYQ26" s="103"/>
      <c r="RYR26" s="103"/>
      <c r="RYS26" s="103"/>
      <c r="RYT26" s="103"/>
      <c r="RYU26" s="103"/>
      <c r="RYV26" s="103"/>
      <c r="RYW26" s="103"/>
      <c r="RYX26" s="103"/>
      <c r="RYY26" s="103"/>
      <c r="RYZ26" s="103"/>
      <c r="RZA26" s="103"/>
      <c r="RZB26" s="103"/>
      <c r="RZC26" s="103"/>
      <c r="RZD26" s="103"/>
      <c r="RZE26" s="103"/>
      <c r="RZF26" s="103"/>
      <c r="RZG26" s="103"/>
      <c r="RZH26" s="103"/>
      <c r="RZI26" s="103"/>
      <c r="RZJ26" s="103"/>
      <c r="RZK26" s="103"/>
      <c r="RZL26" s="103"/>
      <c r="RZM26" s="103"/>
      <c r="RZN26" s="103"/>
      <c r="RZO26" s="103"/>
      <c r="RZP26" s="103"/>
      <c r="RZQ26" s="103"/>
      <c r="RZR26" s="103"/>
      <c r="RZS26" s="103"/>
      <c r="RZT26" s="103"/>
      <c r="RZU26" s="103"/>
      <c r="RZV26" s="103"/>
      <c r="RZW26" s="103"/>
      <c r="RZX26" s="103"/>
      <c r="RZY26" s="103"/>
      <c r="RZZ26" s="103"/>
      <c r="SAA26" s="103"/>
      <c r="SAB26" s="103"/>
      <c r="SAC26" s="103"/>
      <c r="SAD26" s="103"/>
      <c r="SAE26" s="103"/>
      <c r="SAF26" s="103"/>
      <c r="SAG26" s="103"/>
      <c r="SAH26" s="103"/>
      <c r="SAI26" s="103"/>
      <c r="SAJ26" s="103"/>
      <c r="SAK26" s="103"/>
      <c r="SAL26" s="103"/>
      <c r="SAM26" s="103"/>
      <c r="SAN26" s="103"/>
      <c r="SAO26" s="103"/>
      <c r="SAP26" s="103"/>
      <c r="SAQ26" s="103"/>
      <c r="SAR26" s="103"/>
      <c r="SAS26" s="103"/>
      <c r="SAT26" s="103"/>
      <c r="SAU26" s="103"/>
      <c r="SAV26" s="103"/>
      <c r="SAW26" s="103"/>
      <c r="SAX26" s="103"/>
      <c r="SAY26" s="103"/>
      <c r="SAZ26" s="103"/>
      <c r="SBA26" s="103"/>
      <c r="SBB26" s="103"/>
      <c r="SBC26" s="103"/>
      <c r="SBD26" s="103"/>
      <c r="SBE26" s="103"/>
      <c r="SBF26" s="103"/>
      <c r="SBG26" s="103"/>
      <c r="SBH26" s="103"/>
      <c r="SBI26" s="103"/>
      <c r="SBJ26" s="103"/>
      <c r="SBK26" s="103"/>
      <c r="SBL26" s="103"/>
      <c r="SBM26" s="103"/>
      <c r="SBN26" s="103"/>
      <c r="SBO26" s="103"/>
      <c r="SBP26" s="103"/>
      <c r="SBQ26" s="103"/>
      <c r="SBR26" s="103"/>
      <c r="SBS26" s="103"/>
      <c r="SBT26" s="103"/>
      <c r="SBU26" s="103"/>
      <c r="SBV26" s="103"/>
      <c r="SBW26" s="103"/>
      <c r="SBX26" s="103"/>
      <c r="SBY26" s="103"/>
      <c r="SBZ26" s="103"/>
      <c r="SCA26" s="103"/>
      <c r="SCB26" s="103"/>
      <c r="SCC26" s="103"/>
      <c r="SCD26" s="103"/>
      <c r="SCE26" s="103"/>
      <c r="SCF26" s="103"/>
      <c r="SCG26" s="103"/>
      <c r="SCH26" s="103"/>
      <c r="SCI26" s="103"/>
      <c r="SCJ26" s="103"/>
      <c r="SCK26" s="103"/>
      <c r="SCL26" s="103"/>
      <c r="SCM26" s="103"/>
      <c r="SCN26" s="103"/>
      <c r="SCO26" s="103"/>
      <c r="SCP26" s="103"/>
      <c r="SCQ26" s="103"/>
      <c r="SCR26" s="103"/>
      <c r="SCS26" s="103"/>
      <c r="SCT26" s="103"/>
      <c r="SCU26" s="103"/>
      <c r="SCV26" s="103"/>
      <c r="SCW26" s="103"/>
      <c r="SCX26" s="103"/>
      <c r="SCY26" s="103"/>
      <c r="SCZ26" s="103"/>
      <c r="SDA26" s="103"/>
      <c r="SDB26" s="103"/>
      <c r="SDC26" s="103"/>
      <c r="SDD26" s="103"/>
      <c r="SDE26" s="103"/>
      <c r="SDF26" s="103"/>
      <c r="SDG26" s="103"/>
      <c r="SDH26" s="103"/>
      <c r="SDI26" s="103"/>
      <c r="SDJ26" s="103"/>
      <c r="SDK26" s="103"/>
      <c r="SDL26" s="103"/>
      <c r="SDM26" s="103"/>
      <c r="SDN26" s="103"/>
      <c r="SDO26" s="103"/>
      <c r="SDP26" s="103"/>
      <c r="SDQ26" s="103"/>
      <c r="SDR26" s="103"/>
      <c r="SDS26" s="103"/>
      <c r="SDT26" s="103"/>
      <c r="SDU26" s="103"/>
      <c r="SDV26" s="103"/>
      <c r="SDW26" s="103"/>
      <c r="SDX26" s="103"/>
      <c r="SDY26" s="103"/>
      <c r="SDZ26" s="103"/>
      <c r="SEA26" s="103"/>
      <c r="SEB26" s="103"/>
      <c r="SEC26" s="103"/>
      <c r="SED26" s="103"/>
      <c r="SEE26" s="103"/>
      <c r="SEF26" s="103"/>
      <c r="SEG26" s="103"/>
      <c r="SEH26" s="103"/>
      <c r="SEI26" s="103"/>
      <c r="SEJ26" s="103"/>
      <c r="SEK26" s="103"/>
      <c r="SEL26" s="103"/>
      <c r="SEM26" s="103"/>
      <c r="SEN26" s="103"/>
      <c r="SEO26" s="103"/>
      <c r="SEP26" s="103"/>
      <c r="SEQ26" s="103"/>
      <c r="SER26" s="103"/>
      <c r="SES26" s="103"/>
      <c r="SET26" s="103"/>
      <c r="SEU26" s="103"/>
      <c r="SEV26" s="103"/>
      <c r="SEW26" s="103"/>
      <c r="SEX26" s="103"/>
      <c r="SEY26" s="103"/>
      <c r="SEZ26" s="103"/>
      <c r="SFA26" s="103"/>
      <c r="SFB26" s="103"/>
      <c r="SFC26" s="103"/>
      <c r="SFD26" s="103"/>
      <c r="SFE26" s="103"/>
      <c r="SFF26" s="103"/>
      <c r="SFG26" s="103"/>
      <c r="SFH26" s="103"/>
      <c r="SFI26" s="103"/>
      <c r="SFJ26" s="103"/>
      <c r="SFK26" s="103"/>
      <c r="SFL26" s="103"/>
      <c r="SFM26" s="103"/>
      <c r="SFN26" s="103"/>
      <c r="SFO26" s="103"/>
      <c r="SFP26" s="103"/>
      <c r="SFQ26" s="103"/>
      <c r="SFR26" s="103"/>
      <c r="SFS26" s="103"/>
      <c r="SFT26" s="103"/>
      <c r="SFU26" s="103"/>
      <c r="SFV26" s="103"/>
      <c r="SFW26" s="103"/>
      <c r="SFX26" s="103"/>
      <c r="SFY26" s="103"/>
      <c r="SFZ26" s="103"/>
      <c r="SGA26" s="103"/>
      <c r="SGB26" s="103"/>
      <c r="SGC26" s="103"/>
      <c r="SGD26" s="103"/>
      <c r="SGE26" s="103"/>
      <c r="SGF26" s="103"/>
      <c r="SGG26" s="103"/>
      <c r="SGH26" s="103"/>
      <c r="SGI26" s="103"/>
      <c r="SGJ26" s="103"/>
      <c r="SGK26" s="103"/>
      <c r="SGL26" s="103"/>
      <c r="SGM26" s="103"/>
      <c r="SGN26" s="103"/>
      <c r="SGO26" s="103"/>
      <c r="SGP26" s="103"/>
      <c r="SGQ26" s="103"/>
      <c r="SGR26" s="103"/>
      <c r="SGS26" s="103"/>
      <c r="SGT26" s="103"/>
      <c r="SGU26" s="103"/>
      <c r="SGV26" s="103"/>
      <c r="SGW26" s="103"/>
      <c r="SGX26" s="103"/>
      <c r="SGY26" s="103"/>
      <c r="SGZ26" s="103"/>
      <c r="SHA26" s="103"/>
      <c r="SHB26" s="103"/>
      <c r="SHC26" s="103"/>
      <c r="SHD26" s="103"/>
      <c r="SHE26" s="103"/>
      <c r="SHF26" s="103"/>
      <c r="SHG26" s="103"/>
      <c r="SHH26" s="103"/>
      <c r="SHI26" s="103"/>
      <c r="SHJ26" s="103"/>
      <c r="SHK26" s="103"/>
      <c r="SHL26" s="103"/>
      <c r="SHM26" s="103"/>
      <c r="SHN26" s="103"/>
      <c r="SHO26" s="103"/>
      <c r="SHP26" s="103"/>
      <c r="SHQ26" s="103"/>
      <c r="SHR26" s="103"/>
      <c r="SHS26" s="103"/>
      <c r="SHT26" s="103"/>
      <c r="SHU26" s="103"/>
      <c r="SHV26" s="103"/>
      <c r="SHW26" s="103"/>
      <c r="SHX26" s="103"/>
      <c r="SHY26" s="103"/>
      <c r="SHZ26" s="103"/>
      <c r="SIA26" s="103"/>
      <c r="SIB26" s="103"/>
      <c r="SIC26" s="103"/>
      <c r="SID26" s="103"/>
      <c r="SIE26" s="103"/>
      <c r="SIF26" s="103"/>
      <c r="SIG26" s="103"/>
      <c r="SIH26" s="103"/>
      <c r="SII26" s="103"/>
      <c r="SIJ26" s="103"/>
      <c r="SIK26" s="103"/>
      <c r="SIL26" s="103"/>
      <c r="SIM26" s="103"/>
      <c r="SIN26" s="103"/>
      <c r="SIO26" s="103"/>
      <c r="SIP26" s="103"/>
      <c r="SIQ26" s="103"/>
      <c r="SIR26" s="103"/>
      <c r="SIS26" s="103"/>
      <c r="SIT26" s="103"/>
      <c r="SIU26" s="103"/>
      <c r="SIV26" s="103"/>
      <c r="SIW26" s="103"/>
      <c r="SIX26" s="103"/>
      <c r="SIY26" s="103"/>
      <c r="SIZ26" s="103"/>
      <c r="SJA26" s="103"/>
      <c r="SJB26" s="103"/>
      <c r="SJC26" s="103"/>
      <c r="SJD26" s="103"/>
      <c r="SJE26" s="103"/>
      <c r="SJF26" s="103"/>
      <c r="SJG26" s="103"/>
      <c r="SJH26" s="103"/>
      <c r="SJI26" s="103"/>
      <c r="SJJ26" s="103"/>
      <c r="SJK26" s="103"/>
      <c r="SJL26" s="103"/>
      <c r="SJM26" s="103"/>
      <c r="SJN26" s="103"/>
      <c r="SJO26" s="103"/>
      <c r="SJP26" s="103"/>
      <c r="SJQ26" s="103"/>
      <c r="SJR26" s="103"/>
      <c r="SJS26" s="103"/>
      <c r="SJT26" s="103"/>
      <c r="SJU26" s="103"/>
      <c r="SJV26" s="103"/>
      <c r="SJW26" s="103"/>
      <c r="SJX26" s="103"/>
      <c r="SJY26" s="103"/>
      <c r="SJZ26" s="103"/>
      <c r="SKA26" s="103"/>
      <c r="SKB26" s="103"/>
      <c r="SKC26" s="103"/>
      <c r="SKD26" s="103"/>
      <c r="SKE26" s="103"/>
      <c r="SKF26" s="103"/>
      <c r="SKG26" s="103"/>
      <c r="SKH26" s="103"/>
      <c r="SKI26" s="103"/>
      <c r="SKJ26" s="103"/>
      <c r="SKK26" s="103"/>
      <c r="SKL26" s="103"/>
      <c r="SKM26" s="103"/>
      <c r="SKN26" s="103"/>
      <c r="SKO26" s="103"/>
      <c r="SKP26" s="103"/>
      <c r="SKQ26" s="103"/>
      <c r="SKR26" s="103"/>
      <c r="SKS26" s="103"/>
      <c r="SKT26" s="103"/>
      <c r="SKU26" s="103"/>
      <c r="SKV26" s="103"/>
      <c r="SKW26" s="103"/>
      <c r="SKX26" s="103"/>
      <c r="SKY26" s="103"/>
      <c r="SKZ26" s="103"/>
      <c r="SLA26" s="103"/>
      <c r="SLB26" s="103"/>
      <c r="SLC26" s="103"/>
      <c r="SLD26" s="103"/>
      <c r="SLE26" s="103"/>
      <c r="SLF26" s="103"/>
      <c r="SLG26" s="103"/>
      <c r="SLH26" s="103"/>
      <c r="SLI26" s="103"/>
      <c r="SLJ26" s="103"/>
      <c r="SLK26" s="103"/>
      <c r="SLL26" s="103"/>
      <c r="SLM26" s="103"/>
      <c r="SLN26" s="103"/>
      <c r="SLO26" s="103"/>
      <c r="SLP26" s="103"/>
      <c r="SLQ26" s="103"/>
      <c r="SLR26" s="103"/>
      <c r="SLS26" s="103"/>
      <c r="SLT26" s="103"/>
      <c r="SLU26" s="103"/>
      <c r="SLV26" s="103"/>
      <c r="SLW26" s="103"/>
      <c r="SLX26" s="103"/>
      <c r="SLY26" s="103"/>
      <c r="SLZ26" s="103"/>
      <c r="SMA26" s="103"/>
      <c r="SMB26" s="103"/>
      <c r="SMC26" s="103"/>
      <c r="SMD26" s="103"/>
      <c r="SME26" s="103"/>
      <c r="SMF26" s="103"/>
      <c r="SMG26" s="103"/>
      <c r="SMH26" s="103"/>
      <c r="SMI26" s="103"/>
      <c r="SMJ26" s="103"/>
      <c r="SMK26" s="103"/>
      <c r="SML26" s="103"/>
      <c r="SMM26" s="103"/>
      <c r="SMN26" s="103"/>
      <c r="SMO26" s="103"/>
      <c r="SMP26" s="103"/>
      <c r="SMQ26" s="103"/>
      <c r="SMR26" s="103"/>
      <c r="SMS26" s="103"/>
      <c r="SMT26" s="103"/>
      <c r="SMU26" s="103"/>
      <c r="SMV26" s="103"/>
      <c r="SMW26" s="103"/>
      <c r="SMX26" s="103"/>
      <c r="SMY26" s="103"/>
      <c r="SMZ26" s="103"/>
      <c r="SNA26" s="103"/>
      <c r="SNB26" s="103"/>
      <c r="SNC26" s="103"/>
      <c r="SND26" s="103"/>
      <c r="SNE26" s="103"/>
      <c r="SNF26" s="103"/>
      <c r="SNG26" s="103"/>
      <c r="SNH26" s="103"/>
      <c r="SNI26" s="103"/>
      <c r="SNJ26" s="103"/>
      <c r="SNK26" s="103"/>
      <c r="SNL26" s="103"/>
      <c r="SNM26" s="103"/>
      <c r="SNN26" s="103"/>
      <c r="SNO26" s="103"/>
      <c r="SNP26" s="103"/>
      <c r="SNQ26" s="103"/>
      <c r="SNR26" s="103"/>
      <c r="SNS26" s="103"/>
      <c r="SNT26" s="103"/>
      <c r="SNU26" s="103"/>
      <c r="SNV26" s="103"/>
      <c r="SNW26" s="103"/>
      <c r="SNX26" s="103"/>
      <c r="SNY26" s="103"/>
      <c r="SNZ26" s="103"/>
      <c r="SOA26" s="103"/>
      <c r="SOB26" s="103"/>
      <c r="SOC26" s="103"/>
      <c r="SOD26" s="103"/>
      <c r="SOE26" s="103"/>
      <c r="SOF26" s="103"/>
      <c r="SOG26" s="103"/>
      <c r="SOH26" s="103"/>
      <c r="SOI26" s="103"/>
      <c r="SOJ26" s="103"/>
      <c r="SOK26" s="103"/>
      <c r="SOL26" s="103"/>
      <c r="SOM26" s="103"/>
      <c r="SON26" s="103"/>
      <c r="SOO26" s="103"/>
      <c r="SOP26" s="103"/>
      <c r="SOQ26" s="103"/>
      <c r="SOR26" s="103"/>
      <c r="SOS26" s="103"/>
      <c r="SOT26" s="103"/>
      <c r="SOU26" s="103"/>
      <c r="SOV26" s="103"/>
      <c r="SOW26" s="103"/>
      <c r="SOX26" s="103"/>
      <c r="SOY26" s="103"/>
      <c r="SOZ26" s="103"/>
      <c r="SPA26" s="103"/>
      <c r="SPB26" s="103"/>
      <c r="SPC26" s="103"/>
      <c r="SPD26" s="103"/>
      <c r="SPE26" s="103"/>
      <c r="SPF26" s="103"/>
      <c r="SPG26" s="103"/>
      <c r="SPH26" s="103"/>
      <c r="SPI26" s="103"/>
      <c r="SPJ26" s="103"/>
      <c r="SPK26" s="103"/>
      <c r="SPL26" s="103"/>
      <c r="SPM26" s="103"/>
      <c r="SPN26" s="103"/>
      <c r="SPO26" s="103"/>
      <c r="SPP26" s="103"/>
      <c r="SPQ26" s="103"/>
      <c r="SPR26" s="103"/>
      <c r="SPS26" s="103"/>
      <c r="SPT26" s="103"/>
      <c r="SPU26" s="103"/>
      <c r="SPV26" s="103"/>
      <c r="SPW26" s="103"/>
      <c r="SPX26" s="103"/>
      <c r="SPY26" s="103"/>
      <c r="SPZ26" s="103"/>
      <c r="SQA26" s="103"/>
      <c r="SQB26" s="103"/>
      <c r="SQC26" s="103"/>
      <c r="SQD26" s="103"/>
      <c r="SQE26" s="103"/>
      <c r="SQF26" s="103"/>
      <c r="SQG26" s="103"/>
      <c r="SQH26" s="103"/>
      <c r="SQI26" s="103"/>
      <c r="SQJ26" s="103"/>
      <c r="SQK26" s="103"/>
      <c r="SQL26" s="103"/>
      <c r="SQM26" s="103"/>
      <c r="SQN26" s="103"/>
      <c r="SQO26" s="103"/>
      <c r="SQP26" s="103"/>
      <c r="SQQ26" s="103"/>
      <c r="SQR26" s="103"/>
      <c r="SQS26" s="103"/>
      <c r="SQT26" s="103"/>
      <c r="SQU26" s="103"/>
      <c r="SQV26" s="103"/>
      <c r="SQW26" s="103"/>
      <c r="SQX26" s="103"/>
      <c r="SQY26" s="103"/>
      <c r="SQZ26" s="103"/>
      <c r="SRA26" s="103"/>
      <c r="SRB26" s="103"/>
      <c r="SRC26" s="103"/>
      <c r="SRD26" s="103"/>
      <c r="SRE26" s="103"/>
      <c r="SRF26" s="103"/>
      <c r="SRG26" s="103"/>
      <c r="SRH26" s="103"/>
      <c r="SRI26" s="103"/>
      <c r="SRJ26" s="103"/>
      <c r="SRK26" s="103"/>
      <c r="SRL26" s="103"/>
      <c r="SRM26" s="103"/>
      <c r="SRN26" s="103"/>
      <c r="SRO26" s="103"/>
      <c r="SRP26" s="103"/>
      <c r="SRQ26" s="103"/>
      <c r="SRR26" s="103"/>
      <c r="SRS26" s="103"/>
      <c r="SRT26" s="103"/>
      <c r="SRU26" s="103"/>
      <c r="SRV26" s="103"/>
      <c r="SRW26" s="103"/>
      <c r="SRX26" s="103"/>
      <c r="SRY26" s="103"/>
      <c r="SRZ26" s="103"/>
      <c r="SSA26" s="103"/>
      <c r="SSB26" s="103"/>
      <c r="SSC26" s="103"/>
      <c r="SSD26" s="103"/>
      <c r="SSE26" s="103"/>
      <c r="SSF26" s="103"/>
      <c r="SSG26" s="103"/>
      <c r="SSH26" s="103"/>
      <c r="SSI26" s="103"/>
      <c r="SSJ26" s="103"/>
      <c r="SSK26" s="103"/>
      <c r="SSL26" s="103"/>
      <c r="SSM26" s="103"/>
      <c r="SSN26" s="103"/>
      <c r="SSO26" s="103"/>
      <c r="SSP26" s="103"/>
      <c r="SSQ26" s="103"/>
      <c r="SSR26" s="103"/>
      <c r="SSS26" s="103"/>
      <c r="SST26" s="103"/>
      <c r="SSU26" s="103"/>
      <c r="SSV26" s="103"/>
      <c r="SSW26" s="103"/>
      <c r="SSX26" s="103"/>
      <c r="SSY26" s="103"/>
      <c r="SSZ26" s="103"/>
      <c r="STA26" s="103"/>
      <c r="STB26" s="103"/>
      <c r="STC26" s="103"/>
      <c r="STD26" s="103"/>
      <c r="STE26" s="103"/>
      <c r="STF26" s="103"/>
      <c r="STG26" s="103"/>
      <c r="STH26" s="103"/>
      <c r="STI26" s="103"/>
      <c r="STJ26" s="103"/>
      <c r="STK26" s="103"/>
      <c r="STL26" s="103"/>
      <c r="STM26" s="103"/>
      <c r="STN26" s="103"/>
      <c r="STO26" s="103"/>
      <c r="STP26" s="103"/>
      <c r="STQ26" s="103"/>
      <c r="STR26" s="103"/>
      <c r="STS26" s="103"/>
      <c r="STT26" s="103"/>
      <c r="STU26" s="103"/>
      <c r="STV26" s="103"/>
      <c r="STW26" s="103"/>
      <c r="STX26" s="103"/>
      <c r="STY26" s="103"/>
      <c r="STZ26" s="103"/>
      <c r="SUA26" s="103"/>
      <c r="SUB26" s="103"/>
      <c r="SUC26" s="103"/>
      <c r="SUD26" s="103"/>
      <c r="SUE26" s="103"/>
      <c r="SUF26" s="103"/>
      <c r="SUG26" s="103"/>
      <c r="SUH26" s="103"/>
      <c r="SUI26" s="103"/>
      <c r="SUJ26" s="103"/>
      <c r="SUK26" s="103"/>
      <c r="SUL26" s="103"/>
      <c r="SUM26" s="103"/>
      <c r="SUN26" s="103"/>
      <c r="SUO26" s="103"/>
      <c r="SUP26" s="103"/>
      <c r="SUQ26" s="103"/>
      <c r="SUR26" s="103"/>
      <c r="SUS26" s="103"/>
      <c r="SUT26" s="103"/>
      <c r="SUU26" s="103"/>
      <c r="SUV26" s="103"/>
      <c r="SUW26" s="103"/>
      <c r="SUX26" s="103"/>
      <c r="SUY26" s="103"/>
      <c r="SUZ26" s="103"/>
      <c r="SVA26" s="103"/>
      <c r="SVB26" s="103"/>
      <c r="SVC26" s="103"/>
      <c r="SVD26" s="103"/>
      <c r="SVE26" s="103"/>
      <c r="SVF26" s="103"/>
      <c r="SVG26" s="103"/>
      <c r="SVH26" s="103"/>
      <c r="SVI26" s="103"/>
      <c r="SVJ26" s="103"/>
      <c r="SVK26" s="103"/>
      <c r="SVL26" s="103"/>
      <c r="SVM26" s="103"/>
      <c r="SVN26" s="103"/>
      <c r="SVO26" s="103"/>
      <c r="SVP26" s="103"/>
      <c r="SVQ26" s="103"/>
      <c r="SVR26" s="103"/>
      <c r="SVS26" s="103"/>
      <c r="SVT26" s="103"/>
      <c r="SVU26" s="103"/>
      <c r="SVV26" s="103"/>
      <c r="SVW26" s="103"/>
      <c r="SVX26" s="103"/>
      <c r="SVY26" s="103"/>
      <c r="SVZ26" s="103"/>
      <c r="SWA26" s="103"/>
      <c r="SWB26" s="103"/>
      <c r="SWC26" s="103"/>
      <c r="SWD26" s="103"/>
      <c r="SWE26" s="103"/>
      <c r="SWF26" s="103"/>
      <c r="SWG26" s="103"/>
      <c r="SWH26" s="103"/>
      <c r="SWI26" s="103"/>
      <c r="SWJ26" s="103"/>
      <c r="SWK26" s="103"/>
      <c r="SWL26" s="103"/>
      <c r="SWM26" s="103"/>
      <c r="SWN26" s="103"/>
      <c r="SWO26" s="103"/>
      <c r="SWP26" s="103"/>
      <c r="SWQ26" s="103"/>
      <c r="SWR26" s="103"/>
      <c r="SWS26" s="103"/>
      <c r="SWT26" s="103"/>
      <c r="SWU26" s="103"/>
      <c r="SWV26" s="103"/>
      <c r="SWW26" s="103"/>
      <c r="SWX26" s="103"/>
      <c r="SWY26" s="103"/>
      <c r="SWZ26" s="103"/>
      <c r="SXA26" s="103"/>
      <c r="SXB26" s="103"/>
      <c r="SXC26" s="103"/>
      <c r="SXD26" s="103"/>
      <c r="SXE26" s="103"/>
      <c r="SXF26" s="103"/>
      <c r="SXG26" s="103"/>
      <c r="SXH26" s="103"/>
      <c r="SXI26" s="103"/>
      <c r="SXJ26" s="103"/>
      <c r="SXK26" s="103"/>
      <c r="SXL26" s="103"/>
      <c r="SXM26" s="103"/>
      <c r="SXN26" s="103"/>
      <c r="SXO26" s="103"/>
      <c r="SXP26" s="103"/>
      <c r="SXQ26" s="103"/>
      <c r="SXR26" s="103"/>
      <c r="SXS26" s="103"/>
      <c r="SXT26" s="103"/>
      <c r="SXU26" s="103"/>
      <c r="SXV26" s="103"/>
      <c r="SXW26" s="103"/>
      <c r="SXX26" s="103"/>
      <c r="SXY26" s="103"/>
      <c r="SXZ26" s="103"/>
      <c r="SYA26" s="103"/>
      <c r="SYB26" s="103"/>
      <c r="SYC26" s="103"/>
      <c r="SYD26" s="103"/>
      <c r="SYE26" s="103"/>
      <c r="SYF26" s="103"/>
      <c r="SYG26" s="103"/>
      <c r="SYH26" s="103"/>
      <c r="SYI26" s="103"/>
      <c r="SYJ26" s="103"/>
      <c r="SYK26" s="103"/>
      <c r="SYL26" s="103"/>
      <c r="SYM26" s="103"/>
      <c r="SYN26" s="103"/>
      <c r="SYO26" s="103"/>
      <c r="SYP26" s="103"/>
      <c r="SYQ26" s="103"/>
      <c r="SYR26" s="103"/>
      <c r="SYS26" s="103"/>
      <c r="SYT26" s="103"/>
      <c r="SYU26" s="103"/>
      <c r="SYV26" s="103"/>
      <c r="SYW26" s="103"/>
      <c r="SYX26" s="103"/>
      <c r="SYY26" s="103"/>
      <c r="SYZ26" s="103"/>
      <c r="SZA26" s="103"/>
      <c r="SZB26" s="103"/>
      <c r="SZC26" s="103"/>
      <c r="SZD26" s="103"/>
      <c r="SZE26" s="103"/>
      <c r="SZF26" s="103"/>
      <c r="SZG26" s="103"/>
      <c r="SZH26" s="103"/>
      <c r="SZI26" s="103"/>
      <c r="SZJ26" s="103"/>
      <c r="SZK26" s="103"/>
      <c r="SZL26" s="103"/>
      <c r="SZM26" s="103"/>
      <c r="SZN26" s="103"/>
      <c r="SZO26" s="103"/>
      <c r="SZP26" s="103"/>
      <c r="SZQ26" s="103"/>
      <c r="SZR26" s="103"/>
      <c r="SZS26" s="103"/>
      <c r="SZT26" s="103"/>
      <c r="SZU26" s="103"/>
      <c r="SZV26" s="103"/>
      <c r="SZW26" s="103"/>
      <c r="SZX26" s="103"/>
      <c r="SZY26" s="103"/>
      <c r="SZZ26" s="103"/>
      <c r="TAA26" s="103"/>
      <c r="TAB26" s="103"/>
      <c r="TAC26" s="103"/>
      <c r="TAD26" s="103"/>
      <c r="TAE26" s="103"/>
      <c r="TAF26" s="103"/>
      <c r="TAG26" s="103"/>
      <c r="TAH26" s="103"/>
      <c r="TAI26" s="103"/>
      <c r="TAJ26" s="103"/>
      <c r="TAK26" s="103"/>
      <c r="TAL26" s="103"/>
      <c r="TAM26" s="103"/>
      <c r="TAN26" s="103"/>
      <c r="TAO26" s="103"/>
      <c r="TAP26" s="103"/>
      <c r="TAQ26" s="103"/>
      <c r="TAR26" s="103"/>
      <c r="TAS26" s="103"/>
      <c r="TAT26" s="103"/>
      <c r="TAU26" s="103"/>
      <c r="TAV26" s="103"/>
      <c r="TAW26" s="103"/>
      <c r="TAX26" s="103"/>
      <c r="TAY26" s="103"/>
      <c r="TAZ26" s="103"/>
      <c r="TBA26" s="103"/>
      <c r="TBB26" s="103"/>
      <c r="TBC26" s="103"/>
      <c r="TBD26" s="103"/>
      <c r="TBE26" s="103"/>
      <c r="TBF26" s="103"/>
      <c r="TBG26" s="103"/>
      <c r="TBH26" s="103"/>
      <c r="TBI26" s="103"/>
      <c r="TBJ26" s="103"/>
      <c r="TBK26" s="103"/>
      <c r="TBL26" s="103"/>
      <c r="TBM26" s="103"/>
      <c r="TBN26" s="103"/>
      <c r="TBO26" s="103"/>
      <c r="TBP26" s="103"/>
      <c r="TBQ26" s="103"/>
      <c r="TBR26" s="103"/>
      <c r="TBS26" s="103"/>
      <c r="TBT26" s="103"/>
      <c r="TBU26" s="103"/>
      <c r="TBV26" s="103"/>
      <c r="TBW26" s="103"/>
      <c r="TBX26" s="103"/>
      <c r="TBY26" s="103"/>
      <c r="TBZ26" s="103"/>
      <c r="TCA26" s="103"/>
      <c r="TCB26" s="103"/>
      <c r="TCC26" s="103"/>
      <c r="TCD26" s="103"/>
      <c r="TCE26" s="103"/>
      <c r="TCF26" s="103"/>
      <c r="TCG26" s="103"/>
      <c r="TCH26" s="103"/>
      <c r="TCI26" s="103"/>
      <c r="TCJ26" s="103"/>
      <c r="TCK26" s="103"/>
      <c r="TCL26" s="103"/>
      <c r="TCM26" s="103"/>
      <c r="TCN26" s="103"/>
      <c r="TCO26" s="103"/>
      <c r="TCP26" s="103"/>
      <c r="TCQ26" s="103"/>
      <c r="TCR26" s="103"/>
      <c r="TCS26" s="103"/>
      <c r="TCT26" s="103"/>
      <c r="TCU26" s="103"/>
      <c r="TCV26" s="103"/>
      <c r="TCW26" s="103"/>
      <c r="TCX26" s="103"/>
      <c r="TCY26" s="103"/>
      <c r="TCZ26" s="103"/>
      <c r="TDA26" s="103"/>
      <c r="TDB26" s="103"/>
      <c r="TDC26" s="103"/>
      <c r="TDD26" s="103"/>
      <c r="TDE26" s="103"/>
      <c r="TDF26" s="103"/>
      <c r="TDG26" s="103"/>
      <c r="TDH26" s="103"/>
      <c r="TDI26" s="103"/>
      <c r="TDJ26" s="103"/>
      <c r="TDK26" s="103"/>
      <c r="TDL26" s="103"/>
      <c r="TDM26" s="103"/>
      <c r="TDN26" s="103"/>
      <c r="TDO26" s="103"/>
      <c r="TDP26" s="103"/>
      <c r="TDQ26" s="103"/>
      <c r="TDR26" s="103"/>
      <c r="TDS26" s="103"/>
      <c r="TDT26" s="103"/>
      <c r="TDU26" s="103"/>
      <c r="TDV26" s="103"/>
      <c r="TDW26" s="103"/>
      <c r="TDX26" s="103"/>
      <c r="TDY26" s="103"/>
      <c r="TDZ26" s="103"/>
      <c r="TEA26" s="103"/>
      <c r="TEB26" s="103"/>
      <c r="TEC26" s="103"/>
      <c r="TED26" s="103"/>
      <c r="TEE26" s="103"/>
      <c r="TEF26" s="103"/>
      <c r="TEG26" s="103"/>
      <c r="TEH26" s="103"/>
      <c r="TEI26" s="103"/>
      <c r="TEJ26" s="103"/>
      <c r="TEK26" s="103"/>
      <c r="TEL26" s="103"/>
      <c r="TEM26" s="103"/>
      <c r="TEN26" s="103"/>
      <c r="TEO26" s="103"/>
      <c r="TEP26" s="103"/>
      <c r="TEQ26" s="103"/>
      <c r="TER26" s="103"/>
      <c r="TES26" s="103"/>
      <c r="TET26" s="103"/>
      <c r="TEU26" s="103"/>
      <c r="TEV26" s="103"/>
      <c r="TEW26" s="103"/>
      <c r="TEX26" s="103"/>
      <c r="TEY26" s="103"/>
      <c r="TEZ26" s="103"/>
      <c r="TFA26" s="103"/>
      <c r="TFB26" s="103"/>
      <c r="TFC26" s="103"/>
      <c r="TFD26" s="103"/>
      <c r="TFE26" s="103"/>
      <c r="TFF26" s="103"/>
      <c r="TFG26" s="103"/>
      <c r="TFH26" s="103"/>
      <c r="TFI26" s="103"/>
      <c r="TFJ26" s="103"/>
      <c r="TFK26" s="103"/>
      <c r="TFL26" s="103"/>
      <c r="TFM26" s="103"/>
      <c r="TFN26" s="103"/>
      <c r="TFO26" s="103"/>
      <c r="TFP26" s="103"/>
      <c r="TFQ26" s="103"/>
      <c r="TFR26" s="103"/>
      <c r="TFS26" s="103"/>
      <c r="TFT26" s="103"/>
      <c r="TFU26" s="103"/>
      <c r="TFV26" s="103"/>
      <c r="TFW26" s="103"/>
      <c r="TFX26" s="103"/>
      <c r="TFY26" s="103"/>
      <c r="TFZ26" s="103"/>
      <c r="TGA26" s="103"/>
      <c r="TGB26" s="103"/>
      <c r="TGC26" s="103"/>
      <c r="TGD26" s="103"/>
      <c r="TGE26" s="103"/>
      <c r="TGF26" s="103"/>
      <c r="TGG26" s="103"/>
      <c r="TGH26" s="103"/>
      <c r="TGI26" s="103"/>
      <c r="TGJ26" s="103"/>
      <c r="TGK26" s="103"/>
      <c r="TGL26" s="103"/>
      <c r="TGM26" s="103"/>
      <c r="TGN26" s="103"/>
      <c r="TGO26" s="103"/>
      <c r="TGP26" s="103"/>
      <c r="TGQ26" s="103"/>
      <c r="TGR26" s="103"/>
      <c r="TGS26" s="103"/>
      <c r="TGT26" s="103"/>
      <c r="TGU26" s="103"/>
      <c r="TGV26" s="103"/>
      <c r="TGW26" s="103"/>
      <c r="TGX26" s="103"/>
      <c r="TGY26" s="103"/>
      <c r="TGZ26" s="103"/>
      <c r="THA26" s="103"/>
      <c r="THB26" s="103"/>
      <c r="THC26" s="103"/>
      <c r="THD26" s="103"/>
      <c r="THE26" s="103"/>
      <c r="THF26" s="103"/>
      <c r="THG26" s="103"/>
      <c r="THH26" s="103"/>
      <c r="THI26" s="103"/>
      <c r="THJ26" s="103"/>
      <c r="THK26" s="103"/>
      <c r="THL26" s="103"/>
      <c r="THM26" s="103"/>
      <c r="THN26" s="103"/>
      <c r="THO26" s="103"/>
      <c r="THP26" s="103"/>
      <c r="THQ26" s="103"/>
      <c r="THR26" s="103"/>
      <c r="THS26" s="103"/>
      <c r="THT26" s="103"/>
      <c r="THU26" s="103"/>
      <c r="THV26" s="103"/>
      <c r="THW26" s="103"/>
      <c r="THX26" s="103"/>
      <c r="THY26" s="103"/>
      <c r="THZ26" s="103"/>
      <c r="TIA26" s="103"/>
      <c r="TIB26" s="103"/>
      <c r="TIC26" s="103"/>
      <c r="TID26" s="103"/>
      <c r="TIE26" s="103"/>
      <c r="TIF26" s="103"/>
      <c r="TIG26" s="103"/>
      <c r="TIH26" s="103"/>
      <c r="TII26" s="103"/>
      <c r="TIJ26" s="103"/>
      <c r="TIK26" s="103"/>
      <c r="TIL26" s="103"/>
      <c r="TIM26" s="103"/>
      <c r="TIN26" s="103"/>
      <c r="TIO26" s="103"/>
      <c r="TIP26" s="103"/>
      <c r="TIQ26" s="103"/>
      <c r="TIR26" s="103"/>
      <c r="TIS26" s="103"/>
      <c r="TIT26" s="103"/>
      <c r="TIU26" s="103"/>
      <c r="TIV26" s="103"/>
      <c r="TIW26" s="103"/>
      <c r="TIX26" s="103"/>
      <c r="TIY26" s="103"/>
      <c r="TIZ26" s="103"/>
      <c r="TJA26" s="103"/>
      <c r="TJB26" s="103"/>
      <c r="TJC26" s="103"/>
      <c r="TJD26" s="103"/>
      <c r="TJE26" s="103"/>
      <c r="TJF26" s="103"/>
      <c r="TJG26" s="103"/>
      <c r="TJH26" s="103"/>
      <c r="TJI26" s="103"/>
      <c r="TJJ26" s="103"/>
      <c r="TJK26" s="103"/>
      <c r="TJL26" s="103"/>
      <c r="TJM26" s="103"/>
      <c r="TJN26" s="103"/>
      <c r="TJO26" s="103"/>
      <c r="TJP26" s="103"/>
      <c r="TJQ26" s="103"/>
      <c r="TJR26" s="103"/>
      <c r="TJS26" s="103"/>
      <c r="TJT26" s="103"/>
      <c r="TJU26" s="103"/>
      <c r="TJV26" s="103"/>
      <c r="TJW26" s="103"/>
      <c r="TJX26" s="103"/>
      <c r="TJY26" s="103"/>
      <c r="TJZ26" s="103"/>
      <c r="TKA26" s="103"/>
      <c r="TKB26" s="103"/>
      <c r="TKC26" s="103"/>
      <c r="TKD26" s="103"/>
      <c r="TKE26" s="103"/>
      <c r="TKF26" s="103"/>
      <c r="TKG26" s="103"/>
      <c r="TKH26" s="103"/>
      <c r="TKI26" s="103"/>
      <c r="TKJ26" s="103"/>
      <c r="TKK26" s="103"/>
      <c r="TKL26" s="103"/>
      <c r="TKM26" s="103"/>
      <c r="TKN26" s="103"/>
      <c r="TKO26" s="103"/>
      <c r="TKP26" s="103"/>
      <c r="TKQ26" s="103"/>
      <c r="TKR26" s="103"/>
      <c r="TKS26" s="103"/>
      <c r="TKT26" s="103"/>
      <c r="TKU26" s="103"/>
      <c r="TKV26" s="103"/>
      <c r="TKW26" s="103"/>
      <c r="TKX26" s="103"/>
      <c r="TKY26" s="103"/>
      <c r="TKZ26" s="103"/>
      <c r="TLA26" s="103"/>
      <c r="TLB26" s="103"/>
      <c r="TLC26" s="103"/>
      <c r="TLD26" s="103"/>
      <c r="TLE26" s="103"/>
      <c r="TLF26" s="103"/>
      <c r="TLG26" s="103"/>
      <c r="TLH26" s="103"/>
      <c r="TLI26" s="103"/>
      <c r="TLJ26" s="103"/>
      <c r="TLK26" s="103"/>
      <c r="TLL26" s="103"/>
      <c r="TLM26" s="103"/>
      <c r="TLN26" s="103"/>
      <c r="TLO26" s="103"/>
      <c r="TLP26" s="103"/>
      <c r="TLQ26" s="103"/>
      <c r="TLR26" s="103"/>
      <c r="TLS26" s="103"/>
      <c r="TLT26" s="103"/>
      <c r="TLU26" s="103"/>
      <c r="TLV26" s="103"/>
      <c r="TLW26" s="103"/>
      <c r="TLX26" s="103"/>
      <c r="TLY26" s="103"/>
      <c r="TLZ26" s="103"/>
      <c r="TMA26" s="103"/>
      <c r="TMB26" s="103"/>
      <c r="TMC26" s="103"/>
      <c r="TMD26" s="103"/>
      <c r="TME26" s="103"/>
      <c r="TMF26" s="103"/>
      <c r="TMG26" s="103"/>
      <c r="TMH26" s="103"/>
      <c r="TMI26" s="103"/>
      <c r="TMJ26" s="103"/>
      <c r="TMK26" s="103"/>
      <c r="TML26" s="103"/>
      <c r="TMM26" s="103"/>
      <c r="TMN26" s="103"/>
      <c r="TMO26" s="103"/>
      <c r="TMP26" s="103"/>
      <c r="TMQ26" s="103"/>
      <c r="TMR26" s="103"/>
      <c r="TMS26" s="103"/>
      <c r="TMT26" s="103"/>
      <c r="TMU26" s="103"/>
      <c r="TMV26" s="103"/>
      <c r="TMW26" s="103"/>
      <c r="TMX26" s="103"/>
      <c r="TMY26" s="103"/>
      <c r="TMZ26" s="103"/>
      <c r="TNA26" s="103"/>
      <c r="TNB26" s="103"/>
      <c r="TNC26" s="103"/>
      <c r="TND26" s="103"/>
      <c r="TNE26" s="103"/>
      <c r="TNF26" s="103"/>
      <c r="TNG26" s="103"/>
      <c r="TNH26" s="103"/>
      <c r="TNI26" s="103"/>
      <c r="TNJ26" s="103"/>
      <c r="TNK26" s="103"/>
      <c r="TNL26" s="103"/>
      <c r="TNM26" s="103"/>
      <c r="TNN26" s="103"/>
      <c r="TNO26" s="103"/>
      <c r="TNP26" s="103"/>
      <c r="TNQ26" s="103"/>
      <c r="TNR26" s="103"/>
      <c r="TNS26" s="103"/>
      <c r="TNT26" s="103"/>
      <c r="TNU26" s="103"/>
      <c r="TNV26" s="103"/>
      <c r="TNW26" s="103"/>
      <c r="TNX26" s="103"/>
      <c r="TNY26" s="103"/>
      <c r="TNZ26" s="103"/>
      <c r="TOA26" s="103"/>
      <c r="TOB26" s="103"/>
      <c r="TOC26" s="103"/>
      <c r="TOD26" s="103"/>
      <c r="TOE26" s="103"/>
      <c r="TOF26" s="103"/>
      <c r="TOG26" s="103"/>
      <c r="TOH26" s="103"/>
      <c r="TOI26" s="103"/>
      <c r="TOJ26" s="103"/>
      <c r="TOK26" s="103"/>
      <c r="TOL26" s="103"/>
      <c r="TOM26" s="103"/>
      <c r="TON26" s="103"/>
      <c r="TOO26" s="103"/>
      <c r="TOP26" s="103"/>
      <c r="TOQ26" s="103"/>
      <c r="TOR26" s="103"/>
      <c r="TOS26" s="103"/>
      <c r="TOT26" s="103"/>
      <c r="TOU26" s="103"/>
      <c r="TOV26" s="103"/>
      <c r="TOW26" s="103"/>
      <c r="TOX26" s="103"/>
      <c r="TOY26" s="103"/>
      <c r="TOZ26" s="103"/>
      <c r="TPA26" s="103"/>
      <c r="TPB26" s="103"/>
      <c r="TPC26" s="103"/>
      <c r="TPD26" s="103"/>
      <c r="TPE26" s="103"/>
      <c r="TPF26" s="103"/>
      <c r="TPG26" s="103"/>
      <c r="TPH26" s="103"/>
      <c r="TPI26" s="103"/>
      <c r="TPJ26" s="103"/>
      <c r="TPK26" s="103"/>
      <c r="TPL26" s="103"/>
      <c r="TPM26" s="103"/>
      <c r="TPN26" s="103"/>
      <c r="TPO26" s="103"/>
      <c r="TPP26" s="103"/>
      <c r="TPQ26" s="103"/>
      <c r="TPR26" s="103"/>
      <c r="TPS26" s="103"/>
      <c r="TPT26" s="103"/>
      <c r="TPU26" s="103"/>
      <c r="TPV26" s="103"/>
      <c r="TPW26" s="103"/>
      <c r="TPX26" s="103"/>
      <c r="TPY26" s="103"/>
      <c r="TPZ26" s="103"/>
      <c r="TQA26" s="103"/>
      <c r="TQB26" s="103"/>
      <c r="TQC26" s="103"/>
      <c r="TQD26" s="103"/>
      <c r="TQE26" s="103"/>
      <c r="TQF26" s="103"/>
      <c r="TQG26" s="103"/>
      <c r="TQH26" s="103"/>
      <c r="TQI26" s="103"/>
      <c r="TQJ26" s="103"/>
      <c r="TQK26" s="103"/>
      <c r="TQL26" s="103"/>
      <c r="TQM26" s="103"/>
      <c r="TQN26" s="103"/>
      <c r="TQO26" s="103"/>
      <c r="TQP26" s="103"/>
      <c r="TQQ26" s="103"/>
      <c r="TQR26" s="103"/>
      <c r="TQS26" s="103"/>
      <c r="TQT26" s="103"/>
      <c r="TQU26" s="103"/>
      <c r="TQV26" s="103"/>
      <c r="TQW26" s="103"/>
      <c r="TQX26" s="103"/>
      <c r="TQY26" s="103"/>
      <c r="TQZ26" s="103"/>
      <c r="TRA26" s="103"/>
      <c r="TRB26" s="103"/>
      <c r="TRC26" s="103"/>
      <c r="TRD26" s="103"/>
      <c r="TRE26" s="103"/>
      <c r="TRF26" s="103"/>
      <c r="TRG26" s="103"/>
      <c r="TRH26" s="103"/>
      <c r="TRI26" s="103"/>
      <c r="TRJ26" s="103"/>
      <c r="TRK26" s="103"/>
      <c r="TRL26" s="103"/>
      <c r="TRM26" s="103"/>
      <c r="TRN26" s="103"/>
      <c r="TRO26" s="103"/>
      <c r="TRP26" s="103"/>
      <c r="TRQ26" s="103"/>
      <c r="TRR26" s="103"/>
      <c r="TRS26" s="103"/>
      <c r="TRT26" s="103"/>
      <c r="TRU26" s="103"/>
      <c r="TRV26" s="103"/>
      <c r="TRW26" s="103"/>
      <c r="TRX26" s="103"/>
      <c r="TRY26" s="103"/>
      <c r="TRZ26" s="103"/>
      <c r="TSA26" s="103"/>
      <c r="TSB26" s="103"/>
      <c r="TSC26" s="103"/>
      <c r="TSD26" s="103"/>
      <c r="TSE26" s="103"/>
      <c r="TSF26" s="103"/>
      <c r="TSG26" s="103"/>
      <c r="TSH26" s="103"/>
      <c r="TSI26" s="103"/>
      <c r="TSJ26" s="103"/>
      <c r="TSK26" s="103"/>
      <c r="TSL26" s="103"/>
      <c r="TSM26" s="103"/>
      <c r="TSN26" s="103"/>
      <c r="TSO26" s="103"/>
      <c r="TSP26" s="103"/>
      <c r="TSQ26" s="103"/>
      <c r="TSR26" s="103"/>
      <c r="TSS26" s="103"/>
      <c r="TST26" s="103"/>
      <c r="TSU26" s="103"/>
      <c r="TSV26" s="103"/>
      <c r="TSW26" s="103"/>
      <c r="TSX26" s="103"/>
      <c r="TSY26" s="103"/>
      <c r="TSZ26" s="103"/>
      <c r="TTA26" s="103"/>
      <c r="TTB26" s="103"/>
      <c r="TTC26" s="103"/>
      <c r="TTD26" s="103"/>
      <c r="TTE26" s="103"/>
      <c r="TTF26" s="103"/>
      <c r="TTG26" s="103"/>
      <c r="TTH26" s="103"/>
      <c r="TTI26" s="103"/>
      <c r="TTJ26" s="103"/>
      <c r="TTK26" s="103"/>
      <c r="TTL26" s="103"/>
      <c r="TTM26" s="103"/>
      <c r="TTN26" s="103"/>
      <c r="TTO26" s="103"/>
      <c r="TTP26" s="103"/>
      <c r="TTQ26" s="103"/>
      <c r="TTR26" s="103"/>
      <c r="TTS26" s="103"/>
      <c r="TTT26" s="103"/>
      <c r="TTU26" s="103"/>
      <c r="TTV26" s="103"/>
      <c r="TTW26" s="103"/>
      <c r="TTX26" s="103"/>
      <c r="TTY26" s="103"/>
      <c r="TTZ26" s="103"/>
      <c r="TUA26" s="103"/>
      <c r="TUB26" s="103"/>
      <c r="TUC26" s="103"/>
      <c r="TUD26" s="103"/>
      <c r="TUE26" s="103"/>
      <c r="TUF26" s="103"/>
      <c r="TUG26" s="103"/>
      <c r="TUH26" s="103"/>
      <c r="TUI26" s="103"/>
      <c r="TUJ26" s="103"/>
      <c r="TUK26" s="103"/>
      <c r="TUL26" s="103"/>
      <c r="TUM26" s="103"/>
      <c r="TUN26" s="103"/>
      <c r="TUO26" s="103"/>
      <c r="TUP26" s="103"/>
      <c r="TUQ26" s="103"/>
      <c r="TUR26" s="103"/>
      <c r="TUS26" s="103"/>
      <c r="TUT26" s="103"/>
      <c r="TUU26" s="103"/>
      <c r="TUV26" s="103"/>
      <c r="TUW26" s="103"/>
      <c r="TUX26" s="103"/>
      <c r="TUY26" s="103"/>
      <c r="TUZ26" s="103"/>
      <c r="TVA26" s="103"/>
      <c r="TVB26" s="103"/>
      <c r="TVC26" s="103"/>
      <c r="TVD26" s="103"/>
      <c r="TVE26" s="103"/>
      <c r="TVF26" s="103"/>
      <c r="TVG26" s="103"/>
      <c r="TVH26" s="103"/>
      <c r="TVI26" s="103"/>
      <c r="TVJ26" s="103"/>
      <c r="TVK26" s="103"/>
      <c r="TVL26" s="103"/>
      <c r="TVM26" s="103"/>
      <c r="TVN26" s="103"/>
      <c r="TVO26" s="103"/>
      <c r="TVP26" s="103"/>
      <c r="TVQ26" s="103"/>
      <c r="TVR26" s="103"/>
      <c r="TVS26" s="103"/>
      <c r="TVT26" s="103"/>
      <c r="TVU26" s="103"/>
      <c r="TVV26" s="103"/>
      <c r="TVW26" s="103"/>
      <c r="TVX26" s="103"/>
      <c r="TVY26" s="103"/>
      <c r="TVZ26" s="103"/>
      <c r="TWA26" s="103"/>
      <c r="TWB26" s="103"/>
      <c r="TWC26" s="103"/>
      <c r="TWD26" s="103"/>
      <c r="TWE26" s="103"/>
      <c r="TWF26" s="103"/>
      <c r="TWG26" s="103"/>
      <c r="TWH26" s="103"/>
      <c r="TWI26" s="103"/>
      <c r="TWJ26" s="103"/>
      <c r="TWK26" s="103"/>
      <c r="TWL26" s="103"/>
      <c r="TWM26" s="103"/>
      <c r="TWN26" s="103"/>
      <c r="TWO26" s="103"/>
      <c r="TWP26" s="103"/>
      <c r="TWQ26" s="103"/>
      <c r="TWR26" s="103"/>
      <c r="TWS26" s="103"/>
      <c r="TWT26" s="103"/>
      <c r="TWU26" s="103"/>
      <c r="TWV26" s="103"/>
      <c r="TWW26" s="103"/>
      <c r="TWX26" s="103"/>
      <c r="TWY26" s="103"/>
      <c r="TWZ26" s="103"/>
      <c r="TXA26" s="103"/>
      <c r="TXB26" s="103"/>
      <c r="TXC26" s="103"/>
      <c r="TXD26" s="103"/>
      <c r="TXE26" s="103"/>
      <c r="TXF26" s="103"/>
      <c r="TXG26" s="103"/>
      <c r="TXH26" s="103"/>
      <c r="TXI26" s="103"/>
      <c r="TXJ26" s="103"/>
      <c r="TXK26" s="103"/>
      <c r="TXL26" s="103"/>
      <c r="TXM26" s="103"/>
      <c r="TXN26" s="103"/>
      <c r="TXO26" s="103"/>
      <c r="TXP26" s="103"/>
      <c r="TXQ26" s="103"/>
      <c r="TXR26" s="103"/>
      <c r="TXS26" s="103"/>
      <c r="TXT26" s="103"/>
      <c r="TXU26" s="103"/>
      <c r="TXV26" s="103"/>
      <c r="TXW26" s="103"/>
      <c r="TXX26" s="103"/>
      <c r="TXY26" s="103"/>
      <c r="TXZ26" s="103"/>
      <c r="TYA26" s="103"/>
      <c r="TYB26" s="103"/>
      <c r="TYC26" s="103"/>
      <c r="TYD26" s="103"/>
      <c r="TYE26" s="103"/>
      <c r="TYF26" s="103"/>
      <c r="TYG26" s="103"/>
      <c r="TYH26" s="103"/>
      <c r="TYI26" s="103"/>
      <c r="TYJ26" s="103"/>
      <c r="TYK26" s="103"/>
      <c r="TYL26" s="103"/>
      <c r="TYM26" s="103"/>
      <c r="TYN26" s="103"/>
      <c r="TYO26" s="103"/>
      <c r="TYP26" s="103"/>
      <c r="TYQ26" s="103"/>
      <c r="TYR26" s="103"/>
      <c r="TYS26" s="103"/>
      <c r="TYT26" s="103"/>
      <c r="TYU26" s="103"/>
      <c r="TYV26" s="103"/>
      <c r="TYW26" s="103"/>
      <c r="TYX26" s="103"/>
      <c r="TYY26" s="103"/>
      <c r="TYZ26" s="103"/>
      <c r="TZA26" s="103"/>
      <c r="TZB26" s="103"/>
      <c r="TZC26" s="103"/>
      <c r="TZD26" s="103"/>
      <c r="TZE26" s="103"/>
      <c r="TZF26" s="103"/>
      <c r="TZG26" s="103"/>
      <c r="TZH26" s="103"/>
      <c r="TZI26" s="103"/>
      <c r="TZJ26" s="103"/>
      <c r="TZK26" s="103"/>
      <c r="TZL26" s="103"/>
      <c r="TZM26" s="103"/>
      <c r="TZN26" s="103"/>
      <c r="TZO26" s="103"/>
      <c r="TZP26" s="103"/>
      <c r="TZQ26" s="103"/>
      <c r="TZR26" s="103"/>
      <c r="TZS26" s="103"/>
      <c r="TZT26" s="103"/>
      <c r="TZU26" s="103"/>
      <c r="TZV26" s="103"/>
      <c r="TZW26" s="103"/>
      <c r="TZX26" s="103"/>
      <c r="TZY26" s="103"/>
      <c r="TZZ26" s="103"/>
      <c r="UAA26" s="103"/>
      <c r="UAB26" s="103"/>
      <c r="UAC26" s="103"/>
      <c r="UAD26" s="103"/>
      <c r="UAE26" s="103"/>
      <c r="UAF26" s="103"/>
      <c r="UAG26" s="103"/>
      <c r="UAH26" s="103"/>
      <c r="UAI26" s="103"/>
      <c r="UAJ26" s="103"/>
      <c r="UAK26" s="103"/>
      <c r="UAL26" s="103"/>
      <c r="UAM26" s="103"/>
      <c r="UAN26" s="103"/>
      <c r="UAO26" s="103"/>
      <c r="UAP26" s="103"/>
      <c r="UAQ26" s="103"/>
      <c r="UAR26" s="103"/>
      <c r="UAS26" s="103"/>
      <c r="UAT26" s="103"/>
      <c r="UAU26" s="103"/>
      <c r="UAV26" s="103"/>
      <c r="UAW26" s="103"/>
      <c r="UAX26" s="103"/>
      <c r="UAY26" s="103"/>
      <c r="UAZ26" s="103"/>
      <c r="UBA26" s="103"/>
      <c r="UBB26" s="103"/>
      <c r="UBC26" s="103"/>
      <c r="UBD26" s="103"/>
      <c r="UBE26" s="103"/>
      <c r="UBF26" s="103"/>
      <c r="UBG26" s="103"/>
      <c r="UBH26" s="103"/>
      <c r="UBI26" s="103"/>
      <c r="UBJ26" s="103"/>
      <c r="UBK26" s="103"/>
      <c r="UBL26" s="103"/>
      <c r="UBM26" s="103"/>
      <c r="UBN26" s="103"/>
      <c r="UBO26" s="103"/>
      <c r="UBP26" s="103"/>
      <c r="UBQ26" s="103"/>
      <c r="UBR26" s="103"/>
      <c r="UBS26" s="103"/>
      <c r="UBT26" s="103"/>
      <c r="UBU26" s="103"/>
      <c r="UBV26" s="103"/>
      <c r="UBW26" s="103"/>
      <c r="UBX26" s="103"/>
      <c r="UBY26" s="103"/>
      <c r="UBZ26" s="103"/>
      <c r="UCA26" s="103"/>
      <c r="UCB26" s="103"/>
      <c r="UCC26" s="103"/>
      <c r="UCD26" s="103"/>
      <c r="UCE26" s="103"/>
      <c r="UCF26" s="103"/>
      <c r="UCG26" s="103"/>
      <c r="UCH26" s="103"/>
      <c r="UCI26" s="103"/>
      <c r="UCJ26" s="103"/>
      <c r="UCK26" s="103"/>
      <c r="UCL26" s="103"/>
      <c r="UCM26" s="103"/>
      <c r="UCN26" s="103"/>
      <c r="UCO26" s="103"/>
      <c r="UCP26" s="103"/>
      <c r="UCQ26" s="103"/>
      <c r="UCR26" s="103"/>
      <c r="UCS26" s="103"/>
      <c r="UCT26" s="103"/>
      <c r="UCU26" s="103"/>
      <c r="UCV26" s="103"/>
      <c r="UCW26" s="103"/>
      <c r="UCX26" s="103"/>
      <c r="UCY26" s="103"/>
      <c r="UCZ26" s="103"/>
      <c r="UDA26" s="103"/>
      <c r="UDB26" s="103"/>
      <c r="UDC26" s="103"/>
      <c r="UDD26" s="103"/>
      <c r="UDE26" s="103"/>
      <c r="UDF26" s="103"/>
      <c r="UDG26" s="103"/>
      <c r="UDH26" s="103"/>
      <c r="UDI26" s="103"/>
      <c r="UDJ26" s="103"/>
      <c r="UDK26" s="103"/>
      <c r="UDL26" s="103"/>
      <c r="UDM26" s="103"/>
      <c r="UDN26" s="103"/>
      <c r="UDO26" s="103"/>
      <c r="UDP26" s="103"/>
      <c r="UDQ26" s="103"/>
      <c r="UDR26" s="103"/>
      <c r="UDS26" s="103"/>
      <c r="UDT26" s="103"/>
      <c r="UDU26" s="103"/>
      <c r="UDV26" s="103"/>
      <c r="UDW26" s="103"/>
      <c r="UDX26" s="103"/>
      <c r="UDY26" s="103"/>
      <c r="UDZ26" s="103"/>
      <c r="UEA26" s="103"/>
      <c r="UEB26" s="103"/>
      <c r="UEC26" s="103"/>
      <c r="UED26" s="103"/>
      <c r="UEE26" s="103"/>
      <c r="UEF26" s="103"/>
      <c r="UEG26" s="103"/>
      <c r="UEH26" s="103"/>
      <c r="UEI26" s="103"/>
      <c r="UEJ26" s="103"/>
      <c r="UEK26" s="103"/>
      <c r="UEL26" s="103"/>
      <c r="UEM26" s="103"/>
      <c r="UEN26" s="103"/>
      <c r="UEO26" s="103"/>
      <c r="UEP26" s="103"/>
      <c r="UEQ26" s="103"/>
      <c r="UER26" s="103"/>
      <c r="UES26" s="103"/>
      <c r="UET26" s="103"/>
      <c r="UEU26" s="103"/>
      <c r="UEV26" s="103"/>
      <c r="UEW26" s="103"/>
      <c r="UEX26" s="103"/>
      <c r="UEY26" s="103"/>
      <c r="UEZ26" s="103"/>
      <c r="UFA26" s="103"/>
      <c r="UFB26" s="103"/>
      <c r="UFC26" s="103"/>
      <c r="UFD26" s="103"/>
      <c r="UFE26" s="103"/>
      <c r="UFF26" s="103"/>
      <c r="UFG26" s="103"/>
      <c r="UFH26" s="103"/>
      <c r="UFI26" s="103"/>
      <c r="UFJ26" s="103"/>
      <c r="UFK26" s="103"/>
      <c r="UFL26" s="103"/>
      <c r="UFM26" s="103"/>
      <c r="UFN26" s="103"/>
      <c r="UFO26" s="103"/>
      <c r="UFP26" s="103"/>
      <c r="UFQ26" s="103"/>
      <c r="UFR26" s="103"/>
      <c r="UFS26" s="103"/>
      <c r="UFT26" s="103"/>
      <c r="UFU26" s="103"/>
      <c r="UFV26" s="103"/>
      <c r="UFW26" s="103"/>
      <c r="UFX26" s="103"/>
      <c r="UFY26" s="103"/>
      <c r="UFZ26" s="103"/>
      <c r="UGA26" s="103"/>
      <c r="UGB26" s="103"/>
      <c r="UGC26" s="103"/>
      <c r="UGD26" s="103"/>
      <c r="UGE26" s="103"/>
      <c r="UGF26" s="103"/>
      <c r="UGG26" s="103"/>
      <c r="UGH26" s="103"/>
      <c r="UGI26" s="103"/>
      <c r="UGJ26" s="103"/>
      <c r="UGK26" s="103"/>
      <c r="UGL26" s="103"/>
      <c r="UGM26" s="103"/>
      <c r="UGN26" s="103"/>
      <c r="UGO26" s="103"/>
      <c r="UGP26" s="103"/>
      <c r="UGQ26" s="103"/>
      <c r="UGR26" s="103"/>
      <c r="UGS26" s="103"/>
      <c r="UGT26" s="103"/>
      <c r="UGU26" s="103"/>
      <c r="UGV26" s="103"/>
      <c r="UGW26" s="103"/>
      <c r="UGX26" s="103"/>
      <c r="UGY26" s="103"/>
      <c r="UGZ26" s="103"/>
      <c r="UHA26" s="103"/>
      <c r="UHB26" s="103"/>
      <c r="UHC26" s="103"/>
      <c r="UHD26" s="103"/>
      <c r="UHE26" s="103"/>
      <c r="UHF26" s="103"/>
      <c r="UHG26" s="103"/>
      <c r="UHH26" s="103"/>
      <c r="UHI26" s="103"/>
      <c r="UHJ26" s="103"/>
      <c r="UHK26" s="103"/>
      <c r="UHL26" s="103"/>
      <c r="UHM26" s="103"/>
      <c r="UHN26" s="103"/>
      <c r="UHO26" s="103"/>
      <c r="UHP26" s="103"/>
      <c r="UHQ26" s="103"/>
      <c r="UHR26" s="103"/>
      <c r="UHS26" s="103"/>
      <c r="UHT26" s="103"/>
      <c r="UHU26" s="103"/>
      <c r="UHV26" s="103"/>
      <c r="UHW26" s="103"/>
      <c r="UHX26" s="103"/>
      <c r="UHY26" s="103"/>
      <c r="UHZ26" s="103"/>
      <c r="UIA26" s="103"/>
      <c r="UIB26" s="103"/>
      <c r="UIC26" s="103"/>
      <c r="UID26" s="103"/>
      <c r="UIE26" s="103"/>
      <c r="UIF26" s="103"/>
      <c r="UIG26" s="103"/>
      <c r="UIH26" s="103"/>
      <c r="UII26" s="103"/>
      <c r="UIJ26" s="103"/>
      <c r="UIK26" s="103"/>
      <c r="UIL26" s="103"/>
      <c r="UIM26" s="103"/>
      <c r="UIN26" s="103"/>
      <c r="UIO26" s="103"/>
      <c r="UIP26" s="103"/>
      <c r="UIQ26" s="103"/>
      <c r="UIR26" s="103"/>
      <c r="UIS26" s="103"/>
      <c r="UIT26" s="103"/>
      <c r="UIU26" s="103"/>
      <c r="UIV26" s="103"/>
      <c r="UIW26" s="103"/>
      <c r="UIX26" s="103"/>
      <c r="UIY26" s="103"/>
      <c r="UIZ26" s="103"/>
      <c r="UJA26" s="103"/>
      <c r="UJB26" s="103"/>
      <c r="UJC26" s="103"/>
      <c r="UJD26" s="103"/>
      <c r="UJE26" s="103"/>
      <c r="UJF26" s="103"/>
      <c r="UJG26" s="103"/>
      <c r="UJH26" s="103"/>
      <c r="UJI26" s="103"/>
      <c r="UJJ26" s="103"/>
      <c r="UJK26" s="103"/>
      <c r="UJL26" s="103"/>
      <c r="UJM26" s="103"/>
      <c r="UJN26" s="103"/>
      <c r="UJO26" s="103"/>
      <c r="UJP26" s="103"/>
      <c r="UJQ26" s="103"/>
      <c r="UJR26" s="103"/>
      <c r="UJS26" s="103"/>
      <c r="UJT26" s="103"/>
      <c r="UJU26" s="103"/>
      <c r="UJV26" s="103"/>
      <c r="UJW26" s="103"/>
      <c r="UJX26" s="103"/>
      <c r="UJY26" s="103"/>
      <c r="UJZ26" s="103"/>
      <c r="UKA26" s="103"/>
      <c r="UKB26" s="103"/>
      <c r="UKC26" s="103"/>
      <c r="UKD26" s="103"/>
      <c r="UKE26" s="103"/>
      <c r="UKF26" s="103"/>
      <c r="UKG26" s="103"/>
      <c r="UKH26" s="103"/>
      <c r="UKI26" s="103"/>
      <c r="UKJ26" s="103"/>
      <c r="UKK26" s="103"/>
      <c r="UKL26" s="103"/>
      <c r="UKM26" s="103"/>
      <c r="UKN26" s="103"/>
      <c r="UKO26" s="103"/>
      <c r="UKP26" s="103"/>
      <c r="UKQ26" s="103"/>
      <c r="UKR26" s="103"/>
      <c r="UKS26" s="103"/>
      <c r="UKT26" s="103"/>
      <c r="UKU26" s="103"/>
      <c r="UKV26" s="103"/>
      <c r="UKW26" s="103"/>
      <c r="UKX26" s="103"/>
      <c r="UKY26" s="103"/>
      <c r="UKZ26" s="103"/>
      <c r="ULA26" s="103"/>
      <c r="ULB26" s="103"/>
      <c r="ULC26" s="103"/>
      <c r="ULD26" s="103"/>
      <c r="ULE26" s="103"/>
      <c r="ULF26" s="103"/>
      <c r="ULG26" s="103"/>
      <c r="ULH26" s="103"/>
      <c r="ULI26" s="103"/>
      <c r="ULJ26" s="103"/>
      <c r="ULK26" s="103"/>
      <c r="ULL26" s="103"/>
      <c r="ULM26" s="103"/>
      <c r="ULN26" s="103"/>
      <c r="ULO26" s="103"/>
      <c r="ULP26" s="103"/>
      <c r="ULQ26" s="103"/>
      <c r="ULR26" s="103"/>
      <c r="ULS26" s="103"/>
      <c r="ULT26" s="103"/>
      <c r="ULU26" s="103"/>
      <c r="ULV26" s="103"/>
      <c r="ULW26" s="103"/>
      <c r="ULX26" s="103"/>
      <c r="ULY26" s="103"/>
      <c r="ULZ26" s="103"/>
      <c r="UMA26" s="103"/>
      <c r="UMB26" s="103"/>
      <c r="UMC26" s="103"/>
      <c r="UMD26" s="103"/>
      <c r="UME26" s="103"/>
      <c r="UMF26" s="103"/>
      <c r="UMG26" s="103"/>
      <c r="UMH26" s="103"/>
      <c r="UMI26" s="103"/>
      <c r="UMJ26" s="103"/>
      <c r="UMK26" s="103"/>
      <c r="UML26" s="103"/>
      <c r="UMM26" s="103"/>
      <c r="UMN26" s="103"/>
      <c r="UMO26" s="103"/>
      <c r="UMP26" s="103"/>
      <c r="UMQ26" s="103"/>
      <c r="UMR26" s="103"/>
      <c r="UMS26" s="103"/>
      <c r="UMT26" s="103"/>
      <c r="UMU26" s="103"/>
      <c r="UMV26" s="103"/>
      <c r="UMW26" s="103"/>
      <c r="UMX26" s="103"/>
      <c r="UMY26" s="103"/>
      <c r="UMZ26" s="103"/>
      <c r="UNA26" s="103"/>
      <c r="UNB26" s="103"/>
      <c r="UNC26" s="103"/>
      <c r="UND26" s="103"/>
      <c r="UNE26" s="103"/>
      <c r="UNF26" s="103"/>
      <c r="UNG26" s="103"/>
      <c r="UNH26" s="103"/>
      <c r="UNI26" s="103"/>
      <c r="UNJ26" s="103"/>
      <c r="UNK26" s="103"/>
      <c r="UNL26" s="103"/>
      <c r="UNM26" s="103"/>
      <c r="UNN26" s="103"/>
      <c r="UNO26" s="103"/>
      <c r="UNP26" s="103"/>
      <c r="UNQ26" s="103"/>
      <c r="UNR26" s="103"/>
      <c r="UNS26" s="103"/>
      <c r="UNT26" s="103"/>
      <c r="UNU26" s="103"/>
      <c r="UNV26" s="103"/>
      <c r="UNW26" s="103"/>
      <c r="UNX26" s="103"/>
      <c r="UNY26" s="103"/>
      <c r="UNZ26" s="103"/>
      <c r="UOA26" s="103"/>
      <c r="UOB26" s="103"/>
      <c r="UOC26" s="103"/>
      <c r="UOD26" s="103"/>
      <c r="UOE26" s="103"/>
      <c r="UOF26" s="103"/>
      <c r="UOG26" s="103"/>
      <c r="UOH26" s="103"/>
      <c r="UOI26" s="103"/>
      <c r="UOJ26" s="103"/>
      <c r="UOK26" s="103"/>
      <c r="UOL26" s="103"/>
      <c r="UOM26" s="103"/>
      <c r="UON26" s="103"/>
      <c r="UOO26" s="103"/>
      <c r="UOP26" s="103"/>
      <c r="UOQ26" s="103"/>
      <c r="UOR26" s="103"/>
      <c r="UOS26" s="103"/>
      <c r="UOT26" s="103"/>
      <c r="UOU26" s="103"/>
      <c r="UOV26" s="103"/>
      <c r="UOW26" s="103"/>
      <c r="UOX26" s="103"/>
      <c r="UOY26" s="103"/>
      <c r="UOZ26" s="103"/>
      <c r="UPA26" s="103"/>
      <c r="UPB26" s="103"/>
      <c r="UPC26" s="103"/>
      <c r="UPD26" s="103"/>
      <c r="UPE26" s="103"/>
      <c r="UPF26" s="103"/>
      <c r="UPG26" s="103"/>
      <c r="UPH26" s="103"/>
      <c r="UPI26" s="103"/>
      <c r="UPJ26" s="103"/>
      <c r="UPK26" s="103"/>
      <c r="UPL26" s="103"/>
      <c r="UPM26" s="103"/>
      <c r="UPN26" s="103"/>
      <c r="UPO26" s="103"/>
      <c r="UPP26" s="103"/>
      <c r="UPQ26" s="103"/>
      <c r="UPR26" s="103"/>
      <c r="UPS26" s="103"/>
      <c r="UPT26" s="103"/>
      <c r="UPU26" s="103"/>
      <c r="UPV26" s="103"/>
      <c r="UPW26" s="103"/>
      <c r="UPX26" s="103"/>
      <c r="UPY26" s="103"/>
      <c r="UPZ26" s="103"/>
      <c r="UQA26" s="103"/>
      <c r="UQB26" s="103"/>
      <c r="UQC26" s="103"/>
      <c r="UQD26" s="103"/>
      <c r="UQE26" s="103"/>
      <c r="UQF26" s="103"/>
      <c r="UQG26" s="103"/>
      <c r="UQH26" s="103"/>
      <c r="UQI26" s="103"/>
      <c r="UQJ26" s="103"/>
      <c r="UQK26" s="103"/>
      <c r="UQL26" s="103"/>
      <c r="UQM26" s="103"/>
      <c r="UQN26" s="103"/>
      <c r="UQO26" s="103"/>
      <c r="UQP26" s="103"/>
      <c r="UQQ26" s="103"/>
      <c r="UQR26" s="103"/>
      <c r="UQS26" s="103"/>
      <c r="UQT26" s="103"/>
      <c r="UQU26" s="103"/>
      <c r="UQV26" s="103"/>
      <c r="UQW26" s="103"/>
      <c r="UQX26" s="103"/>
      <c r="UQY26" s="103"/>
      <c r="UQZ26" s="103"/>
      <c r="URA26" s="103"/>
      <c r="URB26" s="103"/>
      <c r="URC26" s="103"/>
      <c r="URD26" s="103"/>
      <c r="URE26" s="103"/>
      <c r="URF26" s="103"/>
      <c r="URG26" s="103"/>
      <c r="URH26" s="103"/>
      <c r="URI26" s="103"/>
      <c r="URJ26" s="103"/>
      <c r="URK26" s="103"/>
      <c r="URL26" s="103"/>
      <c r="URM26" s="103"/>
      <c r="URN26" s="103"/>
      <c r="URO26" s="103"/>
      <c r="URP26" s="103"/>
      <c r="URQ26" s="103"/>
      <c r="URR26" s="103"/>
      <c r="URS26" s="103"/>
      <c r="URT26" s="103"/>
      <c r="URU26" s="103"/>
      <c r="URV26" s="103"/>
      <c r="URW26" s="103"/>
      <c r="URX26" s="103"/>
      <c r="URY26" s="103"/>
      <c r="URZ26" s="103"/>
      <c r="USA26" s="103"/>
      <c r="USB26" s="103"/>
      <c r="USC26" s="103"/>
      <c r="USD26" s="103"/>
      <c r="USE26" s="103"/>
      <c r="USF26" s="103"/>
      <c r="USG26" s="103"/>
      <c r="USH26" s="103"/>
      <c r="USI26" s="103"/>
      <c r="USJ26" s="103"/>
      <c r="USK26" s="103"/>
      <c r="USL26" s="103"/>
      <c r="USM26" s="103"/>
      <c r="USN26" s="103"/>
      <c r="USO26" s="103"/>
      <c r="USP26" s="103"/>
      <c r="USQ26" s="103"/>
      <c r="USR26" s="103"/>
      <c r="USS26" s="103"/>
      <c r="UST26" s="103"/>
      <c r="USU26" s="103"/>
      <c r="USV26" s="103"/>
      <c r="USW26" s="103"/>
      <c r="USX26" s="103"/>
      <c r="USY26" s="103"/>
      <c r="USZ26" s="103"/>
      <c r="UTA26" s="103"/>
      <c r="UTB26" s="103"/>
      <c r="UTC26" s="103"/>
      <c r="UTD26" s="103"/>
      <c r="UTE26" s="103"/>
      <c r="UTF26" s="103"/>
      <c r="UTG26" s="103"/>
      <c r="UTH26" s="103"/>
      <c r="UTI26" s="103"/>
      <c r="UTJ26" s="103"/>
      <c r="UTK26" s="103"/>
      <c r="UTL26" s="103"/>
      <c r="UTM26" s="103"/>
      <c r="UTN26" s="103"/>
      <c r="UTO26" s="103"/>
      <c r="UTP26" s="103"/>
      <c r="UTQ26" s="103"/>
      <c r="UTR26" s="103"/>
      <c r="UTS26" s="103"/>
      <c r="UTT26" s="103"/>
      <c r="UTU26" s="103"/>
      <c r="UTV26" s="103"/>
      <c r="UTW26" s="103"/>
      <c r="UTX26" s="103"/>
      <c r="UTY26" s="103"/>
      <c r="UTZ26" s="103"/>
      <c r="UUA26" s="103"/>
      <c r="UUB26" s="103"/>
      <c r="UUC26" s="103"/>
      <c r="UUD26" s="103"/>
      <c r="UUE26" s="103"/>
      <c r="UUF26" s="103"/>
      <c r="UUG26" s="103"/>
      <c r="UUH26" s="103"/>
      <c r="UUI26" s="103"/>
      <c r="UUJ26" s="103"/>
      <c r="UUK26" s="103"/>
      <c r="UUL26" s="103"/>
      <c r="UUM26" s="103"/>
      <c r="UUN26" s="103"/>
      <c r="UUO26" s="103"/>
      <c r="UUP26" s="103"/>
      <c r="UUQ26" s="103"/>
      <c r="UUR26" s="103"/>
      <c r="UUS26" s="103"/>
      <c r="UUT26" s="103"/>
      <c r="UUU26" s="103"/>
      <c r="UUV26" s="103"/>
      <c r="UUW26" s="103"/>
      <c r="UUX26" s="103"/>
      <c r="UUY26" s="103"/>
      <c r="UUZ26" s="103"/>
      <c r="UVA26" s="103"/>
      <c r="UVB26" s="103"/>
      <c r="UVC26" s="103"/>
      <c r="UVD26" s="103"/>
      <c r="UVE26" s="103"/>
      <c r="UVF26" s="103"/>
      <c r="UVG26" s="103"/>
      <c r="UVH26" s="103"/>
      <c r="UVI26" s="103"/>
      <c r="UVJ26" s="103"/>
      <c r="UVK26" s="103"/>
      <c r="UVL26" s="103"/>
      <c r="UVM26" s="103"/>
      <c r="UVN26" s="103"/>
      <c r="UVO26" s="103"/>
      <c r="UVP26" s="103"/>
      <c r="UVQ26" s="103"/>
      <c r="UVR26" s="103"/>
      <c r="UVS26" s="103"/>
      <c r="UVT26" s="103"/>
      <c r="UVU26" s="103"/>
      <c r="UVV26" s="103"/>
      <c r="UVW26" s="103"/>
      <c r="UVX26" s="103"/>
      <c r="UVY26" s="103"/>
      <c r="UVZ26" s="103"/>
      <c r="UWA26" s="103"/>
      <c r="UWB26" s="103"/>
      <c r="UWC26" s="103"/>
      <c r="UWD26" s="103"/>
      <c r="UWE26" s="103"/>
      <c r="UWF26" s="103"/>
      <c r="UWG26" s="103"/>
      <c r="UWH26" s="103"/>
      <c r="UWI26" s="103"/>
      <c r="UWJ26" s="103"/>
      <c r="UWK26" s="103"/>
      <c r="UWL26" s="103"/>
      <c r="UWM26" s="103"/>
      <c r="UWN26" s="103"/>
      <c r="UWO26" s="103"/>
      <c r="UWP26" s="103"/>
      <c r="UWQ26" s="103"/>
      <c r="UWR26" s="103"/>
      <c r="UWS26" s="103"/>
      <c r="UWT26" s="103"/>
      <c r="UWU26" s="103"/>
      <c r="UWV26" s="103"/>
      <c r="UWW26" s="103"/>
      <c r="UWX26" s="103"/>
      <c r="UWY26" s="103"/>
      <c r="UWZ26" s="103"/>
      <c r="UXA26" s="103"/>
      <c r="UXB26" s="103"/>
      <c r="UXC26" s="103"/>
      <c r="UXD26" s="103"/>
      <c r="UXE26" s="103"/>
      <c r="UXF26" s="103"/>
      <c r="UXG26" s="103"/>
      <c r="UXH26" s="103"/>
      <c r="UXI26" s="103"/>
      <c r="UXJ26" s="103"/>
      <c r="UXK26" s="103"/>
      <c r="UXL26" s="103"/>
      <c r="UXM26" s="103"/>
      <c r="UXN26" s="103"/>
      <c r="UXO26" s="103"/>
      <c r="UXP26" s="103"/>
      <c r="UXQ26" s="103"/>
      <c r="UXR26" s="103"/>
      <c r="UXS26" s="103"/>
      <c r="UXT26" s="103"/>
      <c r="UXU26" s="103"/>
      <c r="UXV26" s="103"/>
      <c r="UXW26" s="103"/>
      <c r="UXX26" s="103"/>
      <c r="UXY26" s="103"/>
      <c r="UXZ26" s="103"/>
      <c r="UYA26" s="103"/>
      <c r="UYB26" s="103"/>
      <c r="UYC26" s="103"/>
      <c r="UYD26" s="103"/>
      <c r="UYE26" s="103"/>
      <c r="UYF26" s="103"/>
      <c r="UYG26" s="103"/>
      <c r="UYH26" s="103"/>
      <c r="UYI26" s="103"/>
      <c r="UYJ26" s="103"/>
      <c r="UYK26" s="103"/>
      <c r="UYL26" s="103"/>
      <c r="UYM26" s="103"/>
      <c r="UYN26" s="103"/>
      <c r="UYO26" s="103"/>
      <c r="UYP26" s="103"/>
      <c r="UYQ26" s="103"/>
      <c r="UYR26" s="103"/>
      <c r="UYS26" s="103"/>
      <c r="UYT26" s="103"/>
      <c r="UYU26" s="103"/>
      <c r="UYV26" s="103"/>
      <c r="UYW26" s="103"/>
      <c r="UYX26" s="103"/>
      <c r="UYY26" s="103"/>
      <c r="UYZ26" s="103"/>
      <c r="UZA26" s="103"/>
      <c r="UZB26" s="103"/>
      <c r="UZC26" s="103"/>
      <c r="UZD26" s="103"/>
      <c r="UZE26" s="103"/>
      <c r="UZF26" s="103"/>
      <c r="UZG26" s="103"/>
      <c r="UZH26" s="103"/>
      <c r="UZI26" s="103"/>
      <c r="UZJ26" s="103"/>
      <c r="UZK26" s="103"/>
      <c r="UZL26" s="103"/>
      <c r="UZM26" s="103"/>
      <c r="UZN26" s="103"/>
      <c r="UZO26" s="103"/>
      <c r="UZP26" s="103"/>
      <c r="UZQ26" s="103"/>
      <c r="UZR26" s="103"/>
      <c r="UZS26" s="103"/>
      <c r="UZT26" s="103"/>
      <c r="UZU26" s="103"/>
      <c r="UZV26" s="103"/>
      <c r="UZW26" s="103"/>
      <c r="UZX26" s="103"/>
      <c r="UZY26" s="103"/>
      <c r="UZZ26" s="103"/>
      <c r="VAA26" s="103"/>
      <c r="VAB26" s="103"/>
      <c r="VAC26" s="103"/>
      <c r="VAD26" s="103"/>
      <c r="VAE26" s="103"/>
      <c r="VAF26" s="103"/>
      <c r="VAG26" s="103"/>
      <c r="VAH26" s="103"/>
      <c r="VAI26" s="103"/>
      <c r="VAJ26" s="103"/>
      <c r="VAK26" s="103"/>
      <c r="VAL26" s="103"/>
      <c r="VAM26" s="103"/>
      <c r="VAN26" s="103"/>
      <c r="VAO26" s="103"/>
      <c r="VAP26" s="103"/>
      <c r="VAQ26" s="103"/>
      <c r="VAR26" s="103"/>
      <c r="VAS26" s="103"/>
      <c r="VAT26" s="103"/>
      <c r="VAU26" s="103"/>
      <c r="VAV26" s="103"/>
      <c r="VAW26" s="103"/>
      <c r="VAX26" s="103"/>
      <c r="VAY26" s="103"/>
      <c r="VAZ26" s="103"/>
      <c r="VBA26" s="103"/>
      <c r="VBB26" s="103"/>
      <c r="VBC26" s="103"/>
      <c r="VBD26" s="103"/>
      <c r="VBE26" s="103"/>
      <c r="VBF26" s="103"/>
      <c r="VBG26" s="103"/>
      <c r="VBH26" s="103"/>
      <c r="VBI26" s="103"/>
      <c r="VBJ26" s="103"/>
      <c r="VBK26" s="103"/>
      <c r="VBL26" s="103"/>
      <c r="VBM26" s="103"/>
      <c r="VBN26" s="103"/>
      <c r="VBO26" s="103"/>
      <c r="VBP26" s="103"/>
      <c r="VBQ26" s="103"/>
      <c r="VBR26" s="103"/>
      <c r="VBS26" s="103"/>
      <c r="VBT26" s="103"/>
      <c r="VBU26" s="103"/>
      <c r="VBV26" s="103"/>
      <c r="VBW26" s="103"/>
      <c r="VBX26" s="103"/>
      <c r="VBY26" s="103"/>
      <c r="VBZ26" s="103"/>
      <c r="VCA26" s="103"/>
      <c r="VCB26" s="103"/>
      <c r="VCC26" s="103"/>
      <c r="VCD26" s="103"/>
      <c r="VCE26" s="103"/>
      <c r="VCF26" s="103"/>
      <c r="VCG26" s="103"/>
      <c r="VCH26" s="103"/>
      <c r="VCI26" s="103"/>
      <c r="VCJ26" s="103"/>
      <c r="VCK26" s="103"/>
      <c r="VCL26" s="103"/>
      <c r="VCM26" s="103"/>
      <c r="VCN26" s="103"/>
      <c r="VCO26" s="103"/>
      <c r="VCP26" s="103"/>
      <c r="VCQ26" s="103"/>
      <c r="VCR26" s="103"/>
      <c r="VCS26" s="103"/>
      <c r="VCT26" s="103"/>
      <c r="VCU26" s="103"/>
      <c r="VCV26" s="103"/>
      <c r="VCW26" s="103"/>
      <c r="VCX26" s="103"/>
      <c r="VCY26" s="103"/>
      <c r="VCZ26" s="103"/>
      <c r="VDA26" s="103"/>
      <c r="VDB26" s="103"/>
      <c r="VDC26" s="103"/>
      <c r="VDD26" s="103"/>
      <c r="VDE26" s="103"/>
      <c r="VDF26" s="103"/>
      <c r="VDG26" s="103"/>
      <c r="VDH26" s="103"/>
      <c r="VDI26" s="103"/>
      <c r="VDJ26" s="103"/>
      <c r="VDK26" s="103"/>
      <c r="VDL26" s="103"/>
      <c r="VDM26" s="103"/>
      <c r="VDN26" s="103"/>
      <c r="VDO26" s="103"/>
      <c r="VDP26" s="103"/>
      <c r="VDQ26" s="103"/>
      <c r="VDR26" s="103"/>
      <c r="VDS26" s="103"/>
      <c r="VDT26" s="103"/>
      <c r="VDU26" s="103"/>
      <c r="VDV26" s="103"/>
      <c r="VDW26" s="103"/>
      <c r="VDX26" s="103"/>
      <c r="VDY26" s="103"/>
      <c r="VDZ26" s="103"/>
      <c r="VEA26" s="103"/>
      <c r="VEB26" s="103"/>
      <c r="VEC26" s="103"/>
      <c r="VED26" s="103"/>
      <c r="VEE26" s="103"/>
      <c r="VEF26" s="103"/>
      <c r="VEG26" s="103"/>
      <c r="VEH26" s="103"/>
      <c r="VEI26" s="103"/>
      <c r="VEJ26" s="103"/>
      <c r="VEK26" s="103"/>
      <c r="VEL26" s="103"/>
      <c r="VEM26" s="103"/>
      <c r="VEN26" s="103"/>
      <c r="VEO26" s="103"/>
      <c r="VEP26" s="103"/>
      <c r="VEQ26" s="103"/>
      <c r="VER26" s="103"/>
      <c r="VES26" s="103"/>
      <c r="VET26" s="103"/>
      <c r="VEU26" s="103"/>
      <c r="VEV26" s="103"/>
      <c r="VEW26" s="103"/>
      <c r="VEX26" s="103"/>
      <c r="VEY26" s="103"/>
      <c r="VEZ26" s="103"/>
      <c r="VFA26" s="103"/>
      <c r="VFB26" s="103"/>
      <c r="VFC26" s="103"/>
      <c r="VFD26" s="103"/>
      <c r="VFE26" s="103"/>
      <c r="VFF26" s="103"/>
      <c r="VFG26" s="103"/>
      <c r="VFH26" s="103"/>
      <c r="VFI26" s="103"/>
      <c r="VFJ26" s="103"/>
      <c r="VFK26" s="103"/>
      <c r="VFL26" s="103"/>
      <c r="VFM26" s="103"/>
      <c r="VFN26" s="103"/>
      <c r="VFO26" s="103"/>
      <c r="VFP26" s="103"/>
      <c r="VFQ26" s="103"/>
      <c r="VFR26" s="103"/>
      <c r="VFS26" s="103"/>
      <c r="VFT26" s="103"/>
      <c r="VFU26" s="103"/>
      <c r="VFV26" s="103"/>
      <c r="VFW26" s="103"/>
      <c r="VFX26" s="103"/>
      <c r="VFY26" s="103"/>
      <c r="VFZ26" s="103"/>
      <c r="VGA26" s="103"/>
      <c r="VGB26" s="103"/>
      <c r="VGC26" s="103"/>
      <c r="VGD26" s="103"/>
      <c r="VGE26" s="103"/>
      <c r="VGF26" s="103"/>
      <c r="VGG26" s="103"/>
      <c r="VGH26" s="103"/>
      <c r="VGI26" s="103"/>
      <c r="VGJ26" s="103"/>
      <c r="VGK26" s="103"/>
      <c r="VGL26" s="103"/>
      <c r="VGM26" s="103"/>
      <c r="VGN26" s="103"/>
      <c r="VGO26" s="103"/>
      <c r="VGP26" s="103"/>
      <c r="VGQ26" s="103"/>
      <c r="VGR26" s="103"/>
      <c r="VGS26" s="103"/>
      <c r="VGT26" s="103"/>
      <c r="VGU26" s="103"/>
      <c r="VGV26" s="103"/>
      <c r="VGW26" s="103"/>
      <c r="VGX26" s="103"/>
      <c r="VGY26" s="103"/>
      <c r="VGZ26" s="103"/>
      <c r="VHA26" s="103"/>
      <c r="VHB26" s="103"/>
      <c r="VHC26" s="103"/>
      <c r="VHD26" s="103"/>
      <c r="VHE26" s="103"/>
      <c r="VHF26" s="103"/>
      <c r="VHG26" s="103"/>
      <c r="VHH26" s="103"/>
      <c r="VHI26" s="103"/>
      <c r="VHJ26" s="103"/>
      <c r="VHK26" s="103"/>
      <c r="VHL26" s="103"/>
      <c r="VHM26" s="103"/>
      <c r="VHN26" s="103"/>
      <c r="VHO26" s="103"/>
      <c r="VHP26" s="103"/>
      <c r="VHQ26" s="103"/>
      <c r="VHR26" s="103"/>
      <c r="VHS26" s="103"/>
      <c r="VHT26" s="103"/>
      <c r="VHU26" s="103"/>
      <c r="VHV26" s="103"/>
      <c r="VHW26" s="103"/>
      <c r="VHX26" s="103"/>
      <c r="VHY26" s="103"/>
      <c r="VHZ26" s="103"/>
      <c r="VIA26" s="103"/>
      <c r="VIB26" s="103"/>
      <c r="VIC26" s="103"/>
      <c r="VID26" s="103"/>
      <c r="VIE26" s="103"/>
      <c r="VIF26" s="103"/>
      <c r="VIG26" s="103"/>
      <c r="VIH26" s="103"/>
      <c r="VII26" s="103"/>
      <c r="VIJ26" s="103"/>
      <c r="VIK26" s="103"/>
      <c r="VIL26" s="103"/>
      <c r="VIM26" s="103"/>
      <c r="VIN26" s="103"/>
      <c r="VIO26" s="103"/>
      <c r="VIP26" s="103"/>
      <c r="VIQ26" s="103"/>
      <c r="VIR26" s="103"/>
      <c r="VIS26" s="103"/>
      <c r="VIT26" s="103"/>
      <c r="VIU26" s="103"/>
      <c r="VIV26" s="103"/>
      <c r="VIW26" s="103"/>
      <c r="VIX26" s="103"/>
      <c r="VIY26" s="103"/>
      <c r="VIZ26" s="103"/>
      <c r="VJA26" s="103"/>
      <c r="VJB26" s="103"/>
      <c r="VJC26" s="103"/>
      <c r="VJD26" s="103"/>
      <c r="VJE26" s="103"/>
      <c r="VJF26" s="103"/>
      <c r="VJG26" s="103"/>
      <c r="VJH26" s="103"/>
      <c r="VJI26" s="103"/>
      <c r="VJJ26" s="103"/>
      <c r="VJK26" s="103"/>
      <c r="VJL26" s="103"/>
      <c r="VJM26" s="103"/>
      <c r="VJN26" s="103"/>
      <c r="VJO26" s="103"/>
      <c r="VJP26" s="103"/>
      <c r="VJQ26" s="103"/>
      <c r="VJR26" s="103"/>
      <c r="VJS26" s="103"/>
      <c r="VJT26" s="103"/>
      <c r="VJU26" s="103"/>
      <c r="VJV26" s="103"/>
      <c r="VJW26" s="103"/>
      <c r="VJX26" s="103"/>
      <c r="VJY26" s="103"/>
      <c r="VJZ26" s="103"/>
      <c r="VKA26" s="103"/>
      <c r="VKB26" s="103"/>
      <c r="VKC26" s="103"/>
      <c r="VKD26" s="103"/>
      <c r="VKE26" s="103"/>
      <c r="VKF26" s="103"/>
      <c r="VKG26" s="103"/>
      <c r="VKH26" s="103"/>
      <c r="VKI26" s="103"/>
      <c r="VKJ26" s="103"/>
      <c r="VKK26" s="103"/>
      <c r="VKL26" s="103"/>
      <c r="VKM26" s="103"/>
      <c r="VKN26" s="103"/>
      <c r="VKO26" s="103"/>
      <c r="VKP26" s="103"/>
      <c r="VKQ26" s="103"/>
      <c r="VKR26" s="103"/>
      <c r="VKS26" s="103"/>
      <c r="VKT26" s="103"/>
      <c r="VKU26" s="103"/>
      <c r="VKV26" s="103"/>
      <c r="VKW26" s="103"/>
      <c r="VKX26" s="103"/>
      <c r="VKY26" s="103"/>
      <c r="VKZ26" s="103"/>
      <c r="VLA26" s="103"/>
      <c r="VLB26" s="103"/>
      <c r="VLC26" s="103"/>
      <c r="VLD26" s="103"/>
      <c r="VLE26" s="103"/>
      <c r="VLF26" s="103"/>
      <c r="VLG26" s="103"/>
      <c r="VLH26" s="103"/>
      <c r="VLI26" s="103"/>
      <c r="VLJ26" s="103"/>
      <c r="VLK26" s="103"/>
      <c r="VLL26" s="103"/>
      <c r="VLM26" s="103"/>
      <c r="VLN26" s="103"/>
      <c r="VLO26" s="103"/>
      <c r="VLP26" s="103"/>
      <c r="VLQ26" s="103"/>
      <c r="VLR26" s="103"/>
      <c r="VLS26" s="103"/>
      <c r="VLT26" s="103"/>
      <c r="VLU26" s="103"/>
      <c r="VLV26" s="103"/>
      <c r="VLW26" s="103"/>
      <c r="VLX26" s="103"/>
      <c r="VLY26" s="103"/>
      <c r="VLZ26" s="103"/>
      <c r="VMA26" s="103"/>
      <c r="VMB26" s="103"/>
      <c r="VMC26" s="103"/>
      <c r="VMD26" s="103"/>
      <c r="VME26" s="103"/>
      <c r="VMF26" s="103"/>
      <c r="VMG26" s="103"/>
      <c r="VMH26" s="103"/>
      <c r="VMI26" s="103"/>
      <c r="VMJ26" s="103"/>
      <c r="VMK26" s="103"/>
      <c r="VML26" s="103"/>
      <c r="VMM26" s="103"/>
      <c r="VMN26" s="103"/>
      <c r="VMO26" s="103"/>
      <c r="VMP26" s="103"/>
      <c r="VMQ26" s="103"/>
      <c r="VMR26" s="103"/>
      <c r="VMS26" s="103"/>
      <c r="VMT26" s="103"/>
      <c r="VMU26" s="103"/>
      <c r="VMV26" s="103"/>
      <c r="VMW26" s="103"/>
      <c r="VMX26" s="103"/>
      <c r="VMY26" s="103"/>
      <c r="VMZ26" s="103"/>
      <c r="VNA26" s="103"/>
      <c r="VNB26" s="103"/>
      <c r="VNC26" s="103"/>
      <c r="VND26" s="103"/>
      <c r="VNE26" s="103"/>
      <c r="VNF26" s="103"/>
      <c r="VNG26" s="103"/>
      <c r="VNH26" s="103"/>
      <c r="VNI26" s="103"/>
      <c r="VNJ26" s="103"/>
      <c r="VNK26" s="103"/>
      <c r="VNL26" s="103"/>
      <c r="VNM26" s="103"/>
      <c r="VNN26" s="103"/>
      <c r="VNO26" s="103"/>
      <c r="VNP26" s="103"/>
      <c r="VNQ26" s="103"/>
      <c r="VNR26" s="103"/>
      <c r="VNS26" s="103"/>
      <c r="VNT26" s="103"/>
      <c r="VNU26" s="103"/>
      <c r="VNV26" s="103"/>
      <c r="VNW26" s="103"/>
      <c r="VNX26" s="103"/>
      <c r="VNY26" s="103"/>
      <c r="VNZ26" s="103"/>
      <c r="VOA26" s="103"/>
      <c r="VOB26" s="103"/>
      <c r="VOC26" s="103"/>
      <c r="VOD26" s="103"/>
      <c r="VOE26" s="103"/>
      <c r="VOF26" s="103"/>
      <c r="VOG26" s="103"/>
      <c r="VOH26" s="103"/>
      <c r="VOI26" s="103"/>
      <c r="VOJ26" s="103"/>
      <c r="VOK26" s="103"/>
      <c r="VOL26" s="103"/>
      <c r="VOM26" s="103"/>
      <c r="VON26" s="103"/>
      <c r="VOO26" s="103"/>
      <c r="VOP26" s="103"/>
      <c r="VOQ26" s="103"/>
      <c r="VOR26" s="103"/>
      <c r="VOS26" s="103"/>
      <c r="VOT26" s="103"/>
      <c r="VOU26" s="103"/>
      <c r="VOV26" s="103"/>
      <c r="VOW26" s="103"/>
      <c r="VOX26" s="103"/>
      <c r="VOY26" s="103"/>
      <c r="VOZ26" s="103"/>
      <c r="VPA26" s="103"/>
      <c r="VPB26" s="103"/>
      <c r="VPC26" s="103"/>
      <c r="VPD26" s="103"/>
      <c r="VPE26" s="103"/>
      <c r="VPF26" s="103"/>
      <c r="VPG26" s="103"/>
      <c r="VPH26" s="103"/>
      <c r="VPI26" s="103"/>
      <c r="VPJ26" s="103"/>
      <c r="VPK26" s="103"/>
      <c r="VPL26" s="103"/>
      <c r="VPM26" s="103"/>
      <c r="VPN26" s="103"/>
      <c r="VPO26" s="103"/>
      <c r="VPP26" s="103"/>
      <c r="VPQ26" s="103"/>
      <c r="VPR26" s="103"/>
      <c r="VPS26" s="103"/>
      <c r="VPT26" s="103"/>
      <c r="VPU26" s="103"/>
      <c r="VPV26" s="103"/>
      <c r="VPW26" s="103"/>
      <c r="VPX26" s="103"/>
      <c r="VPY26" s="103"/>
      <c r="VPZ26" s="103"/>
      <c r="VQA26" s="103"/>
      <c r="VQB26" s="103"/>
      <c r="VQC26" s="103"/>
      <c r="VQD26" s="103"/>
      <c r="VQE26" s="103"/>
      <c r="VQF26" s="103"/>
      <c r="VQG26" s="103"/>
      <c r="VQH26" s="103"/>
      <c r="VQI26" s="103"/>
      <c r="VQJ26" s="103"/>
      <c r="VQK26" s="103"/>
      <c r="VQL26" s="103"/>
      <c r="VQM26" s="103"/>
      <c r="VQN26" s="103"/>
      <c r="VQO26" s="103"/>
      <c r="VQP26" s="103"/>
      <c r="VQQ26" s="103"/>
      <c r="VQR26" s="103"/>
      <c r="VQS26" s="103"/>
      <c r="VQT26" s="103"/>
      <c r="VQU26" s="103"/>
      <c r="VQV26" s="103"/>
      <c r="VQW26" s="103"/>
      <c r="VQX26" s="103"/>
      <c r="VQY26" s="103"/>
      <c r="VQZ26" s="103"/>
      <c r="VRA26" s="103"/>
      <c r="VRB26" s="103"/>
      <c r="VRC26" s="103"/>
      <c r="VRD26" s="103"/>
      <c r="VRE26" s="103"/>
      <c r="VRF26" s="103"/>
      <c r="VRG26" s="103"/>
      <c r="VRH26" s="103"/>
      <c r="VRI26" s="103"/>
      <c r="VRJ26" s="103"/>
      <c r="VRK26" s="103"/>
      <c r="VRL26" s="103"/>
      <c r="VRM26" s="103"/>
      <c r="VRN26" s="103"/>
      <c r="VRO26" s="103"/>
      <c r="VRP26" s="103"/>
      <c r="VRQ26" s="103"/>
      <c r="VRR26" s="103"/>
      <c r="VRS26" s="103"/>
      <c r="VRT26" s="103"/>
      <c r="VRU26" s="103"/>
      <c r="VRV26" s="103"/>
      <c r="VRW26" s="103"/>
      <c r="VRX26" s="103"/>
      <c r="VRY26" s="103"/>
      <c r="VRZ26" s="103"/>
      <c r="VSA26" s="103"/>
      <c r="VSB26" s="103"/>
      <c r="VSC26" s="103"/>
      <c r="VSD26" s="103"/>
      <c r="VSE26" s="103"/>
      <c r="VSF26" s="103"/>
      <c r="VSG26" s="103"/>
      <c r="VSH26" s="103"/>
      <c r="VSI26" s="103"/>
      <c r="VSJ26" s="103"/>
      <c r="VSK26" s="103"/>
      <c r="VSL26" s="103"/>
      <c r="VSM26" s="103"/>
      <c r="VSN26" s="103"/>
      <c r="VSO26" s="103"/>
      <c r="VSP26" s="103"/>
      <c r="VSQ26" s="103"/>
      <c r="VSR26" s="103"/>
      <c r="VSS26" s="103"/>
      <c r="VST26" s="103"/>
      <c r="VSU26" s="103"/>
      <c r="VSV26" s="103"/>
      <c r="VSW26" s="103"/>
      <c r="VSX26" s="103"/>
      <c r="VSY26" s="103"/>
      <c r="VSZ26" s="103"/>
      <c r="VTA26" s="103"/>
      <c r="VTB26" s="103"/>
      <c r="VTC26" s="103"/>
      <c r="VTD26" s="103"/>
      <c r="VTE26" s="103"/>
      <c r="VTF26" s="103"/>
      <c r="VTG26" s="103"/>
      <c r="VTH26" s="103"/>
      <c r="VTI26" s="103"/>
      <c r="VTJ26" s="103"/>
      <c r="VTK26" s="103"/>
      <c r="VTL26" s="103"/>
      <c r="VTM26" s="103"/>
      <c r="VTN26" s="103"/>
      <c r="VTO26" s="103"/>
      <c r="VTP26" s="103"/>
      <c r="VTQ26" s="103"/>
      <c r="VTR26" s="103"/>
      <c r="VTS26" s="103"/>
      <c r="VTT26" s="103"/>
      <c r="VTU26" s="103"/>
      <c r="VTV26" s="103"/>
      <c r="VTW26" s="103"/>
      <c r="VTX26" s="103"/>
      <c r="VTY26" s="103"/>
      <c r="VTZ26" s="103"/>
      <c r="VUA26" s="103"/>
      <c r="VUB26" s="103"/>
      <c r="VUC26" s="103"/>
      <c r="VUD26" s="103"/>
      <c r="VUE26" s="103"/>
      <c r="VUF26" s="103"/>
      <c r="VUG26" s="103"/>
      <c r="VUH26" s="103"/>
      <c r="VUI26" s="103"/>
      <c r="VUJ26" s="103"/>
      <c r="VUK26" s="103"/>
      <c r="VUL26" s="103"/>
      <c r="VUM26" s="103"/>
      <c r="VUN26" s="103"/>
      <c r="VUO26" s="103"/>
      <c r="VUP26" s="103"/>
      <c r="VUQ26" s="103"/>
      <c r="VUR26" s="103"/>
      <c r="VUS26" s="103"/>
      <c r="VUT26" s="103"/>
      <c r="VUU26" s="103"/>
      <c r="VUV26" s="103"/>
      <c r="VUW26" s="103"/>
      <c r="VUX26" s="103"/>
      <c r="VUY26" s="103"/>
      <c r="VUZ26" s="103"/>
      <c r="VVA26" s="103"/>
      <c r="VVB26" s="103"/>
      <c r="VVC26" s="103"/>
      <c r="VVD26" s="103"/>
      <c r="VVE26" s="103"/>
      <c r="VVF26" s="103"/>
      <c r="VVG26" s="103"/>
      <c r="VVH26" s="103"/>
      <c r="VVI26" s="103"/>
      <c r="VVJ26" s="103"/>
      <c r="VVK26" s="103"/>
      <c r="VVL26" s="103"/>
      <c r="VVM26" s="103"/>
      <c r="VVN26" s="103"/>
      <c r="VVO26" s="103"/>
      <c r="VVP26" s="103"/>
      <c r="VVQ26" s="103"/>
      <c r="VVR26" s="103"/>
      <c r="VVS26" s="103"/>
      <c r="VVT26" s="103"/>
      <c r="VVU26" s="103"/>
      <c r="VVV26" s="103"/>
      <c r="VVW26" s="103"/>
      <c r="VVX26" s="103"/>
      <c r="VVY26" s="103"/>
      <c r="VVZ26" s="103"/>
      <c r="VWA26" s="103"/>
      <c r="VWB26" s="103"/>
      <c r="VWC26" s="103"/>
      <c r="VWD26" s="103"/>
      <c r="VWE26" s="103"/>
      <c r="VWF26" s="103"/>
      <c r="VWG26" s="103"/>
      <c r="VWH26" s="103"/>
      <c r="VWI26" s="103"/>
      <c r="VWJ26" s="103"/>
      <c r="VWK26" s="103"/>
      <c r="VWL26" s="103"/>
      <c r="VWM26" s="103"/>
      <c r="VWN26" s="103"/>
      <c r="VWO26" s="103"/>
      <c r="VWP26" s="103"/>
      <c r="VWQ26" s="103"/>
      <c r="VWR26" s="103"/>
      <c r="VWS26" s="103"/>
      <c r="VWT26" s="103"/>
      <c r="VWU26" s="103"/>
      <c r="VWV26" s="103"/>
      <c r="VWW26" s="103"/>
      <c r="VWX26" s="103"/>
      <c r="VWY26" s="103"/>
      <c r="VWZ26" s="103"/>
      <c r="VXA26" s="103"/>
      <c r="VXB26" s="103"/>
      <c r="VXC26" s="103"/>
      <c r="VXD26" s="103"/>
      <c r="VXE26" s="103"/>
      <c r="VXF26" s="103"/>
      <c r="VXG26" s="103"/>
      <c r="VXH26" s="103"/>
      <c r="VXI26" s="103"/>
      <c r="VXJ26" s="103"/>
      <c r="VXK26" s="103"/>
      <c r="VXL26" s="103"/>
      <c r="VXM26" s="103"/>
      <c r="VXN26" s="103"/>
      <c r="VXO26" s="103"/>
      <c r="VXP26" s="103"/>
      <c r="VXQ26" s="103"/>
      <c r="VXR26" s="103"/>
      <c r="VXS26" s="103"/>
      <c r="VXT26" s="103"/>
      <c r="VXU26" s="103"/>
      <c r="VXV26" s="103"/>
      <c r="VXW26" s="103"/>
      <c r="VXX26" s="103"/>
      <c r="VXY26" s="103"/>
      <c r="VXZ26" s="103"/>
      <c r="VYA26" s="103"/>
      <c r="VYB26" s="103"/>
      <c r="VYC26" s="103"/>
      <c r="VYD26" s="103"/>
      <c r="VYE26" s="103"/>
      <c r="VYF26" s="103"/>
      <c r="VYG26" s="103"/>
      <c r="VYH26" s="103"/>
      <c r="VYI26" s="103"/>
      <c r="VYJ26" s="103"/>
      <c r="VYK26" s="103"/>
      <c r="VYL26" s="103"/>
      <c r="VYM26" s="103"/>
      <c r="VYN26" s="103"/>
      <c r="VYO26" s="103"/>
      <c r="VYP26" s="103"/>
      <c r="VYQ26" s="103"/>
      <c r="VYR26" s="103"/>
      <c r="VYS26" s="103"/>
      <c r="VYT26" s="103"/>
      <c r="VYU26" s="103"/>
      <c r="VYV26" s="103"/>
      <c r="VYW26" s="103"/>
      <c r="VYX26" s="103"/>
      <c r="VYY26" s="103"/>
      <c r="VYZ26" s="103"/>
      <c r="VZA26" s="103"/>
      <c r="VZB26" s="103"/>
      <c r="VZC26" s="103"/>
      <c r="VZD26" s="103"/>
      <c r="VZE26" s="103"/>
      <c r="VZF26" s="103"/>
      <c r="VZG26" s="103"/>
      <c r="VZH26" s="103"/>
      <c r="VZI26" s="103"/>
      <c r="VZJ26" s="103"/>
      <c r="VZK26" s="103"/>
      <c r="VZL26" s="103"/>
      <c r="VZM26" s="103"/>
      <c r="VZN26" s="103"/>
      <c r="VZO26" s="103"/>
      <c r="VZP26" s="103"/>
      <c r="VZQ26" s="103"/>
      <c r="VZR26" s="103"/>
      <c r="VZS26" s="103"/>
      <c r="VZT26" s="103"/>
      <c r="VZU26" s="103"/>
      <c r="VZV26" s="103"/>
      <c r="VZW26" s="103"/>
      <c r="VZX26" s="103"/>
      <c r="VZY26" s="103"/>
      <c r="VZZ26" s="103"/>
      <c r="WAA26" s="103"/>
      <c r="WAB26" s="103"/>
      <c r="WAC26" s="103"/>
      <c r="WAD26" s="103"/>
      <c r="WAE26" s="103"/>
      <c r="WAF26" s="103"/>
      <c r="WAG26" s="103"/>
      <c r="WAH26" s="103"/>
      <c r="WAI26" s="103"/>
      <c r="WAJ26" s="103"/>
      <c r="WAK26" s="103"/>
      <c r="WAL26" s="103"/>
      <c r="WAM26" s="103"/>
      <c r="WAN26" s="103"/>
      <c r="WAO26" s="103"/>
      <c r="WAP26" s="103"/>
      <c r="WAQ26" s="103"/>
      <c r="WAR26" s="103"/>
      <c r="WAS26" s="103"/>
      <c r="WAT26" s="103"/>
      <c r="WAU26" s="103"/>
      <c r="WAV26" s="103"/>
      <c r="WAW26" s="103"/>
      <c r="WAX26" s="103"/>
      <c r="WAY26" s="103"/>
      <c r="WAZ26" s="103"/>
      <c r="WBA26" s="103"/>
      <c r="WBB26" s="103"/>
      <c r="WBC26" s="103"/>
      <c r="WBD26" s="103"/>
      <c r="WBE26" s="103"/>
      <c r="WBF26" s="103"/>
      <c r="WBG26" s="103"/>
      <c r="WBH26" s="103"/>
      <c r="WBI26" s="103"/>
      <c r="WBJ26" s="103"/>
      <c r="WBK26" s="103"/>
      <c r="WBL26" s="103"/>
      <c r="WBM26" s="103"/>
      <c r="WBN26" s="103"/>
      <c r="WBO26" s="103"/>
      <c r="WBP26" s="103"/>
      <c r="WBQ26" s="103"/>
      <c r="WBR26" s="103"/>
      <c r="WBS26" s="103"/>
      <c r="WBT26" s="103"/>
      <c r="WBU26" s="103"/>
      <c r="WBV26" s="103"/>
      <c r="WBW26" s="103"/>
      <c r="WBX26" s="103"/>
      <c r="WBY26" s="103"/>
      <c r="WBZ26" s="103"/>
      <c r="WCA26" s="103"/>
      <c r="WCB26" s="103"/>
      <c r="WCC26" s="103"/>
      <c r="WCD26" s="103"/>
      <c r="WCE26" s="103"/>
      <c r="WCF26" s="103"/>
      <c r="WCG26" s="103"/>
      <c r="WCH26" s="103"/>
      <c r="WCI26" s="103"/>
      <c r="WCJ26" s="103"/>
      <c r="WCK26" s="103"/>
      <c r="WCL26" s="103"/>
      <c r="WCM26" s="103"/>
      <c r="WCN26" s="103"/>
      <c r="WCO26" s="103"/>
      <c r="WCP26" s="103"/>
      <c r="WCQ26" s="103"/>
      <c r="WCR26" s="103"/>
      <c r="WCS26" s="103"/>
      <c r="WCT26" s="103"/>
      <c r="WCU26" s="103"/>
      <c r="WCV26" s="103"/>
      <c r="WCW26" s="103"/>
      <c r="WCX26" s="103"/>
      <c r="WCY26" s="103"/>
      <c r="WCZ26" s="103"/>
      <c r="WDA26" s="103"/>
      <c r="WDB26" s="103"/>
      <c r="WDC26" s="103"/>
      <c r="WDD26" s="103"/>
      <c r="WDE26" s="103"/>
      <c r="WDF26" s="103"/>
      <c r="WDG26" s="103"/>
      <c r="WDH26" s="103"/>
      <c r="WDI26" s="103"/>
      <c r="WDJ26" s="103"/>
      <c r="WDK26" s="103"/>
      <c r="WDL26" s="103"/>
      <c r="WDM26" s="103"/>
      <c r="WDN26" s="103"/>
      <c r="WDO26" s="103"/>
      <c r="WDP26" s="103"/>
      <c r="WDQ26" s="103"/>
      <c r="WDR26" s="103"/>
      <c r="WDS26" s="103"/>
      <c r="WDT26" s="103"/>
      <c r="WDU26" s="103"/>
      <c r="WDV26" s="103"/>
      <c r="WDW26" s="103"/>
      <c r="WDX26" s="103"/>
      <c r="WDY26" s="103"/>
      <c r="WDZ26" s="103"/>
      <c r="WEA26" s="103"/>
      <c r="WEB26" s="103"/>
      <c r="WEC26" s="103"/>
      <c r="WED26" s="103"/>
      <c r="WEE26" s="103"/>
      <c r="WEF26" s="103"/>
      <c r="WEG26" s="103"/>
      <c r="WEH26" s="103"/>
      <c r="WEI26" s="103"/>
      <c r="WEJ26" s="103"/>
      <c r="WEK26" s="103"/>
      <c r="WEL26" s="103"/>
      <c r="WEM26" s="103"/>
      <c r="WEN26" s="103"/>
      <c r="WEO26" s="103"/>
      <c r="WEP26" s="103"/>
      <c r="WEQ26" s="103"/>
      <c r="WER26" s="103"/>
      <c r="WES26" s="103"/>
      <c r="WET26" s="103"/>
      <c r="WEU26" s="103"/>
      <c r="WEV26" s="103"/>
      <c r="WEW26" s="103"/>
      <c r="WEX26" s="103"/>
      <c r="WEY26" s="103"/>
      <c r="WEZ26" s="103"/>
      <c r="WFA26" s="103"/>
      <c r="WFB26" s="103"/>
      <c r="WFC26" s="103"/>
      <c r="WFD26" s="103"/>
      <c r="WFE26" s="103"/>
      <c r="WFF26" s="103"/>
      <c r="WFG26" s="103"/>
      <c r="WFH26" s="103"/>
      <c r="WFI26" s="103"/>
      <c r="WFJ26" s="103"/>
      <c r="WFK26" s="103"/>
      <c r="WFL26" s="103"/>
      <c r="WFM26" s="103"/>
      <c r="WFN26" s="103"/>
      <c r="WFO26" s="103"/>
      <c r="WFP26" s="103"/>
      <c r="WFQ26" s="103"/>
      <c r="WFR26" s="103"/>
      <c r="WFS26" s="103"/>
      <c r="WFT26" s="103"/>
      <c r="WFU26" s="103"/>
      <c r="WFV26" s="103"/>
      <c r="WFW26" s="103"/>
      <c r="WFX26" s="103"/>
      <c r="WFY26" s="103"/>
      <c r="WFZ26" s="103"/>
      <c r="WGA26" s="103"/>
      <c r="WGB26" s="103"/>
      <c r="WGC26" s="103"/>
      <c r="WGD26" s="103"/>
      <c r="WGE26" s="103"/>
      <c r="WGF26" s="103"/>
      <c r="WGG26" s="103"/>
      <c r="WGH26" s="103"/>
      <c r="WGI26" s="103"/>
      <c r="WGJ26" s="103"/>
      <c r="WGK26" s="103"/>
      <c r="WGL26" s="103"/>
      <c r="WGM26" s="103"/>
      <c r="WGN26" s="103"/>
      <c r="WGO26" s="103"/>
      <c r="WGP26" s="103"/>
      <c r="WGQ26" s="103"/>
      <c r="WGR26" s="103"/>
      <c r="WGS26" s="103"/>
      <c r="WGT26" s="103"/>
      <c r="WGU26" s="103"/>
      <c r="WGV26" s="103"/>
      <c r="WGW26" s="103"/>
      <c r="WGX26" s="103"/>
      <c r="WGY26" s="103"/>
      <c r="WGZ26" s="103"/>
      <c r="WHA26" s="103"/>
      <c r="WHB26" s="103"/>
      <c r="WHC26" s="103"/>
      <c r="WHD26" s="103"/>
      <c r="WHE26" s="103"/>
      <c r="WHF26" s="103"/>
      <c r="WHG26" s="103"/>
      <c r="WHH26" s="103"/>
      <c r="WHI26" s="103"/>
      <c r="WHJ26" s="103"/>
      <c r="WHK26" s="103"/>
      <c r="WHL26" s="103"/>
      <c r="WHM26" s="103"/>
      <c r="WHN26" s="103"/>
      <c r="WHO26" s="103"/>
      <c r="WHP26" s="103"/>
      <c r="WHQ26" s="103"/>
      <c r="WHR26" s="103"/>
      <c r="WHS26" s="103"/>
      <c r="WHT26" s="103"/>
      <c r="WHU26" s="103"/>
      <c r="WHV26" s="103"/>
      <c r="WHW26" s="103"/>
      <c r="WHX26" s="103"/>
      <c r="WHY26" s="103"/>
      <c r="WHZ26" s="103"/>
      <c r="WIA26" s="103"/>
      <c r="WIB26" s="103"/>
      <c r="WIC26" s="103"/>
      <c r="WID26" s="103"/>
      <c r="WIE26" s="103"/>
      <c r="WIF26" s="103"/>
      <c r="WIG26" s="103"/>
      <c r="WIH26" s="103"/>
      <c r="WII26" s="103"/>
      <c r="WIJ26" s="103"/>
      <c r="WIK26" s="103"/>
      <c r="WIL26" s="103"/>
      <c r="WIM26" s="103"/>
      <c r="WIN26" s="103"/>
      <c r="WIO26" s="103"/>
      <c r="WIP26" s="103"/>
      <c r="WIQ26" s="103"/>
      <c r="WIR26" s="103"/>
      <c r="WIS26" s="103"/>
      <c r="WIT26" s="103"/>
      <c r="WIU26" s="103"/>
      <c r="WIV26" s="103"/>
      <c r="WIW26" s="103"/>
      <c r="WIX26" s="103"/>
      <c r="WIY26" s="103"/>
      <c r="WIZ26" s="103"/>
      <c r="WJA26" s="103"/>
      <c r="WJB26" s="103"/>
      <c r="WJC26" s="103"/>
      <c r="WJD26" s="103"/>
      <c r="WJE26" s="103"/>
      <c r="WJF26" s="103"/>
      <c r="WJG26" s="103"/>
      <c r="WJH26" s="103"/>
      <c r="WJI26" s="103"/>
      <c r="WJJ26" s="103"/>
      <c r="WJK26" s="103"/>
      <c r="WJL26" s="103"/>
      <c r="WJM26" s="103"/>
      <c r="WJN26" s="103"/>
      <c r="WJO26" s="103"/>
      <c r="WJP26" s="103"/>
      <c r="WJQ26" s="103"/>
      <c r="WJR26" s="103"/>
      <c r="WJS26" s="103"/>
      <c r="WJT26" s="103"/>
      <c r="WJU26" s="103"/>
      <c r="WJV26" s="103"/>
      <c r="WJW26" s="103"/>
      <c r="WJX26" s="103"/>
      <c r="WJY26" s="103"/>
      <c r="WJZ26" s="103"/>
      <c r="WKA26" s="103"/>
      <c r="WKB26" s="103"/>
      <c r="WKC26" s="103"/>
      <c r="WKD26" s="103"/>
      <c r="WKE26" s="103"/>
      <c r="WKF26" s="103"/>
      <c r="WKG26" s="103"/>
      <c r="WKH26" s="103"/>
      <c r="WKI26" s="103"/>
      <c r="WKJ26" s="103"/>
      <c r="WKK26" s="103"/>
      <c r="WKL26" s="103"/>
      <c r="WKM26" s="103"/>
      <c r="WKN26" s="103"/>
      <c r="WKO26" s="103"/>
      <c r="WKP26" s="103"/>
      <c r="WKQ26" s="103"/>
      <c r="WKR26" s="103"/>
      <c r="WKS26" s="103"/>
      <c r="WKT26" s="103"/>
      <c r="WKU26" s="103"/>
      <c r="WKV26" s="103"/>
      <c r="WKW26" s="103"/>
      <c r="WKX26" s="103"/>
      <c r="WKY26" s="103"/>
      <c r="WKZ26" s="103"/>
      <c r="WLA26" s="103"/>
      <c r="WLB26" s="103"/>
      <c r="WLC26" s="103"/>
      <c r="WLD26" s="103"/>
      <c r="WLE26" s="103"/>
      <c r="WLF26" s="103"/>
      <c r="WLG26" s="103"/>
      <c r="WLH26" s="103"/>
      <c r="WLI26" s="103"/>
      <c r="WLJ26" s="103"/>
      <c r="WLK26" s="103"/>
      <c r="WLL26" s="103"/>
      <c r="WLM26" s="103"/>
      <c r="WLN26" s="103"/>
      <c r="WLO26" s="103"/>
      <c r="WLP26" s="103"/>
      <c r="WLQ26" s="103"/>
      <c r="WLR26" s="103"/>
      <c r="WLS26" s="103"/>
      <c r="WLT26" s="103"/>
      <c r="WLU26" s="103"/>
      <c r="WLV26" s="103"/>
      <c r="WLW26" s="103"/>
      <c r="WLX26" s="103"/>
      <c r="WLY26" s="103"/>
      <c r="WLZ26" s="103"/>
      <c r="WMA26" s="103"/>
      <c r="WMB26" s="103"/>
      <c r="WMC26" s="103"/>
      <c r="WMD26" s="103"/>
      <c r="WME26" s="103"/>
      <c r="WMF26" s="103"/>
      <c r="WMG26" s="103"/>
      <c r="WMH26" s="103"/>
      <c r="WMI26" s="103"/>
      <c r="WMJ26" s="103"/>
      <c r="WMK26" s="103"/>
      <c r="WML26" s="103"/>
      <c r="WMM26" s="103"/>
      <c r="WMN26" s="103"/>
      <c r="WMO26" s="103"/>
      <c r="WMP26" s="103"/>
      <c r="WMQ26" s="103"/>
      <c r="WMR26" s="103"/>
      <c r="WMS26" s="103"/>
      <c r="WMT26" s="103"/>
      <c r="WMU26" s="103"/>
      <c r="WMV26" s="103"/>
      <c r="WMW26" s="103"/>
      <c r="WMX26" s="103"/>
      <c r="WMY26" s="103"/>
      <c r="WMZ26" s="103"/>
      <c r="WNA26" s="103"/>
      <c r="WNB26" s="103"/>
      <c r="WNC26" s="103"/>
      <c r="WND26" s="103"/>
      <c r="WNE26" s="103"/>
      <c r="WNF26" s="103"/>
      <c r="WNG26" s="103"/>
      <c r="WNH26" s="103"/>
      <c r="WNI26" s="103"/>
      <c r="WNJ26" s="103"/>
      <c r="WNK26" s="103"/>
      <c r="WNL26" s="103"/>
      <c r="WNM26" s="103"/>
      <c r="WNN26" s="103"/>
      <c r="WNO26" s="103"/>
      <c r="WNP26" s="103"/>
      <c r="WNQ26" s="103"/>
      <c r="WNR26" s="103"/>
      <c r="WNS26" s="103"/>
      <c r="WNT26" s="103"/>
      <c r="WNU26" s="103"/>
      <c r="WNV26" s="103"/>
      <c r="WNW26" s="103"/>
      <c r="WNX26" s="103"/>
      <c r="WNY26" s="103"/>
      <c r="WNZ26" s="103"/>
      <c r="WOA26" s="103"/>
      <c r="WOB26" s="103"/>
      <c r="WOC26" s="103"/>
      <c r="WOD26" s="103"/>
      <c r="WOE26" s="103"/>
      <c r="WOF26" s="103"/>
      <c r="WOG26" s="103"/>
      <c r="WOH26" s="103"/>
      <c r="WOI26" s="103"/>
      <c r="WOJ26" s="103"/>
      <c r="WOK26" s="103"/>
      <c r="WOL26" s="103"/>
      <c r="WOM26" s="103"/>
      <c r="WON26" s="103"/>
      <c r="WOO26" s="103"/>
      <c r="WOP26" s="103"/>
      <c r="WOQ26" s="103"/>
      <c r="WOR26" s="103"/>
      <c r="WOS26" s="103"/>
      <c r="WOT26" s="103"/>
      <c r="WOU26" s="103"/>
      <c r="WOV26" s="103"/>
      <c r="WOW26" s="103"/>
      <c r="WOX26" s="103"/>
      <c r="WOY26" s="103"/>
      <c r="WOZ26" s="103"/>
      <c r="WPA26" s="103"/>
      <c r="WPB26" s="103"/>
      <c r="WPC26" s="103"/>
      <c r="WPD26" s="103"/>
      <c r="WPE26" s="103"/>
      <c r="WPF26" s="103"/>
      <c r="WPG26" s="103"/>
      <c r="WPH26" s="103"/>
      <c r="WPI26" s="103"/>
      <c r="WPJ26" s="103"/>
      <c r="WPK26" s="103"/>
      <c r="WPL26" s="103"/>
      <c r="WPM26" s="103"/>
      <c r="WPN26" s="103"/>
      <c r="WPO26" s="103"/>
      <c r="WPP26" s="103"/>
      <c r="WPQ26" s="103"/>
      <c r="WPR26" s="103"/>
      <c r="WPS26" s="103"/>
      <c r="WPT26" s="103"/>
      <c r="WPU26" s="103"/>
      <c r="WPV26" s="103"/>
      <c r="WPW26" s="103"/>
      <c r="WPX26" s="103"/>
      <c r="WPY26" s="103"/>
      <c r="WPZ26" s="103"/>
      <c r="WQA26" s="103"/>
      <c r="WQB26" s="103"/>
      <c r="WQC26" s="103"/>
      <c r="WQD26" s="103"/>
      <c r="WQE26" s="103"/>
      <c r="WQF26" s="103"/>
      <c r="WQG26" s="103"/>
      <c r="WQH26" s="103"/>
      <c r="WQI26" s="103"/>
      <c r="WQJ26" s="103"/>
      <c r="WQK26" s="103"/>
      <c r="WQL26" s="103"/>
      <c r="WQM26" s="103"/>
      <c r="WQN26" s="103"/>
      <c r="WQO26" s="103"/>
      <c r="WQP26" s="103"/>
      <c r="WQQ26" s="103"/>
      <c r="WQR26" s="103"/>
      <c r="WQS26" s="103"/>
      <c r="WQT26" s="103"/>
      <c r="WQU26" s="103"/>
      <c r="WQV26" s="103"/>
      <c r="WQW26" s="103"/>
      <c r="WQX26" s="103"/>
      <c r="WQY26" s="103"/>
      <c r="WQZ26" s="103"/>
      <c r="WRA26" s="103"/>
      <c r="WRB26" s="103"/>
      <c r="WRC26" s="103"/>
      <c r="WRD26" s="103"/>
      <c r="WRE26" s="103"/>
      <c r="WRF26" s="103"/>
      <c r="WRG26" s="103"/>
      <c r="WRH26" s="103"/>
      <c r="WRI26" s="103"/>
      <c r="WRJ26" s="103"/>
      <c r="WRK26" s="103"/>
      <c r="WRL26" s="103"/>
      <c r="WRM26" s="103"/>
      <c r="WRN26" s="103"/>
      <c r="WRO26" s="103"/>
      <c r="WRP26" s="103"/>
      <c r="WRQ26" s="103"/>
      <c r="WRR26" s="103"/>
      <c r="WRS26" s="103"/>
      <c r="WRT26" s="103"/>
      <c r="WRU26" s="103"/>
      <c r="WRV26" s="103"/>
      <c r="WRW26" s="103"/>
      <c r="WRX26" s="103"/>
      <c r="WRY26" s="103"/>
      <c r="WRZ26" s="103"/>
      <c r="WSA26" s="103"/>
      <c r="WSB26" s="103"/>
      <c r="WSC26" s="103"/>
      <c r="WSD26" s="103"/>
      <c r="WSE26" s="103"/>
      <c r="WSF26" s="103"/>
      <c r="WSG26" s="103"/>
      <c r="WSH26" s="103"/>
      <c r="WSI26" s="103"/>
      <c r="WSJ26" s="103"/>
      <c r="WSK26" s="103"/>
      <c r="WSL26" s="103"/>
      <c r="WSM26" s="103"/>
      <c r="WSN26" s="103"/>
      <c r="WSO26" s="103"/>
      <c r="WSP26" s="103"/>
      <c r="WSQ26" s="103"/>
      <c r="WSR26" s="103"/>
      <c r="WSS26" s="103"/>
      <c r="WST26" s="103"/>
      <c r="WSU26" s="103"/>
      <c r="WSV26" s="103"/>
      <c r="WSW26" s="103"/>
      <c r="WSX26" s="103"/>
      <c r="WSY26" s="103"/>
      <c r="WSZ26" s="103"/>
      <c r="WTA26" s="103"/>
      <c r="WTB26" s="103"/>
      <c r="WTC26" s="103"/>
      <c r="WTD26" s="103"/>
      <c r="WTE26" s="103"/>
      <c r="WTF26" s="103"/>
      <c r="WTG26" s="103"/>
      <c r="WTH26" s="103"/>
      <c r="WTI26" s="103"/>
      <c r="WTJ26" s="103"/>
      <c r="WTK26" s="103"/>
      <c r="WTL26" s="103"/>
      <c r="WTM26" s="103"/>
      <c r="WTN26" s="103"/>
      <c r="WTO26" s="103"/>
      <c r="WTP26" s="103"/>
      <c r="WTQ26" s="103"/>
      <c r="WTR26" s="103"/>
      <c r="WTS26" s="103"/>
      <c r="WTT26" s="103"/>
      <c r="WTU26" s="103"/>
      <c r="WTV26" s="103"/>
      <c r="WTW26" s="103"/>
      <c r="WTX26" s="103"/>
      <c r="WTY26" s="103"/>
      <c r="WTZ26" s="103"/>
      <c r="WUA26" s="103"/>
      <c r="WUB26" s="103"/>
      <c r="WUC26" s="103"/>
      <c r="WUD26" s="103"/>
      <c r="WUE26" s="103"/>
      <c r="WUF26" s="103"/>
      <c r="WUG26" s="103"/>
      <c r="WUH26" s="103"/>
      <c r="WUI26" s="103"/>
      <c r="WUJ26" s="103"/>
      <c r="WUK26" s="103"/>
      <c r="WUL26" s="103"/>
      <c r="WUM26" s="103"/>
      <c r="WUN26" s="103"/>
      <c r="WUO26" s="103"/>
      <c r="WUP26" s="103"/>
      <c r="WUQ26" s="103"/>
      <c r="WUR26" s="103"/>
      <c r="WUS26" s="103"/>
      <c r="WUT26" s="103"/>
      <c r="WUU26" s="103"/>
      <c r="WUV26" s="103"/>
      <c r="WUW26" s="103"/>
      <c r="WUX26" s="103"/>
      <c r="WUY26" s="103"/>
      <c r="WUZ26" s="103"/>
      <c r="WVA26" s="103"/>
      <c r="WVB26" s="103"/>
      <c r="WVC26" s="103"/>
      <c r="WVD26" s="103"/>
      <c r="WVE26" s="103"/>
      <c r="WVF26" s="103"/>
      <c r="WVG26" s="103"/>
      <c r="WVH26" s="103"/>
      <c r="WVI26" s="103"/>
      <c r="WVJ26" s="103"/>
    </row>
    <row r="27" spans="1:16130" s="1386" customFormat="1" x14ac:dyDescent="0.2">
      <c r="A27" s="1455" t="s">
        <v>1413</v>
      </c>
      <c r="B27" s="1455" t="s">
        <v>177</v>
      </c>
      <c r="C27" s="1455" t="s">
        <v>1414</v>
      </c>
      <c r="D27" s="1455" t="s">
        <v>310</v>
      </c>
      <c r="E27" s="1454" t="s">
        <v>1398</v>
      </c>
      <c r="F27" s="1454" t="s">
        <v>178</v>
      </c>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c r="AMO27" s="103"/>
      <c r="AMP27" s="103"/>
      <c r="AMQ27" s="103"/>
      <c r="AMR27" s="103"/>
      <c r="AMS27" s="103"/>
      <c r="AMT27" s="103"/>
      <c r="AMU27" s="103"/>
      <c r="AMV27" s="103"/>
      <c r="AMW27" s="103"/>
      <c r="AMX27" s="103"/>
      <c r="AMY27" s="103"/>
      <c r="AMZ27" s="103"/>
      <c r="ANA27" s="103"/>
      <c r="ANB27" s="103"/>
      <c r="ANC27" s="103"/>
      <c r="AND27" s="103"/>
      <c r="ANE27" s="103"/>
      <c r="ANF27" s="103"/>
      <c r="ANG27" s="103"/>
      <c r="ANH27" s="103"/>
      <c r="ANI27" s="103"/>
      <c r="ANJ27" s="103"/>
      <c r="ANK27" s="103"/>
      <c r="ANL27" s="103"/>
      <c r="ANM27" s="103"/>
      <c r="ANN27" s="103"/>
      <c r="ANO27" s="103"/>
      <c r="ANP27" s="103"/>
      <c r="ANQ27" s="103"/>
      <c r="ANR27" s="103"/>
      <c r="ANS27" s="103"/>
      <c r="ANT27" s="103"/>
      <c r="ANU27" s="103"/>
      <c r="ANV27" s="103"/>
      <c r="ANW27" s="103"/>
      <c r="ANX27" s="103"/>
      <c r="ANY27" s="103"/>
      <c r="ANZ27" s="103"/>
      <c r="AOA27" s="103"/>
      <c r="AOB27" s="103"/>
      <c r="AOC27" s="103"/>
      <c r="AOD27" s="103"/>
      <c r="AOE27" s="103"/>
      <c r="AOF27" s="103"/>
      <c r="AOG27" s="103"/>
      <c r="AOH27" s="103"/>
      <c r="AOI27" s="103"/>
      <c r="AOJ27" s="103"/>
      <c r="AOK27" s="103"/>
      <c r="AOL27" s="103"/>
      <c r="AOM27" s="103"/>
      <c r="AON27" s="103"/>
      <c r="AOO27" s="103"/>
      <c r="AOP27" s="103"/>
      <c r="AOQ27" s="103"/>
      <c r="AOR27" s="103"/>
      <c r="AOS27" s="103"/>
      <c r="AOT27" s="103"/>
      <c r="AOU27" s="103"/>
      <c r="AOV27" s="103"/>
      <c r="AOW27" s="103"/>
      <c r="AOX27" s="103"/>
      <c r="AOY27" s="103"/>
      <c r="AOZ27" s="103"/>
      <c r="APA27" s="103"/>
      <c r="APB27" s="103"/>
      <c r="APC27" s="103"/>
      <c r="APD27" s="103"/>
      <c r="APE27" s="103"/>
      <c r="APF27" s="103"/>
      <c r="APG27" s="103"/>
      <c r="APH27" s="103"/>
      <c r="API27" s="103"/>
      <c r="APJ27" s="103"/>
      <c r="APK27" s="103"/>
      <c r="APL27" s="103"/>
      <c r="APM27" s="103"/>
      <c r="APN27" s="103"/>
      <c r="APO27" s="103"/>
      <c r="APP27" s="103"/>
      <c r="APQ27" s="103"/>
      <c r="APR27" s="103"/>
      <c r="APS27" s="103"/>
      <c r="APT27" s="103"/>
      <c r="APU27" s="103"/>
      <c r="APV27" s="103"/>
      <c r="APW27" s="103"/>
      <c r="APX27" s="103"/>
      <c r="APY27" s="103"/>
      <c r="APZ27" s="103"/>
      <c r="AQA27" s="103"/>
      <c r="AQB27" s="103"/>
      <c r="AQC27" s="103"/>
      <c r="AQD27" s="103"/>
      <c r="AQE27" s="103"/>
      <c r="AQF27" s="103"/>
      <c r="AQG27" s="103"/>
      <c r="AQH27" s="103"/>
      <c r="AQI27" s="103"/>
      <c r="AQJ27" s="103"/>
      <c r="AQK27" s="103"/>
      <c r="AQL27" s="103"/>
      <c r="AQM27" s="103"/>
      <c r="AQN27" s="103"/>
      <c r="AQO27" s="103"/>
      <c r="AQP27" s="103"/>
      <c r="AQQ27" s="103"/>
      <c r="AQR27" s="103"/>
      <c r="AQS27" s="103"/>
      <c r="AQT27" s="103"/>
      <c r="AQU27" s="103"/>
      <c r="AQV27" s="103"/>
      <c r="AQW27" s="103"/>
      <c r="AQX27" s="103"/>
      <c r="AQY27" s="103"/>
      <c r="AQZ27" s="103"/>
      <c r="ARA27" s="103"/>
      <c r="ARB27" s="103"/>
      <c r="ARC27" s="103"/>
      <c r="ARD27" s="103"/>
      <c r="ARE27" s="103"/>
      <c r="ARF27" s="103"/>
      <c r="ARG27" s="103"/>
      <c r="ARH27" s="103"/>
      <c r="ARI27" s="103"/>
      <c r="ARJ27" s="103"/>
      <c r="ARK27" s="103"/>
      <c r="ARL27" s="103"/>
      <c r="ARM27" s="103"/>
      <c r="ARN27" s="103"/>
      <c r="ARO27" s="103"/>
      <c r="ARP27" s="103"/>
      <c r="ARQ27" s="103"/>
      <c r="ARR27" s="103"/>
      <c r="ARS27" s="103"/>
      <c r="ART27" s="103"/>
      <c r="ARU27" s="103"/>
      <c r="ARV27" s="103"/>
      <c r="ARW27" s="103"/>
      <c r="ARX27" s="103"/>
      <c r="ARY27" s="103"/>
      <c r="ARZ27" s="103"/>
      <c r="ASA27" s="103"/>
      <c r="ASB27" s="103"/>
      <c r="ASC27" s="103"/>
      <c r="ASD27" s="103"/>
      <c r="ASE27" s="103"/>
      <c r="ASF27" s="103"/>
      <c r="ASG27" s="103"/>
      <c r="ASH27" s="103"/>
      <c r="ASI27" s="103"/>
      <c r="ASJ27" s="103"/>
      <c r="ASK27" s="103"/>
      <c r="ASL27" s="103"/>
      <c r="ASM27" s="103"/>
      <c r="ASN27" s="103"/>
      <c r="ASO27" s="103"/>
      <c r="ASP27" s="103"/>
      <c r="ASQ27" s="103"/>
      <c r="ASR27" s="103"/>
      <c r="ASS27" s="103"/>
      <c r="AST27" s="103"/>
      <c r="ASU27" s="103"/>
      <c r="ASV27" s="103"/>
      <c r="ASW27" s="103"/>
      <c r="ASX27" s="103"/>
      <c r="ASY27" s="103"/>
      <c r="ASZ27" s="103"/>
      <c r="ATA27" s="103"/>
      <c r="ATB27" s="103"/>
      <c r="ATC27" s="103"/>
      <c r="ATD27" s="103"/>
      <c r="ATE27" s="103"/>
      <c r="ATF27" s="103"/>
      <c r="ATG27" s="103"/>
      <c r="ATH27" s="103"/>
      <c r="ATI27" s="103"/>
      <c r="ATJ27" s="103"/>
      <c r="ATK27" s="103"/>
      <c r="ATL27" s="103"/>
      <c r="ATM27" s="103"/>
      <c r="ATN27" s="103"/>
      <c r="ATO27" s="103"/>
      <c r="ATP27" s="103"/>
      <c r="ATQ27" s="103"/>
      <c r="ATR27" s="103"/>
      <c r="ATS27" s="103"/>
      <c r="ATT27" s="103"/>
      <c r="ATU27" s="103"/>
      <c r="ATV27" s="103"/>
      <c r="ATW27" s="103"/>
      <c r="ATX27" s="103"/>
      <c r="ATY27" s="103"/>
      <c r="ATZ27" s="103"/>
      <c r="AUA27" s="103"/>
      <c r="AUB27" s="103"/>
      <c r="AUC27" s="103"/>
      <c r="AUD27" s="103"/>
      <c r="AUE27" s="103"/>
      <c r="AUF27" s="103"/>
      <c r="AUG27" s="103"/>
      <c r="AUH27" s="103"/>
      <c r="AUI27" s="103"/>
      <c r="AUJ27" s="103"/>
      <c r="AUK27" s="103"/>
      <c r="AUL27" s="103"/>
      <c r="AUM27" s="103"/>
      <c r="AUN27" s="103"/>
      <c r="AUO27" s="103"/>
      <c r="AUP27" s="103"/>
      <c r="AUQ27" s="103"/>
      <c r="AUR27" s="103"/>
      <c r="AUS27" s="103"/>
      <c r="AUT27" s="103"/>
      <c r="AUU27" s="103"/>
      <c r="AUV27" s="103"/>
      <c r="AUW27" s="103"/>
      <c r="AUX27" s="103"/>
      <c r="AUY27" s="103"/>
      <c r="AUZ27" s="103"/>
      <c r="AVA27" s="103"/>
      <c r="AVB27" s="103"/>
      <c r="AVC27" s="103"/>
      <c r="AVD27" s="103"/>
      <c r="AVE27" s="103"/>
      <c r="AVF27" s="103"/>
      <c r="AVG27" s="103"/>
      <c r="AVH27" s="103"/>
      <c r="AVI27" s="103"/>
      <c r="AVJ27" s="103"/>
      <c r="AVK27" s="103"/>
      <c r="AVL27" s="103"/>
      <c r="AVM27" s="103"/>
      <c r="AVN27" s="103"/>
      <c r="AVO27" s="103"/>
      <c r="AVP27" s="103"/>
      <c r="AVQ27" s="103"/>
      <c r="AVR27" s="103"/>
      <c r="AVS27" s="103"/>
      <c r="AVT27" s="103"/>
      <c r="AVU27" s="103"/>
      <c r="AVV27" s="103"/>
      <c r="AVW27" s="103"/>
      <c r="AVX27" s="103"/>
      <c r="AVY27" s="103"/>
      <c r="AVZ27" s="103"/>
      <c r="AWA27" s="103"/>
      <c r="AWB27" s="103"/>
      <c r="AWC27" s="103"/>
      <c r="AWD27" s="103"/>
      <c r="AWE27" s="103"/>
      <c r="AWF27" s="103"/>
      <c r="AWG27" s="103"/>
      <c r="AWH27" s="103"/>
      <c r="AWI27" s="103"/>
      <c r="AWJ27" s="103"/>
      <c r="AWK27" s="103"/>
      <c r="AWL27" s="103"/>
      <c r="AWM27" s="103"/>
      <c r="AWN27" s="103"/>
      <c r="AWO27" s="103"/>
      <c r="AWP27" s="103"/>
      <c r="AWQ27" s="103"/>
      <c r="AWR27" s="103"/>
      <c r="AWS27" s="103"/>
      <c r="AWT27" s="103"/>
      <c r="AWU27" s="103"/>
      <c r="AWV27" s="103"/>
      <c r="AWW27" s="103"/>
      <c r="AWX27" s="103"/>
      <c r="AWY27" s="103"/>
      <c r="AWZ27" s="103"/>
      <c r="AXA27" s="103"/>
      <c r="AXB27" s="103"/>
      <c r="AXC27" s="103"/>
      <c r="AXD27" s="103"/>
      <c r="AXE27" s="103"/>
      <c r="AXF27" s="103"/>
      <c r="AXG27" s="103"/>
      <c r="AXH27" s="103"/>
      <c r="AXI27" s="103"/>
      <c r="AXJ27" s="103"/>
      <c r="AXK27" s="103"/>
      <c r="AXL27" s="103"/>
      <c r="AXM27" s="103"/>
      <c r="AXN27" s="103"/>
      <c r="AXO27" s="103"/>
      <c r="AXP27" s="103"/>
      <c r="AXQ27" s="103"/>
      <c r="AXR27" s="103"/>
      <c r="AXS27" s="103"/>
      <c r="AXT27" s="103"/>
      <c r="AXU27" s="103"/>
      <c r="AXV27" s="103"/>
      <c r="AXW27" s="103"/>
      <c r="AXX27" s="103"/>
      <c r="AXY27" s="103"/>
      <c r="AXZ27" s="103"/>
      <c r="AYA27" s="103"/>
      <c r="AYB27" s="103"/>
      <c r="AYC27" s="103"/>
      <c r="AYD27" s="103"/>
      <c r="AYE27" s="103"/>
      <c r="AYF27" s="103"/>
      <c r="AYG27" s="103"/>
      <c r="AYH27" s="103"/>
      <c r="AYI27" s="103"/>
      <c r="AYJ27" s="103"/>
      <c r="AYK27" s="103"/>
      <c r="AYL27" s="103"/>
      <c r="AYM27" s="103"/>
      <c r="AYN27" s="103"/>
      <c r="AYO27" s="103"/>
      <c r="AYP27" s="103"/>
      <c r="AYQ27" s="103"/>
      <c r="AYR27" s="103"/>
      <c r="AYS27" s="103"/>
      <c r="AYT27" s="103"/>
      <c r="AYU27" s="103"/>
      <c r="AYV27" s="103"/>
      <c r="AYW27" s="103"/>
      <c r="AYX27" s="103"/>
      <c r="AYY27" s="103"/>
      <c r="AYZ27" s="103"/>
      <c r="AZA27" s="103"/>
      <c r="AZB27" s="103"/>
      <c r="AZC27" s="103"/>
      <c r="AZD27" s="103"/>
      <c r="AZE27" s="103"/>
      <c r="AZF27" s="103"/>
      <c r="AZG27" s="103"/>
      <c r="AZH27" s="103"/>
      <c r="AZI27" s="103"/>
      <c r="AZJ27" s="103"/>
      <c r="AZK27" s="103"/>
      <c r="AZL27" s="103"/>
      <c r="AZM27" s="103"/>
      <c r="AZN27" s="103"/>
      <c r="AZO27" s="103"/>
      <c r="AZP27" s="103"/>
      <c r="AZQ27" s="103"/>
      <c r="AZR27" s="103"/>
      <c r="AZS27" s="103"/>
      <c r="AZT27" s="103"/>
      <c r="AZU27" s="103"/>
      <c r="AZV27" s="103"/>
      <c r="AZW27" s="103"/>
      <c r="AZX27" s="103"/>
      <c r="AZY27" s="103"/>
      <c r="AZZ27" s="103"/>
      <c r="BAA27" s="103"/>
      <c r="BAB27" s="103"/>
      <c r="BAC27" s="103"/>
      <c r="BAD27" s="103"/>
      <c r="BAE27" s="103"/>
      <c r="BAF27" s="103"/>
      <c r="BAG27" s="103"/>
      <c r="BAH27" s="103"/>
      <c r="BAI27" s="103"/>
      <c r="BAJ27" s="103"/>
      <c r="BAK27" s="103"/>
      <c r="BAL27" s="103"/>
      <c r="BAM27" s="103"/>
      <c r="BAN27" s="103"/>
      <c r="BAO27" s="103"/>
      <c r="BAP27" s="103"/>
      <c r="BAQ27" s="103"/>
      <c r="BAR27" s="103"/>
      <c r="BAS27" s="103"/>
      <c r="BAT27" s="103"/>
      <c r="BAU27" s="103"/>
      <c r="BAV27" s="103"/>
      <c r="BAW27" s="103"/>
      <c r="BAX27" s="103"/>
      <c r="BAY27" s="103"/>
      <c r="BAZ27" s="103"/>
      <c r="BBA27" s="103"/>
      <c r="BBB27" s="103"/>
      <c r="BBC27" s="103"/>
      <c r="BBD27" s="103"/>
      <c r="BBE27" s="103"/>
      <c r="BBF27" s="103"/>
      <c r="BBG27" s="103"/>
      <c r="BBH27" s="103"/>
      <c r="BBI27" s="103"/>
      <c r="BBJ27" s="103"/>
      <c r="BBK27" s="103"/>
      <c r="BBL27" s="103"/>
      <c r="BBM27" s="103"/>
      <c r="BBN27" s="103"/>
      <c r="BBO27" s="103"/>
      <c r="BBP27" s="103"/>
      <c r="BBQ27" s="103"/>
      <c r="BBR27" s="103"/>
      <c r="BBS27" s="103"/>
      <c r="BBT27" s="103"/>
      <c r="BBU27" s="103"/>
      <c r="BBV27" s="103"/>
      <c r="BBW27" s="103"/>
      <c r="BBX27" s="103"/>
      <c r="BBY27" s="103"/>
      <c r="BBZ27" s="103"/>
      <c r="BCA27" s="103"/>
      <c r="BCB27" s="103"/>
      <c r="BCC27" s="103"/>
      <c r="BCD27" s="103"/>
      <c r="BCE27" s="103"/>
      <c r="BCF27" s="103"/>
      <c r="BCG27" s="103"/>
      <c r="BCH27" s="103"/>
      <c r="BCI27" s="103"/>
      <c r="BCJ27" s="103"/>
      <c r="BCK27" s="103"/>
      <c r="BCL27" s="103"/>
      <c r="BCM27" s="103"/>
      <c r="BCN27" s="103"/>
      <c r="BCO27" s="103"/>
      <c r="BCP27" s="103"/>
      <c r="BCQ27" s="103"/>
      <c r="BCR27" s="103"/>
      <c r="BCS27" s="103"/>
      <c r="BCT27" s="103"/>
      <c r="BCU27" s="103"/>
      <c r="BCV27" s="103"/>
      <c r="BCW27" s="103"/>
      <c r="BCX27" s="103"/>
      <c r="BCY27" s="103"/>
      <c r="BCZ27" s="103"/>
      <c r="BDA27" s="103"/>
      <c r="BDB27" s="103"/>
      <c r="BDC27" s="103"/>
      <c r="BDD27" s="103"/>
      <c r="BDE27" s="103"/>
      <c r="BDF27" s="103"/>
      <c r="BDG27" s="103"/>
      <c r="BDH27" s="103"/>
      <c r="BDI27" s="103"/>
      <c r="BDJ27" s="103"/>
      <c r="BDK27" s="103"/>
      <c r="BDL27" s="103"/>
      <c r="BDM27" s="103"/>
      <c r="BDN27" s="103"/>
      <c r="BDO27" s="103"/>
      <c r="BDP27" s="103"/>
      <c r="BDQ27" s="103"/>
      <c r="BDR27" s="103"/>
      <c r="BDS27" s="103"/>
      <c r="BDT27" s="103"/>
      <c r="BDU27" s="103"/>
      <c r="BDV27" s="103"/>
      <c r="BDW27" s="103"/>
      <c r="BDX27" s="103"/>
      <c r="BDY27" s="103"/>
      <c r="BDZ27" s="103"/>
      <c r="BEA27" s="103"/>
      <c r="BEB27" s="103"/>
      <c r="BEC27" s="103"/>
      <c r="BED27" s="103"/>
      <c r="BEE27" s="103"/>
      <c r="BEF27" s="103"/>
      <c r="BEG27" s="103"/>
      <c r="BEH27" s="103"/>
      <c r="BEI27" s="103"/>
      <c r="BEJ27" s="103"/>
      <c r="BEK27" s="103"/>
      <c r="BEL27" s="103"/>
      <c r="BEM27" s="103"/>
      <c r="BEN27" s="103"/>
      <c r="BEO27" s="103"/>
      <c r="BEP27" s="103"/>
      <c r="BEQ27" s="103"/>
      <c r="BER27" s="103"/>
      <c r="BES27" s="103"/>
      <c r="BET27" s="103"/>
      <c r="BEU27" s="103"/>
      <c r="BEV27" s="103"/>
      <c r="BEW27" s="103"/>
      <c r="BEX27" s="103"/>
      <c r="BEY27" s="103"/>
      <c r="BEZ27" s="103"/>
      <c r="BFA27" s="103"/>
      <c r="BFB27" s="103"/>
      <c r="BFC27" s="103"/>
      <c r="BFD27" s="103"/>
      <c r="BFE27" s="103"/>
      <c r="BFF27" s="103"/>
      <c r="BFG27" s="103"/>
      <c r="BFH27" s="103"/>
      <c r="BFI27" s="103"/>
      <c r="BFJ27" s="103"/>
      <c r="BFK27" s="103"/>
      <c r="BFL27" s="103"/>
      <c r="BFM27" s="103"/>
      <c r="BFN27" s="103"/>
      <c r="BFO27" s="103"/>
      <c r="BFP27" s="103"/>
      <c r="BFQ27" s="103"/>
      <c r="BFR27" s="103"/>
      <c r="BFS27" s="103"/>
      <c r="BFT27" s="103"/>
      <c r="BFU27" s="103"/>
      <c r="BFV27" s="103"/>
      <c r="BFW27" s="103"/>
      <c r="BFX27" s="103"/>
      <c r="BFY27" s="103"/>
      <c r="BFZ27" s="103"/>
      <c r="BGA27" s="103"/>
      <c r="BGB27" s="103"/>
      <c r="BGC27" s="103"/>
      <c r="BGD27" s="103"/>
      <c r="BGE27" s="103"/>
      <c r="BGF27" s="103"/>
      <c r="BGG27" s="103"/>
      <c r="BGH27" s="103"/>
      <c r="BGI27" s="103"/>
      <c r="BGJ27" s="103"/>
      <c r="BGK27" s="103"/>
      <c r="BGL27" s="103"/>
      <c r="BGM27" s="103"/>
      <c r="BGN27" s="103"/>
      <c r="BGO27" s="103"/>
      <c r="BGP27" s="103"/>
      <c r="BGQ27" s="103"/>
      <c r="BGR27" s="103"/>
      <c r="BGS27" s="103"/>
      <c r="BGT27" s="103"/>
      <c r="BGU27" s="103"/>
      <c r="BGV27" s="103"/>
      <c r="BGW27" s="103"/>
      <c r="BGX27" s="103"/>
      <c r="BGY27" s="103"/>
      <c r="BGZ27" s="103"/>
      <c r="BHA27" s="103"/>
      <c r="BHB27" s="103"/>
      <c r="BHC27" s="103"/>
      <c r="BHD27" s="103"/>
      <c r="BHE27" s="103"/>
      <c r="BHF27" s="103"/>
      <c r="BHG27" s="103"/>
      <c r="BHH27" s="103"/>
      <c r="BHI27" s="103"/>
      <c r="BHJ27" s="103"/>
      <c r="BHK27" s="103"/>
      <c r="BHL27" s="103"/>
      <c r="BHM27" s="103"/>
      <c r="BHN27" s="103"/>
      <c r="BHO27" s="103"/>
      <c r="BHP27" s="103"/>
      <c r="BHQ27" s="103"/>
      <c r="BHR27" s="103"/>
      <c r="BHS27" s="103"/>
      <c r="BHT27" s="103"/>
      <c r="BHU27" s="103"/>
      <c r="BHV27" s="103"/>
      <c r="BHW27" s="103"/>
      <c r="BHX27" s="103"/>
      <c r="BHY27" s="103"/>
      <c r="BHZ27" s="103"/>
      <c r="BIA27" s="103"/>
      <c r="BIB27" s="103"/>
      <c r="BIC27" s="103"/>
      <c r="BID27" s="103"/>
      <c r="BIE27" s="103"/>
      <c r="BIF27" s="103"/>
      <c r="BIG27" s="103"/>
      <c r="BIH27" s="103"/>
      <c r="BII27" s="103"/>
      <c r="BIJ27" s="103"/>
      <c r="BIK27" s="103"/>
      <c r="BIL27" s="103"/>
      <c r="BIM27" s="103"/>
      <c r="BIN27" s="103"/>
      <c r="BIO27" s="103"/>
      <c r="BIP27" s="103"/>
      <c r="BIQ27" s="103"/>
      <c r="BIR27" s="103"/>
      <c r="BIS27" s="103"/>
      <c r="BIT27" s="103"/>
      <c r="BIU27" s="103"/>
      <c r="BIV27" s="103"/>
      <c r="BIW27" s="103"/>
      <c r="BIX27" s="103"/>
      <c r="BIY27" s="103"/>
      <c r="BIZ27" s="103"/>
      <c r="BJA27" s="103"/>
      <c r="BJB27" s="103"/>
      <c r="BJC27" s="103"/>
      <c r="BJD27" s="103"/>
      <c r="BJE27" s="103"/>
      <c r="BJF27" s="103"/>
      <c r="BJG27" s="103"/>
      <c r="BJH27" s="103"/>
      <c r="BJI27" s="103"/>
      <c r="BJJ27" s="103"/>
      <c r="BJK27" s="103"/>
      <c r="BJL27" s="103"/>
      <c r="BJM27" s="103"/>
      <c r="BJN27" s="103"/>
      <c r="BJO27" s="103"/>
      <c r="BJP27" s="103"/>
      <c r="BJQ27" s="103"/>
      <c r="BJR27" s="103"/>
      <c r="BJS27" s="103"/>
      <c r="BJT27" s="103"/>
      <c r="BJU27" s="103"/>
      <c r="BJV27" s="103"/>
      <c r="BJW27" s="103"/>
      <c r="BJX27" s="103"/>
      <c r="BJY27" s="103"/>
      <c r="BJZ27" s="103"/>
      <c r="BKA27" s="103"/>
      <c r="BKB27" s="103"/>
      <c r="BKC27" s="103"/>
      <c r="BKD27" s="103"/>
      <c r="BKE27" s="103"/>
      <c r="BKF27" s="103"/>
      <c r="BKG27" s="103"/>
      <c r="BKH27" s="103"/>
      <c r="BKI27" s="103"/>
      <c r="BKJ27" s="103"/>
      <c r="BKK27" s="103"/>
      <c r="BKL27" s="103"/>
      <c r="BKM27" s="103"/>
      <c r="BKN27" s="103"/>
      <c r="BKO27" s="103"/>
      <c r="BKP27" s="103"/>
      <c r="BKQ27" s="103"/>
      <c r="BKR27" s="103"/>
      <c r="BKS27" s="103"/>
      <c r="BKT27" s="103"/>
      <c r="BKU27" s="103"/>
      <c r="BKV27" s="103"/>
      <c r="BKW27" s="103"/>
      <c r="BKX27" s="103"/>
      <c r="BKY27" s="103"/>
      <c r="BKZ27" s="103"/>
      <c r="BLA27" s="103"/>
      <c r="BLB27" s="103"/>
      <c r="BLC27" s="103"/>
      <c r="BLD27" s="103"/>
      <c r="BLE27" s="103"/>
      <c r="BLF27" s="103"/>
      <c r="BLG27" s="103"/>
      <c r="BLH27" s="103"/>
      <c r="BLI27" s="103"/>
      <c r="BLJ27" s="103"/>
      <c r="BLK27" s="103"/>
      <c r="BLL27" s="103"/>
      <c r="BLM27" s="103"/>
      <c r="BLN27" s="103"/>
      <c r="BLO27" s="103"/>
      <c r="BLP27" s="103"/>
      <c r="BLQ27" s="103"/>
      <c r="BLR27" s="103"/>
      <c r="BLS27" s="103"/>
      <c r="BLT27" s="103"/>
      <c r="BLU27" s="103"/>
      <c r="BLV27" s="103"/>
      <c r="BLW27" s="103"/>
      <c r="BLX27" s="103"/>
      <c r="BLY27" s="103"/>
      <c r="BLZ27" s="103"/>
      <c r="BMA27" s="103"/>
      <c r="BMB27" s="103"/>
      <c r="BMC27" s="103"/>
      <c r="BMD27" s="103"/>
      <c r="BME27" s="103"/>
      <c r="BMF27" s="103"/>
      <c r="BMG27" s="103"/>
      <c r="BMH27" s="103"/>
      <c r="BMI27" s="103"/>
      <c r="BMJ27" s="103"/>
      <c r="BMK27" s="103"/>
      <c r="BML27" s="103"/>
      <c r="BMM27" s="103"/>
      <c r="BMN27" s="103"/>
      <c r="BMO27" s="103"/>
      <c r="BMP27" s="103"/>
      <c r="BMQ27" s="103"/>
      <c r="BMR27" s="103"/>
      <c r="BMS27" s="103"/>
      <c r="BMT27" s="103"/>
      <c r="BMU27" s="103"/>
      <c r="BMV27" s="103"/>
      <c r="BMW27" s="103"/>
      <c r="BMX27" s="103"/>
      <c r="BMY27" s="103"/>
      <c r="BMZ27" s="103"/>
      <c r="BNA27" s="103"/>
      <c r="BNB27" s="103"/>
      <c r="BNC27" s="103"/>
      <c r="BND27" s="103"/>
      <c r="BNE27" s="103"/>
      <c r="BNF27" s="103"/>
      <c r="BNG27" s="103"/>
      <c r="BNH27" s="103"/>
      <c r="BNI27" s="103"/>
      <c r="BNJ27" s="103"/>
      <c r="BNK27" s="103"/>
      <c r="BNL27" s="103"/>
      <c r="BNM27" s="103"/>
      <c r="BNN27" s="103"/>
      <c r="BNO27" s="103"/>
      <c r="BNP27" s="103"/>
      <c r="BNQ27" s="103"/>
      <c r="BNR27" s="103"/>
      <c r="BNS27" s="103"/>
      <c r="BNT27" s="103"/>
      <c r="BNU27" s="103"/>
      <c r="BNV27" s="103"/>
      <c r="BNW27" s="103"/>
      <c r="BNX27" s="103"/>
      <c r="BNY27" s="103"/>
      <c r="BNZ27" s="103"/>
      <c r="BOA27" s="103"/>
      <c r="BOB27" s="103"/>
      <c r="BOC27" s="103"/>
      <c r="BOD27" s="103"/>
      <c r="BOE27" s="103"/>
      <c r="BOF27" s="103"/>
      <c r="BOG27" s="103"/>
      <c r="BOH27" s="103"/>
      <c r="BOI27" s="103"/>
      <c r="BOJ27" s="103"/>
      <c r="BOK27" s="103"/>
      <c r="BOL27" s="103"/>
      <c r="BOM27" s="103"/>
      <c r="BON27" s="103"/>
      <c r="BOO27" s="103"/>
      <c r="BOP27" s="103"/>
      <c r="BOQ27" s="103"/>
      <c r="BOR27" s="103"/>
      <c r="BOS27" s="103"/>
      <c r="BOT27" s="103"/>
      <c r="BOU27" s="103"/>
      <c r="BOV27" s="103"/>
      <c r="BOW27" s="103"/>
      <c r="BOX27" s="103"/>
      <c r="BOY27" s="103"/>
      <c r="BOZ27" s="103"/>
      <c r="BPA27" s="103"/>
      <c r="BPB27" s="103"/>
      <c r="BPC27" s="103"/>
      <c r="BPD27" s="103"/>
      <c r="BPE27" s="103"/>
      <c r="BPF27" s="103"/>
      <c r="BPG27" s="103"/>
      <c r="BPH27" s="103"/>
      <c r="BPI27" s="103"/>
      <c r="BPJ27" s="103"/>
      <c r="BPK27" s="103"/>
      <c r="BPL27" s="103"/>
      <c r="BPM27" s="103"/>
      <c r="BPN27" s="103"/>
      <c r="BPO27" s="103"/>
      <c r="BPP27" s="103"/>
      <c r="BPQ27" s="103"/>
      <c r="BPR27" s="103"/>
      <c r="BPS27" s="103"/>
      <c r="BPT27" s="103"/>
      <c r="BPU27" s="103"/>
      <c r="BPV27" s="103"/>
      <c r="BPW27" s="103"/>
      <c r="BPX27" s="103"/>
      <c r="BPY27" s="103"/>
      <c r="BPZ27" s="103"/>
      <c r="BQA27" s="103"/>
      <c r="BQB27" s="103"/>
      <c r="BQC27" s="103"/>
      <c r="BQD27" s="103"/>
      <c r="BQE27" s="103"/>
      <c r="BQF27" s="103"/>
      <c r="BQG27" s="103"/>
      <c r="BQH27" s="103"/>
      <c r="BQI27" s="103"/>
      <c r="BQJ27" s="103"/>
      <c r="BQK27" s="103"/>
      <c r="BQL27" s="103"/>
      <c r="BQM27" s="103"/>
      <c r="BQN27" s="103"/>
      <c r="BQO27" s="103"/>
      <c r="BQP27" s="103"/>
      <c r="BQQ27" s="103"/>
      <c r="BQR27" s="103"/>
      <c r="BQS27" s="103"/>
      <c r="BQT27" s="103"/>
      <c r="BQU27" s="103"/>
      <c r="BQV27" s="103"/>
      <c r="BQW27" s="103"/>
      <c r="BQX27" s="103"/>
      <c r="BQY27" s="103"/>
      <c r="BQZ27" s="103"/>
      <c r="BRA27" s="103"/>
      <c r="BRB27" s="103"/>
      <c r="BRC27" s="103"/>
      <c r="BRD27" s="103"/>
      <c r="BRE27" s="103"/>
      <c r="BRF27" s="103"/>
      <c r="BRG27" s="103"/>
      <c r="BRH27" s="103"/>
      <c r="BRI27" s="103"/>
      <c r="BRJ27" s="103"/>
      <c r="BRK27" s="103"/>
      <c r="BRL27" s="103"/>
      <c r="BRM27" s="103"/>
      <c r="BRN27" s="103"/>
      <c r="BRO27" s="103"/>
      <c r="BRP27" s="103"/>
      <c r="BRQ27" s="103"/>
      <c r="BRR27" s="103"/>
      <c r="BRS27" s="103"/>
      <c r="BRT27" s="103"/>
      <c r="BRU27" s="103"/>
      <c r="BRV27" s="103"/>
      <c r="BRW27" s="103"/>
      <c r="BRX27" s="103"/>
      <c r="BRY27" s="103"/>
      <c r="BRZ27" s="103"/>
      <c r="BSA27" s="103"/>
      <c r="BSB27" s="103"/>
      <c r="BSC27" s="103"/>
      <c r="BSD27" s="103"/>
      <c r="BSE27" s="103"/>
      <c r="BSF27" s="103"/>
      <c r="BSG27" s="103"/>
      <c r="BSH27" s="103"/>
      <c r="BSI27" s="103"/>
      <c r="BSJ27" s="103"/>
      <c r="BSK27" s="103"/>
      <c r="BSL27" s="103"/>
      <c r="BSM27" s="103"/>
      <c r="BSN27" s="103"/>
      <c r="BSO27" s="103"/>
      <c r="BSP27" s="103"/>
      <c r="BSQ27" s="103"/>
      <c r="BSR27" s="103"/>
      <c r="BSS27" s="103"/>
      <c r="BST27" s="103"/>
      <c r="BSU27" s="103"/>
      <c r="BSV27" s="103"/>
      <c r="BSW27" s="103"/>
      <c r="BSX27" s="103"/>
      <c r="BSY27" s="103"/>
      <c r="BSZ27" s="103"/>
      <c r="BTA27" s="103"/>
      <c r="BTB27" s="103"/>
      <c r="BTC27" s="103"/>
      <c r="BTD27" s="103"/>
      <c r="BTE27" s="103"/>
      <c r="BTF27" s="103"/>
      <c r="BTG27" s="103"/>
      <c r="BTH27" s="103"/>
      <c r="BTI27" s="103"/>
      <c r="BTJ27" s="103"/>
      <c r="BTK27" s="103"/>
      <c r="BTL27" s="103"/>
      <c r="BTM27" s="103"/>
      <c r="BTN27" s="103"/>
      <c r="BTO27" s="103"/>
      <c r="BTP27" s="103"/>
      <c r="BTQ27" s="103"/>
      <c r="BTR27" s="103"/>
      <c r="BTS27" s="103"/>
      <c r="BTT27" s="103"/>
      <c r="BTU27" s="103"/>
      <c r="BTV27" s="103"/>
      <c r="BTW27" s="103"/>
      <c r="BTX27" s="103"/>
      <c r="BTY27" s="103"/>
      <c r="BTZ27" s="103"/>
      <c r="BUA27" s="103"/>
      <c r="BUB27" s="103"/>
      <c r="BUC27" s="103"/>
      <c r="BUD27" s="103"/>
      <c r="BUE27" s="103"/>
      <c r="BUF27" s="103"/>
      <c r="BUG27" s="103"/>
      <c r="BUH27" s="103"/>
      <c r="BUI27" s="103"/>
      <c r="BUJ27" s="103"/>
      <c r="BUK27" s="103"/>
      <c r="BUL27" s="103"/>
      <c r="BUM27" s="103"/>
      <c r="BUN27" s="103"/>
      <c r="BUO27" s="103"/>
      <c r="BUP27" s="103"/>
      <c r="BUQ27" s="103"/>
      <c r="BUR27" s="103"/>
      <c r="BUS27" s="103"/>
      <c r="BUT27" s="103"/>
      <c r="BUU27" s="103"/>
      <c r="BUV27" s="103"/>
      <c r="BUW27" s="103"/>
      <c r="BUX27" s="103"/>
      <c r="BUY27" s="103"/>
      <c r="BUZ27" s="103"/>
      <c r="BVA27" s="103"/>
      <c r="BVB27" s="103"/>
      <c r="BVC27" s="103"/>
      <c r="BVD27" s="103"/>
      <c r="BVE27" s="103"/>
      <c r="BVF27" s="103"/>
      <c r="BVG27" s="103"/>
      <c r="BVH27" s="103"/>
      <c r="BVI27" s="103"/>
      <c r="BVJ27" s="103"/>
      <c r="BVK27" s="103"/>
      <c r="BVL27" s="103"/>
      <c r="BVM27" s="103"/>
      <c r="BVN27" s="103"/>
      <c r="BVO27" s="103"/>
      <c r="BVP27" s="103"/>
      <c r="BVQ27" s="103"/>
      <c r="BVR27" s="103"/>
      <c r="BVS27" s="103"/>
      <c r="BVT27" s="103"/>
      <c r="BVU27" s="103"/>
      <c r="BVV27" s="103"/>
      <c r="BVW27" s="103"/>
      <c r="BVX27" s="103"/>
      <c r="BVY27" s="103"/>
      <c r="BVZ27" s="103"/>
      <c r="BWA27" s="103"/>
      <c r="BWB27" s="103"/>
      <c r="BWC27" s="103"/>
      <c r="BWD27" s="103"/>
      <c r="BWE27" s="103"/>
      <c r="BWF27" s="103"/>
      <c r="BWG27" s="103"/>
      <c r="BWH27" s="103"/>
      <c r="BWI27" s="103"/>
      <c r="BWJ27" s="103"/>
      <c r="BWK27" s="103"/>
      <c r="BWL27" s="103"/>
      <c r="BWM27" s="103"/>
      <c r="BWN27" s="103"/>
      <c r="BWO27" s="103"/>
      <c r="BWP27" s="103"/>
      <c r="BWQ27" s="103"/>
      <c r="BWR27" s="103"/>
      <c r="BWS27" s="103"/>
      <c r="BWT27" s="103"/>
      <c r="BWU27" s="103"/>
      <c r="BWV27" s="103"/>
      <c r="BWW27" s="103"/>
      <c r="BWX27" s="103"/>
      <c r="BWY27" s="103"/>
      <c r="BWZ27" s="103"/>
      <c r="BXA27" s="103"/>
      <c r="BXB27" s="103"/>
      <c r="BXC27" s="103"/>
      <c r="BXD27" s="103"/>
      <c r="BXE27" s="103"/>
      <c r="BXF27" s="103"/>
      <c r="BXG27" s="103"/>
      <c r="BXH27" s="103"/>
      <c r="BXI27" s="103"/>
      <c r="BXJ27" s="103"/>
      <c r="BXK27" s="103"/>
      <c r="BXL27" s="103"/>
      <c r="BXM27" s="103"/>
      <c r="BXN27" s="103"/>
      <c r="BXO27" s="103"/>
      <c r="BXP27" s="103"/>
      <c r="BXQ27" s="103"/>
      <c r="BXR27" s="103"/>
      <c r="BXS27" s="103"/>
      <c r="BXT27" s="103"/>
      <c r="BXU27" s="103"/>
      <c r="BXV27" s="103"/>
      <c r="BXW27" s="103"/>
      <c r="BXX27" s="103"/>
      <c r="BXY27" s="103"/>
      <c r="BXZ27" s="103"/>
      <c r="BYA27" s="103"/>
      <c r="BYB27" s="103"/>
      <c r="BYC27" s="103"/>
      <c r="BYD27" s="103"/>
      <c r="BYE27" s="103"/>
      <c r="BYF27" s="103"/>
      <c r="BYG27" s="103"/>
      <c r="BYH27" s="103"/>
      <c r="BYI27" s="103"/>
      <c r="BYJ27" s="103"/>
      <c r="BYK27" s="103"/>
      <c r="BYL27" s="103"/>
      <c r="BYM27" s="103"/>
      <c r="BYN27" s="103"/>
      <c r="BYO27" s="103"/>
      <c r="BYP27" s="103"/>
      <c r="BYQ27" s="103"/>
      <c r="BYR27" s="103"/>
      <c r="BYS27" s="103"/>
      <c r="BYT27" s="103"/>
      <c r="BYU27" s="103"/>
      <c r="BYV27" s="103"/>
      <c r="BYW27" s="103"/>
      <c r="BYX27" s="103"/>
      <c r="BYY27" s="103"/>
      <c r="BYZ27" s="103"/>
      <c r="BZA27" s="103"/>
      <c r="BZB27" s="103"/>
      <c r="BZC27" s="103"/>
      <c r="BZD27" s="103"/>
      <c r="BZE27" s="103"/>
      <c r="BZF27" s="103"/>
      <c r="BZG27" s="103"/>
      <c r="BZH27" s="103"/>
      <c r="BZI27" s="103"/>
      <c r="BZJ27" s="103"/>
      <c r="BZK27" s="103"/>
      <c r="BZL27" s="103"/>
      <c r="BZM27" s="103"/>
      <c r="BZN27" s="103"/>
      <c r="BZO27" s="103"/>
      <c r="BZP27" s="103"/>
      <c r="BZQ27" s="103"/>
      <c r="BZR27" s="103"/>
      <c r="BZS27" s="103"/>
      <c r="BZT27" s="103"/>
      <c r="BZU27" s="103"/>
      <c r="BZV27" s="103"/>
      <c r="BZW27" s="103"/>
      <c r="BZX27" s="103"/>
      <c r="BZY27" s="103"/>
      <c r="BZZ27" s="103"/>
      <c r="CAA27" s="103"/>
      <c r="CAB27" s="103"/>
      <c r="CAC27" s="103"/>
      <c r="CAD27" s="103"/>
      <c r="CAE27" s="103"/>
      <c r="CAF27" s="103"/>
      <c r="CAG27" s="103"/>
      <c r="CAH27" s="103"/>
      <c r="CAI27" s="103"/>
      <c r="CAJ27" s="103"/>
      <c r="CAK27" s="103"/>
      <c r="CAL27" s="103"/>
      <c r="CAM27" s="103"/>
      <c r="CAN27" s="103"/>
      <c r="CAO27" s="103"/>
      <c r="CAP27" s="103"/>
      <c r="CAQ27" s="103"/>
      <c r="CAR27" s="103"/>
      <c r="CAS27" s="103"/>
      <c r="CAT27" s="103"/>
      <c r="CAU27" s="103"/>
      <c r="CAV27" s="103"/>
      <c r="CAW27" s="103"/>
      <c r="CAX27" s="103"/>
      <c r="CAY27" s="103"/>
      <c r="CAZ27" s="103"/>
      <c r="CBA27" s="103"/>
      <c r="CBB27" s="103"/>
      <c r="CBC27" s="103"/>
      <c r="CBD27" s="103"/>
      <c r="CBE27" s="103"/>
      <c r="CBF27" s="103"/>
      <c r="CBG27" s="103"/>
      <c r="CBH27" s="103"/>
      <c r="CBI27" s="103"/>
      <c r="CBJ27" s="103"/>
      <c r="CBK27" s="103"/>
      <c r="CBL27" s="103"/>
      <c r="CBM27" s="103"/>
      <c r="CBN27" s="103"/>
      <c r="CBO27" s="103"/>
      <c r="CBP27" s="103"/>
      <c r="CBQ27" s="103"/>
      <c r="CBR27" s="103"/>
      <c r="CBS27" s="103"/>
      <c r="CBT27" s="103"/>
      <c r="CBU27" s="103"/>
      <c r="CBV27" s="103"/>
      <c r="CBW27" s="103"/>
      <c r="CBX27" s="103"/>
      <c r="CBY27" s="103"/>
      <c r="CBZ27" s="103"/>
      <c r="CCA27" s="103"/>
      <c r="CCB27" s="103"/>
      <c r="CCC27" s="103"/>
      <c r="CCD27" s="103"/>
      <c r="CCE27" s="103"/>
      <c r="CCF27" s="103"/>
      <c r="CCG27" s="103"/>
      <c r="CCH27" s="103"/>
      <c r="CCI27" s="103"/>
      <c r="CCJ27" s="103"/>
      <c r="CCK27" s="103"/>
      <c r="CCL27" s="103"/>
      <c r="CCM27" s="103"/>
      <c r="CCN27" s="103"/>
      <c r="CCO27" s="103"/>
      <c r="CCP27" s="103"/>
      <c r="CCQ27" s="103"/>
      <c r="CCR27" s="103"/>
      <c r="CCS27" s="103"/>
      <c r="CCT27" s="103"/>
      <c r="CCU27" s="103"/>
      <c r="CCV27" s="103"/>
      <c r="CCW27" s="103"/>
      <c r="CCX27" s="103"/>
      <c r="CCY27" s="103"/>
      <c r="CCZ27" s="103"/>
      <c r="CDA27" s="103"/>
      <c r="CDB27" s="103"/>
      <c r="CDC27" s="103"/>
      <c r="CDD27" s="103"/>
      <c r="CDE27" s="103"/>
      <c r="CDF27" s="103"/>
      <c r="CDG27" s="103"/>
      <c r="CDH27" s="103"/>
      <c r="CDI27" s="103"/>
      <c r="CDJ27" s="103"/>
      <c r="CDK27" s="103"/>
      <c r="CDL27" s="103"/>
      <c r="CDM27" s="103"/>
      <c r="CDN27" s="103"/>
      <c r="CDO27" s="103"/>
      <c r="CDP27" s="103"/>
      <c r="CDQ27" s="103"/>
      <c r="CDR27" s="103"/>
      <c r="CDS27" s="103"/>
      <c r="CDT27" s="103"/>
      <c r="CDU27" s="103"/>
      <c r="CDV27" s="103"/>
      <c r="CDW27" s="103"/>
      <c r="CDX27" s="103"/>
      <c r="CDY27" s="103"/>
      <c r="CDZ27" s="103"/>
      <c r="CEA27" s="103"/>
      <c r="CEB27" s="103"/>
      <c r="CEC27" s="103"/>
      <c r="CED27" s="103"/>
      <c r="CEE27" s="103"/>
      <c r="CEF27" s="103"/>
      <c r="CEG27" s="103"/>
      <c r="CEH27" s="103"/>
      <c r="CEI27" s="103"/>
      <c r="CEJ27" s="103"/>
      <c r="CEK27" s="103"/>
      <c r="CEL27" s="103"/>
      <c r="CEM27" s="103"/>
      <c r="CEN27" s="103"/>
      <c r="CEO27" s="103"/>
      <c r="CEP27" s="103"/>
      <c r="CEQ27" s="103"/>
      <c r="CER27" s="103"/>
      <c r="CES27" s="103"/>
      <c r="CET27" s="103"/>
      <c r="CEU27" s="103"/>
      <c r="CEV27" s="103"/>
      <c r="CEW27" s="103"/>
      <c r="CEX27" s="103"/>
      <c r="CEY27" s="103"/>
      <c r="CEZ27" s="103"/>
      <c r="CFA27" s="103"/>
      <c r="CFB27" s="103"/>
      <c r="CFC27" s="103"/>
      <c r="CFD27" s="103"/>
      <c r="CFE27" s="103"/>
      <c r="CFF27" s="103"/>
      <c r="CFG27" s="103"/>
      <c r="CFH27" s="103"/>
      <c r="CFI27" s="103"/>
      <c r="CFJ27" s="103"/>
      <c r="CFK27" s="103"/>
      <c r="CFL27" s="103"/>
      <c r="CFM27" s="103"/>
      <c r="CFN27" s="103"/>
      <c r="CFO27" s="103"/>
      <c r="CFP27" s="103"/>
      <c r="CFQ27" s="103"/>
      <c r="CFR27" s="103"/>
      <c r="CFS27" s="103"/>
      <c r="CFT27" s="103"/>
      <c r="CFU27" s="103"/>
      <c r="CFV27" s="103"/>
      <c r="CFW27" s="103"/>
      <c r="CFX27" s="103"/>
      <c r="CFY27" s="103"/>
      <c r="CFZ27" s="103"/>
      <c r="CGA27" s="103"/>
      <c r="CGB27" s="103"/>
      <c r="CGC27" s="103"/>
      <c r="CGD27" s="103"/>
      <c r="CGE27" s="103"/>
      <c r="CGF27" s="103"/>
      <c r="CGG27" s="103"/>
      <c r="CGH27" s="103"/>
      <c r="CGI27" s="103"/>
      <c r="CGJ27" s="103"/>
      <c r="CGK27" s="103"/>
      <c r="CGL27" s="103"/>
      <c r="CGM27" s="103"/>
      <c r="CGN27" s="103"/>
      <c r="CGO27" s="103"/>
      <c r="CGP27" s="103"/>
      <c r="CGQ27" s="103"/>
      <c r="CGR27" s="103"/>
      <c r="CGS27" s="103"/>
      <c r="CGT27" s="103"/>
      <c r="CGU27" s="103"/>
      <c r="CGV27" s="103"/>
      <c r="CGW27" s="103"/>
      <c r="CGX27" s="103"/>
      <c r="CGY27" s="103"/>
      <c r="CGZ27" s="103"/>
      <c r="CHA27" s="103"/>
      <c r="CHB27" s="103"/>
      <c r="CHC27" s="103"/>
      <c r="CHD27" s="103"/>
      <c r="CHE27" s="103"/>
      <c r="CHF27" s="103"/>
      <c r="CHG27" s="103"/>
      <c r="CHH27" s="103"/>
      <c r="CHI27" s="103"/>
      <c r="CHJ27" s="103"/>
      <c r="CHK27" s="103"/>
      <c r="CHL27" s="103"/>
      <c r="CHM27" s="103"/>
      <c r="CHN27" s="103"/>
      <c r="CHO27" s="103"/>
      <c r="CHP27" s="103"/>
      <c r="CHQ27" s="103"/>
      <c r="CHR27" s="103"/>
      <c r="CHS27" s="103"/>
      <c r="CHT27" s="103"/>
      <c r="CHU27" s="103"/>
      <c r="CHV27" s="103"/>
      <c r="CHW27" s="103"/>
      <c r="CHX27" s="103"/>
      <c r="CHY27" s="103"/>
      <c r="CHZ27" s="103"/>
      <c r="CIA27" s="103"/>
      <c r="CIB27" s="103"/>
      <c r="CIC27" s="103"/>
      <c r="CID27" s="103"/>
      <c r="CIE27" s="103"/>
      <c r="CIF27" s="103"/>
      <c r="CIG27" s="103"/>
      <c r="CIH27" s="103"/>
      <c r="CII27" s="103"/>
      <c r="CIJ27" s="103"/>
      <c r="CIK27" s="103"/>
      <c r="CIL27" s="103"/>
      <c r="CIM27" s="103"/>
      <c r="CIN27" s="103"/>
      <c r="CIO27" s="103"/>
      <c r="CIP27" s="103"/>
      <c r="CIQ27" s="103"/>
      <c r="CIR27" s="103"/>
      <c r="CIS27" s="103"/>
      <c r="CIT27" s="103"/>
      <c r="CIU27" s="103"/>
      <c r="CIV27" s="103"/>
      <c r="CIW27" s="103"/>
      <c r="CIX27" s="103"/>
      <c r="CIY27" s="103"/>
      <c r="CIZ27" s="103"/>
      <c r="CJA27" s="103"/>
      <c r="CJB27" s="103"/>
      <c r="CJC27" s="103"/>
      <c r="CJD27" s="103"/>
      <c r="CJE27" s="103"/>
      <c r="CJF27" s="103"/>
      <c r="CJG27" s="103"/>
      <c r="CJH27" s="103"/>
      <c r="CJI27" s="103"/>
      <c r="CJJ27" s="103"/>
      <c r="CJK27" s="103"/>
      <c r="CJL27" s="103"/>
      <c r="CJM27" s="103"/>
      <c r="CJN27" s="103"/>
      <c r="CJO27" s="103"/>
      <c r="CJP27" s="103"/>
      <c r="CJQ27" s="103"/>
      <c r="CJR27" s="103"/>
      <c r="CJS27" s="103"/>
      <c r="CJT27" s="103"/>
      <c r="CJU27" s="103"/>
      <c r="CJV27" s="103"/>
      <c r="CJW27" s="103"/>
      <c r="CJX27" s="103"/>
      <c r="CJY27" s="103"/>
      <c r="CJZ27" s="103"/>
      <c r="CKA27" s="103"/>
      <c r="CKB27" s="103"/>
      <c r="CKC27" s="103"/>
      <c r="CKD27" s="103"/>
      <c r="CKE27" s="103"/>
      <c r="CKF27" s="103"/>
      <c r="CKG27" s="103"/>
      <c r="CKH27" s="103"/>
      <c r="CKI27" s="103"/>
      <c r="CKJ27" s="103"/>
      <c r="CKK27" s="103"/>
      <c r="CKL27" s="103"/>
      <c r="CKM27" s="103"/>
      <c r="CKN27" s="103"/>
      <c r="CKO27" s="103"/>
      <c r="CKP27" s="103"/>
      <c r="CKQ27" s="103"/>
      <c r="CKR27" s="103"/>
      <c r="CKS27" s="103"/>
      <c r="CKT27" s="103"/>
      <c r="CKU27" s="103"/>
      <c r="CKV27" s="103"/>
      <c r="CKW27" s="103"/>
      <c r="CKX27" s="103"/>
      <c r="CKY27" s="103"/>
      <c r="CKZ27" s="103"/>
      <c r="CLA27" s="103"/>
      <c r="CLB27" s="103"/>
      <c r="CLC27" s="103"/>
      <c r="CLD27" s="103"/>
      <c r="CLE27" s="103"/>
      <c r="CLF27" s="103"/>
      <c r="CLG27" s="103"/>
      <c r="CLH27" s="103"/>
      <c r="CLI27" s="103"/>
      <c r="CLJ27" s="103"/>
      <c r="CLK27" s="103"/>
      <c r="CLL27" s="103"/>
      <c r="CLM27" s="103"/>
      <c r="CLN27" s="103"/>
      <c r="CLO27" s="103"/>
      <c r="CLP27" s="103"/>
      <c r="CLQ27" s="103"/>
      <c r="CLR27" s="103"/>
      <c r="CLS27" s="103"/>
      <c r="CLT27" s="103"/>
      <c r="CLU27" s="103"/>
      <c r="CLV27" s="103"/>
      <c r="CLW27" s="103"/>
      <c r="CLX27" s="103"/>
      <c r="CLY27" s="103"/>
      <c r="CLZ27" s="103"/>
      <c r="CMA27" s="103"/>
      <c r="CMB27" s="103"/>
      <c r="CMC27" s="103"/>
      <c r="CMD27" s="103"/>
      <c r="CME27" s="103"/>
      <c r="CMF27" s="103"/>
      <c r="CMG27" s="103"/>
      <c r="CMH27" s="103"/>
      <c r="CMI27" s="103"/>
      <c r="CMJ27" s="103"/>
      <c r="CMK27" s="103"/>
      <c r="CML27" s="103"/>
      <c r="CMM27" s="103"/>
      <c r="CMN27" s="103"/>
      <c r="CMO27" s="103"/>
      <c r="CMP27" s="103"/>
      <c r="CMQ27" s="103"/>
      <c r="CMR27" s="103"/>
      <c r="CMS27" s="103"/>
      <c r="CMT27" s="103"/>
      <c r="CMU27" s="103"/>
      <c r="CMV27" s="103"/>
      <c r="CMW27" s="103"/>
      <c r="CMX27" s="103"/>
      <c r="CMY27" s="103"/>
      <c r="CMZ27" s="103"/>
      <c r="CNA27" s="103"/>
      <c r="CNB27" s="103"/>
      <c r="CNC27" s="103"/>
      <c r="CND27" s="103"/>
      <c r="CNE27" s="103"/>
      <c r="CNF27" s="103"/>
      <c r="CNG27" s="103"/>
      <c r="CNH27" s="103"/>
      <c r="CNI27" s="103"/>
      <c r="CNJ27" s="103"/>
      <c r="CNK27" s="103"/>
      <c r="CNL27" s="103"/>
      <c r="CNM27" s="103"/>
      <c r="CNN27" s="103"/>
      <c r="CNO27" s="103"/>
      <c r="CNP27" s="103"/>
      <c r="CNQ27" s="103"/>
      <c r="CNR27" s="103"/>
      <c r="CNS27" s="103"/>
      <c r="CNT27" s="103"/>
      <c r="CNU27" s="103"/>
      <c r="CNV27" s="103"/>
      <c r="CNW27" s="103"/>
      <c r="CNX27" s="103"/>
      <c r="CNY27" s="103"/>
      <c r="CNZ27" s="103"/>
      <c r="COA27" s="103"/>
      <c r="COB27" s="103"/>
      <c r="COC27" s="103"/>
      <c r="COD27" s="103"/>
      <c r="COE27" s="103"/>
      <c r="COF27" s="103"/>
      <c r="COG27" s="103"/>
      <c r="COH27" s="103"/>
      <c r="COI27" s="103"/>
      <c r="COJ27" s="103"/>
      <c r="COK27" s="103"/>
      <c r="COL27" s="103"/>
      <c r="COM27" s="103"/>
      <c r="CON27" s="103"/>
      <c r="COO27" s="103"/>
      <c r="COP27" s="103"/>
      <c r="COQ27" s="103"/>
      <c r="COR27" s="103"/>
      <c r="COS27" s="103"/>
      <c r="COT27" s="103"/>
      <c r="COU27" s="103"/>
      <c r="COV27" s="103"/>
      <c r="COW27" s="103"/>
      <c r="COX27" s="103"/>
      <c r="COY27" s="103"/>
      <c r="COZ27" s="103"/>
      <c r="CPA27" s="103"/>
      <c r="CPB27" s="103"/>
      <c r="CPC27" s="103"/>
      <c r="CPD27" s="103"/>
      <c r="CPE27" s="103"/>
      <c r="CPF27" s="103"/>
      <c r="CPG27" s="103"/>
      <c r="CPH27" s="103"/>
      <c r="CPI27" s="103"/>
      <c r="CPJ27" s="103"/>
      <c r="CPK27" s="103"/>
      <c r="CPL27" s="103"/>
      <c r="CPM27" s="103"/>
      <c r="CPN27" s="103"/>
      <c r="CPO27" s="103"/>
      <c r="CPP27" s="103"/>
      <c r="CPQ27" s="103"/>
      <c r="CPR27" s="103"/>
      <c r="CPS27" s="103"/>
      <c r="CPT27" s="103"/>
      <c r="CPU27" s="103"/>
      <c r="CPV27" s="103"/>
      <c r="CPW27" s="103"/>
      <c r="CPX27" s="103"/>
      <c r="CPY27" s="103"/>
      <c r="CPZ27" s="103"/>
      <c r="CQA27" s="103"/>
      <c r="CQB27" s="103"/>
      <c r="CQC27" s="103"/>
      <c r="CQD27" s="103"/>
      <c r="CQE27" s="103"/>
      <c r="CQF27" s="103"/>
      <c r="CQG27" s="103"/>
      <c r="CQH27" s="103"/>
      <c r="CQI27" s="103"/>
      <c r="CQJ27" s="103"/>
      <c r="CQK27" s="103"/>
      <c r="CQL27" s="103"/>
      <c r="CQM27" s="103"/>
      <c r="CQN27" s="103"/>
      <c r="CQO27" s="103"/>
      <c r="CQP27" s="103"/>
      <c r="CQQ27" s="103"/>
      <c r="CQR27" s="103"/>
      <c r="CQS27" s="103"/>
      <c r="CQT27" s="103"/>
      <c r="CQU27" s="103"/>
      <c r="CQV27" s="103"/>
      <c r="CQW27" s="103"/>
      <c r="CQX27" s="103"/>
      <c r="CQY27" s="103"/>
      <c r="CQZ27" s="103"/>
      <c r="CRA27" s="103"/>
      <c r="CRB27" s="103"/>
      <c r="CRC27" s="103"/>
      <c r="CRD27" s="103"/>
      <c r="CRE27" s="103"/>
      <c r="CRF27" s="103"/>
      <c r="CRG27" s="103"/>
      <c r="CRH27" s="103"/>
      <c r="CRI27" s="103"/>
      <c r="CRJ27" s="103"/>
      <c r="CRK27" s="103"/>
      <c r="CRL27" s="103"/>
      <c r="CRM27" s="103"/>
      <c r="CRN27" s="103"/>
      <c r="CRO27" s="103"/>
      <c r="CRP27" s="103"/>
      <c r="CRQ27" s="103"/>
      <c r="CRR27" s="103"/>
      <c r="CRS27" s="103"/>
      <c r="CRT27" s="103"/>
      <c r="CRU27" s="103"/>
      <c r="CRV27" s="103"/>
      <c r="CRW27" s="103"/>
      <c r="CRX27" s="103"/>
      <c r="CRY27" s="103"/>
      <c r="CRZ27" s="103"/>
      <c r="CSA27" s="103"/>
      <c r="CSB27" s="103"/>
      <c r="CSC27" s="103"/>
      <c r="CSD27" s="103"/>
      <c r="CSE27" s="103"/>
      <c r="CSF27" s="103"/>
      <c r="CSG27" s="103"/>
      <c r="CSH27" s="103"/>
      <c r="CSI27" s="103"/>
      <c r="CSJ27" s="103"/>
      <c r="CSK27" s="103"/>
      <c r="CSL27" s="103"/>
      <c r="CSM27" s="103"/>
      <c r="CSN27" s="103"/>
      <c r="CSO27" s="103"/>
      <c r="CSP27" s="103"/>
      <c r="CSQ27" s="103"/>
      <c r="CSR27" s="103"/>
      <c r="CSS27" s="103"/>
      <c r="CST27" s="103"/>
      <c r="CSU27" s="103"/>
      <c r="CSV27" s="103"/>
      <c r="CSW27" s="103"/>
      <c r="CSX27" s="103"/>
      <c r="CSY27" s="103"/>
      <c r="CSZ27" s="103"/>
      <c r="CTA27" s="103"/>
      <c r="CTB27" s="103"/>
      <c r="CTC27" s="103"/>
      <c r="CTD27" s="103"/>
      <c r="CTE27" s="103"/>
      <c r="CTF27" s="103"/>
      <c r="CTG27" s="103"/>
      <c r="CTH27" s="103"/>
      <c r="CTI27" s="103"/>
      <c r="CTJ27" s="103"/>
      <c r="CTK27" s="103"/>
      <c r="CTL27" s="103"/>
      <c r="CTM27" s="103"/>
      <c r="CTN27" s="103"/>
      <c r="CTO27" s="103"/>
      <c r="CTP27" s="103"/>
      <c r="CTQ27" s="103"/>
      <c r="CTR27" s="103"/>
      <c r="CTS27" s="103"/>
      <c r="CTT27" s="103"/>
      <c r="CTU27" s="103"/>
      <c r="CTV27" s="103"/>
      <c r="CTW27" s="103"/>
      <c r="CTX27" s="103"/>
      <c r="CTY27" s="103"/>
      <c r="CTZ27" s="103"/>
      <c r="CUA27" s="103"/>
      <c r="CUB27" s="103"/>
      <c r="CUC27" s="103"/>
      <c r="CUD27" s="103"/>
      <c r="CUE27" s="103"/>
      <c r="CUF27" s="103"/>
      <c r="CUG27" s="103"/>
      <c r="CUH27" s="103"/>
      <c r="CUI27" s="103"/>
      <c r="CUJ27" s="103"/>
      <c r="CUK27" s="103"/>
      <c r="CUL27" s="103"/>
      <c r="CUM27" s="103"/>
      <c r="CUN27" s="103"/>
      <c r="CUO27" s="103"/>
      <c r="CUP27" s="103"/>
      <c r="CUQ27" s="103"/>
      <c r="CUR27" s="103"/>
      <c r="CUS27" s="103"/>
      <c r="CUT27" s="103"/>
      <c r="CUU27" s="103"/>
      <c r="CUV27" s="103"/>
      <c r="CUW27" s="103"/>
      <c r="CUX27" s="103"/>
      <c r="CUY27" s="103"/>
      <c r="CUZ27" s="103"/>
      <c r="CVA27" s="103"/>
      <c r="CVB27" s="103"/>
      <c r="CVC27" s="103"/>
      <c r="CVD27" s="103"/>
      <c r="CVE27" s="103"/>
      <c r="CVF27" s="103"/>
      <c r="CVG27" s="103"/>
      <c r="CVH27" s="103"/>
      <c r="CVI27" s="103"/>
      <c r="CVJ27" s="103"/>
      <c r="CVK27" s="103"/>
      <c r="CVL27" s="103"/>
      <c r="CVM27" s="103"/>
      <c r="CVN27" s="103"/>
      <c r="CVO27" s="103"/>
      <c r="CVP27" s="103"/>
      <c r="CVQ27" s="103"/>
      <c r="CVR27" s="103"/>
      <c r="CVS27" s="103"/>
      <c r="CVT27" s="103"/>
      <c r="CVU27" s="103"/>
      <c r="CVV27" s="103"/>
      <c r="CVW27" s="103"/>
      <c r="CVX27" s="103"/>
      <c r="CVY27" s="103"/>
      <c r="CVZ27" s="103"/>
      <c r="CWA27" s="103"/>
      <c r="CWB27" s="103"/>
      <c r="CWC27" s="103"/>
      <c r="CWD27" s="103"/>
      <c r="CWE27" s="103"/>
      <c r="CWF27" s="103"/>
      <c r="CWG27" s="103"/>
      <c r="CWH27" s="103"/>
      <c r="CWI27" s="103"/>
      <c r="CWJ27" s="103"/>
      <c r="CWK27" s="103"/>
      <c r="CWL27" s="103"/>
      <c r="CWM27" s="103"/>
      <c r="CWN27" s="103"/>
      <c r="CWO27" s="103"/>
      <c r="CWP27" s="103"/>
      <c r="CWQ27" s="103"/>
      <c r="CWR27" s="103"/>
      <c r="CWS27" s="103"/>
      <c r="CWT27" s="103"/>
      <c r="CWU27" s="103"/>
      <c r="CWV27" s="103"/>
      <c r="CWW27" s="103"/>
      <c r="CWX27" s="103"/>
      <c r="CWY27" s="103"/>
      <c r="CWZ27" s="103"/>
      <c r="CXA27" s="103"/>
      <c r="CXB27" s="103"/>
      <c r="CXC27" s="103"/>
      <c r="CXD27" s="103"/>
      <c r="CXE27" s="103"/>
      <c r="CXF27" s="103"/>
      <c r="CXG27" s="103"/>
      <c r="CXH27" s="103"/>
      <c r="CXI27" s="103"/>
      <c r="CXJ27" s="103"/>
      <c r="CXK27" s="103"/>
      <c r="CXL27" s="103"/>
      <c r="CXM27" s="103"/>
      <c r="CXN27" s="103"/>
      <c r="CXO27" s="103"/>
      <c r="CXP27" s="103"/>
      <c r="CXQ27" s="103"/>
      <c r="CXR27" s="103"/>
      <c r="CXS27" s="103"/>
      <c r="CXT27" s="103"/>
      <c r="CXU27" s="103"/>
      <c r="CXV27" s="103"/>
      <c r="CXW27" s="103"/>
      <c r="CXX27" s="103"/>
      <c r="CXY27" s="103"/>
      <c r="CXZ27" s="103"/>
      <c r="CYA27" s="103"/>
      <c r="CYB27" s="103"/>
      <c r="CYC27" s="103"/>
      <c r="CYD27" s="103"/>
      <c r="CYE27" s="103"/>
      <c r="CYF27" s="103"/>
      <c r="CYG27" s="103"/>
      <c r="CYH27" s="103"/>
      <c r="CYI27" s="103"/>
      <c r="CYJ27" s="103"/>
      <c r="CYK27" s="103"/>
      <c r="CYL27" s="103"/>
      <c r="CYM27" s="103"/>
      <c r="CYN27" s="103"/>
      <c r="CYO27" s="103"/>
      <c r="CYP27" s="103"/>
      <c r="CYQ27" s="103"/>
      <c r="CYR27" s="103"/>
      <c r="CYS27" s="103"/>
      <c r="CYT27" s="103"/>
      <c r="CYU27" s="103"/>
      <c r="CYV27" s="103"/>
      <c r="CYW27" s="103"/>
      <c r="CYX27" s="103"/>
      <c r="CYY27" s="103"/>
      <c r="CYZ27" s="103"/>
      <c r="CZA27" s="103"/>
      <c r="CZB27" s="103"/>
      <c r="CZC27" s="103"/>
      <c r="CZD27" s="103"/>
      <c r="CZE27" s="103"/>
      <c r="CZF27" s="103"/>
      <c r="CZG27" s="103"/>
      <c r="CZH27" s="103"/>
      <c r="CZI27" s="103"/>
      <c r="CZJ27" s="103"/>
      <c r="CZK27" s="103"/>
      <c r="CZL27" s="103"/>
      <c r="CZM27" s="103"/>
      <c r="CZN27" s="103"/>
      <c r="CZO27" s="103"/>
      <c r="CZP27" s="103"/>
      <c r="CZQ27" s="103"/>
      <c r="CZR27" s="103"/>
      <c r="CZS27" s="103"/>
      <c r="CZT27" s="103"/>
      <c r="CZU27" s="103"/>
      <c r="CZV27" s="103"/>
      <c r="CZW27" s="103"/>
      <c r="CZX27" s="103"/>
      <c r="CZY27" s="103"/>
      <c r="CZZ27" s="103"/>
      <c r="DAA27" s="103"/>
      <c r="DAB27" s="103"/>
      <c r="DAC27" s="103"/>
      <c r="DAD27" s="103"/>
      <c r="DAE27" s="103"/>
      <c r="DAF27" s="103"/>
      <c r="DAG27" s="103"/>
      <c r="DAH27" s="103"/>
      <c r="DAI27" s="103"/>
      <c r="DAJ27" s="103"/>
      <c r="DAK27" s="103"/>
      <c r="DAL27" s="103"/>
      <c r="DAM27" s="103"/>
      <c r="DAN27" s="103"/>
      <c r="DAO27" s="103"/>
      <c r="DAP27" s="103"/>
      <c r="DAQ27" s="103"/>
      <c r="DAR27" s="103"/>
      <c r="DAS27" s="103"/>
      <c r="DAT27" s="103"/>
      <c r="DAU27" s="103"/>
      <c r="DAV27" s="103"/>
      <c r="DAW27" s="103"/>
      <c r="DAX27" s="103"/>
      <c r="DAY27" s="103"/>
      <c r="DAZ27" s="103"/>
      <c r="DBA27" s="103"/>
      <c r="DBB27" s="103"/>
      <c r="DBC27" s="103"/>
      <c r="DBD27" s="103"/>
      <c r="DBE27" s="103"/>
      <c r="DBF27" s="103"/>
      <c r="DBG27" s="103"/>
      <c r="DBH27" s="103"/>
      <c r="DBI27" s="103"/>
      <c r="DBJ27" s="103"/>
      <c r="DBK27" s="103"/>
      <c r="DBL27" s="103"/>
      <c r="DBM27" s="103"/>
      <c r="DBN27" s="103"/>
      <c r="DBO27" s="103"/>
      <c r="DBP27" s="103"/>
      <c r="DBQ27" s="103"/>
      <c r="DBR27" s="103"/>
      <c r="DBS27" s="103"/>
      <c r="DBT27" s="103"/>
      <c r="DBU27" s="103"/>
      <c r="DBV27" s="103"/>
      <c r="DBW27" s="103"/>
      <c r="DBX27" s="103"/>
      <c r="DBY27" s="103"/>
      <c r="DBZ27" s="103"/>
      <c r="DCA27" s="103"/>
      <c r="DCB27" s="103"/>
      <c r="DCC27" s="103"/>
      <c r="DCD27" s="103"/>
      <c r="DCE27" s="103"/>
      <c r="DCF27" s="103"/>
      <c r="DCG27" s="103"/>
      <c r="DCH27" s="103"/>
      <c r="DCI27" s="103"/>
      <c r="DCJ27" s="103"/>
      <c r="DCK27" s="103"/>
      <c r="DCL27" s="103"/>
      <c r="DCM27" s="103"/>
      <c r="DCN27" s="103"/>
      <c r="DCO27" s="103"/>
      <c r="DCP27" s="103"/>
      <c r="DCQ27" s="103"/>
      <c r="DCR27" s="103"/>
      <c r="DCS27" s="103"/>
      <c r="DCT27" s="103"/>
      <c r="DCU27" s="103"/>
      <c r="DCV27" s="103"/>
      <c r="DCW27" s="103"/>
      <c r="DCX27" s="103"/>
      <c r="DCY27" s="103"/>
      <c r="DCZ27" s="103"/>
      <c r="DDA27" s="103"/>
      <c r="DDB27" s="103"/>
      <c r="DDC27" s="103"/>
      <c r="DDD27" s="103"/>
      <c r="DDE27" s="103"/>
      <c r="DDF27" s="103"/>
      <c r="DDG27" s="103"/>
      <c r="DDH27" s="103"/>
      <c r="DDI27" s="103"/>
      <c r="DDJ27" s="103"/>
      <c r="DDK27" s="103"/>
      <c r="DDL27" s="103"/>
      <c r="DDM27" s="103"/>
      <c r="DDN27" s="103"/>
      <c r="DDO27" s="103"/>
      <c r="DDP27" s="103"/>
      <c r="DDQ27" s="103"/>
      <c r="DDR27" s="103"/>
      <c r="DDS27" s="103"/>
      <c r="DDT27" s="103"/>
      <c r="DDU27" s="103"/>
      <c r="DDV27" s="103"/>
      <c r="DDW27" s="103"/>
      <c r="DDX27" s="103"/>
      <c r="DDY27" s="103"/>
      <c r="DDZ27" s="103"/>
      <c r="DEA27" s="103"/>
      <c r="DEB27" s="103"/>
      <c r="DEC27" s="103"/>
      <c r="DED27" s="103"/>
      <c r="DEE27" s="103"/>
      <c r="DEF27" s="103"/>
      <c r="DEG27" s="103"/>
      <c r="DEH27" s="103"/>
      <c r="DEI27" s="103"/>
      <c r="DEJ27" s="103"/>
      <c r="DEK27" s="103"/>
      <c r="DEL27" s="103"/>
      <c r="DEM27" s="103"/>
      <c r="DEN27" s="103"/>
      <c r="DEO27" s="103"/>
      <c r="DEP27" s="103"/>
      <c r="DEQ27" s="103"/>
      <c r="DER27" s="103"/>
      <c r="DES27" s="103"/>
      <c r="DET27" s="103"/>
      <c r="DEU27" s="103"/>
      <c r="DEV27" s="103"/>
      <c r="DEW27" s="103"/>
      <c r="DEX27" s="103"/>
      <c r="DEY27" s="103"/>
      <c r="DEZ27" s="103"/>
      <c r="DFA27" s="103"/>
      <c r="DFB27" s="103"/>
      <c r="DFC27" s="103"/>
      <c r="DFD27" s="103"/>
      <c r="DFE27" s="103"/>
      <c r="DFF27" s="103"/>
      <c r="DFG27" s="103"/>
      <c r="DFH27" s="103"/>
      <c r="DFI27" s="103"/>
      <c r="DFJ27" s="103"/>
      <c r="DFK27" s="103"/>
      <c r="DFL27" s="103"/>
      <c r="DFM27" s="103"/>
      <c r="DFN27" s="103"/>
      <c r="DFO27" s="103"/>
      <c r="DFP27" s="103"/>
      <c r="DFQ27" s="103"/>
      <c r="DFR27" s="103"/>
      <c r="DFS27" s="103"/>
      <c r="DFT27" s="103"/>
      <c r="DFU27" s="103"/>
      <c r="DFV27" s="103"/>
      <c r="DFW27" s="103"/>
      <c r="DFX27" s="103"/>
      <c r="DFY27" s="103"/>
      <c r="DFZ27" s="103"/>
      <c r="DGA27" s="103"/>
      <c r="DGB27" s="103"/>
      <c r="DGC27" s="103"/>
      <c r="DGD27" s="103"/>
      <c r="DGE27" s="103"/>
      <c r="DGF27" s="103"/>
      <c r="DGG27" s="103"/>
      <c r="DGH27" s="103"/>
      <c r="DGI27" s="103"/>
      <c r="DGJ27" s="103"/>
      <c r="DGK27" s="103"/>
      <c r="DGL27" s="103"/>
      <c r="DGM27" s="103"/>
      <c r="DGN27" s="103"/>
      <c r="DGO27" s="103"/>
      <c r="DGP27" s="103"/>
      <c r="DGQ27" s="103"/>
      <c r="DGR27" s="103"/>
      <c r="DGS27" s="103"/>
      <c r="DGT27" s="103"/>
      <c r="DGU27" s="103"/>
      <c r="DGV27" s="103"/>
      <c r="DGW27" s="103"/>
      <c r="DGX27" s="103"/>
      <c r="DGY27" s="103"/>
      <c r="DGZ27" s="103"/>
      <c r="DHA27" s="103"/>
      <c r="DHB27" s="103"/>
      <c r="DHC27" s="103"/>
      <c r="DHD27" s="103"/>
      <c r="DHE27" s="103"/>
      <c r="DHF27" s="103"/>
      <c r="DHG27" s="103"/>
      <c r="DHH27" s="103"/>
      <c r="DHI27" s="103"/>
      <c r="DHJ27" s="103"/>
      <c r="DHK27" s="103"/>
      <c r="DHL27" s="103"/>
      <c r="DHM27" s="103"/>
      <c r="DHN27" s="103"/>
      <c r="DHO27" s="103"/>
      <c r="DHP27" s="103"/>
      <c r="DHQ27" s="103"/>
      <c r="DHR27" s="103"/>
      <c r="DHS27" s="103"/>
      <c r="DHT27" s="103"/>
      <c r="DHU27" s="103"/>
      <c r="DHV27" s="103"/>
      <c r="DHW27" s="103"/>
      <c r="DHX27" s="103"/>
      <c r="DHY27" s="103"/>
      <c r="DHZ27" s="103"/>
      <c r="DIA27" s="103"/>
      <c r="DIB27" s="103"/>
      <c r="DIC27" s="103"/>
      <c r="DID27" s="103"/>
      <c r="DIE27" s="103"/>
      <c r="DIF27" s="103"/>
      <c r="DIG27" s="103"/>
      <c r="DIH27" s="103"/>
      <c r="DII27" s="103"/>
      <c r="DIJ27" s="103"/>
      <c r="DIK27" s="103"/>
      <c r="DIL27" s="103"/>
      <c r="DIM27" s="103"/>
      <c r="DIN27" s="103"/>
      <c r="DIO27" s="103"/>
      <c r="DIP27" s="103"/>
      <c r="DIQ27" s="103"/>
      <c r="DIR27" s="103"/>
      <c r="DIS27" s="103"/>
      <c r="DIT27" s="103"/>
      <c r="DIU27" s="103"/>
      <c r="DIV27" s="103"/>
      <c r="DIW27" s="103"/>
      <c r="DIX27" s="103"/>
      <c r="DIY27" s="103"/>
      <c r="DIZ27" s="103"/>
      <c r="DJA27" s="103"/>
      <c r="DJB27" s="103"/>
      <c r="DJC27" s="103"/>
      <c r="DJD27" s="103"/>
      <c r="DJE27" s="103"/>
      <c r="DJF27" s="103"/>
      <c r="DJG27" s="103"/>
      <c r="DJH27" s="103"/>
      <c r="DJI27" s="103"/>
      <c r="DJJ27" s="103"/>
      <c r="DJK27" s="103"/>
      <c r="DJL27" s="103"/>
      <c r="DJM27" s="103"/>
      <c r="DJN27" s="103"/>
      <c r="DJO27" s="103"/>
      <c r="DJP27" s="103"/>
      <c r="DJQ27" s="103"/>
      <c r="DJR27" s="103"/>
      <c r="DJS27" s="103"/>
      <c r="DJT27" s="103"/>
      <c r="DJU27" s="103"/>
      <c r="DJV27" s="103"/>
      <c r="DJW27" s="103"/>
      <c r="DJX27" s="103"/>
      <c r="DJY27" s="103"/>
      <c r="DJZ27" s="103"/>
      <c r="DKA27" s="103"/>
      <c r="DKB27" s="103"/>
      <c r="DKC27" s="103"/>
      <c r="DKD27" s="103"/>
      <c r="DKE27" s="103"/>
      <c r="DKF27" s="103"/>
      <c r="DKG27" s="103"/>
      <c r="DKH27" s="103"/>
      <c r="DKI27" s="103"/>
      <c r="DKJ27" s="103"/>
      <c r="DKK27" s="103"/>
      <c r="DKL27" s="103"/>
      <c r="DKM27" s="103"/>
      <c r="DKN27" s="103"/>
      <c r="DKO27" s="103"/>
      <c r="DKP27" s="103"/>
      <c r="DKQ27" s="103"/>
      <c r="DKR27" s="103"/>
      <c r="DKS27" s="103"/>
      <c r="DKT27" s="103"/>
      <c r="DKU27" s="103"/>
      <c r="DKV27" s="103"/>
      <c r="DKW27" s="103"/>
      <c r="DKX27" s="103"/>
      <c r="DKY27" s="103"/>
      <c r="DKZ27" s="103"/>
      <c r="DLA27" s="103"/>
      <c r="DLB27" s="103"/>
      <c r="DLC27" s="103"/>
      <c r="DLD27" s="103"/>
      <c r="DLE27" s="103"/>
      <c r="DLF27" s="103"/>
      <c r="DLG27" s="103"/>
      <c r="DLH27" s="103"/>
      <c r="DLI27" s="103"/>
      <c r="DLJ27" s="103"/>
      <c r="DLK27" s="103"/>
      <c r="DLL27" s="103"/>
      <c r="DLM27" s="103"/>
      <c r="DLN27" s="103"/>
      <c r="DLO27" s="103"/>
      <c r="DLP27" s="103"/>
      <c r="DLQ27" s="103"/>
      <c r="DLR27" s="103"/>
      <c r="DLS27" s="103"/>
      <c r="DLT27" s="103"/>
      <c r="DLU27" s="103"/>
      <c r="DLV27" s="103"/>
      <c r="DLW27" s="103"/>
      <c r="DLX27" s="103"/>
      <c r="DLY27" s="103"/>
      <c r="DLZ27" s="103"/>
      <c r="DMA27" s="103"/>
      <c r="DMB27" s="103"/>
      <c r="DMC27" s="103"/>
      <c r="DMD27" s="103"/>
      <c r="DME27" s="103"/>
      <c r="DMF27" s="103"/>
      <c r="DMG27" s="103"/>
      <c r="DMH27" s="103"/>
      <c r="DMI27" s="103"/>
      <c r="DMJ27" s="103"/>
      <c r="DMK27" s="103"/>
      <c r="DML27" s="103"/>
      <c r="DMM27" s="103"/>
      <c r="DMN27" s="103"/>
      <c r="DMO27" s="103"/>
      <c r="DMP27" s="103"/>
      <c r="DMQ27" s="103"/>
      <c r="DMR27" s="103"/>
      <c r="DMS27" s="103"/>
      <c r="DMT27" s="103"/>
      <c r="DMU27" s="103"/>
      <c r="DMV27" s="103"/>
      <c r="DMW27" s="103"/>
      <c r="DMX27" s="103"/>
      <c r="DMY27" s="103"/>
      <c r="DMZ27" s="103"/>
      <c r="DNA27" s="103"/>
      <c r="DNB27" s="103"/>
      <c r="DNC27" s="103"/>
      <c r="DND27" s="103"/>
      <c r="DNE27" s="103"/>
      <c r="DNF27" s="103"/>
      <c r="DNG27" s="103"/>
      <c r="DNH27" s="103"/>
      <c r="DNI27" s="103"/>
      <c r="DNJ27" s="103"/>
      <c r="DNK27" s="103"/>
      <c r="DNL27" s="103"/>
      <c r="DNM27" s="103"/>
      <c r="DNN27" s="103"/>
      <c r="DNO27" s="103"/>
      <c r="DNP27" s="103"/>
      <c r="DNQ27" s="103"/>
      <c r="DNR27" s="103"/>
      <c r="DNS27" s="103"/>
      <c r="DNT27" s="103"/>
      <c r="DNU27" s="103"/>
      <c r="DNV27" s="103"/>
      <c r="DNW27" s="103"/>
      <c r="DNX27" s="103"/>
      <c r="DNY27" s="103"/>
      <c r="DNZ27" s="103"/>
      <c r="DOA27" s="103"/>
      <c r="DOB27" s="103"/>
      <c r="DOC27" s="103"/>
      <c r="DOD27" s="103"/>
      <c r="DOE27" s="103"/>
      <c r="DOF27" s="103"/>
      <c r="DOG27" s="103"/>
      <c r="DOH27" s="103"/>
      <c r="DOI27" s="103"/>
      <c r="DOJ27" s="103"/>
      <c r="DOK27" s="103"/>
      <c r="DOL27" s="103"/>
      <c r="DOM27" s="103"/>
      <c r="DON27" s="103"/>
      <c r="DOO27" s="103"/>
      <c r="DOP27" s="103"/>
      <c r="DOQ27" s="103"/>
      <c r="DOR27" s="103"/>
      <c r="DOS27" s="103"/>
      <c r="DOT27" s="103"/>
      <c r="DOU27" s="103"/>
      <c r="DOV27" s="103"/>
      <c r="DOW27" s="103"/>
      <c r="DOX27" s="103"/>
      <c r="DOY27" s="103"/>
      <c r="DOZ27" s="103"/>
      <c r="DPA27" s="103"/>
      <c r="DPB27" s="103"/>
      <c r="DPC27" s="103"/>
      <c r="DPD27" s="103"/>
      <c r="DPE27" s="103"/>
      <c r="DPF27" s="103"/>
      <c r="DPG27" s="103"/>
      <c r="DPH27" s="103"/>
      <c r="DPI27" s="103"/>
      <c r="DPJ27" s="103"/>
      <c r="DPK27" s="103"/>
      <c r="DPL27" s="103"/>
      <c r="DPM27" s="103"/>
      <c r="DPN27" s="103"/>
      <c r="DPO27" s="103"/>
      <c r="DPP27" s="103"/>
      <c r="DPQ27" s="103"/>
      <c r="DPR27" s="103"/>
      <c r="DPS27" s="103"/>
      <c r="DPT27" s="103"/>
      <c r="DPU27" s="103"/>
      <c r="DPV27" s="103"/>
      <c r="DPW27" s="103"/>
      <c r="DPX27" s="103"/>
      <c r="DPY27" s="103"/>
      <c r="DPZ27" s="103"/>
      <c r="DQA27" s="103"/>
      <c r="DQB27" s="103"/>
      <c r="DQC27" s="103"/>
      <c r="DQD27" s="103"/>
      <c r="DQE27" s="103"/>
      <c r="DQF27" s="103"/>
      <c r="DQG27" s="103"/>
      <c r="DQH27" s="103"/>
      <c r="DQI27" s="103"/>
      <c r="DQJ27" s="103"/>
      <c r="DQK27" s="103"/>
      <c r="DQL27" s="103"/>
      <c r="DQM27" s="103"/>
      <c r="DQN27" s="103"/>
      <c r="DQO27" s="103"/>
      <c r="DQP27" s="103"/>
      <c r="DQQ27" s="103"/>
      <c r="DQR27" s="103"/>
      <c r="DQS27" s="103"/>
      <c r="DQT27" s="103"/>
      <c r="DQU27" s="103"/>
      <c r="DQV27" s="103"/>
      <c r="DQW27" s="103"/>
      <c r="DQX27" s="103"/>
      <c r="DQY27" s="103"/>
      <c r="DQZ27" s="103"/>
      <c r="DRA27" s="103"/>
      <c r="DRB27" s="103"/>
      <c r="DRC27" s="103"/>
      <c r="DRD27" s="103"/>
      <c r="DRE27" s="103"/>
      <c r="DRF27" s="103"/>
      <c r="DRG27" s="103"/>
      <c r="DRH27" s="103"/>
      <c r="DRI27" s="103"/>
      <c r="DRJ27" s="103"/>
      <c r="DRK27" s="103"/>
      <c r="DRL27" s="103"/>
      <c r="DRM27" s="103"/>
      <c r="DRN27" s="103"/>
      <c r="DRO27" s="103"/>
      <c r="DRP27" s="103"/>
      <c r="DRQ27" s="103"/>
      <c r="DRR27" s="103"/>
      <c r="DRS27" s="103"/>
      <c r="DRT27" s="103"/>
      <c r="DRU27" s="103"/>
      <c r="DRV27" s="103"/>
      <c r="DRW27" s="103"/>
      <c r="DRX27" s="103"/>
      <c r="DRY27" s="103"/>
      <c r="DRZ27" s="103"/>
      <c r="DSA27" s="103"/>
      <c r="DSB27" s="103"/>
      <c r="DSC27" s="103"/>
      <c r="DSD27" s="103"/>
      <c r="DSE27" s="103"/>
      <c r="DSF27" s="103"/>
      <c r="DSG27" s="103"/>
      <c r="DSH27" s="103"/>
      <c r="DSI27" s="103"/>
      <c r="DSJ27" s="103"/>
      <c r="DSK27" s="103"/>
      <c r="DSL27" s="103"/>
      <c r="DSM27" s="103"/>
      <c r="DSN27" s="103"/>
      <c r="DSO27" s="103"/>
      <c r="DSP27" s="103"/>
      <c r="DSQ27" s="103"/>
      <c r="DSR27" s="103"/>
      <c r="DSS27" s="103"/>
      <c r="DST27" s="103"/>
      <c r="DSU27" s="103"/>
      <c r="DSV27" s="103"/>
      <c r="DSW27" s="103"/>
      <c r="DSX27" s="103"/>
      <c r="DSY27" s="103"/>
      <c r="DSZ27" s="103"/>
      <c r="DTA27" s="103"/>
      <c r="DTB27" s="103"/>
      <c r="DTC27" s="103"/>
      <c r="DTD27" s="103"/>
      <c r="DTE27" s="103"/>
      <c r="DTF27" s="103"/>
      <c r="DTG27" s="103"/>
      <c r="DTH27" s="103"/>
      <c r="DTI27" s="103"/>
      <c r="DTJ27" s="103"/>
      <c r="DTK27" s="103"/>
      <c r="DTL27" s="103"/>
      <c r="DTM27" s="103"/>
      <c r="DTN27" s="103"/>
      <c r="DTO27" s="103"/>
      <c r="DTP27" s="103"/>
      <c r="DTQ27" s="103"/>
      <c r="DTR27" s="103"/>
      <c r="DTS27" s="103"/>
      <c r="DTT27" s="103"/>
      <c r="DTU27" s="103"/>
      <c r="DTV27" s="103"/>
      <c r="DTW27" s="103"/>
      <c r="DTX27" s="103"/>
      <c r="DTY27" s="103"/>
      <c r="DTZ27" s="103"/>
      <c r="DUA27" s="103"/>
      <c r="DUB27" s="103"/>
      <c r="DUC27" s="103"/>
      <c r="DUD27" s="103"/>
      <c r="DUE27" s="103"/>
      <c r="DUF27" s="103"/>
      <c r="DUG27" s="103"/>
      <c r="DUH27" s="103"/>
      <c r="DUI27" s="103"/>
      <c r="DUJ27" s="103"/>
      <c r="DUK27" s="103"/>
      <c r="DUL27" s="103"/>
      <c r="DUM27" s="103"/>
      <c r="DUN27" s="103"/>
      <c r="DUO27" s="103"/>
      <c r="DUP27" s="103"/>
      <c r="DUQ27" s="103"/>
      <c r="DUR27" s="103"/>
      <c r="DUS27" s="103"/>
      <c r="DUT27" s="103"/>
      <c r="DUU27" s="103"/>
      <c r="DUV27" s="103"/>
      <c r="DUW27" s="103"/>
      <c r="DUX27" s="103"/>
      <c r="DUY27" s="103"/>
      <c r="DUZ27" s="103"/>
      <c r="DVA27" s="103"/>
      <c r="DVB27" s="103"/>
      <c r="DVC27" s="103"/>
      <c r="DVD27" s="103"/>
      <c r="DVE27" s="103"/>
      <c r="DVF27" s="103"/>
      <c r="DVG27" s="103"/>
      <c r="DVH27" s="103"/>
      <c r="DVI27" s="103"/>
      <c r="DVJ27" s="103"/>
      <c r="DVK27" s="103"/>
      <c r="DVL27" s="103"/>
      <c r="DVM27" s="103"/>
      <c r="DVN27" s="103"/>
      <c r="DVO27" s="103"/>
      <c r="DVP27" s="103"/>
      <c r="DVQ27" s="103"/>
      <c r="DVR27" s="103"/>
      <c r="DVS27" s="103"/>
      <c r="DVT27" s="103"/>
      <c r="DVU27" s="103"/>
      <c r="DVV27" s="103"/>
      <c r="DVW27" s="103"/>
      <c r="DVX27" s="103"/>
      <c r="DVY27" s="103"/>
      <c r="DVZ27" s="103"/>
      <c r="DWA27" s="103"/>
      <c r="DWB27" s="103"/>
      <c r="DWC27" s="103"/>
      <c r="DWD27" s="103"/>
      <c r="DWE27" s="103"/>
      <c r="DWF27" s="103"/>
      <c r="DWG27" s="103"/>
      <c r="DWH27" s="103"/>
      <c r="DWI27" s="103"/>
      <c r="DWJ27" s="103"/>
      <c r="DWK27" s="103"/>
      <c r="DWL27" s="103"/>
      <c r="DWM27" s="103"/>
      <c r="DWN27" s="103"/>
      <c r="DWO27" s="103"/>
      <c r="DWP27" s="103"/>
      <c r="DWQ27" s="103"/>
      <c r="DWR27" s="103"/>
      <c r="DWS27" s="103"/>
      <c r="DWT27" s="103"/>
      <c r="DWU27" s="103"/>
      <c r="DWV27" s="103"/>
      <c r="DWW27" s="103"/>
      <c r="DWX27" s="103"/>
      <c r="DWY27" s="103"/>
      <c r="DWZ27" s="103"/>
      <c r="DXA27" s="103"/>
      <c r="DXB27" s="103"/>
      <c r="DXC27" s="103"/>
      <c r="DXD27" s="103"/>
      <c r="DXE27" s="103"/>
      <c r="DXF27" s="103"/>
      <c r="DXG27" s="103"/>
      <c r="DXH27" s="103"/>
      <c r="DXI27" s="103"/>
      <c r="DXJ27" s="103"/>
      <c r="DXK27" s="103"/>
      <c r="DXL27" s="103"/>
      <c r="DXM27" s="103"/>
      <c r="DXN27" s="103"/>
      <c r="DXO27" s="103"/>
      <c r="DXP27" s="103"/>
      <c r="DXQ27" s="103"/>
      <c r="DXR27" s="103"/>
      <c r="DXS27" s="103"/>
      <c r="DXT27" s="103"/>
      <c r="DXU27" s="103"/>
      <c r="DXV27" s="103"/>
      <c r="DXW27" s="103"/>
      <c r="DXX27" s="103"/>
      <c r="DXY27" s="103"/>
      <c r="DXZ27" s="103"/>
      <c r="DYA27" s="103"/>
      <c r="DYB27" s="103"/>
      <c r="DYC27" s="103"/>
      <c r="DYD27" s="103"/>
      <c r="DYE27" s="103"/>
      <c r="DYF27" s="103"/>
      <c r="DYG27" s="103"/>
      <c r="DYH27" s="103"/>
      <c r="DYI27" s="103"/>
      <c r="DYJ27" s="103"/>
      <c r="DYK27" s="103"/>
      <c r="DYL27" s="103"/>
      <c r="DYM27" s="103"/>
      <c r="DYN27" s="103"/>
      <c r="DYO27" s="103"/>
      <c r="DYP27" s="103"/>
      <c r="DYQ27" s="103"/>
      <c r="DYR27" s="103"/>
      <c r="DYS27" s="103"/>
      <c r="DYT27" s="103"/>
      <c r="DYU27" s="103"/>
      <c r="DYV27" s="103"/>
      <c r="DYW27" s="103"/>
      <c r="DYX27" s="103"/>
      <c r="DYY27" s="103"/>
      <c r="DYZ27" s="103"/>
      <c r="DZA27" s="103"/>
      <c r="DZB27" s="103"/>
      <c r="DZC27" s="103"/>
      <c r="DZD27" s="103"/>
      <c r="DZE27" s="103"/>
      <c r="DZF27" s="103"/>
      <c r="DZG27" s="103"/>
      <c r="DZH27" s="103"/>
      <c r="DZI27" s="103"/>
      <c r="DZJ27" s="103"/>
      <c r="DZK27" s="103"/>
      <c r="DZL27" s="103"/>
      <c r="DZM27" s="103"/>
      <c r="DZN27" s="103"/>
      <c r="DZO27" s="103"/>
      <c r="DZP27" s="103"/>
      <c r="DZQ27" s="103"/>
      <c r="DZR27" s="103"/>
      <c r="DZS27" s="103"/>
      <c r="DZT27" s="103"/>
      <c r="DZU27" s="103"/>
      <c r="DZV27" s="103"/>
      <c r="DZW27" s="103"/>
      <c r="DZX27" s="103"/>
      <c r="DZY27" s="103"/>
      <c r="DZZ27" s="103"/>
      <c r="EAA27" s="103"/>
      <c r="EAB27" s="103"/>
      <c r="EAC27" s="103"/>
      <c r="EAD27" s="103"/>
      <c r="EAE27" s="103"/>
      <c r="EAF27" s="103"/>
      <c r="EAG27" s="103"/>
      <c r="EAH27" s="103"/>
      <c r="EAI27" s="103"/>
      <c r="EAJ27" s="103"/>
      <c r="EAK27" s="103"/>
      <c r="EAL27" s="103"/>
      <c r="EAM27" s="103"/>
      <c r="EAN27" s="103"/>
      <c r="EAO27" s="103"/>
      <c r="EAP27" s="103"/>
      <c r="EAQ27" s="103"/>
      <c r="EAR27" s="103"/>
      <c r="EAS27" s="103"/>
      <c r="EAT27" s="103"/>
      <c r="EAU27" s="103"/>
      <c r="EAV27" s="103"/>
      <c r="EAW27" s="103"/>
      <c r="EAX27" s="103"/>
      <c r="EAY27" s="103"/>
      <c r="EAZ27" s="103"/>
      <c r="EBA27" s="103"/>
      <c r="EBB27" s="103"/>
      <c r="EBC27" s="103"/>
      <c r="EBD27" s="103"/>
      <c r="EBE27" s="103"/>
      <c r="EBF27" s="103"/>
      <c r="EBG27" s="103"/>
      <c r="EBH27" s="103"/>
      <c r="EBI27" s="103"/>
      <c r="EBJ27" s="103"/>
      <c r="EBK27" s="103"/>
      <c r="EBL27" s="103"/>
      <c r="EBM27" s="103"/>
      <c r="EBN27" s="103"/>
      <c r="EBO27" s="103"/>
      <c r="EBP27" s="103"/>
      <c r="EBQ27" s="103"/>
      <c r="EBR27" s="103"/>
      <c r="EBS27" s="103"/>
      <c r="EBT27" s="103"/>
      <c r="EBU27" s="103"/>
      <c r="EBV27" s="103"/>
      <c r="EBW27" s="103"/>
      <c r="EBX27" s="103"/>
      <c r="EBY27" s="103"/>
      <c r="EBZ27" s="103"/>
      <c r="ECA27" s="103"/>
      <c r="ECB27" s="103"/>
      <c r="ECC27" s="103"/>
      <c r="ECD27" s="103"/>
      <c r="ECE27" s="103"/>
      <c r="ECF27" s="103"/>
      <c r="ECG27" s="103"/>
      <c r="ECH27" s="103"/>
      <c r="ECI27" s="103"/>
      <c r="ECJ27" s="103"/>
      <c r="ECK27" s="103"/>
      <c r="ECL27" s="103"/>
      <c r="ECM27" s="103"/>
      <c r="ECN27" s="103"/>
      <c r="ECO27" s="103"/>
      <c r="ECP27" s="103"/>
      <c r="ECQ27" s="103"/>
      <c r="ECR27" s="103"/>
      <c r="ECS27" s="103"/>
      <c r="ECT27" s="103"/>
      <c r="ECU27" s="103"/>
      <c r="ECV27" s="103"/>
      <c r="ECW27" s="103"/>
      <c r="ECX27" s="103"/>
      <c r="ECY27" s="103"/>
      <c r="ECZ27" s="103"/>
      <c r="EDA27" s="103"/>
      <c r="EDB27" s="103"/>
      <c r="EDC27" s="103"/>
      <c r="EDD27" s="103"/>
      <c r="EDE27" s="103"/>
      <c r="EDF27" s="103"/>
      <c r="EDG27" s="103"/>
      <c r="EDH27" s="103"/>
      <c r="EDI27" s="103"/>
      <c r="EDJ27" s="103"/>
      <c r="EDK27" s="103"/>
      <c r="EDL27" s="103"/>
      <c r="EDM27" s="103"/>
      <c r="EDN27" s="103"/>
      <c r="EDO27" s="103"/>
      <c r="EDP27" s="103"/>
      <c r="EDQ27" s="103"/>
      <c r="EDR27" s="103"/>
      <c r="EDS27" s="103"/>
      <c r="EDT27" s="103"/>
      <c r="EDU27" s="103"/>
      <c r="EDV27" s="103"/>
      <c r="EDW27" s="103"/>
      <c r="EDX27" s="103"/>
      <c r="EDY27" s="103"/>
      <c r="EDZ27" s="103"/>
      <c r="EEA27" s="103"/>
      <c r="EEB27" s="103"/>
      <c r="EEC27" s="103"/>
      <c r="EED27" s="103"/>
      <c r="EEE27" s="103"/>
      <c r="EEF27" s="103"/>
      <c r="EEG27" s="103"/>
      <c r="EEH27" s="103"/>
      <c r="EEI27" s="103"/>
      <c r="EEJ27" s="103"/>
      <c r="EEK27" s="103"/>
      <c r="EEL27" s="103"/>
      <c r="EEM27" s="103"/>
      <c r="EEN27" s="103"/>
      <c r="EEO27" s="103"/>
      <c r="EEP27" s="103"/>
      <c r="EEQ27" s="103"/>
      <c r="EER27" s="103"/>
      <c r="EES27" s="103"/>
      <c r="EET27" s="103"/>
      <c r="EEU27" s="103"/>
      <c r="EEV27" s="103"/>
      <c r="EEW27" s="103"/>
      <c r="EEX27" s="103"/>
      <c r="EEY27" s="103"/>
      <c r="EEZ27" s="103"/>
      <c r="EFA27" s="103"/>
      <c r="EFB27" s="103"/>
      <c r="EFC27" s="103"/>
      <c r="EFD27" s="103"/>
      <c r="EFE27" s="103"/>
      <c r="EFF27" s="103"/>
      <c r="EFG27" s="103"/>
      <c r="EFH27" s="103"/>
      <c r="EFI27" s="103"/>
      <c r="EFJ27" s="103"/>
      <c r="EFK27" s="103"/>
      <c r="EFL27" s="103"/>
      <c r="EFM27" s="103"/>
      <c r="EFN27" s="103"/>
      <c r="EFO27" s="103"/>
      <c r="EFP27" s="103"/>
      <c r="EFQ27" s="103"/>
      <c r="EFR27" s="103"/>
      <c r="EFS27" s="103"/>
      <c r="EFT27" s="103"/>
      <c r="EFU27" s="103"/>
      <c r="EFV27" s="103"/>
      <c r="EFW27" s="103"/>
      <c r="EFX27" s="103"/>
      <c r="EFY27" s="103"/>
      <c r="EFZ27" s="103"/>
      <c r="EGA27" s="103"/>
      <c r="EGB27" s="103"/>
      <c r="EGC27" s="103"/>
      <c r="EGD27" s="103"/>
      <c r="EGE27" s="103"/>
      <c r="EGF27" s="103"/>
      <c r="EGG27" s="103"/>
      <c r="EGH27" s="103"/>
      <c r="EGI27" s="103"/>
      <c r="EGJ27" s="103"/>
      <c r="EGK27" s="103"/>
      <c r="EGL27" s="103"/>
      <c r="EGM27" s="103"/>
      <c r="EGN27" s="103"/>
      <c r="EGO27" s="103"/>
      <c r="EGP27" s="103"/>
      <c r="EGQ27" s="103"/>
      <c r="EGR27" s="103"/>
      <c r="EGS27" s="103"/>
      <c r="EGT27" s="103"/>
      <c r="EGU27" s="103"/>
      <c r="EGV27" s="103"/>
      <c r="EGW27" s="103"/>
      <c r="EGX27" s="103"/>
      <c r="EGY27" s="103"/>
      <c r="EGZ27" s="103"/>
      <c r="EHA27" s="103"/>
      <c r="EHB27" s="103"/>
      <c r="EHC27" s="103"/>
      <c r="EHD27" s="103"/>
      <c r="EHE27" s="103"/>
      <c r="EHF27" s="103"/>
      <c r="EHG27" s="103"/>
      <c r="EHH27" s="103"/>
      <c r="EHI27" s="103"/>
      <c r="EHJ27" s="103"/>
      <c r="EHK27" s="103"/>
      <c r="EHL27" s="103"/>
      <c r="EHM27" s="103"/>
      <c r="EHN27" s="103"/>
      <c r="EHO27" s="103"/>
      <c r="EHP27" s="103"/>
      <c r="EHQ27" s="103"/>
      <c r="EHR27" s="103"/>
      <c r="EHS27" s="103"/>
      <c r="EHT27" s="103"/>
      <c r="EHU27" s="103"/>
      <c r="EHV27" s="103"/>
      <c r="EHW27" s="103"/>
      <c r="EHX27" s="103"/>
      <c r="EHY27" s="103"/>
      <c r="EHZ27" s="103"/>
      <c r="EIA27" s="103"/>
      <c r="EIB27" s="103"/>
      <c r="EIC27" s="103"/>
      <c r="EID27" s="103"/>
      <c r="EIE27" s="103"/>
      <c r="EIF27" s="103"/>
      <c r="EIG27" s="103"/>
      <c r="EIH27" s="103"/>
      <c r="EII27" s="103"/>
      <c r="EIJ27" s="103"/>
      <c r="EIK27" s="103"/>
      <c r="EIL27" s="103"/>
      <c r="EIM27" s="103"/>
      <c r="EIN27" s="103"/>
      <c r="EIO27" s="103"/>
      <c r="EIP27" s="103"/>
      <c r="EIQ27" s="103"/>
      <c r="EIR27" s="103"/>
      <c r="EIS27" s="103"/>
      <c r="EIT27" s="103"/>
      <c r="EIU27" s="103"/>
      <c r="EIV27" s="103"/>
      <c r="EIW27" s="103"/>
      <c r="EIX27" s="103"/>
      <c r="EIY27" s="103"/>
      <c r="EIZ27" s="103"/>
      <c r="EJA27" s="103"/>
      <c r="EJB27" s="103"/>
      <c r="EJC27" s="103"/>
      <c r="EJD27" s="103"/>
      <c r="EJE27" s="103"/>
      <c r="EJF27" s="103"/>
      <c r="EJG27" s="103"/>
      <c r="EJH27" s="103"/>
      <c r="EJI27" s="103"/>
      <c r="EJJ27" s="103"/>
      <c r="EJK27" s="103"/>
      <c r="EJL27" s="103"/>
      <c r="EJM27" s="103"/>
      <c r="EJN27" s="103"/>
      <c r="EJO27" s="103"/>
      <c r="EJP27" s="103"/>
      <c r="EJQ27" s="103"/>
      <c r="EJR27" s="103"/>
      <c r="EJS27" s="103"/>
      <c r="EJT27" s="103"/>
      <c r="EJU27" s="103"/>
      <c r="EJV27" s="103"/>
      <c r="EJW27" s="103"/>
      <c r="EJX27" s="103"/>
      <c r="EJY27" s="103"/>
      <c r="EJZ27" s="103"/>
      <c r="EKA27" s="103"/>
      <c r="EKB27" s="103"/>
      <c r="EKC27" s="103"/>
      <c r="EKD27" s="103"/>
      <c r="EKE27" s="103"/>
      <c r="EKF27" s="103"/>
      <c r="EKG27" s="103"/>
      <c r="EKH27" s="103"/>
      <c r="EKI27" s="103"/>
      <c r="EKJ27" s="103"/>
      <c r="EKK27" s="103"/>
      <c r="EKL27" s="103"/>
      <c r="EKM27" s="103"/>
      <c r="EKN27" s="103"/>
      <c r="EKO27" s="103"/>
      <c r="EKP27" s="103"/>
      <c r="EKQ27" s="103"/>
      <c r="EKR27" s="103"/>
      <c r="EKS27" s="103"/>
      <c r="EKT27" s="103"/>
      <c r="EKU27" s="103"/>
      <c r="EKV27" s="103"/>
      <c r="EKW27" s="103"/>
      <c r="EKX27" s="103"/>
      <c r="EKY27" s="103"/>
      <c r="EKZ27" s="103"/>
      <c r="ELA27" s="103"/>
      <c r="ELB27" s="103"/>
      <c r="ELC27" s="103"/>
      <c r="ELD27" s="103"/>
      <c r="ELE27" s="103"/>
      <c r="ELF27" s="103"/>
      <c r="ELG27" s="103"/>
      <c r="ELH27" s="103"/>
      <c r="ELI27" s="103"/>
      <c r="ELJ27" s="103"/>
      <c r="ELK27" s="103"/>
      <c r="ELL27" s="103"/>
      <c r="ELM27" s="103"/>
      <c r="ELN27" s="103"/>
      <c r="ELO27" s="103"/>
      <c r="ELP27" s="103"/>
      <c r="ELQ27" s="103"/>
      <c r="ELR27" s="103"/>
      <c r="ELS27" s="103"/>
      <c r="ELT27" s="103"/>
      <c r="ELU27" s="103"/>
      <c r="ELV27" s="103"/>
      <c r="ELW27" s="103"/>
      <c r="ELX27" s="103"/>
      <c r="ELY27" s="103"/>
      <c r="ELZ27" s="103"/>
      <c r="EMA27" s="103"/>
      <c r="EMB27" s="103"/>
      <c r="EMC27" s="103"/>
      <c r="EMD27" s="103"/>
      <c r="EME27" s="103"/>
      <c r="EMF27" s="103"/>
      <c r="EMG27" s="103"/>
      <c r="EMH27" s="103"/>
      <c r="EMI27" s="103"/>
      <c r="EMJ27" s="103"/>
      <c r="EMK27" s="103"/>
      <c r="EML27" s="103"/>
      <c r="EMM27" s="103"/>
      <c r="EMN27" s="103"/>
      <c r="EMO27" s="103"/>
      <c r="EMP27" s="103"/>
      <c r="EMQ27" s="103"/>
      <c r="EMR27" s="103"/>
      <c r="EMS27" s="103"/>
      <c r="EMT27" s="103"/>
      <c r="EMU27" s="103"/>
      <c r="EMV27" s="103"/>
      <c r="EMW27" s="103"/>
      <c r="EMX27" s="103"/>
      <c r="EMY27" s="103"/>
      <c r="EMZ27" s="103"/>
      <c r="ENA27" s="103"/>
      <c r="ENB27" s="103"/>
      <c r="ENC27" s="103"/>
      <c r="END27" s="103"/>
      <c r="ENE27" s="103"/>
      <c r="ENF27" s="103"/>
      <c r="ENG27" s="103"/>
      <c r="ENH27" s="103"/>
      <c r="ENI27" s="103"/>
      <c r="ENJ27" s="103"/>
      <c r="ENK27" s="103"/>
      <c r="ENL27" s="103"/>
      <c r="ENM27" s="103"/>
      <c r="ENN27" s="103"/>
      <c r="ENO27" s="103"/>
      <c r="ENP27" s="103"/>
      <c r="ENQ27" s="103"/>
      <c r="ENR27" s="103"/>
      <c r="ENS27" s="103"/>
      <c r="ENT27" s="103"/>
      <c r="ENU27" s="103"/>
      <c r="ENV27" s="103"/>
      <c r="ENW27" s="103"/>
      <c r="ENX27" s="103"/>
      <c r="ENY27" s="103"/>
      <c r="ENZ27" s="103"/>
      <c r="EOA27" s="103"/>
      <c r="EOB27" s="103"/>
      <c r="EOC27" s="103"/>
      <c r="EOD27" s="103"/>
      <c r="EOE27" s="103"/>
      <c r="EOF27" s="103"/>
      <c r="EOG27" s="103"/>
      <c r="EOH27" s="103"/>
      <c r="EOI27" s="103"/>
      <c r="EOJ27" s="103"/>
      <c r="EOK27" s="103"/>
      <c r="EOL27" s="103"/>
      <c r="EOM27" s="103"/>
      <c r="EON27" s="103"/>
      <c r="EOO27" s="103"/>
      <c r="EOP27" s="103"/>
      <c r="EOQ27" s="103"/>
      <c r="EOR27" s="103"/>
      <c r="EOS27" s="103"/>
      <c r="EOT27" s="103"/>
      <c r="EOU27" s="103"/>
      <c r="EOV27" s="103"/>
      <c r="EOW27" s="103"/>
      <c r="EOX27" s="103"/>
      <c r="EOY27" s="103"/>
      <c r="EOZ27" s="103"/>
      <c r="EPA27" s="103"/>
      <c r="EPB27" s="103"/>
      <c r="EPC27" s="103"/>
      <c r="EPD27" s="103"/>
      <c r="EPE27" s="103"/>
      <c r="EPF27" s="103"/>
      <c r="EPG27" s="103"/>
      <c r="EPH27" s="103"/>
      <c r="EPI27" s="103"/>
      <c r="EPJ27" s="103"/>
      <c r="EPK27" s="103"/>
      <c r="EPL27" s="103"/>
      <c r="EPM27" s="103"/>
      <c r="EPN27" s="103"/>
      <c r="EPO27" s="103"/>
      <c r="EPP27" s="103"/>
      <c r="EPQ27" s="103"/>
      <c r="EPR27" s="103"/>
      <c r="EPS27" s="103"/>
      <c r="EPT27" s="103"/>
      <c r="EPU27" s="103"/>
      <c r="EPV27" s="103"/>
      <c r="EPW27" s="103"/>
      <c r="EPX27" s="103"/>
      <c r="EPY27" s="103"/>
      <c r="EPZ27" s="103"/>
      <c r="EQA27" s="103"/>
      <c r="EQB27" s="103"/>
      <c r="EQC27" s="103"/>
      <c r="EQD27" s="103"/>
      <c r="EQE27" s="103"/>
      <c r="EQF27" s="103"/>
      <c r="EQG27" s="103"/>
      <c r="EQH27" s="103"/>
      <c r="EQI27" s="103"/>
      <c r="EQJ27" s="103"/>
      <c r="EQK27" s="103"/>
      <c r="EQL27" s="103"/>
      <c r="EQM27" s="103"/>
      <c r="EQN27" s="103"/>
      <c r="EQO27" s="103"/>
      <c r="EQP27" s="103"/>
      <c r="EQQ27" s="103"/>
      <c r="EQR27" s="103"/>
      <c r="EQS27" s="103"/>
      <c r="EQT27" s="103"/>
      <c r="EQU27" s="103"/>
      <c r="EQV27" s="103"/>
      <c r="EQW27" s="103"/>
      <c r="EQX27" s="103"/>
      <c r="EQY27" s="103"/>
      <c r="EQZ27" s="103"/>
      <c r="ERA27" s="103"/>
      <c r="ERB27" s="103"/>
      <c r="ERC27" s="103"/>
      <c r="ERD27" s="103"/>
      <c r="ERE27" s="103"/>
      <c r="ERF27" s="103"/>
      <c r="ERG27" s="103"/>
      <c r="ERH27" s="103"/>
      <c r="ERI27" s="103"/>
      <c r="ERJ27" s="103"/>
      <c r="ERK27" s="103"/>
      <c r="ERL27" s="103"/>
      <c r="ERM27" s="103"/>
      <c r="ERN27" s="103"/>
      <c r="ERO27" s="103"/>
      <c r="ERP27" s="103"/>
      <c r="ERQ27" s="103"/>
      <c r="ERR27" s="103"/>
      <c r="ERS27" s="103"/>
      <c r="ERT27" s="103"/>
      <c r="ERU27" s="103"/>
      <c r="ERV27" s="103"/>
      <c r="ERW27" s="103"/>
      <c r="ERX27" s="103"/>
      <c r="ERY27" s="103"/>
      <c r="ERZ27" s="103"/>
      <c r="ESA27" s="103"/>
      <c r="ESB27" s="103"/>
      <c r="ESC27" s="103"/>
      <c r="ESD27" s="103"/>
      <c r="ESE27" s="103"/>
      <c r="ESF27" s="103"/>
      <c r="ESG27" s="103"/>
      <c r="ESH27" s="103"/>
      <c r="ESI27" s="103"/>
      <c r="ESJ27" s="103"/>
      <c r="ESK27" s="103"/>
      <c r="ESL27" s="103"/>
      <c r="ESM27" s="103"/>
      <c r="ESN27" s="103"/>
      <c r="ESO27" s="103"/>
      <c r="ESP27" s="103"/>
      <c r="ESQ27" s="103"/>
      <c r="ESR27" s="103"/>
      <c r="ESS27" s="103"/>
      <c r="EST27" s="103"/>
      <c r="ESU27" s="103"/>
      <c r="ESV27" s="103"/>
      <c r="ESW27" s="103"/>
      <c r="ESX27" s="103"/>
      <c r="ESY27" s="103"/>
      <c r="ESZ27" s="103"/>
      <c r="ETA27" s="103"/>
      <c r="ETB27" s="103"/>
      <c r="ETC27" s="103"/>
      <c r="ETD27" s="103"/>
      <c r="ETE27" s="103"/>
      <c r="ETF27" s="103"/>
      <c r="ETG27" s="103"/>
      <c r="ETH27" s="103"/>
      <c r="ETI27" s="103"/>
      <c r="ETJ27" s="103"/>
      <c r="ETK27" s="103"/>
      <c r="ETL27" s="103"/>
      <c r="ETM27" s="103"/>
      <c r="ETN27" s="103"/>
      <c r="ETO27" s="103"/>
      <c r="ETP27" s="103"/>
      <c r="ETQ27" s="103"/>
      <c r="ETR27" s="103"/>
      <c r="ETS27" s="103"/>
      <c r="ETT27" s="103"/>
      <c r="ETU27" s="103"/>
      <c r="ETV27" s="103"/>
      <c r="ETW27" s="103"/>
      <c r="ETX27" s="103"/>
      <c r="ETY27" s="103"/>
      <c r="ETZ27" s="103"/>
      <c r="EUA27" s="103"/>
      <c r="EUB27" s="103"/>
      <c r="EUC27" s="103"/>
      <c r="EUD27" s="103"/>
      <c r="EUE27" s="103"/>
      <c r="EUF27" s="103"/>
      <c r="EUG27" s="103"/>
      <c r="EUH27" s="103"/>
      <c r="EUI27" s="103"/>
      <c r="EUJ27" s="103"/>
      <c r="EUK27" s="103"/>
      <c r="EUL27" s="103"/>
      <c r="EUM27" s="103"/>
      <c r="EUN27" s="103"/>
      <c r="EUO27" s="103"/>
      <c r="EUP27" s="103"/>
      <c r="EUQ27" s="103"/>
      <c r="EUR27" s="103"/>
      <c r="EUS27" s="103"/>
      <c r="EUT27" s="103"/>
      <c r="EUU27" s="103"/>
      <c r="EUV27" s="103"/>
      <c r="EUW27" s="103"/>
      <c r="EUX27" s="103"/>
      <c r="EUY27" s="103"/>
      <c r="EUZ27" s="103"/>
      <c r="EVA27" s="103"/>
      <c r="EVB27" s="103"/>
      <c r="EVC27" s="103"/>
      <c r="EVD27" s="103"/>
      <c r="EVE27" s="103"/>
      <c r="EVF27" s="103"/>
      <c r="EVG27" s="103"/>
      <c r="EVH27" s="103"/>
      <c r="EVI27" s="103"/>
      <c r="EVJ27" s="103"/>
      <c r="EVK27" s="103"/>
      <c r="EVL27" s="103"/>
      <c r="EVM27" s="103"/>
      <c r="EVN27" s="103"/>
      <c r="EVO27" s="103"/>
      <c r="EVP27" s="103"/>
      <c r="EVQ27" s="103"/>
      <c r="EVR27" s="103"/>
      <c r="EVS27" s="103"/>
      <c r="EVT27" s="103"/>
      <c r="EVU27" s="103"/>
      <c r="EVV27" s="103"/>
      <c r="EVW27" s="103"/>
      <c r="EVX27" s="103"/>
      <c r="EVY27" s="103"/>
      <c r="EVZ27" s="103"/>
      <c r="EWA27" s="103"/>
      <c r="EWB27" s="103"/>
      <c r="EWC27" s="103"/>
      <c r="EWD27" s="103"/>
      <c r="EWE27" s="103"/>
      <c r="EWF27" s="103"/>
      <c r="EWG27" s="103"/>
      <c r="EWH27" s="103"/>
      <c r="EWI27" s="103"/>
      <c r="EWJ27" s="103"/>
      <c r="EWK27" s="103"/>
      <c r="EWL27" s="103"/>
      <c r="EWM27" s="103"/>
      <c r="EWN27" s="103"/>
      <c r="EWO27" s="103"/>
      <c r="EWP27" s="103"/>
      <c r="EWQ27" s="103"/>
      <c r="EWR27" s="103"/>
      <c r="EWS27" s="103"/>
      <c r="EWT27" s="103"/>
      <c r="EWU27" s="103"/>
      <c r="EWV27" s="103"/>
      <c r="EWW27" s="103"/>
      <c r="EWX27" s="103"/>
      <c r="EWY27" s="103"/>
      <c r="EWZ27" s="103"/>
      <c r="EXA27" s="103"/>
      <c r="EXB27" s="103"/>
      <c r="EXC27" s="103"/>
      <c r="EXD27" s="103"/>
      <c r="EXE27" s="103"/>
      <c r="EXF27" s="103"/>
      <c r="EXG27" s="103"/>
      <c r="EXH27" s="103"/>
      <c r="EXI27" s="103"/>
      <c r="EXJ27" s="103"/>
      <c r="EXK27" s="103"/>
      <c r="EXL27" s="103"/>
      <c r="EXM27" s="103"/>
      <c r="EXN27" s="103"/>
      <c r="EXO27" s="103"/>
      <c r="EXP27" s="103"/>
      <c r="EXQ27" s="103"/>
      <c r="EXR27" s="103"/>
      <c r="EXS27" s="103"/>
      <c r="EXT27" s="103"/>
      <c r="EXU27" s="103"/>
      <c r="EXV27" s="103"/>
      <c r="EXW27" s="103"/>
      <c r="EXX27" s="103"/>
      <c r="EXY27" s="103"/>
      <c r="EXZ27" s="103"/>
      <c r="EYA27" s="103"/>
      <c r="EYB27" s="103"/>
      <c r="EYC27" s="103"/>
      <c r="EYD27" s="103"/>
      <c r="EYE27" s="103"/>
      <c r="EYF27" s="103"/>
      <c r="EYG27" s="103"/>
      <c r="EYH27" s="103"/>
      <c r="EYI27" s="103"/>
      <c r="EYJ27" s="103"/>
      <c r="EYK27" s="103"/>
      <c r="EYL27" s="103"/>
      <c r="EYM27" s="103"/>
      <c r="EYN27" s="103"/>
      <c r="EYO27" s="103"/>
      <c r="EYP27" s="103"/>
      <c r="EYQ27" s="103"/>
      <c r="EYR27" s="103"/>
      <c r="EYS27" s="103"/>
      <c r="EYT27" s="103"/>
      <c r="EYU27" s="103"/>
      <c r="EYV27" s="103"/>
      <c r="EYW27" s="103"/>
      <c r="EYX27" s="103"/>
      <c r="EYY27" s="103"/>
      <c r="EYZ27" s="103"/>
      <c r="EZA27" s="103"/>
      <c r="EZB27" s="103"/>
      <c r="EZC27" s="103"/>
      <c r="EZD27" s="103"/>
      <c r="EZE27" s="103"/>
      <c r="EZF27" s="103"/>
      <c r="EZG27" s="103"/>
      <c r="EZH27" s="103"/>
      <c r="EZI27" s="103"/>
      <c r="EZJ27" s="103"/>
      <c r="EZK27" s="103"/>
      <c r="EZL27" s="103"/>
      <c r="EZM27" s="103"/>
      <c r="EZN27" s="103"/>
      <c r="EZO27" s="103"/>
      <c r="EZP27" s="103"/>
      <c r="EZQ27" s="103"/>
      <c r="EZR27" s="103"/>
      <c r="EZS27" s="103"/>
      <c r="EZT27" s="103"/>
      <c r="EZU27" s="103"/>
      <c r="EZV27" s="103"/>
      <c r="EZW27" s="103"/>
      <c r="EZX27" s="103"/>
      <c r="EZY27" s="103"/>
      <c r="EZZ27" s="103"/>
      <c r="FAA27" s="103"/>
      <c r="FAB27" s="103"/>
      <c r="FAC27" s="103"/>
      <c r="FAD27" s="103"/>
      <c r="FAE27" s="103"/>
      <c r="FAF27" s="103"/>
      <c r="FAG27" s="103"/>
      <c r="FAH27" s="103"/>
      <c r="FAI27" s="103"/>
      <c r="FAJ27" s="103"/>
      <c r="FAK27" s="103"/>
      <c r="FAL27" s="103"/>
      <c r="FAM27" s="103"/>
      <c r="FAN27" s="103"/>
      <c r="FAO27" s="103"/>
      <c r="FAP27" s="103"/>
      <c r="FAQ27" s="103"/>
      <c r="FAR27" s="103"/>
      <c r="FAS27" s="103"/>
      <c r="FAT27" s="103"/>
      <c r="FAU27" s="103"/>
      <c r="FAV27" s="103"/>
      <c r="FAW27" s="103"/>
      <c r="FAX27" s="103"/>
      <c r="FAY27" s="103"/>
      <c r="FAZ27" s="103"/>
      <c r="FBA27" s="103"/>
      <c r="FBB27" s="103"/>
      <c r="FBC27" s="103"/>
      <c r="FBD27" s="103"/>
      <c r="FBE27" s="103"/>
      <c r="FBF27" s="103"/>
      <c r="FBG27" s="103"/>
      <c r="FBH27" s="103"/>
      <c r="FBI27" s="103"/>
      <c r="FBJ27" s="103"/>
      <c r="FBK27" s="103"/>
      <c r="FBL27" s="103"/>
      <c r="FBM27" s="103"/>
      <c r="FBN27" s="103"/>
      <c r="FBO27" s="103"/>
      <c r="FBP27" s="103"/>
      <c r="FBQ27" s="103"/>
      <c r="FBR27" s="103"/>
      <c r="FBS27" s="103"/>
      <c r="FBT27" s="103"/>
      <c r="FBU27" s="103"/>
      <c r="FBV27" s="103"/>
      <c r="FBW27" s="103"/>
      <c r="FBX27" s="103"/>
      <c r="FBY27" s="103"/>
      <c r="FBZ27" s="103"/>
      <c r="FCA27" s="103"/>
      <c r="FCB27" s="103"/>
      <c r="FCC27" s="103"/>
      <c r="FCD27" s="103"/>
      <c r="FCE27" s="103"/>
      <c r="FCF27" s="103"/>
      <c r="FCG27" s="103"/>
      <c r="FCH27" s="103"/>
      <c r="FCI27" s="103"/>
      <c r="FCJ27" s="103"/>
      <c r="FCK27" s="103"/>
      <c r="FCL27" s="103"/>
      <c r="FCM27" s="103"/>
      <c r="FCN27" s="103"/>
      <c r="FCO27" s="103"/>
      <c r="FCP27" s="103"/>
      <c r="FCQ27" s="103"/>
      <c r="FCR27" s="103"/>
      <c r="FCS27" s="103"/>
      <c r="FCT27" s="103"/>
      <c r="FCU27" s="103"/>
      <c r="FCV27" s="103"/>
      <c r="FCW27" s="103"/>
      <c r="FCX27" s="103"/>
      <c r="FCY27" s="103"/>
      <c r="FCZ27" s="103"/>
      <c r="FDA27" s="103"/>
      <c r="FDB27" s="103"/>
      <c r="FDC27" s="103"/>
      <c r="FDD27" s="103"/>
      <c r="FDE27" s="103"/>
      <c r="FDF27" s="103"/>
      <c r="FDG27" s="103"/>
      <c r="FDH27" s="103"/>
      <c r="FDI27" s="103"/>
      <c r="FDJ27" s="103"/>
      <c r="FDK27" s="103"/>
      <c r="FDL27" s="103"/>
      <c r="FDM27" s="103"/>
      <c r="FDN27" s="103"/>
      <c r="FDO27" s="103"/>
      <c r="FDP27" s="103"/>
      <c r="FDQ27" s="103"/>
      <c r="FDR27" s="103"/>
      <c r="FDS27" s="103"/>
      <c r="FDT27" s="103"/>
      <c r="FDU27" s="103"/>
      <c r="FDV27" s="103"/>
      <c r="FDW27" s="103"/>
      <c r="FDX27" s="103"/>
      <c r="FDY27" s="103"/>
      <c r="FDZ27" s="103"/>
      <c r="FEA27" s="103"/>
      <c r="FEB27" s="103"/>
      <c r="FEC27" s="103"/>
      <c r="FED27" s="103"/>
      <c r="FEE27" s="103"/>
      <c r="FEF27" s="103"/>
      <c r="FEG27" s="103"/>
      <c r="FEH27" s="103"/>
      <c r="FEI27" s="103"/>
      <c r="FEJ27" s="103"/>
      <c r="FEK27" s="103"/>
      <c r="FEL27" s="103"/>
      <c r="FEM27" s="103"/>
      <c r="FEN27" s="103"/>
      <c r="FEO27" s="103"/>
      <c r="FEP27" s="103"/>
      <c r="FEQ27" s="103"/>
      <c r="FER27" s="103"/>
      <c r="FES27" s="103"/>
      <c r="FET27" s="103"/>
      <c r="FEU27" s="103"/>
      <c r="FEV27" s="103"/>
      <c r="FEW27" s="103"/>
      <c r="FEX27" s="103"/>
      <c r="FEY27" s="103"/>
      <c r="FEZ27" s="103"/>
      <c r="FFA27" s="103"/>
      <c r="FFB27" s="103"/>
      <c r="FFC27" s="103"/>
      <c r="FFD27" s="103"/>
      <c r="FFE27" s="103"/>
      <c r="FFF27" s="103"/>
      <c r="FFG27" s="103"/>
      <c r="FFH27" s="103"/>
      <c r="FFI27" s="103"/>
      <c r="FFJ27" s="103"/>
      <c r="FFK27" s="103"/>
      <c r="FFL27" s="103"/>
      <c r="FFM27" s="103"/>
      <c r="FFN27" s="103"/>
      <c r="FFO27" s="103"/>
      <c r="FFP27" s="103"/>
      <c r="FFQ27" s="103"/>
      <c r="FFR27" s="103"/>
      <c r="FFS27" s="103"/>
      <c r="FFT27" s="103"/>
      <c r="FFU27" s="103"/>
      <c r="FFV27" s="103"/>
      <c r="FFW27" s="103"/>
      <c r="FFX27" s="103"/>
      <c r="FFY27" s="103"/>
      <c r="FFZ27" s="103"/>
      <c r="FGA27" s="103"/>
      <c r="FGB27" s="103"/>
      <c r="FGC27" s="103"/>
      <c r="FGD27" s="103"/>
      <c r="FGE27" s="103"/>
      <c r="FGF27" s="103"/>
      <c r="FGG27" s="103"/>
      <c r="FGH27" s="103"/>
      <c r="FGI27" s="103"/>
      <c r="FGJ27" s="103"/>
      <c r="FGK27" s="103"/>
      <c r="FGL27" s="103"/>
      <c r="FGM27" s="103"/>
      <c r="FGN27" s="103"/>
      <c r="FGO27" s="103"/>
      <c r="FGP27" s="103"/>
      <c r="FGQ27" s="103"/>
      <c r="FGR27" s="103"/>
      <c r="FGS27" s="103"/>
      <c r="FGT27" s="103"/>
      <c r="FGU27" s="103"/>
      <c r="FGV27" s="103"/>
      <c r="FGW27" s="103"/>
      <c r="FGX27" s="103"/>
      <c r="FGY27" s="103"/>
      <c r="FGZ27" s="103"/>
      <c r="FHA27" s="103"/>
      <c r="FHB27" s="103"/>
      <c r="FHC27" s="103"/>
      <c r="FHD27" s="103"/>
      <c r="FHE27" s="103"/>
      <c r="FHF27" s="103"/>
      <c r="FHG27" s="103"/>
      <c r="FHH27" s="103"/>
      <c r="FHI27" s="103"/>
      <c r="FHJ27" s="103"/>
      <c r="FHK27" s="103"/>
      <c r="FHL27" s="103"/>
      <c r="FHM27" s="103"/>
      <c r="FHN27" s="103"/>
      <c r="FHO27" s="103"/>
      <c r="FHP27" s="103"/>
      <c r="FHQ27" s="103"/>
      <c r="FHR27" s="103"/>
      <c r="FHS27" s="103"/>
      <c r="FHT27" s="103"/>
      <c r="FHU27" s="103"/>
      <c r="FHV27" s="103"/>
      <c r="FHW27" s="103"/>
      <c r="FHX27" s="103"/>
      <c r="FHY27" s="103"/>
      <c r="FHZ27" s="103"/>
      <c r="FIA27" s="103"/>
      <c r="FIB27" s="103"/>
      <c r="FIC27" s="103"/>
      <c r="FID27" s="103"/>
      <c r="FIE27" s="103"/>
      <c r="FIF27" s="103"/>
      <c r="FIG27" s="103"/>
      <c r="FIH27" s="103"/>
      <c r="FII27" s="103"/>
      <c r="FIJ27" s="103"/>
      <c r="FIK27" s="103"/>
      <c r="FIL27" s="103"/>
      <c r="FIM27" s="103"/>
      <c r="FIN27" s="103"/>
      <c r="FIO27" s="103"/>
      <c r="FIP27" s="103"/>
      <c r="FIQ27" s="103"/>
      <c r="FIR27" s="103"/>
      <c r="FIS27" s="103"/>
      <c r="FIT27" s="103"/>
      <c r="FIU27" s="103"/>
      <c r="FIV27" s="103"/>
      <c r="FIW27" s="103"/>
      <c r="FIX27" s="103"/>
      <c r="FIY27" s="103"/>
      <c r="FIZ27" s="103"/>
      <c r="FJA27" s="103"/>
      <c r="FJB27" s="103"/>
      <c r="FJC27" s="103"/>
      <c r="FJD27" s="103"/>
      <c r="FJE27" s="103"/>
      <c r="FJF27" s="103"/>
      <c r="FJG27" s="103"/>
      <c r="FJH27" s="103"/>
      <c r="FJI27" s="103"/>
      <c r="FJJ27" s="103"/>
      <c r="FJK27" s="103"/>
      <c r="FJL27" s="103"/>
      <c r="FJM27" s="103"/>
      <c r="FJN27" s="103"/>
      <c r="FJO27" s="103"/>
      <c r="FJP27" s="103"/>
      <c r="FJQ27" s="103"/>
      <c r="FJR27" s="103"/>
      <c r="FJS27" s="103"/>
      <c r="FJT27" s="103"/>
      <c r="FJU27" s="103"/>
      <c r="FJV27" s="103"/>
      <c r="FJW27" s="103"/>
      <c r="FJX27" s="103"/>
      <c r="FJY27" s="103"/>
      <c r="FJZ27" s="103"/>
      <c r="FKA27" s="103"/>
      <c r="FKB27" s="103"/>
      <c r="FKC27" s="103"/>
      <c r="FKD27" s="103"/>
      <c r="FKE27" s="103"/>
      <c r="FKF27" s="103"/>
      <c r="FKG27" s="103"/>
      <c r="FKH27" s="103"/>
      <c r="FKI27" s="103"/>
      <c r="FKJ27" s="103"/>
      <c r="FKK27" s="103"/>
      <c r="FKL27" s="103"/>
      <c r="FKM27" s="103"/>
      <c r="FKN27" s="103"/>
      <c r="FKO27" s="103"/>
      <c r="FKP27" s="103"/>
      <c r="FKQ27" s="103"/>
      <c r="FKR27" s="103"/>
      <c r="FKS27" s="103"/>
      <c r="FKT27" s="103"/>
      <c r="FKU27" s="103"/>
      <c r="FKV27" s="103"/>
      <c r="FKW27" s="103"/>
      <c r="FKX27" s="103"/>
      <c r="FKY27" s="103"/>
      <c r="FKZ27" s="103"/>
      <c r="FLA27" s="103"/>
      <c r="FLB27" s="103"/>
      <c r="FLC27" s="103"/>
      <c r="FLD27" s="103"/>
      <c r="FLE27" s="103"/>
      <c r="FLF27" s="103"/>
      <c r="FLG27" s="103"/>
      <c r="FLH27" s="103"/>
      <c r="FLI27" s="103"/>
      <c r="FLJ27" s="103"/>
      <c r="FLK27" s="103"/>
      <c r="FLL27" s="103"/>
      <c r="FLM27" s="103"/>
      <c r="FLN27" s="103"/>
      <c r="FLO27" s="103"/>
      <c r="FLP27" s="103"/>
      <c r="FLQ27" s="103"/>
      <c r="FLR27" s="103"/>
      <c r="FLS27" s="103"/>
      <c r="FLT27" s="103"/>
      <c r="FLU27" s="103"/>
      <c r="FLV27" s="103"/>
      <c r="FLW27" s="103"/>
      <c r="FLX27" s="103"/>
      <c r="FLY27" s="103"/>
      <c r="FLZ27" s="103"/>
      <c r="FMA27" s="103"/>
      <c r="FMB27" s="103"/>
      <c r="FMC27" s="103"/>
      <c r="FMD27" s="103"/>
      <c r="FME27" s="103"/>
      <c r="FMF27" s="103"/>
      <c r="FMG27" s="103"/>
      <c r="FMH27" s="103"/>
      <c r="FMI27" s="103"/>
      <c r="FMJ27" s="103"/>
      <c r="FMK27" s="103"/>
      <c r="FML27" s="103"/>
      <c r="FMM27" s="103"/>
      <c r="FMN27" s="103"/>
      <c r="FMO27" s="103"/>
      <c r="FMP27" s="103"/>
      <c r="FMQ27" s="103"/>
      <c r="FMR27" s="103"/>
      <c r="FMS27" s="103"/>
      <c r="FMT27" s="103"/>
      <c r="FMU27" s="103"/>
      <c r="FMV27" s="103"/>
      <c r="FMW27" s="103"/>
      <c r="FMX27" s="103"/>
      <c r="FMY27" s="103"/>
      <c r="FMZ27" s="103"/>
      <c r="FNA27" s="103"/>
      <c r="FNB27" s="103"/>
      <c r="FNC27" s="103"/>
      <c r="FND27" s="103"/>
      <c r="FNE27" s="103"/>
      <c r="FNF27" s="103"/>
      <c r="FNG27" s="103"/>
      <c r="FNH27" s="103"/>
      <c r="FNI27" s="103"/>
      <c r="FNJ27" s="103"/>
      <c r="FNK27" s="103"/>
      <c r="FNL27" s="103"/>
      <c r="FNM27" s="103"/>
      <c r="FNN27" s="103"/>
      <c r="FNO27" s="103"/>
      <c r="FNP27" s="103"/>
      <c r="FNQ27" s="103"/>
      <c r="FNR27" s="103"/>
      <c r="FNS27" s="103"/>
      <c r="FNT27" s="103"/>
      <c r="FNU27" s="103"/>
      <c r="FNV27" s="103"/>
      <c r="FNW27" s="103"/>
      <c r="FNX27" s="103"/>
      <c r="FNY27" s="103"/>
      <c r="FNZ27" s="103"/>
      <c r="FOA27" s="103"/>
      <c r="FOB27" s="103"/>
      <c r="FOC27" s="103"/>
      <c r="FOD27" s="103"/>
      <c r="FOE27" s="103"/>
      <c r="FOF27" s="103"/>
      <c r="FOG27" s="103"/>
      <c r="FOH27" s="103"/>
      <c r="FOI27" s="103"/>
      <c r="FOJ27" s="103"/>
      <c r="FOK27" s="103"/>
      <c r="FOL27" s="103"/>
      <c r="FOM27" s="103"/>
      <c r="FON27" s="103"/>
      <c r="FOO27" s="103"/>
      <c r="FOP27" s="103"/>
      <c r="FOQ27" s="103"/>
      <c r="FOR27" s="103"/>
      <c r="FOS27" s="103"/>
      <c r="FOT27" s="103"/>
      <c r="FOU27" s="103"/>
      <c r="FOV27" s="103"/>
      <c r="FOW27" s="103"/>
      <c r="FOX27" s="103"/>
      <c r="FOY27" s="103"/>
      <c r="FOZ27" s="103"/>
      <c r="FPA27" s="103"/>
      <c r="FPB27" s="103"/>
      <c r="FPC27" s="103"/>
      <c r="FPD27" s="103"/>
      <c r="FPE27" s="103"/>
      <c r="FPF27" s="103"/>
      <c r="FPG27" s="103"/>
      <c r="FPH27" s="103"/>
      <c r="FPI27" s="103"/>
      <c r="FPJ27" s="103"/>
      <c r="FPK27" s="103"/>
      <c r="FPL27" s="103"/>
      <c r="FPM27" s="103"/>
      <c r="FPN27" s="103"/>
      <c r="FPO27" s="103"/>
      <c r="FPP27" s="103"/>
      <c r="FPQ27" s="103"/>
      <c r="FPR27" s="103"/>
      <c r="FPS27" s="103"/>
      <c r="FPT27" s="103"/>
      <c r="FPU27" s="103"/>
      <c r="FPV27" s="103"/>
      <c r="FPW27" s="103"/>
      <c r="FPX27" s="103"/>
      <c r="FPY27" s="103"/>
      <c r="FPZ27" s="103"/>
      <c r="FQA27" s="103"/>
      <c r="FQB27" s="103"/>
      <c r="FQC27" s="103"/>
      <c r="FQD27" s="103"/>
      <c r="FQE27" s="103"/>
      <c r="FQF27" s="103"/>
      <c r="FQG27" s="103"/>
      <c r="FQH27" s="103"/>
      <c r="FQI27" s="103"/>
      <c r="FQJ27" s="103"/>
      <c r="FQK27" s="103"/>
      <c r="FQL27" s="103"/>
      <c r="FQM27" s="103"/>
      <c r="FQN27" s="103"/>
      <c r="FQO27" s="103"/>
      <c r="FQP27" s="103"/>
      <c r="FQQ27" s="103"/>
      <c r="FQR27" s="103"/>
      <c r="FQS27" s="103"/>
      <c r="FQT27" s="103"/>
      <c r="FQU27" s="103"/>
      <c r="FQV27" s="103"/>
      <c r="FQW27" s="103"/>
      <c r="FQX27" s="103"/>
      <c r="FQY27" s="103"/>
      <c r="FQZ27" s="103"/>
      <c r="FRA27" s="103"/>
      <c r="FRB27" s="103"/>
      <c r="FRC27" s="103"/>
      <c r="FRD27" s="103"/>
      <c r="FRE27" s="103"/>
      <c r="FRF27" s="103"/>
      <c r="FRG27" s="103"/>
      <c r="FRH27" s="103"/>
      <c r="FRI27" s="103"/>
      <c r="FRJ27" s="103"/>
      <c r="FRK27" s="103"/>
      <c r="FRL27" s="103"/>
      <c r="FRM27" s="103"/>
      <c r="FRN27" s="103"/>
      <c r="FRO27" s="103"/>
      <c r="FRP27" s="103"/>
      <c r="FRQ27" s="103"/>
      <c r="FRR27" s="103"/>
      <c r="FRS27" s="103"/>
      <c r="FRT27" s="103"/>
      <c r="FRU27" s="103"/>
      <c r="FRV27" s="103"/>
      <c r="FRW27" s="103"/>
      <c r="FRX27" s="103"/>
      <c r="FRY27" s="103"/>
      <c r="FRZ27" s="103"/>
      <c r="FSA27" s="103"/>
      <c r="FSB27" s="103"/>
      <c r="FSC27" s="103"/>
      <c r="FSD27" s="103"/>
      <c r="FSE27" s="103"/>
      <c r="FSF27" s="103"/>
      <c r="FSG27" s="103"/>
      <c r="FSH27" s="103"/>
      <c r="FSI27" s="103"/>
      <c r="FSJ27" s="103"/>
      <c r="FSK27" s="103"/>
      <c r="FSL27" s="103"/>
      <c r="FSM27" s="103"/>
      <c r="FSN27" s="103"/>
      <c r="FSO27" s="103"/>
      <c r="FSP27" s="103"/>
      <c r="FSQ27" s="103"/>
      <c r="FSR27" s="103"/>
      <c r="FSS27" s="103"/>
      <c r="FST27" s="103"/>
      <c r="FSU27" s="103"/>
      <c r="FSV27" s="103"/>
      <c r="FSW27" s="103"/>
      <c r="FSX27" s="103"/>
      <c r="FSY27" s="103"/>
      <c r="FSZ27" s="103"/>
      <c r="FTA27" s="103"/>
      <c r="FTB27" s="103"/>
      <c r="FTC27" s="103"/>
      <c r="FTD27" s="103"/>
      <c r="FTE27" s="103"/>
      <c r="FTF27" s="103"/>
      <c r="FTG27" s="103"/>
      <c r="FTH27" s="103"/>
      <c r="FTI27" s="103"/>
      <c r="FTJ27" s="103"/>
      <c r="FTK27" s="103"/>
      <c r="FTL27" s="103"/>
      <c r="FTM27" s="103"/>
      <c r="FTN27" s="103"/>
      <c r="FTO27" s="103"/>
      <c r="FTP27" s="103"/>
      <c r="FTQ27" s="103"/>
      <c r="FTR27" s="103"/>
      <c r="FTS27" s="103"/>
      <c r="FTT27" s="103"/>
      <c r="FTU27" s="103"/>
      <c r="FTV27" s="103"/>
      <c r="FTW27" s="103"/>
      <c r="FTX27" s="103"/>
      <c r="FTY27" s="103"/>
      <c r="FTZ27" s="103"/>
      <c r="FUA27" s="103"/>
      <c r="FUB27" s="103"/>
      <c r="FUC27" s="103"/>
      <c r="FUD27" s="103"/>
      <c r="FUE27" s="103"/>
      <c r="FUF27" s="103"/>
      <c r="FUG27" s="103"/>
      <c r="FUH27" s="103"/>
      <c r="FUI27" s="103"/>
      <c r="FUJ27" s="103"/>
      <c r="FUK27" s="103"/>
      <c r="FUL27" s="103"/>
      <c r="FUM27" s="103"/>
      <c r="FUN27" s="103"/>
      <c r="FUO27" s="103"/>
      <c r="FUP27" s="103"/>
      <c r="FUQ27" s="103"/>
      <c r="FUR27" s="103"/>
      <c r="FUS27" s="103"/>
      <c r="FUT27" s="103"/>
      <c r="FUU27" s="103"/>
      <c r="FUV27" s="103"/>
      <c r="FUW27" s="103"/>
      <c r="FUX27" s="103"/>
      <c r="FUY27" s="103"/>
      <c r="FUZ27" s="103"/>
      <c r="FVA27" s="103"/>
      <c r="FVB27" s="103"/>
      <c r="FVC27" s="103"/>
      <c r="FVD27" s="103"/>
      <c r="FVE27" s="103"/>
      <c r="FVF27" s="103"/>
      <c r="FVG27" s="103"/>
      <c r="FVH27" s="103"/>
      <c r="FVI27" s="103"/>
      <c r="FVJ27" s="103"/>
      <c r="FVK27" s="103"/>
      <c r="FVL27" s="103"/>
      <c r="FVM27" s="103"/>
      <c r="FVN27" s="103"/>
      <c r="FVO27" s="103"/>
      <c r="FVP27" s="103"/>
      <c r="FVQ27" s="103"/>
      <c r="FVR27" s="103"/>
      <c r="FVS27" s="103"/>
      <c r="FVT27" s="103"/>
      <c r="FVU27" s="103"/>
      <c r="FVV27" s="103"/>
      <c r="FVW27" s="103"/>
      <c r="FVX27" s="103"/>
      <c r="FVY27" s="103"/>
      <c r="FVZ27" s="103"/>
      <c r="FWA27" s="103"/>
      <c r="FWB27" s="103"/>
      <c r="FWC27" s="103"/>
      <c r="FWD27" s="103"/>
      <c r="FWE27" s="103"/>
      <c r="FWF27" s="103"/>
      <c r="FWG27" s="103"/>
      <c r="FWH27" s="103"/>
      <c r="FWI27" s="103"/>
      <c r="FWJ27" s="103"/>
      <c r="FWK27" s="103"/>
      <c r="FWL27" s="103"/>
      <c r="FWM27" s="103"/>
      <c r="FWN27" s="103"/>
      <c r="FWO27" s="103"/>
      <c r="FWP27" s="103"/>
      <c r="FWQ27" s="103"/>
      <c r="FWR27" s="103"/>
      <c r="FWS27" s="103"/>
      <c r="FWT27" s="103"/>
      <c r="FWU27" s="103"/>
      <c r="FWV27" s="103"/>
      <c r="FWW27" s="103"/>
      <c r="FWX27" s="103"/>
      <c r="FWY27" s="103"/>
      <c r="FWZ27" s="103"/>
      <c r="FXA27" s="103"/>
      <c r="FXB27" s="103"/>
      <c r="FXC27" s="103"/>
      <c r="FXD27" s="103"/>
      <c r="FXE27" s="103"/>
      <c r="FXF27" s="103"/>
      <c r="FXG27" s="103"/>
      <c r="FXH27" s="103"/>
      <c r="FXI27" s="103"/>
      <c r="FXJ27" s="103"/>
      <c r="FXK27" s="103"/>
      <c r="FXL27" s="103"/>
      <c r="FXM27" s="103"/>
      <c r="FXN27" s="103"/>
      <c r="FXO27" s="103"/>
      <c r="FXP27" s="103"/>
      <c r="FXQ27" s="103"/>
      <c r="FXR27" s="103"/>
      <c r="FXS27" s="103"/>
      <c r="FXT27" s="103"/>
      <c r="FXU27" s="103"/>
      <c r="FXV27" s="103"/>
      <c r="FXW27" s="103"/>
      <c r="FXX27" s="103"/>
      <c r="FXY27" s="103"/>
      <c r="FXZ27" s="103"/>
      <c r="FYA27" s="103"/>
      <c r="FYB27" s="103"/>
      <c r="FYC27" s="103"/>
      <c r="FYD27" s="103"/>
      <c r="FYE27" s="103"/>
      <c r="FYF27" s="103"/>
      <c r="FYG27" s="103"/>
      <c r="FYH27" s="103"/>
      <c r="FYI27" s="103"/>
      <c r="FYJ27" s="103"/>
      <c r="FYK27" s="103"/>
      <c r="FYL27" s="103"/>
      <c r="FYM27" s="103"/>
      <c r="FYN27" s="103"/>
      <c r="FYO27" s="103"/>
      <c r="FYP27" s="103"/>
      <c r="FYQ27" s="103"/>
      <c r="FYR27" s="103"/>
      <c r="FYS27" s="103"/>
      <c r="FYT27" s="103"/>
      <c r="FYU27" s="103"/>
      <c r="FYV27" s="103"/>
      <c r="FYW27" s="103"/>
      <c r="FYX27" s="103"/>
      <c r="FYY27" s="103"/>
      <c r="FYZ27" s="103"/>
      <c r="FZA27" s="103"/>
      <c r="FZB27" s="103"/>
      <c r="FZC27" s="103"/>
      <c r="FZD27" s="103"/>
      <c r="FZE27" s="103"/>
      <c r="FZF27" s="103"/>
      <c r="FZG27" s="103"/>
      <c r="FZH27" s="103"/>
      <c r="FZI27" s="103"/>
      <c r="FZJ27" s="103"/>
      <c r="FZK27" s="103"/>
      <c r="FZL27" s="103"/>
      <c r="FZM27" s="103"/>
      <c r="FZN27" s="103"/>
      <c r="FZO27" s="103"/>
      <c r="FZP27" s="103"/>
      <c r="FZQ27" s="103"/>
      <c r="FZR27" s="103"/>
      <c r="FZS27" s="103"/>
      <c r="FZT27" s="103"/>
      <c r="FZU27" s="103"/>
      <c r="FZV27" s="103"/>
      <c r="FZW27" s="103"/>
      <c r="FZX27" s="103"/>
      <c r="FZY27" s="103"/>
      <c r="FZZ27" s="103"/>
      <c r="GAA27" s="103"/>
      <c r="GAB27" s="103"/>
      <c r="GAC27" s="103"/>
      <c r="GAD27" s="103"/>
      <c r="GAE27" s="103"/>
      <c r="GAF27" s="103"/>
      <c r="GAG27" s="103"/>
      <c r="GAH27" s="103"/>
      <c r="GAI27" s="103"/>
      <c r="GAJ27" s="103"/>
      <c r="GAK27" s="103"/>
      <c r="GAL27" s="103"/>
      <c r="GAM27" s="103"/>
      <c r="GAN27" s="103"/>
      <c r="GAO27" s="103"/>
      <c r="GAP27" s="103"/>
      <c r="GAQ27" s="103"/>
      <c r="GAR27" s="103"/>
      <c r="GAS27" s="103"/>
      <c r="GAT27" s="103"/>
      <c r="GAU27" s="103"/>
      <c r="GAV27" s="103"/>
      <c r="GAW27" s="103"/>
      <c r="GAX27" s="103"/>
      <c r="GAY27" s="103"/>
      <c r="GAZ27" s="103"/>
      <c r="GBA27" s="103"/>
      <c r="GBB27" s="103"/>
      <c r="GBC27" s="103"/>
      <c r="GBD27" s="103"/>
      <c r="GBE27" s="103"/>
      <c r="GBF27" s="103"/>
      <c r="GBG27" s="103"/>
      <c r="GBH27" s="103"/>
      <c r="GBI27" s="103"/>
      <c r="GBJ27" s="103"/>
      <c r="GBK27" s="103"/>
      <c r="GBL27" s="103"/>
      <c r="GBM27" s="103"/>
      <c r="GBN27" s="103"/>
      <c r="GBO27" s="103"/>
      <c r="GBP27" s="103"/>
      <c r="GBQ27" s="103"/>
      <c r="GBR27" s="103"/>
      <c r="GBS27" s="103"/>
      <c r="GBT27" s="103"/>
      <c r="GBU27" s="103"/>
      <c r="GBV27" s="103"/>
      <c r="GBW27" s="103"/>
      <c r="GBX27" s="103"/>
      <c r="GBY27" s="103"/>
      <c r="GBZ27" s="103"/>
      <c r="GCA27" s="103"/>
      <c r="GCB27" s="103"/>
      <c r="GCC27" s="103"/>
      <c r="GCD27" s="103"/>
      <c r="GCE27" s="103"/>
      <c r="GCF27" s="103"/>
      <c r="GCG27" s="103"/>
      <c r="GCH27" s="103"/>
      <c r="GCI27" s="103"/>
      <c r="GCJ27" s="103"/>
      <c r="GCK27" s="103"/>
      <c r="GCL27" s="103"/>
      <c r="GCM27" s="103"/>
      <c r="GCN27" s="103"/>
      <c r="GCO27" s="103"/>
      <c r="GCP27" s="103"/>
      <c r="GCQ27" s="103"/>
      <c r="GCR27" s="103"/>
      <c r="GCS27" s="103"/>
      <c r="GCT27" s="103"/>
      <c r="GCU27" s="103"/>
      <c r="GCV27" s="103"/>
      <c r="GCW27" s="103"/>
      <c r="GCX27" s="103"/>
      <c r="GCY27" s="103"/>
      <c r="GCZ27" s="103"/>
      <c r="GDA27" s="103"/>
      <c r="GDB27" s="103"/>
      <c r="GDC27" s="103"/>
      <c r="GDD27" s="103"/>
      <c r="GDE27" s="103"/>
      <c r="GDF27" s="103"/>
      <c r="GDG27" s="103"/>
      <c r="GDH27" s="103"/>
      <c r="GDI27" s="103"/>
      <c r="GDJ27" s="103"/>
      <c r="GDK27" s="103"/>
      <c r="GDL27" s="103"/>
      <c r="GDM27" s="103"/>
      <c r="GDN27" s="103"/>
      <c r="GDO27" s="103"/>
      <c r="GDP27" s="103"/>
      <c r="GDQ27" s="103"/>
      <c r="GDR27" s="103"/>
      <c r="GDS27" s="103"/>
      <c r="GDT27" s="103"/>
      <c r="GDU27" s="103"/>
      <c r="GDV27" s="103"/>
      <c r="GDW27" s="103"/>
      <c r="GDX27" s="103"/>
      <c r="GDY27" s="103"/>
      <c r="GDZ27" s="103"/>
      <c r="GEA27" s="103"/>
      <c r="GEB27" s="103"/>
      <c r="GEC27" s="103"/>
      <c r="GED27" s="103"/>
      <c r="GEE27" s="103"/>
      <c r="GEF27" s="103"/>
      <c r="GEG27" s="103"/>
      <c r="GEH27" s="103"/>
      <c r="GEI27" s="103"/>
      <c r="GEJ27" s="103"/>
      <c r="GEK27" s="103"/>
      <c r="GEL27" s="103"/>
      <c r="GEM27" s="103"/>
      <c r="GEN27" s="103"/>
      <c r="GEO27" s="103"/>
      <c r="GEP27" s="103"/>
      <c r="GEQ27" s="103"/>
      <c r="GER27" s="103"/>
      <c r="GES27" s="103"/>
      <c r="GET27" s="103"/>
      <c r="GEU27" s="103"/>
      <c r="GEV27" s="103"/>
      <c r="GEW27" s="103"/>
      <c r="GEX27" s="103"/>
      <c r="GEY27" s="103"/>
      <c r="GEZ27" s="103"/>
      <c r="GFA27" s="103"/>
      <c r="GFB27" s="103"/>
      <c r="GFC27" s="103"/>
      <c r="GFD27" s="103"/>
      <c r="GFE27" s="103"/>
      <c r="GFF27" s="103"/>
      <c r="GFG27" s="103"/>
      <c r="GFH27" s="103"/>
      <c r="GFI27" s="103"/>
      <c r="GFJ27" s="103"/>
      <c r="GFK27" s="103"/>
      <c r="GFL27" s="103"/>
      <c r="GFM27" s="103"/>
      <c r="GFN27" s="103"/>
      <c r="GFO27" s="103"/>
      <c r="GFP27" s="103"/>
      <c r="GFQ27" s="103"/>
      <c r="GFR27" s="103"/>
      <c r="GFS27" s="103"/>
      <c r="GFT27" s="103"/>
      <c r="GFU27" s="103"/>
      <c r="GFV27" s="103"/>
      <c r="GFW27" s="103"/>
      <c r="GFX27" s="103"/>
      <c r="GFY27" s="103"/>
      <c r="GFZ27" s="103"/>
      <c r="GGA27" s="103"/>
      <c r="GGB27" s="103"/>
      <c r="GGC27" s="103"/>
      <c r="GGD27" s="103"/>
      <c r="GGE27" s="103"/>
      <c r="GGF27" s="103"/>
      <c r="GGG27" s="103"/>
      <c r="GGH27" s="103"/>
      <c r="GGI27" s="103"/>
      <c r="GGJ27" s="103"/>
      <c r="GGK27" s="103"/>
      <c r="GGL27" s="103"/>
      <c r="GGM27" s="103"/>
      <c r="GGN27" s="103"/>
      <c r="GGO27" s="103"/>
      <c r="GGP27" s="103"/>
      <c r="GGQ27" s="103"/>
      <c r="GGR27" s="103"/>
      <c r="GGS27" s="103"/>
      <c r="GGT27" s="103"/>
      <c r="GGU27" s="103"/>
      <c r="GGV27" s="103"/>
      <c r="GGW27" s="103"/>
      <c r="GGX27" s="103"/>
      <c r="GGY27" s="103"/>
      <c r="GGZ27" s="103"/>
      <c r="GHA27" s="103"/>
      <c r="GHB27" s="103"/>
      <c r="GHC27" s="103"/>
      <c r="GHD27" s="103"/>
      <c r="GHE27" s="103"/>
      <c r="GHF27" s="103"/>
      <c r="GHG27" s="103"/>
      <c r="GHH27" s="103"/>
      <c r="GHI27" s="103"/>
      <c r="GHJ27" s="103"/>
      <c r="GHK27" s="103"/>
      <c r="GHL27" s="103"/>
      <c r="GHM27" s="103"/>
      <c r="GHN27" s="103"/>
      <c r="GHO27" s="103"/>
      <c r="GHP27" s="103"/>
      <c r="GHQ27" s="103"/>
      <c r="GHR27" s="103"/>
      <c r="GHS27" s="103"/>
      <c r="GHT27" s="103"/>
      <c r="GHU27" s="103"/>
      <c r="GHV27" s="103"/>
      <c r="GHW27" s="103"/>
      <c r="GHX27" s="103"/>
      <c r="GHY27" s="103"/>
      <c r="GHZ27" s="103"/>
      <c r="GIA27" s="103"/>
      <c r="GIB27" s="103"/>
      <c r="GIC27" s="103"/>
      <c r="GID27" s="103"/>
      <c r="GIE27" s="103"/>
      <c r="GIF27" s="103"/>
      <c r="GIG27" s="103"/>
      <c r="GIH27" s="103"/>
      <c r="GII27" s="103"/>
      <c r="GIJ27" s="103"/>
      <c r="GIK27" s="103"/>
      <c r="GIL27" s="103"/>
      <c r="GIM27" s="103"/>
      <c r="GIN27" s="103"/>
      <c r="GIO27" s="103"/>
      <c r="GIP27" s="103"/>
      <c r="GIQ27" s="103"/>
      <c r="GIR27" s="103"/>
      <c r="GIS27" s="103"/>
      <c r="GIT27" s="103"/>
      <c r="GIU27" s="103"/>
      <c r="GIV27" s="103"/>
      <c r="GIW27" s="103"/>
      <c r="GIX27" s="103"/>
      <c r="GIY27" s="103"/>
      <c r="GIZ27" s="103"/>
      <c r="GJA27" s="103"/>
      <c r="GJB27" s="103"/>
      <c r="GJC27" s="103"/>
      <c r="GJD27" s="103"/>
      <c r="GJE27" s="103"/>
      <c r="GJF27" s="103"/>
      <c r="GJG27" s="103"/>
      <c r="GJH27" s="103"/>
      <c r="GJI27" s="103"/>
      <c r="GJJ27" s="103"/>
      <c r="GJK27" s="103"/>
      <c r="GJL27" s="103"/>
      <c r="GJM27" s="103"/>
      <c r="GJN27" s="103"/>
      <c r="GJO27" s="103"/>
      <c r="GJP27" s="103"/>
      <c r="GJQ27" s="103"/>
      <c r="GJR27" s="103"/>
      <c r="GJS27" s="103"/>
      <c r="GJT27" s="103"/>
      <c r="GJU27" s="103"/>
      <c r="GJV27" s="103"/>
      <c r="GJW27" s="103"/>
      <c r="GJX27" s="103"/>
      <c r="GJY27" s="103"/>
      <c r="GJZ27" s="103"/>
      <c r="GKA27" s="103"/>
      <c r="GKB27" s="103"/>
      <c r="GKC27" s="103"/>
      <c r="GKD27" s="103"/>
      <c r="GKE27" s="103"/>
      <c r="GKF27" s="103"/>
      <c r="GKG27" s="103"/>
      <c r="GKH27" s="103"/>
      <c r="GKI27" s="103"/>
      <c r="GKJ27" s="103"/>
      <c r="GKK27" s="103"/>
      <c r="GKL27" s="103"/>
      <c r="GKM27" s="103"/>
      <c r="GKN27" s="103"/>
      <c r="GKO27" s="103"/>
      <c r="GKP27" s="103"/>
      <c r="GKQ27" s="103"/>
      <c r="GKR27" s="103"/>
      <c r="GKS27" s="103"/>
      <c r="GKT27" s="103"/>
      <c r="GKU27" s="103"/>
      <c r="GKV27" s="103"/>
      <c r="GKW27" s="103"/>
      <c r="GKX27" s="103"/>
      <c r="GKY27" s="103"/>
      <c r="GKZ27" s="103"/>
      <c r="GLA27" s="103"/>
      <c r="GLB27" s="103"/>
      <c r="GLC27" s="103"/>
      <c r="GLD27" s="103"/>
      <c r="GLE27" s="103"/>
      <c r="GLF27" s="103"/>
      <c r="GLG27" s="103"/>
      <c r="GLH27" s="103"/>
      <c r="GLI27" s="103"/>
      <c r="GLJ27" s="103"/>
      <c r="GLK27" s="103"/>
      <c r="GLL27" s="103"/>
      <c r="GLM27" s="103"/>
      <c r="GLN27" s="103"/>
      <c r="GLO27" s="103"/>
      <c r="GLP27" s="103"/>
      <c r="GLQ27" s="103"/>
      <c r="GLR27" s="103"/>
      <c r="GLS27" s="103"/>
      <c r="GLT27" s="103"/>
      <c r="GLU27" s="103"/>
      <c r="GLV27" s="103"/>
      <c r="GLW27" s="103"/>
      <c r="GLX27" s="103"/>
      <c r="GLY27" s="103"/>
      <c r="GLZ27" s="103"/>
      <c r="GMA27" s="103"/>
      <c r="GMB27" s="103"/>
      <c r="GMC27" s="103"/>
      <c r="GMD27" s="103"/>
      <c r="GME27" s="103"/>
      <c r="GMF27" s="103"/>
      <c r="GMG27" s="103"/>
      <c r="GMH27" s="103"/>
      <c r="GMI27" s="103"/>
      <c r="GMJ27" s="103"/>
      <c r="GMK27" s="103"/>
      <c r="GML27" s="103"/>
      <c r="GMM27" s="103"/>
      <c r="GMN27" s="103"/>
      <c r="GMO27" s="103"/>
      <c r="GMP27" s="103"/>
      <c r="GMQ27" s="103"/>
      <c r="GMR27" s="103"/>
      <c r="GMS27" s="103"/>
      <c r="GMT27" s="103"/>
      <c r="GMU27" s="103"/>
      <c r="GMV27" s="103"/>
      <c r="GMW27" s="103"/>
      <c r="GMX27" s="103"/>
      <c r="GMY27" s="103"/>
      <c r="GMZ27" s="103"/>
      <c r="GNA27" s="103"/>
      <c r="GNB27" s="103"/>
      <c r="GNC27" s="103"/>
      <c r="GND27" s="103"/>
      <c r="GNE27" s="103"/>
      <c r="GNF27" s="103"/>
      <c r="GNG27" s="103"/>
      <c r="GNH27" s="103"/>
      <c r="GNI27" s="103"/>
      <c r="GNJ27" s="103"/>
      <c r="GNK27" s="103"/>
      <c r="GNL27" s="103"/>
      <c r="GNM27" s="103"/>
      <c r="GNN27" s="103"/>
      <c r="GNO27" s="103"/>
      <c r="GNP27" s="103"/>
      <c r="GNQ27" s="103"/>
      <c r="GNR27" s="103"/>
      <c r="GNS27" s="103"/>
      <c r="GNT27" s="103"/>
      <c r="GNU27" s="103"/>
      <c r="GNV27" s="103"/>
      <c r="GNW27" s="103"/>
      <c r="GNX27" s="103"/>
      <c r="GNY27" s="103"/>
      <c r="GNZ27" s="103"/>
      <c r="GOA27" s="103"/>
      <c r="GOB27" s="103"/>
      <c r="GOC27" s="103"/>
      <c r="GOD27" s="103"/>
      <c r="GOE27" s="103"/>
      <c r="GOF27" s="103"/>
      <c r="GOG27" s="103"/>
      <c r="GOH27" s="103"/>
      <c r="GOI27" s="103"/>
      <c r="GOJ27" s="103"/>
      <c r="GOK27" s="103"/>
      <c r="GOL27" s="103"/>
      <c r="GOM27" s="103"/>
      <c r="GON27" s="103"/>
      <c r="GOO27" s="103"/>
      <c r="GOP27" s="103"/>
      <c r="GOQ27" s="103"/>
      <c r="GOR27" s="103"/>
      <c r="GOS27" s="103"/>
      <c r="GOT27" s="103"/>
      <c r="GOU27" s="103"/>
      <c r="GOV27" s="103"/>
      <c r="GOW27" s="103"/>
      <c r="GOX27" s="103"/>
      <c r="GOY27" s="103"/>
      <c r="GOZ27" s="103"/>
      <c r="GPA27" s="103"/>
      <c r="GPB27" s="103"/>
      <c r="GPC27" s="103"/>
      <c r="GPD27" s="103"/>
      <c r="GPE27" s="103"/>
      <c r="GPF27" s="103"/>
      <c r="GPG27" s="103"/>
      <c r="GPH27" s="103"/>
      <c r="GPI27" s="103"/>
      <c r="GPJ27" s="103"/>
      <c r="GPK27" s="103"/>
      <c r="GPL27" s="103"/>
      <c r="GPM27" s="103"/>
      <c r="GPN27" s="103"/>
      <c r="GPO27" s="103"/>
      <c r="GPP27" s="103"/>
      <c r="GPQ27" s="103"/>
      <c r="GPR27" s="103"/>
      <c r="GPS27" s="103"/>
      <c r="GPT27" s="103"/>
      <c r="GPU27" s="103"/>
      <c r="GPV27" s="103"/>
      <c r="GPW27" s="103"/>
      <c r="GPX27" s="103"/>
      <c r="GPY27" s="103"/>
      <c r="GPZ27" s="103"/>
      <c r="GQA27" s="103"/>
      <c r="GQB27" s="103"/>
      <c r="GQC27" s="103"/>
      <c r="GQD27" s="103"/>
      <c r="GQE27" s="103"/>
      <c r="GQF27" s="103"/>
      <c r="GQG27" s="103"/>
      <c r="GQH27" s="103"/>
      <c r="GQI27" s="103"/>
      <c r="GQJ27" s="103"/>
      <c r="GQK27" s="103"/>
      <c r="GQL27" s="103"/>
      <c r="GQM27" s="103"/>
      <c r="GQN27" s="103"/>
      <c r="GQO27" s="103"/>
      <c r="GQP27" s="103"/>
      <c r="GQQ27" s="103"/>
      <c r="GQR27" s="103"/>
      <c r="GQS27" s="103"/>
      <c r="GQT27" s="103"/>
      <c r="GQU27" s="103"/>
      <c r="GQV27" s="103"/>
      <c r="GQW27" s="103"/>
      <c r="GQX27" s="103"/>
      <c r="GQY27" s="103"/>
      <c r="GQZ27" s="103"/>
      <c r="GRA27" s="103"/>
      <c r="GRB27" s="103"/>
      <c r="GRC27" s="103"/>
      <c r="GRD27" s="103"/>
      <c r="GRE27" s="103"/>
      <c r="GRF27" s="103"/>
      <c r="GRG27" s="103"/>
      <c r="GRH27" s="103"/>
      <c r="GRI27" s="103"/>
      <c r="GRJ27" s="103"/>
      <c r="GRK27" s="103"/>
      <c r="GRL27" s="103"/>
      <c r="GRM27" s="103"/>
      <c r="GRN27" s="103"/>
      <c r="GRO27" s="103"/>
      <c r="GRP27" s="103"/>
      <c r="GRQ27" s="103"/>
      <c r="GRR27" s="103"/>
      <c r="GRS27" s="103"/>
      <c r="GRT27" s="103"/>
      <c r="GRU27" s="103"/>
      <c r="GRV27" s="103"/>
      <c r="GRW27" s="103"/>
      <c r="GRX27" s="103"/>
      <c r="GRY27" s="103"/>
      <c r="GRZ27" s="103"/>
      <c r="GSA27" s="103"/>
      <c r="GSB27" s="103"/>
      <c r="GSC27" s="103"/>
      <c r="GSD27" s="103"/>
      <c r="GSE27" s="103"/>
      <c r="GSF27" s="103"/>
      <c r="GSG27" s="103"/>
      <c r="GSH27" s="103"/>
      <c r="GSI27" s="103"/>
      <c r="GSJ27" s="103"/>
      <c r="GSK27" s="103"/>
      <c r="GSL27" s="103"/>
      <c r="GSM27" s="103"/>
      <c r="GSN27" s="103"/>
      <c r="GSO27" s="103"/>
      <c r="GSP27" s="103"/>
      <c r="GSQ27" s="103"/>
      <c r="GSR27" s="103"/>
      <c r="GSS27" s="103"/>
      <c r="GST27" s="103"/>
      <c r="GSU27" s="103"/>
      <c r="GSV27" s="103"/>
      <c r="GSW27" s="103"/>
      <c r="GSX27" s="103"/>
      <c r="GSY27" s="103"/>
      <c r="GSZ27" s="103"/>
      <c r="GTA27" s="103"/>
      <c r="GTB27" s="103"/>
      <c r="GTC27" s="103"/>
      <c r="GTD27" s="103"/>
      <c r="GTE27" s="103"/>
      <c r="GTF27" s="103"/>
      <c r="GTG27" s="103"/>
      <c r="GTH27" s="103"/>
      <c r="GTI27" s="103"/>
      <c r="GTJ27" s="103"/>
      <c r="GTK27" s="103"/>
      <c r="GTL27" s="103"/>
      <c r="GTM27" s="103"/>
      <c r="GTN27" s="103"/>
      <c r="GTO27" s="103"/>
      <c r="GTP27" s="103"/>
      <c r="GTQ27" s="103"/>
      <c r="GTR27" s="103"/>
      <c r="GTS27" s="103"/>
      <c r="GTT27" s="103"/>
      <c r="GTU27" s="103"/>
      <c r="GTV27" s="103"/>
      <c r="GTW27" s="103"/>
      <c r="GTX27" s="103"/>
      <c r="GTY27" s="103"/>
      <c r="GTZ27" s="103"/>
      <c r="GUA27" s="103"/>
      <c r="GUB27" s="103"/>
      <c r="GUC27" s="103"/>
      <c r="GUD27" s="103"/>
      <c r="GUE27" s="103"/>
      <c r="GUF27" s="103"/>
      <c r="GUG27" s="103"/>
      <c r="GUH27" s="103"/>
      <c r="GUI27" s="103"/>
      <c r="GUJ27" s="103"/>
      <c r="GUK27" s="103"/>
      <c r="GUL27" s="103"/>
      <c r="GUM27" s="103"/>
      <c r="GUN27" s="103"/>
      <c r="GUO27" s="103"/>
      <c r="GUP27" s="103"/>
      <c r="GUQ27" s="103"/>
      <c r="GUR27" s="103"/>
      <c r="GUS27" s="103"/>
      <c r="GUT27" s="103"/>
      <c r="GUU27" s="103"/>
      <c r="GUV27" s="103"/>
      <c r="GUW27" s="103"/>
      <c r="GUX27" s="103"/>
      <c r="GUY27" s="103"/>
      <c r="GUZ27" s="103"/>
      <c r="GVA27" s="103"/>
      <c r="GVB27" s="103"/>
      <c r="GVC27" s="103"/>
      <c r="GVD27" s="103"/>
      <c r="GVE27" s="103"/>
      <c r="GVF27" s="103"/>
      <c r="GVG27" s="103"/>
      <c r="GVH27" s="103"/>
      <c r="GVI27" s="103"/>
      <c r="GVJ27" s="103"/>
      <c r="GVK27" s="103"/>
      <c r="GVL27" s="103"/>
      <c r="GVM27" s="103"/>
      <c r="GVN27" s="103"/>
      <c r="GVO27" s="103"/>
      <c r="GVP27" s="103"/>
      <c r="GVQ27" s="103"/>
      <c r="GVR27" s="103"/>
      <c r="GVS27" s="103"/>
      <c r="GVT27" s="103"/>
      <c r="GVU27" s="103"/>
      <c r="GVV27" s="103"/>
      <c r="GVW27" s="103"/>
      <c r="GVX27" s="103"/>
      <c r="GVY27" s="103"/>
      <c r="GVZ27" s="103"/>
      <c r="GWA27" s="103"/>
      <c r="GWB27" s="103"/>
      <c r="GWC27" s="103"/>
      <c r="GWD27" s="103"/>
      <c r="GWE27" s="103"/>
      <c r="GWF27" s="103"/>
      <c r="GWG27" s="103"/>
      <c r="GWH27" s="103"/>
      <c r="GWI27" s="103"/>
      <c r="GWJ27" s="103"/>
      <c r="GWK27" s="103"/>
      <c r="GWL27" s="103"/>
      <c r="GWM27" s="103"/>
      <c r="GWN27" s="103"/>
      <c r="GWO27" s="103"/>
      <c r="GWP27" s="103"/>
      <c r="GWQ27" s="103"/>
      <c r="GWR27" s="103"/>
      <c r="GWS27" s="103"/>
      <c r="GWT27" s="103"/>
      <c r="GWU27" s="103"/>
      <c r="GWV27" s="103"/>
      <c r="GWW27" s="103"/>
      <c r="GWX27" s="103"/>
      <c r="GWY27" s="103"/>
      <c r="GWZ27" s="103"/>
      <c r="GXA27" s="103"/>
      <c r="GXB27" s="103"/>
      <c r="GXC27" s="103"/>
      <c r="GXD27" s="103"/>
      <c r="GXE27" s="103"/>
      <c r="GXF27" s="103"/>
      <c r="GXG27" s="103"/>
      <c r="GXH27" s="103"/>
      <c r="GXI27" s="103"/>
      <c r="GXJ27" s="103"/>
      <c r="GXK27" s="103"/>
      <c r="GXL27" s="103"/>
      <c r="GXM27" s="103"/>
      <c r="GXN27" s="103"/>
      <c r="GXO27" s="103"/>
      <c r="GXP27" s="103"/>
      <c r="GXQ27" s="103"/>
      <c r="GXR27" s="103"/>
      <c r="GXS27" s="103"/>
      <c r="GXT27" s="103"/>
      <c r="GXU27" s="103"/>
      <c r="GXV27" s="103"/>
      <c r="GXW27" s="103"/>
      <c r="GXX27" s="103"/>
      <c r="GXY27" s="103"/>
      <c r="GXZ27" s="103"/>
      <c r="GYA27" s="103"/>
      <c r="GYB27" s="103"/>
      <c r="GYC27" s="103"/>
      <c r="GYD27" s="103"/>
      <c r="GYE27" s="103"/>
      <c r="GYF27" s="103"/>
      <c r="GYG27" s="103"/>
      <c r="GYH27" s="103"/>
      <c r="GYI27" s="103"/>
      <c r="GYJ27" s="103"/>
      <c r="GYK27" s="103"/>
      <c r="GYL27" s="103"/>
      <c r="GYM27" s="103"/>
      <c r="GYN27" s="103"/>
      <c r="GYO27" s="103"/>
      <c r="GYP27" s="103"/>
      <c r="GYQ27" s="103"/>
      <c r="GYR27" s="103"/>
      <c r="GYS27" s="103"/>
      <c r="GYT27" s="103"/>
      <c r="GYU27" s="103"/>
      <c r="GYV27" s="103"/>
      <c r="GYW27" s="103"/>
      <c r="GYX27" s="103"/>
      <c r="GYY27" s="103"/>
      <c r="GYZ27" s="103"/>
      <c r="GZA27" s="103"/>
      <c r="GZB27" s="103"/>
      <c r="GZC27" s="103"/>
      <c r="GZD27" s="103"/>
      <c r="GZE27" s="103"/>
      <c r="GZF27" s="103"/>
      <c r="GZG27" s="103"/>
      <c r="GZH27" s="103"/>
      <c r="GZI27" s="103"/>
      <c r="GZJ27" s="103"/>
      <c r="GZK27" s="103"/>
      <c r="GZL27" s="103"/>
      <c r="GZM27" s="103"/>
      <c r="GZN27" s="103"/>
      <c r="GZO27" s="103"/>
      <c r="GZP27" s="103"/>
      <c r="GZQ27" s="103"/>
      <c r="GZR27" s="103"/>
      <c r="GZS27" s="103"/>
      <c r="GZT27" s="103"/>
      <c r="GZU27" s="103"/>
      <c r="GZV27" s="103"/>
      <c r="GZW27" s="103"/>
      <c r="GZX27" s="103"/>
      <c r="GZY27" s="103"/>
      <c r="GZZ27" s="103"/>
      <c r="HAA27" s="103"/>
      <c r="HAB27" s="103"/>
      <c r="HAC27" s="103"/>
      <c r="HAD27" s="103"/>
      <c r="HAE27" s="103"/>
      <c r="HAF27" s="103"/>
      <c r="HAG27" s="103"/>
      <c r="HAH27" s="103"/>
      <c r="HAI27" s="103"/>
      <c r="HAJ27" s="103"/>
      <c r="HAK27" s="103"/>
      <c r="HAL27" s="103"/>
      <c r="HAM27" s="103"/>
      <c r="HAN27" s="103"/>
      <c r="HAO27" s="103"/>
      <c r="HAP27" s="103"/>
      <c r="HAQ27" s="103"/>
      <c r="HAR27" s="103"/>
      <c r="HAS27" s="103"/>
      <c r="HAT27" s="103"/>
      <c r="HAU27" s="103"/>
      <c r="HAV27" s="103"/>
      <c r="HAW27" s="103"/>
      <c r="HAX27" s="103"/>
      <c r="HAY27" s="103"/>
      <c r="HAZ27" s="103"/>
      <c r="HBA27" s="103"/>
      <c r="HBB27" s="103"/>
      <c r="HBC27" s="103"/>
      <c r="HBD27" s="103"/>
      <c r="HBE27" s="103"/>
      <c r="HBF27" s="103"/>
      <c r="HBG27" s="103"/>
      <c r="HBH27" s="103"/>
      <c r="HBI27" s="103"/>
      <c r="HBJ27" s="103"/>
      <c r="HBK27" s="103"/>
      <c r="HBL27" s="103"/>
      <c r="HBM27" s="103"/>
      <c r="HBN27" s="103"/>
      <c r="HBO27" s="103"/>
      <c r="HBP27" s="103"/>
      <c r="HBQ27" s="103"/>
      <c r="HBR27" s="103"/>
      <c r="HBS27" s="103"/>
      <c r="HBT27" s="103"/>
      <c r="HBU27" s="103"/>
      <c r="HBV27" s="103"/>
      <c r="HBW27" s="103"/>
      <c r="HBX27" s="103"/>
      <c r="HBY27" s="103"/>
      <c r="HBZ27" s="103"/>
      <c r="HCA27" s="103"/>
      <c r="HCB27" s="103"/>
      <c r="HCC27" s="103"/>
      <c r="HCD27" s="103"/>
      <c r="HCE27" s="103"/>
      <c r="HCF27" s="103"/>
      <c r="HCG27" s="103"/>
      <c r="HCH27" s="103"/>
      <c r="HCI27" s="103"/>
      <c r="HCJ27" s="103"/>
      <c r="HCK27" s="103"/>
      <c r="HCL27" s="103"/>
      <c r="HCM27" s="103"/>
      <c r="HCN27" s="103"/>
      <c r="HCO27" s="103"/>
      <c r="HCP27" s="103"/>
      <c r="HCQ27" s="103"/>
      <c r="HCR27" s="103"/>
      <c r="HCS27" s="103"/>
      <c r="HCT27" s="103"/>
      <c r="HCU27" s="103"/>
      <c r="HCV27" s="103"/>
      <c r="HCW27" s="103"/>
      <c r="HCX27" s="103"/>
      <c r="HCY27" s="103"/>
      <c r="HCZ27" s="103"/>
      <c r="HDA27" s="103"/>
      <c r="HDB27" s="103"/>
      <c r="HDC27" s="103"/>
      <c r="HDD27" s="103"/>
      <c r="HDE27" s="103"/>
      <c r="HDF27" s="103"/>
      <c r="HDG27" s="103"/>
      <c r="HDH27" s="103"/>
      <c r="HDI27" s="103"/>
      <c r="HDJ27" s="103"/>
      <c r="HDK27" s="103"/>
      <c r="HDL27" s="103"/>
      <c r="HDM27" s="103"/>
      <c r="HDN27" s="103"/>
      <c r="HDO27" s="103"/>
      <c r="HDP27" s="103"/>
      <c r="HDQ27" s="103"/>
      <c r="HDR27" s="103"/>
      <c r="HDS27" s="103"/>
      <c r="HDT27" s="103"/>
      <c r="HDU27" s="103"/>
      <c r="HDV27" s="103"/>
      <c r="HDW27" s="103"/>
      <c r="HDX27" s="103"/>
      <c r="HDY27" s="103"/>
      <c r="HDZ27" s="103"/>
      <c r="HEA27" s="103"/>
      <c r="HEB27" s="103"/>
      <c r="HEC27" s="103"/>
      <c r="HED27" s="103"/>
      <c r="HEE27" s="103"/>
      <c r="HEF27" s="103"/>
      <c r="HEG27" s="103"/>
      <c r="HEH27" s="103"/>
      <c r="HEI27" s="103"/>
      <c r="HEJ27" s="103"/>
      <c r="HEK27" s="103"/>
      <c r="HEL27" s="103"/>
      <c r="HEM27" s="103"/>
      <c r="HEN27" s="103"/>
      <c r="HEO27" s="103"/>
      <c r="HEP27" s="103"/>
      <c r="HEQ27" s="103"/>
      <c r="HER27" s="103"/>
      <c r="HES27" s="103"/>
      <c r="HET27" s="103"/>
      <c r="HEU27" s="103"/>
      <c r="HEV27" s="103"/>
      <c r="HEW27" s="103"/>
      <c r="HEX27" s="103"/>
      <c r="HEY27" s="103"/>
      <c r="HEZ27" s="103"/>
      <c r="HFA27" s="103"/>
      <c r="HFB27" s="103"/>
      <c r="HFC27" s="103"/>
      <c r="HFD27" s="103"/>
      <c r="HFE27" s="103"/>
      <c r="HFF27" s="103"/>
      <c r="HFG27" s="103"/>
      <c r="HFH27" s="103"/>
      <c r="HFI27" s="103"/>
      <c r="HFJ27" s="103"/>
      <c r="HFK27" s="103"/>
      <c r="HFL27" s="103"/>
      <c r="HFM27" s="103"/>
      <c r="HFN27" s="103"/>
      <c r="HFO27" s="103"/>
      <c r="HFP27" s="103"/>
      <c r="HFQ27" s="103"/>
      <c r="HFR27" s="103"/>
      <c r="HFS27" s="103"/>
      <c r="HFT27" s="103"/>
      <c r="HFU27" s="103"/>
      <c r="HFV27" s="103"/>
      <c r="HFW27" s="103"/>
      <c r="HFX27" s="103"/>
      <c r="HFY27" s="103"/>
      <c r="HFZ27" s="103"/>
      <c r="HGA27" s="103"/>
      <c r="HGB27" s="103"/>
      <c r="HGC27" s="103"/>
      <c r="HGD27" s="103"/>
      <c r="HGE27" s="103"/>
      <c r="HGF27" s="103"/>
      <c r="HGG27" s="103"/>
      <c r="HGH27" s="103"/>
      <c r="HGI27" s="103"/>
      <c r="HGJ27" s="103"/>
      <c r="HGK27" s="103"/>
      <c r="HGL27" s="103"/>
      <c r="HGM27" s="103"/>
      <c r="HGN27" s="103"/>
      <c r="HGO27" s="103"/>
      <c r="HGP27" s="103"/>
      <c r="HGQ27" s="103"/>
      <c r="HGR27" s="103"/>
      <c r="HGS27" s="103"/>
      <c r="HGT27" s="103"/>
      <c r="HGU27" s="103"/>
      <c r="HGV27" s="103"/>
      <c r="HGW27" s="103"/>
      <c r="HGX27" s="103"/>
      <c r="HGY27" s="103"/>
      <c r="HGZ27" s="103"/>
      <c r="HHA27" s="103"/>
      <c r="HHB27" s="103"/>
      <c r="HHC27" s="103"/>
      <c r="HHD27" s="103"/>
      <c r="HHE27" s="103"/>
      <c r="HHF27" s="103"/>
      <c r="HHG27" s="103"/>
      <c r="HHH27" s="103"/>
      <c r="HHI27" s="103"/>
      <c r="HHJ27" s="103"/>
      <c r="HHK27" s="103"/>
      <c r="HHL27" s="103"/>
      <c r="HHM27" s="103"/>
      <c r="HHN27" s="103"/>
      <c r="HHO27" s="103"/>
      <c r="HHP27" s="103"/>
      <c r="HHQ27" s="103"/>
      <c r="HHR27" s="103"/>
      <c r="HHS27" s="103"/>
      <c r="HHT27" s="103"/>
      <c r="HHU27" s="103"/>
      <c r="HHV27" s="103"/>
      <c r="HHW27" s="103"/>
      <c r="HHX27" s="103"/>
      <c r="HHY27" s="103"/>
      <c r="HHZ27" s="103"/>
      <c r="HIA27" s="103"/>
      <c r="HIB27" s="103"/>
      <c r="HIC27" s="103"/>
      <c r="HID27" s="103"/>
      <c r="HIE27" s="103"/>
      <c r="HIF27" s="103"/>
      <c r="HIG27" s="103"/>
      <c r="HIH27" s="103"/>
      <c r="HII27" s="103"/>
      <c r="HIJ27" s="103"/>
      <c r="HIK27" s="103"/>
      <c r="HIL27" s="103"/>
      <c r="HIM27" s="103"/>
      <c r="HIN27" s="103"/>
      <c r="HIO27" s="103"/>
      <c r="HIP27" s="103"/>
      <c r="HIQ27" s="103"/>
      <c r="HIR27" s="103"/>
      <c r="HIS27" s="103"/>
      <c r="HIT27" s="103"/>
      <c r="HIU27" s="103"/>
      <c r="HIV27" s="103"/>
      <c r="HIW27" s="103"/>
      <c r="HIX27" s="103"/>
      <c r="HIY27" s="103"/>
      <c r="HIZ27" s="103"/>
      <c r="HJA27" s="103"/>
      <c r="HJB27" s="103"/>
      <c r="HJC27" s="103"/>
      <c r="HJD27" s="103"/>
      <c r="HJE27" s="103"/>
      <c r="HJF27" s="103"/>
      <c r="HJG27" s="103"/>
      <c r="HJH27" s="103"/>
      <c r="HJI27" s="103"/>
      <c r="HJJ27" s="103"/>
      <c r="HJK27" s="103"/>
      <c r="HJL27" s="103"/>
      <c r="HJM27" s="103"/>
      <c r="HJN27" s="103"/>
      <c r="HJO27" s="103"/>
      <c r="HJP27" s="103"/>
      <c r="HJQ27" s="103"/>
      <c r="HJR27" s="103"/>
      <c r="HJS27" s="103"/>
      <c r="HJT27" s="103"/>
      <c r="HJU27" s="103"/>
      <c r="HJV27" s="103"/>
      <c r="HJW27" s="103"/>
      <c r="HJX27" s="103"/>
      <c r="HJY27" s="103"/>
      <c r="HJZ27" s="103"/>
      <c r="HKA27" s="103"/>
      <c r="HKB27" s="103"/>
      <c r="HKC27" s="103"/>
      <c r="HKD27" s="103"/>
      <c r="HKE27" s="103"/>
      <c r="HKF27" s="103"/>
      <c r="HKG27" s="103"/>
      <c r="HKH27" s="103"/>
      <c r="HKI27" s="103"/>
      <c r="HKJ27" s="103"/>
      <c r="HKK27" s="103"/>
      <c r="HKL27" s="103"/>
      <c r="HKM27" s="103"/>
      <c r="HKN27" s="103"/>
      <c r="HKO27" s="103"/>
      <c r="HKP27" s="103"/>
      <c r="HKQ27" s="103"/>
      <c r="HKR27" s="103"/>
      <c r="HKS27" s="103"/>
      <c r="HKT27" s="103"/>
      <c r="HKU27" s="103"/>
      <c r="HKV27" s="103"/>
      <c r="HKW27" s="103"/>
      <c r="HKX27" s="103"/>
      <c r="HKY27" s="103"/>
      <c r="HKZ27" s="103"/>
      <c r="HLA27" s="103"/>
      <c r="HLB27" s="103"/>
      <c r="HLC27" s="103"/>
      <c r="HLD27" s="103"/>
      <c r="HLE27" s="103"/>
      <c r="HLF27" s="103"/>
      <c r="HLG27" s="103"/>
      <c r="HLH27" s="103"/>
      <c r="HLI27" s="103"/>
      <c r="HLJ27" s="103"/>
      <c r="HLK27" s="103"/>
      <c r="HLL27" s="103"/>
      <c r="HLM27" s="103"/>
      <c r="HLN27" s="103"/>
      <c r="HLO27" s="103"/>
      <c r="HLP27" s="103"/>
      <c r="HLQ27" s="103"/>
      <c r="HLR27" s="103"/>
      <c r="HLS27" s="103"/>
      <c r="HLT27" s="103"/>
      <c r="HLU27" s="103"/>
      <c r="HLV27" s="103"/>
      <c r="HLW27" s="103"/>
      <c r="HLX27" s="103"/>
      <c r="HLY27" s="103"/>
      <c r="HLZ27" s="103"/>
      <c r="HMA27" s="103"/>
      <c r="HMB27" s="103"/>
      <c r="HMC27" s="103"/>
      <c r="HMD27" s="103"/>
      <c r="HME27" s="103"/>
      <c r="HMF27" s="103"/>
      <c r="HMG27" s="103"/>
      <c r="HMH27" s="103"/>
      <c r="HMI27" s="103"/>
      <c r="HMJ27" s="103"/>
      <c r="HMK27" s="103"/>
      <c r="HML27" s="103"/>
      <c r="HMM27" s="103"/>
      <c r="HMN27" s="103"/>
      <c r="HMO27" s="103"/>
      <c r="HMP27" s="103"/>
      <c r="HMQ27" s="103"/>
      <c r="HMR27" s="103"/>
      <c r="HMS27" s="103"/>
      <c r="HMT27" s="103"/>
      <c r="HMU27" s="103"/>
      <c r="HMV27" s="103"/>
      <c r="HMW27" s="103"/>
      <c r="HMX27" s="103"/>
      <c r="HMY27" s="103"/>
      <c r="HMZ27" s="103"/>
      <c r="HNA27" s="103"/>
      <c r="HNB27" s="103"/>
      <c r="HNC27" s="103"/>
      <c r="HND27" s="103"/>
      <c r="HNE27" s="103"/>
      <c r="HNF27" s="103"/>
      <c r="HNG27" s="103"/>
      <c r="HNH27" s="103"/>
      <c r="HNI27" s="103"/>
      <c r="HNJ27" s="103"/>
      <c r="HNK27" s="103"/>
      <c r="HNL27" s="103"/>
      <c r="HNM27" s="103"/>
      <c r="HNN27" s="103"/>
      <c r="HNO27" s="103"/>
      <c r="HNP27" s="103"/>
      <c r="HNQ27" s="103"/>
      <c r="HNR27" s="103"/>
      <c r="HNS27" s="103"/>
      <c r="HNT27" s="103"/>
      <c r="HNU27" s="103"/>
      <c r="HNV27" s="103"/>
      <c r="HNW27" s="103"/>
      <c r="HNX27" s="103"/>
      <c r="HNY27" s="103"/>
      <c r="HNZ27" s="103"/>
      <c r="HOA27" s="103"/>
      <c r="HOB27" s="103"/>
      <c r="HOC27" s="103"/>
      <c r="HOD27" s="103"/>
      <c r="HOE27" s="103"/>
      <c r="HOF27" s="103"/>
      <c r="HOG27" s="103"/>
      <c r="HOH27" s="103"/>
      <c r="HOI27" s="103"/>
      <c r="HOJ27" s="103"/>
      <c r="HOK27" s="103"/>
      <c r="HOL27" s="103"/>
      <c r="HOM27" s="103"/>
      <c r="HON27" s="103"/>
      <c r="HOO27" s="103"/>
      <c r="HOP27" s="103"/>
      <c r="HOQ27" s="103"/>
      <c r="HOR27" s="103"/>
      <c r="HOS27" s="103"/>
      <c r="HOT27" s="103"/>
      <c r="HOU27" s="103"/>
      <c r="HOV27" s="103"/>
      <c r="HOW27" s="103"/>
      <c r="HOX27" s="103"/>
      <c r="HOY27" s="103"/>
      <c r="HOZ27" s="103"/>
      <c r="HPA27" s="103"/>
      <c r="HPB27" s="103"/>
      <c r="HPC27" s="103"/>
      <c r="HPD27" s="103"/>
      <c r="HPE27" s="103"/>
      <c r="HPF27" s="103"/>
      <c r="HPG27" s="103"/>
      <c r="HPH27" s="103"/>
      <c r="HPI27" s="103"/>
      <c r="HPJ27" s="103"/>
      <c r="HPK27" s="103"/>
      <c r="HPL27" s="103"/>
      <c r="HPM27" s="103"/>
      <c r="HPN27" s="103"/>
      <c r="HPO27" s="103"/>
      <c r="HPP27" s="103"/>
      <c r="HPQ27" s="103"/>
      <c r="HPR27" s="103"/>
      <c r="HPS27" s="103"/>
      <c r="HPT27" s="103"/>
      <c r="HPU27" s="103"/>
      <c r="HPV27" s="103"/>
      <c r="HPW27" s="103"/>
      <c r="HPX27" s="103"/>
      <c r="HPY27" s="103"/>
      <c r="HPZ27" s="103"/>
      <c r="HQA27" s="103"/>
      <c r="HQB27" s="103"/>
      <c r="HQC27" s="103"/>
      <c r="HQD27" s="103"/>
      <c r="HQE27" s="103"/>
      <c r="HQF27" s="103"/>
      <c r="HQG27" s="103"/>
      <c r="HQH27" s="103"/>
      <c r="HQI27" s="103"/>
      <c r="HQJ27" s="103"/>
      <c r="HQK27" s="103"/>
      <c r="HQL27" s="103"/>
      <c r="HQM27" s="103"/>
      <c r="HQN27" s="103"/>
      <c r="HQO27" s="103"/>
      <c r="HQP27" s="103"/>
      <c r="HQQ27" s="103"/>
      <c r="HQR27" s="103"/>
      <c r="HQS27" s="103"/>
      <c r="HQT27" s="103"/>
      <c r="HQU27" s="103"/>
      <c r="HQV27" s="103"/>
      <c r="HQW27" s="103"/>
      <c r="HQX27" s="103"/>
      <c r="HQY27" s="103"/>
      <c r="HQZ27" s="103"/>
      <c r="HRA27" s="103"/>
      <c r="HRB27" s="103"/>
      <c r="HRC27" s="103"/>
      <c r="HRD27" s="103"/>
      <c r="HRE27" s="103"/>
      <c r="HRF27" s="103"/>
      <c r="HRG27" s="103"/>
      <c r="HRH27" s="103"/>
      <c r="HRI27" s="103"/>
      <c r="HRJ27" s="103"/>
      <c r="HRK27" s="103"/>
      <c r="HRL27" s="103"/>
      <c r="HRM27" s="103"/>
      <c r="HRN27" s="103"/>
      <c r="HRO27" s="103"/>
      <c r="HRP27" s="103"/>
      <c r="HRQ27" s="103"/>
      <c r="HRR27" s="103"/>
      <c r="HRS27" s="103"/>
      <c r="HRT27" s="103"/>
      <c r="HRU27" s="103"/>
      <c r="HRV27" s="103"/>
      <c r="HRW27" s="103"/>
      <c r="HRX27" s="103"/>
      <c r="HRY27" s="103"/>
      <c r="HRZ27" s="103"/>
      <c r="HSA27" s="103"/>
      <c r="HSB27" s="103"/>
      <c r="HSC27" s="103"/>
      <c r="HSD27" s="103"/>
      <c r="HSE27" s="103"/>
      <c r="HSF27" s="103"/>
      <c r="HSG27" s="103"/>
      <c r="HSH27" s="103"/>
      <c r="HSI27" s="103"/>
      <c r="HSJ27" s="103"/>
      <c r="HSK27" s="103"/>
      <c r="HSL27" s="103"/>
      <c r="HSM27" s="103"/>
      <c r="HSN27" s="103"/>
      <c r="HSO27" s="103"/>
      <c r="HSP27" s="103"/>
      <c r="HSQ27" s="103"/>
      <c r="HSR27" s="103"/>
      <c r="HSS27" s="103"/>
      <c r="HST27" s="103"/>
      <c r="HSU27" s="103"/>
      <c r="HSV27" s="103"/>
      <c r="HSW27" s="103"/>
      <c r="HSX27" s="103"/>
      <c r="HSY27" s="103"/>
      <c r="HSZ27" s="103"/>
      <c r="HTA27" s="103"/>
      <c r="HTB27" s="103"/>
      <c r="HTC27" s="103"/>
      <c r="HTD27" s="103"/>
      <c r="HTE27" s="103"/>
      <c r="HTF27" s="103"/>
      <c r="HTG27" s="103"/>
      <c r="HTH27" s="103"/>
      <c r="HTI27" s="103"/>
      <c r="HTJ27" s="103"/>
      <c r="HTK27" s="103"/>
      <c r="HTL27" s="103"/>
      <c r="HTM27" s="103"/>
      <c r="HTN27" s="103"/>
      <c r="HTO27" s="103"/>
      <c r="HTP27" s="103"/>
      <c r="HTQ27" s="103"/>
      <c r="HTR27" s="103"/>
      <c r="HTS27" s="103"/>
      <c r="HTT27" s="103"/>
      <c r="HTU27" s="103"/>
      <c r="HTV27" s="103"/>
      <c r="HTW27" s="103"/>
      <c r="HTX27" s="103"/>
      <c r="HTY27" s="103"/>
      <c r="HTZ27" s="103"/>
      <c r="HUA27" s="103"/>
      <c r="HUB27" s="103"/>
      <c r="HUC27" s="103"/>
      <c r="HUD27" s="103"/>
      <c r="HUE27" s="103"/>
      <c r="HUF27" s="103"/>
      <c r="HUG27" s="103"/>
      <c r="HUH27" s="103"/>
      <c r="HUI27" s="103"/>
      <c r="HUJ27" s="103"/>
      <c r="HUK27" s="103"/>
      <c r="HUL27" s="103"/>
      <c r="HUM27" s="103"/>
      <c r="HUN27" s="103"/>
      <c r="HUO27" s="103"/>
      <c r="HUP27" s="103"/>
      <c r="HUQ27" s="103"/>
      <c r="HUR27" s="103"/>
      <c r="HUS27" s="103"/>
      <c r="HUT27" s="103"/>
      <c r="HUU27" s="103"/>
      <c r="HUV27" s="103"/>
      <c r="HUW27" s="103"/>
      <c r="HUX27" s="103"/>
      <c r="HUY27" s="103"/>
      <c r="HUZ27" s="103"/>
      <c r="HVA27" s="103"/>
      <c r="HVB27" s="103"/>
      <c r="HVC27" s="103"/>
      <c r="HVD27" s="103"/>
      <c r="HVE27" s="103"/>
      <c r="HVF27" s="103"/>
      <c r="HVG27" s="103"/>
      <c r="HVH27" s="103"/>
      <c r="HVI27" s="103"/>
      <c r="HVJ27" s="103"/>
      <c r="HVK27" s="103"/>
      <c r="HVL27" s="103"/>
      <c r="HVM27" s="103"/>
      <c r="HVN27" s="103"/>
      <c r="HVO27" s="103"/>
      <c r="HVP27" s="103"/>
      <c r="HVQ27" s="103"/>
      <c r="HVR27" s="103"/>
      <c r="HVS27" s="103"/>
      <c r="HVT27" s="103"/>
      <c r="HVU27" s="103"/>
      <c r="HVV27" s="103"/>
      <c r="HVW27" s="103"/>
      <c r="HVX27" s="103"/>
      <c r="HVY27" s="103"/>
      <c r="HVZ27" s="103"/>
      <c r="HWA27" s="103"/>
      <c r="HWB27" s="103"/>
      <c r="HWC27" s="103"/>
      <c r="HWD27" s="103"/>
      <c r="HWE27" s="103"/>
      <c r="HWF27" s="103"/>
      <c r="HWG27" s="103"/>
      <c r="HWH27" s="103"/>
      <c r="HWI27" s="103"/>
      <c r="HWJ27" s="103"/>
      <c r="HWK27" s="103"/>
      <c r="HWL27" s="103"/>
      <c r="HWM27" s="103"/>
      <c r="HWN27" s="103"/>
      <c r="HWO27" s="103"/>
      <c r="HWP27" s="103"/>
      <c r="HWQ27" s="103"/>
      <c r="HWR27" s="103"/>
      <c r="HWS27" s="103"/>
      <c r="HWT27" s="103"/>
      <c r="HWU27" s="103"/>
      <c r="HWV27" s="103"/>
      <c r="HWW27" s="103"/>
      <c r="HWX27" s="103"/>
      <c r="HWY27" s="103"/>
      <c r="HWZ27" s="103"/>
      <c r="HXA27" s="103"/>
      <c r="HXB27" s="103"/>
      <c r="HXC27" s="103"/>
      <c r="HXD27" s="103"/>
      <c r="HXE27" s="103"/>
      <c r="HXF27" s="103"/>
      <c r="HXG27" s="103"/>
      <c r="HXH27" s="103"/>
      <c r="HXI27" s="103"/>
      <c r="HXJ27" s="103"/>
      <c r="HXK27" s="103"/>
      <c r="HXL27" s="103"/>
      <c r="HXM27" s="103"/>
      <c r="HXN27" s="103"/>
      <c r="HXO27" s="103"/>
      <c r="HXP27" s="103"/>
      <c r="HXQ27" s="103"/>
      <c r="HXR27" s="103"/>
      <c r="HXS27" s="103"/>
      <c r="HXT27" s="103"/>
      <c r="HXU27" s="103"/>
      <c r="HXV27" s="103"/>
      <c r="HXW27" s="103"/>
      <c r="HXX27" s="103"/>
      <c r="HXY27" s="103"/>
      <c r="HXZ27" s="103"/>
      <c r="HYA27" s="103"/>
      <c r="HYB27" s="103"/>
      <c r="HYC27" s="103"/>
      <c r="HYD27" s="103"/>
      <c r="HYE27" s="103"/>
      <c r="HYF27" s="103"/>
      <c r="HYG27" s="103"/>
      <c r="HYH27" s="103"/>
      <c r="HYI27" s="103"/>
      <c r="HYJ27" s="103"/>
      <c r="HYK27" s="103"/>
      <c r="HYL27" s="103"/>
      <c r="HYM27" s="103"/>
      <c r="HYN27" s="103"/>
      <c r="HYO27" s="103"/>
      <c r="HYP27" s="103"/>
      <c r="HYQ27" s="103"/>
      <c r="HYR27" s="103"/>
      <c r="HYS27" s="103"/>
      <c r="HYT27" s="103"/>
      <c r="HYU27" s="103"/>
      <c r="HYV27" s="103"/>
      <c r="HYW27" s="103"/>
      <c r="HYX27" s="103"/>
      <c r="HYY27" s="103"/>
      <c r="HYZ27" s="103"/>
      <c r="HZA27" s="103"/>
      <c r="HZB27" s="103"/>
      <c r="HZC27" s="103"/>
      <c r="HZD27" s="103"/>
      <c r="HZE27" s="103"/>
      <c r="HZF27" s="103"/>
      <c r="HZG27" s="103"/>
      <c r="HZH27" s="103"/>
      <c r="HZI27" s="103"/>
      <c r="HZJ27" s="103"/>
      <c r="HZK27" s="103"/>
      <c r="HZL27" s="103"/>
      <c r="HZM27" s="103"/>
      <c r="HZN27" s="103"/>
      <c r="HZO27" s="103"/>
      <c r="HZP27" s="103"/>
      <c r="HZQ27" s="103"/>
      <c r="HZR27" s="103"/>
      <c r="HZS27" s="103"/>
      <c r="HZT27" s="103"/>
      <c r="HZU27" s="103"/>
      <c r="HZV27" s="103"/>
      <c r="HZW27" s="103"/>
      <c r="HZX27" s="103"/>
      <c r="HZY27" s="103"/>
      <c r="HZZ27" s="103"/>
      <c r="IAA27" s="103"/>
      <c r="IAB27" s="103"/>
      <c r="IAC27" s="103"/>
      <c r="IAD27" s="103"/>
      <c r="IAE27" s="103"/>
      <c r="IAF27" s="103"/>
      <c r="IAG27" s="103"/>
      <c r="IAH27" s="103"/>
      <c r="IAI27" s="103"/>
      <c r="IAJ27" s="103"/>
      <c r="IAK27" s="103"/>
      <c r="IAL27" s="103"/>
      <c r="IAM27" s="103"/>
      <c r="IAN27" s="103"/>
      <c r="IAO27" s="103"/>
      <c r="IAP27" s="103"/>
      <c r="IAQ27" s="103"/>
      <c r="IAR27" s="103"/>
      <c r="IAS27" s="103"/>
      <c r="IAT27" s="103"/>
      <c r="IAU27" s="103"/>
      <c r="IAV27" s="103"/>
      <c r="IAW27" s="103"/>
      <c r="IAX27" s="103"/>
      <c r="IAY27" s="103"/>
      <c r="IAZ27" s="103"/>
      <c r="IBA27" s="103"/>
      <c r="IBB27" s="103"/>
      <c r="IBC27" s="103"/>
      <c r="IBD27" s="103"/>
      <c r="IBE27" s="103"/>
      <c r="IBF27" s="103"/>
      <c r="IBG27" s="103"/>
      <c r="IBH27" s="103"/>
      <c r="IBI27" s="103"/>
      <c r="IBJ27" s="103"/>
      <c r="IBK27" s="103"/>
      <c r="IBL27" s="103"/>
      <c r="IBM27" s="103"/>
      <c r="IBN27" s="103"/>
      <c r="IBO27" s="103"/>
      <c r="IBP27" s="103"/>
      <c r="IBQ27" s="103"/>
      <c r="IBR27" s="103"/>
      <c r="IBS27" s="103"/>
      <c r="IBT27" s="103"/>
      <c r="IBU27" s="103"/>
      <c r="IBV27" s="103"/>
      <c r="IBW27" s="103"/>
      <c r="IBX27" s="103"/>
      <c r="IBY27" s="103"/>
      <c r="IBZ27" s="103"/>
      <c r="ICA27" s="103"/>
      <c r="ICB27" s="103"/>
      <c r="ICC27" s="103"/>
      <c r="ICD27" s="103"/>
      <c r="ICE27" s="103"/>
      <c r="ICF27" s="103"/>
      <c r="ICG27" s="103"/>
      <c r="ICH27" s="103"/>
      <c r="ICI27" s="103"/>
      <c r="ICJ27" s="103"/>
      <c r="ICK27" s="103"/>
      <c r="ICL27" s="103"/>
      <c r="ICM27" s="103"/>
      <c r="ICN27" s="103"/>
      <c r="ICO27" s="103"/>
      <c r="ICP27" s="103"/>
      <c r="ICQ27" s="103"/>
      <c r="ICR27" s="103"/>
      <c r="ICS27" s="103"/>
      <c r="ICT27" s="103"/>
      <c r="ICU27" s="103"/>
      <c r="ICV27" s="103"/>
      <c r="ICW27" s="103"/>
      <c r="ICX27" s="103"/>
      <c r="ICY27" s="103"/>
      <c r="ICZ27" s="103"/>
      <c r="IDA27" s="103"/>
      <c r="IDB27" s="103"/>
      <c r="IDC27" s="103"/>
      <c r="IDD27" s="103"/>
      <c r="IDE27" s="103"/>
      <c r="IDF27" s="103"/>
      <c r="IDG27" s="103"/>
      <c r="IDH27" s="103"/>
      <c r="IDI27" s="103"/>
      <c r="IDJ27" s="103"/>
      <c r="IDK27" s="103"/>
      <c r="IDL27" s="103"/>
      <c r="IDM27" s="103"/>
      <c r="IDN27" s="103"/>
      <c r="IDO27" s="103"/>
      <c r="IDP27" s="103"/>
      <c r="IDQ27" s="103"/>
      <c r="IDR27" s="103"/>
      <c r="IDS27" s="103"/>
      <c r="IDT27" s="103"/>
      <c r="IDU27" s="103"/>
      <c r="IDV27" s="103"/>
      <c r="IDW27" s="103"/>
      <c r="IDX27" s="103"/>
      <c r="IDY27" s="103"/>
      <c r="IDZ27" s="103"/>
      <c r="IEA27" s="103"/>
      <c r="IEB27" s="103"/>
      <c r="IEC27" s="103"/>
      <c r="IED27" s="103"/>
      <c r="IEE27" s="103"/>
      <c r="IEF27" s="103"/>
      <c r="IEG27" s="103"/>
      <c r="IEH27" s="103"/>
      <c r="IEI27" s="103"/>
      <c r="IEJ27" s="103"/>
      <c r="IEK27" s="103"/>
      <c r="IEL27" s="103"/>
      <c r="IEM27" s="103"/>
      <c r="IEN27" s="103"/>
      <c r="IEO27" s="103"/>
      <c r="IEP27" s="103"/>
      <c r="IEQ27" s="103"/>
      <c r="IER27" s="103"/>
      <c r="IES27" s="103"/>
      <c r="IET27" s="103"/>
      <c r="IEU27" s="103"/>
      <c r="IEV27" s="103"/>
      <c r="IEW27" s="103"/>
      <c r="IEX27" s="103"/>
      <c r="IEY27" s="103"/>
      <c r="IEZ27" s="103"/>
      <c r="IFA27" s="103"/>
      <c r="IFB27" s="103"/>
      <c r="IFC27" s="103"/>
      <c r="IFD27" s="103"/>
      <c r="IFE27" s="103"/>
      <c r="IFF27" s="103"/>
      <c r="IFG27" s="103"/>
      <c r="IFH27" s="103"/>
      <c r="IFI27" s="103"/>
      <c r="IFJ27" s="103"/>
      <c r="IFK27" s="103"/>
      <c r="IFL27" s="103"/>
      <c r="IFM27" s="103"/>
      <c r="IFN27" s="103"/>
      <c r="IFO27" s="103"/>
      <c r="IFP27" s="103"/>
      <c r="IFQ27" s="103"/>
      <c r="IFR27" s="103"/>
      <c r="IFS27" s="103"/>
      <c r="IFT27" s="103"/>
      <c r="IFU27" s="103"/>
      <c r="IFV27" s="103"/>
      <c r="IFW27" s="103"/>
      <c r="IFX27" s="103"/>
      <c r="IFY27" s="103"/>
      <c r="IFZ27" s="103"/>
      <c r="IGA27" s="103"/>
      <c r="IGB27" s="103"/>
      <c r="IGC27" s="103"/>
      <c r="IGD27" s="103"/>
      <c r="IGE27" s="103"/>
      <c r="IGF27" s="103"/>
      <c r="IGG27" s="103"/>
      <c r="IGH27" s="103"/>
      <c r="IGI27" s="103"/>
      <c r="IGJ27" s="103"/>
      <c r="IGK27" s="103"/>
      <c r="IGL27" s="103"/>
      <c r="IGM27" s="103"/>
      <c r="IGN27" s="103"/>
      <c r="IGO27" s="103"/>
      <c r="IGP27" s="103"/>
      <c r="IGQ27" s="103"/>
      <c r="IGR27" s="103"/>
      <c r="IGS27" s="103"/>
      <c r="IGT27" s="103"/>
      <c r="IGU27" s="103"/>
      <c r="IGV27" s="103"/>
      <c r="IGW27" s="103"/>
      <c r="IGX27" s="103"/>
      <c r="IGY27" s="103"/>
      <c r="IGZ27" s="103"/>
      <c r="IHA27" s="103"/>
      <c r="IHB27" s="103"/>
      <c r="IHC27" s="103"/>
      <c r="IHD27" s="103"/>
      <c r="IHE27" s="103"/>
      <c r="IHF27" s="103"/>
      <c r="IHG27" s="103"/>
      <c r="IHH27" s="103"/>
      <c r="IHI27" s="103"/>
      <c r="IHJ27" s="103"/>
      <c r="IHK27" s="103"/>
      <c r="IHL27" s="103"/>
      <c r="IHM27" s="103"/>
      <c r="IHN27" s="103"/>
      <c r="IHO27" s="103"/>
      <c r="IHP27" s="103"/>
      <c r="IHQ27" s="103"/>
      <c r="IHR27" s="103"/>
      <c r="IHS27" s="103"/>
      <c r="IHT27" s="103"/>
      <c r="IHU27" s="103"/>
      <c r="IHV27" s="103"/>
      <c r="IHW27" s="103"/>
      <c r="IHX27" s="103"/>
      <c r="IHY27" s="103"/>
      <c r="IHZ27" s="103"/>
      <c r="IIA27" s="103"/>
      <c r="IIB27" s="103"/>
      <c r="IIC27" s="103"/>
      <c r="IID27" s="103"/>
      <c r="IIE27" s="103"/>
      <c r="IIF27" s="103"/>
      <c r="IIG27" s="103"/>
      <c r="IIH27" s="103"/>
      <c r="III27" s="103"/>
      <c r="IIJ27" s="103"/>
      <c r="IIK27" s="103"/>
      <c r="IIL27" s="103"/>
      <c r="IIM27" s="103"/>
      <c r="IIN27" s="103"/>
      <c r="IIO27" s="103"/>
      <c r="IIP27" s="103"/>
      <c r="IIQ27" s="103"/>
      <c r="IIR27" s="103"/>
      <c r="IIS27" s="103"/>
      <c r="IIT27" s="103"/>
      <c r="IIU27" s="103"/>
      <c r="IIV27" s="103"/>
      <c r="IIW27" s="103"/>
      <c r="IIX27" s="103"/>
      <c r="IIY27" s="103"/>
      <c r="IIZ27" s="103"/>
      <c r="IJA27" s="103"/>
      <c r="IJB27" s="103"/>
      <c r="IJC27" s="103"/>
      <c r="IJD27" s="103"/>
      <c r="IJE27" s="103"/>
      <c r="IJF27" s="103"/>
      <c r="IJG27" s="103"/>
      <c r="IJH27" s="103"/>
      <c r="IJI27" s="103"/>
      <c r="IJJ27" s="103"/>
      <c r="IJK27" s="103"/>
      <c r="IJL27" s="103"/>
      <c r="IJM27" s="103"/>
      <c r="IJN27" s="103"/>
      <c r="IJO27" s="103"/>
      <c r="IJP27" s="103"/>
      <c r="IJQ27" s="103"/>
      <c r="IJR27" s="103"/>
      <c r="IJS27" s="103"/>
      <c r="IJT27" s="103"/>
      <c r="IJU27" s="103"/>
      <c r="IJV27" s="103"/>
      <c r="IJW27" s="103"/>
      <c r="IJX27" s="103"/>
      <c r="IJY27" s="103"/>
      <c r="IJZ27" s="103"/>
      <c r="IKA27" s="103"/>
      <c r="IKB27" s="103"/>
      <c r="IKC27" s="103"/>
      <c r="IKD27" s="103"/>
      <c r="IKE27" s="103"/>
      <c r="IKF27" s="103"/>
      <c r="IKG27" s="103"/>
      <c r="IKH27" s="103"/>
      <c r="IKI27" s="103"/>
      <c r="IKJ27" s="103"/>
      <c r="IKK27" s="103"/>
      <c r="IKL27" s="103"/>
      <c r="IKM27" s="103"/>
      <c r="IKN27" s="103"/>
      <c r="IKO27" s="103"/>
      <c r="IKP27" s="103"/>
      <c r="IKQ27" s="103"/>
      <c r="IKR27" s="103"/>
      <c r="IKS27" s="103"/>
      <c r="IKT27" s="103"/>
      <c r="IKU27" s="103"/>
      <c r="IKV27" s="103"/>
      <c r="IKW27" s="103"/>
      <c r="IKX27" s="103"/>
      <c r="IKY27" s="103"/>
      <c r="IKZ27" s="103"/>
      <c r="ILA27" s="103"/>
      <c r="ILB27" s="103"/>
      <c r="ILC27" s="103"/>
      <c r="ILD27" s="103"/>
      <c r="ILE27" s="103"/>
      <c r="ILF27" s="103"/>
      <c r="ILG27" s="103"/>
      <c r="ILH27" s="103"/>
      <c r="ILI27" s="103"/>
      <c r="ILJ27" s="103"/>
      <c r="ILK27" s="103"/>
      <c r="ILL27" s="103"/>
      <c r="ILM27" s="103"/>
      <c r="ILN27" s="103"/>
      <c r="ILO27" s="103"/>
      <c r="ILP27" s="103"/>
      <c r="ILQ27" s="103"/>
      <c r="ILR27" s="103"/>
      <c r="ILS27" s="103"/>
      <c r="ILT27" s="103"/>
      <c r="ILU27" s="103"/>
      <c r="ILV27" s="103"/>
      <c r="ILW27" s="103"/>
      <c r="ILX27" s="103"/>
      <c r="ILY27" s="103"/>
      <c r="ILZ27" s="103"/>
      <c r="IMA27" s="103"/>
      <c r="IMB27" s="103"/>
      <c r="IMC27" s="103"/>
      <c r="IMD27" s="103"/>
      <c r="IME27" s="103"/>
      <c r="IMF27" s="103"/>
      <c r="IMG27" s="103"/>
      <c r="IMH27" s="103"/>
      <c r="IMI27" s="103"/>
      <c r="IMJ27" s="103"/>
      <c r="IMK27" s="103"/>
      <c r="IML27" s="103"/>
      <c r="IMM27" s="103"/>
      <c r="IMN27" s="103"/>
      <c r="IMO27" s="103"/>
      <c r="IMP27" s="103"/>
      <c r="IMQ27" s="103"/>
      <c r="IMR27" s="103"/>
      <c r="IMS27" s="103"/>
      <c r="IMT27" s="103"/>
      <c r="IMU27" s="103"/>
      <c r="IMV27" s="103"/>
      <c r="IMW27" s="103"/>
      <c r="IMX27" s="103"/>
      <c r="IMY27" s="103"/>
      <c r="IMZ27" s="103"/>
      <c r="INA27" s="103"/>
      <c r="INB27" s="103"/>
      <c r="INC27" s="103"/>
      <c r="IND27" s="103"/>
      <c r="INE27" s="103"/>
      <c r="INF27" s="103"/>
      <c r="ING27" s="103"/>
      <c r="INH27" s="103"/>
      <c r="INI27" s="103"/>
      <c r="INJ27" s="103"/>
      <c r="INK27" s="103"/>
      <c r="INL27" s="103"/>
      <c r="INM27" s="103"/>
      <c r="INN27" s="103"/>
      <c r="INO27" s="103"/>
      <c r="INP27" s="103"/>
      <c r="INQ27" s="103"/>
      <c r="INR27" s="103"/>
      <c r="INS27" s="103"/>
      <c r="INT27" s="103"/>
      <c r="INU27" s="103"/>
      <c r="INV27" s="103"/>
      <c r="INW27" s="103"/>
      <c r="INX27" s="103"/>
      <c r="INY27" s="103"/>
      <c r="INZ27" s="103"/>
      <c r="IOA27" s="103"/>
      <c r="IOB27" s="103"/>
      <c r="IOC27" s="103"/>
      <c r="IOD27" s="103"/>
      <c r="IOE27" s="103"/>
      <c r="IOF27" s="103"/>
      <c r="IOG27" s="103"/>
      <c r="IOH27" s="103"/>
      <c r="IOI27" s="103"/>
      <c r="IOJ27" s="103"/>
      <c r="IOK27" s="103"/>
      <c r="IOL27" s="103"/>
      <c r="IOM27" s="103"/>
      <c r="ION27" s="103"/>
      <c r="IOO27" s="103"/>
      <c r="IOP27" s="103"/>
      <c r="IOQ27" s="103"/>
      <c r="IOR27" s="103"/>
      <c r="IOS27" s="103"/>
      <c r="IOT27" s="103"/>
      <c r="IOU27" s="103"/>
      <c r="IOV27" s="103"/>
      <c r="IOW27" s="103"/>
      <c r="IOX27" s="103"/>
      <c r="IOY27" s="103"/>
      <c r="IOZ27" s="103"/>
      <c r="IPA27" s="103"/>
      <c r="IPB27" s="103"/>
      <c r="IPC27" s="103"/>
      <c r="IPD27" s="103"/>
      <c r="IPE27" s="103"/>
      <c r="IPF27" s="103"/>
      <c r="IPG27" s="103"/>
      <c r="IPH27" s="103"/>
      <c r="IPI27" s="103"/>
      <c r="IPJ27" s="103"/>
      <c r="IPK27" s="103"/>
      <c r="IPL27" s="103"/>
      <c r="IPM27" s="103"/>
      <c r="IPN27" s="103"/>
      <c r="IPO27" s="103"/>
      <c r="IPP27" s="103"/>
      <c r="IPQ27" s="103"/>
      <c r="IPR27" s="103"/>
      <c r="IPS27" s="103"/>
      <c r="IPT27" s="103"/>
      <c r="IPU27" s="103"/>
      <c r="IPV27" s="103"/>
      <c r="IPW27" s="103"/>
      <c r="IPX27" s="103"/>
      <c r="IPY27" s="103"/>
      <c r="IPZ27" s="103"/>
      <c r="IQA27" s="103"/>
      <c r="IQB27" s="103"/>
      <c r="IQC27" s="103"/>
      <c r="IQD27" s="103"/>
      <c r="IQE27" s="103"/>
      <c r="IQF27" s="103"/>
      <c r="IQG27" s="103"/>
      <c r="IQH27" s="103"/>
      <c r="IQI27" s="103"/>
      <c r="IQJ27" s="103"/>
      <c r="IQK27" s="103"/>
      <c r="IQL27" s="103"/>
      <c r="IQM27" s="103"/>
      <c r="IQN27" s="103"/>
      <c r="IQO27" s="103"/>
      <c r="IQP27" s="103"/>
      <c r="IQQ27" s="103"/>
      <c r="IQR27" s="103"/>
      <c r="IQS27" s="103"/>
      <c r="IQT27" s="103"/>
      <c r="IQU27" s="103"/>
      <c r="IQV27" s="103"/>
      <c r="IQW27" s="103"/>
      <c r="IQX27" s="103"/>
      <c r="IQY27" s="103"/>
      <c r="IQZ27" s="103"/>
      <c r="IRA27" s="103"/>
      <c r="IRB27" s="103"/>
      <c r="IRC27" s="103"/>
      <c r="IRD27" s="103"/>
      <c r="IRE27" s="103"/>
      <c r="IRF27" s="103"/>
      <c r="IRG27" s="103"/>
      <c r="IRH27" s="103"/>
      <c r="IRI27" s="103"/>
      <c r="IRJ27" s="103"/>
      <c r="IRK27" s="103"/>
      <c r="IRL27" s="103"/>
      <c r="IRM27" s="103"/>
      <c r="IRN27" s="103"/>
      <c r="IRO27" s="103"/>
      <c r="IRP27" s="103"/>
      <c r="IRQ27" s="103"/>
      <c r="IRR27" s="103"/>
      <c r="IRS27" s="103"/>
      <c r="IRT27" s="103"/>
      <c r="IRU27" s="103"/>
      <c r="IRV27" s="103"/>
      <c r="IRW27" s="103"/>
      <c r="IRX27" s="103"/>
      <c r="IRY27" s="103"/>
      <c r="IRZ27" s="103"/>
      <c r="ISA27" s="103"/>
      <c r="ISB27" s="103"/>
      <c r="ISC27" s="103"/>
      <c r="ISD27" s="103"/>
      <c r="ISE27" s="103"/>
      <c r="ISF27" s="103"/>
      <c r="ISG27" s="103"/>
      <c r="ISH27" s="103"/>
      <c r="ISI27" s="103"/>
      <c r="ISJ27" s="103"/>
      <c r="ISK27" s="103"/>
      <c r="ISL27" s="103"/>
      <c r="ISM27" s="103"/>
      <c r="ISN27" s="103"/>
      <c r="ISO27" s="103"/>
      <c r="ISP27" s="103"/>
      <c r="ISQ27" s="103"/>
      <c r="ISR27" s="103"/>
      <c r="ISS27" s="103"/>
      <c r="IST27" s="103"/>
      <c r="ISU27" s="103"/>
      <c r="ISV27" s="103"/>
      <c r="ISW27" s="103"/>
      <c r="ISX27" s="103"/>
      <c r="ISY27" s="103"/>
      <c r="ISZ27" s="103"/>
      <c r="ITA27" s="103"/>
      <c r="ITB27" s="103"/>
      <c r="ITC27" s="103"/>
      <c r="ITD27" s="103"/>
      <c r="ITE27" s="103"/>
      <c r="ITF27" s="103"/>
      <c r="ITG27" s="103"/>
      <c r="ITH27" s="103"/>
      <c r="ITI27" s="103"/>
      <c r="ITJ27" s="103"/>
      <c r="ITK27" s="103"/>
      <c r="ITL27" s="103"/>
      <c r="ITM27" s="103"/>
      <c r="ITN27" s="103"/>
      <c r="ITO27" s="103"/>
      <c r="ITP27" s="103"/>
      <c r="ITQ27" s="103"/>
      <c r="ITR27" s="103"/>
      <c r="ITS27" s="103"/>
      <c r="ITT27" s="103"/>
      <c r="ITU27" s="103"/>
      <c r="ITV27" s="103"/>
      <c r="ITW27" s="103"/>
      <c r="ITX27" s="103"/>
      <c r="ITY27" s="103"/>
      <c r="ITZ27" s="103"/>
      <c r="IUA27" s="103"/>
      <c r="IUB27" s="103"/>
      <c r="IUC27" s="103"/>
      <c r="IUD27" s="103"/>
      <c r="IUE27" s="103"/>
      <c r="IUF27" s="103"/>
      <c r="IUG27" s="103"/>
      <c r="IUH27" s="103"/>
      <c r="IUI27" s="103"/>
      <c r="IUJ27" s="103"/>
      <c r="IUK27" s="103"/>
      <c r="IUL27" s="103"/>
      <c r="IUM27" s="103"/>
      <c r="IUN27" s="103"/>
      <c r="IUO27" s="103"/>
      <c r="IUP27" s="103"/>
      <c r="IUQ27" s="103"/>
      <c r="IUR27" s="103"/>
      <c r="IUS27" s="103"/>
      <c r="IUT27" s="103"/>
      <c r="IUU27" s="103"/>
      <c r="IUV27" s="103"/>
      <c r="IUW27" s="103"/>
      <c r="IUX27" s="103"/>
      <c r="IUY27" s="103"/>
      <c r="IUZ27" s="103"/>
      <c r="IVA27" s="103"/>
      <c r="IVB27" s="103"/>
      <c r="IVC27" s="103"/>
      <c r="IVD27" s="103"/>
      <c r="IVE27" s="103"/>
      <c r="IVF27" s="103"/>
      <c r="IVG27" s="103"/>
      <c r="IVH27" s="103"/>
      <c r="IVI27" s="103"/>
      <c r="IVJ27" s="103"/>
      <c r="IVK27" s="103"/>
      <c r="IVL27" s="103"/>
      <c r="IVM27" s="103"/>
      <c r="IVN27" s="103"/>
      <c r="IVO27" s="103"/>
      <c r="IVP27" s="103"/>
      <c r="IVQ27" s="103"/>
      <c r="IVR27" s="103"/>
      <c r="IVS27" s="103"/>
      <c r="IVT27" s="103"/>
      <c r="IVU27" s="103"/>
      <c r="IVV27" s="103"/>
      <c r="IVW27" s="103"/>
      <c r="IVX27" s="103"/>
      <c r="IVY27" s="103"/>
      <c r="IVZ27" s="103"/>
      <c r="IWA27" s="103"/>
      <c r="IWB27" s="103"/>
      <c r="IWC27" s="103"/>
      <c r="IWD27" s="103"/>
      <c r="IWE27" s="103"/>
      <c r="IWF27" s="103"/>
      <c r="IWG27" s="103"/>
      <c r="IWH27" s="103"/>
      <c r="IWI27" s="103"/>
      <c r="IWJ27" s="103"/>
      <c r="IWK27" s="103"/>
      <c r="IWL27" s="103"/>
      <c r="IWM27" s="103"/>
      <c r="IWN27" s="103"/>
      <c r="IWO27" s="103"/>
      <c r="IWP27" s="103"/>
      <c r="IWQ27" s="103"/>
      <c r="IWR27" s="103"/>
      <c r="IWS27" s="103"/>
      <c r="IWT27" s="103"/>
      <c r="IWU27" s="103"/>
      <c r="IWV27" s="103"/>
      <c r="IWW27" s="103"/>
      <c r="IWX27" s="103"/>
      <c r="IWY27" s="103"/>
      <c r="IWZ27" s="103"/>
      <c r="IXA27" s="103"/>
      <c r="IXB27" s="103"/>
      <c r="IXC27" s="103"/>
      <c r="IXD27" s="103"/>
      <c r="IXE27" s="103"/>
      <c r="IXF27" s="103"/>
      <c r="IXG27" s="103"/>
      <c r="IXH27" s="103"/>
      <c r="IXI27" s="103"/>
      <c r="IXJ27" s="103"/>
      <c r="IXK27" s="103"/>
      <c r="IXL27" s="103"/>
      <c r="IXM27" s="103"/>
      <c r="IXN27" s="103"/>
      <c r="IXO27" s="103"/>
      <c r="IXP27" s="103"/>
      <c r="IXQ27" s="103"/>
      <c r="IXR27" s="103"/>
      <c r="IXS27" s="103"/>
      <c r="IXT27" s="103"/>
      <c r="IXU27" s="103"/>
      <c r="IXV27" s="103"/>
      <c r="IXW27" s="103"/>
      <c r="IXX27" s="103"/>
      <c r="IXY27" s="103"/>
      <c r="IXZ27" s="103"/>
      <c r="IYA27" s="103"/>
      <c r="IYB27" s="103"/>
      <c r="IYC27" s="103"/>
      <c r="IYD27" s="103"/>
      <c r="IYE27" s="103"/>
      <c r="IYF27" s="103"/>
      <c r="IYG27" s="103"/>
      <c r="IYH27" s="103"/>
      <c r="IYI27" s="103"/>
      <c r="IYJ27" s="103"/>
      <c r="IYK27" s="103"/>
      <c r="IYL27" s="103"/>
      <c r="IYM27" s="103"/>
      <c r="IYN27" s="103"/>
      <c r="IYO27" s="103"/>
      <c r="IYP27" s="103"/>
      <c r="IYQ27" s="103"/>
      <c r="IYR27" s="103"/>
      <c r="IYS27" s="103"/>
      <c r="IYT27" s="103"/>
      <c r="IYU27" s="103"/>
      <c r="IYV27" s="103"/>
      <c r="IYW27" s="103"/>
      <c r="IYX27" s="103"/>
      <c r="IYY27" s="103"/>
      <c r="IYZ27" s="103"/>
      <c r="IZA27" s="103"/>
      <c r="IZB27" s="103"/>
      <c r="IZC27" s="103"/>
      <c r="IZD27" s="103"/>
      <c r="IZE27" s="103"/>
      <c r="IZF27" s="103"/>
      <c r="IZG27" s="103"/>
      <c r="IZH27" s="103"/>
      <c r="IZI27" s="103"/>
      <c r="IZJ27" s="103"/>
      <c r="IZK27" s="103"/>
      <c r="IZL27" s="103"/>
      <c r="IZM27" s="103"/>
      <c r="IZN27" s="103"/>
      <c r="IZO27" s="103"/>
      <c r="IZP27" s="103"/>
      <c r="IZQ27" s="103"/>
      <c r="IZR27" s="103"/>
      <c r="IZS27" s="103"/>
      <c r="IZT27" s="103"/>
      <c r="IZU27" s="103"/>
      <c r="IZV27" s="103"/>
      <c r="IZW27" s="103"/>
      <c r="IZX27" s="103"/>
      <c r="IZY27" s="103"/>
      <c r="IZZ27" s="103"/>
      <c r="JAA27" s="103"/>
      <c r="JAB27" s="103"/>
      <c r="JAC27" s="103"/>
      <c r="JAD27" s="103"/>
      <c r="JAE27" s="103"/>
      <c r="JAF27" s="103"/>
      <c r="JAG27" s="103"/>
      <c r="JAH27" s="103"/>
      <c r="JAI27" s="103"/>
      <c r="JAJ27" s="103"/>
      <c r="JAK27" s="103"/>
      <c r="JAL27" s="103"/>
      <c r="JAM27" s="103"/>
      <c r="JAN27" s="103"/>
      <c r="JAO27" s="103"/>
      <c r="JAP27" s="103"/>
      <c r="JAQ27" s="103"/>
      <c r="JAR27" s="103"/>
      <c r="JAS27" s="103"/>
      <c r="JAT27" s="103"/>
      <c r="JAU27" s="103"/>
      <c r="JAV27" s="103"/>
      <c r="JAW27" s="103"/>
      <c r="JAX27" s="103"/>
      <c r="JAY27" s="103"/>
      <c r="JAZ27" s="103"/>
      <c r="JBA27" s="103"/>
      <c r="JBB27" s="103"/>
      <c r="JBC27" s="103"/>
      <c r="JBD27" s="103"/>
      <c r="JBE27" s="103"/>
      <c r="JBF27" s="103"/>
      <c r="JBG27" s="103"/>
      <c r="JBH27" s="103"/>
      <c r="JBI27" s="103"/>
      <c r="JBJ27" s="103"/>
      <c r="JBK27" s="103"/>
      <c r="JBL27" s="103"/>
      <c r="JBM27" s="103"/>
      <c r="JBN27" s="103"/>
      <c r="JBO27" s="103"/>
      <c r="JBP27" s="103"/>
      <c r="JBQ27" s="103"/>
      <c r="JBR27" s="103"/>
      <c r="JBS27" s="103"/>
      <c r="JBT27" s="103"/>
      <c r="JBU27" s="103"/>
      <c r="JBV27" s="103"/>
      <c r="JBW27" s="103"/>
      <c r="JBX27" s="103"/>
      <c r="JBY27" s="103"/>
      <c r="JBZ27" s="103"/>
      <c r="JCA27" s="103"/>
      <c r="JCB27" s="103"/>
      <c r="JCC27" s="103"/>
      <c r="JCD27" s="103"/>
      <c r="JCE27" s="103"/>
      <c r="JCF27" s="103"/>
      <c r="JCG27" s="103"/>
      <c r="JCH27" s="103"/>
      <c r="JCI27" s="103"/>
      <c r="JCJ27" s="103"/>
      <c r="JCK27" s="103"/>
      <c r="JCL27" s="103"/>
      <c r="JCM27" s="103"/>
      <c r="JCN27" s="103"/>
      <c r="JCO27" s="103"/>
      <c r="JCP27" s="103"/>
      <c r="JCQ27" s="103"/>
      <c r="JCR27" s="103"/>
      <c r="JCS27" s="103"/>
      <c r="JCT27" s="103"/>
      <c r="JCU27" s="103"/>
      <c r="JCV27" s="103"/>
      <c r="JCW27" s="103"/>
      <c r="JCX27" s="103"/>
      <c r="JCY27" s="103"/>
      <c r="JCZ27" s="103"/>
      <c r="JDA27" s="103"/>
      <c r="JDB27" s="103"/>
      <c r="JDC27" s="103"/>
      <c r="JDD27" s="103"/>
      <c r="JDE27" s="103"/>
      <c r="JDF27" s="103"/>
      <c r="JDG27" s="103"/>
      <c r="JDH27" s="103"/>
      <c r="JDI27" s="103"/>
      <c r="JDJ27" s="103"/>
      <c r="JDK27" s="103"/>
      <c r="JDL27" s="103"/>
      <c r="JDM27" s="103"/>
      <c r="JDN27" s="103"/>
      <c r="JDO27" s="103"/>
      <c r="JDP27" s="103"/>
      <c r="JDQ27" s="103"/>
      <c r="JDR27" s="103"/>
      <c r="JDS27" s="103"/>
      <c r="JDT27" s="103"/>
      <c r="JDU27" s="103"/>
      <c r="JDV27" s="103"/>
      <c r="JDW27" s="103"/>
      <c r="JDX27" s="103"/>
      <c r="JDY27" s="103"/>
      <c r="JDZ27" s="103"/>
      <c r="JEA27" s="103"/>
      <c r="JEB27" s="103"/>
      <c r="JEC27" s="103"/>
      <c r="JED27" s="103"/>
      <c r="JEE27" s="103"/>
      <c r="JEF27" s="103"/>
      <c r="JEG27" s="103"/>
      <c r="JEH27" s="103"/>
      <c r="JEI27" s="103"/>
      <c r="JEJ27" s="103"/>
      <c r="JEK27" s="103"/>
      <c r="JEL27" s="103"/>
      <c r="JEM27" s="103"/>
      <c r="JEN27" s="103"/>
      <c r="JEO27" s="103"/>
      <c r="JEP27" s="103"/>
      <c r="JEQ27" s="103"/>
      <c r="JER27" s="103"/>
      <c r="JES27" s="103"/>
      <c r="JET27" s="103"/>
      <c r="JEU27" s="103"/>
      <c r="JEV27" s="103"/>
      <c r="JEW27" s="103"/>
      <c r="JEX27" s="103"/>
      <c r="JEY27" s="103"/>
      <c r="JEZ27" s="103"/>
      <c r="JFA27" s="103"/>
      <c r="JFB27" s="103"/>
      <c r="JFC27" s="103"/>
      <c r="JFD27" s="103"/>
      <c r="JFE27" s="103"/>
      <c r="JFF27" s="103"/>
      <c r="JFG27" s="103"/>
      <c r="JFH27" s="103"/>
      <c r="JFI27" s="103"/>
      <c r="JFJ27" s="103"/>
      <c r="JFK27" s="103"/>
      <c r="JFL27" s="103"/>
      <c r="JFM27" s="103"/>
      <c r="JFN27" s="103"/>
      <c r="JFO27" s="103"/>
      <c r="JFP27" s="103"/>
      <c r="JFQ27" s="103"/>
      <c r="JFR27" s="103"/>
      <c r="JFS27" s="103"/>
      <c r="JFT27" s="103"/>
      <c r="JFU27" s="103"/>
      <c r="JFV27" s="103"/>
      <c r="JFW27" s="103"/>
      <c r="JFX27" s="103"/>
      <c r="JFY27" s="103"/>
      <c r="JFZ27" s="103"/>
      <c r="JGA27" s="103"/>
      <c r="JGB27" s="103"/>
      <c r="JGC27" s="103"/>
      <c r="JGD27" s="103"/>
      <c r="JGE27" s="103"/>
      <c r="JGF27" s="103"/>
      <c r="JGG27" s="103"/>
      <c r="JGH27" s="103"/>
      <c r="JGI27" s="103"/>
      <c r="JGJ27" s="103"/>
      <c r="JGK27" s="103"/>
      <c r="JGL27" s="103"/>
      <c r="JGM27" s="103"/>
      <c r="JGN27" s="103"/>
      <c r="JGO27" s="103"/>
      <c r="JGP27" s="103"/>
      <c r="JGQ27" s="103"/>
      <c r="JGR27" s="103"/>
      <c r="JGS27" s="103"/>
      <c r="JGT27" s="103"/>
      <c r="JGU27" s="103"/>
      <c r="JGV27" s="103"/>
      <c r="JGW27" s="103"/>
      <c r="JGX27" s="103"/>
      <c r="JGY27" s="103"/>
      <c r="JGZ27" s="103"/>
      <c r="JHA27" s="103"/>
      <c r="JHB27" s="103"/>
      <c r="JHC27" s="103"/>
      <c r="JHD27" s="103"/>
      <c r="JHE27" s="103"/>
      <c r="JHF27" s="103"/>
      <c r="JHG27" s="103"/>
      <c r="JHH27" s="103"/>
      <c r="JHI27" s="103"/>
      <c r="JHJ27" s="103"/>
      <c r="JHK27" s="103"/>
      <c r="JHL27" s="103"/>
      <c r="JHM27" s="103"/>
      <c r="JHN27" s="103"/>
      <c r="JHO27" s="103"/>
      <c r="JHP27" s="103"/>
      <c r="JHQ27" s="103"/>
      <c r="JHR27" s="103"/>
      <c r="JHS27" s="103"/>
      <c r="JHT27" s="103"/>
      <c r="JHU27" s="103"/>
      <c r="JHV27" s="103"/>
      <c r="JHW27" s="103"/>
      <c r="JHX27" s="103"/>
      <c r="JHY27" s="103"/>
      <c r="JHZ27" s="103"/>
      <c r="JIA27" s="103"/>
      <c r="JIB27" s="103"/>
      <c r="JIC27" s="103"/>
      <c r="JID27" s="103"/>
      <c r="JIE27" s="103"/>
      <c r="JIF27" s="103"/>
      <c r="JIG27" s="103"/>
      <c r="JIH27" s="103"/>
      <c r="JII27" s="103"/>
      <c r="JIJ27" s="103"/>
      <c r="JIK27" s="103"/>
      <c r="JIL27" s="103"/>
      <c r="JIM27" s="103"/>
      <c r="JIN27" s="103"/>
      <c r="JIO27" s="103"/>
      <c r="JIP27" s="103"/>
      <c r="JIQ27" s="103"/>
      <c r="JIR27" s="103"/>
      <c r="JIS27" s="103"/>
      <c r="JIT27" s="103"/>
      <c r="JIU27" s="103"/>
      <c r="JIV27" s="103"/>
      <c r="JIW27" s="103"/>
      <c r="JIX27" s="103"/>
      <c r="JIY27" s="103"/>
      <c r="JIZ27" s="103"/>
      <c r="JJA27" s="103"/>
      <c r="JJB27" s="103"/>
      <c r="JJC27" s="103"/>
      <c r="JJD27" s="103"/>
      <c r="JJE27" s="103"/>
      <c r="JJF27" s="103"/>
      <c r="JJG27" s="103"/>
      <c r="JJH27" s="103"/>
      <c r="JJI27" s="103"/>
      <c r="JJJ27" s="103"/>
      <c r="JJK27" s="103"/>
      <c r="JJL27" s="103"/>
      <c r="JJM27" s="103"/>
      <c r="JJN27" s="103"/>
      <c r="JJO27" s="103"/>
      <c r="JJP27" s="103"/>
      <c r="JJQ27" s="103"/>
      <c r="JJR27" s="103"/>
      <c r="JJS27" s="103"/>
      <c r="JJT27" s="103"/>
      <c r="JJU27" s="103"/>
      <c r="JJV27" s="103"/>
      <c r="JJW27" s="103"/>
      <c r="JJX27" s="103"/>
      <c r="JJY27" s="103"/>
      <c r="JJZ27" s="103"/>
      <c r="JKA27" s="103"/>
      <c r="JKB27" s="103"/>
      <c r="JKC27" s="103"/>
      <c r="JKD27" s="103"/>
      <c r="JKE27" s="103"/>
      <c r="JKF27" s="103"/>
      <c r="JKG27" s="103"/>
      <c r="JKH27" s="103"/>
      <c r="JKI27" s="103"/>
      <c r="JKJ27" s="103"/>
      <c r="JKK27" s="103"/>
      <c r="JKL27" s="103"/>
      <c r="JKM27" s="103"/>
      <c r="JKN27" s="103"/>
      <c r="JKO27" s="103"/>
      <c r="JKP27" s="103"/>
      <c r="JKQ27" s="103"/>
      <c r="JKR27" s="103"/>
      <c r="JKS27" s="103"/>
      <c r="JKT27" s="103"/>
      <c r="JKU27" s="103"/>
      <c r="JKV27" s="103"/>
      <c r="JKW27" s="103"/>
      <c r="JKX27" s="103"/>
      <c r="JKY27" s="103"/>
      <c r="JKZ27" s="103"/>
      <c r="JLA27" s="103"/>
      <c r="JLB27" s="103"/>
      <c r="JLC27" s="103"/>
      <c r="JLD27" s="103"/>
      <c r="JLE27" s="103"/>
      <c r="JLF27" s="103"/>
      <c r="JLG27" s="103"/>
      <c r="JLH27" s="103"/>
      <c r="JLI27" s="103"/>
      <c r="JLJ27" s="103"/>
      <c r="JLK27" s="103"/>
      <c r="JLL27" s="103"/>
      <c r="JLM27" s="103"/>
      <c r="JLN27" s="103"/>
      <c r="JLO27" s="103"/>
      <c r="JLP27" s="103"/>
      <c r="JLQ27" s="103"/>
      <c r="JLR27" s="103"/>
      <c r="JLS27" s="103"/>
      <c r="JLT27" s="103"/>
      <c r="JLU27" s="103"/>
      <c r="JLV27" s="103"/>
      <c r="JLW27" s="103"/>
      <c r="JLX27" s="103"/>
      <c r="JLY27" s="103"/>
      <c r="JLZ27" s="103"/>
      <c r="JMA27" s="103"/>
      <c r="JMB27" s="103"/>
      <c r="JMC27" s="103"/>
      <c r="JMD27" s="103"/>
      <c r="JME27" s="103"/>
      <c r="JMF27" s="103"/>
      <c r="JMG27" s="103"/>
      <c r="JMH27" s="103"/>
      <c r="JMI27" s="103"/>
      <c r="JMJ27" s="103"/>
      <c r="JMK27" s="103"/>
      <c r="JML27" s="103"/>
      <c r="JMM27" s="103"/>
      <c r="JMN27" s="103"/>
      <c r="JMO27" s="103"/>
      <c r="JMP27" s="103"/>
      <c r="JMQ27" s="103"/>
      <c r="JMR27" s="103"/>
      <c r="JMS27" s="103"/>
      <c r="JMT27" s="103"/>
      <c r="JMU27" s="103"/>
      <c r="JMV27" s="103"/>
      <c r="JMW27" s="103"/>
      <c r="JMX27" s="103"/>
      <c r="JMY27" s="103"/>
      <c r="JMZ27" s="103"/>
      <c r="JNA27" s="103"/>
      <c r="JNB27" s="103"/>
      <c r="JNC27" s="103"/>
      <c r="JND27" s="103"/>
      <c r="JNE27" s="103"/>
      <c r="JNF27" s="103"/>
      <c r="JNG27" s="103"/>
      <c r="JNH27" s="103"/>
      <c r="JNI27" s="103"/>
      <c r="JNJ27" s="103"/>
      <c r="JNK27" s="103"/>
      <c r="JNL27" s="103"/>
      <c r="JNM27" s="103"/>
      <c r="JNN27" s="103"/>
      <c r="JNO27" s="103"/>
      <c r="JNP27" s="103"/>
      <c r="JNQ27" s="103"/>
      <c r="JNR27" s="103"/>
      <c r="JNS27" s="103"/>
      <c r="JNT27" s="103"/>
      <c r="JNU27" s="103"/>
      <c r="JNV27" s="103"/>
      <c r="JNW27" s="103"/>
      <c r="JNX27" s="103"/>
      <c r="JNY27" s="103"/>
      <c r="JNZ27" s="103"/>
      <c r="JOA27" s="103"/>
      <c r="JOB27" s="103"/>
      <c r="JOC27" s="103"/>
      <c r="JOD27" s="103"/>
      <c r="JOE27" s="103"/>
      <c r="JOF27" s="103"/>
      <c r="JOG27" s="103"/>
      <c r="JOH27" s="103"/>
      <c r="JOI27" s="103"/>
      <c r="JOJ27" s="103"/>
      <c r="JOK27" s="103"/>
      <c r="JOL27" s="103"/>
      <c r="JOM27" s="103"/>
      <c r="JON27" s="103"/>
      <c r="JOO27" s="103"/>
      <c r="JOP27" s="103"/>
      <c r="JOQ27" s="103"/>
      <c r="JOR27" s="103"/>
      <c r="JOS27" s="103"/>
      <c r="JOT27" s="103"/>
      <c r="JOU27" s="103"/>
      <c r="JOV27" s="103"/>
      <c r="JOW27" s="103"/>
      <c r="JOX27" s="103"/>
      <c r="JOY27" s="103"/>
      <c r="JOZ27" s="103"/>
      <c r="JPA27" s="103"/>
      <c r="JPB27" s="103"/>
      <c r="JPC27" s="103"/>
      <c r="JPD27" s="103"/>
      <c r="JPE27" s="103"/>
      <c r="JPF27" s="103"/>
      <c r="JPG27" s="103"/>
      <c r="JPH27" s="103"/>
      <c r="JPI27" s="103"/>
      <c r="JPJ27" s="103"/>
      <c r="JPK27" s="103"/>
      <c r="JPL27" s="103"/>
      <c r="JPM27" s="103"/>
      <c r="JPN27" s="103"/>
      <c r="JPO27" s="103"/>
      <c r="JPP27" s="103"/>
      <c r="JPQ27" s="103"/>
      <c r="JPR27" s="103"/>
      <c r="JPS27" s="103"/>
      <c r="JPT27" s="103"/>
      <c r="JPU27" s="103"/>
      <c r="JPV27" s="103"/>
      <c r="JPW27" s="103"/>
      <c r="JPX27" s="103"/>
      <c r="JPY27" s="103"/>
      <c r="JPZ27" s="103"/>
      <c r="JQA27" s="103"/>
      <c r="JQB27" s="103"/>
      <c r="JQC27" s="103"/>
      <c r="JQD27" s="103"/>
      <c r="JQE27" s="103"/>
      <c r="JQF27" s="103"/>
      <c r="JQG27" s="103"/>
      <c r="JQH27" s="103"/>
      <c r="JQI27" s="103"/>
      <c r="JQJ27" s="103"/>
      <c r="JQK27" s="103"/>
      <c r="JQL27" s="103"/>
      <c r="JQM27" s="103"/>
      <c r="JQN27" s="103"/>
      <c r="JQO27" s="103"/>
      <c r="JQP27" s="103"/>
      <c r="JQQ27" s="103"/>
      <c r="JQR27" s="103"/>
      <c r="JQS27" s="103"/>
      <c r="JQT27" s="103"/>
      <c r="JQU27" s="103"/>
      <c r="JQV27" s="103"/>
      <c r="JQW27" s="103"/>
      <c r="JQX27" s="103"/>
      <c r="JQY27" s="103"/>
      <c r="JQZ27" s="103"/>
      <c r="JRA27" s="103"/>
      <c r="JRB27" s="103"/>
      <c r="JRC27" s="103"/>
      <c r="JRD27" s="103"/>
      <c r="JRE27" s="103"/>
      <c r="JRF27" s="103"/>
      <c r="JRG27" s="103"/>
      <c r="JRH27" s="103"/>
      <c r="JRI27" s="103"/>
      <c r="JRJ27" s="103"/>
      <c r="JRK27" s="103"/>
      <c r="JRL27" s="103"/>
      <c r="JRM27" s="103"/>
      <c r="JRN27" s="103"/>
      <c r="JRO27" s="103"/>
      <c r="JRP27" s="103"/>
      <c r="JRQ27" s="103"/>
      <c r="JRR27" s="103"/>
      <c r="JRS27" s="103"/>
      <c r="JRT27" s="103"/>
      <c r="JRU27" s="103"/>
      <c r="JRV27" s="103"/>
      <c r="JRW27" s="103"/>
      <c r="JRX27" s="103"/>
      <c r="JRY27" s="103"/>
      <c r="JRZ27" s="103"/>
      <c r="JSA27" s="103"/>
      <c r="JSB27" s="103"/>
      <c r="JSC27" s="103"/>
      <c r="JSD27" s="103"/>
      <c r="JSE27" s="103"/>
      <c r="JSF27" s="103"/>
      <c r="JSG27" s="103"/>
      <c r="JSH27" s="103"/>
      <c r="JSI27" s="103"/>
      <c r="JSJ27" s="103"/>
      <c r="JSK27" s="103"/>
      <c r="JSL27" s="103"/>
      <c r="JSM27" s="103"/>
      <c r="JSN27" s="103"/>
      <c r="JSO27" s="103"/>
      <c r="JSP27" s="103"/>
      <c r="JSQ27" s="103"/>
      <c r="JSR27" s="103"/>
      <c r="JSS27" s="103"/>
      <c r="JST27" s="103"/>
      <c r="JSU27" s="103"/>
      <c r="JSV27" s="103"/>
      <c r="JSW27" s="103"/>
      <c r="JSX27" s="103"/>
      <c r="JSY27" s="103"/>
      <c r="JSZ27" s="103"/>
      <c r="JTA27" s="103"/>
      <c r="JTB27" s="103"/>
      <c r="JTC27" s="103"/>
      <c r="JTD27" s="103"/>
      <c r="JTE27" s="103"/>
      <c r="JTF27" s="103"/>
      <c r="JTG27" s="103"/>
      <c r="JTH27" s="103"/>
      <c r="JTI27" s="103"/>
      <c r="JTJ27" s="103"/>
      <c r="JTK27" s="103"/>
      <c r="JTL27" s="103"/>
      <c r="JTM27" s="103"/>
      <c r="JTN27" s="103"/>
      <c r="JTO27" s="103"/>
      <c r="JTP27" s="103"/>
      <c r="JTQ27" s="103"/>
      <c r="JTR27" s="103"/>
      <c r="JTS27" s="103"/>
      <c r="JTT27" s="103"/>
      <c r="JTU27" s="103"/>
      <c r="JTV27" s="103"/>
      <c r="JTW27" s="103"/>
      <c r="JTX27" s="103"/>
      <c r="JTY27" s="103"/>
      <c r="JTZ27" s="103"/>
      <c r="JUA27" s="103"/>
      <c r="JUB27" s="103"/>
      <c r="JUC27" s="103"/>
      <c r="JUD27" s="103"/>
      <c r="JUE27" s="103"/>
      <c r="JUF27" s="103"/>
      <c r="JUG27" s="103"/>
      <c r="JUH27" s="103"/>
      <c r="JUI27" s="103"/>
      <c r="JUJ27" s="103"/>
      <c r="JUK27" s="103"/>
      <c r="JUL27" s="103"/>
      <c r="JUM27" s="103"/>
      <c r="JUN27" s="103"/>
      <c r="JUO27" s="103"/>
      <c r="JUP27" s="103"/>
      <c r="JUQ27" s="103"/>
      <c r="JUR27" s="103"/>
      <c r="JUS27" s="103"/>
      <c r="JUT27" s="103"/>
      <c r="JUU27" s="103"/>
      <c r="JUV27" s="103"/>
      <c r="JUW27" s="103"/>
      <c r="JUX27" s="103"/>
      <c r="JUY27" s="103"/>
      <c r="JUZ27" s="103"/>
      <c r="JVA27" s="103"/>
      <c r="JVB27" s="103"/>
      <c r="JVC27" s="103"/>
      <c r="JVD27" s="103"/>
      <c r="JVE27" s="103"/>
      <c r="JVF27" s="103"/>
      <c r="JVG27" s="103"/>
      <c r="JVH27" s="103"/>
      <c r="JVI27" s="103"/>
      <c r="JVJ27" s="103"/>
      <c r="JVK27" s="103"/>
      <c r="JVL27" s="103"/>
      <c r="JVM27" s="103"/>
      <c r="JVN27" s="103"/>
      <c r="JVO27" s="103"/>
      <c r="JVP27" s="103"/>
      <c r="JVQ27" s="103"/>
      <c r="JVR27" s="103"/>
      <c r="JVS27" s="103"/>
      <c r="JVT27" s="103"/>
      <c r="JVU27" s="103"/>
      <c r="JVV27" s="103"/>
      <c r="JVW27" s="103"/>
      <c r="JVX27" s="103"/>
      <c r="JVY27" s="103"/>
      <c r="JVZ27" s="103"/>
      <c r="JWA27" s="103"/>
      <c r="JWB27" s="103"/>
      <c r="JWC27" s="103"/>
      <c r="JWD27" s="103"/>
      <c r="JWE27" s="103"/>
      <c r="JWF27" s="103"/>
      <c r="JWG27" s="103"/>
      <c r="JWH27" s="103"/>
      <c r="JWI27" s="103"/>
      <c r="JWJ27" s="103"/>
      <c r="JWK27" s="103"/>
      <c r="JWL27" s="103"/>
      <c r="JWM27" s="103"/>
      <c r="JWN27" s="103"/>
      <c r="JWO27" s="103"/>
      <c r="JWP27" s="103"/>
      <c r="JWQ27" s="103"/>
      <c r="JWR27" s="103"/>
      <c r="JWS27" s="103"/>
      <c r="JWT27" s="103"/>
      <c r="JWU27" s="103"/>
      <c r="JWV27" s="103"/>
      <c r="JWW27" s="103"/>
      <c r="JWX27" s="103"/>
      <c r="JWY27" s="103"/>
      <c r="JWZ27" s="103"/>
      <c r="JXA27" s="103"/>
      <c r="JXB27" s="103"/>
      <c r="JXC27" s="103"/>
      <c r="JXD27" s="103"/>
      <c r="JXE27" s="103"/>
      <c r="JXF27" s="103"/>
      <c r="JXG27" s="103"/>
      <c r="JXH27" s="103"/>
      <c r="JXI27" s="103"/>
      <c r="JXJ27" s="103"/>
      <c r="JXK27" s="103"/>
      <c r="JXL27" s="103"/>
      <c r="JXM27" s="103"/>
      <c r="JXN27" s="103"/>
      <c r="JXO27" s="103"/>
      <c r="JXP27" s="103"/>
      <c r="JXQ27" s="103"/>
      <c r="JXR27" s="103"/>
      <c r="JXS27" s="103"/>
      <c r="JXT27" s="103"/>
      <c r="JXU27" s="103"/>
      <c r="JXV27" s="103"/>
      <c r="JXW27" s="103"/>
      <c r="JXX27" s="103"/>
      <c r="JXY27" s="103"/>
      <c r="JXZ27" s="103"/>
      <c r="JYA27" s="103"/>
      <c r="JYB27" s="103"/>
      <c r="JYC27" s="103"/>
      <c r="JYD27" s="103"/>
      <c r="JYE27" s="103"/>
      <c r="JYF27" s="103"/>
      <c r="JYG27" s="103"/>
      <c r="JYH27" s="103"/>
      <c r="JYI27" s="103"/>
      <c r="JYJ27" s="103"/>
      <c r="JYK27" s="103"/>
      <c r="JYL27" s="103"/>
      <c r="JYM27" s="103"/>
      <c r="JYN27" s="103"/>
      <c r="JYO27" s="103"/>
      <c r="JYP27" s="103"/>
      <c r="JYQ27" s="103"/>
      <c r="JYR27" s="103"/>
      <c r="JYS27" s="103"/>
      <c r="JYT27" s="103"/>
      <c r="JYU27" s="103"/>
      <c r="JYV27" s="103"/>
      <c r="JYW27" s="103"/>
      <c r="JYX27" s="103"/>
      <c r="JYY27" s="103"/>
      <c r="JYZ27" s="103"/>
      <c r="JZA27" s="103"/>
      <c r="JZB27" s="103"/>
      <c r="JZC27" s="103"/>
      <c r="JZD27" s="103"/>
      <c r="JZE27" s="103"/>
      <c r="JZF27" s="103"/>
      <c r="JZG27" s="103"/>
      <c r="JZH27" s="103"/>
      <c r="JZI27" s="103"/>
      <c r="JZJ27" s="103"/>
      <c r="JZK27" s="103"/>
      <c r="JZL27" s="103"/>
      <c r="JZM27" s="103"/>
      <c r="JZN27" s="103"/>
      <c r="JZO27" s="103"/>
      <c r="JZP27" s="103"/>
      <c r="JZQ27" s="103"/>
      <c r="JZR27" s="103"/>
      <c r="JZS27" s="103"/>
      <c r="JZT27" s="103"/>
      <c r="JZU27" s="103"/>
      <c r="JZV27" s="103"/>
      <c r="JZW27" s="103"/>
      <c r="JZX27" s="103"/>
      <c r="JZY27" s="103"/>
      <c r="JZZ27" s="103"/>
      <c r="KAA27" s="103"/>
      <c r="KAB27" s="103"/>
      <c r="KAC27" s="103"/>
      <c r="KAD27" s="103"/>
      <c r="KAE27" s="103"/>
      <c r="KAF27" s="103"/>
      <c r="KAG27" s="103"/>
      <c r="KAH27" s="103"/>
      <c r="KAI27" s="103"/>
      <c r="KAJ27" s="103"/>
      <c r="KAK27" s="103"/>
      <c r="KAL27" s="103"/>
      <c r="KAM27" s="103"/>
      <c r="KAN27" s="103"/>
      <c r="KAO27" s="103"/>
      <c r="KAP27" s="103"/>
      <c r="KAQ27" s="103"/>
      <c r="KAR27" s="103"/>
      <c r="KAS27" s="103"/>
      <c r="KAT27" s="103"/>
      <c r="KAU27" s="103"/>
      <c r="KAV27" s="103"/>
      <c r="KAW27" s="103"/>
      <c r="KAX27" s="103"/>
      <c r="KAY27" s="103"/>
      <c r="KAZ27" s="103"/>
      <c r="KBA27" s="103"/>
      <c r="KBB27" s="103"/>
      <c r="KBC27" s="103"/>
      <c r="KBD27" s="103"/>
      <c r="KBE27" s="103"/>
      <c r="KBF27" s="103"/>
      <c r="KBG27" s="103"/>
      <c r="KBH27" s="103"/>
      <c r="KBI27" s="103"/>
      <c r="KBJ27" s="103"/>
      <c r="KBK27" s="103"/>
      <c r="KBL27" s="103"/>
      <c r="KBM27" s="103"/>
      <c r="KBN27" s="103"/>
      <c r="KBO27" s="103"/>
      <c r="KBP27" s="103"/>
      <c r="KBQ27" s="103"/>
      <c r="KBR27" s="103"/>
      <c r="KBS27" s="103"/>
      <c r="KBT27" s="103"/>
      <c r="KBU27" s="103"/>
      <c r="KBV27" s="103"/>
      <c r="KBW27" s="103"/>
      <c r="KBX27" s="103"/>
      <c r="KBY27" s="103"/>
      <c r="KBZ27" s="103"/>
      <c r="KCA27" s="103"/>
      <c r="KCB27" s="103"/>
      <c r="KCC27" s="103"/>
      <c r="KCD27" s="103"/>
      <c r="KCE27" s="103"/>
      <c r="KCF27" s="103"/>
      <c r="KCG27" s="103"/>
      <c r="KCH27" s="103"/>
      <c r="KCI27" s="103"/>
      <c r="KCJ27" s="103"/>
      <c r="KCK27" s="103"/>
      <c r="KCL27" s="103"/>
      <c r="KCM27" s="103"/>
      <c r="KCN27" s="103"/>
      <c r="KCO27" s="103"/>
      <c r="KCP27" s="103"/>
      <c r="KCQ27" s="103"/>
      <c r="KCR27" s="103"/>
      <c r="KCS27" s="103"/>
      <c r="KCT27" s="103"/>
      <c r="KCU27" s="103"/>
      <c r="KCV27" s="103"/>
      <c r="KCW27" s="103"/>
      <c r="KCX27" s="103"/>
      <c r="KCY27" s="103"/>
      <c r="KCZ27" s="103"/>
      <c r="KDA27" s="103"/>
      <c r="KDB27" s="103"/>
      <c r="KDC27" s="103"/>
      <c r="KDD27" s="103"/>
      <c r="KDE27" s="103"/>
      <c r="KDF27" s="103"/>
      <c r="KDG27" s="103"/>
      <c r="KDH27" s="103"/>
      <c r="KDI27" s="103"/>
      <c r="KDJ27" s="103"/>
      <c r="KDK27" s="103"/>
      <c r="KDL27" s="103"/>
      <c r="KDM27" s="103"/>
      <c r="KDN27" s="103"/>
      <c r="KDO27" s="103"/>
      <c r="KDP27" s="103"/>
      <c r="KDQ27" s="103"/>
      <c r="KDR27" s="103"/>
      <c r="KDS27" s="103"/>
      <c r="KDT27" s="103"/>
      <c r="KDU27" s="103"/>
      <c r="KDV27" s="103"/>
      <c r="KDW27" s="103"/>
      <c r="KDX27" s="103"/>
      <c r="KDY27" s="103"/>
      <c r="KDZ27" s="103"/>
      <c r="KEA27" s="103"/>
      <c r="KEB27" s="103"/>
      <c r="KEC27" s="103"/>
      <c r="KED27" s="103"/>
      <c r="KEE27" s="103"/>
      <c r="KEF27" s="103"/>
      <c r="KEG27" s="103"/>
      <c r="KEH27" s="103"/>
      <c r="KEI27" s="103"/>
      <c r="KEJ27" s="103"/>
      <c r="KEK27" s="103"/>
      <c r="KEL27" s="103"/>
      <c r="KEM27" s="103"/>
      <c r="KEN27" s="103"/>
      <c r="KEO27" s="103"/>
      <c r="KEP27" s="103"/>
      <c r="KEQ27" s="103"/>
      <c r="KER27" s="103"/>
      <c r="KES27" s="103"/>
      <c r="KET27" s="103"/>
      <c r="KEU27" s="103"/>
      <c r="KEV27" s="103"/>
      <c r="KEW27" s="103"/>
      <c r="KEX27" s="103"/>
      <c r="KEY27" s="103"/>
      <c r="KEZ27" s="103"/>
      <c r="KFA27" s="103"/>
      <c r="KFB27" s="103"/>
      <c r="KFC27" s="103"/>
      <c r="KFD27" s="103"/>
      <c r="KFE27" s="103"/>
      <c r="KFF27" s="103"/>
      <c r="KFG27" s="103"/>
      <c r="KFH27" s="103"/>
      <c r="KFI27" s="103"/>
      <c r="KFJ27" s="103"/>
      <c r="KFK27" s="103"/>
      <c r="KFL27" s="103"/>
      <c r="KFM27" s="103"/>
      <c r="KFN27" s="103"/>
      <c r="KFO27" s="103"/>
      <c r="KFP27" s="103"/>
      <c r="KFQ27" s="103"/>
      <c r="KFR27" s="103"/>
      <c r="KFS27" s="103"/>
      <c r="KFT27" s="103"/>
      <c r="KFU27" s="103"/>
      <c r="KFV27" s="103"/>
      <c r="KFW27" s="103"/>
      <c r="KFX27" s="103"/>
      <c r="KFY27" s="103"/>
      <c r="KFZ27" s="103"/>
      <c r="KGA27" s="103"/>
      <c r="KGB27" s="103"/>
      <c r="KGC27" s="103"/>
      <c r="KGD27" s="103"/>
      <c r="KGE27" s="103"/>
      <c r="KGF27" s="103"/>
      <c r="KGG27" s="103"/>
      <c r="KGH27" s="103"/>
      <c r="KGI27" s="103"/>
      <c r="KGJ27" s="103"/>
      <c r="KGK27" s="103"/>
      <c r="KGL27" s="103"/>
      <c r="KGM27" s="103"/>
      <c r="KGN27" s="103"/>
      <c r="KGO27" s="103"/>
      <c r="KGP27" s="103"/>
      <c r="KGQ27" s="103"/>
      <c r="KGR27" s="103"/>
      <c r="KGS27" s="103"/>
      <c r="KGT27" s="103"/>
      <c r="KGU27" s="103"/>
      <c r="KGV27" s="103"/>
      <c r="KGW27" s="103"/>
      <c r="KGX27" s="103"/>
      <c r="KGY27" s="103"/>
      <c r="KGZ27" s="103"/>
      <c r="KHA27" s="103"/>
      <c r="KHB27" s="103"/>
      <c r="KHC27" s="103"/>
      <c r="KHD27" s="103"/>
      <c r="KHE27" s="103"/>
      <c r="KHF27" s="103"/>
      <c r="KHG27" s="103"/>
      <c r="KHH27" s="103"/>
      <c r="KHI27" s="103"/>
      <c r="KHJ27" s="103"/>
      <c r="KHK27" s="103"/>
      <c r="KHL27" s="103"/>
      <c r="KHM27" s="103"/>
      <c r="KHN27" s="103"/>
      <c r="KHO27" s="103"/>
      <c r="KHP27" s="103"/>
      <c r="KHQ27" s="103"/>
      <c r="KHR27" s="103"/>
      <c r="KHS27" s="103"/>
      <c r="KHT27" s="103"/>
      <c r="KHU27" s="103"/>
      <c r="KHV27" s="103"/>
      <c r="KHW27" s="103"/>
      <c r="KHX27" s="103"/>
      <c r="KHY27" s="103"/>
      <c r="KHZ27" s="103"/>
      <c r="KIA27" s="103"/>
      <c r="KIB27" s="103"/>
      <c r="KIC27" s="103"/>
      <c r="KID27" s="103"/>
      <c r="KIE27" s="103"/>
      <c r="KIF27" s="103"/>
      <c r="KIG27" s="103"/>
      <c r="KIH27" s="103"/>
      <c r="KII27" s="103"/>
      <c r="KIJ27" s="103"/>
      <c r="KIK27" s="103"/>
      <c r="KIL27" s="103"/>
      <c r="KIM27" s="103"/>
      <c r="KIN27" s="103"/>
      <c r="KIO27" s="103"/>
      <c r="KIP27" s="103"/>
      <c r="KIQ27" s="103"/>
      <c r="KIR27" s="103"/>
      <c r="KIS27" s="103"/>
      <c r="KIT27" s="103"/>
      <c r="KIU27" s="103"/>
      <c r="KIV27" s="103"/>
      <c r="KIW27" s="103"/>
      <c r="KIX27" s="103"/>
      <c r="KIY27" s="103"/>
      <c r="KIZ27" s="103"/>
      <c r="KJA27" s="103"/>
      <c r="KJB27" s="103"/>
      <c r="KJC27" s="103"/>
      <c r="KJD27" s="103"/>
      <c r="KJE27" s="103"/>
      <c r="KJF27" s="103"/>
      <c r="KJG27" s="103"/>
      <c r="KJH27" s="103"/>
      <c r="KJI27" s="103"/>
      <c r="KJJ27" s="103"/>
      <c r="KJK27" s="103"/>
      <c r="KJL27" s="103"/>
      <c r="KJM27" s="103"/>
      <c r="KJN27" s="103"/>
      <c r="KJO27" s="103"/>
      <c r="KJP27" s="103"/>
      <c r="KJQ27" s="103"/>
      <c r="KJR27" s="103"/>
      <c r="KJS27" s="103"/>
      <c r="KJT27" s="103"/>
      <c r="KJU27" s="103"/>
      <c r="KJV27" s="103"/>
      <c r="KJW27" s="103"/>
      <c r="KJX27" s="103"/>
      <c r="KJY27" s="103"/>
      <c r="KJZ27" s="103"/>
      <c r="KKA27" s="103"/>
      <c r="KKB27" s="103"/>
      <c r="KKC27" s="103"/>
      <c r="KKD27" s="103"/>
      <c r="KKE27" s="103"/>
      <c r="KKF27" s="103"/>
      <c r="KKG27" s="103"/>
      <c r="KKH27" s="103"/>
      <c r="KKI27" s="103"/>
      <c r="KKJ27" s="103"/>
      <c r="KKK27" s="103"/>
      <c r="KKL27" s="103"/>
      <c r="KKM27" s="103"/>
      <c r="KKN27" s="103"/>
      <c r="KKO27" s="103"/>
      <c r="KKP27" s="103"/>
      <c r="KKQ27" s="103"/>
      <c r="KKR27" s="103"/>
      <c r="KKS27" s="103"/>
      <c r="KKT27" s="103"/>
      <c r="KKU27" s="103"/>
      <c r="KKV27" s="103"/>
      <c r="KKW27" s="103"/>
      <c r="KKX27" s="103"/>
      <c r="KKY27" s="103"/>
      <c r="KKZ27" s="103"/>
      <c r="KLA27" s="103"/>
      <c r="KLB27" s="103"/>
      <c r="KLC27" s="103"/>
      <c r="KLD27" s="103"/>
      <c r="KLE27" s="103"/>
      <c r="KLF27" s="103"/>
      <c r="KLG27" s="103"/>
      <c r="KLH27" s="103"/>
      <c r="KLI27" s="103"/>
      <c r="KLJ27" s="103"/>
      <c r="KLK27" s="103"/>
      <c r="KLL27" s="103"/>
      <c r="KLM27" s="103"/>
      <c r="KLN27" s="103"/>
      <c r="KLO27" s="103"/>
      <c r="KLP27" s="103"/>
      <c r="KLQ27" s="103"/>
      <c r="KLR27" s="103"/>
      <c r="KLS27" s="103"/>
      <c r="KLT27" s="103"/>
      <c r="KLU27" s="103"/>
      <c r="KLV27" s="103"/>
      <c r="KLW27" s="103"/>
      <c r="KLX27" s="103"/>
      <c r="KLY27" s="103"/>
      <c r="KLZ27" s="103"/>
      <c r="KMA27" s="103"/>
      <c r="KMB27" s="103"/>
      <c r="KMC27" s="103"/>
      <c r="KMD27" s="103"/>
      <c r="KME27" s="103"/>
      <c r="KMF27" s="103"/>
      <c r="KMG27" s="103"/>
      <c r="KMH27" s="103"/>
      <c r="KMI27" s="103"/>
      <c r="KMJ27" s="103"/>
      <c r="KMK27" s="103"/>
      <c r="KML27" s="103"/>
      <c r="KMM27" s="103"/>
      <c r="KMN27" s="103"/>
      <c r="KMO27" s="103"/>
      <c r="KMP27" s="103"/>
      <c r="KMQ27" s="103"/>
      <c r="KMR27" s="103"/>
      <c r="KMS27" s="103"/>
      <c r="KMT27" s="103"/>
      <c r="KMU27" s="103"/>
      <c r="KMV27" s="103"/>
      <c r="KMW27" s="103"/>
      <c r="KMX27" s="103"/>
      <c r="KMY27" s="103"/>
      <c r="KMZ27" s="103"/>
      <c r="KNA27" s="103"/>
      <c r="KNB27" s="103"/>
      <c r="KNC27" s="103"/>
      <c r="KND27" s="103"/>
      <c r="KNE27" s="103"/>
      <c r="KNF27" s="103"/>
      <c r="KNG27" s="103"/>
      <c r="KNH27" s="103"/>
      <c r="KNI27" s="103"/>
      <c r="KNJ27" s="103"/>
      <c r="KNK27" s="103"/>
      <c r="KNL27" s="103"/>
      <c r="KNM27" s="103"/>
      <c r="KNN27" s="103"/>
      <c r="KNO27" s="103"/>
      <c r="KNP27" s="103"/>
      <c r="KNQ27" s="103"/>
      <c r="KNR27" s="103"/>
      <c r="KNS27" s="103"/>
      <c r="KNT27" s="103"/>
      <c r="KNU27" s="103"/>
      <c r="KNV27" s="103"/>
      <c r="KNW27" s="103"/>
      <c r="KNX27" s="103"/>
      <c r="KNY27" s="103"/>
      <c r="KNZ27" s="103"/>
      <c r="KOA27" s="103"/>
      <c r="KOB27" s="103"/>
      <c r="KOC27" s="103"/>
      <c r="KOD27" s="103"/>
      <c r="KOE27" s="103"/>
      <c r="KOF27" s="103"/>
      <c r="KOG27" s="103"/>
      <c r="KOH27" s="103"/>
      <c r="KOI27" s="103"/>
      <c r="KOJ27" s="103"/>
      <c r="KOK27" s="103"/>
      <c r="KOL27" s="103"/>
      <c r="KOM27" s="103"/>
      <c r="KON27" s="103"/>
      <c r="KOO27" s="103"/>
      <c r="KOP27" s="103"/>
      <c r="KOQ27" s="103"/>
      <c r="KOR27" s="103"/>
      <c r="KOS27" s="103"/>
      <c r="KOT27" s="103"/>
      <c r="KOU27" s="103"/>
      <c r="KOV27" s="103"/>
      <c r="KOW27" s="103"/>
      <c r="KOX27" s="103"/>
      <c r="KOY27" s="103"/>
      <c r="KOZ27" s="103"/>
      <c r="KPA27" s="103"/>
      <c r="KPB27" s="103"/>
      <c r="KPC27" s="103"/>
      <c r="KPD27" s="103"/>
      <c r="KPE27" s="103"/>
      <c r="KPF27" s="103"/>
      <c r="KPG27" s="103"/>
      <c r="KPH27" s="103"/>
      <c r="KPI27" s="103"/>
      <c r="KPJ27" s="103"/>
      <c r="KPK27" s="103"/>
      <c r="KPL27" s="103"/>
      <c r="KPM27" s="103"/>
      <c r="KPN27" s="103"/>
      <c r="KPO27" s="103"/>
      <c r="KPP27" s="103"/>
      <c r="KPQ27" s="103"/>
      <c r="KPR27" s="103"/>
      <c r="KPS27" s="103"/>
      <c r="KPT27" s="103"/>
      <c r="KPU27" s="103"/>
      <c r="KPV27" s="103"/>
      <c r="KPW27" s="103"/>
      <c r="KPX27" s="103"/>
      <c r="KPY27" s="103"/>
      <c r="KPZ27" s="103"/>
      <c r="KQA27" s="103"/>
      <c r="KQB27" s="103"/>
      <c r="KQC27" s="103"/>
      <c r="KQD27" s="103"/>
      <c r="KQE27" s="103"/>
      <c r="KQF27" s="103"/>
      <c r="KQG27" s="103"/>
      <c r="KQH27" s="103"/>
      <c r="KQI27" s="103"/>
      <c r="KQJ27" s="103"/>
      <c r="KQK27" s="103"/>
      <c r="KQL27" s="103"/>
      <c r="KQM27" s="103"/>
      <c r="KQN27" s="103"/>
      <c r="KQO27" s="103"/>
      <c r="KQP27" s="103"/>
      <c r="KQQ27" s="103"/>
      <c r="KQR27" s="103"/>
      <c r="KQS27" s="103"/>
      <c r="KQT27" s="103"/>
      <c r="KQU27" s="103"/>
      <c r="KQV27" s="103"/>
      <c r="KQW27" s="103"/>
      <c r="KQX27" s="103"/>
      <c r="KQY27" s="103"/>
      <c r="KQZ27" s="103"/>
      <c r="KRA27" s="103"/>
      <c r="KRB27" s="103"/>
      <c r="KRC27" s="103"/>
      <c r="KRD27" s="103"/>
      <c r="KRE27" s="103"/>
      <c r="KRF27" s="103"/>
      <c r="KRG27" s="103"/>
      <c r="KRH27" s="103"/>
      <c r="KRI27" s="103"/>
      <c r="KRJ27" s="103"/>
      <c r="KRK27" s="103"/>
      <c r="KRL27" s="103"/>
      <c r="KRM27" s="103"/>
      <c r="KRN27" s="103"/>
      <c r="KRO27" s="103"/>
      <c r="KRP27" s="103"/>
      <c r="KRQ27" s="103"/>
      <c r="KRR27" s="103"/>
      <c r="KRS27" s="103"/>
      <c r="KRT27" s="103"/>
      <c r="KRU27" s="103"/>
      <c r="KRV27" s="103"/>
      <c r="KRW27" s="103"/>
      <c r="KRX27" s="103"/>
      <c r="KRY27" s="103"/>
      <c r="KRZ27" s="103"/>
      <c r="KSA27" s="103"/>
      <c r="KSB27" s="103"/>
      <c r="KSC27" s="103"/>
      <c r="KSD27" s="103"/>
      <c r="KSE27" s="103"/>
      <c r="KSF27" s="103"/>
      <c r="KSG27" s="103"/>
      <c r="KSH27" s="103"/>
      <c r="KSI27" s="103"/>
      <c r="KSJ27" s="103"/>
      <c r="KSK27" s="103"/>
      <c r="KSL27" s="103"/>
      <c r="KSM27" s="103"/>
      <c r="KSN27" s="103"/>
      <c r="KSO27" s="103"/>
      <c r="KSP27" s="103"/>
      <c r="KSQ27" s="103"/>
      <c r="KSR27" s="103"/>
      <c r="KSS27" s="103"/>
      <c r="KST27" s="103"/>
      <c r="KSU27" s="103"/>
      <c r="KSV27" s="103"/>
      <c r="KSW27" s="103"/>
      <c r="KSX27" s="103"/>
      <c r="KSY27" s="103"/>
      <c r="KSZ27" s="103"/>
      <c r="KTA27" s="103"/>
      <c r="KTB27" s="103"/>
      <c r="KTC27" s="103"/>
      <c r="KTD27" s="103"/>
      <c r="KTE27" s="103"/>
      <c r="KTF27" s="103"/>
      <c r="KTG27" s="103"/>
      <c r="KTH27" s="103"/>
      <c r="KTI27" s="103"/>
      <c r="KTJ27" s="103"/>
      <c r="KTK27" s="103"/>
      <c r="KTL27" s="103"/>
      <c r="KTM27" s="103"/>
      <c r="KTN27" s="103"/>
      <c r="KTO27" s="103"/>
      <c r="KTP27" s="103"/>
      <c r="KTQ27" s="103"/>
      <c r="KTR27" s="103"/>
      <c r="KTS27" s="103"/>
      <c r="KTT27" s="103"/>
      <c r="KTU27" s="103"/>
      <c r="KTV27" s="103"/>
      <c r="KTW27" s="103"/>
      <c r="KTX27" s="103"/>
      <c r="KTY27" s="103"/>
      <c r="KTZ27" s="103"/>
      <c r="KUA27" s="103"/>
      <c r="KUB27" s="103"/>
      <c r="KUC27" s="103"/>
      <c r="KUD27" s="103"/>
      <c r="KUE27" s="103"/>
      <c r="KUF27" s="103"/>
      <c r="KUG27" s="103"/>
      <c r="KUH27" s="103"/>
      <c r="KUI27" s="103"/>
      <c r="KUJ27" s="103"/>
      <c r="KUK27" s="103"/>
      <c r="KUL27" s="103"/>
      <c r="KUM27" s="103"/>
      <c r="KUN27" s="103"/>
      <c r="KUO27" s="103"/>
      <c r="KUP27" s="103"/>
      <c r="KUQ27" s="103"/>
      <c r="KUR27" s="103"/>
      <c r="KUS27" s="103"/>
      <c r="KUT27" s="103"/>
      <c r="KUU27" s="103"/>
      <c r="KUV27" s="103"/>
      <c r="KUW27" s="103"/>
      <c r="KUX27" s="103"/>
      <c r="KUY27" s="103"/>
      <c r="KUZ27" s="103"/>
      <c r="KVA27" s="103"/>
      <c r="KVB27" s="103"/>
      <c r="KVC27" s="103"/>
      <c r="KVD27" s="103"/>
      <c r="KVE27" s="103"/>
      <c r="KVF27" s="103"/>
      <c r="KVG27" s="103"/>
      <c r="KVH27" s="103"/>
      <c r="KVI27" s="103"/>
      <c r="KVJ27" s="103"/>
      <c r="KVK27" s="103"/>
      <c r="KVL27" s="103"/>
      <c r="KVM27" s="103"/>
      <c r="KVN27" s="103"/>
      <c r="KVO27" s="103"/>
      <c r="KVP27" s="103"/>
      <c r="KVQ27" s="103"/>
      <c r="KVR27" s="103"/>
      <c r="KVS27" s="103"/>
      <c r="KVT27" s="103"/>
      <c r="KVU27" s="103"/>
      <c r="KVV27" s="103"/>
      <c r="KVW27" s="103"/>
      <c r="KVX27" s="103"/>
      <c r="KVY27" s="103"/>
      <c r="KVZ27" s="103"/>
      <c r="KWA27" s="103"/>
      <c r="KWB27" s="103"/>
      <c r="KWC27" s="103"/>
      <c r="KWD27" s="103"/>
      <c r="KWE27" s="103"/>
      <c r="KWF27" s="103"/>
      <c r="KWG27" s="103"/>
      <c r="KWH27" s="103"/>
      <c r="KWI27" s="103"/>
      <c r="KWJ27" s="103"/>
      <c r="KWK27" s="103"/>
      <c r="KWL27" s="103"/>
      <c r="KWM27" s="103"/>
      <c r="KWN27" s="103"/>
      <c r="KWO27" s="103"/>
      <c r="KWP27" s="103"/>
      <c r="KWQ27" s="103"/>
      <c r="KWR27" s="103"/>
      <c r="KWS27" s="103"/>
      <c r="KWT27" s="103"/>
      <c r="KWU27" s="103"/>
      <c r="KWV27" s="103"/>
      <c r="KWW27" s="103"/>
      <c r="KWX27" s="103"/>
      <c r="KWY27" s="103"/>
      <c r="KWZ27" s="103"/>
      <c r="KXA27" s="103"/>
      <c r="KXB27" s="103"/>
      <c r="KXC27" s="103"/>
      <c r="KXD27" s="103"/>
      <c r="KXE27" s="103"/>
      <c r="KXF27" s="103"/>
      <c r="KXG27" s="103"/>
      <c r="KXH27" s="103"/>
      <c r="KXI27" s="103"/>
      <c r="KXJ27" s="103"/>
      <c r="KXK27" s="103"/>
      <c r="KXL27" s="103"/>
      <c r="KXM27" s="103"/>
      <c r="KXN27" s="103"/>
      <c r="KXO27" s="103"/>
      <c r="KXP27" s="103"/>
      <c r="KXQ27" s="103"/>
      <c r="KXR27" s="103"/>
      <c r="KXS27" s="103"/>
      <c r="KXT27" s="103"/>
      <c r="KXU27" s="103"/>
      <c r="KXV27" s="103"/>
      <c r="KXW27" s="103"/>
      <c r="KXX27" s="103"/>
      <c r="KXY27" s="103"/>
      <c r="KXZ27" s="103"/>
      <c r="KYA27" s="103"/>
      <c r="KYB27" s="103"/>
      <c r="KYC27" s="103"/>
      <c r="KYD27" s="103"/>
      <c r="KYE27" s="103"/>
      <c r="KYF27" s="103"/>
      <c r="KYG27" s="103"/>
      <c r="KYH27" s="103"/>
      <c r="KYI27" s="103"/>
      <c r="KYJ27" s="103"/>
      <c r="KYK27" s="103"/>
      <c r="KYL27" s="103"/>
      <c r="KYM27" s="103"/>
      <c r="KYN27" s="103"/>
      <c r="KYO27" s="103"/>
      <c r="KYP27" s="103"/>
      <c r="KYQ27" s="103"/>
      <c r="KYR27" s="103"/>
      <c r="KYS27" s="103"/>
      <c r="KYT27" s="103"/>
      <c r="KYU27" s="103"/>
      <c r="KYV27" s="103"/>
      <c r="KYW27" s="103"/>
      <c r="KYX27" s="103"/>
      <c r="KYY27" s="103"/>
      <c r="KYZ27" s="103"/>
      <c r="KZA27" s="103"/>
      <c r="KZB27" s="103"/>
      <c r="KZC27" s="103"/>
      <c r="KZD27" s="103"/>
      <c r="KZE27" s="103"/>
      <c r="KZF27" s="103"/>
      <c r="KZG27" s="103"/>
      <c r="KZH27" s="103"/>
      <c r="KZI27" s="103"/>
      <c r="KZJ27" s="103"/>
      <c r="KZK27" s="103"/>
      <c r="KZL27" s="103"/>
      <c r="KZM27" s="103"/>
      <c r="KZN27" s="103"/>
      <c r="KZO27" s="103"/>
      <c r="KZP27" s="103"/>
      <c r="KZQ27" s="103"/>
      <c r="KZR27" s="103"/>
      <c r="KZS27" s="103"/>
      <c r="KZT27" s="103"/>
      <c r="KZU27" s="103"/>
      <c r="KZV27" s="103"/>
      <c r="KZW27" s="103"/>
      <c r="KZX27" s="103"/>
      <c r="KZY27" s="103"/>
      <c r="KZZ27" s="103"/>
      <c r="LAA27" s="103"/>
      <c r="LAB27" s="103"/>
      <c r="LAC27" s="103"/>
      <c r="LAD27" s="103"/>
      <c r="LAE27" s="103"/>
      <c r="LAF27" s="103"/>
      <c r="LAG27" s="103"/>
      <c r="LAH27" s="103"/>
      <c r="LAI27" s="103"/>
      <c r="LAJ27" s="103"/>
      <c r="LAK27" s="103"/>
      <c r="LAL27" s="103"/>
      <c r="LAM27" s="103"/>
      <c r="LAN27" s="103"/>
      <c r="LAO27" s="103"/>
      <c r="LAP27" s="103"/>
      <c r="LAQ27" s="103"/>
      <c r="LAR27" s="103"/>
      <c r="LAS27" s="103"/>
      <c r="LAT27" s="103"/>
      <c r="LAU27" s="103"/>
      <c r="LAV27" s="103"/>
      <c r="LAW27" s="103"/>
      <c r="LAX27" s="103"/>
      <c r="LAY27" s="103"/>
      <c r="LAZ27" s="103"/>
      <c r="LBA27" s="103"/>
      <c r="LBB27" s="103"/>
      <c r="LBC27" s="103"/>
      <c r="LBD27" s="103"/>
      <c r="LBE27" s="103"/>
      <c r="LBF27" s="103"/>
      <c r="LBG27" s="103"/>
      <c r="LBH27" s="103"/>
      <c r="LBI27" s="103"/>
      <c r="LBJ27" s="103"/>
      <c r="LBK27" s="103"/>
      <c r="LBL27" s="103"/>
      <c r="LBM27" s="103"/>
      <c r="LBN27" s="103"/>
      <c r="LBO27" s="103"/>
      <c r="LBP27" s="103"/>
      <c r="LBQ27" s="103"/>
      <c r="LBR27" s="103"/>
      <c r="LBS27" s="103"/>
      <c r="LBT27" s="103"/>
      <c r="LBU27" s="103"/>
      <c r="LBV27" s="103"/>
      <c r="LBW27" s="103"/>
      <c r="LBX27" s="103"/>
      <c r="LBY27" s="103"/>
      <c r="LBZ27" s="103"/>
      <c r="LCA27" s="103"/>
      <c r="LCB27" s="103"/>
      <c r="LCC27" s="103"/>
      <c r="LCD27" s="103"/>
      <c r="LCE27" s="103"/>
      <c r="LCF27" s="103"/>
      <c r="LCG27" s="103"/>
      <c r="LCH27" s="103"/>
      <c r="LCI27" s="103"/>
      <c r="LCJ27" s="103"/>
      <c r="LCK27" s="103"/>
      <c r="LCL27" s="103"/>
      <c r="LCM27" s="103"/>
      <c r="LCN27" s="103"/>
      <c r="LCO27" s="103"/>
      <c r="LCP27" s="103"/>
      <c r="LCQ27" s="103"/>
      <c r="LCR27" s="103"/>
      <c r="LCS27" s="103"/>
      <c r="LCT27" s="103"/>
      <c r="LCU27" s="103"/>
      <c r="LCV27" s="103"/>
      <c r="LCW27" s="103"/>
      <c r="LCX27" s="103"/>
      <c r="LCY27" s="103"/>
      <c r="LCZ27" s="103"/>
      <c r="LDA27" s="103"/>
      <c r="LDB27" s="103"/>
      <c r="LDC27" s="103"/>
      <c r="LDD27" s="103"/>
      <c r="LDE27" s="103"/>
      <c r="LDF27" s="103"/>
      <c r="LDG27" s="103"/>
      <c r="LDH27" s="103"/>
      <c r="LDI27" s="103"/>
      <c r="LDJ27" s="103"/>
      <c r="LDK27" s="103"/>
      <c r="LDL27" s="103"/>
      <c r="LDM27" s="103"/>
      <c r="LDN27" s="103"/>
      <c r="LDO27" s="103"/>
      <c r="LDP27" s="103"/>
      <c r="LDQ27" s="103"/>
      <c r="LDR27" s="103"/>
      <c r="LDS27" s="103"/>
      <c r="LDT27" s="103"/>
      <c r="LDU27" s="103"/>
      <c r="LDV27" s="103"/>
      <c r="LDW27" s="103"/>
      <c r="LDX27" s="103"/>
      <c r="LDY27" s="103"/>
      <c r="LDZ27" s="103"/>
      <c r="LEA27" s="103"/>
      <c r="LEB27" s="103"/>
      <c r="LEC27" s="103"/>
      <c r="LED27" s="103"/>
      <c r="LEE27" s="103"/>
      <c r="LEF27" s="103"/>
      <c r="LEG27" s="103"/>
      <c r="LEH27" s="103"/>
      <c r="LEI27" s="103"/>
      <c r="LEJ27" s="103"/>
      <c r="LEK27" s="103"/>
      <c r="LEL27" s="103"/>
      <c r="LEM27" s="103"/>
      <c r="LEN27" s="103"/>
      <c r="LEO27" s="103"/>
      <c r="LEP27" s="103"/>
      <c r="LEQ27" s="103"/>
      <c r="LER27" s="103"/>
      <c r="LES27" s="103"/>
      <c r="LET27" s="103"/>
      <c r="LEU27" s="103"/>
      <c r="LEV27" s="103"/>
      <c r="LEW27" s="103"/>
      <c r="LEX27" s="103"/>
      <c r="LEY27" s="103"/>
      <c r="LEZ27" s="103"/>
      <c r="LFA27" s="103"/>
      <c r="LFB27" s="103"/>
      <c r="LFC27" s="103"/>
      <c r="LFD27" s="103"/>
      <c r="LFE27" s="103"/>
      <c r="LFF27" s="103"/>
      <c r="LFG27" s="103"/>
      <c r="LFH27" s="103"/>
      <c r="LFI27" s="103"/>
      <c r="LFJ27" s="103"/>
      <c r="LFK27" s="103"/>
      <c r="LFL27" s="103"/>
      <c r="LFM27" s="103"/>
      <c r="LFN27" s="103"/>
      <c r="LFO27" s="103"/>
      <c r="LFP27" s="103"/>
      <c r="LFQ27" s="103"/>
      <c r="LFR27" s="103"/>
      <c r="LFS27" s="103"/>
      <c r="LFT27" s="103"/>
      <c r="LFU27" s="103"/>
      <c r="LFV27" s="103"/>
      <c r="LFW27" s="103"/>
      <c r="LFX27" s="103"/>
      <c r="LFY27" s="103"/>
      <c r="LFZ27" s="103"/>
      <c r="LGA27" s="103"/>
      <c r="LGB27" s="103"/>
      <c r="LGC27" s="103"/>
      <c r="LGD27" s="103"/>
      <c r="LGE27" s="103"/>
      <c r="LGF27" s="103"/>
      <c r="LGG27" s="103"/>
      <c r="LGH27" s="103"/>
      <c r="LGI27" s="103"/>
      <c r="LGJ27" s="103"/>
      <c r="LGK27" s="103"/>
      <c r="LGL27" s="103"/>
      <c r="LGM27" s="103"/>
      <c r="LGN27" s="103"/>
      <c r="LGO27" s="103"/>
      <c r="LGP27" s="103"/>
      <c r="LGQ27" s="103"/>
      <c r="LGR27" s="103"/>
      <c r="LGS27" s="103"/>
      <c r="LGT27" s="103"/>
      <c r="LGU27" s="103"/>
      <c r="LGV27" s="103"/>
      <c r="LGW27" s="103"/>
      <c r="LGX27" s="103"/>
      <c r="LGY27" s="103"/>
      <c r="LGZ27" s="103"/>
      <c r="LHA27" s="103"/>
      <c r="LHB27" s="103"/>
      <c r="LHC27" s="103"/>
      <c r="LHD27" s="103"/>
      <c r="LHE27" s="103"/>
      <c r="LHF27" s="103"/>
      <c r="LHG27" s="103"/>
      <c r="LHH27" s="103"/>
      <c r="LHI27" s="103"/>
      <c r="LHJ27" s="103"/>
      <c r="LHK27" s="103"/>
      <c r="LHL27" s="103"/>
      <c r="LHM27" s="103"/>
      <c r="LHN27" s="103"/>
      <c r="LHO27" s="103"/>
      <c r="LHP27" s="103"/>
      <c r="LHQ27" s="103"/>
      <c r="LHR27" s="103"/>
      <c r="LHS27" s="103"/>
      <c r="LHT27" s="103"/>
      <c r="LHU27" s="103"/>
      <c r="LHV27" s="103"/>
      <c r="LHW27" s="103"/>
      <c r="LHX27" s="103"/>
      <c r="LHY27" s="103"/>
      <c r="LHZ27" s="103"/>
      <c r="LIA27" s="103"/>
      <c r="LIB27" s="103"/>
      <c r="LIC27" s="103"/>
      <c r="LID27" s="103"/>
      <c r="LIE27" s="103"/>
      <c r="LIF27" s="103"/>
      <c r="LIG27" s="103"/>
      <c r="LIH27" s="103"/>
      <c r="LII27" s="103"/>
      <c r="LIJ27" s="103"/>
      <c r="LIK27" s="103"/>
      <c r="LIL27" s="103"/>
      <c r="LIM27" s="103"/>
      <c r="LIN27" s="103"/>
      <c r="LIO27" s="103"/>
      <c r="LIP27" s="103"/>
      <c r="LIQ27" s="103"/>
      <c r="LIR27" s="103"/>
      <c r="LIS27" s="103"/>
      <c r="LIT27" s="103"/>
      <c r="LIU27" s="103"/>
      <c r="LIV27" s="103"/>
      <c r="LIW27" s="103"/>
      <c r="LIX27" s="103"/>
      <c r="LIY27" s="103"/>
      <c r="LIZ27" s="103"/>
      <c r="LJA27" s="103"/>
      <c r="LJB27" s="103"/>
      <c r="LJC27" s="103"/>
      <c r="LJD27" s="103"/>
      <c r="LJE27" s="103"/>
      <c r="LJF27" s="103"/>
      <c r="LJG27" s="103"/>
      <c r="LJH27" s="103"/>
      <c r="LJI27" s="103"/>
      <c r="LJJ27" s="103"/>
      <c r="LJK27" s="103"/>
      <c r="LJL27" s="103"/>
      <c r="LJM27" s="103"/>
      <c r="LJN27" s="103"/>
      <c r="LJO27" s="103"/>
      <c r="LJP27" s="103"/>
      <c r="LJQ27" s="103"/>
      <c r="LJR27" s="103"/>
      <c r="LJS27" s="103"/>
      <c r="LJT27" s="103"/>
      <c r="LJU27" s="103"/>
      <c r="LJV27" s="103"/>
      <c r="LJW27" s="103"/>
      <c r="LJX27" s="103"/>
      <c r="LJY27" s="103"/>
      <c r="LJZ27" s="103"/>
      <c r="LKA27" s="103"/>
      <c r="LKB27" s="103"/>
      <c r="LKC27" s="103"/>
      <c r="LKD27" s="103"/>
      <c r="LKE27" s="103"/>
      <c r="LKF27" s="103"/>
      <c r="LKG27" s="103"/>
      <c r="LKH27" s="103"/>
      <c r="LKI27" s="103"/>
      <c r="LKJ27" s="103"/>
      <c r="LKK27" s="103"/>
      <c r="LKL27" s="103"/>
      <c r="LKM27" s="103"/>
      <c r="LKN27" s="103"/>
      <c r="LKO27" s="103"/>
      <c r="LKP27" s="103"/>
      <c r="LKQ27" s="103"/>
      <c r="LKR27" s="103"/>
      <c r="LKS27" s="103"/>
      <c r="LKT27" s="103"/>
      <c r="LKU27" s="103"/>
      <c r="LKV27" s="103"/>
      <c r="LKW27" s="103"/>
      <c r="LKX27" s="103"/>
      <c r="LKY27" s="103"/>
      <c r="LKZ27" s="103"/>
      <c r="LLA27" s="103"/>
      <c r="LLB27" s="103"/>
      <c r="LLC27" s="103"/>
      <c r="LLD27" s="103"/>
      <c r="LLE27" s="103"/>
      <c r="LLF27" s="103"/>
      <c r="LLG27" s="103"/>
      <c r="LLH27" s="103"/>
      <c r="LLI27" s="103"/>
      <c r="LLJ27" s="103"/>
      <c r="LLK27" s="103"/>
      <c r="LLL27" s="103"/>
      <c r="LLM27" s="103"/>
      <c r="LLN27" s="103"/>
      <c r="LLO27" s="103"/>
      <c r="LLP27" s="103"/>
      <c r="LLQ27" s="103"/>
      <c r="LLR27" s="103"/>
      <c r="LLS27" s="103"/>
      <c r="LLT27" s="103"/>
      <c r="LLU27" s="103"/>
      <c r="LLV27" s="103"/>
      <c r="LLW27" s="103"/>
      <c r="LLX27" s="103"/>
      <c r="LLY27" s="103"/>
      <c r="LLZ27" s="103"/>
      <c r="LMA27" s="103"/>
      <c r="LMB27" s="103"/>
      <c r="LMC27" s="103"/>
      <c r="LMD27" s="103"/>
      <c r="LME27" s="103"/>
      <c r="LMF27" s="103"/>
      <c r="LMG27" s="103"/>
      <c r="LMH27" s="103"/>
      <c r="LMI27" s="103"/>
      <c r="LMJ27" s="103"/>
      <c r="LMK27" s="103"/>
      <c r="LML27" s="103"/>
      <c r="LMM27" s="103"/>
      <c r="LMN27" s="103"/>
      <c r="LMO27" s="103"/>
      <c r="LMP27" s="103"/>
      <c r="LMQ27" s="103"/>
      <c r="LMR27" s="103"/>
      <c r="LMS27" s="103"/>
      <c r="LMT27" s="103"/>
      <c r="LMU27" s="103"/>
      <c r="LMV27" s="103"/>
      <c r="LMW27" s="103"/>
      <c r="LMX27" s="103"/>
      <c r="LMY27" s="103"/>
      <c r="LMZ27" s="103"/>
      <c r="LNA27" s="103"/>
      <c r="LNB27" s="103"/>
      <c r="LNC27" s="103"/>
      <c r="LND27" s="103"/>
      <c r="LNE27" s="103"/>
      <c r="LNF27" s="103"/>
      <c r="LNG27" s="103"/>
      <c r="LNH27" s="103"/>
      <c r="LNI27" s="103"/>
      <c r="LNJ27" s="103"/>
      <c r="LNK27" s="103"/>
      <c r="LNL27" s="103"/>
      <c r="LNM27" s="103"/>
      <c r="LNN27" s="103"/>
      <c r="LNO27" s="103"/>
      <c r="LNP27" s="103"/>
      <c r="LNQ27" s="103"/>
      <c r="LNR27" s="103"/>
      <c r="LNS27" s="103"/>
      <c r="LNT27" s="103"/>
      <c r="LNU27" s="103"/>
      <c r="LNV27" s="103"/>
      <c r="LNW27" s="103"/>
      <c r="LNX27" s="103"/>
      <c r="LNY27" s="103"/>
      <c r="LNZ27" s="103"/>
      <c r="LOA27" s="103"/>
      <c r="LOB27" s="103"/>
      <c r="LOC27" s="103"/>
      <c r="LOD27" s="103"/>
      <c r="LOE27" s="103"/>
      <c r="LOF27" s="103"/>
      <c r="LOG27" s="103"/>
      <c r="LOH27" s="103"/>
      <c r="LOI27" s="103"/>
      <c r="LOJ27" s="103"/>
      <c r="LOK27" s="103"/>
      <c r="LOL27" s="103"/>
      <c r="LOM27" s="103"/>
      <c r="LON27" s="103"/>
      <c r="LOO27" s="103"/>
      <c r="LOP27" s="103"/>
      <c r="LOQ27" s="103"/>
      <c r="LOR27" s="103"/>
      <c r="LOS27" s="103"/>
      <c r="LOT27" s="103"/>
      <c r="LOU27" s="103"/>
      <c r="LOV27" s="103"/>
      <c r="LOW27" s="103"/>
      <c r="LOX27" s="103"/>
      <c r="LOY27" s="103"/>
      <c r="LOZ27" s="103"/>
      <c r="LPA27" s="103"/>
      <c r="LPB27" s="103"/>
      <c r="LPC27" s="103"/>
      <c r="LPD27" s="103"/>
      <c r="LPE27" s="103"/>
      <c r="LPF27" s="103"/>
      <c r="LPG27" s="103"/>
      <c r="LPH27" s="103"/>
      <c r="LPI27" s="103"/>
      <c r="LPJ27" s="103"/>
      <c r="LPK27" s="103"/>
      <c r="LPL27" s="103"/>
      <c r="LPM27" s="103"/>
      <c r="LPN27" s="103"/>
      <c r="LPO27" s="103"/>
      <c r="LPP27" s="103"/>
      <c r="LPQ27" s="103"/>
      <c r="LPR27" s="103"/>
      <c r="LPS27" s="103"/>
      <c r="LPT27" s="103"/>
      <c r="LPU27" s="103"/>
      <c r="LPV27" s="103"/>
      <c r="LPW27" s="103"/>
      <c r="LPX27" s="103"/>
      <c r="LPY27" s="103"/>
      <c r="LPZ27" s="103"/>
      <c r="LQA27" s="103"/>
      <c r="LQB27" s="103"/>
      <c r="LQC27" s="103"/>
      <c r="LQD27" s="103"/>
      <c r="LQE27" s="103"/>
      <c r="LQF27" s="103"/>
      <c r="LQG27" s="103"/>
      <c r="LQH27" s="103"/>
      <c r="LQI27" s="103"/>
      <c r="LQJ27" s="103"/>
      <c r="LQK27" s="103"/>
      <c r="LQL27" s="103"/>
      <c r="LQM27" s="103"/>
      <c r="LQN27" s="103"/>
      <c r="LQO27" s="103"/>
      <c r="LQP27" s="103"/>
      <c r="LQQ27" s="103"/>
      <c r="LQR27" s="103"/>
      <c r="LQS27" s="103"/>
      <c r="LQT27" s="103"/>
      <c r="LQU27" s="103"/>
      <c r="LQV27" s="103"/>
      <c r="LQW27" s="103"/>
      <c r="LQX27" s="103"/>
      <c r="LQY27" s="103"/>
      <c r="LQZ27" s="103"/>
      <c r="LRA27" s="103"/>
      <c r="LRB27" s="103"/>
      <c r="LRC27" s="103"/>
      <c r="LRD27" s="103"/>
      <c r="LRE27" s="103"/>
      <c r="LRF27" s="103"/>
      <c r="LRG27" s="103"/>
      <c r="LRH27" s="103"/>
      <c r="LRI27" s="103"/>
      <c r="LRJ27" s="103"/>
      <c r="LRK27" s="103"/>
      <c r="LRL27" s="103"/>
      <c r="LRM27" s="103"/>
      <c r="LRN27" s="103"/>
      <c r="LRO27" s="103"/>
      <c r="LRP27" s="103"/>
      <c r="LRQ27" s="103"/>
      <c r="LRR27" s="103"/>
      <c r="LRS27" s="103"/>
      <c r="LRT27" s="103"/>
      <c r="LRU27" s="103"/>
      <c r="LRV27" s="103"/>
      <c r="LRW27" s="103"/>
      <c r="LRX27" s="103"/>
      <c r="LRY27" s="103"/>
      <c r="LRZ27" s="103"/>
      <c r="LSA27" s="103"/>
      <c r="LSB27" s="103"/>
      <c r="LSC27" s="103"/>
      <c r="LSD27" s="103"/>
      <c r="LSE27" s="103"/>
      <c r="LSF27" s="103"/>
      <c r="LSG27" s="103"/>
      <c r="LSH27" s="103"/>
      <c r="LSI27" s="103"/>
      <c r="LSJ27" s="103"/>
      <c r="LSK27" s="103"/>
      <c r="LSL27" s="103"/>
      <c r="LSM27" s="103"/>
      <c r="LSN27" s="103"/>
      <c r="LSO27" s="103"/>
      <c r="LSP27" s="103"/>
      <c r="LSQ27" s="103"/>
      <c r="LSR27" s="103"/>
      <c r="LSS27" s="103"/>
      <c r="LST27" s="103"/>
      <c r="LSU27" s="103"/>
      <c r="LSV27" s="103"/>
      <c r="LSW27" s="103"/>
      <c r="LSX27" s="103"/>
      <c r="LSY27" s="103"/>
      <c r="LSZ27" s="103"/>
      <c r="LTA27" s="103"/>
      <c r="LTB27" s="103"/>
      <c r="LTC27" s="103"/>
      <c r="LTD27" s="103"/>
      <c r="LTE27" s="103"/>
      <c r="LTF27" s="103"/>
      <c r="LTG27" s="103"/>
      <c r="LTH27" s="103"/>
      <c r="LTI27" s="103"/>
      <c r="LTJ27" s="103"/>
      <c r="LTK27" s="103"/>
      <c r="LTL27" s="103"/>
      <c r="LTM27" s="103"/>
      <c r="LTN27" s="103"/>
      <c r="LTO27" s="103"/>
      <c r="LTP27" s="103"/>
      <c r="LTQ27" s="103"/>
      <c r="LTR27" s="103"/>
      <c r="LTS27" s="103"/>
      <c r="LTT27" s="103"/>
      <c r="LTU27" s="103"/>
      <c r="LTV27" s="103"/>
      <c r="LTW27" s="103"/>
      <c r="LTX27" s="103"/>
      <c r="LTY27" s="103"/>
      <c r="LTZ27" s="103"/>
      <c r="LUA27" s="103"/>
      <c r="LUB27" s="103"/>
      <c r="LUC27" s="103"/>
      <c r="LUD27" s="103"/>
      <c r="LUE27" s="103"/>
      <c r="LUF27" s="103"/>
      <c r="LUG27" s="103"/>
      <c r="LUH27" s="103"/>
      <c r="LUI27" s="103"/>
      <c r="LUJ27" s="103"/>
      <c r="LUK27" s="103"/>
      <c r="LUL27" s="103"/>
      <c r="LUM27" s="103"/>
      <c r="LUN27" s="103"/>
      <c r="LUO27" s="103"/>
      <c r="LUP27" s="103"/>
      <c r="LUQ27" s="103"/>
      <c r="LUR27" s="103"/>
      <c r="LUS27" s="103"/>
      <c r="LUT27" s="103"/>
      <c r="LUU27" s="103"/>
      <c r="LUV27" s="103"/>
      <c r="LUW27" s="103"/>
      <c r="LUX27" s="103"/>
      <c r="LUY27" s="103"/>
      <c r="LUZ27" s="103"/>
      <c r="LVA27" s="103"/>
      <c r="LVB27" s="103"/>
      <c r="LVC27" s="103"/>
      <c r="LVD27" s="103"/>
      <c r="LVE27" s="103"/>
      <c r="LVF27" s="103"/>
      <c r="LVG27" s="103"/>
      <c r="LVH27" s="103"/>
      <c r="LVI27" s="103"/>
      <c r="LVJ27" s="103"/>
      <c r="LVK27" s="103"/>
      <c r="LVL27" s="103"/>
      <c r="LVM27" s="103"/>
      <c r="LVN27" s="103"/>
      <c r="LVO27" s="103"/>
      <c r="LVP27" s="103"/>
      <c r="LVQ27" s="103"/>
      <c r="LVR27" s="103"/>
      <c r="LVS27" s="103"/>
      <c r="LVT27" s="103"/>
      <c r="LVU27" s="103"/>
      <c r="LVV27" s="103"/>
      <c r="LVW27" s="103"/>
      <c r="LVX27" s="103"/>
      <c r="LVY27" s="103"/>
      <c r="LVZ27" s="103"/>
      <c r="LWA27" s="103"/>
      <c r="LWB27" s="103"/>
      <c r="LWC27" s="103"/>
      <c r="LWD27" s="103"/>
      <c r="LWE27" s="103"/>
      <c r="LWF27" s="103"/>
      <c r="LWG27" s="103"/>
      <c r="LWH27" s="103"/>
      <c r="LWI27" s="103"/>
      <c r="LWJ27" s="103"/>
      <c r="LWK27" s="103"/>
      <c r="LWL27" s="103"/>
      <c r="LWM27" s="103"/>
      <c r="LWN27" s="103"/>
      <c r="LWO27" s="103"/>
      <c r="LWP27" s="103"/>
      <c r="LWQ27" s="103"/>
      <c r="LWR27" s="103"/>
      <c r="LWS27" s="103"/>
      <c r="LWT27" s="103"/>
      <c r="LWU27" s="103"/>
      <c r="LWV27" s="103"/>
      <c r="LWW27" s="103"/>
      <c r="LWX27" s="103"/>
      <c r="LWY27" s="103"/>
      <c r="LWZ27" s="103"/>
      <c r="LXA27" s="103"/>
      <c r="LXB27" s="103"/>
      <c r="LXC27" s="103"/>
      <c r="LXD27" s="103"/>
      <c r="LXE27" s="103"/>
      <c r="LXF27" s="103"/>
      <c r="LXG27" s="103"/>
      <c r="LXH27" s="103"/>
      <c r="LXI27" s="103"/>
      <c r="LXJ27" s="103"/>
      <c r="LXK27" s="103"/>
      <c r="LXL27" s="103"/>
      <c r="LXM27" s="103"/>
      <c r="LXN27" s="103"/>
      <c r="LXO27" s="103"/>
      <c r="LXP27" s="103"/>
      <c r="LXQ27" s="103"/>
      <c r="LXR27" s="103"/>
      <c r="LXS27" s="103"/>
      <c r="LXT27" s="103"/>
      <c r="LXU27" s="103"/>
      <c r="LXV27" s="103"/>
      <c r="LXW27" s="103"/>
      <c r="LXX27" s="103"/>
      <c r="LXY27" s="103"/>
      <c r="LXZ27" s="103"/>
      <c r="LYA27" s="103"/>
      <c r="LYB27" s="103"/>
      <c r="LYC27" s="103"/>
      <c r="LYD27" s="103"/>
      <c r="LYE27" s="103"/>
      <c r="LYF27" s="103"/>
      <c r="LYG27" s="103"/>
      <c r="LYH27" s="103"/>
      <c r="LYI27" s="103"/>
      <c r="LYJ27" s="103"/>
      <c r="LYK27" s="103"/>
      <c r="LYL27" s="103"/>
      <c r="LYM27" s="103"/>
      <c r="LYN27" s="103"/>
      <c r="LYO27" s="103"/>
      <c r="LYP27" s="103"/>
      <c r="LYQ27" s="103"/>
      <c r="LYR27" s="103"/>
      <c r="LYS27" s="103"/>
      <c r="LYT27" s="103"/>
      <c r="LYU27" s="103"/>
      <c r="LYV27" s="103"/>
      <c r="LYW27" s="103"/>
      <c r="LYX27" s="103"/>
      <c r="LYY27" s="103"/>
      <c r="LYZ27" s="103"/>
      <c r="LZA27" s="103"/>
      <c r="LZB27" s="103"/>
      <c r="LZC27" s="103"/>
      <c r="LZD27" s="103"/>
      <c r="LZE27" s="103"/>
      <c r="LZF27" s="103"/>
      <c r="LZG27" s="103"/>
      <c r="LZH27" s="103"/>
      <c r="LZI27" s="103"/>
      <c r="LZJ27" s="103"/>
      <c r="LZK27" s="103"/>
      <c r="LZL27" s="103"/>
      <c r="LZM27" s="103"/>
      <c r="LZN27" s="103"/>
      <c r="LZO27" s="103"/>
      <c r="LZP27" s="103"/>
      <c r="LZQ27" s="103"/>
      <c r="LZR27" s="103"/>
      <c r="LZS27" s="103"/>
      <c r="LZT27" s="103"/>
      <c r="LZU27" s="103"/>
      <c r="LZV27" s="103"/>
      <c r="LZW27" s="103"/>
      <c r="LZX27" s="103"/>
      <c r="LZY27" s="103"/>
      <c r="LZZ27" s="103"/>
      <c r="MAA27" s="103"/>
      <c r="MAB27" s="103"/>
      <c r="MAC27" s="103"/>
      <c r="MAD27" s="103"/>
      <c r="MAE27" s="103"/>
      <c r="MAF27" s="103"/>
      <c r="MAG27" s="103"/>
      <c r="MAH27" s="103"/>
      <c r="MAI27" s="103"/>
      <c r="MAJ27" s="103"/>
      <c r="MAK27" s="103"/>
      <c r="MAL27" s="103"/>
      <c r="MAM27" s="103"/>
      <c r="MAN27" s="103"/>
      <c r="MAO27" s="103"/>
      <c r="MAP27" s="103"/>
      <c r="MAQ27" s="103"/>
      <c r="MAR27" s="103"/>
      <c r="MAS27" s="103"/>
      <c r="MAT27" s="103"/>
      <c r="MAU27" s="103"/>
      <c r="MAV27" s="103"/>
      <c r="MAW27" s="103"/>
      <c r="MAX27" s="103"/>
      <c r="MAY27" s="103"/>
      <c r="MAZ27" s="103"/>
      <c r="MBA27" s="103"/>
      <c r="MBB27" s="103"/>
      <c r="MBC27" s="103"/>
      <c r="MBD27" s="103"/>
      <c r="MBE27" s="103"/>
      <c r="MBF27" s="103"/>
      <c r="MBG27" s="103"/>
      <c r="MBH27" s="103"/>
      <c r="MBI27" s="103"/>
      <c r="MBJ27" s="103"/>
      <c r="MBK27" s="103"/>
      <c r="MBL27" s="103"/>
      <c r="MBM27" s="103"/>
      <c r="MBN27" s="103"/>
      <c r="MBO27" s="103"/>
      <c r="MBP27" s="103"/>
      <c r="MBQ27" s="103"/>
      <c r="MBR27" s="103"/>
      <c r="MBS27" s="103"/>
      <c r="MBT27" s="103"/>
      <c r="MBU27" s="103"/>
      <c r="MBV27" s="103"/>
      <c r="MBW27" s="103"/>
      <c r="MBX27" s="103"/>
      <c r="MBY27" s="103"/>
      <c r="MBZ27" s="103"/>
      <c r="MCA27" s="103"/>
      <c r="MCB27" s="103"/>
      <c r="MCC27" s="103"/>
      <c r="MCD27" s="103"/>
      <c r="MCE27" s="103"/>
      <c r="MCF27" s="103"/>
      <c r="MCG27" s="103"/>
      <c r="MCH27" s="103"/>
      <c r="MCI27" s="103"/>
      <c r="MCJ27" s="103"/>
      <c r="MCK27" s="103"/>
      <c r="MCL27" s="103"/>
      <c r="MCM27" s="103"/>
      <c r="MCN27" s="103"/>
      <c r="MCO27" s="103"/>
      <c r="MCP27" s="103"/>
      <c r="MCQ27" s="103"/>
      <c r="MCR27" s="103"/>
      <c r="MCS27" s="103"/>
      <c r="MCT27" s="103"/>
      <c r="MCU27" s="103"/>
      <c r="MCV27" s="103"/>
      <c r="MCW27" s="103"/>
      <c r="MCX27" s="103"/>
      <c r="MCY27" s="103"/>
      <c r="MCZ27" s="103"/>
      <c r="MDA27" s="103"/>
      <c r="MDB27" s="103"/>
      <c r="MDC27" s="103"/>
      <c r="MDD27" s="103"/>
      <c r="MDE27" s="103"/>
      <c r="MDF27" s="103"/>
      <c r="MDG27" s="103"/>
      <c r="MDH27" s="103"/>
      <c r="MDI27" s="103"/>
      <c r="MDJ27" s="103"/>
      <c r="MDK27" s="103"/>
      <c r="MDL27" s="103"/>
      <c r="MDM27" s="103"/>
      <c r="MDN27" s="103"/>
      <c r="MDO27" s="103"/>
      <c r="MDP27" s="103"/>
      <c r="MDQ27" s="103"/>
      <c r="MDR27" s="103"/>
      <c r="MDS27" s="103"/>
      <c r="MDT27" s="103"/>
      <c r="MDU27" s="103"/>
      <c r="MDV27" s="103"/>
      <c r="MDW27" s="103"/>
      <c r="MDX27" s="103"/>
      <c r="MDY27" s="103"/>
      <c r="MDZ27" s="103"/>
      <c r="MEA27" s="103"/>
      <c r="MEB27" s="103"/>
      <c r="MEC27" s="103"/>
      <c r="MED27" s="103"/>
      <c r="MEE27" s="103"/>
      <c r="MEF27" s="103"/>
      <c r="MEG27" s="103"/>
      <c r="MEH27" s="103"/>
      <c r="MEI27" s="103"/>
      <c r="MEJ27" s="103"/>
      <c r="MEK27" s="103"/>
      <c r="MEL27" s="103"/>
      <c r="MEM27" s="103"/>
      <c r="MEN27" s="103"/>
      <c r="MEO27" s="103"/>
      <c r="MEP27" s="103"/>
      <c r="MEQ27" s="103"/>
      <c r="MER27" s="103"/>
      <c r="MES27" s="103"/>
      <c r="MET27" s="103"/>
      <c r="MEU27" s="103"/>
      <c r="MEV27" s="103"/>
      <c r="MEW27" s="103"/>
      <c r="MEX27" s="103"/>
      <c r="MEY27" s="103"/>
      <c r="MEZ27" s="103"/>
      <c r="MFA27" s="103"/>
      <c r="MFB27" s="103"/>
      <c r="MFC27" s="103"/>
      <c r="MFD27" s="103"/>
      <c r="MFE27" s="103"/>
      <c r="MFF27" s="103"/>
      <c r="MFG27" s="103"/>
      <c r="MFH27" s="103"/>
      <c r="MFI27" s="103"/>
      <c r="MFJ27" s="103"/>
      <c r="MFK27" s="103"/>
      <c r="MFL27" s="103"/>
      <c r="MFM27" s="103"/>
      <c r="MFN27" s="103"/>
      <c r="MFO27" s="103"/>
      <c r="MFP27" s="103"/>
      <c r="MFQ27" s="103"/>
      <c r="MFR27" s="103"/>
      <c r="MFS27" s="103"/>
      <c r="MFT27" s="103"/>
      <c r="MFU27" s="103"/>
      <c r="MFV27" s="103"/>
      <c r="MFW27" s="103"/>
      <c r="MFX27" s="103"/>
      <c r="MFY27" s="103"/>
      <c r="MFZ27" s="103"/>
      <c r="MGA27" s="103"/>
      <c r="MGB27" s="103"/>
      <c r="MGC27" s="103"/>
      <c r="MGD27" s="103"/>
      <c r="MGE27" s="103"/>
      <c r="MGF27" s="103"/>
      <c r="MGG27" s="103"/>
      <c r="MGH27" s="103"/>
      <c r="MGI27" s="103"/>
      <c r="MGJ27" s="103"/>
      <c r="MGK27" s="103"/>
      <c r="MGL27" s="103"/>
      <c r="MGM27" s="103"/>
      <c r="MGN27" s="103"/>
      <c r="MGO27" s="103"/>
      <c r="MGP27" s="103"/>
      <c r="MGQ27" s="103"/>
      <c r="MGR27" s="103"/>
      <c r="MGS27" s="103"/>
      <c r="MGT27" s="103"/>
      <c r="MGU27" s="103"/>
      <c r="MGV27" s="103"/>
      <c r="MGW27" s="103"/>
      <c r="MGX27" s="103"/>
      <c r="MGY27" s="103"/>
      <c r="MGZ27" s="103"/>
      <c r="MHA27" s="103"/>
      <c r="MHB27" s="103"/>
      <c r="MHC27" s="103"/>
      <c r="MHD27" s="103"/>
      <c r="MHE27" s="103"/>
      <c r="MHF27" s="103"/>
      <c r="MHG27" s="103"/>
      <c r="MHH27" s="103"/>
      <c r="MHI27" s="103"/>
      <c r="MHJ27" s="103"/>
      <c r="MHK27" s="103"/>
      <c r="MHL27" s="103"/>
      <c r="MHM27" s="103"/>
      <c r="MHN27" s="103"/>
      <c r="MHO27" s="103"/>
      <c r="MHP27" s="103"/>
      <c r="MHQ27" s="103"/>
      <c r="MHR27" s="103"/>
      <c r="MHS27" s="103"/>
      <c r="MHT27" s="103"/>
      <c r="MHU27" s="103"/>
      <c r="MHV27" s="103"/>
      <c r="MHW27" s="103"/>
      <c r="MHX27" s="103"/>
      <c r="MHY27" s="103"/>
      <c r="MHZ27" s="103"/>
      <c r="MIA27" s="103"/>
      <c r="MIB27" s="103"/>
      <c r="MIC27" s="103"/>
      <c r="MID27" s="103"/>
      <c r="MIE27" s="103"/>
      <c r="MIF27" s="103"/>
      <c r="MIG27" s="103"/>
      <c r="MIH27" s="103"/>
      <c r="MII27" s="103"/>
      <c r="MIJ27" s="103"/>
      <c r="MIK27" s="103"/>
      <c r="MIL27" s="103"/>
      <c r="MIM27" s="103"/>
      <c r="MIN27" s="103"/>
      <c r="MIO27" s="103"/>
      <c r="MIP27" s="103"/>
      <c r="MIQ27" s="103"/>
      <c r="MIR27" s="103"/>
      <c r="MIS27" s="103"/>
      <c r="MIT27" s="103"/>
      <c r="MIU27" s="103"/>
      <c r="MIV27" s="103"/>
      <c r="MIW27" s="103"/>
      <c r="MIX27" s="103"/>
      <c r="MIY27" s="103"/>
      <c r="MIZ27" s="103"/>
      <c r="MJA27" s="103"/>
      <c r="MJB27" s="103"/>
      <c r="MJC27" s="103"/>
      <c r="MJD27" s="103"/>
      <c r="MJE27" s="103"/>
      <c r="MJF27" s="103"/>
      <c r="MJG27" s="103"/>
      <c r="MJH27" s="103"/>
      <c r="MJI27" s="103"/>
      <c r="MJJ27" s="103"/>
      <c r="MJK27" s="103"/>
      <c r="MJL27" s="103"/>
      <c r="MJM27" s="103"/>
      <c r="MJN27" s="103"/>
      <c r="MJO27" s="103"/>
      <c r="MJP27" s="103"/>
      <c r="MJQ27" s="103"/>
      <c r="MJR27" s="103"/>
      <c r="MJS27" s="103"/>
      <c r="MJT27" s="103"/>
      <c r="MJU27" s="103"/>
      <c r="MJV27" s="103"/>
      <c r="MJW27" s="103"/>
      <c r="MJX27" s="103"/>
      <c r="MJY27" s="103"/>
      <c r="MJZ27" s="103"/>
      <c r="MKA27" s="103"/>
      <c r="MKB27" s="103"/>
      <c r="MKC27" s="103"/>
      <c r="MKD27" s="103"/>
      <c r="MKE27" s="103"/>
      <c r="MKF27" s="103"/>
      <c r="MKG27" s="103"/>
      <c r="MKH27" s="103"/>
      <c r="MKI27" s="103"/>
      <c r="MKJ27" s="103"/>
      <c r="MKK27" s="103"/>
      <c r="MKL27" s="103"/>
      <c r="MKM27" s="103"/>
      <c r="MKN27" s="103"/>
      <c r="MKO27" s="103"/>
      <c r="MKP27" s="103"/>
      <c r="MKQ27" s="103"/>
      <c r="MKR27" s="103"/>
      <c r="MKS27" s="103"/>
      <c r="MKT27" s="103"/>
      <c r="MKU27" s="103"/>
      <c r="MKV27" s="103"/>
      <c r="MKW27" s="103"/>
      <c r="MKX27" s="103"/>
      <c r="MKY27" s="103"/>
      <c r="MKZ27" s="103"/>
      <c r="MLA27" s="103"/>
      <c r="MLB27" s="103"/>
      <c r="MLC27" s="103"/>
      <c r="MLD27" s="103"/>
      <c r="MLE27" s="103"/>
      <c r="MLF27" s="103"/>
      <c r="MLG27" s="103"/>
      <c r="MLH27" s="103"/>
      <c r="MLI27" s="103"/>
      <c r="MLJ27" s="103"/>
      <c r="MLK27" s="103"/>
      <c r="MLL27" s="103"/>
      <c r="MLM27" s="103"/>
      <c r="MLN27" s="103"/>
      <c r="MLO27" s="103"/>
      <c r="MLP27" s="103"/>
      <c r="MLQ27" s="103"/>
      <c r="MLR27" s="103"/>
      <c r="MLS27" s="103"/>
      <c r="MLT27" s="103"/>
      <c r="MLU27" s="103"/>
      <c r="MLV27" s="103"/>
      <c r="MLW27" s="103"/>
      <c r="MLX27" s="103"/>
      <c r="MLY27" s="103"/>
      <c r="MLZ27" s="103"/>
      <c r="MMA27" s="103"/>
      <c r="MMB27" s="103"/>
      <c r="MMC27" s="103"/>
      <c r="MMD27" s="103"/>
      <c r="MME27" s="103"/>
      <c r="MMF27" s="103"/>
      <c r="MMG27" s="103"/>
      <c r="MMH27" s="103"/>
      <c r="MMI27" s="103"/>
      <c r="MMJ27" s="103"/>
      <c r="MMK27" s="103"/>
      <c r="MML27" s="103"/>
      <c r="MMM27" s="103"/>
      <c r="MMN27" s="103"/>
      <c r="MMO27" s="103"/>
      <c r="MMP27" s="103"/>
      <c r="MMQ27" s="103"/>
      <c r="MMR27" s="103"/>
      <c r="MMS27" s="103"/>
      <c r="MMT27" s="103"/>
      <c r="MMU27" s="103"/>
      <c r="MMV27" s="103"/>
      <c r="MMW27" s="103"/>
      <c r="MMX27" s="103"/>
      <c r="MMY27" s="103"/>
      <c r="MMZ27" s="103"/>
      <c r="MNA27" s="103"/>
      <c r="MNB27" s="103"/>
      <c r="MNC27" s="103"/>
      <c r="MND27" s="103"/>
      <c r="MNE27" s="103"/>
      <c r="MNF27" s="103"/>
      <c r="MNG27" s="103"/>
      <c r="MNH27" s="103"/>
      <c r="MNI27" s="103"/>
      <c r="MNJ27" s="103"/>
      <c r="MNK27" s="103"/>
      <c r="MNL27" s="103"/>
      <c r="MNM27" s="103"/>
      <c r="MNN27" s="103"/>
      <c r="MNO27" s="103"/>
      <c r="MNP27" s="103"/>
      <c r="MNQ27" s="103"/>
      <c r="MNR27" s="103"/>
      <c r="MNS27" s="103"/>
      <c r="MNT27" s="103"/>
      <c r="MNU27" s="103"/>
      <c r="MNV27" s="103"/>
      <c r="MNW27" s="103"/>
      <c r="MNX27" s="103"/>
      <c r="MNY27" s="103"/>
      <c r="MNZ27" s="103"/>
      <c r="MOA27" s="103"/>
      <c r="MOB27" s="103"/>
      <c r="MOC27" s="103"/>
      <c r="MOD27" s="103"/>
      <c r="MOE27" s="103"/>
      <c r="MOF27" s="103"/>
      <c r="MOG27" s="103"/>
      <c r="MOH27" s="103"/>
      <c r="MOI27" s="103"/>
      <c r="MOJ27" s="103"/>
      <c r="MOK27" s="103"/>
      <c r="MOL27" s="103"/>
      <c r="MOM27" s="103"/>
      <c r="MON27" s="103"/>
      <c r="MOO27" s="103"/>
      <c r="MOP27" s="103"/>
      <c r="MOQ27" s="103"/>
      <c r="MOR27" s="103"/>
      <c r="MOS27" s="103"/>
      <c r="MOT27" s="103"/>
      <c r="MOU27" s="103"/>
      <c r="MOV27" s="103"/>
      <c r="MOW27" s="103"/>
      <c r="MOX27" s="103"/>
      <c r="MOY27" s="103"/>
      <c r="MOZ27" s="103"/>
      <c r="MPA27" s="103"/>
      <c r="MPB27" s="103"/>
      <c r="MPC27" s="103"/>
      <c r="MPD27" s="103"/>
      <c r="MPE27" s="103"/>
      <c r="MPF27" s="103"/>
      <c r="MPG27" s="103"/>
      <c r="MPH27" s="103"/>
      <c r="MPI27" s="103"/>
      <c r="MPJ27" s="103"/>
      <c r="MPK27" s="103"/>
      <c r="MPL27" s="103"/>
      <c r="MPM27" s="103"/>
      <c r="MPN27" s="103"/>
      <c r="MPO27" s="103"/>
      <c r="MPP27" s="103"/>
      <c r="MPQ27" s="103"/>
      <c r="MPR27" s="103"/>
      <c r="MPS27" s="103"/>
      <c r="MPT27" s="103"/>
      <c r="MPU27" s="103"/>
      <c r="MPV27" s="103"/>
      <c r="MPW27" s="103"/>
      <c r="MPX27" s="103"/>
      <c r="MPY27" s="103"/>
      <c r="MPZ27" s="103"/>
      <c r="MQA27" s="103"/>
      <c r="MQB27" s="103"/>
      <c r="MQC27" s="103"/>
      <c r="MQD27" s="103"/>
      <c r="MQE27" s="103"/>
      <c r="MQF27" s="103"/>
      <c r="MQG27" s="103"/>
      <c r="MQH27" s="103"/>
      <c r="MQI27" s="103"/>
      <c r="MQJ27" s="103"/>
      <c r="MQK27" s="103"/>
      <c r="MQL27" s="103"/>
      <c r="MQM27" s="103"/>
      <c r="MQN27" s="103"/>
      <c r="MQO27" s="103"/>
      <c r="MQP27" s="103"/>
      <c r="MQQ27" s="103"/>
      <c r="MQR27" s="103"/>
      <c r="MQS27" s="103"/>
      <c r="MQT27" s="103"/>
      <c r="MQU27" s="103"/>
      <c r="MQV27" s="103"/>
      <c r="MQW27" s="103"/>
      <c r="MQX27" s="103"/>
      <c r="MQY27" s="103"/>
      <c r="MQZ27" s="103"/>
      <c r="MRA27" s="103"/>
      <c r="MRB27" s="103"/>
      <c r="MRC27" s="103"/>
      <c r="MRD27" s="103"/>
      <c r="MRE27" s="103"/>
      <c r="MRF27" s="103"/>
      <c r="MRG27" s="103"/>
      <c r="MRH27" s="103"/>
      <c r="MRI27" s="103"/>
      <c r="MRJ27" s="103"/>
      <c r="MRK27" s="103"/>
      <c r="MRL27" s="103"/>
      <c r="MRM27" s="103"/>
      <c r="MRN27" s="103"/>
      <c r="MRO27" s="103"/>
      <c r="MRP27" s="103"/>
      <c r="MRQ27" s="103"/>
      <c r="MRR27" s="103"/>
      <c r="MRS27" s="103"/>
      <c r="MRT27" s="103"/>
      <c r="MRU27" s="103"/>
      <c r="MRV27" s="103"/>
      <c r="MRW27" s="103"/>
      <c r="MRX27" s="103"/>
      <c r="MRY27" s="103"/>
      <c r="MRZ27" s="103"/>
      <c r="MSA27" s="103"/>
      <c r="MSB27" s="103"/>
      <c r="MSC27" s="103"/>
      <c r="MSD27" s="103"/>
      <c r="MSE27" s="103"/>
      <c r="MSF27" s="103"/>
      <c r="MSG27" s="103"/>
      <c r="MSH27" s="103"/>
      <c r="MSI27" s="103"/>
      <c r="MSJ27" s="103"/>
      <c r="MSK27" s="103"/>
      <c r="MSL27" s="103"/>
      <c r="MSM27" s="103"/>
      <c r="MSN27" s="103"/>
      <c r="MSO27" s="103"/>
      <c r="MSP27" s="103"/>
      <c r="MSQ27" s="103"/>
      <c r="MSR27" s="103"/>
      <c r="MSS27" s="103"/>
      <c r="MST27" s="103"/>
      <c r="MSU27" s="103"/>
      <c r="MSV27" s="103"/>
      <c r="MSW27" s="103"/>
      <c r="MSX27" s="103"/>
      <c r="MSY27" s="103"/>
      <c r="MSZ27" s="103"/>
      <c r="MTA27" s="103"/>
      <c r="MTB27" s="103"/>
      <c r="MTC27" s="103"/>
      <c r="MTD27" s="103"/>
      <c r="MTE27" s="103"/>
      <c r="MTF27" s="103"/>
      <c r="MTG27" s="103"/>
      <c r="MTH27" s="103"/>
      <c r="MTI27" s="103"/>
      <c r="MTJ27" s="103"/>
      <c r="MTK27" s="103"/>
      <c r="MTL27" s="103"/>
      <c r="MTM27" s="103"/>
      <c r="MTN27" s="103"/>
      <c r="MTO27" s="103"/>
      <c r="MTP27" s="103"/>
      <c r="MTQ27" s="103"/>
      <c r="MTR27" s="103"/>
      <c r="MTS27" s="103"/>
      <c r="MTT27" s="103"/>
      <c r="MTU27" s="103"/>
      <c r="MTV27" s="103"/>
      <c r="MTW27" s="103"/>
      <c r="MTX27" s="103"/>
      <c r="MTY27" s="103"/>
      <c r="MTZ27" s="103"/>
      <c r="MUA27" s="103"/>
      <c r="MUB27" s="103"/>
      <c r="MUC27" s="103"/>
      <c r="MUD27" s="103"/>
      <c r="MUE27" s="103"/>
      <c r="MUF27" s="103"/>
      <c r="MUG27" s="103"/>
      <c r="MUH27" s="103"/>
      <c r="MUI27" s="103"/>
      <c r="MUJ27" s="103"/>
      <c r="MUK27" s="103"/>
      <c r="MUL27" s="103"/>
      <c r="MUM27" s="103"/>
      <c r="MUN27" s="103"/>
      <c r="MUO27" s="103"/>
      <c r="MUP27" s="103"/>
      <c r="MUQ27" s="103"/>
      <c r="MUR27" s="103"/>
      <c r="MUS27" s="103"/>
      <c r="MUT27" s="103"/>
      <c r="MUU27" s="103"/>
      <c r="MUV27" s="103"/>
      <c r="MUW27" s="103"/>
      <c r="MUX27" s="103"/>
      <c r="MUY27" s="103"/>
      <c r="MUZ27" s="103"/>
      <c r="MVA27" s="103"/>
      <c r="MVB27" s="103"/>
      <c r="MVC27" s="103"/>
      <c r="MVD27" s="103"/>
      <c r="MVE27" s="103"/>
      <c r="MVF27" s="103"/>
      <c r="MVG27" s="103"/>
      <c r="MVH27" s="103"/>
      <c r="MVI27" s="103"/>
      <c r="MVJ27" s="103"/>
      <c r="MVK27" s="103"/>
      <c r="MVL27" s="103"/>
      <c r="MVM27" s="103"/>
      <c r="MVN27" s="103"/>
      <c r="MVO27" s="103"/>
      <c r="MVP27" s="103"/>
      <c r="MVQ27" s="103"/>
      <c r="MVR27" s="103"/>
      <c r="MVS27" s="103"/>
      <c r="MVT27" s="103"/>
      <c r="MVU27" s="103"/>
      <c r="MVV27" s="103"/>
      <c r="MVW27" s="103"/>
      <c r="MVX27" s="103"/>
      <c r="MVY27" s="103"/>
      <c r="MVZ27" s="103"/>
      <c r="MWA27" s="103"/>
      <c r="MWB27" s="103"/>
      <c r="MWC27" s="103"/>
      <c r="MWD27" s="103"/>
      <c r="MWE27" s="103"/>
      <c r="MWF27" s="103"/>
      <c r="MWG27" s="103"/>
      <c r="MWH27" s="103"/>
      <c r="MWI27" s="103"/>
      <c r="MWJ27" s="103"/>
      <c r="MWK27" s="103"/>
      <c r="MWL27" s="103"/>
      <c r="MWM27" s="103"/>
      <c r="MWN27" s="103"/>
      <c r="MWO27" s="103"/>
      <c r="MWP27" s="103"/>
      <c r="MWQ27" s="103"/>
      <c r="MWR27" s="103"/>
      <c r="MWS27" s="103"/>
      <c r="MWT27" s="103"/>
      <c r="MWU27" s="103"/>
      <c r="MWV27" s="103"/>
      <c r="MWW27" s="103"/>
      <c r="MWX27" s="103"/>
      <c r="MWY27" s="103"/>
      <c r="MWZ27" s="103"/>
      <c r="MXA27" s="103"/>
      <c r="MXB27" s="103"/>
      <c r="MXC27" s="103"/>
      <c r="MXD27" s="103"/>
      <c r="MXE27" s="103"/>
      <c r="MXF27" s="103"/>
      <c r="MXG27" s="103"/>
      <c r="MXH27" s="103"/>
      <c r="MXI27" s="103"/>
      <c r="MXJ27" s="103"/>
      <c r="MXK27" s="103"/>
      <c r="MXL27" s="103"/>
      <c r="MXM27" s="103"/>
      <c r="MXN27" s="103"/>
      <c r="MXO27" s="103"/>
      <c r="MXP27" s="103"/>
      <c r="MXQ27" s="103"/>
      <c r="MXR27" s="103"/>
      <c r="MXS27" s="103"/>
      <c r="MXT27" s="103"/>
      <c r="MXU27" s="103"/>
      <c r="MXV27" s="103"/>
      <c r="MXW27" s="103"/>
      <c r="MXX27" s="103"/>
      <c r="MXY27" s="103"/>
      <c r="MXZ27" s="103"/>
      <c r="MYA27" s="103"/>
      <c r="MYB27" s="103"/>
      <c r="MYC27" s="103"/>
      <c r="MYD27" s="103"/>
      <c r="MYE27" s="103"/>
      <c r="MYF27" s="103"/>
      <c r="MYG27" s="103"/>
      <c r="MYH27" s="103"/>
      <c r="MYI27" s="103"/>
      <c r="MYJ27" s="103"/>
      <c r="MYK27" s="103"/>
      <c r="MYL27" s="103"/>
      <c r="MYM27" s="103"/>
      <c r="MYN27" s="103"/>
      <c r="MYO27" s="103"/>
      <c r="MYP27" s="103"/>
      <c r="MYQ27" s="103"/>
      <c r="MYR27" s="103"/>
      <c r="MYS27" s="103"/>
      <c r="MYT27" s="103"/>
      <c r="MYU27" s="103"/>
      <c r="MYV27" s="103"/>
      <c r="MYW27" s="103"/>
      <c r="MYX27" s="103"/>
      <c r="MYY27" s="103"/>
      <c r="MYZ27" s="103"/>
      <c r="MZA27" s="103"/>
      <c r="MZB27" s="103"/>
      <c r="MZC27" s="103"/>
      <c r="MZD27" s="103"/>
      <c r="MZE27" s="103"/>
      <c r="MZF27" s="103"/>
      <c r="MZG27" s="103"/>
      <c r="MZH27" s="103"/>
      <c r="MZI27" s="103"/>
      <c r="MZJ27" s="103"/>
      <c r="MZK27" s="103"/>
      <c r="MZL27" s="103"/>
      <c r="MZM27" s="103"/>
      <c r="MZN27" s="103"/>
      <c r="MZO27" s="103"/>
      <c r="MZP27" s="103"/>
      <c r="MZQ27" s="103"/>
      <c r="MZR27" s="103"/>
      <c r="MZS27" s="103"/>
      <c r="MZT27" s="103"/>
      <c r="MZU27" s="103"/>
      <c r="MZV27" s="103"/>
      <c r="MZW27" s="103"/>
      <c r="MZX27" s="103"/>
      <c r="MZY27" s="103"/>
      <c r="MZZ27" s="103"/>
      <c r="NAA27" s="103"/>
      <c r="NAB27" s="103"/>
      <c r="NAC27" s="103"/>
      <c r="NAD27" s="103"/>
      <c r="NAE27" s="103"/>
      <c r="NAF27" s="103"/>
      <c r="NAG27" s="103"/>
      <c r="NAH27" s="103"/>
      <c r="NAI27" s="103"/>
      <c r="NAJ27" s="103"/>
      <c r="NAK27" s="103"/>
      <c r="NAL27" s="103"/>
      <c r="NAM27" s="103"/>
      <c r="NAN27" s="103"/>
      <c r="NAO27" s="103"/>
      <c r="NAP27" s="103"/>
      <c r="NAQ27" s="103"/>
      <c r="NAR27" s="103"/>
      <c r="NAS27" s="103"/>
      <c r="NAT27" s="103"/>
      <c r="NAU27" s="103"/>
      <c r="NAV27" s="103"/>
      <c r="NAW27" s="103"/>
      <c r="NAX27" s="103"/>
      <c r="NAY27" s="103"/>
      <c r="NAZ27" s="103"/>
      <c r="NBA27" s="103"/>
      <c r="NBB27" s="103"/>
      <c r="NBC27" s="103"/>
      <c r="NBD27" s="103"/>
      <c r="NBE27" s="103"/>
      <c r="NBF27" s="103"/>
      <c r="NBG27" s="103"/>
      <c r="NBH27" s="103"/>
      <c r="NBI27" s="103"/>
      <c r="NBJ27" s="103"/>
      <c r="NBK27" s="103"/>
      <c r="NBL27" s="103"/>
      <c r="NBM27" s="103"/>
      <c r="NBN27" s="103"/>
      <c r="NBO27" s="103"/>
      <c r="NBP27" s="103"/>
      <c r="NBQ27" s="103"/>
      <c r="NBR27" s="103"/>
      <c r="NBS27" s="103"/>
      <c r="NBT27" s="103"/>
      <c r="NBU27" s="103"/>
      <c r="NBV27" s="103"/>
      <c r="NBW27" s="103"/>
      <c r="NBX27" s="103"/>
      <c r="NBY27" s="103"/>
      <c r="NBZ27" s="103"/>
      <c r="NCA27" s="103"/>
      <c r="NCB27" s="103"/>
      <c r="NCC27" s="103"/>
      <c r="NCD27" s="103"/>
      <c r="NCE27" s="103"/>
      <c r="NCF27" s="103"/>
      <c r="NCG27" s="103"/>
      <c r="NCH27" s="103"/>
      <c r="NCI27" s="103"/>
      <c r="NCJ27" s="103"/>
      <c r="NCK27" s="103"/>
      <c r="NCL27" s="103"/>
      <c r="NCM27" s="103"/>
      <c r="NCN27" s="103"/>
      <c r="NCO27" s="103"/>
      <c r="NCP27" s="103"/>
      <c r="NCQ27" s="103"/>
      <c r="NCR27" s="103"/>
      <c r="NCS27" s="103"/>
      <c r="NCT27" s="103"/>
      <c r="NCU27" s="103"/>
      <c r="NCV27" s="103"/>
      <c r="NCW27" s="103"/>
      <c r="NCX27" s="103"/>
      <c r="NCY27" s="103"/>
      <c r="NCZ27" s="103"/>
      <c r="NDA27" s="103"/>
      <c r="NDB27" s="103"/>
      <c r="NDC27" s="103"/>
      <c r="NDD27" s="103"/>
      <c r="NDE27" s="103"/>
      <c r="NDF27" s="103"/>
      <c r="NDG27" s="103"/>
      <c r="NDH27" s="103"/>
      <c r="NDI27" s="103"/>
      <c r="NDJ27" s="103"/>
      <c r="NDK27" s="103"/>
      <c r="NDL27" s="103"/>
      <c r="NDM27" s="103"/>
      <c r="NDN27" s="103"/>
      <c r="NDO27" s="103"/>
      <c r="NDP27" s="103"/>
      <c r="NDQ27" s="103"/>
      <c r="NDR27" s="103"/>
      <c r="NDS27" s="103"/>
      <c r="NDT27" s="103"/>
      <c r="NDU27" s="103"/>
      <c r="NDV27" s="103"/>
      <c r="NDW27" s="103"/>
      <c r="NDX27" s="103"/>
      <c r="NDY27" s="103"/>
      <c r="NDZ27" s="103"/>
      <c r="NEA27" s="103"/>
      <c r="NEB27" s="103"/>
      <c r="NEC27" s="103"/>
      <c r="NED27" s="103"/>
      <c r="NEE27" s="103"/>
      <c r="NEF27" s="103"/>
      <c r="NEG27" s="103"/>
      <c r="NEH27" s="103"/>
      <c r="NEI27" s="103"/>
      <c r="NEJ27" s="103"/>
      <c r="NEK27" s="103"/>
      <c r="NEL27" s="103"/>
      <c r="NEM27" s="103"/>
      <c r="NEN27" s="103"/>
      <c r="NEO27" s="103"/>
      <c r="NEP27" s="103"/>
      <c r="NEQ27" s="103"/>
      <c r="NER27" s="103"/>
      <c r="NES27" s="103"/>
      <c r="NET27" s="103"/>
      <c r="NEU27" s="103"/>
      <c r="NEV27" s="103"/>
      <c r="NEW27" s="103"/>
      <c r="NEX27" s="103"/>
      <c r="NEY27" s="103"/>
      <c r="NEZ27" s="103"/>
      <c r="NFA27" s="103"/>
      <c r="NFB27" s="103"/>
      <c r="NFC27" s="103"/>
      <c r="NFD27" s="103"/>
      <c r="NFE27" s="103"/>
      <c r="NFF27" s="103"/>
      <c r="NFG27" s="103"/>
      <c r="NFH27" s="103"/>
      <c r="NFI27" s="103"/>
      <c r="NFJ27" s="103"/>
      <c r="NFK27" s="103"/>
      <c r="NFL27" s="103"/>
      <c r="NFM27" s="103"/>
      <c r="NFN27" s="103"/>
      <c r="NFO27" s="103"/>
      <c r="NFP27" s="103"/>
      <c r="NFQ27" s="103"/>
      <c r="NFR27" s="103"/>
      <c r="NFS27" s="103"/>
      <c r="NFT27" s="103"/>
      <c r="NFU27" s="103"/>
      <c r="NFV27" s="103"/>
      <c r="NFW27" s="103"/>
      <c r="NFX27" s="103"/>
      <c r="NFY27" s="103"/>
      <c r="NFZ27" s="103"/>
      <c r="NGA27" s="103"/>
      <c r="NGB27" s="103"/>
      <c r="NGC27" s="103"/>
      <c r="NGD27" s="103"/>
      <c r="NGE27" s="103"/>
      <c r="NGF27" s="103"/>
      <c r="NGG27" s="103"/>
      <c r="NGH27" s="103"/>
      <c r="NGI27" s="103"/>
      <c r="NGJ27" s="103"/>
      <c r="NGK27" s="103"/>
      <c r="NGL27" s="103"/>
      <c r="NGM27" s="103"/>
      <c r="NGN27" s="103"/>
      <c r="NGO27" s="103"/>
      <c r="NGP27" s="103"/>
      <c r="NGQ27" s="103"/>
      <c r="NGR27" s="103"/>
      <c r="NGS27" s="103"/>
      <c r="NGT27" s="103"/>
      <c r="NGU27" s="103"/>
      <c r="NGV27" s="103"/>
      <c r="NGW27" s="103"/>
      <c r="NGX27" s="103"/>
      <c r="NGY27" s="103"/>
      <c r="NGZ27" s="103"/>
      <c r="NHA27" s="103"/>
      <c r="NHB27" s="103"/>
      <c r="NHC27" s="103"/>
      <c r="NHD27" s="103"/>
      <c r="NHE27" s="103"/>
      <c r="NHF27" s="103"/>
      <c r="NHG27" s="103"/>
      <c r="NHH27" s="103"/>
      <c r="NHI27" s="103"/>
      <c r="NHJ27" s="103"/>
      <c r="NHK27" s="103"/>
      <c r="NHL27" s="103"/>
      <c r="NHM27" s="103"/>
      <c r="NHN27" s="103"/>
      <c r="NHO27" s="103"/>
      <c r="NHP27" s="103"/>
      <c r="NHQ27" s="103"/>
      <c r="NHR27" s="103"/>
      <c r="NHS27" s="103"/>
      <c r="NHT27" s="103"/>
      <c r="NHU27" s="103"/>
      <c r="NHV27" s="103"/>
      <c r="NHW27" s="103"/>
      <c r="NHX27" s="103"/>
      <c r="NHY27" s="103"/>
      <c r="NHZ27" s="103"/>
      <c r="NIA27" s="103"/>
      <c r="NIB27" s="103"/>
      <c r="NIC27" s="103"/>
      <c r="NID27" s="103"/>
      <c r="NIE27" s="103"/>
      <c r="NIF27" s="103"/>
      <c r="NIG27" s="103"/>
      <c r="NIH27" s="103"/>
      <c r="NII27" s="103"/>
      <c r="NIJ27" s="103"/>
      <c r="NIK27" s="103"/>
      <c r="NIL27" s="103"/>
      <c r="NIM27" s="103"/>
      <c r="NIN27" s="103"/>
      <c r="NIO27" s="103"/>
      <c r="NIP27" s="103"/>
      <c r="NIQ27" s="103"/>
      <c r="NIR27" s="103"/>
      <c r="NIS27" s="103"/>
      <c r="NIT27" s="103"/>
      <c r="NIU27" s="103"/>
      <c r="NIV27" s="103"/>
      <c r="NIW27" s="103"/>
      <c r="NIX27" s="103"/>
      <c r="NIY27" s="103"/>
      <c r="NIZ27" s="103"/>
      <c r="NJA27" s="103"/>
      <c r="NJB27" s="103"/>
      <c r="NJC27" s="103"/>
      <c r="NJD27" s="103"/>
      <c r="NJE27" s="103"/>
      <c r="NJF27" s="103"/>
      <c r="NJG27" s="103"/>
      <c r="NJH27" s="103"/>
      <c r="NJI27" s="103"/>
      <c r="NJJ27" s="103"/>
      <c r="NJK27" s="103"/>
      <c r="NJL27" s="103"/>
      <c r="NJM27" s="103"/>
      <c r="NJN27" s="103"/>
      <c r="NJO27" s="103"/>
      <c r="NJP27" s="103"/>
      <c r="NJQ27" s="103"/>
      <c r="NJR27" s="103"/>
      <c r="NJS27" s="103"/>
      <c r="NJT27" s="103"/>
      <c r="NJU27" s="103"/>
      <c r="NJV27" s="103"/>
      <c r="NJW27" s="103"/>
      <c r="NJX27" s="103"/>
      <c r="NJY27" s="103"/>
      <c r="NJZ27" s="103"/>
      <c r="NKA27" s="103"/>
      <c r="NKB27" s="103"/>
      <c r="NKC27" s="103"/>
      <c r="NKD27" s="103"/>
      <c r="NKE27" s="103"/>
      <c r="NKF27" s="103"/>
      <c r="NKG27" s="103"/>
      <c r="NKH27" s="103"/>
      <c r="NKI27" s="103"/>
      <c r="NKJ27" s="103"/>
      <c r="NKK27" s="103"/>
      <c r="NKL27" s="103"/>
      <c r="NKM27" s="103"/>
      <c r="NKN27" s="103"/>
      <c r="NKO27" s="103"/>
      <c r="NKP27" s="103"/>
      <c r="NKQ27" s="103"/>
      <c r="NKR27" s="103"/>
      <c r="NKS27" s="103"/>
      <c r="NKT27" s="103"/>
      <c r="NKU27" s="103"/>
      <c r="NKV27" s="103"/>
      <c r="NKW27" s="103"/>
      <c r="NKX27" s="103"/>
      <c r="NKY27" s="103"/>
      <c r="NKZ27" s="103"/>
      <c r="NLA27" s="103"/>
      <c r="NLB27" s="103"/>
      <c r="NLC27" s="103"/>
      <c r="NLD27" s="103"/>
      <c r="NLE27" s="103"/>
      <c r="NLF27" s="103"/>
      <c r="NLG27" s="103"/>
      <c r="NLH27" s="103"/>
      <c r="NLI27" s="103"/>
      <c r="NLJ27" s="103"/>
      <c r="NLK27" s="103"/>
      <c r="NLL27" s="103"/>
      <c r="NLM27" s="103"/>
      <c r="NLN27" s="103"/>
      <c r="NLO27" s="103"/>
      <c r="NLP27" s="103"/>
      <c r="NLQ27" s="103"/>
      <c r="NLR27" s="103"/>
      <c r="NLS27" s="103"/>
      <c r="NLT27" s="103"/>
      <c r="NLU27" s="103"/>
      <c r="NLV27" s="103"/>
      <c r="NLW27" s="103"/>
      <c r="NLX27" s="103"/>
      <c r="NLY27" s="103"/>
      <c r="NLZ27" s="103"/>
      <c r="NMA27" s="103"/>
      <c r="NMB27" s="103"/>
      <c r="NMC27" s="103"/>
      <c r="NMD27" s="103"/>
      <c r="NME27" s="103"/>
      <c r="NMF27" s="103"/>
      <c r="NMG27" s="103"/>
      <c r="NMH27" s="103"/>
      <c r="NMI27" s="103"/>
      <c r="NMJ27" s="103"/>
      <c r="NMK27" s="103"/>
      <c r="NML27" s="103"/>
      <c r="NMM27" s="103"/>
      <c r="NMN27" s="103"/>
      <c r="NMO27" s="103"/>
      <c r="NMP27" s="103"/>
      <c r="NMQ27" s="103"/>
      <c r="NMR27" s="103"/>
      <c r="NMS27" s="103"/>
      <c r="NMT27" s="103"/>
      <c r="NMU27" s="103"/>
      <c r="NMV27" s="103"/>
      <c r="NMW27" s="103"/>
      <c r="NMX27" s="103"/>
      <c r="NMY27" s="103"/>
      <c r="NMZ27" s="103"/>
      <c r="NNA27" s="103"/>
      <c r="NNB27" s="103"/>
      <c r="NNC27" s="103"/>
      <c r="NND27" s="103"/>
      <c r="NNE27" s="103"/>
      <c r="NNF27" s="103"/>
      <c r="NNG27" s="103"/>
      <c r="NNH27" s="103"/>
      <c r="NNI27" s="103"/>
      <c r="NNJ27" s="103"/>
      <c r="NNK27" s="103"/>
      <c r="NNL27" s="103"/>
      <c r="NNM27" s="103"/>
      <c r="NNN27" s="103"/>
      <c r="NNO27" s="103"/>
      <c r="NNP27" s="103"/>
      <c r="NNQ27" s="103"/>
      <c r="NNR27" s="103"/>
      <c r="NNS27" s="103"/>
      <c r="NNT27" s="103"/>
      <c r="NNU27" s="103"/>
      <c r="NNV27" s="103"/>
      <c r="NNW27" s="103"/>
      <c r="NNX27" s="103"/>
      <c r="NNY27" s="103"/>
      <c r="NNZ27" s="103"/>
      <c r="NOA27" s="103"/>
      <c r="NOB27" s="103"/>
      <c r="NOC27" s="103"/>
      <c r="NOD27" s="103"/>
      <c r="NOE27" s="103"/>
      <c r="NOF27" s="103"/>
      <c r="NOG27" s="103"/>
      <c r="NOH27" s="103"/>
      <c r="NOI27" s="103"/>
      <c r="NOJ27" s="103"/>
      <c r="NOK27" s="103"/>
      <c r="NOL27" s="103"/>
      <c r="NOM27" s="103"/>
      <c r="NON27" s="103"/>
      <c r="NOO27" s="103"/>
      <c r="NOP27" s="103"/>
      <c r="NOQ27" s="103"/>
      <c r="NOR27" s="103"/>
      <c r="NOS27" s="103"/>
      <c r="NOT27" s="103"/>
      <c r="NOU27" s="103"/>
      <c r="NOV27" s="103"/>
      <c r="NOW27" s="103"/>
      <c r="NOX27" s="103"/>
      <c r="NOY27" s="103"/>
      <c r="NOZ27" s="103"/>
      <c r="NPA27" s="103"/>
      <c r="NPB27" s="103"/>
      <c r="NPC27" s="103"/>
      <c r="NPD27" s="103"/>
      <c r="NPE27" s="103"/>
      <c r="NPF27" s="103"/>
      <c r="NPG27" s="103"/>
      <c r="NPH27" s="103"/>
      <c r="NPI27" s="103"/>
      <c r="NPJ27" s="103"/>
      <c r="NPK27" s="103"/>
      <c r="NPL27" s="103"/>
      <c r="NPM27" s="103"/>
      <c r="NPN27" s="103"/>
      <c r="NPO27" s="103"/>
      <c r="NPP27" s="103"/>
      <c r="NPQ27" s="103"/>
      <c r="NPR27" s="103"/>
      <c r="NPS27" s="103"/>
      <c r="NPT27" s="103"/>
      <c r="NPU27" s="103"/>
      <c r="NPV27" s="103"/>
      <c r="NPW27" s="103"/>
      <c r="NPX27" s="103"/>
      <c r="NPY27" s="103"/>
      <c r="NPZ27" s="103"/>
      <c r="NQA27" s="103"/>
      <c r="NQB27" s="103"/>
      <c r="NQC27" s="103"/>
      <c r="NQD27" s="103"/>
      <c r="NQE27" s="103"/>
      <c r="NQF27" s="103"/>
      <c r="NQG27" s="103"/>
      <c r="NQH27" s="103"/>
      <c r="NQI27" s="103"/>
      <c r="NQJ27" s="103"/>
      <c r="NQK27" s="103"/>
      <c r="NQL27" s="103"/>
      <c r="NQM27" s="103"/>
      <c r="NQN27" s="103"/>
      <c r="NQO27" s="103"/>
      <c r="NQP27" s="103"/>
      <c r="NQQ27" s="103"/>
      <c r="NQR27" s="103"/>
      <c r="NQS27" s="103"/>
      <c r="NQT27" s="103"/>
      <c r="NQU27" s="103"/>
      <c r="NQV27" s="103"/>
      <c r="NQW27" s="103"/>
      <c r="NQX27" s="103"/>
      <c r="NQY27" s="103"/>
      <c r="NQZ27" s="103"/>
      <c r="NRA27" s="103"/>
      <c r="NRB27" s="103"/>
      <c r="NRC27" s="103"/>
      <c r="NRD27" s="103"/>
      <c r="NRE27" s="103"/>
      <c r="NRF27" s="103"/>
      <c r="NRG27" s="103"/>
      <c r="NRH27" s="103"/>
      <c r="NRI27" s="103"/>
      <c r="NRJ27" s="103"/>
      <c r="NRK27" s="103"/>
      <c r="NRL27" s="103"/>
      <c r="NRM27" s="103"/>
      <c r="NRN27" s="103"/>
      <c r="NRO27" s="103"/>
      <c r="NRP27" s="103"/>
      <c r="NRQ27" s="103"/>
      <c r="NRR27" s="103"/>
      <c r="NRS27" s="103"/>
      <c r="NRT27" s="103"/>
      <c r="NRU27" s="103"/>
      <c r="NRV27" s="103"/>
      <c r="NRW27" s="103"/>
      <c r="NRX27" s="103"/>
      <c r="NRY27" s="103"/>
      <c r="NRZ27" s="103"/>
      <c r="NSA27" s="103"/>
      <c r="NSB27" s="103"/>
      <c r="NSC27" s="103"/>
      <c r="NSD27" s="103"/>
      <c r="NSE27" s="103"/>
      <c r="NSF27" s="103"/>
      <c r="NSG27" s="103"/>
      <c r="NSH27" s="103"/>
      <c r="NSI27" s="103"/>
      <c r="NSJ27" s="103"/>
      <c r="NSK27" s="103"/>
      <c r="NSL27" s="103"/>
      <c r="NSM27" s="103"/>
      <c r="NSN27" s="103"/>
      <c r="NSO27" s="103"/>
      <c r="NSP27" s="103"/>
      <c r="NSQ27" s="103"/>
      <c r="NSR27" s="103"/>
      <c r="NSS27" s="103"/>
      <c r="NST27" s="103"/>
      <c r="NSU27" s="103"/>
      <c r="NSV27" s="103"/>
      <c r="NSW27" s="103"/>
      <c r="NSX27" s="103"/>
      <c r="NSY27" s="103"/>
      <c r="NSZ27" s="103"/>
      <c r="NTA27" s="103"/>
      <c r="NTB27" s="103"/>
      <c r="NTC27" s="103"/>
      <c r="NTD27" s="103"/>
      <c r="NTE27" s="103"/>
      <c r="NTF27" s="103"/>
      <c r="NTG27" s="103"/>
      <c r="NTH27" s="103"/>
      <c r="NTI27" s="103"/>
      <c r="NTJ27" s="103"/>
      <c r="NTK27" s="103"/>
      <c r="NTL27" s="103"/>
      <c r="NTM27" s="103"/>
      <c r="NTN27" s="103"/>
      <c r="NTO27" s="103"/>
      <c r="NTP27" s="103"/>
      <c r="NTQ27" s="103"/>
      <c r="NTR27" s="103"/>
      <c r="NTS27" s="103"/>
      <c r="NTT27" s="103"/>
      <c r="NTU27" s="103"/>
      <c r="NTV27" s="103"/>
      <c r="NTW27" s="103"/>
      <c r="NTX27" s="103"/>
      <c r="NTY27" s="103"/>
      <c r="NTZ27" s="103"/>
      <c r="NUA27" s="103"/>
      <c r="NUB27" s="103"/>
      <c r="NUC27" s="103"/>
      <c r="NUD27" s="103"/>
      <c r="NUE27" s="103"/>
      <c r="NUF27" s="103"/>
      <c r="NUG27" s="103"/>
      <c r="NUH27" s="103"/>
      <c r="NUI27" s="103"/>
      <c r="NUJ27" s="103"/>
      <c r="NUK27" s="103"/>
      <c r="NUL27" s="103"/>
      <c r="NUM27" s="103"/>
      <c r="NUN27" s="103"/>
      <c r="NUO27" s="103"/>
      <c r="NUP27" s="103"/>
      <c r="NUQ27" s="103"/>
      <c r="NUR27" s="103"/>
      <c r="NUS27" s="103"/>
      <c r="NUT27" s="103"/>
      <c r="NUU27" s="103"/>
      <c r="NUV27" s="103"/>
      <c r="NUW27" s="103"/>
      <c r="NUX27" s="103"/>
      <c r="NUY27" s="103"/>
      <c r="NUZ27" s="103"/>
      <c r="NVA27" s="103"/>
      <c r="NVB27" s="103"/>
      <c r="NVC27" s="103"/>
      <c r="NVD27" s="103"/>
      <c r="NVE27" s="103"/>
      <c r="NVF27" s="103"/>
      <c r="NVG27" s="103"/>
      <c r="NVH27" s="103"/>
      <c r="NVI27" s="103"/>
      <c r="NVJ27" s="103"/>
      <c r="NVK27" s="103"/>
      <c r="NVL27" s="103"/>
      <c r="NVM27" s="103"/>
      <c r="NVN27" s="103"/>
      <c r="NVO27" s="103"/>
      <c r="NVP27" s="103"/>
      <c r="NVQ27" s="103"/>
      <c r="NVR27" s="103"/>
      <c r="NVS27" s="103"/>
      <c r="NVT27" s="103"/>
      <c r="NVU27" s="103"/>
      <c r="NVV27" s="103"/>
      <c r="NVW27" s="103"/>
      <c r="NVX27" s="103"/>
      <c r="NVY27" s="103"/>
      <c r="NVZ27" s="103"/>
      <c r="NWA27" s="103"/>
      <c r="NWB27" s="103"/>
      <c r="NWC27" s="103"/>
      <c r="NWD27" s="103"/>
      <c r="NWE27" s="103"/>
      <c r="NWF27" s="103"/>
      <c r="NWG27" s="103"/>
      <c r="NWH27" s="103"/>
      <c r="NWI27" s="103"/>
      <c r="NWJ27" s="103"/>
      <c r="NWK27" s="103"/>
      <c r="NWL27" s="103"/>
      <c r="NWM27" s="103"/>
      <c r="NWN27" s="103"/>
      <c r="NWO27" s="103"/>
      <c r="NWP27" s="103"/>
      <c r="NWQ27" s="103"/>
      <c r="NWR27" s="103"/>
      <c r="NWS27" s="103"/>
      <c r="NWT27" s="103"/>
      <c r="NWU27" s="103"/>
      <c r="NWV27" s="103"/>
      <c r="NWW27" s="103"/>
      <c r="NWX27" s="103"/>
      <c r="NWY27" s="103"/>
      <c r="NWZ27" s="103"/>
      <c r="NXA27" s="103"/>
      <c r="NXB27" s="103"/>
      <c r="NXC27" s="103"/>
      <c r="NXD27" s="103"/>
      <c r="NXE27" s="103"/>
      <c r="NXF27" s="103"/>
      <c r="NXG27" s="103"/>
      <c r="NXH27" s="103"/>
      <c r="NXI27" s="103"/>
      <c r="NXJ27" s="103"/>
      <c r="NXK27" s="103"/>
      <c r="NXL27" s="103"/>
      <c r="NXM27" s="103"/>
      <c r="NXN27" s="103"/>
      <c r="NXO27" s="103"/>
      <c r="NXP27" s="103"/>
      <c r="NXQ27" s="103"/>
      <c r="NXR27" s="103"/>
      <c r="NXS27" s="103"/>
      <c r="NXT27" s="103"/>
      <c r="NXU27" s="103"/>
      <c r="NXV27" s="103"/>
      <c r="NXW27" s="103"/>
      <c r="NXX27" s="103"/>
      <c r="NXY27" s="103"/>
      <c r="NXZ27" s="103"/>
      <c r="NYA27" s="103"/>
      <c r="NYB27" s="103"/>
      <c r="NYC27" s="103"/>
      <c r="NYD27" s="103"/>
      <c r="NYE27" s="103"/>
      <c r="NYF27" s="103"/>
      <c r="NYG27" s="103"/>
      <c r="NYH27" s="103"/>
      <c r="NYI27" s="103"/>
      <c r="NYJ27" s="103"/>
      <c r="NYK27" s="103"/>
      <c r="NYL27" s="103"/>
      <c r="NYM27" s="103"/>
      <c r="NYN27" s="103"/>
      <c r="NYO27" s="103"/>
      <c r="NYP27" s="103"/>
      <c r="NYQ27" s="103"/>
      <c r="NYR27" s="103"/>
      <c r="NYS27" s="103"/>
      <c r="NYT27" s="103"/>
      <c r="NYU27" s="103"/>
      <c r="NYV27" s="103"/>
      <c r="NYW27" s="103"/>
      <c r="NYX27" s="103"/>
      <c r="NYY27" s="103"/>
      <c r="NYZ27" s="103"/>
      <c r="NZA27" s="103"/>
      <c r="NZB27" s="103"/>
      <c r="NZC27" s="103"/>
      <c r="NZD27" s="103"/>
      <c r="NZE27" s="103"/>
      <c r="NZF27" s="103"/>
      <c r="NZG27" s="103"/>
      <c r="NZH27" s="103"/>
      <c r="NZI27" s="103"/>
      <c r="NZJ27" s="103"/>
      <c r="NZK27" s="103"/>
      <c r="NZL27" s="103"/>
      <c r="NZM27" s="103"/>
      <c r="NZN27" s="103"/>
      <c r="NZO27" s="103"/>
      <c r="NZP27" s="103"/>
      <c r="NZQ27" s="103"/>
      <c r="NZR27" s="103"/>
      <c r="NZS27" s="103"/>
      <c r="NZT27" s="103"/>
      <c r="NZU27" s="103"/>
      <c r="NZV27" s="103"/>
      <c r="NZW27" s="103"/>
      <c r="NZX27" s="103"/>
      <c r="NZY27" s="103"/>
      <c r="NZZ27" s="103"/>
      <c r="OAA27" s="103"/>
      <c r="OAB27" s="103"/>
      <c r="OAC27" s="103"/>
      <c r="OAD27" s="103"/>
      <c r="OAE27" s="103"/>
      <c r="OAF27" s="103"/>
      <c r="OAG27" s="103"/>
      <c r="OAH27" s="103"/>
      <c r="OAI27" s="103"/>
      <c r="OAJ27" s="103"/>
      <c r="OAK27" s="103"/>
      <c r="OAL27" s="103"/>
      <c r="OAM27" s="103"/>
      <c r="OAN27" s="103"/>
      <c r="OAO27" s="103"/>
      <c r="OAP27" s="103"/>
      <c r="OAQ27" s="103"/>
      <c r="OAR27" s="103"/>
      <c r="OAS27" s="103"/>
      <c r="OAT27" s="103"/>
      <c r="OAU27" s="103"/>
      <c r="OAV27" s="103"/>
      <c r="OAW27" s="103"/>
      <c r="OAX27" s="103"/>
      <c r="OAY27" s="103"/>
      <c r="OAZ27" s="103"/>
      <c r="OBA27" s="103"/>
      <c r="OBB27" s="103"/>
      <c r="OBC27" s="103"/>
      <c r="OBD27" s="103"/>
      <c r="OBE27" s="103"/>
      <c r="OBF27" s="103"/>
      <c r="OBG27" s="103"/>
      <c r="OBH27" s="103"/>
      <c r="OBI27" s="103"/>
      <c r="OBJ27" s="103"/>
      <c r="OBK27" s="103"/>
      <c r="OBL27" s="103"/>
      <c r="OBM27" s="103"/>
      <c r="OBN27" s="103"/>
      <c r="OBO27" s="103"/>
      <c r="OBP27" s="103"/>
      <c r="OBQ27" s="103"/>
      <c r="OBR27" s="103"/>
      <c r="OBS27" s="103"/>
      <c r="OBT27" s="103"/>
      <c r="OBU27" s="103"/>
      <c r="OBV27" s="103"/>
      <c r="OBW27" s="103"/>
      <c r="OBX27" s="103"/>
      <c r="OBY27" s="103"/>
      <c r="OBZ27" s="103"/>
      <c r="OCA27" s="103"/>
      <c r="OCB27" s="103"/>
      <c r="OCC27" s="103"/>
      <c r="OCD27" s="103"/>
      <c r="OCE27" s="103"/>
      <c r="OCF27" s="103"/>
      <c r="OCG27" s="103"/>
      <c r="OCH27" s="103"/>
      <c r="OCI27" s="103"/>
      <c r="OCJ27" s="103"/>
      <c r="OCK27" s="103"/>
      <c r="OCL27" s="103"/>
      <c r="OCM27" s="103"/>
      <c r="OCN27" s="103"/>
      <c r="OCO27" s="103"/>
      <c r="OCP27" s="103"/>
      <c r="OCQ27" s="103"/>
      <c r="OCR27" s="103"/>
      <c r="OCS27" s="103"/>
      <c r="OCT27" s="103"/>
      <c r="OCU27" s="103"/>
      <c r="OCV27" s="103"/>
      <c r="OCW27" s="103"/>
      <c r="OCX27" s="103"/>
      <c r="OCY27" s="103"/>
      <c r="OCZ27" s="103"/>
      <c r="ODA27" s="103"/>
      <c r="ODB27" s="103"/>
      <c r="ODC27" s="103"/>
      <c r="ODD27" s="103"/>
      <c r="ODE27" s="103"/>
      <c r="ODF27" s="103"/>
      <c r="ODG27" s="103"/>
      <c r="ODH27" s="103"/>
      <c r="ODI27" s="103"/>
      <c r="ODJ27" s="103"/>
      <c r="ODK27" s="103"/>
      <c r="ODL27" s="103"/>
      <c r="ODM27" s="103"/>
      <c r="ODN27" s="103"/>
      <c r="ODO27" s="103"/>
      <c r="ODP27" s="103"/>
      <c r="ODQ27" s="103"/>
      <c r="ODR27" s="103"/>
      <c r="ODS27" s="103"/>
      <c r="ODT27" s="103"/>
      <c r="ODU27" s="103"/>
      <c r="ODV27" s="103"/>
      <c r="ODW27" s="103"/>
      <c r="ODX27" s="103"/>
      <c r="ODY27" s="103"/>
      <c r="ODZ27" s="103"/>
      <c r="OEA27" s="103"/>
      <c r="OEB27" s="103"/>
      <c r="OEC27" s="103"/>
      <c r="OED27" s="103"/>
      <c r="OEE27" s="103"/>
      <c r="OEF27" s="103"/>
      <c r="OEG27" s="103"/>
      <c r="OEH27" s="103"/>
      <c r="OEI27" s="103"/>
      <c r="OEJ27" s="103"/>
      <c r="OEK27" s="103"/>
      <c r="OEL27" s="103"/>
      <c r="OEM27" s="103"/>
      <c r="OEN27" s="103"/>
      <c r="OEO27" s="103"/>
      <c r="OEP27" s="103"/>
      <c r="OEQ27" s="103"/>
      <c r="OER27" s="103"/>
      <c r="OES27" s="103"/>
      <c r="OET27" s="103"/>
      <c r="OEU27" s="103"/>
      <c r="OEV27" s="103"/>
      <c r="OEW27" s="103"/>
      <c r="OEX27" s="103"/>
      <c r="OEY27" s="103"/>
      <c r="OEZ27" s="103"/>
      <c r="OFA27" s="103"/>
      <c r="OFB27" s="103"/>
      <c r="OFC27" s="103"/>
      <c r="OFD27" s="103"/>
      <c r="OFE27" s="103"/>
      <c r="OFF27" s="103"/>
      <c r="OFG27" s="103"/>
      <c r="OFH27" s="103"/>
      <c r="OFI27" s="103"/>
      <c r="OFJ27" s="103"/>
      <c r="OFK27" s="103"/>
      <c r="OFL27" s="103"/>
      <c r="OFM27" s="103"/>
      <c r="OFN27" s="103"/>
      <c r="OFO27" s="103"/>
      <c r="OFP27" s="103"/>
      <c r="OFQ27" s="103"/>
      <c r="OFR27" s="103"/>
      <c r="OFS27" s="103"/>
      <c r="OFT27" s="103"/>
      <c r="OFU27" s="103"/>
      <c r="OFV27" s="103"/>
      <c r="OFW27" s="103"/>
      <c r="OFX27" s="103"/>
      <c r="OFY27" s="103"/>
      <c r="OFZ27" s="103"/>
      <c r="OGA27" s="103"/>
      <c r="OGB27" s="103"/>
      <c r="OGC27" s="103"/>
      <c r="OGD27" s="103"/>
      <c r="OGE27" s="103"/>
      <c r="OGF27" s="103"/>
      <c r="OGG27" s="103"/>
      <c r="OGH27" s="103"/>
      <c r="OGI27" s="103"/>
      <c r="OGJ27" s="103"/>
      <c r="OGK27" s="103"/>
      <c r="OGL27" s="103"/>
      <c r="OGM27" s="103"/>
      <c r="OGN27" s="103"/>
      <c r="OGO27" s="103"/>
      <c r="OGP27" s="103"/>
      <c r="OGQ27" s="103"/>
      <c r="OGR27" s="103"/>
      <c r="OGS27" s="103"/>
      <c r="OGT27" s="103"/>
      <c r="OGU27" s="103"/>
      <c r="OGV27" s="103"/>
      <c r="OGW27" s="103"/>
      <c r="OGX27" s="103"/>
      <c r="OGY27" s="103"/>
      <c r="OGZ27" s="103"/>
      <c r="OHA27" s="103"/>
      <c r="OHB27" s="103"/>
      <c r="OHC27" s="103"/>
      <c r="OHD27" s="103"/>
      <c r="OHE27" s="103"/>
      <c r="OHF27" s="103"/>
      <c r="OHG27" s="103"/>
      <c r="OHH27" s="103"/>
      <c r="OHI27" s="103"/>
      <c r="OHJ27" s="103"/>
      <c r="OHK27" s="103"/>
      <c r="OHL27" s="103"/>
      <c r="OHM27" s="103"/>
      <c r="OHN27" s="103"/>
      <c r="OHO27" s="103"/>
      <c r="OHP27" s="103"/>
      <c r="OHQ27" s="103"/>
      <c r="OHR27" s="103"/>
      <c r="OHS27" s="103"/>
      <c r="OHT27" s="103"/>
      <c r="OHU27" s="103"/>
      <c r="OHV27" s="103"/>
      <c r="OHW27" s="103"/>
      <c r="OHX27" s="103"/>
      <c r="OHY27" s="103"/>
      <c r="OHZ27" s="103"/>
      <c r="OIA27" s="103"/>
      <c r="OIB27" s="103"/>
      <c r="OIC27" s="103"/>
      <c r="OID27" s="103"/>
      <c r="OIE27" s="103"/>
      <c r="OIF27" s="103"/>
      <c r="OIG27" s="103"/>
      <c r="OIH27" s="103"/>
      <c r="OII27" s="103"/>
      <c r="OIJ27" s="103"/>
      <c r="OIK27" s="103"/>
      <c r="OIL27" s="103"/>
      <c r="OIM27" s="103"/>
      <c r="OIN27" s="103"/>
      <c r="OIO27" s="103"/>
      <c r="OIP27" s="103"/>
      <c r="OIQ27" s="103"/>
      <c r="OIR27" s="103"/>
      <c r="OIS27" s="103"/>
      <c r="OIT27" s="103"/>
      <c r="OIU27" s="103"/>
      <c r="OIV27" s="103"/>
      <c r="OIW27" s="103"/>
      <c r="OIX27" s="103"/>
      <c r="OIY27" s="103"/>
      <c r="OIZ27" s="103"/>
      <c r="OJA27" s="103"/>
      <c r="OJB27" s="103"/>
      <c r="OJC27" s="103"/>
      <c r="OJD27" s="103"/>
      <c r="OJE27" s="103"/>
      <c r="OJF27" s="103"/>
      <c r="OJG27" s="103"/>
      <c r="OJH27" s="103"/>
      <c r="OJI27" s="103"/>
      <c r="OJJ27" s="103"/>
      <c r="OJK27" s="103"/>
      <c r="OJL27" s="103"/>
      <c r="OJM27" s="103"/>
      <c r="OJN27" s="103"/>
      <c r="OJO27" s="103"/>
      <c r="OJP27" s="103"/>
      <c r="OJQ27" s="103"/>
      <c r="OJR27" s="103"/>
      <c r="OJS27" s="103"/>
      <c r="OJT27" s="103"/>
      <c r="OJU27" s="103"/>
      <c r="OJV27" s="103"/>
      <c r="OJW27" s="103"/>
      <c r="OJX27" s="103"/>
      <c r="OJY27" s="103"/>
      <c r="OJZ27" s="103"/>
      <c r="OKA27" s="103"/>
      <c r="OKB27" s="103"/>
      <c r="OKC27" s="103"/>
      <c r="OKD27" s="103"/>
      <c r="OKE27" s="103"/>
      <c r="OKF27" s="103"/>
      <c r="OKG27" s="103"/>
      <c r="OKH27" s="103"/>
      <c r="OKI27" s="103"/>
      <c r="OKJ27" s="103"/>
      <c r="OKK27" s="103"/>
      <c r="OKL27" s="103"/>
      <c r="OKM27" s="103"/>
      <c r="OKN27" s="103"/>
      <c r="OKO27" s="103"/>
      <c r="OKP27" s="103"/>
      <c r="OKQ27" s="103"/>
      <c r="OKR27" s="103"/>
      <c r="OKS27" s="103"/>
      <c r="OKT27" s="103"/>
      <c r="OKU27" s="103"/>
      <c r="OKV27" s="103"/>
      <c r="OKW27" s="103"/>
      <c r="OKX27" s="103"/>
      <c r="OKY27" s="103"/>
      <c r="OKZ27" s="103"/>
      <c r="OLA27" s="103"/>
      <c r="OLB27" s="103"/>
      <c r="OLC27" s="103"/>
      <c r="OLD27" s="103"/>
      <c r="OLE27" s="103"/>
      <c r="OLF27" s="103"/>
      <c r="OLG27" s="103"/>
      <c r="OLH27" s="103"/>
      <c r="OLI27" s="103"/>
      <c r="OLJ27" s="103"/>
      <c r="OLK27" s="103"/>
      <c r="OLL27" s="103"/>
      <c r="OLM27" s="103"/>
      <c r="OLN27" s="103"/>
      <c r="OLO27" s="103"/>
      <c r="OLP27" s="103"/>
      <c r="OLQ27" s="103"/>
      <c r="OLR27" s="103"/>
      <c r="OLS27" s="103"/>
      <c r="OLT27" s="103"/>
      <c r="OLU27" s="103"/>
      <c r="OLV27" s="103"/>
      <c r="OLW27" s="103"/>
      <c r="OLX27" s="103"/>
      <c r="OLY27" s="103"/>
      <c r="OLZ27" s="103"/>
      <c r="OMA27" s="103"/>
      <c r="OMB27" s="103"/>
      <c r="OMC27" s="103"/>
      <c r="OMD27" s="103"/>
      <c r="OME27" s="103"/>
      <c r="OMF27" s="103"/>
      <c r="OMG27" s="103"/>
      <c r="OMH27" s="103"/>
      <c r="OMI27" s="103"/>
      <c r="OMJ27" s="103"/>
      <c r="OMK27" s="103"/>
      <c r="OML27" s="103"/>
      <c r="OMM27" s="103"/>
      <c r="OMN27" s="103"/>
      <c r="OMO27" s="103"/>
      <c r="OMP27" s="103"/>
      <c r="OMQ27" s="103"/>
      <c r="OMR27" s="103"/>
      <c r="OMS27" s="103"/>
      <c r="OMT27" s="103"/>
      <c r="OMU27" s="103"/>
      <c r="OMV27" s="103"/>
      <c r="OMW27" s="103"/>
      <c r="OMX27" s="103"/>
      <c r="OMY27" s="103"/>
      <c r="OMZ27" s="103"/>
      <c r="ONA27" s="103"/>
      <c r="ONB27" s="103"/>
      <c r="ONC27" s="103"/>
      <c r="OND27" s="103"/>
      <c r="ONE27" s="103"/>
      <c r="ONF27" s="103"/>
      <c r="ONG27" s="103"/>
      <c r="ONH27" s="103"/>
      <c r="ONI27" s="103"/>
      <c r="ONJ27" s="103"/>
      <c r="ONK27" s="103"/>
      <c r="ONL27" s="103"/>
      <c r="ONM27" s="103"/>
      <c r="ONN27" s="103"/>
      <c r="ONO27" s="103"/>
      <c r="ONP27" s="103"/>
      <c r="ONQ27" s="103"/>
      <c r="ONR27" s="103"/>
      <c r="ONS27" s="103"/>
      <c r="ONT27" s="103"/>
      <c r="ONU27" s="103"/>
      <c r="ONV27" s="103"/>
      <c r="ONW27" s="103"/>
      <c r="ONX27" s="103"/>
      <c r="ONY27" s="103"/>
      <c r="ONZ27" s="103"/>
      <c r="OOA27" s="103"/>
      <c r="OOB27" s="103"/>
      <c r="OOC27" s="103"/>
      <c r="OOD27" s="103"/>
      <c r="OOE27" s="103"/>
      <c r="OOF27" s="103"/>
      <c r="OOG27" s="103"/>
      <c r="OOH27" s="103"/>
      <c r="OOI27" s="103"/>
      <c r="OOJ27" s="103"/>
      <c r="OOK27" s="103"/>
      <c r="OOL27" s="103"/>
      <c r="OOM27" s="103"/>
      <c r="OON27" s="103"/>
      <c r="OOO27" s="103"/>
      <c r="OOP27" s="103"/>
      <c r="OOQ27" s="103"/>
      <c r="OOR27" s="103"/>
      <c r="OOS27" s="103"/>
      <c r="OOT27" s="103"/>
      <c r="OOU27" s="103"/>
      <c r="OOV27" s="103"/>
      <c r="OOW27" s="103"/>
      <c r="OOX27" s="103"/>
      <c r="OOY27" s="103"/>
      <c r="OOZ27" s="103"/>
      <c r="OPA27" s="103"/>
      <c r="OPB27" s="103"/>
      <c r="OPC27" s="103"/>
      <c r="OPD27" s="103"/>
      <c r="OPE27" s="103"/>
      <c r="OPF27" s="103"/>
      <c r="OPG27" s="103"/>
      <c r="OPH27" s="103"/>
      <c r="OPI27" s="103"/>
      <c r="OPJ27" s="103"/>
      <c r="OPK27" s="103"/>
      <c r="OPL27" s="103"/>
      <c r="OPM27" s="103"/>
      <c r="OPN27" s="103"/>
      <c r="OPO27" s="103"/>
      <c r="OPP27" s="103"/>
      <c r="OPQ27" s="103"/>
      <c r="OPR27" s="103"/>
      <c r="OPS27" s="103"/>
      <c r="OPT27" s="103"/>
      <c r="OPU27" s="103"/>
      <c r="OPV27" s="103"/>
      <c r="OPW27" s="103"/>
      <c r="OPX27" s="103"/>
      <c r="OPY27" s="103"/>
      <c r="OPZ27" s="103"/>
      <c r="OQA27" s="103"/>
      <c r="OQB27" s="103"/>
      <c r="OQC27" s="103"/>
      <c r="OQD27" s="103"/>
      <c r="OQE27" s="103"/>
      <c r="OQF27" s="103"/>
      <c r="OQG27" s="103"/>
      <c r="OQH27" s="103"/>
      <c r="OQI27" s="103"/>
      <c r="OQJ27" s="103"/>
      <c r="OQK27" s="103"/>
      <c r="OQL27" s="103"/>
      <c r="OQM27" s="103"/>
      <c r="OQN27" s="103"/>
      <c r="OQO27" s="103"/>
      <c r="OQP27" s="103"/>
      <c r="OQQ27" s="103"/>
      <c r="OQR27" s="103"/>
      <c r="OQS27" s="103"/>
      <c r="OQT27" s="103"/>
      <c r="OQU27" s="103"/>
      <c r="OQV27" s="103"/>
      <c r="OQW27" s="103"/>
      <c r="OQX27" s="103"/>
      <c r="OQY27" s="103"/>
      <c r="OQZ27" s="103"/>
      <c r="ORA27" s="103"/>
      <c r="ORB27" s="103"/>
      <c r="ORC27" s="103"/>
      <c r="ORD27" s="103"/>
      <c r="ORE27" s="103"/>
      <c r="ORF27" s="103"/>
      <c r="ORG27" s="103"/>
      <c r="ORH27" s="103"/>
      <c r="ORI27" s="103"/>
      <c r="ORJ27" s="103"/>
      <c r="ORK27" s="103"/>
      <c r="ORL27" s="103"/>
      <c r="ORM27" s="103"/>
      <c r="ORN27" s="103"/>
      <c r="ORO27" s="103"/>
      <c r="ORP27" s="103"/>
      <c r="ORQ27" s="103"/>
      <c r="ORR27" s="103"/>
      <c r="ORS27" s="103"/>
      <c r="ORT27" s="103"/>
      <c r="ORU27" s="103"/>
      <c r="ORV27" s="103"/>
      <c r="ORW27" s="103"/>
      <c r="ORX27" s="103"/>
      <c r="ORY27" s="103"/>
      <c r="ORZ27" s="103"/>
      <c r="OSA27" s="103"/>
      <c r="OSB27" s="103"/>
      <c r="OSC27" s="103"/>
      <c r="OSD27" s="103"/>
      <c r="OSE27" s="103"/>
      <c r="OSF27" s="103"/>
      <c r="OSG27" s="103"/>
      <c r="OSH27" s="103"/>
      <c r="OSI27" s="103"/>
      <c r="OSJ27" s="103"/>
      <c r="OSK27" s="103"/>
      <c r="OSL27" s="103"/>
      <c r="OSM27" s="103"/>
      <c r="OSN27" s="103"/>
      <c r="OSO27" s="103"/>
      <c r="OSP27" s="103"/>
      <c r="OSQ27" s="103"/>
      <c r="OSR27" s="103"/>
      <c r="OSS27" s="103"/>
      <c r="OST27" s="103"/>
      <c r="OSU27" s="103"/>
      <c r="OSV27" s="103"/>
      <c r="OSW27" s="103"/>
      <c r="OSX27" s="103"/>
      <c r="OSY27" s="103"/>
      <c r="OSZ27" s="103"/>
      <c r="OTA27" s="103"/>
      <c r="OTB27" s="103"/>
      <c r="OTC27" s="103"/>
      <c r="OTD27" s="103"/>
      <c r="OTE27" s="103"/>
      <c r="OTF27" s="103"/>
      <c r="OTG27" s="103"/>
      <c r="OTH27" s="103"/>
      <c r="OTI27" s="103"/>
      <c r="OTJ27" s="103"/>
      <c r="OTK27" s="103"/>
      <c r="OTL27" s="103"/>
      <c r="OTM27" s="103"/>
      <c r="OTN27" s="103"/>
      <c r="OTO27" s="103"/>
      <c r="OTP27" s="103"/>
      <c r="OTQ27" s="103"/>
      <c r="OTR27" s="103"/>
      <c r="OTS27" s="103"/>
      <c r="OTT27" s="103"/>
      <c r="OTU27" s="103"/>
      <c r="OTV27" s="103"/>
      <c r="OTW27" s="103"/>
      <c r="OTX27" s="103"/>
      <c r="OTY27" s="103"/>
      <c r="OTZ27" s="103"/>
      <c r="OUA27" s="103"/>
      <c r="OUB27" s="103"/>
      <c r="OUC27" s="103"/>
      <c r="OUD27" s="103"/>
      <c r="OUE27" s="103"/>
      <c r="OUF27" s="103"/>
      <c r="OUG27" s="103"/>
      <c r="OUH27" s="103"/>
      <c r="OUI27" s="103"/>
      <c r="OUJ27" s="103"/>
      <c r="OUK27" s="103"/>
      <c r="OUL27" s="103"/>
      <c r="OUM27" s="103"/>
      <c r="OUN27" s="103"/>
      <c r="OUO27" s="103"/>
      <c r="OUP27" s="103"/>
      <c r="OUQ27" s="103"/>
      <c r="OUR27" s="103"/>
      <c r="OUS27" s="103"/>
      <c r="OUT27" s="103"/>
      <c r="OUU27" s="103"/>
      <c r="OUV27" s="103"/>
      <c r="OUW27" s="103"/>
      <c r="OUX27" s="103"/>
      <c r="OUY27" s="103"/>
      <c r="OUZ27" s="103"/>
      <c r="OVA27" s="103"/>
      <c r="OVB27" s="103"/>
      <c r="OVC27" s="103"/>
      <c r="OVD27" s="103"/>
      <c r="OVE27" s="103"/>
      <c r="OVF27" s="103"/>
      <c r="OVG27" s="103"/>
      <c r="OVH27" s="103"/>
      <c r="OVI27" s="103"/>
      <c r="OVJ27" s="103"/>
      <c r="OVK27" s="103"/>
      <c r="OVL27" s="103"/>
      <c r="OVM27" s="103"/>
      <c r="OVN27" s="103"/>
      <c r="OVO27" s="103"/>
      <c r="OVP27" s="103"/>
      <c r="OVQ27" s="103"/>
      <c r="OVR27" s="103"/>
      <c r="OVS27" s="103"/>
      <c r="OVT27" s="103"/>
      <c r="OVU27" s="103"/>
      <c r="OVV27" s="103"/>
      <c r="OVW27" s="103"/>
      <c r="OVX27" s="103"/>
      <c r="OVY27" s="103"/>
      <c r="OVZ27" s="103"/>
      <c r="OWA27" s="103"/>
      <c r="OWB27" s="103"/>
      <c r="OWC27" s="103"/>
      <c r="OWD27" s="103"/>
      <c r="OWE27" s="103"/>
      <c r="OWF27" s="103"/>
      <c r="OWG27" s="103"/>
      <c r="OWH27" s="103"/>
      <c r="OWI27" s="103"/>
      <c r="OWJ27" s="103"/>
      <c r="OWK27" s="103"/>
      <c r="OWL27" s="103"/>
      <c r="OWM27" s="103"/>
      <c r="OWN27" s="103"/>
      <c r="OWO27" s="103"/>
      <c r="OWP27" s="103"/>
      <c r="OWQ27" s="103"/>
      <c r="OWR27" s="103"/>
      <c r="OWS27" s="103"/>
      <c r="OWT27" s="103"/>
      <c r="OWU27" s="103"/>
      <c r="OWV27" s="103"/>
      <c r="OWW27" s="103"/>
      <c r="OWX27" s="103"/>
      <c r="OWY27" s="103"/>
      <c r="OWZ27" s="103"/>
      <c r="OXA27" s="103"/>
      <c r="OXB27" s="103"/>
      <c r="OXC27" s="103"/>
      <c r="OXD27" s="103"/>
      <c r="OXE27" s="103"/>
      <c r="OXF27" s="103"/>
      <c r="OXG27" s="103"/>
      <c r="OXH27" s="103"/>
      <c r="OXI27" s="103"/>
      <c r="OXJ27" s="103"/>
      <c r="OXK27" s="103"/>
      <c r="OXL27" s="103"/>
      <c r="OXM27" s="103"/>
      <c r="OXN27" s="103"/>
      <c r="OXO27" s="103"/>
      <c r="OXP27" s="103"/>
      <c r="OXQ27" s="103"/>
      <c r="OXR27" s="103"/>
      <c r="OXS27" s="103"/>
      <c r="OXT27" s="103"/>
      <c r="OXU27" s="103"/>
      <c r="OXV27" s="103"/>
      <c r="OXW27" s="103"/>
      <c r="OXX27" s="103"/>
      <c r="OXY27" s="103"/>
      <c r="OXZ27" s="103"/>
      <c r="OYA27" s="103"/>
      <c r="OYB27" s="103"/>
      <c r="OYC27" s="103"/>
      <c r="OYD27" s="103"/>
      <c r="OYE27" s="103"/>
      <c r="OYF27" s="103"/>
      <c r="OYG27" s="103"/>
      <c r="OYH27" s="103"/>
      <c r="OYI27" s="103"/>
      <c r="OYJ27" s="103"/>
      <c r="OYK27" s="103"/>
      <c r="OYL27" s="103"/>
      <c r="OYM27" s="103"/>
      <c r="OYN27" s="103"/>
      <c r="OYO27" s="103"/>
      <c r="OYP27" s="103"/>
      <c r="OYQ27" s="103"/>
      <c r="OYR27" s="103"/>
      <c r="OYS27" s="103"/>
      <c r="OYT27" s="103"/>
      <c r="OYU27" s="103"/>
      <c r="OYV27" s="103"/>
      <c r="OYW27" s="103"/>
      <c r="OYX27" s="103"/>
      <c r="OYY27" s="103"/>
      <c r="OYZ27" s="103"/>
      <c r="OZA27" s="103"/>
      <c r="OZB27" s="103"/>
      <c r="OZC27" s="103"/>
      <c r="OZD27" s="103"/>
      <c r="OZE27" s="103"/>
      <c r="OZF27" s="103"/>
      <c r="OZG27" s="103"/>
      <c r="OZH27" s="103"/>
      <c r="OZI27" s="103"/>
      <c r="OZJ27" s="103"/>
      <c r="OZK27" s="103"/>
      <c r="OZL27" s="103"/>
      <c r="OZM27" s="103"/>
      <c r="OZN27" s="103"/>
      <c r="OZO27" s="103"/>
      <c r="OZP27" s="103"/>
      <c r="OZQ27" s="103"/>
      <c r="OZR27" s="103"/>
      <c r="OZS27" s="103"/>
      <c r="OZT27" s="103"/>
      <c r="OZU27" s="103"/>
      <c r="OZV27" s="103"/>
      <c r="OZW27" s="103"/>
      <c r="OZX27" s="103"/>
      <c r="OZY27" s="103"/>
      <c r="OZZ27" s="103"/>
      <c r="PAA27" s="103"/>
      <c r="PAB27" s="103"/>
      <c r="PAC27" s="103"/>
      <c r="PAD27" s="103"/>
      <c r="PAE27" s="103"/>
      <c r="PAF27" s="103"/>
      <c r="PAG27" s="103"/>
      <c r="PAH27" s="103"/>
      <c r="PAI27" s="103"/>
      <c r="PAJ27" s="103"/>
      <c r="PAK27" s="103"/>
      <c r="PAL27" s="103"/>
      <c r="PAM27" s="103"/>
      <c r="PAN27" s="103"/>
      <c r="PAO27" s="103"/>
      <c r="PAP27" s="103"/>
      <c r="PAQ27" s="103"/>
      <c r="PAR27" s="103"/>
      <c r="PAS27" s="103"/>
      <c r="PAT27" s="103"/>
      <c r="PAU27" s="103"/>
      <c r="PAV27" s="103"/>
      <c r="PAW27" s="103"/>
      <c r="PAX27" s="103"/>
      <c r="PAY27" s="103"/>
      <c r="PAZ27" s="103"/>
      <c r="PBA27" s="103"/>
      <c r="PBB27" s="103"/>
      <c r="PBC27" s="103"/>
      <c r="PBD27" s="103"/>
      <c r="PBE27" s="103"/>
      <c r="PBF27" s="103"/>
      <c r="PBG27" s="103"/>
      <c r="PBH27" s="103"/>
      <c r="PBI27" s="103"/>
      <c r="PBJ27" s="103"/>
      <c r="PBK27" s="103"/>
      <c r="PBL27" s="103"/>
      <c r="PBM27" s="103"/>
      <c r="PBN27" s="103"/>
      <c r="PBO27" s="103"/>
      <c r="PBP27" s="103"/>
      <c r="PBQ27" s="103"/>
      <c r="PBR27" s="103"/>
      <c r="PBS27" s="103"/>
      <c r="PBT27" s="103"/>
      <c r="PBU27" s="103"/>
      <c r="PBV27" s="103"/>
      <c r="PBW27" s="103"/>
      <c r="PBX27" s="103"/>
      <c r="PBY27" s="103"/>
      <c r="PBZ27" s="103"/>
      <c r="PCA27" s="103"/>
      <c r="PCB27" s="103"/>
      <c r="PCC27" s="103"/>
      <c r="PCD27" s="103"/>
      <c r="PCE27" s="103"/>
      <c r="PCF27" s="103"/>
      <c r="PCG27" s="103"/>
      <c r="PCH27" s="103"/>
      <c r="PCI27" s="103"/>
      <c r="PCJ27" s="103"/>
      <c r="PCK27" s="103"/>
      <c r="PCL27" s="103"/>
      <c r="PCM27" s="103"/>
      <c r="PCN27" s="103"/>
      <c r="PCO27" s="103"/>
      <c r="PCP27" s="103"/>
      <c r="PCQ27" s="103"/>
      <c r="PCR27" s="103"/>
      <c r="PCS27" s="103"/>
      <c r="PCT27" s="103"/>
      <c r="PCU27" s="103"/>
      <c r="PCV27" s="103"/>
      <c r="PCW27" s="103"/>
      <c r="PCX27" s="103"/>
      <c r="PCY27" s="103"/>
      <c r="PCZ27" s="103"/>
      <c r="PDA27" s="103"/>
      <c r="PDB27" s="103"/>
      <c r="PDC27" s="103"/>
      <c r="PDD27" s="103"/>
      <c r="PDE27" s="103"/>
      <c r="PDF27" s="103"/>
      <c r="PDG27" s="103"/>
      <c r="PDH27" s="103"/>
      <c r="PDI27" s="103"/>
      <c r="PDJ27" s="103"/>
      <c r="PDK27" s="103"/>
      <c r="PDL27" s="103"/>
      <c r="PDM27" s="103"/>
      <c r="PDN27" s="103"/>
      <c r="PDO27" s="103"/>
      <c r="PDP27" s="103"/>
      <c r="PDQ27" s="103"/>
      <c r="PDR27" s="103"/>
      <c r="PDS27" s="103"/>
      <c r="PDT27" s="103"/>
      <c r="PDU27" s="103"/>
      <c r="PDV27" s="103"/>
      <c r="PDW27" s="103"/>
      <c r="PDX27" s="103"/>
      <c r="PDY27" s="103"/>
      <c r="PDZ27" s="103"/>
      <c r="PEA27" s="103"/>
      <c r="PEB27" s="103"/>
      <c r="PEC27" s="103"/>
      <c r="PED27" s="103"/>
      <c r="PEE27" s="103"/>
      <c r="PEF27" s="103"/>
      <c r="PEG27" s="103"/>
      <c r="PEH27" s="103"/>
      <c r="PEI27" s="103"/>
      <c r="PEJ27" s="103"/>
      <c r="PEK27" s="103"/>
      <c r="PEL27" s="103"/>
      <c r="PEM27" s="103"/>
      <c r="PEN27" s="103"/>
      <c r="PEO27" s="103"/>
      <c r="PEP27" s="103"/>
      <c r="PEQ27" s="103"/>
      <c r="PER27" s="103"/>
      <c r="PES27" s="103"/>
      <c r="PET27" s="103"/>
      <c r="PEU27" s="103"/>
      <c r="PEV27" s="103"/>
      <c r="PEW27" s="103"/>
      <c r="PEX27" s="103"/>
      <c r="PEY27" s="103"/>
      <c r="PEZ27" s="103"/>
      <c r="PFA27" s="103"/>
      <c r="PFB27" s="103"/>
      <c r="PFC27" s="103"/>
      <c r="PFD27" s="103"/>
      <c r="PFE27" s="103"/>
      <c r="PFF27" s="103"/>
      <c r="PFG27" s="103"/>
      <c r="PFH27" s="103"/>
      <c r="PFI27" s="103"/>
      <c r="PFJ27" s="103"/>
      <c r="PFK27" s="103"/>
      <c r="PFL27" s="103"/>
      <c r="PFM27" s="103"/>
      <c r="PFN27" s="103"/>
      <c r="PFO27" s="103"/>
      <c r="PFP27" s="103"/>
      <c r="PFQ27" s="103"/>
      <c r="PFR27" s="103"/>
      <c r="PFS27" s="103"/>
      <c r="PFT27" s="103"/>
      <c r="PFU27" s="103"/>
      <c r="PFV27" s="103"/>
      <c r="PFW27" s="103"/>
      <c r="PFX27" s="103"/>
      <c r="PFY27" s="103"/>
      <c r="PFZ27" s="103"/>
      <c r="PGA27" s="103"/>
      <c r="PGB27" s="103"/>
      <c r="PGC27" s="103"/>
      <c r="PGD27" s="103"/>
      <c r="PGE27" s="103"/>
      <c r="PGF27" s="103"/>
      <c r="PGG27" s="103"/>
      <c r="PGH27" s="103"/>
      <c r="PGI27" s="103"/>
      <c r="PGJ27" s="103"/>
      <c r="PGK27" s="103"/>
      <c r="PGL27" s="103"/>
      <c r="PGM27" s="103"/>
      <c r="PGN27" s="103"/>
      <c r="PGO27" s="103"/>
      <c r="PGP27" s="103"/>
      <c r="PGQ27" s="103"/>
      <c r="PGR27" s="103"/>
      <c r="PGS27" s="103"/>
      <c r="PGT27" s="103"/>
      <c r="PGU27" s="103"/>
      <c r="PGV27" s="103"/>
      <c r="PGW27" s="103"/>
      <c r="PGX27" s="103"/>
      <c r="PGY27" s="103"/>
      <c r="PGZ27" s="103"/>
      <c r="PHA27" s="103"/>
      <c r="PHB27" s="103"/>
      <c r="PHC27" s="103"/>
      <c r="PHD27" s="103"/>
      <c r="PHE27" s="103"/>
      <c r="PHF27" s="103"/>
      <c r="PHG27" s="103"/>
      <c r="PHH27" s="103"/>
      <c r="PHI27" s="103"/>
      <c r="PHJ27" s="103"/>
      <c r="PHK27" s="103"/>
      <c r="PHL27" s="103"/>
      <c r="PHM27" s="103"/>
      <c r="PHN27" s="103"/>
      <c r="PHO27" s="103"/>
      <c r="PHP27" s="103"/>
      <c r="PHQ27" s="103"/>
      <c r="PHR27" s="103"/>
      <c r="PHS27" s="103"/>
      <c r="PHT27" s="103"/>
      <c r="PHU27" s="103"/>
      <c r="PHV27" s="103"/>
      <c r="PHW27" s="103"/>
      <c r="PHX27" s="103"/>
      <c r="PHY27" s="103"/>
      <c r="PHZ27" s="103"/>
      <c r="PIA27" s="103"/>
      <c r="PIB27" s="103"/>
      <c r="PIC27" s="103"/>
      <c r="PID27" s="103"/>
      <c r="PIE27" s="103"/>
      <c r="PIF27" s="103"/>
      <c r="PIG27" s="103"/>
      <c r="PIH27" s="103"/>
      <c r="PII27" s="103"/>
      <c r="PIJ27" s="103"/>
      <c r="PIK27" s="103"/>
      <c r="PIL27" s="103"/>
      <c r="PIM27" s="103"/>
      <c r="PIN27" s="103"/>
      <c r="PIO27" s="103"/>
      <c r="PIP27" s="103"/>
      <c r="PIQ27" s="103"/>
      <c r="PIR27" s="103"/>
      <c r="PIS27" s="103"/>
      <c r="PIT27" s="103"/>
      <c r="PIU27" s="103"/>
      <c r="PIV27" s="103"/>
      <c r="PIW27" s="103"/>
      <c r="PIX27" s="103"/>
      <c r="PIY27" s="103"/>
      <c r="PIZ27" s="103"/>
      <c r="PJA27" s="103"/>
      <c r="PJB27" s="103"/>
      <c r="PJC27" s="103"/>
      <c r="PJD27" s="103"/>
      <c r="PJE27" s="103"/>
      <c r="PJF27" s="103"/>
      <c r="PJG27" s="103"/>
      <c r="PJH27" s="103"/>
      <c r="PJI27" s="103"/>
      <c r="PJJ27" s="103"/>
      <c r="PJK27" s="103"/>
      <c r="PJL27" s="103"/>
      <c r="PJM27" s="103"/>
      <c r="PJN27" s="103"/>
      <c r="PJO27" s="103"/>
      <c r="PJP27" s="103"/>
      <c r="PJQ27" s="103"/>
      <c r="PJR27" s="103"/>
      <c r="PJS27" s="103"/>
      <c r="PJT27" s="103"/>
      <c r="PJU27" s="103"/>
      <c r="PJV27" s="103"/>
      <c r="PJW27" s="103"/>
      <c r="PJX27" s="103"/>
      <c r="PJY27" s="103"/>
      <c r="PJZ27" s="103"/>
      <c r="PKA27" s="103"/>
      <c r="PKB27" s="103"/>
      <c r="PKC27" s="103"/>
      <c r="PKD27" s="103"/>
      <c r="PKE27" s="103"/>
      <c r="PKF27" s="103"/>
      <c r="PKG27" s="103"/>
      <c r="PKH27" s="103"/>
      <c r="PKI27" s="103"/>
      <c r="PKJ27" s="103"/>
      <c r="PKK27" s="103"/>
      <c r="PKL27" s="103"/>
      <c r="PKM27" s="103"/>
      <c r="PKN27" s="103"/>
      <c r="PKO27" s="103"/>
      <c r="PKP27" s="103"/>
      <c r="PKQ27" s="103"/>
      <c r="PKR27" s="103"/>
      <c r="PKS27" s="103"/>
      <c r="PKT27" s="103"/>
      <c r="PKU27" s="103"/>
      <c r="PKV27" s="103"/>
      <c r="PKW27" s="103"/>
      <c r="PKX27" s="103"/>
      <c r="PKY27" s="103"/>
      <c r="PKZ27" s="103"/>
      <c r="PLA27" s="103"/>
      <c r="PLB27" s="103"/>
      <c r="PLC27" s="103"/>
      <c r="PLD27" s="103"/>
      <c r="PLE27" s="103"/>
      <c r="PLF27" s="103"/>
      <c r="PLG27" s="103"/>
      <c r="PLH27" s="103"/>
      <c r="PLI27" s="103"/>
      <c r="PLJ27" s="103"/>
      <c r="PLK27" s="103"/>
      <c r="PLL27" s="103"/>
      <c r="PLM27" s="103"/>
      <c r="PLN27" s="103"/>
      <c r="PLO27" s="103"/>
      <c r="PLP27" s="103"/>
      <c r="PLQ27" s="103"/>
      <c r="PLR27" s="103"/>
      <c r="PLS27" s="103"/>
      <c r="PLT27" s="103"/>
      <c r="PLU27" s="103"/>
      <c r="PLV27" s="103"/>
      <c r="PLW27" s="103"/>
      <c r="PLX27" s="103"/>
      <c r="PLY27" s="103"/>
      <c r="PLZ27" s="103"/>
      <c r="PMA27" s="103"/>
      <c r="PMB27" s="103"/>
      <c r="PMC27" s="103"/>
      <c r="PMD27" s="103"/>
      <c r="PME27" s="103"/>
      <c r="PMF27" s="103"/>
      <c r="PMG27" s="103"/>
      <c r="PMH27" s="103"/>
      <c r="PMI27" s="103"/>
      <c r="PMJ27" s="103"/>
      <c r="PMK27" s="103"/>
      <c r="PML27" s="103"/>
      <c r="PMM27" s="103"/>
      <c r="PMN27" s="103"/>
      <c r="PMO27" s="103"/>
      <c r="PMP27" s="103"/>
      <c r="PMQ27" s="103"/>
      <c r="PMR27" s="103"/>
      <c r="PMS27" s="103"/>
      <c r="PMT27" s="103"/>
      <c r="PMU27" s="103"/>
      <c r="PMV27" s="103"/>
      <c r="PMW27" s="103"/>
      <c r="PMX27" s="103"/>
      <c r="PMY27" s="103"/>
      <c r="PMZ27" s="103"/>
      <c r="PNA27" s="103"/>
      <c r="PNB27" s="103"/>
      <c r="PNC27" s="103"/>
      <c r="PND27" s="103"/>
      <c r="PNE27" s="103"/>
      <c r="PNF27" s="103"/>
      <c r="PNG27" s="103"/>
      <c r="PNH27" s="103"/>
      <c r="PNI27" s="103"/>
      <c r="PNJ27" s="103"/>
      <c r="PNK27" s="103"/>
      <c r="PNL27" s="103"/>
      <c r="PNM27" s="103"/>
      <c r="PNN27" s="103"/>
      <c r="PNO27" s="103"/>
      <c r="PNP27" s="103"/>
      <c r="PNQ27" s="103"/>
      <c r="PNR27" s="103"/>
      <c r="PNS27" s="103"/>
      <c r="PNT27" s="103"/>
      <c r="PNU27" s="103"/>
      <c r="PNV27" s="103"/>
      <c r="PNW27" s="103"/>
      <c r="PNX27" s="103"/>
      <c r="PNY27" s="103"/>
      <c r="PNZ27" s="103"/>
      <c r="POA27" s="103"/>
      <c r="POB27" s="103"/>
      <c r="POC27" s="103"/>
      <c r="POD27" s="103"/>
      <c r="POE27" s="103"/>
      <c r="POF27" s="103"/>
      <c r="POG27" s="103"/>
      <c r="POH27" s="103"/>
      <c r="POI27" s="103"/>
      <c r="POJ27" s="103"/>
      <c r="POK27" s="103"/>
      <c r="POL27" s="103"/>
      <c r="POM27" s="103"/>
      <c r="PON27" s="103"/>
      <c r="POO27" s="103"/>
      <c r="POP27" s="103"/>
      <c r="POQ27" s="103"/>
      <c r="POR27" s="103"/>
      <c r="POS27" s="103"/>
      <c r="POT27" s="103"/>
      <c r="POU27" s="103"/>
      <c r="POV27" s="103"/>
      <c r="POW27" s="103"/>
      <c r="POX27" s="103"/>
      <c r="POY27" s="103"/>
      <c r="POZ27" s="103"/>
      <c r="PPA27" s="103"/>
      <c r="PPB27" s="103"/>
      <c r="PPC27" s="103"/>
      <c r="PPD27" s="103"/>
      <c r="PPE27" s="103"/>
      <c r="PPF27" s="103"/>
      <c r="PPG27" s="103"/>
      <c r="PPH27" s="103"/>
      <c r="PPI27" s="103"/>
      <c r="PPJ27" s="103"/>
      <c r="PPK27" s="103"/>
      <c r="PPL27" s="103"/>
      <c r="PPM27" s="103"/>
      <c r="PPN27" s="103"/>
      <c r="PPO27" s="103"/>
      <c r="PPP27" s="103"/>
      <c r="PPQ27" s="103"/>
      <c r="PPR27" s="103"/>
      <c r="PPS27" s="103"/>
      <c r="PPT27" s="103"/>
      <c r="PPU27" s="103"/>
      <c r="PPV27" s="103"/>
      <c r="PPW27" s="103"/>
      <c r="PPX27" s="103"/>
      <c r="PPY27" s="103"/>
      <c r="PPZ27" s="103"/>
      <c r="PQA27" s="103"/>
      <c r="PQB27" s="103"/>
      <c r="PQC27" s="103"/>
      <c r="PQD27" s="103"/>
      <c r="PQE27" s="103"/>
      <c r="PQF27" s="103"/>
      <c r="PQG27" s="103"/>
      <c r="PQH27" s="103"/>
      <c r="PQI27" s="103"/>
      <c r="PQJ27" s="103"/>
      <c r="PQK27" s="103"/>
      <c r="PQL27" s="103"/>
      <c r="PQM27" s="103"/>
      <c r="PQN27" s="103"/>
      <c r="PQO27" s="103"/>
      <c r="PQP27" s="103"/>
      <c r="PQQ27" s="103"/>
      <c r="PQR27" s="103"/>
      <c r="PQS27" s="103"/>
      <c r="PQT27" s="103"/>
      <c r="PQU27" s="103"/>
      <c r="PQV27" s="103"/>
      <c r="PQW27" s="103"/>
      <c r="PQX27" s="103"/>
      <c r="PQY27" s="103"/>
      <c r="PQZ27" s="103"/>
      <c r="PRA27" s="103"/>
      <c r="PRB27" s="103"/>
      <c r="PRC27" s="103"/>
      <c r="PRD27" s="103"/>
      <c r="PRE27" s="103"/>
      <c r="PRF27" s="103"/>
      <c r="PRG27" s="103"/>
      <c r="PRH27" s="103"/>
      <c r="PRI27" s="103"/>
      <c r="PRJ27" s="103"/>
      <c r="PRK27" s="103"/>
      <c r="PRL27" s="103"/>
      <c r="PRM27" s="103"/>
      <c r="PRN27" s="103"/>
      <c r="PRO27" s="103"/>
      <c r="PRP27" s="103"/>
      <c r="PRQ27" s="103"/>
      <c r="PRR27" s="103"/>
      <c r="PRS27" s="103"/>
      <c r="PRT27" s="103"/>
      <c r="PRU27" s="103"/>
      <c r="PRV27" s="103"/>
      <c r="PRW27" s="103"/>
      <c r="PRX27" s="103"/>
      <c r="PRY27" s="103"/>
      <c r="PRZ27" s="103"/>
      <c r="PSA27" s="103"/>
      <c r="PSB27" s="103"/>
      <c r="PSC27" s="103"/>
      <c r="PSD27" s="103"/>
      <c r="PSE27" s="103"/>
      <c r="PSF27" s="103"/>
      <c r="PSG27" s="103"/>
      <c r="PSH27" s="103"/>
      <c r="PSI27" s="103"/>
      <c r="PSJ27" s="103"/>
      <c r="PSK27" s="103"/>
      <c r="PSL27" s="103"/>
      <c r="PSM27" s="103"/>
      <c r="PSN27" s="103"/>
      <c r="PSO27" s="103"/>
      <c r="PSP27" s="103"/>
      <c r="PSQ27" s="103"/>
      <c r="PSR27" s="103"/>
      <c r="PSS27" s="103"/>
      <c r="PST27" s="103"/>
      <c r="PSU27" s="103"/>
      <c r="PSV27" s="103"/>
      <c r="PSW27" s="103"/>
      <c r="PSX27" s="103"/>
      <c r="PSY27" s="103"/>
      <c r="PSZ27" s="103"/>
      <c r="PTA27" s="103"/>
      <c r="PTB27" s="103"/>
      <c r="PTC27" s="103"/>
      <c r="PTD27" s="103"/>
      <c r="PTE27" s="103"/>
      <c r="PTF27" s="103"/>
      <c r="PTG27" s="103"/>
      <c r="PTH27" s="103"/>
      <c r="PTI27" s="103"/>
      <c r="PTJ27" s="103"/>
      <c r="PTK27" s="103"/>
      <c r="PTL27" s="103"/>
      <c r="PTM27" s="103"/>
      <c r="PTN27" s="103"/>
      <c r="PTO27" s="103"/>
      <c r="PTP27" s="103"/>
      <c r="PTQ27" s="103"/>
      <c r="PTR27" s="103"/>
      <c r="PTS27" s="103"/>
      <c r="PTT27" s="103"/>
      <c r="PTU27" s="103"/>
      <c r="PTV27" s="103"/>
      <c r="PTW27" s="103"/>
      <c r="PTX27" s="103"/>
      <c r="PTY27" s="103"/>
      <c r="PTZ27" s="103"/>
      <c r="PUA27" s="103"/>
      <c r="PUB27" s="103"/>
      <c r="PUC27" s="103"/>
      <c r="PUD27" s="103"/>
      <c r="PUE27" s="103"/>
      <c r="PUF27" s="103"/>
      <c r="PUG27" s="103"/>
      <c r="PUH27" s="103"/>
      <c r="PUI27" s="103"/>
      <c r="PUJ27" s="103"/>
      <c r="PUK27" s="103"/>
      <c r="PUL27" s="103"/>
      <c r="PUM27" s="103"/>
      <c r="PUN27" s="103"/>
      <c r="PUO27" s="103"/>
      <c r="PUP27" s="103"/>
      <c r="PUQ27" s="103"/>
      <c r="PUR27" s="103"/>
      <c r="PUS27" s="103"/>
      <c r="PUT27" s="103"/>
      <c r="PUU27" s="103"/>
      <c r="PUV27" s="103"/>
      <c r="PUW27" s="103"/>
      <c r="PUX27" s="103"/>
      <c r="PUY27" s="103"/>
      <c r="PUZ27" s="103"/>
      <c r="PVA27" s="103"/>
      <c r="PVB27" s="103"/>
      <c r="PVC27" s="103"/>
      <c r="PVD27" s="103"/>
      <c r="PVE27" s="103"/>
      <c r="PVF27" s="103"/>
      <c r="PVG27" s="103"/>
      <c r="PVH27" s="103"/>
      <c r="PVI27" s="103"/>
      <c r="PVJ27" s="103"/>
      <c r="PVK27" s="103"/>
      <c r="PVL27" s="103"/>
      <c r="PVM27" s="103"/>
      <c r="PVN27" s="103"/>
      <c r="PVO27" s="103"/>
      <c r="PVP27" s="103"/>
      <c r="PVQ27" s="103"/>
      <c r="PVR27" s="103"/>
      <c r="PVS27" s="103"/>
      <c r="PVT27" s="103"/>
      <c r="PVU27" s="103"/>
      <c r="PVV27" s="103"/>
      <c r="PVW27" s="103"/>
      <c r="PVX27" s="103"/>
      <c r="PVY27" s="103"/>
      <c r="PVZ27" s="103"/>
      <c r="PWA27" s="103"/>
      <c r="PWB27" s="103"/>
      <c r="PWC27" s="103"/>
      <c r="PWD27" s="103"/>
      <c r="PWE27" s="103"/>
      <c r="PWF27" s="103"/>
      <c r="PWG27" s="103"/>
      <c r="PWH27" s="103"/>
      <c r="PWI27" s="103"/>
      <c r="PWJ27" s="103"/>
      <c r="PWK27" s="103"/>
      <c r="PWL27" s="103"/>
      <c r="PWM27" s="103"/>
      <c r="PWN27" s="103"/>
      <c r="PWO27" s="103"/>
      <c r="PWP27" s="103"/>
      <c r="PWQ27" s="103"/>
      <c r="PWR27" s="103"/>
      <c r="PWS27" s="103"/>
      <c r="PWT27" s="103"/>
      <c r="PWU27" s="103"/>
      <c r="PWV27" s="103"/>
      <c r="PWW27" s="103"/>
      <c r="PWX27" s="103"/>
      <c r="PWY27" s="103"/>
      <c r="PWZ27" s="103"/>
      <c r="PXA27" s="103"/>
      <c r="PXB27" s="103"/>
      <c r="PXC27" s="103"/>
      <c r="PXD27" s="103"/>
      <c r="PXE27" s="103"/>
      <c r="PXF27" s="103"/>
      <c r="PXG27" s="103"/>
      <c r="PXH27" s="103"/>
      <c r="PXI27" s="103"/>
      <c r="PXJ27" s="103"/>
      <c r="PXK27" s="103"/>
      <c r="PXL27" s="103"/>
      <c r="PXM27" s="103"/>
      <c r="PXN27" s="103"/>
      <c r="PXO27" s="103"/>
      <c r="PXP27" s="103"/>
      <c r="PXQ27" s="103"/>
      <c r="PXR27" s="103"/>
      <c r="PXS27" s="103"/>
      <c r="PXT27" s="103"/>
      <c r="PXU27" s="103"/>
      <c r="PXV27" s="103"/>
      <c r="PXW27" s="103"/>
      <c r="PXX27" s="103"/>
      <c r="PXY27" s="103"/>
      <c r="PXZ27" s="103"/>
      <c r="PYA27" s="103"/>
      <c r="PYB27" s="103"/>
      <c r="PYC27" s="103"/>
      <c r="PYD27" s="103"/>
      <c r="PYE27" s="103"/>
      <c r="PYF27" s="103"/>
      <c r="PYG27" s="103"/>
      <c r="PYH27" s="103"/>
      <c r="PYI27" s="103"/>
      <c r="PYJ27" s="103"/>
      <c r="PYK27" s="103"/>
      <c r="PYL27" s="103"/>
      <c r="PYM27" s="103"/>
      <c r="PYN27" s="103"/>
      <c r="PYO27" s="103"/>
      <c r="PYP27" s="103"/>
      <c r="PYQ27" s="103"/>
      <c r="PYR27" s="103"/>
      <c r="PYS27" s="103"/>
      <c r="PYT27" s="103"/>
      <c r="PYU27" s="103"/>
      <c r="PYV27" s="103"/>
      <c r="PYW27" s="103"/>
      <c r="PYX27" s="103"/>
      <c r="PYY27" s="103"/>
      <c r="PYZ27" s="103"/>
      <c r="PZA27" s="103"/>
      <c r="PZB27" s="103"/>
      <c r="PZC27" s="103"/>
      <c r="PZD27" s="103"/>
      <c r="PZE27" s="103"/>
      <c r="PZF27" s="103"/>
      <c r="PZG27" s="103"/>
      <c r="PZH27" s="103"/>
      <c r="PZI27" s="103"/>
      <c r="PZJ27" s="103"/>
      <c r="PZK27" s="103"/>
      <c r="PZL27" s="103"/>
      <c r="PZM27" s="103"/>
      <c r="PZN27" s="103"/>
      <c r="PZO27" s="103"/>
      <c r="PZP27" s="103"/>
      <c r="PZQ27" s="103"/>
      <c r="PZR27" s="103"/>
      <c r="PZS27" s="103"/>
      <c r="PZT27" s="103"/>
      <c r="PZU27" s="103"/>
      <c r="PZV27" s="103"/>
      <c r="PZW27" s="103"/>
      <c r="PZX27" s="103"/>
      <c r="PZY27" s="103"/>
      <c r="PZZ27" s="103"/>
      <c r="QAA27" s="103"/>
      <c r="QAB27" s="103"/>
      <c r="QAC27" s="103"/>
      <c r="QAD27" s="103"/>
      <c r="QAE27" s="103"/>
      <c r="QAF27" s="103"/>
      <c r="QAG27" s="103"/>
      <c r="QAH27" s="103"/>
      <c r="QAI27" s="103"/>
      <c r="QAJ27" s="103"/>
      <c r="QAK27" s="103"/>
      <c r="QAL27" s="103"/>
      <c r="QAM27" s="103"/>
      <c r="QAN27" s="103"/>
      <c r="QAO27" s="103"/>
      <c r="QAP27" s="103"/>
      <c r="QAQ27" s="103"/>
      <c r="QAR27" s="103"/>
      <c r="QAS27" s="103"/>
      <c r="QAT27" s="103"/>
      <c r="QAU27" s="103"/>
      <c r="QAV27" s="103"/>
      <c r="QAW27" s="103"/>
      <c r="QAX27" s="103"/>
      <c r="QAY27" s="103"/>
      <c r="QAZ27" s="103"/>
      <c r="QBA27" s="103"/>
      <c r="QBB27" s="103"/>
      <c r="QBC27" s="103"/>
      <c r="QBD27" s="103"/>
      <c r="QBE27" s="103"/>
      <c r="QBF27" s="103"/>
      <c r="QBG27" s="103"/>
      <c r="QBH27" s="103"/>
      <c r="QBI27" s="103"/>
      <c r="QBJ27" s="103"/>
      <c r="QBK27" s="103"/>
      <c r="QBL27" s="103"/>
      <c r="QBM27" s="103"/>
      <c r="QBN27" s="103"/>
      <c r="QBO27" s="103"/>
      <c r="QBP27" s="103"/>
      <c r="QBQ27" s="103"/>
      <c r="QBR27" s="103"/>
      <c r="QBS27" s="103"/>
      <c r="QBT27" s="103"/>
      <c r="QBU27" s="103"/>
      <c r="QBV27" s="103"/>
      <c r="QBW27" s="103"/>
      <c r="QBX27" s="103"/>
      <c r="QBY27" s="103"/>
      <c r="QBZ27" s="103"/>
      <c r="QCA27" s="103"/>
      <c r="QCB27" s="103"/>
      <c r="QCC27" s="103"/>
      <c r="QCD27" s="103"/>
      <c r="QCE27" s="103"/>
      <c r="QCF27" s="103"/>
      <c r="QCG27" s="103"/>
      <c r="QCH27" s="103"/>
      <c r="QCI27" s="103"/>
      <c r="QCJ27" s="103"/>
      <c r="QCK27" s="103"/>
      <c r="QCL27" s="103"/>
      <c r="QCM27" s="103"/>
      <c r="QCN27" s="103"/>
      <c r="QCO27" s="103"/>
      <c r="QCP27" s="103"/>
      <c r="QCQ27" s="103"/>
      <c r="QCR27" s="103"/>
      <c r="QCS27" s="103"/>
      <c r="QCT27" s="103"/>
      <c r="QCU27" s="103"/>
      <c r="QCV27" s="103"/>
      <c r="QCW27" s="103"/>
      <c r="QCX27" s="103"/>
      <c r="QCY27" s="103"/>
      <c r="QCZ27" s="103"/>
      <c r="QDA27" s="103"/>
      <c r="QDB27" s="103"/>
      <c r="QDC27" s="103"/>
      <c r="QDD27" s="103"/>
      <c r="QDE27" s="103"/>
      <c r="QDF27" s="103"/>
      <c r="QDG27" s="103"/>
      <c r="QDH27" s="103"/>
      <c r="QDI27" s="103"/>
      <c r="QDJ27" s="103"/>
      <c r="QDK27" s="103"/>
      <c r="QDL27" s="103"/>
      <c r="QDM27" s="103"/>
      <c r="QDN27" s="103"/>
      <c r="QDO27" s="103"/>
      <c r="QDP27" s="103"/>
      <c r="QDQ27" s="103"/>
      <c r="QDR27" s="103"/>
      <c r="QDS27" s="103"/>
      <c r="QDT27" s="103"/>
      <c r="QDU27" s="103"/>
      <c r="QDV27" s="103"/>
      <c r="QDW27" s="103"/>
      <c r="QDX27" s="103"/>
      <c r="QDY27" s="103"/>
      <c r="QDZ27" s="103"/>
      <c r="QEA27" s="103"/>
      <c r="QEB27" s="103"/>
      <c r="QEC27" s="103"/>
      <c r="QED27" s="103"/>
      <c r="QEE27" s="103"/>
      <c r="QEF27" s="103"/>
      <c r="QEG27" s="103"/>
      <c r="QEH27" s="103"/>
      <c r="QEI27" s="103"/>
      <c r="QEJ27" s="103"/>
      <c r="QEK27" s="103"/>
      <c r="QEL27" s="103"/>
      <c r="QEM27" s="103"/>
      <c r="QEN27" s="103"/>
      <c r="QEO27" s="103"/>
      <c r="QEP27" s="103"/>
      <c r="QEQ27" s="103"/>
      <c r="QER27" s="103"/>
      <c r="QES27" s="103"/>
      <c r="QET27" s="103"/>
      <c r="QEU27" s="103"/>
      <c r="QEV27" s="103"/>
      <c r="QEW27" s="103"/>
      <c r="QEX27" s="103"/>
      <c r="QEY27" s="103"/>
      <c r="QEZ27" s="103"/>
      <c r="QFA27" s="103"/>
      <c r="QFB27" s="103"/>
      <c r="QFC27" s="103"/>
      <c r="QFD27" s="103"/>
      <c r="QFE27" s="103"/>
      <c r="QFF27" s="103"/>
      <c r="QFG27" s="103"/>
      <c r="QFH27" s="103"/>
      <c r="QFI27" s="103"/>
      <c r="QFJ27" s="103"/>
      <c r="QFK27" s="103"/>
      <c r="QFL27" s="103"/>
      <c r="QFM27" s="103"/>
      <c r="QFN27" s="103"/>
      <c r="QFO27" s="103"/>
      <c r="QFP27" s="103"/>
      <c r="QFQ27" s="103"/>
      <c r="QFR27" s="103"/>
      <c r="QFS27" s="103"/>
      <c r="QFT27" s="103"/>
      <c r="QFU27" s="103"/>
      <c r="QFV27" s="103"/>
      <c r="QFW27" s="103"/>
      <c r="QFX27" s="103"/>
      <c r="QFY27" s="103"/>
      <c r="QFZ27" s="103"/>
      <c r="QGA27" s="103"/>
      <c r="QGB27" s="103"/>
      <c r="QGC27" s="103"/>
      <c r="QGD27" s="103"/>
      <c r="QGE27" s="103"/>
      <c r="QGF27" s="103"/>
      <c r="QGG27" s="103"/>
      <c r="QGH27" s="103"/>
      <c r="QGI27" s="103"/>
      <c r="QGJ27" s="103"/>
      <c r="QGK27" s="103"/>
      <c r="QGL27" s="103"/>
      <c r="QGM27" s="103"/>
      <c r="QGN27" s="103"/>
      <c r="QGO27" s="103"/>
      <c r="QGP27" s="103"/>
      <c r="QGQ27" s="103"/>
      <c r="QGR27" s="103"/>
      <c r="QGS27" s="103"/>
      <c r="QGT27" s="103"/>
      <c r="QGU27" s="103"/>
      <c r="QGV27" s="103"/>
      <c r="QGW27" s="103"/>
      <c r="QGX27" s="103"/>
      <c r="QGY27" s="103"/>
      <c r="QGZ27" s="103"/>
      <c r="QHA27" s="103"/>
      <c r="QHB27" s="103"/>
      <c r="QHC27" s="103"/>
      <c r="QHD27" s="103"/>
      <c r="QHE27" s="103"/>
      <c r="QHF27" s="103"/>
      <c r="QHG27" s="103"/>
      <c r="QHH27" s="103"/>
      <c r="QHI27" s="103"/>
      <c r="QHJ27" s="103"/>
      <c r="QHK27" s="103"/>
      <c r="QHL27" s="103"/>
      <c r="QHM27" s="103"/>
      <c r="QHN27" s="103"/>
      <c r="QHO27" s="103"/>
      <c r="QHP27" s="103"/>
      <c r="QHQ27" s="103"/>
      <c r="QHR27" s="103"/>
      <c r="QHS27" s="103"/>
      <c r="QHT27" s="103"/>
      <c r="QHU27" s="103"/>
      <c r="QHV27" s="103"/>
      <c r="QHW27" s="103"/>
      <c r="QHX27" s="103"/>
      <c r="QHY27" s="103"/>
      <c r="QHZ27" s="103"/>
      <c r="QIA27" s="103"/>
      <c r="QIB27" s="103"/>
      <c r="QIC27" s="103"/>
      <c r="QID27" s="103"/>
      <c r="QIE27" s="103"/>
      <c r="QIF27" s="103"/>
      <c r="QIG27" s="103"/>
      <c r="QIH27" s="103"/>
      <c r="QII27" s="103"/>
      <c r="QIJ27" s="103"/>
      <c r="QIK27" s="103"/>
      <c r="QIL27" s="103"/>
      <c r="QIM27" s="103"/>
      <c r="QIN27" s="103"/>
      <c r="QIO27" s="103"/>
      <c r="QIP27" s="103"/>
      <c r="QIQ27" s="103"/>
      <c r="QIR27" s="103"/>
      <c r="QIS27" s="103"/>
      <c r="QIT27" s="103"/>
      <c r="QIU27" s="103"/>
      <c r="QIV27" s="103"/>
      <c r="QIW27" s="103"/>
      <c r="QIX27" s="103"/>
      <c r="QIY27" s="103"/>
      <c r="QIZ27" s="103"/>
      <c r="QJA27" s="103"/>
      <c r="QJB27" s="103"/>
      <c r="QJC27" s="103"/>
      <c r="QJD27" s="103"/>
      <c r="QJE27" s="103"/>
      <c r="QJF27" s="103"/>
      <c r="QJG27" s="103"/>
      <c r="QJH27" s="103"/>
      <c r="QJI27" s="103"/>
      <c r="QJJ27" s="103"/>
      <c r="QJK27" s="103"/>
      <c r="QJL27" s="103"/>
      <c r="QJM27" s="103"/>
      <c r="QJN27" s="103"/>
      <c r="QJO27" s="103"/>
      <c r="QJP27" s="103"/>
      <c r="QJQ27" s="103"/>
      <c r="QJR27" s="103"/>
      <c r="QJS27" s="103"/>
      <c r="QJT27" s="103"/>
      <c r="QJU27" s="103"/>
      <c r="QJV27" s="103"/>
      <c r="QJW27" s="103"/>
      <c r="QJX27" s="103"/>
      <c r="QJY27" s="103"/>
      <c r="QJZ27" s="103"/>
      <c r="QKA27" s="103"/>
      <c r="QKB27" s="103"/>
      <c r="QKC27" s="103"/>
      <c r="QKD27" s="103"/>
      <c r="QKE27" s="103"/>
      <c r="QKF27" s="103"/>
      <c r="QKG27" s="103"/>
      <c r="QKH27" s="103"/>
      <c r="QKI27" s="103"/>
      <c r="QKJ27" s="103"/>
      <c r="QKK27" s="103"/>
      <c r="QKL27" s="103"/>
      <c r="QKM27" s="103"/>
      <c r="QKN27" s="103"/>
      <c r="QKO27" s="103"/>
      <c r="QKP27" s="103"/>
      <c r="QKQ27" s="103"/>
      <c r="QKR27" s="103"/>
      <c r="QKS27" s="103"/>
      <c r="QKT27" s="103"/>
      <c r="QKU27" s="103"/>
      <c r="QKV27" s="103"/>
      <c r="QKW27" s="103"/>
      <c r="QKX27" s="103"/>
      <c r="QKY27" s="103"/>
      <c r="QKZ27" s="103"/>
      <c r="QLA27" s="103"/>
      <c r="QLB27" s="103"/>
      <c r="QLC27" s="103"/>
      <c r="QLD27" s="103"/>
      <c r="QLE27" s="103"/>
      <c r="QLF27" s="103"/>
      <c r="QLG27" s="103"/>
      <c r="QLH27" s="103"/>
      <c r="QLI27" s="103"/>
      <c r="QLJ27" s="103"/>
      <c r="QLK27" s="103"/>
      <c r="QLL27" s="103"/>
      <c r="QLM27" s="103"/>
      <c r="QLN27" s="103"/>
      <c r="QLO27" s="103"/>
      <c r="QLP27" s="103"/>
      <c r="QLQ27" s="103"/>
      <c r="QLR27" s="103"/>
      <c r="QLS27" s="103"/>
      <c r="QLT27" s="103"/>
      <c r="QLU27" s="103"/>
      <c r="QLV27" s="103"/>
      <c r="QLW27" s="103"/>
      <c r="QLX27" s="103"/>
      <c r="QLY27" s="103"/>
      <c r="QLZ27" s="103"/>
      <c r="QMA27" s="103"/>
      <c r="QMB27" s="103"/>
      <c r="QMC27" s="103"/>
      <c r="QMD27" s="103"/>
      <c r="QME27" s="103"/>
      <c r="QMF27" s="103"/>
      <c r="QMG27" s="103"/>
      <c r="QMH27" s="103"/>
      <c r="QMI27" s="103"/>
      <c r="QMJ27" s="103"/>
      <c r="QMK27" s="103"/>
      <c r="QML27" s="103"/>
      <c r="QMM27" s="103"/>
      <c r="QMN27" s="103"/>
      <c r="QMO27" s="103"/>
      <c r="QMP27" s="103"/>
      <c r="QMQ27" s="103"/>
      <c r="QMR27" s="103"/>
      <c r="QMS27" s="103"/>
      <c r="QMT27" s="103"/>
      <c r="QMU27" s="103"/>
      <c r="QMV27" s="103"/>
      <c r="QMW27" s="103"/>
      <c r="QMX27" s="103"/>
      <c r="QMY27" s="103"/>
      <c r="QMZ27" s="103"/>
      <c r="QNA27" s="103"/>
      <c r="QNB27" s="103"/>
      <c r="QNC27" s="103"/>
      <c r="QND27" s="103"/>
      <c r="QNE27" s="103"/>
      <c r="QNF27" s="103"/>
      <c r="QNG27" s="103"/>
      <c r="QNH27" s="103"/>
      <c r="QNI27" s="103"/>
      <c r="QNJ27" s="103"/>
      <c r="QNK27" s="103"/>
      <c r="QNL27" s="103"/>
      <c r="QNM27" s="103"/>
      <c r="QNN27" s="103"/>
      <c r="QNO27" s="103"/>
      <c r="QNP27" s="103"/>
      <c r="QNQ27" s="103"/>
      <c r="QNR27" s="103"/>
      <c r="QNS27" s="103"/>
      <c r="QNT27" s="103"/>
      <c r="QNU27" s="103"/>
      <c r="QNV27" s="103"/>
      <c r="QNW27" s="103"/>
      <c r="QNX27" s="103"/>
      <c r="QNY27" s="103"/>
      <c r="QNZ27" s="103"/>
      <c r="QOA27" s="103"/>
      <c r="QOB27" s="103"/>
      <c r="QOC27" s="103"/>
      <c r="QOD27" s="103"/>
      <c r="QOE27" s="103"/>
      <c r="QOF27" s="103"/>
      <c r="QOG27" s="103"/>
      <c r="QOH27" s="103"/>
      <c r="QOI27" s="103"/>
      <c r="QOJ27" s="103"/>
      <c r="QOK27" s="103"/>
      <c r="QOL27" s="103"/>
      <c r="QOM27" s="103"/>
      <c r="QON27" s="103"/>
      <c r="QOO27" s="103"/>
      <c r="QOP27" s="103"/>
      <c r="QOQ27" s="103"/>
      <c r="QOR27" s="103"/>
      <c r="QOS27" s="103"/>
      <c r="QOT27" s="103"/>
      <c r="QOU27" s="103"/>
      <c r="QOV27" s="103"/>
      <c r="QOW27" s="103"/>
      <c r="QOX27" s="103"/>
      <c r="QOY27" s="103"/>
      <c r="QOZ27" s="103"/>
      <c r="QPA27" s="103"/>
      <c r="QPB27" s="103"/>
      <c r="QPC27" s="103"/>
      <c r="QPD27" s="103"/>
      <c r="QPE27" s="103"/>
      <c r="QPF27" s="103"/>
      <c r="QPG27" s="103"/>
      <c r="QPH27" s="103"/>
      <c r="QPI27" s="103"/>
      <c r="QPJ27" s="103"/>
      <c r="QPK27" s="103"/>
      <c r="QPL27" s="103"/>
      <c r="QPM27" s="103"/>
      <c r="QPN27" s="103"/>
      <c r="QPO27" s="103"/>
      <c r="QPP27" s="103"/>
      <c r="QPQ27" s="103"/>
      <c r="QPR27" s="103"/>
      <c r="QPS27" s="103"/>
      <c r="QPT27" s="103"/>
      <c r="QPU27" s="103"/>
      <c r="QPV27" s="103"/>
      <c r="QPW27" s="103"/>
      <c r="QPX27" s="103"/>
      <c r="QPY27" s="103"/>
      <c r="QPZ27" s="103"/>
      <c r="QQA27" s="103"/>
      <c r="QQB27" s="103"/>
      <c r="QQC27" s="103"/>
      <c r="QQD27" s="103"/>
      <c r="QQE27" s="103"/>
      <c r="QQF27" s="103"/>
      <c r="QQG27" s="103"/>
      <c r="QQH27" s="103"/>
      <c r="QQI27" s="103"/>
      <c r="QQJ27" s="103"/>
      <c r="QQK27" s="103"/>
      <c r="QQL27" s="103"/>
      <c r="QQM27" s="103"/>
      <c r="QQN27" s="103"/>
      <c r="QQO27" s="103"/>
      <c r="QQP27" s="103"/>
      <c r="QQQ27" s="103"/>
      <c r="QQR27" s="103"/>
      <c r="QQS27" s="103"/>
      <c r="QQT27" s="103"/>
      <c r="QQU27" s="103"/>
      <c r="QQV27" s="103"/>
      <c r="QQW27" s="103"/>
      <c r="QQX27" s="103"/>
      <c r="QQY27" s="103"/>
      <c r="QQZ27" s="103"/>
      <c r="QRA27" s="103"/>
      <c r="QRB27" s="103"/>
      <c r="QRC27" s="103"/>
      <c r="QRD27" s="103"/>
      <c r="QRE27" s="103"/>
      <c r="QRF27" s="103"/>
      <c r="QRG27" s="103"/>
      <c r="QRH27" s="103"/>
      <c r="QRI27" s="103"/>
      <c r="QRJ27" s="103"/>
      <c r="QRK27" s="103"/>
      <c r="QRL27" s="103"/>
      <c r="QRM27" s="103"/>
      <c r="QRN27" s="103"/>
      <c r="QRO27" s="103"/>
      <c r="QRP27" s="103"/>
      <c r="QRQ27" s="103"/>
      <c r="QRR27" s="103"/>
      <c r="QRS27" s="103"/>
      <c r="QRT27" s="103"/>
      <c r="QRU27" s="103"/>
      <c r="QRV27" s="103"/>
      <c r="QRW27" s="103"/>
      <c r="QRX27" s="103"/>
      <c r="QRY27" s="103"/>
      <c r="QRZ27" s="103"/>
      <c r="QSA27" s="103"/>
      <c r="QSB27" s="103"/>
      <c r="QSC27" s="103"/>
      <c r="QSD27" s="103"/>
      <c r="QSE27" s="103"/>
      <c r="QSF27" s="103"/>
      <c r="QSG27" s="103"/>
      <c r="QSH27" s="103"/>
      <c r="QSI27" s="103"/>
      <c r="QSJ27" s="103"/>
      <c r="QSK27" s="103"/>
      <c r="QSL27" s="103"/>
      <c r="QSM27" s="103"/>
      <c r="QSN27" s="103"/>
      <c r="QSO27" s="103"/>
      <c r="QSP27" s="103"/>
      <c r="QSQ27" s="103"/>
      <c r="QSR27" s="103"/>
      <c r="QSS27" s="103"/>
      <c r="QST27" s="103"/>
      <c r="QSU27" s="103"/>
      <c r="QSV27" s="103"/>
      <c r="QSW27" s="103"/>
      <c r="QSX27" s="103"/>
      <c r="QSY27" s="103"/>
      <c r="QSZ27" s="103"/>
      <c r="QTA27" s="103"/>
      <c r="QTB27" s="103"/>
      <c r="QTC27" s="103"/>
      <c r="QTD27" s="103"/>
      <c r="QTE27" s="103"/>
      <c r="QTF27" s="103"/>
      <c r="QTG27" s="103"/>
      <c r="QTH27" s="103"/>
      <c r="QTI27" s="103"/>
      <c r="QTJ27" s="103"/>
      <c r="QTK27" s="103"/>
      <c r="QTL27" s="103"/>
      <c r="QTM27" s="103"/>
      <c r="QTN27" s="103"/>
      <c r="QTO27" s="103"/>
      <c r="QTP27" s="103"/>
      <c r="QTQ27" s="103"/>
      <c r="QTR27" s="103"/>
      <c r="QTS27" s="103"/>
      <c r="QTT27" s="103"/>
      <c r="QTU27" s="103"/>
      <c r="QTV27" s="103"/>
      <c r="QTW27" s="103"/>
      <c r="QTX27" s="103"/>
      <c r="QTY27" s="103"/>
      <c r="QTZ27" s="103"/>
      <c r="QUA27" s="103"/>
      <c r="QUB27" s="103"/>
      <c r="QUC27" s="103"/>
      <c r="QUD27" s="103"/>
      <c r="QUE27" s="103"/>
      <c r="QUF27" s="103"/>
      <c r="QUG27" s="103"/>
      <c r="QUH27" s="103"/>
      <c r="QUI27" s="103"/>
      <c r="QUJ27" s="103"/>
      <c r="QUK27" s="103"/>
      <c r="QUL27" s="103"/>
      <c r="QUM27" s="103"/>
      <c r="QUN27" s="103"/>
      <c r="QUO27" s="103"/>
      <c r="QUP27" s="103"/>
      <c r="QUQ27" s="103"/>
      <c r="QUR27" s="103"/>
      <c r="QUS27" s="103"/>
      <c r="QUT27" s="103"/>
      <c r="QUU27" s="103"/>
      <c r="QUV27" s="103"/>
      <c r="QUW27" s="103"/>
      <c r="QUX27" s="103"/>
      <c r="QUY27" s="103"/>
      <c r="QUZ27" s="103"/>
      <c r="QVA27" s="103"/>
      <c r="QVB27" s="103"/>
      <c r="QVC27" s="103"/>
      <c r="QVD27" s="103"/>
      <c r="QVE27" s="103"/>
      <c r="QVF27" s="103"/>
      <c r="QVG27" s="103"/>
      <c r="QVH27" s="103"/>
      <c r="QVI27" s="103"/>
      <c r="QVJ27" s="103"/>
      <c r="QVK27" s="103"/>
      <c r="QVL27" s="103"/>
      <c r="QVM27" s="103"/>
      <c r="QVN27" s="103"/>
      <c r="QVO27" s="103"/>
      <c r="QVP27" s="103"/>
      <c r="QVQ27" s="103"/>
      <c r="QVR27" s="103"/>
      <c r="QVS27" s="103"/>
      <c r="QVT27" s="103"/>
      <c r="QVU27" s="103"/>
      <c r="QVV27" s="103"/>
      <c r="QVW27" s="103"/>
      <c r="QVX27" s="103"/>
      <c r="QVY27" s="103"/>
      <c r="QVZ27" s="103"/>
      <c r="QWA27" s="103"/>
      <c r="QWB27" s="103"/>
      <c r="QWC27" s="103"/>
      <c r="QWD27" s="103"/>
      <c r="QWE27" s="103"/>
      <c r="QWF27" s="103"/>
      <c r="QWG27" s="103"/>
      <c r="QWH27" s="103"/>
      <c r="QWI27" s="103"/>
      <c r="QWJ27" s="103"/>
      <c r="QWK27" s="103"/>
      <c r="QWL27" s="103"/>
      <c r="QWM27" s="103"/>
      <c r="QWN27" s="103"/>
      <c r="QWO27" s="103"/>
      <c r="QWP27" s="103"/>
      <c r="QWQ27" s="103"/>
      <c r="QWR27" s="103"/>
      <c r="QWS27" s="103"/>
      <c r="QWT27" s="103"/>
      <c r="QWU27" s="103"/>
      <c r="QWV27" s="103"/>
      <c r="QWW27" s="103"/>
      <c r="QWX27" s="103"/>
      <c r="QWY27" s="103"/>
      <c r="QWZ27" s="103"/>
      <c r="QXA27" s="103"/>
      <c r="QXB27" s="103"/>
      <c r="QXC27" s="103"/>
      <c r="QXD27" s="103"/>
      <c r="QXE27" s="103"/>
      <c r="QXF27" s="103"/>
      <c r="QXG27" s="103"/>
      <c r="QXH27" s="103"/>
      <c r="QXI27" s="103"/>
      <c r="QXJ27" s="103"/>
      <c r="QXK27" s="103"/>
      <c r="QXL27" s="103"/>
      <c r="QXM27" s="103"/>
      <c r="QXN27" s="103"/>
      <c r="QXO27" s="103"/>
      <c r="QXP27" s="103"/>
      <c r="QXQ27" s="103"/>
      <c r="QXR27" s="103"/>
      <c r="QXS27" s="103"/>
      <c r="QXT27" s="103"/>
      <c r="QXU27" s="103"/>
      <c r="QXV27" s="103"/>
      <c r="QXW27" s="103"/>
      <c r="QXX27" s="103"/>
      <c r="QXY27" s="103"/>
      <c r="QXZ27" s="103"/>
      <c r="QYA27" s="103"/>
      <c r="QYB27" s="103"/>
      <c r="QYC27" s="103"/>
      <c r="QYD27" s="103"/>
      <c r="QYE27" s="103"/>
      <c r="QYF27" s="103"/>
      <c r="QYG27" s="103"/>
      <c r="QYH27" s="103"/>
      <c r="QYI27" s="103"/>
      <c r="QYJ27" s="103"/>
      <c r="QYK27" s="103"/>
      <c r="QYL27" s="103"/>
      <c r="QYM27" s="103"/>
      <c r="QYN27" s="103"/>
      <c r="QYO27" s="103"/>
      <c r="QYP27" s="103"/>
      <c r="QYQ27" s="103"/>
      <c r="QYR27" s="103"/>
      <c r="QYS27" s="103"/>
      <c r="QYT27" s="103"/>
      <c r="QYU27" s="103"/>
      <c r="QYV27" s="103"/>
      <c r="QYW27" s="103"/>
      <c r="QYX27" s="103"/>
      <c r="QYY27" s="103"/>
      <c r="QYZ27" s="103"/>
      <c r="QZA27" s="103"/>
      <c r="QZB27" s="103"/>
      <c r="QZC27" s="103"/>
      <c r="QZD27" s="103"/>
      <c r="QZE27" s="103"/>
      <c r="QZF27" s="103"/>
      <c r="QZG27" s="103"/>
      <c r="QZH27" s="103"/>
      <c r="QZI27" s="103"/>
      <c r="QZJ27" s="103"/>
      <c r="QZK27" s="103"/>
      <c r="QZL27" s="103"/>
      <c r="QZM27" s="103"/>
      <c r="QZN27" s="103"/>
      <c r="QZO27" s="103"/>
      <c r="QZP27" s="103"/>
      <c r="QZQ27" s="103"/>
      <c r="QZR27" s="103"/>
      <c r="QZS27" s="103"/>
      <c r="QZT27" s="103"/>
      <c r="QZU27" s="103"/>
      <c r="QZV27" s="103"/>
      <c r="QZW27" s="103"/>
      <c r="QZX27" s="103"/>
      <c r="QZY27" s="103"/>
      <c r="QZZ27" s="103"/>
      <c r="RAA27" s="103"/>
      <c r="RAB27" s="103"/>
      <c r="RAC27" s="103"/>
      <c r="RAD27" s="103"/>
      <c r="RAE27" s="103"/>
      <c r="RAF27" s="103"/>
      <c r="RAG27" s="103"/>
      <c r="RAH27" s="103"/>
      <c r="RAI27" s="103"/>
      <c r="RAJ27" s="103"/>
      <c r="RAK27" s="103"/>
      <c r="RAL27" s="103"/>
      <c r="RAM27" s="103"/>
      <c r="RAN27" s="103"/>
      <c r="RAO27" s="103"/>
      <c r="RAP27" s="103"/>
      <c r="RAQ27" s="103"/>
      <c r="RAR27" s="103"/>
      <c r="RAS27" s="103"/>
      <c r="RAT27" s="103"/>
      <c r="RAU27" s="103"/>
      <c r="RAV27" s="103"/>
      <c r="RAW27" s="103"/>
      <c r="RAX27" s="103"/>
      <c r="RAY27" s="103"/>
      <c r="RAZ27" s="103"/>
      <c r="RBA27" s="103"/>
      <c r="RBB27" s="103"/>
      <c r="RBC27" s="103"/>
      <c r="RBD27" s="103"/>
      <c r="RBE27" s="103"/>
      <c r="RBF27" s="103"/>
      <c r="RBG27" s="103"/>
      <c r="RBH27" s="103"/>
      <c r="RBI27" s="103"/>
      <c r="RBJ27" s="103"/>
      <c r="RBK27" s="103"/>
      <c r="RBL27" s="103"/>
      <c r="RBM27" s="103"/>
      <c r="RBN27" s="103"/>
      <c r="RBO27" s="103"/>
      <c r="RBP27" s="103"/>
      <c r="RBQ27" s="103"/>
      <c r="RBR27" s="103"/>
      <c r="RBS27" s="103"/>
      <c r="RBT27" s="103"/>
      <c r="RBU27" s="103"/>
      <c r="RBV27" s="103"/>
      <c r="RBW27" s="103"/>
      <c r="RBX27" s="103"/>
      <c r="RBY27" s="103"/>
      <c r="RBZ27" s="103"/>
      <c r="RCA27" s="103"/>
      <c r="RCB27" s="103"/>
      <c r="RCC27" s="103"/>
      <c r="RCD27" s="103"/>
      <c r="RCE27" s="103"/>
      <c r="RCF27" s="103"/>
      <c r="RCG27" s="103"/>
      <c r="RCH27" s="103"/>
      <c r="RCI27" s="103"/>
      <c r="RCJ27" s="103"/>
      <c r="RCK27" s="103"/>
      <c r="RCL27" s="103"/>
      <c r="RCM27" s="103"/>
      <c r="RCN27" s="103"/>
      <c r="RCO27" s="103"/>
      <c r="RCP27" s="103"/>
      <c r="RCQ27" s="103"/>
      <c r="RCR27" s="103"/>
      <c r="RCS27" s="103"/>
      <c r="RCT27" s="103"/>
      <c r="RCU27" s="103"/>
      <c r="RCV27" s="103"/>
      <c r="RCW27" s="103"/>
      <c r="RCX27" s="103"/>
      <c r="RCY27" s="103"/>
      <c r="RCZ27" s="103"/>
      <c r="RDA27" s="103"/>
      <c r="RDB27" s="103"/>
      <c r="RDC27" s="103"/>
      <c r="RDD27" s="103"/>
      <c r="RDE27" s="103"/>
      <c r="RDF27" s="103"/>
      <c r="RDG27" s="103"/>
      <c r="RDH27" s="103"/>
      <c r="RDI27" s="103"/>
      <c r="RDJ27" s="103"/>
      <c r="RDK27" s="103"/>
      <c r="RDL27" s="103"/>
      <c r="RDM27" s="103"/>
      <c r="RDN27" s="103"/>
      <c r="RDO27" s="103"/>
      <c r="RDP27" s="103"/>
      <c r="RDQ27" s="103"/>
      <c r="RDR27" s="103"/>
      <c r="RDS27" s="103"/>
      <c r="RDT27" s="103"/>
      <c r="RDU27" s="103"/>
      <c r="RDV27" s="103"/>
      <c r="RDW27" s="103"/>
      <c r="RDX27" s="103"/>
      <c r="RDY27" s="103"/>
      <c r="RDZ27" s="103"/>
      <c r="REA27" s="103"/>
      <c r="REB27" s="103"/>
      <c r="REC27" s="103"/>
      <c r="RED27" s="103"/>
      <c r="REE27" s="103"/>
      <c r="REF27" s="103"/>
      <c r="REG27" s="103"/>
      <c r="REH27" s="103"/>
      <c r="REI27" s="103"/>
      <c r="REJ27" s="103"/>
      <c r="REK27" s="103"/>
      <c r="REL27" s="103"/>
      <c r="REM27" s="103"/>
      <c r="REN27" s="103"/>
      <c r="REO27" s="103"/>
      <c r="REP27" s="103"/>
      <c r="REQ27" s="103"/>
      <c r="RER27" s="103"/>
      <c r="RES27" s="103"/>
      <c r="RET27" s="103"/>
      <c r="REU27" s="103"/>
      <c r="REV27" s="103"/>
      <c r="REW27" s="103"/>
      <c r="REX27" s="103"/>
      <c r="REY27" s="103"/>
      <c r="REZ27" s="103"/>
      <c r="RFA27" s="103"/>
      <c r="RFB27" s="103"/>
      <c r="RFC27" s="103"/>
      <c r="RFD27" s="103"/>
      <c r="RFE27" s="103"/>
      <c r="RFF27" s="103"/>
      <c r="RFG27" s="103"/>
      <c r="RFH27" s="103"/>
      <c r="RFI27" s="103"/>
      <c r="RFJ27" s="103"/>
      <c r="RFK27" s="103"/>
      <c r="RFL27" s="103"/>
      <c r="RFM27" s="103"/>
      <c r="RFN27" s="103"/>
      <c r="RFO27" s="103"/>
      <c r="RFP27" s="103"/>
      <c r="RFQ27" s="103"/>
      <c r="RFR27" s="103"/>
      <c r="RFS27" s="103"/>
      <c r="RFT27" s="103"/>
      <c r="RFU27" s="103"/>
      <c r="RFV27" s="103"/>
      <c r="RFW27" s="103"/>
      <c r="RFX27" s="103"/>
      <c r="RFY27" s="103"/>
      <c r="RFZ27" s="103"/>
      <c r="RGA27" s="103"/>
      <c r="RGB27" s="103"/>
      <c r="RGC27" s="103"/>
      <c r="RGD27" s="103"/>
      <c r="RGE27" s="103"/>
      <c r="RGF27" s="103"/>
      <c r="RGG27" s="103"/>
      <c r="RGH27" s="103"/>
      <c r="RGI27" s="103"/>
      <c r="RGJ27" s="103"/>
      <c r="RGK27" s="103"/>
      <c r="RGL27" s="103"/>
      <c r="RGM27" s="103"/>
      <c r="RGN27" s="103"/>
      <c r="RGO27" s="103"/>
      <c r="RGP27" s="103"/>
      <c r="RGQ27" s="103"/>
      <c r="RGR27" s="103"/>
      <c r="RGS27" s="103"/>
      <c r="RGT27" s="103"/>
      <c r="RGU27" s="103"/>
      <c r="RGV27" s="103"/>
      <c r="RGW27" s="103"/>
      <c r="RGX27" s="103"/>
      <c r="RGY27" s="103"/>
      <c r="RGZ27" s="103"/>
      <c r="RHA27" s="103"/>
      <c r="RHB27" s="103"/>
      <c r="RHC27" s="103"/>
      <c r="RHD27" s="103"/>
      <c r="RHE27" s="103"/>
      <c r="RHF27" s="103"/>
      <c r="RHG27" s="103"/>
      <c r="RHH27" s="103"/>
      <c r="RHI27" s="103"/>
      <c r="RHJ27" s="103"/>
      <c r="RHK27" s="103"/>
      <c r="RHL27" s="103"/>
      <c r="RHM27" s="103"/>
      <c r="RHN27" s="103"/>
      <c r="RHO27" s="103"/>
      <c r="RHP27" s="103"/>
      <c r="RHQ27" s="103"/>
      <c r="RHR27" s="103"/>
      <c r="RHS27" s="103"/>
      <c r="RHT27" s="103"/>
      <c r="RHU27" s="103"/>
      <c r="RHV27" s="103"/>
      <c r="RHW27" s="103"/>
      <c r="RHX27" s="103"/>
      <c r="RHY27" s="103"/>
      <c r="RHZ27" s="103"/>
      <c r="RIA27" s="103"/>
      <c r="RIB27" s="103"/>
      <c r="RIC27" s="103"/>
      <c r="RID27" s="103"/>
      <c r="RIE27" s="103"/>
      <c r="RIF27" s="103"/>
      <c r="RIG27" s="103"/>
      <c r="RIH27" s="103"/>
      <c r="RII27" s="103"/>
      <c r="RIJ27" s="103"/>
      <c r="RIK27" s="103"/>
      <c r="RIL27" s="103"/>
      <c r="RIM27" s="103"/>
      <c r="RIN27" s="103"/>
      <c r="RIO27" s="103"/>
      <c r="RIP27" s="103"/>
      <c r="RIQ27" s="103"/>
      <c r="RIR27" s="103"/>
      <c r="RIS27" s="103"/>
      <c r="RIT27" s="103"/>
      <c r="RIU27" s="103"/>
      <c r="RIV27" s="103"/>
      <c r="RIW27" s="103"/>
      <c r="RIX27" s="103"/>
      <c r="RIY27" s="103"/>
      <c r="RIZ27" s="103"/>
      <c r="RJA27" s="103"/>
      <c r="RJB27" s="103"/>
      <c r="RJC27" s="103"/>
      <c r="RJD27" s="103"/>
      <c r="RJE27" s="103"/>
      <c r="RJF27" s="103"/>
      <c r="RJG27" s="103"/>
      <c r="RJH27" s="103"/>
      <c r="RJI27" s="103"/>
      <c r="RJJ27" s="103"/>
      <c r="RJK27" s="103"/>
      <c r="RJL27" s="103"/>
      <c r="RJM27" s="103"/>
      <c r="RJN27" s="103"/>
      <c r="RJO27" s="103"/>
      <c r="RJP27" s="103"/>
      <c r="RJQ27" s="103"/>
      <c r="RJR27" s="103"/>
      <c r="RJS27" s="103"/>
      <c r="RJT27" s="103"/>
      <c r="RJU27" s="103"/>
      <c r="RJV27" s="103"/>
      <c r="RJW27" s="103"/>
      <c r="RJX27" s="103"/>
      <c r="RJY27" s="103"/>
      <c r="RJZ27" s="103"/>
      <c r="RKA27" s="103"/>
      <c r="RKB27" s="103"/>
      <c r="RKC27" s="103"/>
      <c r="RKD27" s="103"/>
      <c r="RKE27" s="103"/>
      <c r="RKF27" s="103"/>
      <c r="RKG27" s="103"/>
      <c r="RKH27" s="103"/>
      <c r="RKI27" s="103"/>
      <c r="RKJ27" s="103"/>
      <c r="RKK27" s="103"/>
      <c r="RKL27" s="103"/>
      <c r="RKM27" s="103"/>
      <c r="RKN27" s="103"/>
      <c r="RKO27" s="103"/>
      <c r="RKP27" s="103"/>
      <c r="RKQ27" s="103"/>
      <c r="RKR27" s="103"/>
      <c r="RKS27" s="103"/>
      <c r="RKT27" s="103"/>
      <c r="RKU27" s="103"/>
      <c r="RKV27" s="103"/>
      <c r="RKW27" s="103"/>
      <c r="RKX27" s="103"/>
      <c r="RKY27" s="103"/>
      <c r="RKZ27" s="103"/>
      <c r="RLA27" s="103"/>
      <c r="RLB27" s="103"/>
      <c r="RLC27" s="103"/>
      <c r="RLD27" s="103"/>
      <c r="RLE27" s="103"/>
      <c r="RLF27" s="103"/>
      <c r="RLG27" s="103"/>
      <c r="RLH27" s="103"/>
      <c r="RLI27" s="103"/>
      <c r="RLJ27" s="103"/>
      <c r="RLK27" s="103"/>
      <c r="RLL27" s="103"/>
      <c r="RLM27" s="103"/>
      <c r="RLN27" s="103"/>
      <c r="RLO27" s="103"/>
      <c r="RLP27" s="103"/>
      <c r="RLQ27" s="103"/>
      <c r="RLR27" s="103"/>
      <c r="RLS27" s="103"/>
      <c r="RLT27" s="103"/>
      <c r="RLU27" s="103"/>
      <c r="RLV27" s="103"/>
      <c r="RLW27" s="103"/>
      <c r="RLX27" s="103"/>
      <c r="RLY27" s="103"/>
      <c r="RLZ27" s="103"/>
      <c r="RMA27" s="103"/>
      <c r="RMB27" s="103"/>
      <c r="RMC27" s="103"/>
      <c r="RMD27" s="103"/>
      <c r="RME27" s="103"/>
      <c r="RMF27" s="103"/>
      <c r="RMG27" s="103"/>
      <c r="RMH27" s="103"/>
      <c r="RMI27" s="103"/>
      <c r="RMJ27" s="103"/>
      <c r="RMK27" s="103"/>
      <c r="RML27" s="103"/>
      <c r="RMM27" s="103"/>
      <c r="RMN27" s="103"/>
      <c r="RMO27" s="103"/>
      <c r="RMP27" s="103"/>
      <c r="RMQ27" s="103"/>
      <c r="RMR27" s="103"/>
      <c r="RMS27" s="103"/>
      <c r="RMT27" s="103"/>
      <c r="RMU27" s="103"/>
      <c r="RMV27" s="103"/>
      <c r="RMW27" s="103"/>
      <c r="RMX27" s="103"/>
      <c r="RMY27" s="103"/>
      <c r="RMZ27" s="103"/>
      <c r="RNA27" s="103"/>
      <c r="RNB27" s="103"/>
      <c r="RNC27" s="103"/>
      <c r="RND27" s="103"/>
      <c r="RNE27" s="103"/>
      <c r="RNF27" s="103"/>
      <c r="RNG27" s="103"/>
      <c r="RNH27" s="103"/>
      <c r="RNI27" s="103"/>
      <c r="RNJ27" s="103"/>
      <c r="RNK27" s="103"/>
      <c r="RNL27" s="103"/>
      <c r="RNM27" s="103"/>
      <c r="RNN27" s="103"/>
      <c r="RNO27" s="103"/>
      <c r="RNP27" s="103"/>
      <c r="RNQ27" s="103"/>
      <c r="RNR27" s="103"/>
      <c r="RNS27" s="103"/>
      <c r="RNT27" s="103"/>
      <c r="RNU27" s="103"/>
      <c r="RNV27" s="103"/>
      <c r="RNW27" s="103"/>
      <c r="RNX27" s="103"/>
      <c r="RNY27" s="103"/>
      <c r="RNZ27" s="103"/>
      <c r="ROA27" s="103"/>
      <c r="ROB27" s="103"/>
      <c r="ROC27" s="103"/>
      <c r="ROD27" s="103"/>
      <c r="ROE27" s="103"/>
      <c r="ROF27" s="103"/>
      <c r="ROG27" s="103"/>
      <c r="ROH27" s="103"/>
      <c r="ROI27" s="103"/>
      <c r="ROJ27" s="103"/>
      <c r="ROK27" s="103"/>
      <c r="ROL27" s="103"/>
      <c r="ROM27" s="103"/>
      <c r="RON27" s="103"/>
      <c r="ROO27" s="103"/>
      <c r="ROP27" s="103"/>
      <c r="ROQ27" s="103"/>
      <c r="ROR27" s="103"/>
      <c r="ROS27" s="103"/>
      <c r="ROT27" s="103"/>
      <c r="ROU27" s="103"/>
      <c r="ROV27" s="103"/>
      <c r="ROW27" s="103"/>
      <c r="ROX27" s="103"/>
      <c r="ROY27" s="103"/>
      <c r="ROZ27" s="103"/>
      <c r="RPA27" s="103"/>
      <c r="RPB27" s="103"/>
      <c r="RPC27" s="103"/>
      <c r="RPD27" s="103"/>
      <c r="RPE27" s="103"/>
      <c r="RPF27" s="103"/>
      <c r="RPG27" s="103"/>
      <c r="RPH27" s="103"/>
      <c r="RPI27" s="103"/>
      <c r="RPJ27" s="103"/>
      <c r="RPK27" s="103"/>
      <c r="RPL27" s="103"/>
      <c r="RPM27" s="103"/>
      <c r="RPN27" s="103"/>
      <c r="RPO27" s="103"/>
      <c r="RPP27" s="103"/>
      <c r="RPQ27" s="103"/>
      <c r="RPR27" s="103"/>
      <c r="RPS27" s="103"/>
      <c r="RPT27" s="103"/>
      <c r="RPU27" s="103"/>
      <c r="RPV27" s="103"/>
      <c r="RPW27" s="103"/>
      <c r="RPX27" s="103"/>
      <c r="RPY27" s="103"/>
      <c r="RPZ27" s="103"/>
      <c r="RQA27" s="103"/>
      <c r="RQB27" s="103"/>
      <c r="RQC27" s="103"/>
      <c r="RQD27" s="103"/>
      <c r="RQE27" s="103"/>
      <c r="RQF27" s="103"/>
      <c r="RQG27" s="103"/>
      <c r="RQH27" s="103"/>
      <c r="RQI27" s="103"/>
      <c r="RQJ27" s="103"/>
      <c r="RQK27" s="103"/>
      <c r="RQL27" s="103"/>
      <c r="RQM27" s="103"/>
      <c r="RQN27" s="103"/>
      <c r="RQO27" s="103"/>
      <c r="RQP27" s="103"/>
      <c r="RQQ27" s="103"/>
      <c r="RQR27" s="103"/>
      <c r="RQS27" s="103"/>
      <c r="RQT27" s="103"/>
      <c r="RQU27" s="103"/>
      <c r="RQV27" s="103"/>
      <c r="RQW27" s="103"/>
      <c r="RQX27" s="103"/>
      <c r="RQY27" s="103"/>
      <c r="RQZ27" s="103"/>
      <c r="RRA27" s="103"/>
      <c r="RRB27" s="103"/>
      <c r="RRC27" s="103"/>
      <c r="RRD27" s="103"/>
      <c r="RRE27" s="103"/>
      <c r="RRF27" s="103"/>
      <c r="RRG27" s="103"/>
      <c r="RRH27" s="103"/>
      <c r="RRI27" s="103"/>
      <c r="RRJ27" s="103"/>
      <c r="RRK27" s="103"/>
      <c r="RRL27" s="103"/>
      <c r="RRM27" s="103"/>
      <c r="RRN27" s="103"/>
      <c r="RRO27" s="103"/>
      <c r="RRP27" s="103"/>
      <c r="RRQ27" s="103"/>
      <c r="RRR27" s="103"/>
      <c r="RRS27" s="103"/>
      <c r="RRT27" s="103"/>
      <c r="RRU27" s="103"/>
      <c r="RRV27" s="103"/>
      <c r="RRW27" s="103"/>
      <c r="RRX27" s="103"/>
      <c r="RRY27" s="103"/>
      <c r="RRZ27" s="103"/>
      <c r="RSA27" s="103"/>
      <c r="RSB27" s="103"/>
      <c r="RSC27" s="103"/>
      <c r="RSD27" s="103"/>
      <c r="RSE27" s="103"/>
      <c r="RSF27" s="103"/>
      <c r="RSG27" s="103"/>
      <c r="RSH27" s="103"/>
      <c r="RSI27" s="103"/>
      <c r="RSJ27" s="103"/>
      <c r="RSK27" s="103"/>
      <c r="RSL27" s="103"/>
      <c r="RSM27" s="103"/>
      <c r="RSN27" s="103"/>
      <c r="RSO27" s="103"/>
      <c r="RSP27" s="103"/>
      <c r="RSQ27" s="103"/>
      <c r="RSR27" s="103"/>
      <c r="RSS27" s="103"/>
      <c r="RST27" s="103"/>
      <c r="RSU27" s="103"/>
      <c r="RSV27" s="103"/>
      <c r="RSW27" s="103"/>
      <c r="RSX27" s="103"/>
      <c r="RSY27" s="103"/>
      <c r="RSZ27" s="103"/>
      <c r="RTA27" s="103"/>
      <c r="RTB27" s="103"/>
      <c r="RTC27" s="103"/>
      <c r="RTD27" s="103"/>
      <c r="RTE27" s="103"/>
      <c r="RTF27" s="103"/>
      <c r="RTG27" s="103"/>
      <c r="RTH27" s="103"/>
      <c r="RTI27" s="103"/>
      <c r="RTJ27" s="103"/>
      <c r="RTK27" s="103"/>
      <c r="RTL27" s="103"/>
      <c r="RTM27" s="103"/>
      <c r="RTN27" s="103"/>
      <c r="RTO27" s="103"/>
      <c r="RTP27" s="103"/>
      <c r="RTQ27" s="103"/>
      <c r="RTR27" s="103"/>
      <c r="RTS27" s="103"/>
      <c r="RTT27" s="103"/>
      <c r="RTU27" s="103"/>
      <c r="RTV27" s="103"/>
      <c r="RTW27" s="103"/>
      <c r="RTX27" s="103"/>
      <c r="RTY27" s="103"/>
      <c r="RTZ27" s="103"/>
      <c r="RUA27" s="103"/>
      <c r="RUB27" s="103"/>
      <c r="RUC27" s="103"/>
      <c r="RUD27" s="103"/>
      <c r="RUE27" s="103"/>
      <c r="RUF27" s="103"/>
      <c r="RUG27" s="103"/>
      <c r="RUH27" s="103"/>
      <c r="RUI27" s="103"/>
      <c r="RUJ27" s="103"/>
      <c r="RUK27" s="103"/>
      <c r="RUL27" s="103"/>
      <c r="RUM27" s="103"/>
      <c r="RUN27" s="103"/>
      <c r="RUO27" s="103"/>
      <c r="RUP27" s="103"/>
      <c r="RUQ27" s="103"/>
      <c r="RUR27" s="103"/>
      <c r="RUS27" s="103"/>
      <c r="RUT27" s="103"/>
      <c r="RUU27" s="103"/>
      <c r="RUV27" s="103"/>
      <c r="RUW27" s="103"/>
      <c r="RUX27" s="103"/>
      <c r="RUY27" s="103"/>
      <c r="RUZ27" s="103"/>
      <c r="RVA27" s="103"/>
      <c r="RVB27" s="103"/>
      <c r="RVC27" s="103"/>
      <c r="RVD27" s="103"/>
      <c r="RVE27" s="103"/>
      <c r="RVF27" s="103"/>
      <c r="RVG27" s="103"/>
      <c r="RVH27" s="103"/>
      <c r="RVI27" s="103"/>
      <c r="RVJ27" s="103"/>
      <c r="RVK27" s="103"/>
      <c r="RVL27" s="103"/>
      <c r="RVM27" s="103"/>
      <c r="RVN27" s="103"/>
      <c r="RVO27" s="103"/>
      <c r="RVP27" s="103"/>
      <c r="RVQ27" s="103"/>
      <c r="RVR27" s="103"/>
      <c r="RVS27" s="103"/>
      <c r="RVT27" s="103"/>
      <c r="RVU27" s="103"/>
      <c r="RVV27" s="103"/>
      <c r="RVW27" s="103"/>
      <c r="RVX27" s="103"/>
      <c r="RVY27" s="103"/>
      <c r="RVZ27" s="103"/>
      <c r="RWA27" s="103"/>
      <c r="RWB27" s="103"/>
      <c r="RWC27" s="103"/>
      <c r="RWD27" s="103"/>
      <c r="RWE27" s="103"/>
      <c r="RWF27" s="103"/>
      <c r="RWG27" s="103"/>
      <c r="RWH27" s="103"/>
      <c r="RWI27" s="103"/>
      <c r="RWJ27" s="103"/>
      <c r="RWK27" s="103"/>
      <c r="RWL27" s="103"/>
      <c r="RWM27" s="103"/>
      <c r="RWN27" s="103"/>
      <c r="RWO27" s="103"/>
      <c r="RWP27" s="103"/>
      <c r="RWQ27" s="103"/>
      <c r="RWR27" s="103"/>
      <c r="RWS27" s="103"/>
      <c r="RWT27" s="103"/>
      <c r="RWU27" s="103"/>
      <c r="RWV27" s="103"/>
      <c r="RWW27" s="103"/>
      <c r="RWX27" s="103"/>
      <c r="RWY27" s="103"/>
      <c r="RWZ27" s="103"/>
      <c r="RXA27" s="103"/>
      <c r="RXB27" s="103"/>
      <c r="RXC27" s="103"/>
      <c r="RXD27" s="103"/>
      <c r="RXE27" s="103"/>
      <c r="RXF27" s="103"/>
      <c r="RXG27" s="103"/>
      <c r="RXH27" s="103"/>
      <c r="RXI27" s="103"/>
      <c r="RXJ27" s="103"/>
      <c r="RXK27" s="103"/>
      <c r="RXL27" s="103"/>
      <c r="RXM27" s="103"/>
      <c r="RXN27" s="103"/>
      <c r="RXO27" s="103"/>
      <c r="RXP27" s="103"/>
      <c r="RXQ27" s="103"/>
      <c r="RXR27" s="103"/>
      <c r="RXS27" s="103"/>
      <c r="RXT27" s="103"/>
      <c r="RXU27" s="103"/>
      <c r="RXV27" s="103"/>
      <c r="RXW27" s="103"/>
      <c r="RXX27" s="103"/>
      <c r="RXY27" s="103"/>
      <c r="RXZ27" s="103"/>
      <c r="RYA27" s="103"/>
      <c r="RYB27" s="103"/>
      <c r="RYC27" s="103"/>
      <c r="RYD27" s="103"/>
      <c r="RYE27" s="103"/>
      <c r="RYF27" s="103"/>
      <c r="RYG27" s="103"/>
      <c r="RYH27" s="103"/>
      <c r="RYI27" s="103"/>
      <c r="RYJ27" s="103"/>
      <c r="RYK27" s="103"/>
      <c r="RYL27" s="103"/>
      <c r="RYM27" s="103"/>
      <c r="RYN27" s="103"/>
      <c r="RYO27" s="103"/>
      <c r="RYP27" s="103"/>
      <c r="RYQ27" s="103"/>
      <c r="RYR27" s="103"/>
      <c r="RYS27" s="103"/>
      <c r="RYT27" s="103"/>
      <c r="RYU27" s="103"/>
      <c r="RYV27" s="103"/>
      <c r="RYW27" s="103"/>
      <c r="RYX27" s="103"/>
      <c r="RYY27" s="103"/>
      <c r="RYZ27" s="103"/>
      <c r="RZA27" s="103"/>
      <c r="RZB27" s="103"/>
      <c r="RZC27" s="103"/>
      <c r="RZD27" s="103"/>
      <c r="RZE27" s="103"/>
      <c r="RZF27" s="103"/>
      <c r="RZG27" s="103"/>
      <c r="RZH27" s="103"/>
      <c r="RZI27" s="103"/>
      <c r="RZJ27" s="103"/>
      <c r="RZK27" s="103"/>
      <c r="RZL27" s="103"/>
      <c r="RZM27" s="103"/>
      <c r="RZN27" s="103"/>
      <c r="RZO27" s="103"/>
      <c r="RZP27" s="103"/>
      <c r="RZQ27" s="103"/>
      <c r="RZR27" s="103"/>
      <c r="RZS27" s="103"/>
      <c r="RZT27" s="103"/>
      <c r="RZU27" s="103"/>
      <c r="RZV27" s="103"/>
      <c r="RZW27" s="103"/>
      <c r="RZX27" s="103"/>
      <c r="RZY27" s="103"/>
      <c r="RZZ27" s="103"/>
      <c r="SAA27" s="103"/>
      <c r="SAB27" s="103"/>
      <c r="SAC27" s="103"/>
      <c r="SAD27" s="103"/>
      <c r="SAE27" s="103"/>
      <c r="SAF27" s="103"/>
      <c r="SAG27" s="103"/>
      <c r="SAH27" s="103"/>
      <c r="SAI27" s="103"/>
      <c r="SAJ27" s="103"/>
      <c r="SAK27" s="103"/>
      <c r="SAL27" s="103"/>
      <c r="SAM27" s="103"/>
      <c r="SAN27" s="103"/>
      <c r="SAO27" s="103"/>
      <c r="SAP27" s="103"/>
      <c r="SAQ27" s="103"/>
      <c r="SAR27" s="103"/>
      <c r="SAS27" s="103"/>
      <c r="SAT27" s="103"/>
      <c r="SAU27" s="103"/>
      <c r="SAV27" s="103"/>
      <c r="SAW27" s="103"/>
      <c r="SAX27" s="103"/>
      <c r="SAY27" s="103"/>
      <c r="SAZ27" s="103"/>
      <c r="SBA27" s="103"/>
      <c r="SBB27" s="103"/>
      <c r="SBC27" s="103"/>
      <c r="SBD27" s="103"/>
      <c r="SBE27" s="103"/>
      <c r="SBF27" s="103"/>
      <c r="SBG27" s="103"/>
      <c r="SBH27" s="103"/>
      <c r="SBI27" s="103"/>
      <c r="SBJ27" s="103"/>
      <c r="SBK27" s="103"/>
      <c r="SBL27" s="103"/>
      <c r="SBM27" s="103"/>
      <c r="SBN27" s="103"/>
      <c r="SBO27" s="103"/>
      <c r="SBP27" s="103"/>
      <c r="SBQ27" s="103"/>
      <c r="SBR27" s="103"/>
      <c r="SBS27" s="103"/>
      <c r="SBT27" s="103"/>
      <c r="SBU27" s="103"/>
      <c r="SBV27" s="103"/>
      <c r="SBW27" s="103"/>
      <c r="SBX27" s="103"/>
      <c r="SBY27" s="103"/>
      <c r="SBZ27" s="103"/>
      <c r="SCA27" s="103"/>
      <c r="SCB27" s="103"/>
      <c r="SCC27" s="103"/>
      <c r="SCD27" s="103"/>
      <c r="SCE27" s="103"/>
      <c r="SCF27" s="103"/>
      <c r="SCG27" s="103"/>
      <c r="SCH27" s="103"/>
      <c r="SCI27" s="103"/>
      <c r="SCJ27" s="103"/>
      <c r="SCK27" s="103"/>
      <c r="SCL27" s="103"/>
      <c r="SCM27" s="103"/>
      <c r="SCN27" s="103"/>
      <c r="SCO27" s="103"/>
      <c r="SCP27" s="103"/>
      <c r="SCQ27" s="103"/>
      <c r="SCR27" s="103"/>
      <c r="SCS27" s="103"/>
      <c r="SCT27" s="103"/>
      <c r="SCU27" s="103"/>
      <c r="SCV27" s="103"/>
      <c r="SCW27" s="103"/>
      <c r="SCX27" s="103"/>
      <c r="SCY27" s="103"/>
      <c r="SCZ27" s="103"/>
      <c r="SDA27" s="103"/>
      <c r="SDB27" s="103"/>
      <c r="SDC27" s="103"/>
      <c r="SDD27" s="103"/>
      <c r="SDE27" s="103"/>
      <c r="SDF27" s="103"/>
      <c r="SDG27" s="103"/>
      <c r="SDH27" s="103"/>
      <c r="SDI27" s="103"/>
      <c r="SDJ27" s="103"/>
      <c r="SDK27" s="103"/>
      <c r="SDL27" s="103"/>
      <c r="SDM27" s="103"/>
      <c r="SDN27" s="103"/>
      <c r="SDO27" s="103"/>
      <c r="SDP27" s="103"/>
      <c r="SDQ27" s="103"/>
      <c r="SDR27" s="103"/>
      <c r="SDS27" s="103"/>
      <c r="SDT27" s="103"/>
      <c r="SDU27" s="103"/>
      <c r="SDV27" s="103"/>
      <c r="SDW27" s="103"/>
      <c r="SDX27" s="103"/>
      <c r="SDY27" s="103"/>
      <c r="SDZ27" s="103"/>
      <c r="SEA27" s="103"/>
      <c r="SEB27" s="103"/>
      <c r="SEC27" s="103"/>
      <c r="SED27" s="103"/>
      <c r="SEE27" s="103"/>
      <c r="SEF27" s="103"/>
      <c r="SEG27" s="103"/>
      <c r="SEH27" s="103"/>
      <c r="SEI27" s="103"/>
      <c r="SEJ27" s="103"/>
      <c r="SEK27" s="103"/>
      <c r="SEL27" s="103"/>
      <c r="SEM27" s="103"/>
      <c r="SEN27" s="103"/>
      <c r="SEO27" s="103"/>
      <c r="SEP27" s="103"/>
      <c r="SEQ27" s="103"/>
      <c r="SER27" s="103"/>
      <c r="SES27" s="103"/>
      <c r="SET27" s="103"/>
      <c r="SEU27" s="103"/>
      <c r="SEV27" s="103"/>
      <c r="SEW27" s="103"/>
      <c r="SEX27" s="103"/>
      <c r="SEY27" s="103"/>
      <c r="SEZ27" s="103"/>
      <c r="SFA27" s="103"/>
      <c r="SFB27" s="103"/>
      <c r="SFC27" s="103"/>
      <c r="SFD27" s="103"/>
      <c r="SFE27" s="103"/>
      <c r="SFF27" s="103"/>
      <c r="SFG27" s="103"/>
      <c r="SFH27" s="103"/>
      <c r="SFI27" s="103"/>
      <c r="SFJ27" s="103"/>
      <c r="SFK27" s="103"/>
      <c r="SFL27" s="103"/>
      <c r="SFM27" s="103"/>
      <c r="SFN27" s="103"/>
      <c r="SFO27" s="103"/>
      <c r="SFP27" s="103"/>
      <c r="SFQ27" s="103"/>
      <c r="SFR27" s="103"/>
      <c r="SFS27" s="103"/>
      <c r="SFT27" s="103"/>
      <c r="SFU27" s="103"/>
      <c r="SFV27" s="103"/>
      <c r="SFW27" s="103"/>
      <c r="SFX27" s="103"/>
      <c r="SFY27" s="103"/>
      <c r="SFZ27" s="103"/>
      <c r="SGA27" s="103"/>
      <c r="SGB27" s="103"/>
      <c r="SGC27" s="103"/>
      <c r="SGD27" s="103"/>
      <c r="SGE27" s="103"/>
      <c r="SGF27" s="103"/>
      <c r="SGG27" s="103"/>
      <c r="SGH27" s="103"/>
      <c r="SGI27" s="103"/>
      <c r="SGJ27" s="103"/>
      <c r="SGK27" s="103"/>
      <c r="SGL27" s="103"/>
      <c r="SGM27" s="103"/>
      <c r="SGN27" s="103"/>
      <c r="SGO27" s="103"/>
      <c r="SGP27" s="103"/>
      <c r="SGQ27" s="103"/>
      <c r="SGR27" s="103"/>
      <c r="SGS27" s="103"/>
      <c r="SGT27" s="103"/>
      <c r="SGU27" s="103"/>
      <c r="SGV27" s="103"/>
      <c r="SGW27" s="103"/>
      <c r="SGX27" s="103"/>
      <c r="SGY27" s="103"/>
      <c r="SGZ27" s="103"/>
      <c r="SHA27" s="103"/>
      <c r="SHB27" s="103"/>
      <c r="SHC27" s="103"/>
      <c r="SHD27" s="103"/>
      <c r="SHE27" s="103"/>
      <c r="SHF27" s="103"/>
      <c r="SHG27" s="103"/>
      <c r="SHH27" s="103"/>
      <c r="SHI27" s="103"/>
      <c r="SHJ27" s="103"/>
      <c r="SHK27" s="103"/>
      <c r="SHL27" s="103"/>
      <c r="SHM27" s="103"/>
      <c r="SHN27" s="103"/>
      <c r="SHO27" s="103"/>
      <c r="SHP27" s="103"/>
      <c r="SHQ27" s="103"/>
      <c r="SHR27" s="103"/>
      <c r="SHS27" s="103"/>
      <c r="SHT27" s="103"/>
      <c r="SHU27" s="103"/>
      <c r="SHV27" s="103"/>
      <c r="SHW27" s="103"/>
      <c r="SHX27" s="103"/>
      <c r="SHY27" s="103"/>
      <c r="SHZ27" s="103"/>
      <c r="SIA27" s="103"/>
      <c r="SIB27" s="103"/>
      <c r="SIC27" s="103"/>
      <c r="SID27" s="103"/>
      <c r="SIE27" s="103"/>
      <c r="SIF27" s="103"/>
      <c r="SIG27" s="103"/>
      <c r="SIH27" s="103"/>
      <c r="SII27" s="103"/>
      <c r="SIJ27" s="103"/>
      <c r="SIK27" s="103"/>
      <c r="SIL27" s="103"/>
      <c r="SIM27" s="103"/>
      <c r="SIN27" s="103"/>
      <c r="SIO27" s="103"/>
      <c r="SIP27" s="103"/>
      <c r="SIQ27" s="103"/>
      <c r="SIR27" s="103"/>
      <c r="SIS27" s="103"/>
      <c r="SIT27" s="103"/>
      <c r="SIU27" s="103"/>
      <c r="SIV27" s="103"/>
      <c r="SIW27" s="103"/>
      <c r="SIX27" s="103"/>
      <c r="SIY27" s="103"/>
      <c r="SIZ27" s="103"/>
      <c r="SJA27" s="103"/>
      <c r="SJB27" s="103"/>
      <c r="SJC27" s="103"/>
      <c r="SJD27" s="103"/>
      <c r="SJE27" s="103"/>
      <c r="SJF27" s="103"/>
      <c r="SJG27" s="103"/>
      <c r="SJH27" s="103"/>
      <c r="SJI27" s="103"/>
      <c r="SJJ27" s="103"/>
      <c r="SJK27" s="103"/>
      <c r="SJL27" s="103"/>
      <c r="SJM27" s="103"/>
      <c r="SJN27" s="103"/>
      <c r="SJO27" s="103"/>
      <c r="SJP27" s="103"/>
      <c r="SJQ27" s="103"/>
      <c r="SJR27" s="103"/>
      <c r="SJS27" s="103"/>
      <c r="SJT27" s="103"/>
      <c r="SJU27" s="103"/>
      <c r="SJV27" s="103"/>
      <c r="SJW27" s="103"/>
      <c r="SJX27" s="103"/>
      <c r="SJY27" s="103"/>
      <c r="SJZ27" s="103"/>
      <c r="SKA27" s="103"/>
      <c r="SKB27" s="103"/>
      <c r="SKC27" s="103"/>
      <c r="SKD27" s="103"/>
      <c r="SKE27" s="103"/>
      <c r="SKF27" s="103"/>
      <c r="SKG27" s="103"/>
      <c r="SKH27" s="103"/>
      <c r="SKI27" s="103"/>
      <c r="SKJ27" s="103"/>
      <c r="SKK27" s="103"/>
      <c r="SKL27" s="103"/>
      <c r="SKM27" s="103"/>
      <c r="SKN27" s="103"/>
      <c r="SKO27" s="103"/>
      <c r="SKP27" s="103"/>
      <c r="SKQ27" s="103"/>
      <c r="SKR27" s="103"/>
      <c r="SKS27" s="103"/>
      <c r="SKT27" s="103"/>
      <c r="SKU27" s="103"/>
      <c r="SKV27" s="103"/>
      <c r="SKW27" s="103"/>
      <c r="SKX27" s="103"/>
      <c r="SKY27" s="103"/>
      <c r="SKZ27" s="103"/>
      <c r="SLA27" s="103"/>
      <c r="SLB27" s="103"/>
      <c r="SLC27" s="103"/>
      <c r="SLD27" s="103"/>
      <c r="SLE27" s="103"/>
      <c r="SLF27" s="103"/>
      <c r="SLG27" s="103"/>
      <c r="SLH27" s="103"/>
      <c r="SLI27" s="103"/>
      <c r="SLJ27" s="103"/>
      <c r="SLK27" s="103"/>
      <c r="SLL27" s="103"/>
      <c r="SLM27" s="103"/>
      <c r="SLN27" s="103"/>
      <c r="SLO27" s="103"/>
      <c r="SLP27" s="103"/>
      <c r="SLQ27" s="103"/>
      <c r="SLR27" s="103"/>
      <c r="SLS27" s="103"/>
      <c r="SLT27" s="103"/>
      <c r="SLU27" s="103"/>
      <c r="SLV27" s="103"/>
      <c r="SLW27" s="103"/>
      <c r="SLX27" s="103"/>
      <c r="SLY27" s="103"/>
      <c r="SLZ27" s="103"/>
      <c r="SMA27" s="103"/>
      <c r="SMB27" s="103"/>
      <c r="SMC27" s="103"/>
      <c r="SMD27" s="103"/>
      <c r="SME27" s="103"/>
      <c r="SMF27" s="103"/>
      <c r="SMG27" s="103"/>
      <c r="SMH27" s="103"/>
      <c r="SMI27" s="103"/>
      <c r="SMJ27" s="103"/>
      <c r="SMK27" s="103"/>
      <c r="SML27" s="103"/>
      <c r="SMM27" s="103"/>
      <c r="SMN27" s="103"/>
      <c r="SMO27" s="103"/>
      <c r="SMP27" s="103"/>
      <c r="SMQ27" s="103"/>
      <c r="SMR27" s="103"/>
      <c r="SMS27" s="103"/>
      <c r="SMT27" s="103"/>
      <c r="SMU27" s="103"/>
      <c r="SMV27" s="103"/>
      <c r="SMW27" s="103"/>
      <c r="SMX27" s="103"/>
      <c r="SMY27" s="103"/>
      <c r="SMZ27" s="103"/>
      <c r="SNA27" s="103"/>
      <c r="SNB27" s="103"/>
      <c r="SNC27" s="103"/>
      <c r="SND27" s="103"/>
      <c r="SNE27" s="103"/>
      <c r="SNF27" s="103"/>
      <c r="SNG27" s="103"/>
      <c r="SNH27" s="103"/>
      <c r="SNI27" s="103"/>
      <c r="SNJ27" s="103"/>
      <c r="SNK27" s="103"/>
      <c r="SNL27" s="103"/>
      <c r="SNM27" s="103"/>
      <c r="SNN27" s="103"/>
      <c r="SNO27" s="103"/>
      <c r="SNP27" s="103"/>
      <c r="SNQ27" s="103"/>
      <c r="SNR27" s="103"/>
      <c r="SNS27" s="103"/>
      <c r="SNT27" s="103"/>
      <c r="SNU27" s="103"/>
      <c r="SNV27" s="103"/>
      <c r="SNW27" s="103"/>
      <c r="SNX27" s="103"/>
      <c r="SNY27" s="103"/>
      <c r="SNZ27" s="103"/>
      <c r="SOA27" s="103"/>
      <c r="SOB27" s="103"/>
      <c r="SOC27" s="103"/>
      <c r="SOD27" s="103"/>
      <c r="SOE27" s="103"/>
      <c r="SOF27" s="103"/>
      <c r="SOG27" s="103"/>
      <c r="SOH27" s="103"/>
      <c r="SOI27" s="103"/>
      <c r="SOJ27" s="103"/>
      <c r="SOK27" s="103"/>
      <c r="SOL27" s="103"/>
      <c r="SOM27" s="103"/>
      <c r="SON27" s="103"/>
      <c r="SOO27" s="103"/>
      <c r="SOP27" s="103"/>
      <c r="SOQ27" s="103"/>
      <c r="SOR27" s="103"/>
      <c r="SOS27" s="103"/>
      <c r="SOT27" s="103"/>
      <c r="SOU27" s="103"/>
      <c r="SOV27" s="103"/>
      <c r="SOW27" s="103"/>
      <c r="SOX27" s="103"/>
      <c r="SOY27" s="103"/>
      <c r="SOZ27" s="103"/>
      <c r="SPA27" s="103"/>
      <c r="SPB27" s="103"/>
      <c r="SPC27" s="103"/>
      <c r="SPD27" s="103"/>
      <c r="SPE27" s="103"/>
      <c r="SPF27" s="103"/>
      <c r="SPG27" s="103"/>
      <c r="SPH27" s="103"/>
      <c r="SPI27" s="103"/>
      <c r="SPJ27" s="103"/>
      <c r="SPK27" s="103"/>
      <c r="SPL27" s="103"/>
      <c r="SPM27" s="103"/>
      <c r="SPN27" s="103"/>
      <c r="SPO27" s="103"/>
      <c r="SPP27" s="103"/>
      <c r="SPQ27" s="103"/>
      <c r="SPR27" s="103"/>
      <c r="SPS27" s="103"/>
      <c r="SPT27" s="103"/>
      <c r="SPU27" s="103"/>
      <c r="SPV27" s="103"/>
      <c r="SPW27" s="103"/>
      <c r="SPX27" s="103"/>
      <c r="SPY27" s="103"/>
      <c r="SPZ27" s="103"/>
      <c r="SQA27" s="103"/>
      <c r="SQB27" s="103"/>
      <c r="SQC27" s="103"/>
      <c r="SQD27" s="103"/>
      <c r="SQE27" s="103"/>
      <c r="SQF27" s="103"/>
      <c r="SQG27" s="103"/>
      <c r="SQH27" s="103"/>
      <c r="SQI27" s="103"/>
      <c r="SQJ27" s="103"/>
      <c r="SQK27" s="103"/>
      <c r="SQL27" s="103"/>
      <c r="SQM27" s="103"/>
      <c r="SQN27" s="103"/>
      <c r="SQO27" s="103"/>
      <c r="SQP27" s="103"/>
      <c r="SQQ27" s="103"/>
      <c r="SQR27" s="103"/>
      <c r="SQS27" s="103"/>
      <c r="SQT27" s="103"/>
      <c r="SQU27" s="103"/>
      <c r="SQV27" s="103"/>
      <c r="SQW27" s="103"/>
      <c r="SQX27" s="103"/>
      <c r="SQY27" s="103"/>
      <c r="SQZ27" s="103"/>
      <c r="SRA27" s="103"/>
      <c r="SRB27" s="103"/>
      <c r="SRC27" s="103"/>
      <c r="SRD27" s="103"/>
      <c r="SRE27" s="103"/>
      <c r="SRF27" s="103"/>
      <c r="SRG27" s="103"/>
      <c r="SRH27" s="103"/>
      <c r="SRI27" s="103"/>
      <c r="SRJ27" s="103"/>
      <c r="SRK27" s="103"/>
      <c r="SRL27" s="103"/>
      <c r="SRM27" s="103"/>
      <c r="SRN27" s="103"/>
      <c r="SRO27" s="103"/>
      <c r="SRP27" s="103"/>
      <c r="SRQ27" s="103"/>
      <c r="SRR27" s="103"/>
      <c r="SRS27" s="103"/>
      <c r="SRT27" s="103"/>
      <c r="SRU27" s="103"/>
      <c r="SRV27" s="103"/>
      <c r="SRW27" s="103"/>
      <c r="SRX27" s="103"/>
      <c r="SRY27" s="103"/>
      <c r="SRZ27" s="103"/>
      <c r="SSA27" s="103"/>
      <c r="SSB27" s="103"/>
      <c r="SSC27" s="103"/>
      <c r="SSD27" s="103"/>
      <c r="SSE27" s="103"/>
      <c r="SSF27" s="103"/>
      <c r="SSG27" s="103"/>
      <c r="SSH27" s="103"/>
      <c r="SSI27" s="103"/>
      <c r="SSJ27" s="103"/>
      <c r="SSK27" s="103"/>
      <c r="SSL27" s="103"/>
      <c r="SSM27" s="103"/>
      <c r="SSN27" s="103"/>
      <c r="SSO27" s="103"/>
      <c r="SSP27" s="103"/>
      <c r="SSQ27" s="103"/>
      <c r="SSR27" s="103"/>
      <c r="SSS27" s="103"/>
      <c r="SST27" s="103"/>
      <c r="SSU27" s="103"/>
      <c r="SSV27" s="103"/>
      <c r="SSW27" s="103"/>
      <c r="SSX27" s="103"/>
      <c r="SSY27" s="103"/>
      <c r="SSZ27" s="103"/>
      <c r="STA27" s="103"/>
      <c r="STB27" s="103"/>
      <c r="STC27" s="103"/>
      <c r="STD27" s="103"/>
      <c r="STE27" s="103"/>
      <c r="STF27" s="103"/>
      <c r="STG27" s="103"/>
      <c r="STH27" s="103"/>
      <c r="STI27" s="103"/>
      <c r="STJ27" s="103"/>
      <c r="STK27" s="103"/>
      <c r="STL27" s="103"/>
      <c r="STM27" s="103"/>
      <c r="STN27" s="103"/>
      <c r="STO27" s="103"/>
      <c r="STP27" s="103"/>
      <c r="STQ27" s="103"/>
      <c r="STR27" s="103"/>
      <c r="STS27" s="103"/>
      <c r="STT27" s="103"/>
      <c r="STU27" s="103"/>
      <c r="STV27" s="103"/>
      <c r="STW27" s="103"/>
      <c r="STX27" s="103"/>
      <c r="STY27" s="103"/>
      <c r="STZ27" s="103"/>
      <c r="SUA27" s="103"/>
      <c r="SUB27" s="103"/>
      <c r="SUC27" s="103"/>
      <c r="SUD27" s="103"/>
      <c r="SUE27" s="103"/>
      <c r="SUF27" s="103"/>
      <c r="SUG27" s="103"/>
      <c r="SUH27" s="103"/>
      <c r="SUI27" s="103"/>
      <c r="SUJ27" s="103"/>
      <c r="SUK27" s="103"/>
      <c r="SUL27" s="103"/>
      <c r="SUM27" s="103"/>
      <c r="SUN27" s="103"/>
      <c r="SUO27" s="103"/>
      <c r="SUP27" s="103"/>
      <c r="SUQ27" s="103"/>
      <c r="SUR27" s="103"/>
      <c r="SUS27" s="103"/>
      <c r="SUT27" s="103"/>
      <c r="SUU27" s="103"/>
      <c r="SUV27" s="103"/>
      <c r="SUW27" s="103"/>
      <c r="SUX27" s="103"/>
      <c r="SUY27" s="103"/>
      <c r="SUZ27" s="103"/>
      <c r="SVA27" s="103"/>
      <c r="SVB27" s="103"/>
      <c r="SVC27" s="103"/>
      <c r="SVD27" s="103"/>
      <c r="SVE27" s="103"/>
      <c r="SVF27" s="103"/>
      <c r="SVG27" s="103"/>
      <c r="SVH27" s="103"/>
      <c r="SVI27" s="103"/>
      <c r="SVJ27" s="103"/>
      <c r="SVK27" s="103"/>
      <c r="SVL27" s="103"/>
      <c r="SVM27" s="103"/>
      <c r="SVN27" s="103"/>
      <c r="SVO27" s="103"/>
      <c r="SVP27" s="103"/>
      <c r="SVQ27" s="103"/>
      <c r="SVR27" s="103"/>
      <c r="SVS27" s="103"/>
      <c r="SVT27" s="103"/>
      <c r="SVU27" s="103"/>
      <c r="SVV27" s="103"/>
      <c r="SVW27" s="103"/>
      <c r="SVX27" s="103"/>
      <c r="SVY27" s="103"/>
      <c r="SVZ27" s="103"/>
      <c r="SWA27" s="103"/>
      <c r="SWB27" s="103"/>
      <c r="SWC27" s="103"/>
      <c r="SWD27" s="103"/>
      <c r="SWE27" s="103"/>
      <c r="SWF27" s="103"/>
      <c r="SWG27" s="103"/>
      <c r="SWH27" s="103"/>
      <c r="SWI27" s="103"/>
      <c r="SWJ27" s="103"/>
      <c r="SWK27" s="103"/>
      <c r="SWL27" s="103"/>
      <c r="SWM27" s="103"/>
      <c r="SWN27" s="103"/>
      <c r="SWO27" s="103"/>
      <c r="SWP27" s="103"/>
      <c r="SWQ27" s="103"/>
      <c r="SWR27" s="103"/>
      <c r="SWS27" s="103"/>
      <c r="SWT27" s="103"/>
      <c r="SWU27" s="103"/>
      <c r="SWV27" s="103"/>
      <c r="SWW27" s="103"/>
      <c r="SWX27" s="103"/>
      <c r="SWY27" s="103"/>
      <c r="SWZ27" s="103"/>
      <c r="SXA27" s="103"/>
      <c r="SXB27" s="103"/>
      <c r="SXC27" s="103"/>
      <c r="SXD27" s="103"/>
      <c r="SXE27" s="103"/>
      <c r="SXF27" s="103"/>
      <c r="SXG27" s="103"/>
      <c r="SXH27" s="103"/>
      <c r="SXI27" s="103"/>
      <c r="SXJ27" s="103"/>
      <c r="SXK27" s="103"/>
      <c r="SXL27" s="103"/>
      <c r="SXM27" s="103"/>
      <c r="SXN27" s="103"/>
      <c r="SXO27" s="103"/>
      <c r="SXP27" s="103"/>
      <c r="SXQ27" s="103"/>
      <c r="SXR27" s="103"/>
      <c r="SXS27" s="103"/>
      <c r="SXT27" s="103"/>
      <c r="SXU27" s="103"/>
      <c r="SXV27" s="103"/>
      <c r="SXW27" s="103"/>
      <c r="SXX27" s="103"/>
      <c r="SXY27" s="103"/>
      <c r="SXZ27" s="103"/>
      <c r="SYA27" s="103"/>
      <c r="SYB27" s="103"/>
      <c r="SYC27" s="103"/>
      <c r="SYD27" s="103"/>
      <c r="SYE27" s="103"/>
      <c r="SYF27" s="103"/>
      <c r="SYG27" s="103"/>
      <c r="SYH27" s="103"/>
      <c r="SYI27" s="103"/>
      <c r="SYJ27" s="103"/>
      <c r="SYK27" s="103"/>
      <c r="SYL27" s="103"/>
      <c r="SYM27" s="103"/>
      <c r="SYN27" s="103"/>
      <c r="SYO27" s="103"/>
      <c r="SYP27" s="103"/>
      <c r="SYQ27" s="103"/>
      <c r="SYR27" s="103"/>
      <c r="SYS27" s="103"/>
      <c r="SYT27" s="103"/>
      <c r="SYU27" s="103"/>
      <c r="SYV27" s="103"/>
      <c r="SYW27" s="103"/>
      <c r="SYX27" s="103"/>
      <c r="SYY27" s="103"/>
      <c r="SYZ27" s="103"/>
      <c r="SZA27" s="103"/>
      <c r="SZB27" s="103"/>
      <c r="SZC27" s="103"/>
      <c r="SZD27" s="103"/>
      <c r="SZE27" s="103"/>
      <c r="SZF27" s="103"/>
      <c r="SZG27" s="103"/>
      <c r="SZH27" s="103"/>
      <c r="SZI27" s="103"/>
      <c r="SZJ27" s="103"/>
      <c r="SZK27" s="103"/>
      <c r="SZL27" s="103"/>
      <c r="SZM27" s="103"/>
      <c r="SZN27" s="103"/>
      <c r="SZO27" s="103"/>
      <c r="SZP27" s="103"/>
      <c r="SZQ27" s="103"/>
      <c r="SZR27" s="103"/>
      <c r="SZS27" s="103"/>
      <c r="SZT27" s="103"/>
      <c r="SZU27" s="103"/>
      <c r="SZV27" s="103"/>
      <c r="SZW27" s="103"/>
      <c r="SZX27" s="103"/>
      <c r="SZY27" s="103"/>
      <c r="SZZ27" s="103"/>
      <c r="TAA27" s="103"/>
      <c r="TAB27" s="103"/>
      <c r="TAC27" s="103"/>
      <c r="TAD27" s="103"/>
      <c r="TAE27" s="103"/>
      <c r="TAF27" s="103"/>
      <c r="TAG27" s="103"/>
      <c r="TAH27" s="103"/>
      <c r="TAI27" s="103"/>
      <c r="TAJ27" s="103"/>
      <c r="TAK27" s="103"/>
      <c r="TAL27" s="103"/>
      <c r="TAM27" s="103"/>
      <c r="TAN27" s="103"/>
      <c r="TAO27" s="103"/>
      <c r="TAP27" s="103"/>
      <c r="TAQ27" s="103"/>
      <c r="TAR27" s="103"/>
      <c r="TAS27" s="103"/>
      <c r="TAT27" s="103"/>
      <c r="TAU27" s="103"/>
      <c r="TAV27" s="103"/>
      <c r="TAW27" s="103"/>
      <c r="TAX27" s="103"/>
      <c r="TAY27" s="103"/>
      <c r="TAZ27" s="103"/>
      <c r="TBA27" s="103"/>
      <c r="TBB27" s="103"/>
      <c r="TBC27" s="103"/>
      <c r="TBD27" s="103"/>
      <c r="TBE27" s="103"/>
      <c r="TBF27" s="103"/>
      <c r="TBG27" s="103"/>
      <c r="TBH27" s="103"/>
      <c r="TBI27" s="103"/>
      <c r="TBJ27" s="103"/>
      <c r="TBK27" s="103"/>
      <c r="TBL27" s="103"/>
      <c r="TBM27" s="103"/>
      <c r="TBN27" s="103"/>
      <c r="TBO27" s="103"/>
      <c r="TBP27" s="103"/>
      <c r="TBQ27" s="103"/>
      <c r="TBR27" s="103"/>
      <c r="TBS27" s="103"/>
      <c r="TBT27" s="103"/>
      <c r="TBU27" s="103"/>
      <c r="TBV27" s="103"/>
      <c r="TBW27" s="103"/>
      <c r="TBX27" s="103"/>
      <c r="TBY27" s="103"/>
      <c r="TBZ27" s="103"/>
      <c r="TCA27" s="103"/>
      <c r="TCB27" s="103"/>
      <c r="TCC27" s="103"/>
      <c r="TCD27" s="103"/>
      <c r="TCE27" s="103"/>
      <c r="TCF27" s="103"/>
      <c r="TCG27" s="103"/>
      <c r="TCH27" s="103"/>
      <c r="TCI27" s="103"/>
      <c r="TCJ27" s="103"/>
      <c r="TCK27" s="103"/>
      <c r="TCL27" s="103"/>
      <c r="TCM27" s="103"/>
      <c r="TCN27" s="103"/>
      <c r="TCO27" s="103"/>
      <c r="TCP27" s="103"/>
      <c r="TCQ27" s="103"/>
      <c r="TCR27" s="103"/>
      <c r="TCS27" s="103"/>
      <c r="TCT27" s="103"/>
      <c r="TCU27" s="103"/>
      <c r="TCV27" s="103"/>
      <c r="TCW27" s="103"/>
      <c r="TCX27" s="103"/>
      <c r="TCY27" s="103"/>
      <c r="TCZ27" s="103"/>
      <c r="TDA27" s="103"/>
      <c r="TDB27" s="103"/>
      <c r="TDC27" s="103"/>
      <c r="TDD27" s="103"/>
      <c r="TDE27" s="103"/>
      <c r="TDF27" s="103"/>
      <c r="TDG27" s="103"/>
      <c r="TDH27" s="103"/>
      <c r="TDI27" s="103"/>
      <c r="TDJ27" s="103"/>
      <c r="TDK27" s="103"/>
      <c r="TDL27" s="103"/>
      <c r="TDM27" s="103"/>
      <c r="TDN27" s="103"/>
      <c r="TDO27" s="103"/>
      <c r="TDP27" s="103"/>
      <c r="TDQ27" s="103"/>
      <c r="TDR27" s="103"/>
      <c r="TDS27" s="103"/>
      <c r="TDT27" s="103"/>
      <c r="TDU27" s="103"/>
      <c r="TDV27" s="103"/>
      <c r="TDW27" s="103"/>
      <c r="TDX27" s="103"/>
      <c r="TDY27" s="103"/>
      <c r="TDZ27" s="103"/>
      <c r="TEA27" s="103"/>
      <c r="TEB27" s="103"/>
      <c r="TEC27" s="103"/>
      <c r="TED27" s="103"/>
      <c r="TEE27" s="103"/>
      <c r="TEF27" s="103"/>
      <c r="TEG27" s="103"/>
      <c r="TEH27" s="103"/>
      <c r="TEI27" s="103"/>
      <c r="TEJ27" s="103"/>
      <c r="TEK27" s="103"/>
      <c r="TEL27" s="103"/>
      <c r="TEM27" s="103"/>
      <c r="TEN27" s="103"/>
      <c r="TEO27" s="103"/>
      <c r="TEP27" s="103"/>
      <c r="TEQ27" s="103"/>
      <c r="TER27" s="103"/>
      <c r="TES27" s="103"/>
      <c r="TET27" s="103"/>
      <c r="TEU27" s="103"/>
      <c r="TEV27" s="103"/>
      <c r="TEW27" s="103"/>
      <c r="TEX27" s="103"/>
      <c r="TEY27" s="103"/>
      <c r="TEZ27" s="103"/>
      <c r="TFA27" s="103"/>
      <c r="TFB27" s="103"/>
      <c r="TFC27" s="103"/>
      <c r="TFD27" s="103"/>
      <c r="TFE27" s="103"/>
      <c r="TFF27" s="103"/>
      <c r="TFG27" s="103"/>
      <c r="TFH27" s="103"/>
      <c r="TFI27" s="103"/>
      <c r="TFJ27" s="103"/>
      <c r="TFK27" s="103"/>
      <c r="TFL27" s="103"/>
      <c r="TFM27" s="103"/>
      <c r="TFN27" s="103"/>
      <c r="TFO27" s="103"/>
      <c r="TFP27" s="103"/>
      <c r="TFQ27" s="103"/>
      <c r="TFR27" s="103"/>
      <c r="TFS27" s="103"/>
      <c r="TFT27" s="103"/>
      <c r="TFU27" s="103"/>
      <c r="TFV27" s="103"/>
      <c r="TFW27" s="103"/>
      <c r="TFX27" s="103"/>
      <c r="TFY27" s="103"/>
      <c r="TFZ27" s="103"/>
      <c r="TGA27" s="103"/>
      <c r="TGB27" s="103"/>
      <c r="TGC27" s="103"/>
      <c r="TGD27" s="103"/>
      <c r="TGE27" s="103"/>
      <c r="TGF27" s="103"/>
      <c r="TGG27" s="103"/>
      <c r="TGH27" s="103"/>
      <c r="TGI27" s="103"/>
      <c r="TGJ27" s="103"/>
      <c r="TGK27" s="103"/>
      <c r="TGL27" s="103"/>
      <c r="TGM27" s="103"/>
      <c r="TGN27" s="103"/>
      <c r="TGO27" s="103"/>
      <c r="TGP27" s="103"/>
      <c r="TGQ27" s="103"/>
      <c r="TGR27" s="103"/>
      <c r="TGS27" s="103"/>
      <c r="TGT27" s="103"/>
      <c r="TGU27" s="103"/>
      <c r="TGV27" s="103"/>
      <c r="TGW27" s="103"/>
      <c r="TGX27" s="103"/>
      <c r="TGY27" s="103"/>
      <c r="TGZ27" s="103"/>
      <c r="THA27" s="103"/>
      <c r="THB27" s="103"/>
      <c r="THC27" s="103"/>
      <c r="THD27" s="103"/>
      <c r="THE27" s="103"/>
      <c r="THF27" s="103"/>
      <c r="THG27" s="103"/>
      <c r="THH27" s="103"/>
      <c r="THI27" s="103"/>
      <c r="THJ27" s="103"/>
      <c r="THK27" s="103"/>
      <c r="THL27" s="103"/>
      <c r="THM27" s="103"/>
      <c r="THN27" s="103"/>
      <c r="THO27" s="103"/>
      <c r="THP27" s="103"/>
      <c r="THQ27" s="103"/>
      <c r="THR27" s="103"/>
      <c r="THS27" s="103"/>
      <c r="THT27" s="103"/>
      <c r="THU27" s="103"/>
      <c r="THV27" s="103"/>
      <c r="THW27" s="103"/>
      <c r="THX27" s="103"/>
      <c r="THY27" s="103"/>
      <c r="THZ27" s="103"/>
      <c r="TIA27" s="103"/>
      <c r="TIB27" s="103"/>
      <c r="TIC27" s="103"/>
      <c r="TID27" s="103"/>
      <c r="TIE27" s="103"/>
      <c r="TIF27" s="103"/>
      <c r="TIG27" s="103"/>
      <c r="TIH27" s="103"/>
      <c r="TII27" s="103"/>
      <c r="TIJ27" s="103"/>
      <c r="TIK27" s="103"/>
      <c r="TIL27" s="103"/>
      <c r="TIM27" s="103"/>
      <c r="TIN27" s="103"/>
      <c r="TIO27" s="103"/>
      <c r="TIP27" s="103"/>
      <c r="TIQ27" s="103"/>
      <c r="TIR27" s="103"/>
      <c r="TIS27" s="103"/>
      <c r="TIT27" s="103"/>
      <c r="TIU27" s="103"/>
      <c r="TIV27" s="103"/>
      <c r="TIW27" s="103"/>
      <c r="TIX27" s="103"/>
      <c r="TIY27" s="103"/>
      <c r="TIZ27" s="103"/>
      <c r="TJA27" s="103"/>
      <c r="TJB27" s="103"/>
      <c r="TJC27" s="103"/>
      <c r="TJD27" s="103"/>
      <c r="TJE27" s="103"/>
      <c r="TJF27" s="103"/>
      <c r="TJG27" s="103"/>
      <c r="TJH27" s="103"/>
      <c r="TJI27" s="103"/>
      <c r="TJJ27" s="103"/>
      <c r="TJK27" s="103"/>
      <c r="TJL27" s="103"/>
      <c r="TJM27" s="103"/>
      <c r="TJN27" s="103"/>
      <c r="TJO27" s="103"/>
      <c r="TJP27" s="103"/>
      <c r="TJQ27" s="103"/>
      <c r="TJR27" s="103"/>
      <c r="TJS27" s="103"/>
      <c r="TJT27" s="103"/>
      <c r="TJU27" s="103"/>
      <c r="TJV27" s="103"/>
      <c r="TJW27" s="103"/>
      <c r="TJX27" s="103"/>
      <c r="TJY27" s="103"/>
      <c r="TJZ27" s="103"/>
      <c r="TKA27" s="103"/>
      <c r="TKB27" s="103"/>
      <c r="TKC27" s="103"/>
      <c r="TKD27" s="103"/>
      <c r="TKE27" s="103"/>
      <c r="TKF27" s="103"/>
      <c r="TKG27" s="103"/>
      <c r="TKH27" s="103"/>
      <c r="TKI27" s="103"/>
      <c r="TKJ27" s="103"/>
      <c r="TKK27" s="103"/>
      <c r="TKL27" s="103"/>
      <c r="TKM27" s="103"/>
      <c r="TKN27" s="103"/>
      <c r="TKO27" s="103"/>
      <c r="TKP27" s="103"/>
      <c r="TKQ27" s="103"/>
      <c r="TKR27" s="103"/>
      <c r="TKS27" s="103"/>
      <c r="TKT27" s="103"/>
      <c r="TKU27" s="103"/>
      <c r="TKV27" s="103"/>
      <c r="TKW27" s="103"/>
      <c r="TKX27" s="103"/>
      <c r="TKY27" s="103"/>
      <c r="TKZ27" s="103"/>
      <c r="TLA27" s="103"/>
      <c r="TLB27" s="103"/>
      <c r="TLC27" s="103"/>
      <c r="TLD27" s="103"/>
      <c r="TLE27" s="103"/>
      <c r="TLF27" s="103"/>
      <c r="TLG27" s="103"/>
      <c r="TLH27" s="103"/>
      <c r="TLI27" s="103"/>
      <c r="TLJ27" s="103"/>
      <c r="TLK27" s="103"/>
      <c r="TLL27" s="103"/>
      <c r="TLM27" s="103"/>
      <c r="TLN27" s="103"/>
      <c r="TLO27" s="103"/>
      <c r="TLP27" s="103"/>
      <c r="TLQ27" s="103"/>
      <c r="TLR27" s="103"/>
      <c r="TLS27" s="103"/>
      <c r="TLT27" s="103"/>
      <c r="TLU27" s="103"/>
      <c r="TLV27" s="103"/>
      <c r="TLW27" s="103"/>
      <c r="TLX27" s="103"/>
      <c r="TLY27" s="103"/>
      <c r="TLZ27" s="103"/>
      <c r="TMA27" s="103"/>
      <c r="TMB27" s="103"/>
      <c r="TMC27" s="103"/>
      <c r="TMD27" s="103"/>
      <c r="TME27" s="103"/>
      <c r="TMF27" s="103"/>
      <c r="TMG27" s="103"/>
      <c r="TMH27" s="103"/>
      <c r="TMI27" s="103"/>
      <c r="TMJ27" s="103"/>
      <c r="TMK27" s="103"/>
      <c r="TML27" s="103"/>
      <c r="TMM27" s="103"/>
      <c r="TMN27" s="103"/>
      <c r="TMO27" s="103"/>
      <c r="TMP27" s="103"/>
      <c r="TMQ27" s="103"/>
      <c r="TMR27" s="103"/>
      <c r="TMS27" s="103"/>
      <c r="TMT27" s="103"/>
      <c r="TMU27" s="103"/>
      <c r="TMV27" s="103"/>
      <c r="TMW27" s="103"/>
      <c r="TMX27" s="103"/>
      <c r="TMY27" s="103"/>
      <c r="TMZ27" s="103"/>
      <c r="TNA27" s="103"/>
      <c r="TNB27" s="103"/>
      <c r="TNC27" s="103"/>
      <c r="TND27" s="103"/>
      <c r="TNE27" s="103"/>
      <c r="TNF27" s="103"/>
      <c r="TNG27" s="103"/>
      <c r="TNH27" s="103"/>
      <c r="TNI27" s="103"/>
      <c r="TNJ27" s="103"/>
      <c r="TNK27" s="103"/>
      <c r="TNL27" s="103"/>
      <c r="TNM27" s="103"/>
      <c r="TNN27" s="103"/>
      <c r="TNO27" s="103"/>
      <c r="TNP27" s="103"/>
      <c r="TNQ27" s="103"/>
      <c r="TNR27" s="103"/>
      <c r="TNS27" s="103"/>
      <c r="TNT27" s="103"/>
      <c r="TNU27" s="103"/>
      <c r="TNV27" s="103"/>
      <c r="TNW27" s="103"/>
      <c r="TNX27" s="103"/>
      <c r="TNY27" s="103"/>
      <c r="TNZ27" s="103"/>
      <c r="TOA27" s="103"/>
      <c r="TOB27" s="103"/>
      <c r="TOC27" s="103"/>
      <c r="TOD27" s="103"/>
      <c r="TOE27" s="103"/>
      <c r="TOF27" s="103"/>
      <c r="TOG27" s="103"/>
      <c r="TOH27" s="103"/>
      <c r="TOI27" s="103"/>
      <c r="TOJ27" s="103"/>
      <c r="TOK27" s="103"/>
      <c r="TOL27" s="103"/>
      <c r="TOM27" s="103"/>
      <c r="TON27" s="103"/>
      <c r="TOO27" s="103"/>
      <c r="TOP27" s="103"/>
      <c r="TOQ27" s="103"/>
      <c r="TOR27" s="103"/>
      <c r="TOS27" s="103"/>
      <c r="TOT27" s="103"/>
      <c r="TOU27" s="103"/>
      <c r="TOV27" s="103"/>
      <c r="TOW27" s="103"/>
      <c r="TOX27" s="103"/>
      <c r="TOY27" s="103"/>
      <c r="TOZ27" s="103"/>
      <c r="TPA27" s="103"/>
      <c r="TPB27" s="103"/>
      <c r="TPC27" s="103"/>
      <c r="TPD27" s="103"/>
      <c r="TPE27" s="103"/>
      <c r="TPF27" s="103"/>
      <c r="TPG27" s="103"/>
      <c r="TPH27" s="103"/>
      <c r="TPI27" s="103"/>
      <c r="TPJ27" s="103"/>
      <c r="TPK27" s="103"/>
      <c r="TPL27" s="103"/>
      <c r="TPM27" s="103"/>
      <c r="TPN27" s="103"/>
      <c r="TPO27" s="103"/>
      <c r="TPP27" s="103"/>
      <c r="TPQ27" s="103"/>
      <c r="TPR27" s="103"/>
      <c r="TPS27" s="103"/>
      <c r="TPT27" s="103"/>
      <c r="TPU27" s="103"/>
      <c r="TPV27" s="103"/>
      <c r="TPW27" s="103"/>
      <c r="TPX27" s="103"/>
      <c r="TPY27" s="103"/>
      <c r="TPZ27" s="103"/>
      <c r="TQA27" s="103"/>
      <c r="TQB27" s="103"/>
      <c r="TQC27" s="103"/>
      <c r="TQD27" s="103"/>
      <c r="TQE27" s="103"/>
      <c r="TQF27" s="103"/>
      <c r="TQG27" s="103"/>
      <c r="TQH27" s="103"/>
      <c r="TQI27" s="103"/>
      <c r="TQJ27" s="103"/>
      <c r="TQK27" s="103"/>
      <c r="TQL27" s="103"/>
      <c r="TQM27" s="103"/>
      <c r="TQN27" s="103"/>
      <c r="TQO27" s="103"/>
      <c r="TQP27" s="103"/>
      <c r="TQQ27" s="103"/>
      <c r="TQR27" s="103"/>
      <c r="TQS27" s="103"/>
      <c r="TQT27" s="103"/>
      <c r="TQU27" s="103"/>
      <c r="TQV27" s="103"/>
      <c r="TQW27" s="103"/>
      <c r="TQX27" s="103"/>
      <c r="TQY27" s="103"/>
      <c r="TQZ27" s="103"/>
      <c r="TRA27" s="103"/>
      <c r="TRB27" s="103"/>
      <c r="TRC27" s="103"/>
      <c r="TRD27" s="103"/>
      <c r="TRE27" s="103"/>
      <c r="TRF27" s="103"/>
      <c r="TRG27" s="103"/>
      <c r="TRH27" s="103"/>
      <c r="TRI27" s="103"/>
      <c r="TRJ27" s="103"/>
      <c r="TRK27" s="103"/>
      <c r="TRL27" s="103"/>
      <c r="TRM27" s="103"/>
      <c r="TRN27" s="103"/>
      <c r="TRO27" s="103"/>
      <c r="TRP27" s="103"/>
      <c r="TRQ27" s="103"/>
      <c r="TRR27" s="103"/>
      <c r="TRS27" s="103"/>
      <c r="TRT27" s="103"/>
      <c r="TRU27" s="103"/>
      <c r="TRV27" s="103"/>
      <c r="TRW27" s="103"/>
      <c r="TRX27" s="103"/>
      <c r="TRY27" s="103"/>
      <c r="TRZ27" s="103"/>
      <c r="TSA27" s="103"/>
      <c r="TSB27" s="103"/>
      <c r="TSC27" s="103"/>
      <c r="TSD27" s="103"/>
      <c r="TSE27" s="103"/>
      <c r="TSF27" s="103"/>
      <c r="TSG27" s="103"/>
      <c r="TSH27" s="103"/>
      <c r="TSI27" s="103"/>
      <c r="TSJ27" s="103"/>
      <c r="TSK27" s="103"/>
      <c r="TSL27" s="103"/>
      <c r="TSM27" s="103"/>
      <c r="TSN27" s="103"/>
      <c r="TSO27" s="103"/>
      <c r="TSP27" s="103"/>
      <c r="TSQ27" s="103"/>
      <c r="TSR27" s="103"/>
      <c r="TSS27" s="103"/>
      <c r="TST27" s="103"/>
      <c r="TSU27" s="103"/>
      <c r="TSV27" s="103"/>
      <c r="TSW27" s="103"/>
      <c r="TSX27" s="103"/>
      <c r="TSY27" s="103"/>
      <c r="TSZ27" s="103"/>
      <c r="TTA27" s="103"/>
      <c r="TTB27" s="103"/>
      <c r="TTC27" s="103"/>
      <c r="TTD27" s="103"/>
      <c r="TTE27" s="103"/>
      <c r="TTF27" s="103"/>
      <c r="TTG27" s="103"/>
      <c r="TTH27" s="103"/>
      <c r="TTI27" s="103"/>
      <c r="TTJ27" s="103"/>
      <c r="TTK27" s="103"/>
      <c r="TTL27" s="103"/>
      <c r="TTM27" s="103"/>
      <c r="TTN27" s="103"/>
      <c r="TTO27" s="103"/>
      <c r="TTP27" s="103"/>
      <c r="TTQ27" s="103"/>
      <c r="TTR27" s="103"/>
      <c r="TTS27" s="103"/>
      <c r="TTT27" s="103"/>
      <c r="TTU27" s="103"/>
      <c r="TTV27" s="103"/>
      <c r="TTW27" s="103"/>
      <c r="TTX27" s="103"/>
      <c r="TTY27" s="103"/>
      <c r="TTZ27" s="103"/>
      <c r="TUA27" s="103"/>
      <c r="TUB27" s="103"/>
      <c r="TUC27" s="103"/>
      <c r="TUD27" s="103"/>
      <c r="TUE27" s="103"/>
      <c r="TUF27" s="103"/>
      <c r="TUG27" s="103"/>
      <c r="TUH27" s="103"/>
      <c r="TUI27" s="103"/>
      <c r="TUJ27" s="103"/>
      <c r="TUK27" s="103"/>
      <c r="TUL27" s="103"/>
      <c r="TUM27" s="103"/>
      <c r="TUN27" s="103"/>
      <c r="TUO27" s="103"/>
      <c r="TUP27" s="103"/>
      <c r="TUQ27" s="103"/>
      <c r="TUR27" s="103"/>
      <c r="TUS27" s="103"/>
      <c r="TUT27" s="103"/>
      <c r="TUU27" s="103"/>
      <c r="TUV27" s="103"/>
      <c r="TUW27" s="103"/>
      <c r="TUX27" s="103"/>
      <c r="TUY27" s="103"/>
      <c r="TUZ27" s="103"/>
      <c r="TVA27" s="103"/>
      <c r="TVB27" s="103"/>
      <c r="TVC27" s="103"/>
      <c r="TVD27" s="103"/>
      <c r="TVE27" s="103"/>
      <c r="TVF27" s="103"/>
      <c r="TVG27" s="103"/>
      <c r="TVH27" s="103"/>
      <c r="TVI27" s="103"/>
      <c r="TVJ27" s="103"/>
      <c r="TVK27" s="103"/>
      <c r="TVL27" s="103"/>
      <c r="TVM27" s="103"/>
      <c r="TVN27" s="103"/>
      <c r="TVO27" s="103"/>
      <c r="TVP27" s="103"/>
      <c r="TVQ27" s="103"/>
      <c r="TVR27" s="103"/>
      <c r="TVS27" s="103"/>
      <c r="TVT27" s="103"/>
      <c r="TVU27" s="103"/>
      <c r="TVV27" s="103"/>
      <c r="TVW27" s="103"/>
      <c r="TVX27" s="103"/>
      <c r="TVY27" s="103"/>
      <c r="TVZ27" s="103"/>
      <c r="TWA27" s="103"/>
      <c r="TWB27" s="103"/>
      <c r="TWC27" s="103"/>
      <c r="TWD27" s="103"/>
      <c r="TWE27" s="103"/>
      <c r="TWF27" s="103"/>
      <c r="TWG27" s="103"/>
      <c r="TWH27" s="103"/>
      <c r="TWI27" s="103"/>
      <c r="TWJ27" s="103"/>
      <c r="TWK27" s="103"/>
      <c r="TWL27" s="103"/>
      <c r="TWM27" s="103"/>
      <c r="TWN27" s="103"/>
      <c r="TWO27" s="103"/>
      <c r="TWP27" s="103"/>
      <c r="TWQ27" s="103"/>
      <c r="TWR27" s="103"/>
      <c r="TWS27" s="103"/>
      <c r="TWT27" s="103"/>
      <c r="TWU27" s="103"/>
      <c r="TWV27" s="103"/>
      <c r="TWW27" s="103"/>
      <c r="TWX27" s="103"/>
      <c r="TWY27" s="103"/>
      <c r="TWZ27" s="103"/>
      <c r="TXA27" s="103"/>
      <c r="TXB27" s="103"/>
      <c r="TXC27" s="103"/>
      <c r="TXD27" s="103"/>
      <c r="TXE27" s="103"/>
      <c r="TXF27" s="103"/>
      <c r="TXG27" s="103"/>
      <c r="TXH27" s="103"/>
      <c r="TXI27" s="103"/>
      <c r="TXJ27" s="103"/>
      <c r="TXK27" s="103"/>
      <c r="TXL27" s="103"/>
      <c r="TXM27" s="103"/>
      <c r="TXN27" s="103"/>
      <c r="TXO27" s="103"/>
      <c r="TXP27" s="103"/>
      <c r="TXQ27" s="103"/>
      <c r="TXR27" s="103"/>
      <c r="TXS27" s="103"/>
      <c r="TXT27" s="103"/>
      <c r="TXU27" s="103"/>
      <c r="TXV27" s="103"/>
      <c r="TXW27" s="103"/>
      <c r="TXX27" s="103"/>
      <c r="TXY27" s="103"/>
      <c r="TXZ27" s="103"/>
      <c r="TYA27" s="103"/>
      <c r="TYB27" s="103"/>
      <c r="TYC27" s="103"/>
      <c r="TYD27" s="103"/>
      <c r="TYE27" s="103"/>
      <c r="TYF27" s="103"/>
      <c r="TYG27" s="103"/>
      <c r="TYH27" s="103"/>
      <c r="TYI27" s="103"/>
      <c r="TYJ27" s="103"/>
      <c r="TYK27" s="103"/>
      <c r="TYL27" s="103"/>
      <c r="TYM27" s="103"/>
      <c r="TYN27" s="103"/>
      <c r="TYO27" s="103"/>
      <c r="TYP27" s="103"/>
      <c r="TYQ27" s="103"/>
      <c r="TYR27" s="103"/>
      <c r="TYS27" s="103"/>
      <c r="TYT27" s="103"/>
      <c r="TYU27" s="103"/>
      <c r="TYV27" s="103"/>
      <c r="TYW27" s="103"/>
      <c r="TYX27" s="103"/>
      <c r="TYY27" s="103"/>
      <c r="TYZ27" s="103"/>
      <c r="TZA27" s="103"/>
      <c r="TZB27" s="103"/>
      <c r="TZC27" s="103"/>
      <c r="TZD27" s="103"/>
      <c r="TZE27" s="103"/>
      <c r="TZF27" s="103"/>
      <c r="TZG27" s="103"/>
      <c r="TZH27" s="103"/>
      <c r="TZI27" s="103"/>
      <c r="TZJ27" s="103"/>
      <c r="TZK27" s="103"/>
      <c r="TZL27" s="103"/>
      <c r="TZM27" s="103"/>
      <c r="TZN27" s="103"/>
      <c r="TZO27" s="103"/>
      <c r="TZP27" s="103"/>
      <c r="TZQ27" s="103"/>
      <c r="TZR27" s="103"/>
      <c r="TZS27" s="103"/>
      <c r="TZT27" s="103"/>
      <c r="TZU27" s="103"/>
      <c r="TZV27" s="103"/>
      <c r="TZW27" s="103"/>
      <c r="TZX27" s="103"/>
      <c r="TZY27" s="103"/>
      <c r="TZZ27" s="103"/>
      <c r="UAA27" s="103"/>
      <c r="UAB27" s="103"/>
      <c r="UAC27" s="103"/>
      <c r="UAD27" s="103"/>
      <c r="UAE27" s="103"/>
      <c r="UAF27" s="103"/>
      <c r="UAG27" s="103"/>
      <c r="UAH27" s="103"/>
      <c r="UAI27" s="103"/>
      <c r="UAJ27" s="103"/>
      <c r="UAK27" s="103"/>
      <c r="UAL27" s="103"/>
      <c r="UAM27" s="103"/>
      <c r="UAN27" s="103"/>
      <c r="UAO27" s="103"/>
      <c r="UAP27" s="103"/>
      <c r="UAQ27" s="103"/>
      <c r="UAR27" s="103"/>
      <c r="UAS27" s="103"/>
      <c r="UAT27" s="103"/>
      <c r="UAU27" s="103"/>
      <c r="UAV27" s="103"/>
      <c r="UAW27" s="103"/>
      <c r="UAX27" s="103"/>
      <c r="UAY27" s="103"/>
      <c r="UAZ27" s="103"/>
      <c r="UBA27" s="103"/>
      <c r="UBB27" s="103"/>
      <c r="UBC27" s="103"/>
      <c r="UBD27" s="103"/>
      <c r="UBE27" s="103"/>
      <c r="UBF27" s="103"/>
      <c r="UBG27" s="103"/>
      <c r="UBH27" s="103"/>
      <c r="UBI27" s="103"/>
      <c r="UBJ27" s="103"/>
      <c r="UBK27" s="103"/>
      <c r="UBL27" s="103"/>
      <c r="UBM27" s="103"/>
      <c r="UBN27" s="103"/>
      <c r="UBO27" s="103"/>
      <c r="UBP27" s="103"/>
      <c r="UBQ27" s="103"/>
      <c r="UBR27" s="103"/>
      <c r="UBS27" s="103"/>
      <c r="UBT27" s="103"/>
      <c r="UBU27" s="103"/>
      <c r="UBV27" s="103"/>
      <c r="UBW27" s="103"/>
      <c r="UBX27" s="103"/>
      <c r="UBY27" s="103"/>
      <c r="UBZ27" s="103"/>
      <c r="UCA27" s="103"/>
      <c r="UCB27" s="103"/>
      <c r="UCC27" s="103"/>
      <c r="UCD27" s="103"/>
      <c r="UCE27" s="103"/>
      <c r="UCF27" s="103"/>
      <c r="UCG27" s="103"/>
      <c r="UCH27" s="103"/>
      <c r="UCI27" s="103"/>
      <c r="UCJ27" s="103"/>
      <c r="UCK27" s="103"/>
      <c r="UCL27" s="103"/>
      <c r="UCM27" s="103"/>
      <c r="UCN27" s="103"/>
      <c r="UCO27" s="103"/>
      <c r="UCP27" s="103"/>
      <c r="UCQ27" s="103"/>
      <c r="UCR27" s="103"/>
      <c r="UCS27" s="103"/>
      <c r="UCT27" s="103"/>
      <c r="UCU27" s="103"/>
      <c r="UCV27" s="103"/>
      <c r="UCW27" s="103"/>
      <c r="UCX27" s="103"/>
      <c r="UCY27" s="103"/>
      <c r="UCZ27" s="103"/>
      <c r="UDA27" s="103"/>
      <c r="UDB27" s="103"/>
      <c r="UDC27" s="103"/>
      <c r="UDD27" s="103"/>
      <c r="UDE27" s="103"/>
      <c r="UDF27" s="103"/>
      <c r="UDG27" s="103"/>
      <c r="UDH27" s="103"/>
      <c r="UDI27" s="103"/>
      <c r="UDJ27" s="103"/>
      <c r="UDK27" s="103"/>
      <c r="UDL27" s="103"/>
      <c r="UDM27" s="103"/>
      <c r="UDN27" s="103"/>
      <c r="UDO27" s="103"/>
      <c r="UDP27" s="103"/>
      <c r="UDQ27" s="103"/>
      <c r="UDR27" s="103"/>
      <c r="UDS27" s="103"/>
      <c r="UDT27" s="103"/>
      <c r="UDU27" s="103"/>
      <c r="UDV27" s="103"/>
      <c r="UDW27" s="103"/>
      <c r="UDX27" s="103"/>
      <c r="UDY27" s="103"/>
      <c r="UDZ27" s="103"/>
      <c r="UEA27" s="103"/>
      <c r="UEB27" s="103"/>
      <c r="UEC27" s="103"/>
      <c r="UED27" s="103"/>
      <c r="UEE27" s="103"/>
      <c r="UEF27" s="103"/>
      <c r="UEG27" s="103"/>
      <c r="UEH27" s="103"/>
      <c r="UEI27" s="103"/>
      <c r="UEJ27" s="103"/>
      <c r="UEK27" s="103"/>
      <c r="UEL27" s="103"/>
      <c r="UEM27" s="103"/>
      <c r="UEN27" s="103"/>
      <c r="UEO27" s="103"/>
      <c r="UEP27" s="103"/>
      <c r="UEQ27" s="103"/>
      <c r="UER27" s="103"/>
      <c r="UES27" s="103"/>
      <c r="UET27" s="103"/>
      <c r="UEU27" s="103"/>
      <c r="UEV27" s="103"/>
      <c r="UEW27" s="103"/>
      <c r="UEX27" s="103"/>
      <c r="UEY27" s="103"/>
      <c r="UEZ27" s="103"/>
      <c r="UFA27" s="103"/>
      <c r="UFB27" s="103"/>
      <c r="UFC27" s="103"/>
      <c r="UFD27" s="103"/>
      <c r="UFE27" s="103"/>
      <c r="UFF27" s="103"/>
      <c r="UFG27" s="103"/>
      <c r="UFH27" s="103"/>
      <c r="UFI27" s="103"/>
      <c r="UFJ27" s="103"/>
      <c r="UFK27" s="103"/>
      <c r="UFL27" s="103"/>
      <c r="UFM27" s="103"/>
      <c r="UFN27" s="103"/>
      <c r="UFO27" s="103"/>
      <c r="UFP27" s="103"/>
      <c r="UFQ27" s="103"/>
      <c r="UFR27" s="103"/>
      <c r="UFS27" s="103"/>
      <c r="UFT27" s="103"/>
      <c r="UFU27" s="103"/>
      <c r="UFV27" s="103"/>
      <c r="UFW27" s="103"/>
      <c r="UFX27" s="103"/>
      <c r="UFY27" s="103"/>
      <c r="UFZ27" s="103"/>
      <c r="UGA27" s="103"/>
      <c r="UGB27" s="103"/>
      <c r="UGC27" s="103"/>
      <c r="UGD27" s="103"/>
      <c r="UGE27" s="103"/>
      <c r="UGF27" s="103"/>
      <c r="UGG27" s="103"/>
      <c r="UGH27" s="103"/>
      <c r="UGI27" s="103"/>
      <c r="UGJ27" s="103"/>
      <c r="UGK27" s="103"/>
      <c r="UGL27" s="103"/>
      <c r="UGM27" s="103"/>
      <c r="UGN27" s="103"/>
      <c r="UGO27" s="103"/>
      <c r="UGP27" s="103"/>
      <c r="UGQ27" s="103"/>
      <c r="UGR27" s="103"/>
      <c r="UGS27" s="103"/>
      <c r="UGT27" s="103"/>
      <c r="UGU27" s="103"/>
      <c r="UGV27" s="103"/>
      <c r="UGW27" s="103"/>
      <c r="UGX27" s="103"/>
      <c r="UGY27" s="103"/>
      <c r="UGZ27" s="103"/>
      <c r="UHA27" s="103"/>
      <c r="UHB27" s="103"/>
      <c r="UHC27" s="103"/>
      <c r="UHD27" s="103"/>
      <c r="UHE27" s="103"/>
      <c r="UHF27" s="103"/>
      <c r="UHG27" s="103"/>
      <c r="UHH27" s="103"/>
      <c r="UHI27" s="103"/>
      <c r="UHJ27" s="103"/>
      <c r="UHK27" s="103"/>
      <c r="UHL27" s="103"/>
      <c r="UHM27" s="103"/>
      <c r="UHN27" s="103"/>
      <c r="UHO27" s="103"/>
      <c r="UHP27" s="103"/>
      <c r="UHQ27" s="103"/>
      <c r="UHR27" s="103"/>
      <c r="UHS27" s="103"/>
      <c r="UHT27" s="103"/>
      <c r="UHU27" s="103"/>
      <c r="UHV27" s="103"/>
      <c r="UHW27" s="103"/>
      <c r="UHX27" s="103"/>
      <c r="UHY27" s="103"/>
      <c r="UHZ27" s="103"/>
      <c r="UIA27" s="103"/>
      <c r="UIB27" s="103"/>
      <c r="UIC27" s="103"/>
      <c r="UID27" s="103"/>
      <c r="UIE27" s="103"/>
      <c r="UIF27" s="103"/>
      <c r="UIG27" s="103"/>
      <c r="UIH27" s="103"/>
      <c r="UII27" s="103"/>
      <c r="UIJ27" s="103"/>
      <c r="UIK27" s="103"/>
      <c r="UIL27" s="103"/>
      <c r="UIM27" s="103"/>
      <c r="UIN27" s="103"/>
      <c r="UIO27" s="103"/>
      <c r="UIP27" s="103"/>
      <c r="UIQ27" s="103"/>
      <c r="UIR27" s="103"/>
      <c r="UIS27" s="103"/>
      <c r="UIT27" s="103"/>
      <c r="UIU27" s="103"/>
      <c r="UIV27" s="103"/>
      <c r="UIW27" s="103"/>
      <c r="UIX27" s="103"/>
      <c r="UIY27" s="103"/>
      <c r="UIZ27" s="103"/>
      <c r="UJA27" s="103"/>
      <c r="UJB27" s="103"/>
      <c r="UJC27" s="103"/>
      <c r="UJD27" s="103"/>
      <c r="UJE27" s="103"/>
      <c r="UJF27" s="103"/>
      <c r="UJG27" s="103"/>
      <c r="UJH27" s="103"/>
      <c r="UJI27" s="103"/>
      <c r="UJJ27" s="103"/>
      <c r="UJK27" s="103"/>
      <c r="UJL27" s="103"/>
      <c r="UJM27" s="103"/>
      <c r="UJN27" s="103"/>
      <c r="UJO27" s="103"/>
      <c r="UJP27" s="103"/>
      <c r="UJQ27" s="103"/>
      <c r="UJR27" s="103"/>
      <c r="UJS27" s="103"/>
      <c r="UJT27" s="103"/>
      <c r="UJU27" s="103"/>
      <c r="UJV27" s="103"/>
      <c r="UJW27" s="103"/>
      <c r="UJX27" s="103"/>
      <c r="UJY27" s="103"/>
      <c r="UJZ27" s="103"/>
      <c r="UKA27" s="103"/>
      <c r="UKB27" s="103"/>
      <c r="UKC27" s="103"/>
      <c r="UKD27" s="103"/>
      <c r="UKE27" s="103"/>
      <c r="UKF27" s="103"/>
      <c r="UKG27" s="103"/>
      <c r="UKH27" s="103"/>
      <c r="UKI27" s="103"/>
      <c r="UKJ27" s="103"/>
      <c r="UKK27" s="103"/>
      <c r="UKL27" s="103"/>
      <c r="UKM27" s="103"/>
      <c r="UKN27" s="103"/>
      <c r="UKO27" s="103"/>
      <c r="UKP27" s="103"/>
      <c r="UKQ27" s="103"/>
      <c r="UKR27" s="103"/>
      <c r="UKS27" s="103"/>
      <c r="UKT27" s="103"/>
      <c r="UKU27" s="103"/>
      <c r="UKV27" s="103"/>
      <c r="UKW27" s="103"/>
      <c r="UKX27" s="103"/>
      <c r="UKY27" s="103"/>
      <c r="UKZ27" s="103"/>
      <c r="ULA27" s="103"/>
      <c r="ULB27" s="103"/>
      <c r="ULC27" s="103"/>
      <c r="ULD27" s="103"/>
      <c r="ULE27" s="103"/>
      <c r="ULF27" s="103"/>
      <c r="ULG27" s="103"/>
      <c r="ULH27" s="103"/>
      <c r="ULI27" s="103"/>
      <c r="ULJ27" s="103"/>
      <c r="ULK27" s="103"/>
      <c r="ULL27" s="103"/>
      <c r="ULM27" s="103"/>
      <c r="ULN27" s="103"/>
      <c r="ULO27" s="103"/>
      <c r="ULP27" s="103"/>
      <c r="ULQ27" s="103"/>
      <c r="ULR27" s="103"/>
      <c r="ULS27" s="103"/>
      <c r="ULT27" s="103"/>
      <c r="ULU27" s="103"/>
      <c r="ULV27" s="103"/>
      <c r="ULW27" s="103"/>
      <c r="ULX27" s="103"/>
      <c r="ULY27" s="103"/>
      <c r="ULZ27" s="103"/>
      <c r="UMA27" s="103"/>
      <c r="UMB27" s="103"/>
      <c r="UMC27" s="103"/>
      <c r="UMD27" s="103"/>
      <c r="UME27" s="103"/>
      <c r="UMF27" s="103"/>
      <c r="UMG27" s="103"/>
      <c r="UMH27" s="103"/>
      <c r="UMI27" s="103"/>
      <c r="UMJ27" s="103"/>
      <c r="UMK27" s="103"/>
      <c r="UML27" s="103"/>
      <c r="UMM27" s="103"/>
      <c r="UMN27" s="103"/>
      <c r="UMO27" s="103"/>
      <c r="UMP27" s="103"/>
      <c r="UMQ27" s="103"/>
      <c r="UMR27" s="103"/>
      <c r="UMS27" s="103"/>
      <c r="UMT27" s="103"/>
      <c r="UMU27" s="103"/>
      <c r="UMV27" s="103"/>
      <c r="UMW27" s="103"/>
      <c r="UMX27" s="103"/>
      <c r="UMY27" s="103"/>
      <c r="UMZ27" s="103"/>
      <c r="UNA27" s="103"/>
      <c r="UNB27" s="103"/>
      <c r="UNC27" s="103"/>
      <c r="UND27" s="103"/>
      <c r="UNE27" s="103"/>
      <c r="UNF27" s="103"/>
      <c r="UNG27" s="103"/>
      <c r="UNH27" s="103"/>
      <c r="UNI27" s="103"/>
      <c r="UNJ27" s="103"/>
      <c r="UNK27" s="103"/>
      <c r="UNL27" s="103"/>
      <c r="UNM27" s="103"/>
      <c r="UNN27" s="103"/>
      <c r="UNO27" s="103"/>
      <c r="UNP27" s="103"/>
      <c r="UNQ27" s="103"/>
      <c r="UNR27" s="103"/>
      <c r="UNS27" s="103"/>
      <c r="UNT27" s="103"/>
      <c r="UNU27" s="103"/>
      <c r="UNV27" s="103"/>
      <c r="UNW27" s="103"/>
      <c r="UNX27" s="103"/>
      <c r="UNY27" s="103"/>
      <c r="UNZ27" s="103"/>
      <c r="UOA27" s="103"/>
      <c r="UOB27" s="103"/>
      <c r="UOC27" s="103"/>
      <c r="UOD27" s="103"/>
      <c r="UOE27" s="103"/>
      <c r="UOF27" s="103"/>
      <c r="UOG27" s="103"/>
      <c r="UOH27" s="103"/>
      <c r="UOI27" s="103"/>
      <c r="UOJ27" s="103"/>
      <c r="UOK27" s="103"/>
      <c r="UOL27" s="103"/>
      <c r="UOM27" s="103"/>
      <c r="UON27" s="103"/>
      <c r="UOO27" s="103"/>
      <c r="UOP27" s="103"/>
      <c r="UOQ27" s="103"/>
      <c r="UOR27" s="103"/>
      <c r="UOS27" s="103"/>
      <c r="UOT27" s="103"/>
      <c r="UOU27" s="103"/>
      <c r="UOV27" s="103"/>
      <c r="UOW27" s="103"/>
      <c r="UOX27" s="103"/>
      <c r="UOY27" s="103"/>
      <c r="UOZ27" s="103"/>
      <c r="UPA27" s="103"/>
      <c r="UPB27" s="103"/>
      <c r="UPC27" s="103"/>
      <c r="UPD27" s="103"/>
      <c r="UPE27" s="103"/>
      <c r="UPF27" s="103"/>
      <c r="UPG27" s="103"/>
      <c r="UPH27" s="103"/>
      <c r="UPI27" s="103"/>
      <c r="UPJ27" s="103"/>
      <c r="UPK27" s="103"/>
      <c r="UPL27" s="103"/>
      <c r="UPM27" s="103"/>
      <c r="UPN27" s="103"/>
      <c r="UPO27" s="103"/>
      <c r="UPP27" s="103"/>
      <c r="UPQ27" s="103"/>
      <c r="UPR27" s="103"/>
      <c r="UPS27" s="103"/>
      <c r="UPT27" s="103"/>
      <c r="UPU27" s="103"/>
      <c r="UPV27" s="103"/>
      <c r="UPW27" s="103"/>
      <c r="UPX27" s="103"/>
      <c r="UPY27" s="103"/>
      <c r="UPZ27" s="103"/>
      <c r="UQA27" s="103"/>
      <c r="UQB27" s="103"/>
      <c r="UQC27" s="103"/>
      <c r="UQD27" s="103"/>
      <c r="UQE27" s="103"/>
      <c r="UQF27" s="103"/>
      <c r="UQG27" s="103"/>
      <c r="UQH27" s="103"/>
      <c r="UQI27" s="103"/>
      <c r="UQJ27" s="103"/>
      <c r="UQK27" s="103"/>
      <c r="UQL27" s="103"/>
      <c r="UQM27" s="103"/>
      <c r="UQN27" s="103"/>
      <c r="UQO27" s="103"/>
      <c r="UQP27" s="103"/>
      <c r="UQQ27" s="103"/>
      <c r="UQR27" s="103"/>
      <c r="UQS27" s="103"/>
      <c r="UQT27" s="103"/>
      <c r="UQU27" s="103"/>
      <c r="UQV27" s="103"/>
      <c r="UQW27" s="103"/>
      <c r="UQX27" s="103"/>
      <c r="UQY27" s="103"/>
      <c r="UQZ27" s="103"/>
      <c r="URA27" s="103"/>
      <c r="URB27" s="103"/>
      <c r="URC27" s="103"/>
      <c r="URD27" s="103"/>
      <c r="URE27" s="103"/>
      <c r="URF27" s="103"/>
      <c r="URG27" s="103"/>
      <c r="URH27" s="103"/>
      <c r="URI27" s="103"/>
      <c r="URJ27" s="103"/>
      <c r="URK27" s="103"/>
      <c r="URL27" s="103"/>
      <c r="URM27" s="103"/>
      <c r="URN27" s="103"/>
      <c r="URO27" s="103"/>
      <c r="URP27" s="103"/>
      <c r="URQ27" s="103"/>
      <c r="URR27" s="103"/>
      <c r="URS27" s="103"/>
      <c r="URT27" s="103"/>
      <c r="URU27" s="103"/>
      <c r="URV27" s="103"/>
      <c r="URW27" s="103"/>
      <c r="URX27" s="103"/>
      <c r="URY27" s="103"/>
      <c r="URZ27" s="103"/>
      <c r="USA27" s="103"/>
      <c r="USB27" s="103"/>
      <c r="USC27" s="103"/>
      <c r="USD27" s="103"/>
      <c r="USE27" s="103"/>
      <c r="USF27" s="103"/>
      <c r="USG27" s="103"/>
      <c r="USH27" s="103"/>
      <c r="USI27" s="103"/>
      <c r="USJ27" s="103"/>
      <c r="USK27" s="103"/>
      <c r="USL27" s="103"/>
      <c r="USM27" s="103"/>
      <c r="USN27" s="103"/>
      <c r="USO27" s="103"/>
      <c r="USP27" s="103"/>
      <c r="USQ27" s="103"/>
      <c r="USR27" s="103"/>
      <c r="USS27" s="103"/>
      <c r="UST27" s="103"/>
      <c r="USU27" s="103"/>
      <c r="USV27" s="103"/>
      <c r="USW27" s="103"/>
      <c r="USX27" s="103"/>
      <c r="USY27" s="103"/>
      <c r="USZ27" s="103"/>
      <c r="UTA27" s="103"/>
      <c r="UTB27" s="103"/>
      <c r="UTC27" s="103"/>
      <c r="UTD27" s="103"/>
      <c r="UTE27" s="103"/>
      <c r="UTF27" s="103"/>
      <c r="UTG27" s="103"/>
      <c r="UTH27" s="103"/>
      <c r="UTI27" s="103"/>
      <c r="UTJ27" s="103"/>
      <c r="UTK27" s="103"/>
      <c r="UTL27" s="103"/>
      <c r="UTM27" s="103"/>
      <c r="UTN27" s="103"/>
      <c r="UTO27" s="103"/>
      <c r="UTP27" s="103"/>
      <c r="UTQ27" s="103"/>
      <c r="UTR27" s="103"/>
      <c r="UTS27" s="103"/>
      <c r="UTT27" s="103"/>
      <c r="UTU27" s="103"/>
      <c r="UTV27" s="103"/>
      <c r="UTW27" s="103"/>
      <c r="UTX27" s="103"/>
      <c r="UTY27" s="103"/>
      <c r="UTZ27" s="103"/>
      <c r="UUA27" s="103"/>
      <c r="UUB27" s="103"/>
      <c r="UUC27" s="103"/>
      <c r="UUD27" s="103"/>
      <c r="UUE27" s="103"/>
      <c r="UUF27" s="103"/>
      <c r="UUG27" s="103"/>
      <c r="UUH27" s="103"/>
      <c r="UUI27" s="103"/>
      <c r="UUJ27" s="103"/>
      <c r="UUK27" s="103"/>
      <c r="UUL27" s="103"/>
      <c r="UUM27" s="103"/>
      <c r="UUN27" s="103"/>
      <c r="UUO27" s="103"/>
      <c r="UUP27" s="103"/>
      <c r="UUQ27" s="103"/>
      <c r="UUR27" s="103"/>
      <c r="UUS27" s="103"/>
      <c r="UUT27" s="103"/>
      <c r="UUU27" s="103"/>
      <c r="UUV27" s="103"/>
      <c r="UUW27" s="103"/>
      <c r="UUX27" s="103"/>
      <c r="UUY27" s="103"/>
      <c r="UUZ27" s="103"/>
      <c r="UVA27" s="103"/>
      <c r="UVB27" s="103"/>
      <c r="UVC27" s="103"/>
      <c r="UVD27" s="103"/>
      <c r="UVE27" s="103"/>
      <c r="UVF27" s="103"/>
      <c r="UVG27" s="103"/>
      <c r="UVH27" s="103"/>
      <c r="UVI27" s="103"/>
      <c r="UVJ27" s="103"/>
      <c r="UVK27" s="103"/>
      <c r="UVL27" s="103"/>
      <c r="UVM27" s="103"/>
      <c r="UVN27" s="103"/>
      <c r="UVO27" s="103"/>
      <c r="UVP27" s="103"/>
      <c r="UVQ27" s="103"/>
      <c r="UVR27" s="103"/>
      <c r="UVS27" s="103"/>
      <c r="UVT27" s="103"/>
      <c r="UVU27" s="103"/>
      <c r="UVV27" s="103"/>
      <c r="UVW27" s="103"/>
      <c r="UVX27" s="103"/>
      <c r="UVY27" s="103"/>
      <c r="UVZ27" s="103"/>
      <c r="UWA27" s="103"/>
      <c r="UWB27" s="103"/>
      <c r="UWC27" s="103"/>
      <c r="UWD27" s="103"/>
      <c r="UWE27" s="103"/>
      <c r="UWF27" s="103"/>
      <c r="UWG27" s="103"/>
      <c r="UWH27" s="103"/>
      <c r="UWI27" s="103"/>
      <c r="UWJ27" s="103"/>
      <c r="UWK27" s="103"/>
      <c r="UWL27" s="103"/>
      <c r="UWM27" s="103"/>
      <c r="UWN27" s="103"/>
      <c r="UWO27" s="103"/>
      <c r="UWP27" s="103"/>
      <c r="UWQ27" s="103"/>
      <c r="UWR27" s="103"/>
      <c r="UWS27" s="103"/>
      <c r="UWT27" s="103"/>
      <c r="UWU27" s="103"/>
      <c r="UWV27" s="103"/>
      <c r="UWW27" s="103"/>
      <c r="UWX27" s="103"/>
      <c r="UWY27" s="103"/>
      <c r="UWZ27" s="103"/>
      <c r="UXA27" s="103"/>
      <c r="UXB27" s="103"/>
      <c r="UXC27" s="103"/>
      <c r="UXD27" s="103"/>
      <c r="UXE27" s="103"/>
      <c r="UXF27" s="103"/>
      <c r="UXG27" s="103"/>
      <c r="UXH27" s="103"/>
      <c r="UXI27" s="103"/>
      <c r="UXJ27" s="103"/>
      <c r="UXK27" s="103"/>
      <c r="UXL27" s="103"/>
      <c r="UXM27" s="103"/>
      <c r="UXN27" s="103"/>
      <c r="UXO27" s="103"/>
      <c r="UXP27" s="103"/>
      <c r="UXQ27" s="103"/>
      <c r="UXR27" s="103"/>
      <c r="UXS27" s="103"/>
      <c r="UXT27" s="103"/>
      <c r="UXU27" s="103"/>
      <c r="UXV27" s="103"/>
      <c r="UXW27" s="103"/>
      <c r="UXX27" s="103"/>
      <c r="UXY27" s="103"/>
      <c r="UXZ27" s="103"/>
      <c r="UYA27" s="103"/>
      <c r="UYB27" s="103"/>
      <c r="UYC27" s="103"/>
      <c r="UYD27" s="103"/>
      <c r="UYE27" s="103"/>
      <c r="UYF27" s="103"/>
      <c r="UYG27" s="103"/>
      <c r="UYH27" s="103"/>
      <c r="UYI27" s="103"/>
      <c r="UYJ27" s="103"/>
      <c r="UYK27" s="103"/>
      <c r="UYL27" s="103"/>
      <c r="UYM27" s="103"/>
      <c r="UYN27" s="103"/>
      <c r="UYO27" s="103"/>
      <c r="UYP27" s="103"/>
      <c r="UYQ27" s="103"/>
      <c r="UYR27" s="103"/>
      <c r="UYS27" s="103"/>
      <c r="UYT27" s="103"/>
      <c r="UYU27" s="103"/>
      <c r="UYV27" s="103"/>
      <c r="UYW27" s="103"/>
      <c r="UYX27" s="103"/>
      <c r="UYY27" s="103"/>
      <c r="UYZ27" s="103"/>
      <c r="UZA27" s="103"/>
      <c r="UZB27" s="103"/>
      <c r="UZC27" s="103"/>
      <c r="UZD27" s="103"/>
      <c r="UZE27" s="103"/>
      <c r="UZF27" s="103"/>
      <c r="UZG27" s="103"/>
      <c r="UZH27" s="103"/>
      <c r="UZI27" s="103"/>
      <c r="UZJ27" s="103"/>
      <c r="UZK27" s="103"/>
      <c r="UZL27" s="103"/>
      <c r="UZM27" s="103"/>
      <c r="UZN27" s="103"/>
      <c r="UZO27" s="103"/>
      <c r="UZP27" s="103"/>
      <c r="UZQ27" s="103"/>
      <c r="UZR27" s="103"/>
      <c r="UZS27" s="103"/>
      <c r="UZT27" s="103"/>
      <c r="UZU27" s="103"/>
      <c r="UZV27" s="103"/>
      <c r="UZW27" s="103"/>
      <c r="UZX27" s="103"/>
      <c r="UZY27" s="103"/>
      <c r="UZZ27" s="103"/>
      <c r="VAA27" s="103"/>
      <c r="VAB27" s="103"/>
      <c r="VAC27" s="103"/>
      <c r="VAD27" s="103"/>
      <c r="VAE27" s="103"/>
      <c r="VAF27" s="103"/>
      <c r="VAG27" s="103"/>
      <c r="VAH27" s="103"/>
      <c r="VAI27" s="103"/>
      <c r="VAJ27" s="103"/>
      <c r="VAK27" s="103"/>
      <c r="VAL27" s="103"/>
      <c r="VAM27" s="103"/>
      <c r="VAN27" s="103"/>
      <c r="VAO27" s="103"/>
      <c r="VAP27" s="103"/>
      <c r="VAQ27" s="103"/>
      <c r="VAR27" s="103"/>
      <c r="VAS27" s="103"/>
      <c r="VAT27" s="103"/>
      <c r="VAU27" s="103"/>
      <c r="VAV27" s="103"/>
      <c r="VAW27" s="103"/>
      <c r="VAX27" s="103"/>
      <c r="VAY27" s="103"/>
      <c r="VAZ27" s="103"/>
      <c r="VBA27" s="103"/>
      <c r="VBB27" s="103"/>
      <c r="VBC27" s="103"/>
      <c r="VBD27" s="103"/>
      <c r="VBE27" s="103"/>
      <c r="VBF27" s="103"/>
      <c r="VBG27" s="103"/>
      <c r="VBH27" s="103"/>
      <c r="VBI27" s="103"/>
      <c r="VBJ27" s="103"/>
      <c r="VBK27" s="103"/>
      <c r="VBL27" s="103"/>
      <c r="VBM27" s="103"/>
      <c r="VBN27" s="103"/>
      <c r="VBO27" s="103"/>
      <c r="VBP27" s="103"/>
      <c r="VBQ27" s="103"/>
      <c r="VBR27" s="103"/>
      <c r="VBS27" s="103"/>
      <c r="VBT27" s="103"/>
      <c r="VBU27" s="103"/>
      <c r="VBV27" s="103"/>
      <c r="VBW27" s="103"/>
      <c r="VBX27" s="103"/>
      <c r="VBY27" s="103"/>
      <c r="VBZ27" s="103"/>
      <c r="VCA27" s="103"/>
      <c r="VCB27" s="103"/>
      <c r="VCC27" s="103"/>
      <c r="VCD27" s="103"/>
      <c r="VCE27" s="103"/>
      <c r="VCF27" s="103"/>
      <c r="VCG27" s="103"/>
      <c r="VCH27" s="103"/>
      <c r="VCI27" s="103"/>
      <c r="VCJ27" s="103"/>
      <c r="VCK27" s="103"/>
      <c r="VCL27" s="103"/>
      <c r="VCM27" s="103"/>
      <c r="VCN27" s="103"/>
      <c r="VCO27" s="103"/>
      <c r="VCP27" s="103"/>
      <c r="VCQ27" s="103"/>
      <c r="VCR27" s="103"/>
      <c r="VCS27" s="103"/>
      <c r="VCT27" s="103"/>
      <c r="VCU27" s="103"/>
      <c r="VCV27" s="103"/>
      <c r="VCW27" s="103"/>
      <c r="VCX27" s="103"/>
      <c r="VCY27" s="103"/>
      <c r="VCZ27" s="103"/>
      <c r="VDA27" s="103"/>
      <c r="VDB27" s="103"/>
      <c r="VDC27" s="103"/>
      <c r="VDD27" s="103"/>
      <c r="VDE27" s="103"/>
      <c r="VDF27" s="103"/>
      <c r="VDG27" s="103"/>
      <c r="VDH27" s="103"/>
      <c r="VDI27" s="103"/>
      <c r="VDJ27" s="103"/>
      <c r="VDK27" s="103"/>
      <c r="VDL27" s="103"/>
      <c r="VDM27" s="103"/>
      <c r="VDN27" s="103"/>
      <c r="VDO27" s="103"/>
      <c r="VDP27" s="103"/>
      <c r="VDQ27" s="103"/>
      <c r="VDR27" s="103"/>
      <c r="VDS27" s="103"/>
      <c r="VDT27" s="103"/>
      <c r="VDU27" s="103"/>
      <c r="VDV27" s="103"/>
      <c r="VDW27" s="103"/>
      <c r="VDX27" s="103"/>
      <c r="VDY27" s="103"/>
      <c r="VDZ27" s="103"/>
      <c r="VEA27" s="103"/>
      <c r="VEB27" s="103"/>
      <c r="VEC27" s="103"/>
      <c r="VED27" s="103"/>
      <c r="VEE27" s="103"/>
      <c r="VEF27" s="103"/>
      <c r="VEG27" s="103"/>
      <c r="VEH27" s="103"/>
      <c r="VEI27" s="103"/>
      <c r="VEJ27" s="103"/>
      <c r="VEK27" s="103"/>
      <c r="VEL27" s="103"/>
      <c r="VEM27" s="103"/>
      <c r="VEN27" s="103"/>
      <c r="VEO27" s="103"/>
      <c r="VEP27" s="103"/>
      <c r="VEQ27" s="103"/>
      <c r="VER27" s="103"/>
      <c r="VES27" s="103"/>
      <c r="VET27" s="103"/>
      <c r="VEU27" s="103"/>
      <c r="VEV27" s="103"/>
      <c r="VEW27" s="103"/>
      <c r="VEX27" s="103"/>
      <c r="VEY27" s="103"/>
      <c r="VEZ27" s="103"/>
      <c r="VFA27" s="103"/>
      <c r="VFB27" s="103"/>
      <c r="VFC27" s="103"/>
      <c r="VFD27" s="103"/>
      <c r="VFE27" s="103"/>
      <c r="VFF27" s="103"/>
      <c r="VFG27" s="103"/>
      <c r="VFH27" s="103"/>
      <c r="VFI27" s="103"/>
      <c r="VFJ27" s="103"/>
      <c r="VFK27" s="103"/>
      <c r="VFL27" s="103"/>
      <c r="VFM27" s="103"/>
      <c r="VFN27" s="103"/>
      <c r="VFO27" s="103"/>
      <c r="VFP27" s="103"/>
      <c r="VFQ27" s="103"/>
      <c r="VFR27" s="103"/>
      <c r="VFS27" s="103"/>
      <c r="VFT27" s="103"/>
      <c r="VFU27" s="103"/>
      <c r="VFV27" s="103"/>
      <c r="VFW27" s="103"/>
      <c r="VFX27" s="103"/>
      <c r="VFY27" s="103"/>
      <c r="VFZ27" s="103"/>
      <c r="VGA27" s="103"/>
      <c r="VGB27" s="103"/>
      <c r="VGC27" s="103"/>
      <c r="VGD27" s="103"/>
      <c r="VGE27" s="103"/>
      <c r="VGF27" s="103"/>
      <c r="VGG27" s="103"/>
      <c r="VGH27" s="103"/>
      <c r="VGI27" s="103"/>
      <c r="VGJ27" s="103"/>
      <c r="VGK27" s="103"/>
      <c r="VGL27" s="103"/>
      <c r="VGM27" s="103"/>
      <c r="VGN27" s="103"/>
      <c r="VGO27" s="103"/>
      <c r="VGP27" s="103"/>
      <c r="VGQ27" s="103"/>
      <c r="VGR27" s="103"/>
      <c r="VGS27" s="103"/>
      <c r="VGT27" s="103"/>
      <c r="VGU27" s="103"/>
      <c r="VGV27" s="103"/>
      <c r="VGW27" s="103"/>
      <c r="VGX27" s="103"/>
      <c r="VGY27" s="103"/>
      <c r="VGZ27" s="103"/>
      <c r="VHA27" s="103"/>
      <c r="VHB27" s="103"/>
      <c r="VHC27" s="103"/>
      <c r="VHD27" s="103"/>
      <c r="VHE27" s="103"/>
      <c r="VHF27" s="103"/>
      <c r="VHG27" s="103"/>
      <c r="VHH27" s="103"/>
      <c r="VHI27" s="103"/>
      <c r="VHJ27" s="103"/>
      <c r="VHK27" s="103"/>
      <c r="VHL27" s="103"/>
      <c r="VHM27" s="103"/>
      <c r="VHN27" s="103"/>
      <c r="VHO27" s="103"/>
      <c r="VHP27" s="103"/>
      <c r="VHQ27" s="103"/>
      <c r="VHR27" s="103"/>
      <c r="VHS27" s="103"/>
      <c r="VHT27" s="103"/>
      <c r="VHU27" s="103"/>
      <c r="VHV27" s="103"/>
      <c r="VHW27" s="103"/>
      <c r="VHX27" s="103"/>
      <c r="VHY27" s="103"/>
      <c r="VHZ27" s="103"/>
      <c r="VIA27" s="103"/>
      <c r="VIB27" s="103"/>
      <c r="VIC27" s="103"/>
      <c r="VID27" s="103"/>
      <c r="VIE27" s="103"/>
      <c r="VIF27" s="103"/>
      <c r="VIG27" s="103"/>
      <c r="VIH27" s="103"/>
      <c r="VII27" s="103"/>
      <c r="VIJ27" s="103"/>
      <c r="VIK27" s="103"/>
      <c r="VIL27" s="103"/>
      <c r="VIM27" s="103"/>
      <c r="VIN27" s="103"/>
      <c r="VIO27" s="103"/>
      <c r="VIP27" s="103"/>
      <c r="VIQ27" s="103"/>
      <c r="VIR27" s="103"/>
      <c r="VIS27" s="103"/>
      <c r="VIT27" s="103"/>
      <c r="VIU27" s="103"/>
      <c r="VIV27" s="103"/>
      <c r="VIW27" s="103"/>
      <c r="VIX27" s="103"/>
      <c r="VIY27" s="103"/>
      <c r="VIZ27" s="103"/>
      <c r="VJA27" s="103"/>
      <c r="VJB27" s="103"/>
      <c r="VJC27" s="103"/>
      <c r="VJD27" s="103"/>
      <c r="VJE27" s="103"/>
      <c r="VJF27" s="103"/>
      <c r="VJG27" s="103"/>
      <c r="VJH27" s="103"/>
      <c r="VJI27" s="103"/>
      <c r="VJJ27" s="103"/>
      <c r="VJK27" s="103"/>
      <c r="VJL27" s="103"/>
      <c r="VJM27" s="103"/>
      <c r="VJN27" s="103"/>
      <c r="VJO27" s="103"/>
      <c r="VJP27" s="103"/>
      <c r="VJQ27" s="103"/>
      <c r="VJR27" s="103"/>
      <c r="VJS27" s="103"/>
      <c r="VJT27" s="103"/>
      <c r="VJU27" s="103"/>
      <c r="VJV27" s="103"/>
      <c r="VJW27" s="103"/>
      <c r="VJX27" s="103"/>
      <c r="VJY27" s="103"/>
      <c r="VJZ27" s="103"/>
      <c r="VKA27" s="103"/>
      <c r="VKB27" s="103"/>
      <c r="VKC27" s="103"/>
      <c r="VKD27" s="103"/>
      <c r="VKE27" s="103"/>
      <c r="VKF27" s="103"/>
      <c r="VKG27" s="103"/>
      <c r="VKH27" s="103"/>
      <c r="VKI27" s="103"/>
      <c r="VKJ27" s="103"/>
      <c r="VKK27" s="103"/>
      <c r="VKL27" s="103"/>
      <c r="VKM27" s="103"/>
      <c r="VKN27" s="103"/>
      <c r="VKO27" s="103"/>
      <c r="VKP27" s="103"/>
      <c r="VKQ27" s="103"/>
      <c r="VKR27" s="103"/>
      <c r="VKS27" s="103"/>
      <c r="VKT27" s="103"/>
      <c r="VKU27" s="103"/>
      <c r="VKV27" s="103"/>
      <c r="VKW27" s="103"/>
      <c r="VKX27" s="103"/>
      <c r="VKY27" s="103"/>
      <c r="VKZ27" s="103"/>
      <c r="VLA27" s="103"/>
      <c r="VLB27" s="103"/>
      <c r="VLC27" s="103"/>
      <c r="VLD27" s="103"/>
      <c r="VLE27" s="103"/>
      <c r="VLF27" s="103"/>
      <c r="VLG27" s="103"/>
      <c r="VLH27" s="103"/>
      <c r="VLI27" s="103"/>
      <c r="VLJ27" s="103"/>
      <c r="VLK27" s="103"/>
      <c r="VLL27" s="103"/>
      <c r="VLM27" s="103"/>
      <c r="VLN27" s="103"/>
      <c r="VLO27" s="103"/>
      <c r="VLP27" s="103"/>
      <c r="VLQ27" s="103"/>
      <c r="VLR27" s="103"/>
      <c r="VLS27" s="103"/>
      <c r="VLT27" s="103"/>
      <c r="VLU27" s="103"/>
      <c r="VLV27" s="103"/>
      <c r="VLW27" s="103"/>
      <c r="VLX27" s="103"/>
      <c r="VLY27" s="103"/>
      <c r="VLZ27" s="103"/>
      <c r="VMA27" s="103"/>
      <c r="VMB27" s="103"/>
      <c r="VMC27" s="103"/>
      <c r="VMD27" s="103"/>
      <c r="VME27" s="103"/>
      <c r="VMF27" s="103"/>
      <c r="VMG27" s="103"/>
      <c r="VMH27" s="103"/>
      <c r="VMI27" s="103"/>
      <c r="VMJ27" s="103"/>
      <c r="VMK27" s="103"/>
      <c r="VML27" s="103"/>
      <c r="VMM27" s="103"/>
      <c r="VMN27" s="103"/>
      <c r="VMO27" s="103"/>
      <c r="VMP27" s="103"/>
      <c r="VMQ27" s="103"/>
      <c r="VMR27" s="103"/>
      <c r="VMS27" s="103"/>
      <c r="VMT27" s="103"/>
      <c r="VMU27" s="103"/>
      <c r="VMV27" s="103"/>
      <c r="VMW27" s="103"/>
      <c r="VMX27" s="103"/>
      <c r="VMY27" s="103"/>
      <c r="VMZ27" s="103"/>
      <c r="VNA27" s="103"/>
      <c r="VNB27" s="103"/>
      <c r="VNC27" s="103"/>
      <c r="VND27" s="103"/>
      <c r="VNE27" s="103"/>
      <c r="VNF27" s="103"/>
      <c r="VNG27" s="103"/>
      <c r="VNH27" s="103"/>
      <c r="VNI27" s="103"/>
      <c r="VNJ27" s="103"/>
      <c r="VNK27" s="103"/>
      <c r="VNL27" s="103"/>
      <c r="VNM27" s="103"/>
      <c r="VNN27" s="103"/>
      <c r="VNO27" s="103"/>
      <c r="VNP27" s="103"/>
      <c r="VNQ27" s="103"/>
      <c r="VNR27" s="103"/>
      <c r="VNS27" s="103"/>
      <c r="VNT27" s="103"/>
      <c r="VNU27" s="103"/>
      <c r="VNV27" s="103"/>
      <c r="VNW27" s="103"/>
      <c r="VNX27" s="103"/>
      <c r="VNY27" s="103"/>
      <c r="VNZ27" s="103"/>
      <c r="VOA27" s="103"/>
      <c r="VOB27" s="103"/>
      <c r="VOC27" s="103"/>
      <c r="VOD27" s="103"/>
      <c r="VOE27" s="103"/>
      <c r="VOF27" s="103"/>
      <c r="VOG27" s="103"/>
      <c r="VOH27" s="103"/>
      <c r="VOI27" s="103"/>
      <c r="VOJ27" s="103"/>
      <c r="VOK27" s="103"/>
      <c r="VOL27" s="103"/>
      <c r="VOM27" s="103"/>
      <c r="VON27" s="103"/>
      <c r="VOO27" s="103"/>
      <c r="VOP27" s="103"/>
      <c r="VOQ27" s="103"/>
      <c r="VOR27" s="103"/>
      <c r="VOS27" s="103"/>
      <c r="VOT27" s="103"/>
      <c r="VOU27" s="103"/>
      <c r="VOV27" s="103"/>
      <c r="VOW27" s="103"/>
      <c r="VOX27" s="103"/>
      <c r="VOY27" s="103"/>
      <c r="VOZ27" s="103"/>
      <c r="VPA27" s="103"/>
      <c r="VPB27" s="103"/>
      <c r="VPC27" s="103"/>
      <c r="VPD27" s="103"/>
      <c r="VPE27" s="103"/>
      <c r="VPF27" s="103"/>
      <c r="VPG27" s="103"/>
      <c r="VPH27" s="103"/>
      <c r="VPI27" s="103"/>
      <c r="VPJ27" s="103"/>
      <c r="VPK27" s="103"/>
      <c r="VPL27" s="103"/>
      <c r="VPM27" s="103"/>
      <c r="VPN27" s="103"/>
      <c r="VPO27" s="103"/>
      <c r="VPP27" s="103"/>
      <c r="VPQ27" s="103"/>
      <c r="VPR27" s="103"/>
      <c r="VPS27" s="103"/>
      <c r="VPT27" s="103"/>
      <c r="VPU27" s="103"/>
      <c r="VPV27" s="103"/>
      <c r="VPW27" s="103"/>
      <c r="VPX27" s="103"/>
      <c r="VPY27" s="103"/>
      <c r="VPZ27" s="103"/>
      <c r="VQA27" s="103"/>
      <c r="VQB27" s="103"/>
      <c r="VQC27" s="103"/>
      <c r="VQD27" s="103"/>
      <c r="VQE27" s="103"/>
      <c r="VQF27" s="103"/>
      <c r="VQG27" s="103"/>
      <c r="VQH27" s="103"/>
      <c r="VQI27" s="103"/>
      <c r="VQJ27" s="103"/>
      <c r="VQK27" s="103"/>
      <c r="VQL27" s="103"/>
      <c r="VQM27" s="103"/>
      <c r="VQN27" s="103"/>
      <c r="VQO27" s="103"/>
      <c r="VQP27" s="103"/>
      <c r="VQQ27" s="103"/>
      <c r="VQR27" s="103"/>
      <c r="VQS27" s="103"/>
      <c r="VQT27" s="103"/>
      <c r="VQU27" s="103"/>
      <c r="VQV27" s="103"/>
      <c r="VQW27" s="103"/>
      <c r="VQX27" s="103"/>
      <c r="VQY27" s="103"/>
      <c r="VQZ27" s="103"/>
      <c r="VRA27" s="103"/>
      <c r="VRB27" s="103"/>
      <c r="VRC27" s="103"/>
      <c r="VRD27" s="103"/>
      <c r="VRE27" s="103"/>
      <c r="VRF27" s="103"/>
      <c r="VRG27" s="103"/>
      <c r="VRH27" s="103"/>
      <c r="VRI27" s="103"/>
      <c r="VRJ27" s="103"/>
      <c r="VRK27" s="103"/>
      <c r="VRL27" s="103"/>
      <c r="VRM27" s="103"/>
      <c r="VRN27" s="103"/>
      <c r="VRO27" s="103"/>
      <c r="VRP27" s="103"/>
      <c r="VRQ27" s="103"/>
      <c r="VRR27" s="103"/>
      <c r="VRS27" s="103"/>
      <c r="VRT27" s="103"/>
      <c r="VRU27" s="103"/>
      <c r="VRV27" s="103"/>
      <c r="VRW27" s="103"/>
      <c r="VRX27" s="103"/>
      <c r="VRY27" s="103"/>
      <c r="VRZ27" s="103"/>
      <c r="VSA27" s="103"/>
      <c r="VSB27" s="103"/>
      <c r="VSC27" s="103"/>
      <c r="VSD27" s="103"/>
      <c r="VSE27" s="103"/>
      <c r="VSF27" s="103"/>
      <c r="VSG27" s="103"/>
      <c r="VSH27" s="103"/>
      <c r="VSI27" s="103"/>
      <c r="VSJ27" s="103"/>
      <c r="VSK27" s="103"/>
      <c r="VSL27" s="103"/>
      <c r="VSM27" s="103"/>
      <c r="VSN27" s="103"/>
      <c r="VSO27" s="103"/>
      <c r="VSP27" s="103"/>
      <c r="VSQ27" s="103"/>
      <c r="VSR27" s="103"/>
      <c r="VSS27" s="103"/>
      <c r="VST27" s="103"/>
      <c r="VSU27" s="103"/>
      <c r="VSV27" s="103"/>
      <c r="VSW27" s="103"/>
      <c r="VSX27" s="103"/>
      <c r="VSY27" s="103"/>
      <c r="VSZ27" s="103"/>
      <c r="VTA27" s="103"/>
      <c r="VTB27" s="103"/>
      <c r="VTC27" s="103"/>
      <c r="VTD27" s="103"/>
      <c r="VTE27" s="103"/>
      <c r="VTF27" s="103"/>
      <c r="VTG27" s="103"/>
      <c r="VTH27" s="103"/>
      <c r="VTI27" s="103"/>
      <c r="VTJ27" s="103"/>
      <c r="VTK27" s="103"/>
      <c r="VTL27" s="103"/>
      <c r="VTM27" s="103"/>
      <c r="VTN27" s="103"/>
      <c r="VTO27" s="103"/>
      <c r="VTP27" s="103"/>
      <c r="VTQ27" s="103"/>
      <c r="VTR27" s="103"/>
      <c r="VTS27" s="103"/>
      <c r="VTT27" s="103"/>
      <c r="VTU27" s="103"/>
      <c r="VTV27" s="103"/>
      <c r="VTW27" s="103"/>
      <c r="VTX27" s="103"/>
      <c r="VTY27" s="103"/>
      <c r="VTZ27" s="103"/>
      <c r="VUA27" s="103"/>
      <c r="VUB27" s="103"/>
      <c r="VUC27" s="103"/>
      <c r="VUD27" s="103"/>
      <c r="VUE27" s="103"/>
      <c r="VUF27" s="103"/>
      <c r="VUG27" s="103"/>
      <c r="VUH27" s="103"/>
      <c r="VUI27" s="103"/>
      <c r="VUJ27" s="103"/>
      <c r="VUK27" s="103"/>
      <c r="VUL27" s="103"/>
      <c r="VUM27" s="103"/>
      <c r="VUN27" s="103"/>
      <c r="VUO27" s="103"/>
      <c r="VUP27" s="103"/>
      <c r="VUQ27" s="103"/>
      <c r="VUR27" s="103"/>
      <c r="VUS27" s="103"/>
      <c r="VUT27" s="103"/>
      <c r="VUU27" s="103"/>
      <c r="VUV27" s="103"/>
      <c r="VUW27" s="103"/>
      <c r="VUX27" s="103"/>
      <c r="VUY27" s="103"/>
      <c r="VUZ27" s="103"/>
      <c r="VVA27" s="103"/>
      <c r="VVB27" s="103"/>
      <c r="VVC27" s="103"/>
      <c r="VVD27" s="103"/>
      <c r="VVE27" s="103"/>
      <c r="VVF27" s="103"/>
      <c r="VVG27" s="103"/>
      <c r="VVH27" s="103"/>
      <c r="VVI27" s="103"/>
      <c r="VVJ27" s="103"/>
      <c r="VVK27" s="103"/>
      <c r="VVL27" s="103"/>
      <c r="VVM27" s="103"/>
      <c r="VVN27" s="103"/>
      <c r="VVO27" s="103"/>
      <c r="VVP27" s="103"/>
      <c r="VVQ27" s="103"/>
      <c r="VVR27" s="103"/>
      <c r="VVS27" s="103"/>
      <c r="VVT27" s="103"/>
      <c r="VVU27" s="103"/>
      <c r="VVV27" s="103"/>
      <c r="VVW27" s="103"/>
      <c r="VVX27" s="103"/>
      <c r="VVY27" s="103"/>
      <c r="VVZ27" s="103"/>
      <c r="VWA27" s="103"/>
      <c r="VWB27" s="103"/>
      <c r="VWC27" s="103"/>
      <c r="VWD27" s="103"/>
      <c r="VWE27" s="103"/>
      <c r="VWF27" s="103"/>
      <c r="VWG27" s="103"/>
      <c r="VWH27" s="103"/>
      <c r="VWI27" s="103"/>
      <c r="VWJ27" s="103"/>
      <c r="VWK27" s="103"/>
      <c r="VWL27" s="103"/>
      <c r="VWM27" s="103"/>
      <c r="VWN27" s="103"/>
      <c r="VWO27" s="103"/>
      <c r="VWP27" s="103"/>
      <c r="VWQ27" s="103"/>
      <c r="VWR27" s="103"/>
      <c r="VWS27" s="103"/>
      <c r="VWT27" s="103"/>
      <c r="VWU27" s="103"/>
      <c r="VWV27" s="103"/>
      <c r="VWW27" s="103"/>
      <c r="VWX27" s="103"/>
      <c r="VWY27" s="103"/>
      <c r="VWZ27" s="103"/>
      <c r="VXA27" s="103"/>
      <c r="VXB27" s="103"/>
      <c r="VXC27" s="103"/>
      <c r="VXD27" s="103"/>
      <c r="VXE27" s="103"/>
      <c r="VXF27" s="103"/>
      <c r="VXG27" s="103"/>
      <c r="VXH27" s="103"/>
      <c r="VXI27" s="103"/>
      <c r="VXJ27" s="103"/>
      <c r="VXK27" s="103"/>
      <c r="VXL27" s="103"/>
      <c r="VXM27" s="103"/>
      <c r="VXN27" s="103"/>
      <c r="VXO27" s="103"/>
      <c r="VXP27" s="103"/>
      <c r="VXQ27" s="103"/>
      <c r="VXR27" s="103"/>
      <c r="VXS27" s="103"/>
      <c r="VXT27" s="103"/>
      <c r="VXU27" s="103"/>
      <c r="VXV27" s="103"/>
      <c r="VXW27" s="103"/>
      <c r="VXX27" s="103"/>
      <c r="VXY27" s="103"/>
      <c r="VXZ27" s="103"/>
      <c r="VYA27" s="103"/>
      <c r="VYB27" s="103"/>
      <c r="VYC27" s="103"/>
      <c r="VYD27" s="103"/>
      <c r="VYE27" s="103"/>
      <c r="VYF27" s="103"/>
      <c r="VYG27" s="103"/>
      <c r="VYH27" s="103"/>
      <c r="VYI27" s="103"/>
      <c r="VYJ27" s="103"/>
      <c r="VYK27" s="103"/>
      <c r="VYL27" s="103"/>
      <c r="VYM27" s="103"/>
      <c r="VYN27" s="103"/>
      <c r="VYO27" s="103"/>
      <c r="VYP27" s="103"/>
      <c r="VYQ27" s="103"/>
      <c r="VYR27" s="103"/>
      <c r="VYS27" s="103"/>
      <c r="VYT27" s="103"/>
      <c r="VYU27" s="103"/>
      <c r="VYV27" s="103"/>
      <c r="VYW27" s="103"/>
      <c r="VYX27" s="103"/>
      <c r="VYY27" s="103"/>
      <c r="VYZ27" s="103"/>
      <c r="VZA27" s="103"/>
      <c r="VZB27" s="103"/>
      <c r="VZC27" s="103"/>
      <c r="VZD27" s="103"/>
      <c r="VZE27" s="103"/>
      <c r="VZF27" s="103"/>
      <c r="VZG27" s="103"/>
      <c r="VZH27" s="103"/>
      <c r="VZI27" s="103"/>
      <c r="VZJ27" s="103"/>
      <c r="VZK27" s="103"/>
      <c r="VZL27" s="103"/>
      <c r="VZM27" s="103"/>
      <c r="VZN27" s="103"/>
      <c r="VZO27" s="103"/>
      <c r="VZP27" s="103"/>
      <c r="VZQ27" s="103"/>
      <c r="VZR27" s="103"/>
      <c r="VZS27" s="103"/>
      <c r="VZT27" s="103"/>
      <c r="VZU27" s="103"/>
      <c r="VZV27" s="103"/>
      <c r="VZW27" s="103"/>
      <c r="VZX27" s="103"/>
      <c r="VZY27" s="103"/>
      <c r="VZZ27" s="103"/>
      <c r="WAA27" s="103"/>
      <c r="WAB27" s="103"/>
      <c r="WAC27" s="103"/>
      <c r="WAD27" s="103"/>
      <c r="WAE27" s="103"/>
      <c r="WAF27" s="103"/>
      <c r="WAG27" s="103"/>
      <c r="WAH27" s="103"/>
      <c r="WAI27" s="103"/>
      <c r="WAJ27" s="103"/>
      <c r="WAK27" s="103"/>
      <c r="WAL27" s="103"/>
      <c r="WAM27" s="103"/>
      <c r="WAN27" s="103"/>
      <c r="WAO27" s="103"/>
      <c r="WAP27" s="103"/>
      <c r="WAQ27" s="103"/>
      <c r="WAR27" s="103"/>
      <c r="WAS27" s="103"/>
      <c r="WAT27" s="103"/>
      <c r="WAU27" s="103"/>
      <c r="WAV27" s="103"/>
      <c r="WAW27" s="103"/>
      <c r="WAX27" s="103"/>
      <c r="WAY27" s="103"/>
      <c r="WAZ27" s="103"/>
      <c r="WBA27" s="103"/>
      <c r="WBB27" s="103"/>
      <c r="WBC27" s="103"/>
      <c r="WBD27" s="103"/>
      <c r="WBE27" s="103"/>
      <c r="WBF27" s="103"/>
      <c r="WBG27" s="103"/>
      <c r="WBH27" s="103"/>
      <c r="WBI27" s="103"/>
      <c r="WBJ27" s="103"/>
      <c r="WBK27" s="103"/>
      <c r="WBL27" s="103"/>
      <c r="WBM27" s="103"/>
      <c r="WBN27" s="103"/>
      <c r="WBO27" s="103"/>
      <c r="WBP27" s="103"/>
      <c r="WBQ27" s="103"/>
      <c r="WBR27" s="103"/>
      <c r="WBS27" s="103"/>
      <c r="WBT27" s="103"/>
      <c r="WBU27" s="103"/>
      <c r="WBV27" s="103"/>
      <c r="WBW27" s="103"/>
      <c r="WBX27" s="103"/>
      <c r="WBY27" s="103"/>
      <c r="WBZ27" s="103"/>
      <c r="WCA27" s="103"/>
      <c r="WCB27" s="103"/>
      <c r="WCC27" s="103"/>
      <c r="WCD27" s="103"/>
      <c r="WCE27" s="103"/>
      <c r="WCF27" s="103"/>
      <c r="WCG27" s="103"/>
      <c r="WCH27" s="103"/>
      <c r="WCI27" s="103"/>
      <c r="WCJ27" s="103"/>
      <c r="WCK27" s="103"/>
      <c r="WCL27" s="103"/>
      <c r="WCM27" s="103"/>
      <c r="WCN27" s="103"/>
      <c r="WCO27" s="103"/>
      <c r="WCP27" s="103"/>
      <c r="WCQ27" s="103"/>
      <c r="WCR27" s="103"/>
      <c r="WCS27" s="103"/>
      <c r="WCT27" s="103"/>
      <c r="WCU27" s="103"/>
      <c r="WCV27" s="103"/>
      <c r="WCW27" s="103"/>
      <c r="WCX27" s="103"/>
      <c r="WCY27" s="103"/>
      <c r="WCZ27" s="103"/>
      <c r="WDA27" s="103"/>
      <c r="WDB27" s="103"/>
      <c r="WDC27" s="103"/>
      <c r="WDD27" s="103"/>
      <c r="WDE27" s="103"/>
      <c r="WDF27" s="103"/>
      <c r="WDG27" s="103"/>
      <c r="WDH27" s="103"/>
      <c r="WDI27" s="103"/>
      <c r="WDJ27" s="103"/>
      <c r="WDK27" s="103"/>
      <c r="WDL27" s="103"/>
      <c r="WDM27" s="103"/>
      <c r="WDN27" s="103"/>
      <c r="WDO27" s="103"/>
      <c r="WDP27" s="103"/>
      <c r="WDQ27" s="103"/>
      <c r="WDR27" s="103"/>
      <c r="WDS27" s="103"/>
      <c r="WDT27" s="103"/>
      <c r="WDU27" s="103"/>
      <c r="WDV27" s="103"/>
      <c r="WDW27" s="103"/>
      <c r="WDX27" s="103"/>
      <c r="WDY27" s="103"/>
      <c r="WDZ27" s="103"/>
      <c r="WEA27" s="103"/>
      <c r="WEB27" s="103"/>
      <c r="WEC27" s="103"/>
      <c r="WED27" s="103"/>
      <c r="WEE27" s="103"/>
      <c r="WEF27" s="103"/>
      <c r="WEG27" s="103"/>
      <c r="WEH27" s="103"/>
      <c r="WEI27" s="103"/>
      <c r="WEJ27" s="103"/>
      <c r="WEK27" s="103"/>
      <c r="WEL27" s="103"/>
      <c r="WEM27" s="103"/>
      <c r="WEN27" s="103"/>
      <c r="WEO27" s="103"/>
      <c r="WEP27" s="103"/>
      <c r="WEQ27" s="103"/>
      <c r="WER27" s="103"/>
      <c r="WES27" s="103"/>
      <c r="WET27" s="103"/>
      <c r="WEU27" s="103"/>
      <c r="WEV27" s="103"/>
      <c r="WEW27" s="103"/>
      <c r="WEX27" s="103"/>
      <c r="WEY27" s="103"/>
      <c r="WEZ27" s="103"/>
      <c r="WFA27" s="103"/>
      <c r="WFB27" s="103"/>
      <c r="WFC27" s="103"/>
      <c r="WFD27" s="103"/>
      <c r="WFE27" s="103"/>
      <c r="WFF27" s="103"/>
      <c r="WFG27" s="103"/>
      <c r="WFH27" s="103"/>
      <c r="WFI27" s="103"/>
      <c r="WFJ27" s="103"/>
      <c r="WFK27" s="103"/>
      <c r="WFL27" s="103"/>
      <c r="WFM27" s="103"/>
      <c r="WFN27" s="103"/>
      <c r="WFO27" s="103"/>
      <c r="WFP27" s="103"/>
      <c r="WFQ27" s="103"/>
      <c r="WFR27" s="103"/>
      <c r="WFS27" s="103"/>
      <c r="WFT27" s="103"/>
      <c r="WFU27" s="103"/>
      <c r="WFV27" s="103"/>
      <c r="WFW27" s="103"/>
      <c r="WFX27" s="103"/>
      <c r="WFY27" s="103"/>
      <c r="WFZ27" s="103"/>
      <c r="WGA27" s="103"/>
      <c r="WGB27" s="103"/>
      <c r="WGC27" s="103"/>
      <c r="WGD27" s="103"/>
      <c r="WGE27" s="103"/>
      <c r="WGF27" s="103"/>
      <c r="WGG27" s="103"/>
      <c r="WGH27" s="103"/>
      <c r="WGI27" s="103"/>
      <c r="WGJ27" s="103"/>
      <c r="WGK27" s="103"/>
      <c r="WGL27" s="103"/>
      <c r="WGM27" s="103"/>
      <c r="WGN27" s="103"/>
      <c r="WGO27" s="103"/>
      <c r="WGP27" s="103"/>
      <c r="WGQ27" s="103"/>
      <c r="WGR27" s="103"/>
      <c r="WGS27" s="103"/>
      <c r="WGT27" s="103"/>
      <c r="WGU27" s="103"/>
      <c r="WGV27" s="103"/>
      <c r="WGW27" s="103"/>
      <c r="WGX27" s="103"/>
      <c r="WGY27" s="103"/>
      <c r="WGZ27" s="103"/>
      <c r="WHA27" s="103"/>
      <c r="WHB27" s="103"/>
      <c r="WHC27" s="103"/>
      <c r="WHD27" s="103"/>
      <c r="WHE27" s="103"/>
      <c r="WHF27" s="103"/>
      <c r="WHG27" s="103"/>
      <c r="WHH27" s="103"/>
      <c r="WHI27" s="103"/>
      <c r="WHJ27" s="103"/>
      <c r="WHK27" s="103"/>
      <c r="WHL27" s="103"/>
      <c r="WHM27" s="103"/>
      <c r="WHN27" s="103"/>
      <c r="WHO27" s="103"/>
      <c r="WHP27" s="103"/>
      <c r="WHQ27" s="103"/>
      <c r="WHR27" s="103"/>
      <c r="WHS27" s="103"/>
      <c r="WHT27" s="103"/>
      <c r="WHU27" s="103"/>
      <c r="WHV27" s="103"/>
      <c r="WHW27" s="103"/>
      <c r="WHX27" s="103"/>
      <c r="WHY27" s="103"/>
      <c r="WHZ27" s="103"/>
      <c r="WIA27" s="103"/>
      <c r="WIB27" s="103"/>
      <c r="WIC27" s="103"/>
      <c r="WID27" s="103"/>
      <c r="WIE27" s="103"/>
      <c r="WIF27" s="103"/>
      <c r="WIG27" s="103"/>
      <c r="WIH27" s="103"/>
      <c r="WII27" s="103"/>
      <c r="WIJ27" s="103"/>
      <c r="WIK27" s="103"/>
      <c r="WIL27" s="103"/>
      <c r="WIM27" s="103"/>
      <c r="WIN27" s="103"/>
      <c r="WIO27" s="103"/>
      <c r="WIP27" s="103"/>
      <c r="WIQ27" s="103"/>
      <c r="WIR27" s="103"/>
      <c r="WIS27" s="103"/>
      <c r="WIT27" s="103"/>
      <c r="WIU27" s="103"/>
      <c r="WIV27" s="103"/>
      <c r="WIW27" s="103"/>
      <c r="WIX27" s="103"/>
      <c r="WIY27" s="103"/>
      <c r="WIZ27" s="103"/>
      <c r="WJA27" s="103"/>
      <c r="WJB27" s="103"/>
      <c r="WJC27" s="103"/>
      <c r="WJD27" s="103"/>
      <c r="WJE27" s="103"/>
      <c r="WJF27" s="103"/>
      <c r="WJG27" s="103"/>
      <c r="WJH27" s="103"/>
      <c r="WJI27" s="103"/>
      <c r="WJJ27" s="103"/>
      <c r="WJK27" s="103"/>
      <c r="WJL27" s="103"/>
      <c r="WJM27" s="103"/>
      <c r="WJN27" s="103"/>
      <c r="WJO27" s="103"/>
      <c r="WJP27" s="103"/>
      <c r="WJQ27" s="103"/>
      <c r="WJR27" s="103"/>
      <c r="WJS27" s="103"/>
      <c r="WJT27" s="103"/>
      <c r="WJU27" s="103"/>
      <c r="WJV27" s="103"/>
      <c r="WJW27" s="103"/>
      <c r="WJX27" s="103"/>
      <c r="WJY27" s="103"/>
      <c r="WJZ27" s="103"/>
      <c r="WKA27" s="103"/>
      <c r="WKB27" s="103"/>
      <c r="WKC27" s="103"/>
      <c r="WKD27" s="103"/>
      <c r="WKE27" s="103"/>
      <c r="WKF27" s="103"/>
      <c r="WKG27" s="103"/>
      <c r="WKH27" s="103"/>
      <c r="WKI27" s="103"/>
      <c r="WKJ27" s="103"/>
      <c r="WKK27" s="103"/>
      <c r="WKL27" s="103"/>
      <c r="WKM27" s="103"/>
      <c r="WKN27" s="103"/>
      <c r="WKO27" s="103"/>
      <c r="WKP27" s="103"/>
      <c r="WKQ27" s="103"/>
      <c r="WKR27" s="103"/>
      <c r="WKS27" s="103"/>
      <c r="WKT27" s="103"/>
      <c r="WKU27" s="103"/>
      <c r="WKV27" s="103"/>
      <c r="WKW27" s="103"/>
      <c r="WKX27" s="103"/>
      <c r="WKY27" s="103"/>
      <c r="WKZ27" s="103"/>
      <c r="WLA27" s="103"/>
      <c r="WLB27" s="103"/>
      <c r="WLC27" s="103"/>
      <c r="WLD27" s="103"/>
      <c r="WLE27" s="103"/>
      <c r="WLF27" s="103"/>
      <c r="WLG27" s="103"/>
      <c r="WLH27" s="103"/>
      <c r="WLI27" s="103"/>
      <c r="WLJ27" s="103"/>
      <c r="WLK27" s="103"/>
      <c r="WLL27" s="103"/>
      <c r="WLM27" s="103"/>
      <c r="WLN27" s="103"/>
      <c r="WLO27" s="103"/>
      <c r="WLP27" s="103"/>
      <c r="WLQ27" s="103"/>
      <c r="WLR27" s="103"/>
      <c r="WLS27" s="103"/>
      <c r="WLT27" s="103"/>
      <c r="WLU27" s="103"/>
      <c r="WLV27" s="103"/>
      <c r="WLW27" s="103"/>
      <c r="WLX27" s="103"/>
      <c r="WLY27" s="103"/>
      <c r="WLZ27" s="103"/>
      <c r="WMA27" s="103"/>
      <c r="WMB27" s="103"/>
      <c r="WMC27" s="103"/>
      <c r="WMD27" s="103"/>
      <c r="WME27" s="103"/>
      <c r="WMF27" s="103"/>
      <c r="WMG27" s="103"/>
      <c r="WMH27" s="103"/>
      <c r="WMI27" s="103"/>
      <c r="WMJ27" s="103"/>
      <c r="WMK27" s="103"/>
      <c r="WML27" s="103"/>
      <c r="WMM27" s="103"/>
      <c r="WMN27" s="103"/>
      <c r="WMO27" s="103"/>
      <c r="WMP27" s="103"/>
      <c r="WMQ27" s="103"/>
      <c r="WMR27" s="103"/>
      <c r="WMS27" s="103"/>
      <c r="WMT27" s="103"/>
      <c r="WMU27" s="103"/>
      <c r="WMV27" s="103"/>
      <c r="WMW27" s="103"/>
      <c r="WMX27" s="103"/>
      <c r="WMY27" s="103"/>
      <c r="WMZ27" s="103"/>
      <c r="WNA27" s="103"/>
      <c r="WNB27" s="103"/>
      <c r="WNC27" s="103"/>
      <c r="WND27" s="103"/>
      <c r="WNE27" s="103"/>
      <c r="WNF27" s="103"/>
      <c r="WNG27" s="103"/>
      <c r="WNH27" s="103"/>
      <c r="WNI27" s="103"/>
      <c r="WNJ27" s="103"/>
      <c r="WNK27" s="103"/>
      <c r="WNL27" s="103"/>
      <c r="WNM27" s="103"/>
      <c r="WNN27" s="103"/>
      <c r="WNO27" s="103"/>
      <c r="WNP27" s="103"/>
      <c r="WNQ27" s="103"/>
      <c r="WNR27" s="103"/>
      <c r="WNS27" s="103"/>
      <c r="WNT27" s="103"/>
      <c r="WNU27" s="103"/>
      <c r="WNV27" s="103"/>
      <c r="WNW27" s="103"/>
      <c r="WNX27" s="103"/>
      <c r="WNY27" s="103"/>
      <c r="WNZ27" s="103"/>
      <c r="WOA27" s="103"/>
      <c r="WOB27" s="103"/>
      <c r="WOC27" s="103"/>
      <c r="WOD27" s="103"/>
      <c r="WOE27" s="103"/>
      <c r="WOF27" s="103"/>
      <c r="WOG27" s="103"/>
      <c r="WOH27" s="103"/>
      <c r="WOI27" s="103"/>
      <c r="WOJ27" s="103"/>
      <c r="WOK27" s="103"/>
      <c r="WOL27" s="103"/>
      <c r="WOM27" s="103"/>
      <c r="WON27" s="103"/>
      <c r="WOO27" s="103"/>
      <c r="WOP27" s="103"/>
      <c r="WOQ27" s="103"/>
      <c r="WOR27" s="103"/>
      <c r="WOS27" s="103"/>
      <c r="WOT27" s="103"/>
      <c r="WOU27" s="103"/>
      <c r="WOV27" s="103"/>
      <c r="WOW27" s="103"/>
      <c r="WOX27" s="103"/>
      <c r="WOY27" s="103"/>
      <c r="WOZ27" s="103"/>
      <c r="WPA27" s="103"/>
      <c r="WPB27" s="103"/>
      <c r="WPC27" s="103"/>
      <c r="WPD27" s="103"/>
      <c r="WPE27" s="103"/>
      <c r="WPF27" s="103"/>
      <c r="WPG27" s="103"/>
      <c r="WPH27" s="103"/>
      <c r="WPI27" s="103"/>
      <c r="WPJ27" s="103"/>
      <c r="WPK27" s="103"/>
      <c r="WPL27" s="103"/>
      <c r="WPM27" s="103"/>
      <c r="WPN27" s="103"/>
      <c r="WPO27" s="103"/>
      <c r="WPP27" s="103"/>
      <c r="WPQ27" s="103"/>
      <c r="WPR27" s="103"/>
      <c r="WPS27" s="103"/>
      <c r="WPT27" s="103"/>
      <c r="WPU27" s="103"/>
      <c r="WPV27" s="103"/>
      <c r="WPW27" s="103"/>
      <c r="WPX27" s="103"/>
      <c r="WPY27" s="103"/>
      <c r="WPZ27" s="103"/>
      <c r="WQA27" s="103"/>
      <c r="WQB27" s="103"/>
      <c r="WQC27" s="103"/>
      <c r="WQD27" s="103"/>
      <c r="WQE27" s="103"/>
      <c r="WQF27" s="103"/>
      <c r="WQG27" s="103"/>
      <c r="WQH27" s="103"/>
      <c r="WQI27" s="103"/>
      <c r="WQJ27" s="103"/>
      <c r="WQK27" s="103"/>
      <c r="WQL27" s="103"/>
      <c r="WQM27" s="103"/>
      <c r="WQN27" s="103"/>
      <c r="WQO27" s="103"/>
      <c r="WQP27" s="103"/>
      <c r="WQQ27" s="103"/>
      <c r="WQR27" s="103"/>
      <c r="WQS27" s="103"/>
      <c r="WQT27" s="103"/>
      <c r="WQU27" s="103"/>
      <c r="WQV27" s="103"/>
      <c r="WQW27" s="103"/>
      <c r="WQX27" s="103"/>
      <c r="WQY27" s="103"/>
      <c r="WQZ27" s="103"/>
      <c r="WRA27" s="103"/>
      <c r="WRB27" s="103"/>
      <c r="WRC27" s="103"/>
      <c r="WRD27" s="103"/>
      <c r="WRE27" s="103"/>
      <c r="WRF27" s="103"/>
      <c r="WRG27" s="103"/>
      <c r="WRH27" s="103"/>
      <c r="WRI27" s="103"/>
      <c r="WRJ27" s="103"/>
      <c r="WRK27" s="103"/>
      <c r="WRL27" s="103"/>
      <c r="WRM27" s="103"/>
      <c r="WRN27" s="103"/>
      <c r="WRO27" s="103"/>
      <c r="WRP27" s="103"/>
      <c r="WRQ27" s="103"/>
      <c r="WRR27" s="103"/>
      <c r="WRS27" s="103"/>
      <c r="WRT27" s="103"/>
      <c r="WRU27" s="103"/>
      <c r="WRV27" s="103"/>
      <c r="WRW27" s="103"/>
      <c r="WRX27" s="103"/>
      <c r="WRY27" s="103"/>
      <c r="WRZ27" s="103"/>
      <c r="WSA27" s="103"/>
      <c r="WSB27" s="103"/>
      <c r="WSC27" s="103"/>
      <c r="WSD27" s="103"/>
      <c r="WSE27" s="103"/>
      <c r="WSF27" s="103"/>
      <c r="WSG27" s="103"/>
      <c r="WSH27" s="103"/>
      <c r="WSI27" s="103"/>
      <c r="WSJ27" s="103"/>
      <c r="WSK27" s="103"/>
      <c r="WSL27" s="103"/>
      <c r="WSM27" s="103"/>
      <c r="WSN27" s="103"/>
      <c r="WSO27" s="103"/>
      <c r="WSP27" s="103"/>
      <c r="WSQ27" s="103"/>
      <c r="WSR27" s="103"/>
      <c r="WSS27" s="103"/>
      <c r="WST27" s="103"/>
      <c r="WSU27" s="103"/>
      <c r="WSV27" s="103"/>
      <c r="WSW27" s="103"/>
      <c r="WSX27" s="103"/>
      <c r="WSY27" s="103"/>
      <c r="WSZ27" s="103"/>
      <c r="WTA27" s="103"/>
      <c r="WTB27" s="103"/>
      <c r="WTC27" s="103"/>
      <c r="WTD27" s="103"/>
      <c r="WTE27" s="103"/>
      <c r="WTF27" s="103"/>
      <c r="WTG27" s="103"/>
      <c r="WTH27" s="103"/>
      <c r="WTI27" s="103"/>
      <c r="WTJ27" s="103"/>
      <c r="WTK27" s="103"/>
      <c r="WTL27" s="103"/>
      <c r="WTM27" s="103"/>
      <c r="WTN27" s="103"/>
      <c r="WTO27" s="103"/>
      <c r="WTP27" s="103"/>
      <c r="WTQ27" s="103"/>
      <c r="WTR27" s="103"/>
      <c r="WTS27" s="103"/>
      <c r="WTT27" s="103"/>
      <c r="WTU27" s="103"/>
      <c r="WTV27" s="103"/>
      <c r="WTW27" s="103"/>
      <c r="WTX27" s="103"/>
      <c r="WTY27" s="103"/>
      <c r="WTZ27" s="103"/>
      <c r="WUA27" s="103"/>
      <c r="WUB27" s="103"/>
      <c r="WUC27" s="103"/>
      <c r="WUD27" s="103"/>
      <c r="WUE27" s="103"/>
      <c r="WUF27" s="103"/>
      <c r="WUG27" s="103"/>
      <c r="WUH27" s="103"/>
      <c r="WUI27" s="103"/>
      <c r="WUJ27" s="103"/>
      <c r="WUK27" s="103"/>
      <c r="WUL27" s="103"/>
      <c r="WUM27" s="103"/>
      <c r="WUN27" s="103"/>
      <c r="WUO27" s="103"/>
      <c r="WUP27" s="103"/>
      <c r="WUQ27" s="103"/>
      <c r="WUR27" s="103"/>
      <c r="WUS27" s="103"/>
      <c r="WUT27" s="103"/>
      <c r="WUU27" s="103"/>
      <c r="WUV27" s="103"/>
      <c r="WUW27" s="103"/>
      <c r="WUX27" s="103"/>
      <c r="WUY27" s="103"/>
      <c r="WUZ27" s="103"/>
      <c r="WVA27" s="103"/>
      <c r="WVB27" s="103"/>
      <c r="WVC27" s="103"/>
      <c r="WVD27" s="103"/>
      <c r="WVE27" s="103"/>
      <c r="WVF27" s="103"/>
      <c r="WVG27" s="103"/>
      <c r="WVH27" s="103"/>
      <c r="WVI27" s="103"/>
      <c r="WVJ27" s="103"/>
    </row>
    <row r="28" spans="1:16130" s="1386" customFormat="1" x14ac:dyDescent="0.2">
      <c r="A28" s="1453" t="s">
        <v>1415</v>
      </c>
      <c r="B28" s="1455" t="s">
        <v>177</v>
      </c>
      <c r="C28" s="1453" t="s">
        <v>1401</v>
      </c>
      <c r="D28" s="1453" t="s">
        <v>692</v>
      </c>
      <c r="E28" s="1454" t="s">
        <v>1398</v>
      </c>
      <c r="F28" s="1454" t="s">
        <v>178</v>
      </c>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JY28" s="103"/>
      <c r="JZ28" s="103"/>
      <c r="KA28" s="103"/>
      <c r="KB28" s="103"/>
      <c r="KC28" s="103"/>
      <c r="KD28" s="103"/>
      <c r="KE28" s="103"/>
      <c r="KF28" s="103"/>
      <c r="KG28" s="103"/>
      <c r="KH28" s="103"/>
      <c r="KI28" s="103"/>
      <c r="KJ28" s="103"/>
      <c r="KK28" s="103"/>
      <c r="KL28" s="103"/>
      <c r="KM28" s="103"/>
      <c r="KN28" s="103"/>
      <c r="KO28" s="103"/>
      <c r="KP28" s="103"/>
      <c r="KQ28" s="103"/>
      <c r="KR28" s="103"/>
      <c r="KS28" s="103"/>
      <c r="KT28" s="103"/>
      <c r="KU28" s="103"/>
      <c r="KV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D28" s="103"/>
      <c r="QE28" s="103"/>
      <c r="QF28" s="103"/>
      <c r="QG28" s="103"/>
      <c r="QH28" s="103"/>
      <c r="QI28" s="103"/>
      <c r="QJ28" s="103"/>
      <c r="QK28" s="103"/>
      <c r="QL28" s="103"/>
      <c r="QM28" s="103"/>
      <c r="QN28" s="103"/>
      <c r="QO28" s="103"/>
      <c r="QP28" s="103"/>
      <c r="QQ28" s="103"/>
      <c r="QR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S28" s="103"/>
      <c r="RT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TU28" s="103"/>
      <c r="TV28" s="103"/>
      <c r="TW28" s="103"/>
      <c r="TX28" s="103"/>
      <c r="TY28" s="103"/>
      <c r="TZ28" s="103"/>
      <c r="UA28" s="103"/>
      <c r="UB28" s="103"/>
      <c r="UC28" s="103"/>
      <c r="UD28" s="103"/>
      <c r="UE28" s="103"/>
      <c r="UF28" s="103"/>
      <c r="UG28" s="103"/>
      <c r="UH28" s="103"/>
      <c r="UI28" s="103"/>
      <c r="UJ28" s="103"/>
      <c r="UK28" s="103"/>
      <c r="UL28" s="103"/>
      <c r="UM28" s="103"/>
      <c r="UN28" s="103"/>
      <c r="UO28" s="103"/>
      <c r="UP28" s="103"/>
      <c r="UQ28" s="103"/>
      <c r="UR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ZZ28" s="103"/>
      <c r="AAA28" s="103"/>
      <c r="AAB28" s="103"/>
      <c r="AAC28" s="103"/>
      <c r="AAD28" s="103"/>
      <c r="AAE28" s="103"/>
      <c r="AAF28" s="103"/>
      <c r="AAG28" s="103"/>
      <c r="AAH28" s="103"/>
      <c r="AAI28" s="103"/>
      <c r="AAJ28" s="103"/>
      <c r="AAK28" s="103"/>
      <c r="AAL28" s="103"/>
      <c r="AAM28" s="103"/>
      <c r="AAN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O28" s="103"/>
      <c r="ABP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DQ28" s="103"/>
      <c r="ADR28" s="103"/>
      <c r="ADS28" s="103"/>
      <c r="ADT28" s="103"/>
      <c r="ADU28" s="103"/>
      <c r="ADV28" s="103"/>
      <c r="ADW28" s="103"/>
      <c r="ADX28" s="103"/>
      <c r="ADY28" s="103"/>
      <c r="ADZ28" s="103"/>
      <c r="AEA28" s="103"/>
      <c r="AEB28" s="103"/>
      <c r="AEC28" s="103"/>
      <c r="AED28" s="103"/>
      <c r="AEE28" s="103"/>
      <c r="AEF28" s="103"/>
      <c r="AEG28" s="103"/>
      <c r="AEH28" s="103"/>
      <c r="AEI28" s="103"/>
      <c r="AEJ28" s="103"/>
      <c r="AEK28" s="103"/>
      <c r="AEL28" s="103"/>
      <c r="AEM28" s="103"/>
      <c r="AEN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JV28" s="103"/>
      <c r="AJW28" s="103"/>
      <c r="AJX28" s="103"/>
      <c r="AJY28" s="103"/>
      <c r="AJZ28" s="103"/>
      <c r="AKA28" s="103"/>
      <c r="AKB28" s="103"/>
      <c r="AKC28" s="103"/>
      <c r="AKD28" s="103"/>
      <c r="AKE28" s="103"/>
      <c r="AKF28" s="103"/>
      <c r="AKG28" s="103"/>
      <c r="AKH28" s="103"/>
      <c r="AKI28" s="103"/>
      <c r="AKJ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K28" s="103"/>
      <c r="ALL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c r="AMM28" s="103"/>
      <c r="AMN28" s="103"/>
      <c r="AMO28" s="103"/>
      <c r="AMP28" s="103"/>
      <c r="AMQ28" s="103"/>
      <c r="AMR28" s="103"/>
      <c r="AMS28" s="103"/>
      <c r="AMT28" s="103"/>
      <c r="AMU28" s="103"/>
      <c r="AMV28" s="103"/>
      <c r="AMW28" s="103"/>
      <c r="AMX28" s="103"/>
      <c r="AMY28" s="103"/>
      <c r="AMZ28" s="103"/>
      <c r="ANA28" s="103"/>
      <c r="ANB28" s="103"/>
      <c r="ANC28" s="103"/>
      <c r="AND28" s="103"/>
      <c r="ANE28" s="103"/>
      <c r="ANF28" s="103"/>
      <c r="ANG28" s="103"/>
      <c r="ANH28" s="103"/>
      <c r="ANI28" s="103"/>
      <c r="ANJ28" s="103"/>
      <c r="ANK28" s="103"/>
      <c r="ANL28" s="103"/>
      <c r="ANM28" s="103"/>
      <c r="ANN28" s="103"/>
      <c r="ANO28" s="103"/>
      <c r="ANP28" s="103"/>
      <c r="ANQ28" s="103"/>
      <c r="ANR28" s="103"/>
      <c r="ANS28" s="103"/>
      <c r="ANT28" s="103"/>
      <c r="ANU28" s="103"/>
      <c r="ANV28" s="103"/>
      <c r="ANW28" s="103"/>
      <c r="ANX28" s="103"/>
      <c r="ANY28" s="103"/>
      <c r="ANZ28" s="103"/>
      <c r="AOA28" s="103"/>
      <c r="AOB28" s="103"/>
      <c r="AOC28" s="103"/>
      <c r="AOD28" s="103"/>
      <c r="AOE28" s="103"/>
      <c r="AOF28" s="103"/>
      <c r="AOG28" s="103"/>
      <c r="AOH28" s="103"/>
      <c r="AOI28" s="103"/>
      <c r="AOJ28" s="103"/>
      <c r="AOK28" s="103"/>
      <c r="AOL28" s="103"/>
      <c r="AOM28" s="103"/>
      <c r="AON28" s="103"/>
      <c r="AOO28" s="103"/>
      <c r="AOP28" s="103"/>
      <c r="AOQ28" s="103"/>
      <c r="AOR28" s="103"/>
      <c r="AOS28" s="103"/>
      <c r="AOT28" s="103"/>
      <c r="AOU28" s="103"/>
      <c r="AOV28" s="103"/>
      <c r="AOW28" s="103"/>
      <c r="AOX28" s="103"/>
      <c r="AOY28" s="103"/>
      <c r="AOZ28" s="103"/>
      <c r="APA28" s="103"/>
      <c r="APB28" s="103"/>
      <c r="APC28" s="103"/>
      <c r="APD28" s="103"/>
      <c r="APE28" s="103"/>
      <c r="APF28" s="103"/>
      <c r="APG28" s="103"/>
      <c r="APH28" s="103"/>
      <c r="API28" s="103"/>
      <c r="APJ28" s="103"/>
      <c r="APK28" s="103"/>
      <c r="APL28" s="103"/>
      <c r="APM28" s="103"/>
      <c r="APN28" s="103"/>
      <c r="APO28" s="103"/>
      <c r="APP28" s="103"/>
      <c r="APQ28" s="103"/>
      <c r="APR28" s="103"/>
      <c r="APS28" s="103"/>
      <c r="APT28" s="103"/>
      <c r="APU28" s="103"/>
      <c r="APV28" s="103"/>
      <c r="APW28" s="103"/>
      <c r="APX28" s="103"/>
      <c r="APY28" s="103"/>
      <c r="APZ28" s="103"/>
      <c r="AQA28" s="103"/>
      <c r="AQB28" s="103"/>
      <c r="AQC28" s="103"/>
      <c r="AQD28" s="103"/>
      <c r="AQE28" s="103"/>
      <c r="AQF28" s="103"/>
      <c r="AQG28" s="103"/>
      <c r="AQH28" s="103"/>
      <c r="AQI28" s="103"/>
      <c r="AQJ28" s="103"/>
      <c r="AQK28" s="103"/>
      <c r="AQL28" s="103"/>
      <c r="AQM28" s="103"/>
      <c r="AQN28" s="103"/>
      <c r="AQO28" s="103"/>
      <c r="AQP28" s="103"/>
      <c r="AQQ28" s="103"/>
      <c r="AQR28" s="103"/>
      <c r="AQS28" s="103"/>
      <c r="AQT28" s="103"/>
      <c r="AQU28" s="103"/>
      <c r="AQV28" s="103"/>
      <c r="AQW28" s="103"/>
      <c r="AQX28" s="103"/>
      <c r="AQY28" s="103"/>
      <c r="AQZ28" s="103"/>
      <c r="ARA28" s="103"/>
      <c r="ARB28" s="103"/>
      <c r="ARC28" s="103"/>
      <c r="ARD28" s="103"/>
      <c r="ARE28" s="103"/>
      <c r="ARF28" s="103"/>
      <c r="ARG28" s="103"/>
      <c r="ARH28" s="103"/>
      <c r="ARI28" s="103"/>
      <c r="ARJ28" s="103"/>
      <c r="ARK28" s="103"/>
      <c r="ARL28" s="103"/>
      <c r="ARM28" s="103"/>
      <c r="ARN28" s="103"/>
      <c r="ARO28" s="103"/>
      <c r="ARP28" s="103"/>
      <c r="ARQ28" s="103"/>
      <c r="ARR28" s="103"/>
      <c r="ARS28" s="103"/>
      <c r="ART28" s="103"/>
      <c r="ARU28" s="103"/>
      <c r="ARV28" s="103"/>
      <c r="ARW28" s="103"/>
      <c r="ARX28" s="103"/>
      <c r="ARY28" s="103"/>
      <c r="ARZ28" s="103"/>
      <c r="ASA28" s="103"/>
      <c r="ASB28" s="103"/>
      <c r="ASC28" s="103"/>
      <c r="ASD28" s="103"/>
      <c r="ASE28" s="103"/>
      <c r="ASF28" s="103"/>
      <c r="ASG28" s="103"/>
      <c r="ASH28" s="103"/>
      <c r="ASI28" s="103"/>
      <c r="ASJ28" s="103"/>
      <c r="ASK28" s="103"/>
      <c r="ASL28" s="103"/>
      <c r="ASM28" s="103"/>
      <c r="ASN28" s="103"/>
      <c r="ASO28" s="103"/>
      <c r="ASP28" s="103"/>
      <c r="ASQ28" s="103"/>
      <c r="ASR28" s="103"/>
      <c r="ASS28" s="103"/>
      <c r="AST28" s="103"/>
      <c r="ASU28" s="103"/>
      <c r="ASV28" s="103"/>
      <c r="ASW28" s="103"/>
      <c r="ASX28" s="103"/>
      <c r="ASY28" s="103"/>
      <c r="ASZ28" s="103"/>
      <c r="ATA28" s="103"/>
      <c r="ATB28" s="103"/>
      <c r="ATC28" s="103"/>
      <c r="ATD28" s="103"/>
      <c r="ATE28" s="103"/>
      <c r="ATF28" s="103"/>
      <c r="ATG28" s="103"/>
      <c r="ATH28" s="103"/>
      <c r="ATI28" s="103"/>
      <c r="ATJ28" s="103"/>
      <c r="ATK28" s="103"/>
      <c r="ATL28" s="103"/>
      <c r="ATM28" s="103"/>
      <c r="ATN28" s="103"/>
      <c r="ATO28" s="103"/>
      <c r="ATP28" s="103"/>
      <c r="ATQ28" s="103"/>
      <c r="ATR28" s="103"/>
      <c r="ATS28" s="103"/>
      <c r="ATT28" s="103"/>
      <c r="ATU28" s="103"/>
      <c r="ATV28" s="103"/>
      <c r="ATW28" s="103"/>
      <c r="ATX28" s="103"/>
      <c r="ATY28" s="103"/>
      <c r="ATZ28" s="103"/>
      <c r="AUA28" s="103"/>
      <c r="AUB28" s="103"/>
      <c r="AUC28" s="103"/>
      <c r="AUD28" s="103"/>
      <c r="AUE28" s="103"/>
      <c r="AUF28" s="103"/>
      <c r="AUG28" s="103"/>
      <c r="AUH28" s="103"/>
      <c r="AUI28" s="103"/>
      <c r="AUJ28" s="103"/>
      <c r="AUK28" s="103"/>
      <c r="AUL28" s="103"/>
      <c r="AUM28" s="103"/>
      <c r="AUN28" s="103"/>
      <c r="AUO28" s="103"/>
      <c r="AUP28" s="103"/>
      <c r="AUQ28" s="103"/>
      <c r="AUR28" s="103"/>
      <c r="AUS28" s="103"/>
      <c r="AUT28" s="103"/>
      <c r="AUU28" s="103"/>
      <c r="AUV28" s="103"/>
      <c r="AUW28" s="103"/>
      <c r="AUX28" s="103"/>
      <c r="AUY28" s="103"/>
      <c r="AUZ28" s="103"/>
      <c r="AVA28" s="103"/>
      <c r="AVB28" s="103"/>
      <c r="AVC28" s="103"/>
      <c r="AVD28" s="103"/>
      <c r="AVE28" s="103"/>
      <c r="AVF28" s="103"/>
      <c r="AVG28" s="103"/>
      <c r="AVH28" s="103"/>
      <c r="AVI28" s="103"/>
      <c r="AVJ28" s="103"/>
      <c r="AVK28" s="103"/>
      <c r="AVL28" s="103"/>
      <c r="AVM28" s="103"/>
      <c r="AVN28" s="103"/>
      <c r="AVO28" s="103"/>
      <c r="AVP28" s="103"/>
      <c r="AVQ28" s="103"/>
      <c r="AVR28" s="103"/>
      <c r="AVS28" s="103"/>
      <c r="AVT28" s="103"/>
      <c r="AVU28" s="103"/>
      <c r="AVV28" s="103"/>
      <c r="AVW28" s="103"/>
      <c r="AVX28" s="103"/>
      <c r="AVY28" s="103"/>
      <c r="AVZ28" s="103"/>
      <c r="AWA28" s="103"/>
      <c r="AWB28" s="103"/>
      <c r="AWC28" s="103"/>
      <c r="AWD28" s="103"/>
      <c r="AWE28" s="103"/>
      <c r="AWF28" s="103"/>
      <c r="AWG28" s="103"/>
      <c r="AWH28" s="103"/>
      <c r="AWI28" s="103"/>
      <c r="AWJ28" s="103"/>
      <c r="AWK28" s="103"/>
      <c r="AWL28" s="103"/>
      <c r="AWM28" s="103"/>
      <c r="AWN28" s="103"/>
      <c r="AWO28" s="103"/>
      <c r="AWP28" s="103"/>
      <c r="AWQ28" s="103"/>
      <c r="AWR28" s="103"/>
      <c r="AWS28" s="103"/>
      <c r="AWT28" s="103"/>
      <c r="AWU28" s="103"/>
      <c r="AWV28" s="103"/>
      <c r="AWW28" s="103"/>
      <c r="AWX28" s="103"/>
      <c r="AWY28" s="103"/>
      <c r="AWZ28" s="103"/>
      <c r="AXA28" s="103"/>
      <c r="AXB28" s="103"/>
      <c r="AXC28" s="103"/>
      <c r="AXD28" s="103"/>
      <c r="AXE28" s="103"/>
      <c r="AXF28" s="103"/>
      <c r="AXG28" s="103"/>
      <c r="AXH28" s="103"/>
      <c r="AXI28" s="103"/>
      <c r="AXJ28" s="103"/>
      <c r="AXK28" s="103"/>
      <c r="AXL28" s="103"/>
      <c r="AXM28" s="103"/>
      <c r="AXN28" s="103"/>
      <c r="AXO28" s="103"/>
      <c r="AXP28" s="103"/>
      <c r="AXQ28" s="103"/>
      <c r="AXR28" s="103"/>
      <c r="AXS28" s="103"/>
      <c r="AXT28" s="103"/>
      <c r="AXU28" s="103"/>
      <c r="AXV28" s="103"/>
      <c r="AXW28" s="103"/>
      <c r="AXX28" s="103"/>
      <c r="AXY28" s="103"/>
      <c r="AXZ28" s="103"/>
      <c r="AYA28" s="103"/>
      <c r="AYB28" s="103"/>
      <c r="AYC28" s="103"/>
      <c r="AYD28" s="103"/>
      <c r="AYE28" s="103"/>
      <c r="AYF28" s="103"/>
      <c r="AYG28" s="103"/>
      <c r="AYH28" s="103"/>
      <c r="AYI28" s="103"/>
      <c r="AYJ28" s="103"/>
      <c r="AYK28" s="103"/>
      <c r="AYL28" s="103"/>
      <c r="AYM28" s="103"/>
      <c r="AYN28" s="103"/>
      <c r="AYO28" s="103"/>
      <c r="AYP28" s="103"/>
      <c r="AYQ28" s="103"/>
      <c r="AYR28" s="103"/>
      <c r="AYS28" s="103"/>
      <c r="AYT28" s="103"/>
      <c r="AYU28" s="103"/>
      <c r="AYV28" s="103"/>
      <c r="AYW28" s="103"/>
      <c r="AYX28" s="103"/>
      <c r="AYY28" s="103"/>
      <c r="AYZ28" s="103"/>
      <c r="AZA28" s="103"/>
      <c r="AZB28" s="103"/>
      <c r="AZC28" s="103"/>
      <c r="AZD28" s="103"/>
      <c r="AZE28" s="103"/>
      <c r="AZF28" s="103"/>
      <c r="AZG28" s="103"/>
      <c r="AZH28" s="103"/>
      <c r="AZI28" s="103"/>
      <c r="AZJ28" s="103"/>
      <c r="AZK28" s="103"/>
      <c r="AZL28" s="103"/>
      <c r="AZM28" s="103"/>
      <c r="AZN28" s="103"/>
      <c r="AZO28" s="103"/>
      <c r="AZP28" s="103"/>
      <c r="AZQ28" s="103"/>
      <c r="AZR28" s="103"/>
      <c r="AZS28" s="103"/>
      <c r="AZT28" s="103"/>
      <c r="AZU28" s="103"/>
      <c r="AZV28" s="103"/>
      <c r="AZW28" s="103"/>
      <c r="AZX28" s="103"/>
      <c r="AZY28" s="103"/>
      <c r="AZZ28" s="103"/>
      <c r="BAA28" s="103"/>
      <c r="BAB28" s="103"/>
      <c r="BAC28" s="103"/>
      <c r="BAD28" s="103"/>
      <c r="BAE28" s="103"/>
      <c r="BAF28" s="103"/>
      <c r="BAG28" s="103"/>
      <c r="BAH28" s="103"/>
      <c r="BAI28" s="103"/>
      <c r="BAJ28" s="103"/>
      <c r="BAK28" s="103"/>
      <c r="BAL28" s="103"/>
      <c r="BAM28" s="103"/>
      <c r="BAN28" s="103"/>
      <c r="BAO28" s="103"/>
      <c r="BAP28" s="103"/>
      <c r="BAQ28" s="103"/>
      <c r="BAR28" s="103"/>
      <c r="BAS28" s="103"/>
      <c r="BAT28" s="103"/>
      <c r="BAU28" s="103"/>
      <c r="BAV28" s="103"/>
      <c r="BAW28" s="103"/>
      <c r="BAX28" s="103"/>
      <c r="BAY28" s="103"/>
      <c r="BAZ28" s="103"/>
      <c r="BBA28" s="103"/>
      <c r="BBB28" s="103"/>
      <c r="BBC28" s="103"/>
      <c r="BBD28" s="103"/>
      <c r="BBE28" s="103"/>
      <c r="BBF28" s="103"/>
      <c r="BBG28" s="103"/>
      <c r="BBH28" s="103"/>
      <c r="BBI28" s="103"/>
      <c r="BBJ28" s="103"/>
      <c r="BBK28" s="103"/>
      <c r="BBL28" s="103"/>
      <c r="BBM28" s="103"/>
      <c r="BBN28" s="103"/>
      <c r="BBO28" s="103"/>
      <c r="BBP28" s="103"/>
      <c r="BBQ28" s="103"/>
      <c r="BBR28" s="103"/>
      <c r="BBS28" s="103"/>
      <c r="BBT28" s="103"/>
      <c r="BBU28" s="103"/>
      <c r="BBV28" s="103"/>
      <c r="BBW28" s="103"/>
      <c r="BBX28" s="103"/>
      <c r="BBY28" s="103"/>
      <c r="BBZ28" s="103"/>
      <c r="BCA28" s="103"/>
      <c r="BCB28" s="103"/>
      <c r="BCC28" s="103"/>
      <c r="BCD28" s="103"/>
      <c r="BCE28" s="103"/>
      <c r="BCF28" s="103"/>
      <c r="BCG28" s="103"/>
      <c r="BCH28" s="103"/>
      <c r="BCI28" s="103"/>
      <c r="BCJ28" s="103"/>
      <c r="BCK28" s="103"/>
      <c r="BCL28" s="103"/>
      <c r="BCM28" s="103"/>
      <c r="BCN28" s="103"/>
      <c r="BCO28" s="103"/>
      <c r="BCP28" s="103"/>
      <c r="BCQ28" s="103"/>
      <c r="BCR28" s="103"/>
      <c r="BCS28" s="103"/>
      <c r="BCT28" s="103"/>
      <c r="BCU28" s="103"/>
      <c r="BCV28" s="103"/>
      <c r="BCW28" s="103"/>
      <c r="BCX28" s="103"/>
      <c r="BCY28" s="103"/>
      <c r="BCZ28" s="103"/>
      <c r="BDA28" s="103"/>
      <c r="BDB28" s="103"/>
      <c r="BDC28" s="103"/>
      <c r="BDD28" s="103"/>
      <c r="BDE28" s="103"/>
      <c r="BDF28" s="103"/>
      <c r="BDG28" s="103"/>
      <c r="BDH28" s="103"/>
      <c r="BDI28" s="103"/>
      <c r="BDJ28" s="103"/>
      <c r="BDK28" s="103"/>
      <c r="BDL28" s="103"/>
      <c r="BDM28" s="103"/>
      <c r="BDN28" s="103"/>
      <c r="BDO28" s="103"/>
      <c r="BDP28" s="103"/>
      <c r="BDQ28" s="103"/>
      <c r="BDR28" s="103"/>
      <c r="BDS28" s="103"/>
      <c r="BDT28" s="103"/>
      <c r="BDU28" s="103"/>
      <c r="BDV28" s="103"/>
      <c r="BDW28" s="103"/>
      <c r="BDX28" s="103"/>
      <c r="BDY28" s="103"/>
      <c r="BDZ28" s="103"/>
      <c r="BEA28" s="103"/>
      <c r="BEB28" s="103"/>
      <c r="BEC28" s="103"/>
      <c r="BED28" s="103"/>
      <c r="BEE28" s="103"/>
      <c r="BEF28" s="103"/>
      <c r="BEG28" s="103"/>
      <c r="BEH28" s="103"/>
      <c r="BEI28" s="103"/>
      <c r="BEJ28" s="103"/>
      <c r="BEK28" s="103"/>
      <c r="BEL28" s="103"/>
      <c r="BEM28" s="103"/>
      <c r="BEN28" s="103"/>
      <c r="BEO28" s="103"/>
      <c r="BEP28" s="103"/>
      <c r="BEQ28" s="103"/>
      <c r="BER28" s="103"/>
      <c r="BES28" s="103"/>
      <c r="BET28" s="103"/>
      <c r="BEU28" s="103"/>
      <c r="BEV28" s="103"/>
      <c r="BEW28" s="103"/>
      <c r="BEX28" s="103"/>
      <c r="BEY28" s="103"/>
      <c r="BEZ28" s="103"/>
      <c r="BFA28" s="103"/>
      <c r="BFB28" s="103"/>
      <c r="BFC28" s="103"/>
      <c r="BFD28" s="103"/>
      <c r="BFE28" s="103"/>
      <c r="BFF28" s="103"/>
      <c r="BFG28" s="103"/>
      <c r="BFH28" s="103"/>
      <c r="BFI28" s="103"/>
      <c r="BFJ28" s="103"/>
      <c r="BFK28" s="103"/>
      <c r="BFL28" s="103"/>
      <c r="BFM28" s="103"/>
      <c r="BFN28" s="103"/>
      <c r="BFO28" s="103"/>
      <c r="BFP28" s="103"/>
      <c r="BFQ28" s="103"/>
      <c r="BFR28" s="103"/>
      <c r="BFS28" s="103"/>
      <c r="BFT28" s="103"/>
      <c r="BFU28" s="103"/>
      <c r="BFV28" s="103"/>
      <c r="BFW28" s="103"/>
      <c r="BFX28" s="103"/>
      <c r="BFY28" s="103"/>
      <c r="BFZ28" s="103"/>
      <c r="BGA28" s="103"/>
      <c r="BGB28" s="103"/>
      <c r="BGC28" s="103"/>
      <c r="BGD28" s="103"/>
      <c r="BGE28" s="103"/>
      <c r="BGF28" s="103"/>
      <c r="BGG28" s="103"/>
      <c r="BGH28" s="103"/>
      <c r="BGI28" s="103"/>
      <c r="BGJ28" s="103"/>
      <c r="BGK28" s="103"/>
      <c r="BGL28" s="103"/>
      <c r="BGM28" s="103"/>
      <c r="BGN28" s="103"/>
      <c r="BGO28" s="103"/>
      <c r="BGP28" s="103"/>
      <c r="BGQ28" s="103"/>
      <c r="BGR28" s="103"/>
      <c r="BGS28" s="103"/>
      <c r="BGT28" s="103"/>
      <c r="BGU28" s="103"/>
      <c r="BGV28" s="103"/>
      <c r="BGW28" s="103"/>
      <c r="BGX28" s="103"/>
      <c r="BGY28" s="103"/>
      <c r="BGZ28" s="103"/>
      <c r="BHA28" s="103"/>
      <c r="BHB28" s="103"/>
      <c r="BHC28" s="103"/>
      <c r="BHD28" s="103"/>
      <c r="BHE28" s="103"/>
      <c r="BHF28" s="103"/>
      <c r="BHG28" s="103"/>
      <c r="BHH28" s="103"/>
      <c r="BHI28" s="103"/>
      <c r="BHJ28" s="103"/>
      <c r="BHK28" s="103"/>
      <c r="BHL28" s="103"/>
      <c r="BHM28" s="103"/>
      <c r="BHN28" s="103"/>
      <c r="BHO28" s="103"/>
      <c r="BHP28" s="103"/>
      <c r="BHQ28" s="103"/>
      <c r="BHR28" s="103"/>
      <c r="BHS28" s="103"/>
      <c r="BHT28" s="103"/>
      <c r="BHU28" s="103"/>
      <c r="BHV28" s="103"/>
      <c r="BHW28" s="103"/>
      <c r="BHX28" s="103"/>
      <c r="BHY28" s="103"/>
      <c r="BHZ28" s="103"/>
      <c r="BIA28" s="103"/>
      <c r="BIB28" s="103"/>
      <c r="BIC28" s="103"/>
      <c r="BID28" s="103"/>
      <c r="BIE28" s="103"/>
      <c r="BIF28" s="103"/>
      <c r="BIG28" s="103"/>
      <c r="BIH28" s="103"/>
      <c r="BII28" s="103"/>
      <c r="BIJ28" s="103"/>
      <c r="BIK28" s="103"/>
      <c r="BIL28" s="103"/>
      <c r="BIM28" s="103"/>
      <c r="BIN28" s="103"/>
      <c r="BIO28" s="103"/>
      <c r="BIP28" s="103"/>
      <c r="BIQ28" s="103"/>
      <c r="BIR28" s="103"/>
      <c r="BIS28" s="103"/>
      <c r="BIT28" s="103"/>
      <c r="BIU28" s="103"/>
      <c r="BIV28" s="103"/>
      <c r="BIW28" s="103"/>
      <c r="BIX28" s="103"/>
      <c r="BIY28" s="103"/>
      <c r="BIZ28" s="103"/>
      <c r="BJA28" s="103"/>
      <c r="BJB28" s="103"/>
      <c r="BJC28" s="103"/>
      <c r="BJD28" s="103"/>
      <c r="BJE28" s="103"/>
      <c r="BJF28" s="103"/>
      <c r="BJG28" s="103"/>
      <c r="BJH28" s="103"/>
      <c r="BJI28" s="103"/>
      <c r="BJJ28" s="103"/>
      <c r="BJK28" s="103"/>
      <c r="BJL28" s="103"/>
      <c r="BJM28" s="103"/>
      <c r="BJN28" s="103"/>
      <c r="BJO28" s="103"/>
      <c r="BJP28" s="103"/>
      <c r="BJQ28" s="103"/>
      <c r="BJR28" s="103"/>
      <c r="BJS28" s="103"/>
      <c r="BJT28" s="103"/>
      <c r="BJU28" s="103"/>
      <c r="BJV28" s="103"/>
      <c r="BJW28" s="103"/>
      <c r="BJX28" s="103"/>
      <c r="BJY28" s="103"/>
      <c r="BJZ28" s="103"/>
      <c r="BKA28" s="103"/>
      <c r="BKB28" s="103"/>
      <c r="BKC28" s="103"/>
      <c r="BKD28" s="103"/>
      <c r="BKE28" s="103"/>
      <c r="BKF28" s="103"/>
      <c r="BKG28" s="103"/>
      <c r="BKH28" s="103"/>
      <c r="BKI28" s="103"/>
      <c r="BKJ28" s="103"/>
      <c r="BKK28" s="103"/>
      <c r="BKL28" s="103"/>
      <c r="BKM28" s="103"/>
      <c r="BKN28" s="103"/>
      <c r="BKO28" s="103"/>
      <c r="BKP28" s="103"/>
      <c r="BKQ28" s="103"/>
      <c r="BKR28" s="103"/>
      <c r="BKS28" s="103"/>
      <c r="BKT28" s="103"/>
      <c r="BKU28" s="103"/>
      <c r="BKV28" s="103"/>
      <c r="BKW28" s="103"/>
      <c r="BKX28" s="103"/>
      <c r="BKY28" s="103"/>
      <c r="BKZ28" s="103"/>
      <c r="BLA28" s="103"/>
      <c r="BLB28" s="103"/>
      <c r="BLC28" s="103"/>
      <c r="BLD28" s="103"/>
      <c r="BLE28" s="103"/>
      <c r="BLF28" s="103"/>
      <c r="BLG28" s="103"/>
      <c r="BLH28" s="103"/>
      <c r="BLI28" s="103"/>
      <c r="BLJ28" s="103"/>
      <c r="BLK28" s="103"/>
      <c r="BLL28" s="103"/>
      <c r="BLM28" s="103"/>
      <c r="BLN28" s="103"/>
      <c r="BLO28" s="103"/>
      <c r="BLP28" s="103"/>
      <c r="BLQ28" s="103"/>
      <c r="BLR28" s="103"/>
      <c r="BLS28" s="103"/>
      <c r="BLT28" s="103"/>
      <c r="BLU28" s="103"/>
      <c r="BLV28" s="103"/>
      <c r="BLW28" s="103"/>
      <c r="BLX28" s="103"/>
      <c r="BLY28" s="103"/>
      <c r="BLZ28" s="103"/>
      <c r="BMA28" s="103"/>
      <c r="BMB28" s="103"/>
      <c r="BMC28" s="103"/>
      <c r="BMD28" s="103"/>
      <c r="BME28" s="103"/>
      <c r="BMF28" s="103"/>
      <c r="BMG28" s="103"/>
      <c r="BMH28" s="103"/>
      <c r="BMI28" s="103"/>
      <c r="BMJ28" s="103"/>
      <c r="BMK28" s="103"/>
      <c r="BML28" s="103"/>
      <c r="BMM28" s="103"/>
      <c r="BMN28" s="103"/>
      <c r="BMO28" s="103"/>
      <c r="BMP28" s="103"/>
      <c r="BMQ28" s="103"/>
      <c r="BMR28" s="103"/>
      <c r="BMS28" s="103"/>
      <c r="BMT28" s="103"/>
      <c r="BMU28" s="103"/>
      <c r="BMV28" s="103"/>
      <c r="BMW28" s="103"/>
      <c r="BMX28" s="103"/>
      <c r="BMY28" s="103"/>
      <c r="BMZ28" s="103"/>
      <c r="BNA28" s="103"/>
      <c r="BNB28" s="103"/>
      <c r="BNC28" s="103"/>
      <c r="BND28" s="103"/>
      <c r="BNE28" s="103"/>
      <c r="BNF28" s="103"/>
      <c r="BNG28" s="103"/>
      <c r="BNH28" s="103"/>
      <c r="BNI28" s="103"/>
      <c r="BNJ28" s="103"/>
      <c r="BNK28" s="103"/>
      <c r="BNL28" s="103"/>
      <c r="BNM28" s="103"/>
      <c r="BNN28" s="103"/>
      <c r="BNO28" s="103"/>
      <c r="BNP28" s="103"/>
      <c r="BNQ28" s="103"/>
      <c r="BNR28" s="103"/>
      <c r="BNS28" s="103"/>
      <c r="BNT28" s="103"/>
      <c r="BNU28" s="103"/>
      <c r="BNV28" s="103"/>
      <c r="BNW28" s="103"/>
      <c r="BNX28" s="103"/>
      <c r="BNY28" s="103"/>
      <c r="BNZ28" s="103"/>
      <c r="BOA28" s="103"/>
      <c r="BOB28" s="103"/>
      <c r="BOC28" s="103"/>
      <c r="BOD28" s="103"/>
      <c r="BOE28" s="103"/>
      <c r="BOF28" s="103"/>
      <c r="BOG28" s="103"/>
      <c r="BOH28" s="103"/>
      <c r="BOI28" s="103"/>
      <c r="BOJ28" s="103"/>
      <c r="BOK28" s="103"/>
      <c r="BOL28" s="103"/>
      <c r="BOM28" s="103"/>
      <c r="BON28" s="103"/>
      <c r="BOO28" s="103"/>
      <c r="BOP28" s="103"/>
      <c r="BOQ28" s="103"/>
      <c r="BOR28" s="103"/>
      <c r="BOS28" s="103"/>
      <c r="BOT28" s="103"/>
      <c r="BOU28" s="103"/>
      <c r="BOV28" s="103"/>
      <c r="BOW28" s="103"/>
      <c r="BOX28" s="103"/>
      <c r="BOY28" s="103"/>
      <c r="BOZ28" s="103"/>
      <c r="BPA28" s="103"/>
      <c r="BPB28" s="103"/>
      <c r="BPC28" s="103"/>
      <c r="BPD28" s="103"/>
      <c r="BPE28" s="103"/>
      <c r="BPF28" s="103"/>
      <c r="BPG28" s="103"/>
      <c r="BPH28" s="103"/>
      <c r="BPI28" s="103"/>
      <c r="BPJ28" s="103"/>
      <c r="BPK28" s="103"/>
      <c r="BPL28" s="103"/>
      <c r="BPM28" s="103"/>
      <c r="BPN28" s="103"/>
      <c r="BPO28" s="103"/>
      <c r="BPP28" s="103"/>
      <c r="BPQ28" s="103"/>
      <c r="BPR28" s="103"/>
      <c r="BPS28" s="103"/>
      <c r="BPT28" s="103"/>
      <c r="BPU28" s="103"/>
      <c r="BPV28" s="103"/>
      <c r="BPW28" s="103"/>
      <c r="BPX28" s="103"/>
      <c r="BPY28" s="103"/>
      <c r="BPZ28" s="103"/>
      <c r="BQA28" s="103"/>
      <c r="BQB28" s="103"/>
      <c r="BQC28" s="103"/>
      <c r="BQD28" s="103"/>
      <c r="BQE28" s="103"/>
      <c r="BQF28" s="103"/>
      <c r="BQG28" s="103"/>
      <c r="BQH28" s="103"/>
      <c r="BQI28" s="103"/>
      <c r="BQJ28" s="103"/>
      <c r="BQK28" s="103"/>
      <c r="BQL28" s="103"/>
      <c r="BQM28" s="103"/>
      <c r="BQN28" s="103"/>
      <c r="BQO28" s="103"/>
      <c r="BQP28" s="103"/>
      <c r="BQQ28" s="103"/>
      <c r="BQR28" s="103"/>
      <c r="BQS28" s="103"/>
      <c r="BQT28" s="103"/>
      <c r="BQU28" s="103"/>
      <c r="BQV28" s="103"/>
      <c r="BQW28" s="103"/>
      <c r="BQX28" s="103"/>
      <c r="BQY28" s="103"/>
      <c r="BQZ28" s="103"/>
      <c r="BRA28" s="103"/>
      <c r="BRB28" s="103"/>
      <c r="BRC28" s="103"/>
      <c r="BRD28" s="103"/>
      <c r="BRE28" s="103"/>
      <c r="BRF28" s="103"/>
      <c r="BRG28" s="103"/>
      <c r="BRH28" s="103"/>
      <c r="BRI28" s="103"/>
      <c r="BRJ28" s="103"/>
      <c r="BRK28" s="103"/>
      <c r="BRL28" s="103"/>
      <c r="BRM28" s="103"/>
      <c r="BRN28" s="103"/>
      <c r="BRO28" s="103"/>
      <c r="BRP28" s="103"/>
      <c r="BRQ28" s="103"/>
      <c r="BRR28" s="103"/>
      <c r="BRS28" s="103"/>
      <c r="BRT28" s="103"/>
      <c r="BRU28" s="103"/>
      <c r="BRV28" s="103"/>
      <c r="BRW28" s="103"/>
      <c r="BRX28" s="103"/>
      <c r="BRY28" s="103"/>
      <c r="BRZ28" s="103"/>
      <c r="BSA28" s="103"/>
      <c r="BSB28" s="103"/>
      <c r="BSC28" s="103"/>
      <c r="BSD28" s="103"/>
      <c r="BSE28" s="103"/>
      <c r="BSF28" s="103"/>
      <c r="BSG28" s="103"/>
      <c r="BSH28" s="103"/>
      <c r="BSI28" s="103"/>
      <c r="BSJ28" s="103"/>
      <c r="BSK28" s="103"/>
      <c r="BSL28" s="103"/>
      <c r="BSM28" s="103"/>
      <c r="BSN28" s="103"/>
      <c r="BSO28" s="103"/>
      <c r="BSP28" s="103"/>
      <c r="BSQ28" s="103"/>
      <c r="BSR28" s="103"/>
      <c r="BSS28" s="103"/>
      <c r="BST28" s="103"/>
      <c r="BSU28" s="103"/>
      <c r="BSV28" s="103"/>
      <c r="BSW28" s="103"/>
      <c r="BSX28" s="103"/>
      <c r="BSY28" s="103"/>
      <c r="BSZ28" s="103"/>
      <c r="BTA28" s="103"/>
      <c r="BTB28" s="103"/>
      <c r="BTC28" s="103"/>
      <c r="BTD28" s="103"/>
      <c r="BTE28" s="103"/>
      <c r="BTF28" s="103"/>
      <c r="BTG28" s="103"/>
      <c r="BTH28" s="103"/>
      <c r="BTI28" s="103"/>
      <c r="BTJ28" s="103"/>
      <c r="BTK28" s="103"/>
      <c r="BTL28" s="103"/>
      <c r="BTM28" s="103"/>
      <c r="BTN28" s="103"/>
      <c r="BTO28" s="103"/>
      <c r="BTP28" s="103"/>
      <c r="BTQ28" s="103"/>
      <c r="BTR28" s="103"/>
      <c r="BTS28" s="103"/>
      <c r="BTT28" s="103"/>
      <c r="BTU28" s="103"/>
      <c r="BTV28" s="103"/>
      <c r="BTW28" s="103"/>
      <c r="BTX28" s="103"/>
      <c r="BTY28" s="103"/>
      <c r="BTZ28" s="103"/>
      <c r="BUA28" s="103"/>
      <c r="BUB28" s="103"/>
      <c r="BUC28" s="103"/>
      <c r="BUD28" s="103"/>
      <c r="BUE28" s="103"/>
      <c r="BUF28" s="103"/>
      <c r="BUG28" s="103"/>
      <c r="BUH28" s="103"/>
      <c r="BUI28" s="103"/>
      <c r="BUJ28" s="103"/>
      <c r="BUK28" s="103"/>
      <c r="BUL28" s="103"/>
      <c r="BUM28" s="103"/>
      <c r="BUN28" s="103"/>
      <c r="BUO28" s="103"/>
      <c r="BUP28" s="103"/>
      <c r="BUQ28" s="103"/>
      <c r="BUR28" s="103"/>
      <c r="BUS28" s="103"/>
      <c r="BUT28" s="103"/>
      <c r="BUU28" s="103"/>
      <c r="BUV28" s="103"/>
      <c r="BUW28" s="103"/>
      <c r="BUX28" s="103"/>
      <c r="BUY28" s="103"/>
      <c r="BUZ28" s="103"/>
      <c r="BVA28" s="103"/>
      <c r="BVB28" s="103"/>
      <c r="BVC28" s="103"/>
      <c r="BVD28" s="103"/>
      <c r="BVE28" s="103"/>
      <c r="BVF28" s="103"/>
      <c r="BVG28" s="103"/>
      <c r="BVH28" s="103"/>
      <c r="BVI28" s="103"/>
      <c r="BVJ28" s="103"/>
      <c r="BVK28" s="103"/>
      <c r="BVL28" s="103"/>
      <c r="BVM28" s="103"/>
      <c r="BVN28" s="103"/>
      <c r="BVO28" s="103"/>
      <c r="BVP28" s="103"/>
      <c r="BVQ28" s="103"/>
      <c r="BVR28" s="103"/>
      <c r="BVS28" s="103"/>
      <c r="BVT28" s="103"/>
      <c r="BVU28" s="103"/>
      <c r="BVV28" s="103"/>
      <c r="BVW28" s="103"/>
      <c r="BVX28" s="103"/>
      <c r="BVY28" s="103"/>
      <c r="BVZ28" s="103"/>
      <c r="BWA28" s="103"/>
      <c r="BWB28" s="103"/>
      <c r="BWC28" s="103"/>
      <c r="BWD28" s="103"/>
      <c r="BWE28" s="103"/>
      <c r="BWF28" s="103"/>
      <c r="BWG28" s="103"/>
      <c r="BWH28" s="103"/>
      <c r="BWI28" s="103"/>
      <c r="BWJ28" s="103"/>
      <c r="BWK28" s="103"/>
      <c r="BWL28" s="103"/>
      <c r="BWM28" s="103"/>
      <c r="BWN28" s="103"/>
      <c r="BWO28" s="103"/>
      <c r="BWP28" s="103"/>
      <c r="BWQ28" s="103"/>
      <c r="BWR28" s="103"/>
      <c r="BWS28" s="103"/>
      <c r="BWT28" s="103"/>
      <c r="BWU28" s="103"/>
      <c r="BWV28" s="103"/>
      <c r="BWW28" s="103"/>
      <c r="BWX28" s="103"/>
      <c r="BWY28" s="103"/>
      <c r="BWZ28" s="103"/>
      <c r="BXA28" s="103"/>
      <c r="BXB28" s="103"/>
      <c r="BXC28" s="103"/>
      <c r="BXD28" s="103"/>
      <c r="BXE28" s="103"/>
      <c r="BXF28" s="103"/>
      <c r="BXG28" s="103"/>
      <c r="BXH28" s="103"/>
      <c r="BXI28" s="103"/>
      <c r="BXJ28" s="103"/>
      <c r="BXK28" s="103"/>
      <c r="BXL28" s="103"/>
      <c r="BXM28" s="103"/>
      <c r="BXN28" s="103"/>
      <c r="BXO28" s="103"/>
      <c r="BXP28" s="103"/>
      <c r="BXQ28" s="103"/>
      <c r="BXR28" s="103"/>
      <c r="BXS28" s="103"/>
      <c r="BXT28" s="103"/>
      <c r="BXU28" s="103"/>
      <c r="BXV28" s="103"/>
      <c r="BXW28" s="103"/>
      <c r="BXX28" s="103"/>
      <c r="BXY28" s="103"/>
      <c r="BXZ28" s="103"/>
      <c r="BYA28" s="103"/>
      <c r="BYB28" s="103"/>
      <c r="BYC28" s="103"/>
      <c r="BYD28" s="103"/>
      <c r="BYE28" s="103"/>
      <c r="BYF28" s="103"/>
      <c r="BYG28" s="103"/>
      <c r="BYH28" s="103"/>
      <c r="BYI28" s="103"/>
      <c r="BYJ28" s="103"/>
      <c r="BYK28" s="103"/>
      <c r="BYL28" s="103"/>
      <c r="BYM28" s="103"/>
      <c r="BYN28" s="103"/>
      <c r="BYO28" s="103"/>
      <c r="BYP28" s="103"/>
      <c r="BYQ28" s="103"/>
      <c r="BYR28" s="103"/>
      <c r="BYS28" s="103"/>
      <c r="BYT28" s="103"/>
      <c r="BYU28" s="103"/>
      <c r="BYV28" s="103"/>
      <c r="BYW28" s="103"/>
      <c r="BYX28" s="103"/>
      <c r="BYY28" s="103"/>
      <c r="BYZ28" s="103"/>
      <c r="BZA28" s="103"/>
      <c r="BZB28" s="103"/>
      <c r="BZC28" s="103"/>
      <c r="BZD28" s="103"/>
      <c r="BZE28" s="103"/>
      <c r="BZF28" s="103"/>
      <c r="BZG28" s="103"/>
      <c r="BZH28" s="103"/>
      <c r="BZI28" s="103"/>
      <c r="BZJ28" s="103"/>
      <c r="BZK28" s="103"/>
      <c r="BZL28" s="103"/>
      <c r="BZM28" s="103"/>
      <c r="BZN28" s="103"/>
      <c r="BZO28" s="103"/>
      <c r="BZP28" s="103"/>
      <c r="BZQ28" s="103"/>
      <c r="BZR28" s="103"/>
      <c r="BZS28" s="103"/>
      <c r="BZT28" s="103"/>
      <c r="BZU28" s="103"/>
      <c r="BZV28" s="103"/>
      <c r="BZW28" s="103"/>
      <c r="BZX28" s="103"/>
      <c r="BZY28" s="103"/>
      <c r="BZZ28" s="103"/>
      <c r="CAA28" s="103"/>
      <c r="CAB28" s="103"/>
      <c r="CAC28" s="103"/>
      <c r="CAD28" s="103"/>
      <c r="CAE28" s="103"/>
      <c r="CAF28" s="103"/>
      <c r="CAG28" s="103"/>
      <c r="CAH28" s="103"/>
      <c r="CAI28" s="103"/>
      <c r="CAJ28" s="103"/>
      <c r="CAK28" s="103"/>
      <c r="CAL28" s="103"/>
      <c r="CAM28" s="103"/>
      <c r="CAN28" s="103"/>
      <c r="CAO28" s="103"/>
      <c r="CAP28" s="103"/>
      <c r="CAQ28" s="103"/>
      <c r="CAR28" s="103"/>
      <c r="CAS28" s="103"/>
      <c r="CAT28" s="103"/>
      <c r="CAU28" s="103"/>
      <c r="CAV28" s="103"/>
      <c r="CAW28" s="103"/>
      <c r="CAX28" s="103"/>
      <c r="CAY28" s="103"/>
      <c r="CAZ28" s="103"/>
      <c r="CBA28" s="103"/>
      <c r="CBB28" s="103"/>
      <c r="CBC28" s="103"/>
      <c r="CBD28" s="103"/>
      <c r="CBE28" s="103"/>
      <c r="CBF28" s="103"/>
      <c r="CBG28" s="103"/>
      <c r="CBH28" s="103"/>
      <c r="CBI28" s="103"/>
      <c r="CBJ28" s="103"/>
      <c r="CBK28" s="103"/>
      <c r="CBL28" s="103"/>
      <c r="CBM28" s="103"/>
      <c r="CBN28" s="103"/>
      <c r="CBO28" s="103"/>
      <c r="CBP28" s="103"/>
      <c r="CBQ28" s="103"/>
      <c r="CBR28" s="103"/>
      <c r="CBS28" s="103"/>
      <c r="CBT28" s="103"/>
      <c r="CBU28" s="103"/>
      <c r="CBV28" s="103"/>
      <c r="CBW28" s="103"/>
      <c r="CBX28" s="103"/>
      <c r="CBY28" s="103"/>
      <c r="CBZ28" s="103"/>
      <c r="CCA28" s="103"/>
      <c r="CCB28" s="103"/>
      <c r="CCC28" s="103"/>
      <c r="CCD28" s="103"/>
      <c r="CCE28" s="103"/>
      <c r="CCF28" s="103"/>
      <c r="CCG28" s="103"/>
      <c r="CCH28" s="103"/>
      <c r="CCI28" s="103"/>
      <c r="CCJ28" s="103"/>
      <c r="CCK28" s="103"/>
      <c r="CCL28" s="103"/>
      <c r="CCM28" s="103"/>
      <c r="CCN28" s="103"/>
      <c r="CCO28" s="103"/>
      <c r="CCP28" s="103"/>
      <c r="CCQ28" s="103"/>
      <c r="CCR28" s="103"/>
      <c r="CCS28" s="103"/>
      <c r="CCT28" s="103"/>
      <c r="CCU28" s="103"/>
      <c r="CCV28" s="103"/>
      <c r="CCW28" s="103"/>
      <c r="CCX28" s="103"/>
      <c r="CCY28" s="103"/>
      <c r="CCZ28" s="103"/>
      <c r="CDA28" s="103"/>
      <c r="CDB28" s="103"/>
      <c r="CDC28" s="103"/>
      <c r="CDD28" s="103"/>
      <c r="CDE28" s="103"/>
      <c r="CDF28" s="103"/>
      <c r="CDG28" s="103"/>
      <c r="CDH28" s="103"/>
      <c r="CDI28" s="103"/>
      <c r="CDJ28" s="103"/>
      <c r="CDK28" s="103"/>
      <c r="CDL28" s="103"/>
      <c r="CDM28" s="103"/>
      <c r="CDN28" s="103"/>
      <c r="CDO28" s="103"/>
      <c r="CDP28" s="103"/>
      <c r="CDQ28" s="103"/>
      <c r="CDR28" s="103"/>
      <c r="CDS28" s="103"/>
      <c r="CDT28" s="103"/>
      <c r="CDU28" s="103"/>
      <c r="CDV28" s="103"/>
      <c r="CDW28" s="103"/>
      <c r="CDX28" s="103"/>
      <c r="CDY28" s="103"/>
      <c r="CDZ28" s="103"/>
      <c r="CEA28" s="103"/>
      <c r="CEB28" s="103"/>
      <c r="CEC28" s="103"/>
      <c r="CED28" s="103"/>
      <c r="CEE28" s="103"/>
      <c r="CEF28" s="103"/>
      <c r="CEG28" s="103"/>
      <c r="CEH28" s="103"/>
      <c r="CEI28" s="103"/>
      <c r="CEJ28" s="103"/>
      <c r="CEK28" s="103"/>
      <c r="CEL28" s="103"/>
      <c r="CEM28" s="103"/>
      <c r="CEN28" s="103"/>
      <c r="CEO28" s="103"/>
      <c r="CEP28" s="103"/>
      <c r="CEQ28" s="103"/>
      <c r="CER28" s="103"/>
      <c r="CES28" s="103"/>
      <c r="CET28" s="103"/>
      <c r="CEU28" s="103"/>
      <c r="CEV28" s="103"/>
      <c r="CEW28" s="103"/>
      <c r="CEX28" s="103"/>
      <c r="CEY28" s="103"/>
      <c r="CEZ28" s="103"/>
      <c r="CFA28" s="103"/>
      <c r="CFB28" s="103"/>
      <c r="CFC28" s="103"/>
      <c r="CFD28" s="103"/>
      <c r="CFE28" s="103"/>
      <c r="CFF28" s="103"/>
      <c r="CFG28" s="103"/>
      <c r="CFH28" s="103"/>
      <c r="CFI28" s="103"/>
      <c r="CFJ28" s="103"/>
      <c r="CFK28" s="103"/>
      <c r="CFL28" s="103"/>
      <c r="CFM28" s="103"/>
      <c r="CFN28" s="103"/>
      <c r="CFO28" s="103"/>
      <c r="CFP28" s="103"/>
      <c r="CFQ28" s="103"/>
      <c r="CFR28" s="103"/>
      <c r="CFS28" s="103"/>
      <c r="CFT28" s="103"/>
      <c r="CFU28" s="103"/>
      <c r="CFV28" s="103"/>
      <c r="CFW28" s="103"/>
      <c r="CFX28" s="103"/>
      <c r="CFY28" s="103"/>
      <c r="CFZ28" s="103"/>
      <c r="CGA28" s="103"/>
      <c r="CGB28" s="103"/>
      <c r="CGC28" s="103"/>
      <c r="CGD28" s="103"/>
      <c r="CGE28" s="103"/>
      <c r="CGF28" s="103"/>
      <c r="CGG28" s="103"/>
      <c r="CGH28" s="103"/>
      <c r="CGI28" s="103"/>
      <c r="CGJ28" s="103"/>
      <c r="CGK28" s="103"/>
      <c r="CGL28" s="103"/>
      <c r="CGM28" s="103"/>
      <c r="CGN28" s="103"/>
      <c r="CGO28" s="103"/>
      <c r="CGP28" s="103"/>
      <c r="CGQ28" s="103"/>
      <c r="CGR28" s="103"/>
      <c r="CGS28" s="103"/>
      <c r="CGT28" s="103"/>
      <c r="CGU28" s="103"/>
      <c r="CGV28" s="103"/>
      <c r="CGW28" s="103"/>
      <c r="CGX28" s="103"/>
      <c r="CGY28" s="103"/>
      <c r="CGZ28" s="103"/>
      <c r="CHA28" s="103"/>
      <c r="CHB28" s="103"/>
      <c r="CHC28" s="103"/>
      <c r="CHD28" s="103"/>
      <c r="CHE28" s="103"/>
      <c r="CHF28" s="103"/>
      <c r="CHG28" s="103"/>
      <c r="CHH28" s="103"/>
      <c r="CHI28" s="103"/>
      <c r="CHJ28" s="103"/>
      <c r="CHK28" s="103"/>
      <c r="CHL28" s="103"/>
      <c r="CHM28" s="103"/>
      <c r="CHN28" s="103"/>
      <c r="CHO28" s="103"/>
      <c r="CHP28" s="103"/>
      <c r="CHQ28" s="103"/>
      <c r="CHR28" s="103"/>
      <c r="CHS28" s="103"/>
      <c r="CHT28" s="103"/>
      <c r="CHU28" s="103"/>
      <c r="CHV28" s="103"/>
      <c r="CHW28" s="103"/>
      <c r="CHX28" s="103"/>
      <c r="CHY28" s="103"/>
      <c r="CHZ28" s="103"/>
      <c r="CIA28" s="103"/>
      <c r="CIB28" s="103"/>
      <c r="CIC28" s="103"/>
      <c r="CID28" s="103"/>
      <c r="CIE28" s="103"/>
      <c r="CIF28" s="103"/>
      <c r="CIG28" s="103"/>
      <c r="CIH28" s="103"/>
      <c r="CII28" s="103"/>
      <c r="CIJ28" s="103"/>
      <c r="CIK28" s="103"/>
      <c r="CIL28" s="103"/>
      <c r="CIM28" s="103"/>
      <c r="CIN28" s="103"/>
      <c r="CIO28" s="103"/>
      <c r="CIP28" s="103"/>
      <c r="CIQ28" s="103"/>
      <c r="CIR28" s="103"/>
      <c r="CIS28" s="103"/>
      <c r="CIT28" s="103"/>
      <c r="CIU28" s="103"/>
      <c r="CIV28" s="103"/>
      <c r="CIW28" s="103"/>
      <c r="CIX28" s="103"/>
      <c r="CIY28" s="103"/>
      <c r="CIZ28" s="103"/>
      <c r="CJA28" s="103"/>
      <c r="CJB28" s="103"/>
      <c r="CJC28" s="103"/>
      <c r="CJD28" s="103"/>
      <c r="CJE28" s="103"/>
      <c r="CJF28" s="103"/>
      <c r="CJG28" s="103"/>
      <c r="CJH28" s="103"/>
      <c r="CJI28" s="103"/>
      <c r="CJJ28" s="103"/>
      <c r="CJK28" s="103"/>
      <c r="CJL28" s="103"/>
      <c r="CJM28" s="103"/>
      <c r="CJN28" s="103"/>
      <c r="CJO28" s="103"/>
      <c r="CJP28" s="103"/>
      <c r="CJQ28" s="103"/>
      <c r="CJR28" s="103"/>
      <c r="CJS28" s="103"/>
      <c r="CJT28" s="103"/>
      <c r="CJU28" s="103"/>
      <c r="CJV28" s="103"/>
      <c r="CJW28" s="103"/>
      <c r="CJX28" s="103"/>
      <c r="CJY28" s="103"/>
      <c r="CJZ28" s="103"/>
      <c r="CKA28" s="103"/>
      <c r="CKB28" s="103"/>
      <c r="CKC28" s="103"/>
      <c r="CKD28" s="103"/>
      <c r="CKE28" s="103"/>
      <c r="CKF28" s="103"/>
      <c r="CKG28" s="103"/>
      <c r="CKH28" s="103"/>
      <c r="CKI28" s="103"/>
      <c r="CKJ28" s="103"/>
      <c r="CKK28" s="103"/>
      <c r="CKL28" s="103"/>
      <c r="CKM28" s="103"/>
      <c r="CKN28" s="103"/>
      <c r="CKO28" s="103"/>
      <c r="CKP28" s="103"/>
      <c r="CKQ28" s="103"/>
      <c r="CKR28" s="103"/>
      <c r="CKS28" s="103"/>
      <c r="CKT28" s="103"/>
      <c r="CKU28" s="103"/>
      <c r="CKV28" s="103"/>
      <c r="CKW28" s="103"/>
      <c r="CKX28" s="103"/>
      <c r="CKY28" s="103"/>
      <c r="CKZ28" s="103"/>
      <c r="CLA28" s="103"/>
      <c r="CLB28" s="103"/>
      <c r="CLC28" s="103"/>
      <c r="CLD28" s="103"/>
      <c r="CLE28" s="103"/>
      <c r="CLF28" s="103"/>
      <c r="CLG28" s="103"/>
      <c r="CLH28" s="103"/>
      <c r="CLI28" s="103"/>
      <c r="CLJ28" s="103"/>
      <c r="CLK28" s="103"/>
      <c r="CLL28" s="103"/>
      <c r="CLM28" s="103"/>
      <c r="CLN28" s="103"/>
      <c r="CLO28" s="103"/>
      <c r="CLP28" s="103"/>
      <c r="CLQ28" s="103"/>
      <c r="CLR28" s="103"/>
      <c r="CLS28" s="103"/>
      <c r="CLT28" s="103"/>
      <c r="CLU28" s="103"/>
      <c r="CLV28" s="103"/>
      <c r="CLW28" s="103"/>
      <c r="CLX28" s="103"/>
      <c r="CLY28" s="103"/>
      <c r="CLZ28" s="103"/>
      <c r="CMA28" s="103"/>
      <c r="CMB28" s="103"/>
      <c r="CMC28" s="103"/>
      <c r="CMD28" s="103"/>
      <c r="CME28" s="103"/>
      <c r="CMF28" s="103"/>
      <c r="CMG28" s="103"/>
      <c r="CMH28" s="103"/>
      <c r="CMI28" s="103"/>
      <c r="CMJ28" s="103"/>
      <c r="CMK28" s="103"/>
      <c r="CML28" s="103"/>
      <c r="CMM28" s="103"/>
      <c r="CMN28" s="103"/>
      <c r="CMO28" s="103"/>
      <c r="CMP28" s="103"/>
      <c r="CMQ28" s="103"/>
      <c r="CMR28" s="103"/>
      <c r="CMS28" s="103"/>
      <c r="CMT28" s="103"/>
      <c r="CMU28" s="103"/>
      <c r="CMV28" s="103"/>
      <c r="CMW28" s="103"/>
      <c r="CMX28" s="103"/>
      <c r="CMY28" s="103"/>
      <c r="CMZ28" s="103"/>
      <c r="CNA28" s="103"/>
      <c r="CNB28" s="103"/>
      <c r="CNC28" s="103"/>
      <c r="CND28" s="103"/>
      <c r="CNE28" s="103"/>
      <c r="CNF28" s="103"/>
      <c r="CNG28" s="103"/>
      <c r="CNH28" s="103"/>
      <c r="CNI28" s="103"/>
      <c r="CNJ28" s="103"/>
      <c r="CNK28" s="103"/>
      <c r="CNL28" s="103"/>
      <c r="CNM28" s="103"/>
      <c r="CNN28" s="103"/>
      <c r="CNO28" s="103"/>
      <c r="CNP28" s="103"/>
      <c r="CNQ28" s="103"/>
      <c r="CNR28" s="103"/>
      <c r="CNS28" s="103"/>
      <c r="CNT28" s="103"/>
      <c r="CNU28" s="103"/>
      <c r="CNV28" s="103"/>
      <c r="CNW28" s="103"/>
      <c r="CNX28" s="103"/>
      <c r="CNY28" s="103"/>
      <c r="CNZ28" s="103"/>
      <c r="COA28" s="103"/>
      <c r="COB28" s="103"/>
      <c r="COC28" s="103"/>
      <c r="COD28" s="103"/>
      <c r="COE28" s="103"/>
      <c r="COF28" s="103"/>
      <c r="COG28" s="103"/>
      <c r="COH28" s="103"/>
      <c r="COI28" s="103"/>
      <c r="COJ28" s="103"/>
      <c r="COK28" s="103"/>
      <c r="COL28" s="103"/>
      <c r="COM28" s="103"/>
      <c r="CON28" s="103"/>
      <c r="COO28" s="103"/>
      <c r="COP28" s="103"/>
      <c r="COQ28" s="103"/>
      <c r="COR28" s="103"/>
      <c r="COS28" s="103"/>
      <c r="COT28" s="103"/>
      <c r="COU28" s="103"/>
      <c r="COV28" s="103"/>
      <c r="COW28" s="103"/>
      <c r="COX28" s="103"/>
      <c r="COY28" s="103"/>
      <c r="COZ28" s="103"/>
      <c r="CPA28" s="103"/>
      <c r="CPB28" s="103"/>
      <c r="CPC28" s="103"/>
      <c r="CPD28" s="103"/>
      <c r="CPE28" s="103"/>
      <c r="CPF28" s="103"/>
      <c r="CPG28" s="103"/>
      <c r="CPH28" s="103"/>
      <c r="CPI28" s="103"/>
      <c r="CPJ28" s="103"/>
      <c r="CPK28" s="103"/>
      <c r="CPL28" s="103"/>
      <c r="CPM28" s="103"/>
      <c r="CPN28" s="103"/>
      <c r="CPO28" s="103"/>
      <c r="CPP28" s="103"/>
      <c r="CPQ28" s="103"/>
      <c r="CPR28" s="103"/>
      <c r="CPS28" s="103"/>
      <c r="CPT28" s="103"/>
      <c r="CPU28" s="103"/>
      <c r="CPV28" s="103"/>
      <c r="CPW28" s="103"/>
      <c r="CPX28" s="103"/>
      <c r="CPY28" s="103"/>
      <c r="CPZ28" s="103"/>
      <c r="CQA28" s="103"/>
      <c r="CQB28" s="103"/>
      <c r="CQC28" s="103"/>
      <c r="CQD28" s="103"/>
      <c r="CQE28" s="103"/>
      <c r="CQF28" s="103"/>
      <c r="CQG28" s="103"/>
      <c r="CQH28" s="103"/>
      <c r="CQI28" s="103"/>
      <c r="CQJ28" s="103"/>
      <c r="CQK28" s="103"/>
      <c r="CQL28" s="103"/>
      <c r="CQM28" s="103"/>
      <c r="CQN28" s="103"/>
      <c r="CQO28" s="103"/>
      <c r="CQP28" s="103"/>
      <c r="CQQ28" s="103"/>
      <c r="CQR28" s="103"/>
      <c r="CQS28" s="103"/>
      <c r="CQT28" s="103"/>
      <c r="CQU28" s="103"/>
      <c r="CQV28" s="103"/>
      <c r="CQW28" s="103"/>
      <c r="CQX28" s="103"/>
      <c r="CQY28" s="103"/>
      <c r="CQZ28" s="103"/>
      <c r="CRA28" s="103"/>
      <c r="CRB28" s="103"/>
      <c r="CRC28" s="103"/>
      <c r="CRD28" s="103"/>
      <c r="CRE28" s="103"/>
      <c r="CRF28" s="103"/>
      <c r="CRG28" s="103"/>
      <c r="CRH28" s="103"/>
      <c r="CRI28" s="103"/>
      <c r="CRJ28" s="103"/>
      <c r="CRK28" s="103"/>
      <c r="CRL28" s="103"/>
      <c r="CRM28" s="103"/>
      <c r="CRN28" s="103"/>
      <c r="CRO28" s="103"/>
      <c r="CRP28" s="103"/>
      <c r="CRQ28" s="103"/>
      <c r="CRR28" s="103"/>
      <c r="CRS28" s="103"/>
      <c r="CRT28" s="103"/>
      <c r="CRU28" s="103"/>
      <c r="CRV28" s="103"/>
      <c r="CRW28" s="103"/>
      <c r="CRX28" s="103"/>
      <c r="CRY28" s="103"/>
      <c r="CRZ28" s="103"/>
      <c r="CSA28" s="103"/>
      <c r="CSB28" s="103"/>
      <c r="CSC28" s="103"/>
      <c r="CSD28" s="103"/>
      <c r="CSE28" s="103"/>
      <c r="CSF28" s="103"/>
      <c r="CSG28" s="103"/>
      <c r="CSH28" s="103"/>
      <c r="CSI28" s="103"/>
      <c r="CSJ28" s="103"/>
      <c r="CSK28" s="103"/>
      <c r="CSL28" s="103"/>
      <c r="CSM28" s="103"/>
      <c r="CSN28" s="103"/>
      <c r="CSO28" s="103"/>
      <c r="CSP28" s="103"/>
      <c r="CSQ28" s="103"/>
      <c r="CSR28" s="103"/>
      <c r="CSS28" s="103"/>
      <c r="CST28" s="103"/>
      <c r="CSU28" s="103"/>
      <c r="CSV28" s="103"/>
      <c r="CSW28" s="103"/>
      <c r="CSX28" s="103"/>
      <c r="CSY28" s="103"/>
      <c r="CSZ28" s="103"/>
      <c r="CTA28" s="103"/>
      <c r="CTB28" s="103"/>
      <c r="CTC28" s="103"/>
      <c r="CTD28" s="103"/>
      <c r="CTE28" s="103"/>
      <c r="CTF28" s="103"/>
      <c r="CTG28" s="103"/>
      <c r="CTH28" s="103"/>
      <c r="CTI28" s="103"/>
      <c r="CTJ28" s="103"/>
      <c r="CTK28" s="103"/>
      <c r="CTL28" s="103"/>
      <c r="CTM28" s="103"/>
      <c r="CTN28" s="103"/>
      <c r="CTO28" s="103"/>
      <c r="CTP28" s="103"/>
      <c r="CTQ28" s="103"/>
      <c r="CTR28" s="103"/>
      <c r="CTS28" s="103"/>
      <c r="CTT28" s="103"/>
      <c r="CTU28" s="103"/>
      <c r="CTV28" s="103"/>
      <c r="CTW28" s="103"/>
      <c r="CTX28" s="103"/>
      <c r="CTY28" s="103"/>
      <c r="CTZ28" s="103"/>
      <c r="CUA28" s="103"/>
      <c r="CUB28" s="103"/>
      <c r="CUC28" s="103"/>
      <c r="CUD28" s="103"/>
      <c r="CUE28" s="103"/>
      <c r="CUF28" s="103"/>
      <c r="CUG28" s="103"/>
      <c r="CUH28" s="103"/>
      <c r="CUI28" s="103"/>
      <c r="CUJ28" s="103"/>
      <c r="CUK28" s="103"/>
      <c r="CUL28" s="103"/>
      <c r="CUM28" s="103"/>
      <c r="CUN28" s="103"/>
      <c r="CUO28" s="103"/>
      <c r="CUP28" s="103"/>
      <c r="CUQ28" s="103"/>
      <c r="CUR28" s="103"/>
      <c r="CUS28" s="103"/>
      <c r="CUT28" s="103"/>
      <c r="CUU28" s="103"/>
      <c r="CUV28" s="103"/>
      <c r="CUW28" s="103"/>
      <c r="CUX28" s="103"/>
      <c r="CUY28" s="103"/>
      <c r="CUZ28" s="103"/>
      <c r="CVA28" s="103"/>
      <c r="CVB28" s="103"/>
      <c r="CVC28" s="103"/>
      <c r="CVD28" s="103"/>
      <c r="CVE28" s="103"/>
      <c r="CVF28" s="103"/>
      <c r="CVG28" s="103"/>
      <c r="CVH28" s="103"/>
      <c r="CVI28" s="103"/>
      <c r="CVJ28" s="103"/>
      <c r="CVK28" s="103"/>
      <c r="CVL28" s="103"/>
      <c r="CVM28" s="103"/>
      <c r="CVN28" s="103"/>
      <c r="CVO28" s="103"/>
      <c r="CVP28" s="103"/>
      <c r="CVQ28" s="103"/>
      <c r="CVR28" s="103"/>
      <c r="CVS28" s="103"/>
      <c r="CVT28" s="103"/>
      <c r="CVU28" s="103"/>
      <c r="CVV28" s="103"/>
      <c r="CVW28" s="103"/>
      <c r="CVX28" s="103"/>
      <c r="CVY28" s="103"/>
      <c r="CVZ28" s="103"/>
      <c r="CWA28" s="103"/>
      <c r="CWB28" s="103"/>
      <c r="CWC28" s="103"/>
      <c r="CWD28" s="103"/>
      <c r="CWE28" s="103"/>
      <c r="CWF28" s="103"/>
      <c r="CWG28" s="103"/>
      <c r="CWH28" s="103"/>
      <c r="CWI28" s="103"/>
      <c r="CWJ28" s="103"/>
      <c r="CWK28" s="103"/>
      <c r="CWL28" s="103"/>
      <c r="CWM28" s="103"/>
      <c r="CWN28" s="103"/>
      <c r="CWO28" s="103"/>
      <c r="CWP28" s="103"/>
      <c r="CWQ28" s="103"/>
      <c r="CWR28" s="103"/>
      <c r="CWS28" s="103"/>
      <c r="CWT28" s="103"/>
      <c r="CWU28" s="103"/>
      <c r="CWV28" s="103"/>
      <c r="CWW28" s="103"/>
      <c r="CWX28" s="103"/>
      <c r="CWY28" s="103"/>
      <c r="CWZ28" s="103"/>
      <c r="CXA28" s="103"/>
      <c r="CXB28" s="103"/>
      <c r="CXC28" s="103"/>
      <c r="CXD28" s="103"/>
      <c r="CXE28" s="103"/>
      <c r="CXF28" s="103"/>
      <c r="CXG28" s="103"/>
      <c r="CXH28" s="103"/>
      <c r="CXI28" s="103"/>
      <c r="CXJ28" s="103"/>
      <c r="CXK28" s="103"/>
      <c r="CXL28" s="103"/>
      <c r="CXM28" s="103"/>
      <c r="CXN28" s="103"/>
      <c r="CXO28" s="103"/>
      <c r="CXP28" s="103"/>
      <c r="CXQ28" s="103"/>
      <c r="CXR28" s="103"/>
      <c r="CXS28" s="103"/>
      <c r="CXT28" s="103"/>
      <c r="CXU28" s="103"/>
      <c r="CXV28" s="103"/>
      <c r="CXW28" s="103"/>
      <c r="CXX28" s="103"/>
      <c r="CXY28" s="103"/>
      <c r="CXZ28" s="103"/>
      <c r="CYA28" s="103"/>
      <c r="CYB28" s="103"/>
      <c r="CYC28" s="103"/>
      <c r="CYD28" s="103"/>
      <c r="CYE28" s="103"/>
      <c r="CYF28" s="103"/>
      <c r="CYG28" s="103"/>
      <c r="CYH28" s="103"/>
      <c r="CYI28" s="103"/>
      <c r="CYJ28" s="103"/>
      <c r="CYK28" s="103"/>
      <c r="CYL28" s="103"/>
      <c r="CYM28" s="103"/>
      <c r="CYN28" s="103"/>
      <c r="CYO28" s="103"/>
      <c r="CYP28" s="103"/>
      <c r="CYQ28" s="103"/>
      <c r="CYR28" s="103"/>
      <c r="CYS28" s="103"/>
      <c r="CYT28" s="103"/>
      <c r="CYU28" s="103"/>
      <c r="CYV28" s="103"/>
      <c r="CYW28" s="103"/>
      <c r="CYX28" s="103"/>
      <c r="CYY28" s="103"/>
      <c r="CYZ28" s="103"/>
      <c r="CZA28" s="103"/>
      <c r="CZB28" s="103"/>
      <c r="CZC28" s="103"/>
      <c r="CZD28" s="103"/>
      <c r="CZE28" s="103"/>
      <c r="CZF28" s="103"/>
      <c r="CZG28" s="103"/>
      <c r="CZH28" s="103"/>
      <c r="CZI28" s="103"/>
      <c r="CZJ28" s="103"/>
      <c r="CZK28" s="103"/>
      <c r="CZL28" s="103"/>
      <c r="CZM28" s="103"/>
      <c r="CZN28" s="103"/>
      <c r="CZO28" s="103"/>
      <c r="CZP28" s="103"/>
      <c r="CZQ28" s="103"/>
      <c r="CZR28" s="103"/>
      <c r="CZS28" s="103"/>
      <c r="CZT28" s="103"/>
      <c r="CZU28" s="103"/>
      <c r="CZV28" s="103"/>
      <c r="CZW28" s="103"/>
      <c r="CZX28" s="103"/>
      <c r="CZY28" s="103"/>
      <c r="CZZ28" s="103"/>
      <c r="DAA28" s="103"/>
      <c r="DAB28" s="103"/>
      <c r="DAC28" s="103"/>
      <c r="DAD28" s="103"/>
      <c r="DAE28" s="103"/>
      <c r="DAF28" s="103"/>
      <c r="DAG28" s="103"/>
      <c r="DAH28" s="103"/>
      <c r="DAI28" s="103"/>
      <c r="DAJ28" s="103"/>
      <c r="DAK28" s="103"/>
      <c r="DAL28" s="103"/>
      <c r="DAM28" s="103"/>
      <c r="DAN28" s="103"/>
      <c r="DAO28" s="103"/>
      <c r="DAP28" s="103"/>
      <c r="DAQ28" s="103"/>
      <c r="DAR28" s="103"/>
      <c r="DAS28" s="103"/>
      <c r="DAT28" s="103"/>
      <c r="DAU28" s="103"/>
      <c r="DAV28" s="103"/>
      <c r="DAW28" s="103"/>
      <c r="DAX28" s="103"/>
      <c r="DAY28" s="103"/>
      <c r="DAZ28" s="103"/>
      <c r="DBA28" s="103"/>
      <c r="DBB28" s="103"/>
      <c r="DBC28" s="103"/>
      <c r="DBD28" s="103"/>
      <c r="DBE28" s="103"/>
      <c r="DBF28" s="103"/>
      <c r="DBG28" s="103"/>
      <c r="DBH28" s="103"/>
      <c r="DBI28" s="103"/>
      <c r="DBJ28" s="103"/>
      <c r="DBK28" s="103"/>
      <c r="DBL28" s="103"/>
      <c r="DBM28" s="103"/>
      <c r="DBN28" s="103"/>
      <c r="DBO28" s="103"/>
      <c r="DBP28" s="103"/>
      <c r="DBQ28" s="103"/>
      <c r="DBR28" s="103"/>
      <c r="DBS28" s="103"/>
      <c r="DBT28" s="103"/>
      <c r="DBU28" s="103"/>
      <c r="DBV28" s="103"/>
      <c r="DBW28" s="103"/>
      <c r="DBX28" s="103"/>
      <c r="DBY28" s="103"/>
      <c r="DBZ28" s="103"/>
      <c r="DCA28" s="103"/>
      <c r="DCB28" s="103"/>
      <c r="DCC28" s="103"/>
      <c r="DCD28" s="103"/>
      <c r="DCE28" s="103"/>
      <c r="DCF28" s="103"/>
      <c r="DCG28" s="103"/>
      <c r="DCH28" s="103"/>
      <c r="DCI28" s="103"/>
      <c r="DCJ28" s="103"/>
      <c r="DCK28" s="103"/>
      <c r="DCL28" s="103"/>
      <c r="DCM28" s="103"/>
      <c r="DCN28" s="103"/>
      <c r="DCO28" s="103"/>
      <c r="DCP28" s="103"/>
      <c r="DCQ28" s="103"/>
      <c r="DCR28" s="103"/>
      <c r="DCS28" s="103"/>
      <c r="DCT28" s="103"/>
      <c r="DCU28" s="103"/>
      <c r="DCV28" s="103"/>
      <c r="DCW28" s="103"/>
      <c r="DCX28" s="103"/>
      <c r="DCY28" s="103"/>
      <c r="DCZ28" s="103"/>
      <c r="DDA28" s="103"/>
      <c r="DDB28" s="103"/>
      <c r="DDC28" s="103"/>
      <c r="DDD28" s="103"/>
      <c r="DDE28" s="103"/>
      <c r="DDF28" s="103"/>
      <c r="DDG28" s="103"/>
      <c r="DDH28" s="103"/>
      <c r="DDI28" s="103"/>
      <c r="DDJ28" s="103"/>
      <c r="DDK28" s="103"/>
      <c r="DDL28" s="103"/>
      <c r="DDM28" s="103"/>
      <c r="DDN28" s="103"/>
      <c r="DDO28" s="103"/>
      <c r="DDP28" s="103"/>
      <c r="DDQ28" s="103"/>
      <c r="DDR28" s="103"/>
      <c r="DDS28" s="103"/>
      <c r="DDT28" s="103"/>
      <c r="DDU28" s="103"/>
      <c r="DDV28" s="103"/>
      <c r="DDW28" s="103"/>
      <c r="DDX28" s="103"/>
      <c r="DDY28" s="103"/>
      <c r="DDZ28" s="103"/>
      <c r="DEA28" s="103"/>
      <c r="DEB28" s="103"/>
      <c r="DEC28" s="103"/>
      <c r="DED28" s="103"/>
      <c r="DEE28" s="103"/>
      <c r="DEF28" s="103"/>
      <c r="DEG28" s="103"/>
      <c r="DEH28" s="103"/>
      <c r="DEI28" s="103"/>
      <c r="DEJ28" s="103"/>
      <c r="DEK28" s="103"/>
      <c r="DEL28" s="103"/>
      <c r="DEM28" s="103"/>
      <c r="DEN28" s="103"/>
      <c r="DEO28" s="103"/>
      <c r="DEP28" s="103"/>
      <c r="DEQ28" s="103"/>
      <c r="DER28" s="103"/>
      <c r="DES28" s="103"/>
      <c r="DET28" s="103"/>
      <c r="DEU28" s="103"/>
      <c r="DEV28" s="103"/>
      <c r="DEW28" s="103"/>
      <c r="DEX28" s="103"/>
      <c r="DEY28" s="103"/>
      <c r="DEZ28" s="103"/>
      <c r="DFA28" s="103"/>
      <c r="DFB28" s="103"/>
      <c r="DFC28" s="103"/>
      <c r="DFD28" s="103"/>
      <c r="DFE28" s="103"/>
      <c r="DFF28" s="103"/>
      <c r="DFG28" s="103"/>
      <c r="DFH28" s="103"/>
      <c r="DFI28" s="103"/>
      <c r="DFJ28" s="103"/>
      <c r="DFK28" s="103"/>
      <c r="DFL28" s="103"/>
      <c r="DFM28" s="103"/>
      <c r="DFN28" s="103"/>
      <c r="DFO28" s="103"/>
      <c r="DFP28" s="103"/>
      <c r="DFQ28" s="103"/>
      <c r="DFR28" s="103"/>
      <c r="DFS28" s="103"/>
      <c r="DFT28" s="103"/>
      <c r="DFU28" s="103"/>
      <c r="DFV28" s="103"/>
      <c r="DFW28" s="103"/>
      <c r="DFX28" s="103"/>
      <c r="DFY28" s="103"/>
      <c r="DFZ28" s="103"/>
      <c r="DGA28" s="103"/>
      <c r="DGB28" s="103"/>
      <c r="DGC28" s="103"/>
      <c r="DGD28" s="103"/>
      <c r="DGE28" s="103"/>
      <c r="DGF28" s="103"/>
      <c r="DGG28" s="103"/>
      <c r="DGH28" s="103"/>
      <c r="DGI28" s="103"/>
      <c r="DGJ28" s="103"/>
      <c r="DGK28" s="103"/>
      <c r="DGL28" s="103"/>
      <c r="DGM28" s="103"/>
      <c r="DGN28" s="103"/>
      <c r="DGO28" s="103"/>
      <c r="DGP28" s="103"/>
      <c r="DGQ28" s="103"/>
      <c r="DGR28" s="103"/>
      <c r="DGS28" s="103"/>
      <c r="DGT28" s="103"/>
      <c r="DGU28" s="103"/>
      <c r="DGV28" s="103"/>
      <c r="DGW28" s="103"/>
      <c r="DGX28" s="103"/>
      <c r="DGY28" s="103"/>
      <c r="DGZ28" s="103"/>
      <c r="DHA28" s="103"/>
      <c r="DHB28" s="103"/>
      <c r="DHC28" s="103"/>
      <c r="DHD28" s="103"/>
      <c r="DHE28" s="103"/>
      <c r="DHF28" s="103"/>
      <c r="DHG28" s="103"/>
      <c r="DHH28" s="103"/>
      <c r="DHI28" s="103"/>
      <c r="DHJ28" s="103"/>
      <c r="DHK28" s="103"/>
      <c r="DHL28" s="103"/>
      <c r="DHM28" s="103"/>
      <c r="DHN28" s="103"/>
      <c r="DHO28" s="103"/>
      <c r="DHP28" s="103"/>
      <c r="DHQ28" s="103"/>
      <c r="DHR28" s="103"/>
      <c r="DHS28" s="103"/>
      <c r="DHT28" s="103"/>
      <c r="DHU28" s="103"/>
      <c r="DHV28" s="103"/>
      <c r="DHW28" s="103"/>
      <c r="DHX28" s="103"/>
      <c r="DHY28" s="103"/>
      <c r="DHZ28" s="103"/>
      <c r="DIA28" s="103"/>
      <c r="DIB28" s="103"/>
      <c r="DIC28" s="103"/>
      <c r="DID28" s="103"/>
      <c r="DIE28" s="103"/>
      <c r="DIF28" s="103"/>
      <c r="DIG28" s="103"/>
      <c r="DIH28" s="103"/>
      <c r="DII28" s="103"/>
      <c r="DIJ28" s="103"/>
      <c r="DIK28" s="103"/>
      <c r="DIL28" s="103"/>
      <c r="DIM28" s="103"/>
      <c r="DIN28" s="103"/>
      <c r="DIO28" s="103"/>
      <c r="DIP28" s="103"/>
      <c r="DIQ28" s="103"/>
      <c r="DIR28" s="103"/>
      <c r="DIS28" s="103"/>
      <c r="DIT28" s="103"/>
      <c r="DIU28" s="103"/>
      <c r="DIV28" s="103"/>
      <c r="DIW28" s="103"/>
      <c r="DIX28" s="103"/>
      <c r="DIY28" s="103"/>
      <c r="DIZ28" s="103"/>
      <c r="DJA28" s="103"/>
      <c r="DJB28" s="103"/>
      <c r="DJC28" s="103"/>
      <c r="DJD28" s="103"/>
      <c r="DJE28" s="103"/>
      <c r="DJF28" s="103"/>
      <c r="DJG28" s="103"/>
      <c r="DJH28" s="103"/>
      <c r="DJI28" s="103"/>
      <c r="DJJ28" s="103"/>
      <c r="DJK28" s="103"/>
      <c r="DJL28" s="103"/>
      <c r="DJM28" s="103"/>
      <c r="DJN28" s="103"/>
      <c r="DJO28" s="103"/>
      <c r="DJP28" s="103"/>
      <c r="DJQ28" s="103"/>
      <c r="DJR28" s="103"/>
      <c r="DJS28" s="103"/>
      <c r="DJT28" s="103"/>
      <c r="DJU28" s="103"/>
      <c r="DJV28" s="103"/>
      <c r="DJW28" s="103"/>
      <c r="DJX28" s="103"/>
      <c r="DJY28" s="103"/>
      <c r="DJZ28" s="103"/>
      <c r="DKA28" s="103"/>
      <c r="DKB28" s="103"/>
      <c r="DKC28" s="103"/>
      <c r="DKD28" s="103"/>
      <c r="DKE28" s="103"/>
      <c r="DKF28" s="103"/>
      <c r="DKG28" s="103"/>
      <c r="DKH28" s="103"/>
      <c r="DKI28" s="103"/>
      <c r="DKJ28" s="103"/>
      <c r="DKK28" s="103"/>
      <c r="DKL28" s="103"/>
      <c r="DKM28" s="103"/>
      <c r="DKN28" s="103"/>
      <c r="DKO28" s="103"/>
      <c r="DKP28" s="103"/>
      <c r="DKQ28" s="103"/>
      <c r="DKR28" s="103"/>
      <c r="DKS28" s="103"/>
      <c r="DKT28" s="103"/>
      <c r="DKU28" s="103"/>
      <c r="DKV28" s="103"/>
      <c r="DKW28" s="103"/>
      <c r="DKX28" s="103"/>
      <c r="DKY28" s="103"/>
      <c r="DKZ28" s="103"/>
      <c r="DLA28" s="103"/>
      <c r="DLB28" s="103"/>
      <c r="DLC28" s="103"/>
      <c r="DLD28" s="103"/>
      <c r="DLE28" s="103"/>
      <c r="DLF28" s="103"/>
      <c r="DLG28" s="103"/>
      <c r="DLH28" s="103"/>
      <c r="DLI28" s="103"/>
      <c r="DLJ28" s="103"/>
      <c r="DLK28" s="103"/>
      <c r="DLL28" s="103"/>
      <c r="DLM28" s="103"/>
      <c r="DLN28" s="103"/>
      <c r="DLO28" s="103"/>
      <c r="DLP28" s="103"/>
      <c r="DLQ28" s="103"/>
      <c r="DLR28" s="103"/>
      <c r="DLS28" s="103"/>
      <c r="DLT28" s="103"/>
      <c r="DLU28" s="103"/>
      <c r="DLV28" s="103"/>
      <c r="DLW28" s="103"/>
      <c r="DLX28" s="103"/>
      <c r="DLY28" s="103"/>
      <c r="DLZ28" s="103"/>
      <c r="DMA28" s="103"/>
      <c r="DMB28" s="103"/>
      <c r="DMC28" s="103"/>
      <c r="DMD28" s="103"/>
      <c r="DME28" s="103"/>
      <c r="DMF28" s="103"/>
      <c r="DMG28" s="103"/>
      <c r="DMH28" s="103"/>
      <c r="DMI28" s="103"/>
      <c r="DMJ28" s="103"/>
      <c r="DMK28" s="103"/>
      <c r="DML28" s="103"/>
      <c r="DMM28" s="103"/>
      <c r="DMN28" s="103"/>
      <c r="DMO28" s="103"/>
      <c r="DMP28" s="103"/>
      <c r="DMQ28" s="103"/>
      <c r="DMR28" s="103"/>
      <c r="DMS28" s="103"/>
      <c r="DMT28" s="103"/>
      <c r="DMU28" s="103"/>
      <c r="DMV28" s="103"/>
      <c r="DMW28" s="103"/>
      <c r="DMX28" s="103"/>
      <c r="DMY28" s="103"/>
      <c r="DMZ28" s="103"/>
      <c r="DNA28" s="103"/>
      <c r="DNB28" s="103"/>
      <c r="DNC28" s="103"/>
      <c r="DND28" s="103"/>
      <c r="DNE28" s="103"/>
      <c r="DNF28" s="103"/>
      <c r="DNG28" s="103"/>
      <c r="DNH28" s="103"/>
      <c r="DNI28" s="103"/>
      <c r="DNJ28" s="103"/>
      <c r="DNK28" s="103"/>
      <c r="DNL28" s="103"/>
      <c r="DNM28" s="103"/>
      <c r="DNN28" s="103"/>
      <c r="DNO28" s="103"/>
      <c r="DNP28" s="103"/>
      <c r="DNQ28" s="103"/>
      <c r="DNR28" s="103"/>
      <c r="DNS28" s="103"/>
      <c r="DNT28" s="103"/>
      <c r="DNU28" s="103"/>
      <c r="DNV28" s="103"/>
      <c r="DNW28" s="103"/>
      <c r="DNX28" s="103"/>
      <c r="DNY28" s="103"/>
      <c r="DNZ28" s="103"/>
      <c r="DOA28" s="103"/>
      <c r="DOB28" s="103"/>
      <c r="DOC28" s="103"/>
      <c r="DOD28" s="103"/>
      <c r="DOE28" s="103"/>
      <c r="DOF28" s="103"/>
      <c r="DOG28" s="103"/>
      <c r="DOH28" s="103"/>
      <c r="DOI28" s="103"/>
      <c r="DOJ28" s="103"/>
      <c r="DOK28" s="103"/>
      <c r="DOL28" s="103"/>
      <c r="DOM28" s="103"/>
      <c r="DON28" s="103"/>
      <c r="DOO28" s="103"/>
      <c r="DOP28" s="103"/>
      <c r="DOQ28" s="103"/>
      <c r="DOR28" s="103"/>
      <c r="DOS28" s="103"/>
      <c r="DOT28" s="103"/>
      <c r="DOU28" s="103"/>
      <c r="DOV28" s="103"/>
      <c r="DOW28" s="103"/>
      <c r="DOX28" s="103"/>
      <c r="DOY28" s="103"/>
      <c r="DOZ28" s="103"/>
      <c r="DPA28" s="103"/>
      <c r="DPB28" s="103"/>
      <c r="DPC28" s="103"/>
      <c r="DPD28" s="103"/>
      <c r="DPE28" s="103"/>
      <c r="DPF28" s="103"/>
      <c r="DPG28" s="103"/>
      <c r="DPH28" s="103"/>
      <c r="DPI28" s="103"/>
      <c r="DPJ28" s="103"/>
      <c r="DPK28" s="103"/>
      <c r="DPL28" s="103"/>
      <c r="DPM28" s="103"/>
      <c r="DPN28" s="103"/>
      <c r="DPO28" s="103"/>
      <c r="DPP28" s="103"/>
      <c r="DPQ28" s="103"/>
      <c r="DPR28" s="103"/>
      <c r="DPS28" s="103"/>
      <c r="DPT28" s="103"/>
      <c r="DPU28" s="103"/>
      <c r="DPV28" s="103"/>
      <c r="DPW28" s="103"/>
      <c r="DPX28" s="103"/>
      <c r="DPY28" s="103"/>
      <c r="DPZ28" s="103"/>
      <c r="DQA28" s="103"/>
      <c r="DQB28" s="103"/>
      <c r="DQC28" s="103"/>
      <c r="DQD28" s="103"/>
      <c r="DQE28" s="103"/>
      <c r="DQF28" s="103"/>
      <c r="DQG28" s="103"/>
      <c r="DQH28" s="103"/>
      <c r="DQI28" s="103"/>
      <c r="DQJ28" s="103"/>
      <c r="DQK28" s="103"/>
      <c r="DQL28" s="103"/>
      <c r="DQM28" s="103"/>
      <c r="DQN28" s="103"/>
      <c r="DQO28" s="103"/>
      <c r="DQP28" s="103"/>
      <c r="DQQ28" s="103"/>
      <c r="DQR28" s="103"/>
      <c r="DQS28" s="103"/>
      <c r="DQT28" s="103"/>
      <c r="DQU28" s="103"/>
      <c r="DQV28" s="103"/>
      <c r="DQW28" s="103"/>
      <c r="DQX28" s="103"/>
      <c r="DQY28" s="103"/>
      <c r="DQZ28" s="103"/>
      <c r="DRA28" s="103"/>
      <c r="DRB28" s="103"/>
      <c r="DRC28" s="103"/>
      <c r="DRD28" s="103"/>
      <c r="DRE28" s="103"/>
      <c r="DRF28" s="103"/>
      <c r="DRG28" s="103"/>
      <c r="DRH28" s="103"/>
      <c r="DRI28" s="103"/>
      <c r="DRJ28" s="103"/>
      <c r="DRK28" s="103"/>
      <c r="DRL28" s="103"/>
      <c r="DRM28" s="103"/>
      <c r="DRN28" s="103"/>
      <c r="DRO28" s="103"/>
      <c r="DRP28" s="103"/>
      <c r="DRQ28" s="103"/>
      <c r="DRR28" s="103"/>
      <c r="DRS28" s="103"/>
      <c r="DRT28" s="103"/>
      <c r="DRU28" s="103"/>
      <c r="DRV28" s="103"/>
      <c r="DRW28" s="103"/>
      <c r="DRX28" s="103"/>
      <c r="DRY28" s="103"/>
      <c r="DRZ28" s="103"/>
      <c r="DSA28" s="103"/>
      <c r="DSB28" s="103"/>
      <c r="DSC28" s="103"/>
      <c r="DSD28" s="103"/>
      <c r="DSE28" s="103"/>
      <c r="DSF28" s="103"/>
      <c r="DSG28" s="103"/>
      <c r="DSH28" s="103"/>
      <c r="DSI28" s="103"/>
      <c r="DSJ28" s="103"/>
      <c r="DSK28" s="103"/>
      <c r="DSL28" s="103"/>
      <c r="DSM28" s="103"/>
      <c r="DSN28" s="103"/>
      <c r="DSO28" s="103"/>
      <c r="DSP28" s="103"/>
      <c r="DSQ28" s="103"/>
      <c r="DSR28" s="103"/>
      <c r="DSS28" s="103"/>
      <c r="DST28" s="103"/>
      <c r="DSU28" s="103"/>
      <c r="DSV28" s="103"/>
      <c r="DSW28" s="103"/>
      <c r="DSX28" s="103"/>
      <c r="DSY28" s="103"/>
      <c r="DSZ28" s="103"/>
      <c r="DTA28" s="103"/>
      <c r="DTB28" s="103"/>
      <c r="DTC28" s="103"/>
      <c r="DTD28" s="103"/>
      <c r="DTE28" s="103"/>
      <c r="DTF28" s="103"/>
      <c r="DTG28" s="103"/>
      <c r="DTH28" s="103"/>
      <c r="DTI28" s="103"/>
      <c r="DTJ28" s="103"/>
      <c r="DTK28" s="103"/>
      <c r="DTL28" s="103"/>
      <c r="DTM28" s="103"/>
      <c r="DTN28" s="103"/>
      <c r="DTO28" s="103"/>
      <c r="DTP28" s="103"/>
      <c r="DTQ28" s="103"/>
      <c r="DTR28" s="103"/>
      <c r="DTS28" s="103"/>
      <c r="DTT28" s="103"/>
      <c r="DTU28" s="103"/>
      <c r="DTV28" s="103"/>
      <c r="DTW28" s="103"/>
      <c r="DTX28" s="103"/>
      <c r="DTY28" s="103"/>
      <c r="DTZ28" s="103"/>
      <c r="DUA28" s="103"/>
      <c r="DUB28" s="103"/>
      <c r="DUC28" s="103"/>
      <c r="DUD28" s="103"/>
      <c r="DUE28" s="103"/>
      <c r="DUF28" s="103"/>
      <c r="DUG28" s="103"/>
      <c r="DUH28" s="103"/>
      <c r="DUI28" s="103"/>
      <c r="DUJ28" s="103"/>
      <c r="DUK28" s="103"/>
      <c r="DUL28" s="103"/>
      <c r="DUM28" s="103"/>
      <c r="DUN28" s="103"/>
      <c r="DUO28" s="103"/>
      <c r="DUP28" s="103"/>
      <c r="DUQ28" s="103"/>
      <c r="DUR28" s="103"/>
      <c r="DUS28" s="103"/>
      <c r="DUT28" s="103"/>
      <c r="DUU28" s="103"/>
      <c r="DUV28" s="103"/>
      <c r="DUW28" s="103"/>
      <c r="DUX28" s="103"/>
      <c r="DUY28" s="103"/>
      <c r="DUZ28" s="103"/>
      <c r="DVA28" s="103"/>
      <c r="DVB28" s="103"/>
      <c r="DVC28" s="103"/>
      <c r="DVD28" s="103"/>
      <c r="DVE28" s="103"/>
      <c r="DVF28" s="103"/>
      <c r="DVG28" s="103"/>
      <c r="DVH28" s="103"/>
      <c r="DVI28" s="103"/>
      <c r="DVJ28" s="103"/>
      <c r="DVK28" s="103"/>
      <c r="DVL28" s="103"/>
      <c r="DVM28" s="103"/>
      <c r="DVN28" s="103"/>
      <c r="DVO28" s="103"/>
      <c r="DVP28" s="103"/>
      <c r="DVQ28" s="103"/>
      <c r="DVR28" s="103"/>
      <c r="DVS28" s="103"/>
      <c r="DVT28" s="103"/>
      <c r="DVU28" s="103"/>
      <c r="DVV28" s="103"/>
      <c r="DVW28" s="103"/>
      <c r="DVX28" s="103"/>
      <c r="DVY28" s="103"/>
      <c r="DVZ28" s="103"/>
      <c r="DWA28" s="103"/>
      <c r="DWB28" s="103"/>
      <c r="DWC28" s="103"/>
      <c r="DWD28" s="103"/>
      <c r="DWE28" s="103"/>
      <c r="DWF28" s="103"/>
      <c r="DWG28" s="103"/>
      <c r="DWH28" s="103"/>
      <c r="DWI28" s="103"/>
      <c r="DWJ28" s="103"/>
      <c r="DWK28" s="103"/>
      <c r="DWL28" s="103"/>
      <c r="DWM28" s="103"/>
      <c r="DWN28" s="103"/>
      <c r="DWO28" s="103"/>
      <c r="DWP28" s="103"/>
      <c r="DWQ28" s="103"/>
      <c r="DWR28" s="103"/>
      <c r="DWS28" s="103"/>
      <c r="DWT28" s="103"/>
      <c r="DWU28" s="103"/>
      <c r="DWV28" s="103"/>
      <c r="DWW28" s="103"/>
      <c r="DWX28" s="103"/>
      <c r="DWY28" s="103"/>
      <c r="DWZ28" s="103"/>
      <c r="DXA28" s="103"/>
      <c r="DXB28" s="103"/>
      <c r="DXC28" s="103"/>
      <c r="DXD28" s="103"/>
      <c r="DXE28" s="103"/>
      <c r="DXF28" s="103"/>
      <c r="DXG28" s="103"/>
      <c r="DXH28" s="103"/>
      <c r="DXI28" s="103"/>
      <c r="DXJ28" s="103"/>
      <c r="DXK28" s="103"/>
      <c r="DXL28" s="103"/>
      <c r="DXM28" s="103"/>
      <c r="DXN28" s="103"/>
      <c r="DXO28" s="103"/>
      <c r="DXP28" s="103"/>
      <c r="DXQ28" s="103"/>
      <c r="DXR28" s="103"/>
      <c r="DXS28" s="103"/>
      <c r="DXT28" s="103"/>
      <c r="DXU28" s="103"/>
      <c r="DXV28" s="103"/>
      <c r="DXW28" s="103"/>
      <c r="DXX28" s="103"/>
      <c r="DXY28" s="103"/>
      <c r="DXZ28" s="103"/>
      <c r="DYA28" s="103"/>
      <c r="DYB28" s="103"/>
      <c r="DYC28" s="103"/>
      <c r="DYD28" s="103"/>
      <c r="DYE28" s="103"/>
      <c r="DYF28" s="103"/>
      <c r="DYG28" s="103"/>
      <c r="DYH28" s="103"/>
      <c r="DYI28" s="103"/>
      <c r="DYJ28" s="103"/>
      <c r="DYK28" s="103"/>
      <c r="DYL28" s="103"/>
      <c r="DYM28" s="103"/>
      <c r="DYN28" s="103"/>
      <c r="DYO28" s="103"/>
      <c r="DYP28" s="103"/>
      <c r="DYQ28" s="103"/>
      <c r="DYR28" s="103"/>
      <c r="DYS28" s="103"/>
      <c r="DYT28" s="103"/>
      <c r="DYU28" s="103"/>
      <c r="DYV28" s="103"/>
      <c r="DYW28" s="103"/>
      <c r="DYX28" s="103"/>
      <c r="DYY28" s="103"/>
      <c r="DYZ28" s="103"/>
      <c r="DZA28" s="103"/>
      <c r="DZB28" s="103"/>
      <c r="DZC28" s="103"/>
      <c r="DZD28" s="103"/>
      <c r="DZE28" s="103"/>
      <c r="DZF28" s="103"/>
      <c r="DZG28" s="103"/>
      <c r="DZH28" s="103"/>
      <c r="DZI28" s="103"/>
      <c r="DZJ28" s="103"/>
      <c r="DZK28" s="103"/>
      <c r="DZL28" s="103"/>
      <c r="DZM28" s="103"/>
      <c r="DZN28" s="103"/>
      <c r="DZO28" s="103"/>
      <c r="DZP28" s="103"/>
      <c r="DZQ28" s="103"/>
      <c r="DZR28" s="103"/>
      <c r="DZS28" s="103"/>
      <c r="DZT28" s="103"/>
      <c r="DZU28" s="103"/>
      <c r="DZV28" s="103"/>
      <c r="DZW28" s="103"/>
      <c r="DZX28" s="103"/>
      <c r="DZY28" s="103"/>
      <c r="DZZ28" s="103"/>
      <c r="EAA28" s="103"/>
      <c r="EAB28" s="103"/>
      <c r="EAC28" s="103"/>
      <c r="EAD28" s="103"/>
      <c r="EAE28" s="103"/>
      <c r="EAF28" s="103"/>
      <c r="EAG28" s="103"/>
      <c r="EAH28" s="103"/>
      <c r="EAI28" s="103"/>
      <c r="EAJ28" s="103"/>
      <c r="EAK28" s="103"/>
      <c r="EAL28" s="103"/>
      <c r="EAM28" s="103"/>
      <c r="EAN28" s="103"/>
      <c r="EAO28" s="103"/>
      <c r="EAP28" s="103"/>
      <c r="EAQ28" s="103"/>
      <c r="EAR28" s="103"/>
      <c r="EAS28" s="103"/>
      <c r="EAT28" s="103"/>
      <c r="EAU28" s="103"/>
      <c r="EAV28" s="103"/>
      <c r="EAW28" s="103"/>
      <c r="EAX28" s="103"/>
      <c r="EAY28" s="103"/>
      <c r="EAZ28" s="103"/>
      <c r="EBA28" s="103"/>
      <c r="EBB28" s="103"/>
      <c r="EBC28" s="103"/>
      <c r="EBD28" s="103"/>
      <c r="EBE28" s="103"/>
      <c r="EBF28" s="103"/>
      <c r="EBG28" s="103"/>
      <c r="EBH28" s="103"/>
      <c r="EBI28" s="103"/>
      <c r="EBJ28" s="103"/>
      <c r="EBK28" s="103"/>
      <c r="EBL28" s="103"/>
      <c r="EBM28" s="103"/>
      <c r="EBN28" s="103"/>
      <c r="EBO28" s="103"/>
      <c r="EBP28" s="103"/>
      <c r="EBQ28" s="103"/>
      <c r="EBR28" s="103"/>
      <c r="EBS28" s="103"/>
      <c r="EBT28" s="103"/>
      <c r="EBU28" s="103"/>
      <c r="EBV28" s="103"/>
      <c r="EBW28" s="103"/>
      <c r="EBX28" s="103"/>
      <c r="EBY28" s="103"/>
      <c r="EBZ28" s="103"/>
      <c r="ECA28" s="103"/>
      <c r="ECB28" s="103"/>
      <c r="ECC28" s="103"/>
      <c r="ECD28" s="103"/>
      <c r="ECE28" s="103"/>
      <c r="ECF28" s="103"/>
      <c r="ECG28" s="103"/>
      <c r="ECH28" s="103"/>
      <c r="ECI28" s="103"/>
      <c r="ECJ28" s="103"/>
      <c r="ECK28" s="103"/>
      <c r="ECL28" s="103"/>
      <c r="ECM28" s="103"/>
      <c r="ECN28" s="103"/>
      <c r="ECO28" s="103"/>
      <c r="ECP28" s="103"/>
      <c r="ECQ28" s="103"/>
      <c r="ECR28" s="103"/>
      <c r="ECS28" s="103"/>
      <c r="ECT28" s="103"/>
      <c r="ECU28" s="103"/>
      <c r="ECV28" s="103"/>
      <c r="ECW28" s="103"/>
      <c r="ECX28" s="103"/>
      <c r="ECY28" s="103"/>
      <c r="ECZ28" s="103"/>
      <c r="EDA28" s="103"/>
      <c r="EDB28" s="103"/>
      <c r="EDC28" s="103"/>
      <c r="EDD28" s="103"/>
      <c r="EDE28" s="103"/>
      <c r="EDF28" s="103"/>
      <c r="EDG28" s="103"/>
      <c r="EDH28" s="103"/>
      <c r="EDI28" s="103"/>
      <c r="EDJ28" s="103"/>
      <c r="EDK28" s="103"/>
      <c r="EDL28" s="103"/>
      <c r="EDM28" s="103"/>
      <c r="EDN28" s="103"/>
      <c r="EDO28" s="103"/>
      <c r="EDP28" s="103"/>
      <c r="EDQ28" s="103"/>
      <c r="EDR28" s="103"/>
      <c r="EDS28" s="103"/>
      <c r="EDT28" s="103"/>
      <c r="EDU28" s="103"/>
      <c r="EDV28" s="103"/>
      <c r="EDW28" s="103"/>
      <c r="EDX28" s="103"/>
      <c r="EDY28" s="103"/>
      <c r="EDZ28" s="103"/>
      <c r="EEA28" s="103"/>
      <c r="EEB28" s="103"/>
      <c r="EEC28" s="103"/>
      <c r="EED28" s="103"/>
      <c r="EEE28" s="103"/>
      <c r="EEF28" s="103"/>
      <c r="EEG28" s="103"/>
      <c r="EEH28" s="103"/>
      <c r="EEI28" s="103"/>
      <c r="EEJ28" s="103"/>
      <c r="EEK28" s="103"/>
      <c r="EEL28" s="103"/>
      <c r="EEM28" s="103"/>
      <c r="EEN28" s="103"/>
      <c r="EEO28" s="103"/>
      <c r="EEP28" s="103"/>
      <c r="EEQ28" s="103"/>
      <c r="EER28" s="103"/>
      <c r="EES28" s="103"/>
      <c r="EET28" s="103"/>
      <c r="EEU28" s="103"/>
      <c r="EEV28" s="103"/>
      <c r="EEW28" s="103"/>
      <c r="EEX28" s="103"/>
      <c r="EEY28" s="103"/>
      <c r="EEZ28" s="103"/>
      <c r="EFA28" s="103"/>
      <c r="EFB28" s="103"/>
      <c r="EFC28" s="103"/>
      <c r="EFD28" s="103"/>
      <c r="EFE28" s="103"/>
      <c r="EFF28" s="103"/>
      <c r="EFG28" s="103"/>
      <c r="EFH28" s="103"/>
      <c r="EFI28" s="103"/>
      <c r="EFJ28" s="103"/>
      <c r="EFK28" s="103"/>
      <c r="EFL28" s="103"/>
      <c r="EFM28" s="103"/>
      <c r="EFN28" s="103"/>
      <c r="EFO28" s="103"/>
      <c r="EFP28" s="103"/>
      <c r="EFQ28" s="103"/>
      <c r="EFR28" s="103"/>
      <c r="EFS28" s="103"/>
      <c r="EFT28" s="103"/>
      <c r="EFU28" s="103"/>
      <c r="EFV28" s="103"/>
      <c r="EFW28" s="103"/>
      <c r="EFX28" s="103"/>
      <c r="EFY28" s="103"/>
      <c r="EFZ28" s="103"/>
      <c r="EGA28" s="103"/>
      <c r="EGB28" s="103"/>
      <c r="EGC28" s="103"/>
      <c r="EGD28" s="103"/>
      <c r="EGE28" s="103"/>
      <c r="EGF28" s="103"/>
      <c r="EGG28" s="103"/>
      <c r="EGH28" s="103"/>
      <c r="EGI28" s="103"/>
      <c r="EGJ28" s="103"/>
      <c r="EGK28" s="103"/>
      <c r="EGL28" s="103"/>
      <c r="EGM28" s="103"/>
      <c r="EGN28" s="103"/>
      <c r="EGO28" s="103"/>
      <c r="EGP28" s="103"/>
      <c r="EGQ28" s="103"/>
      <c r="EGR28" s="103"/>
      <c r="EGS28" s="103"/>
      <c r="EGT28" s="103"/>
      <c r="EGU28" s="103"/>
      <c r="EGV28" s="103"/>
      <c r="EGW28" s="103"/>
      <c r="EGX28" s="103"/>
      <c r="EGY28" s="103"/>
      <c r="EGZ28" s="103"/>
      <c r="EHA28" s="103"/>
      <c r="EHB28" s="103"/>
      <c r="EHC28" s="103"/>
      <c r="EHD28" s="103"/>
      <c r="EHE28" s="103"/>
      <c r="EHF28" s="103"/>
      <c r="EHG28" s="103"/>
      <c r="EHH28" s="103"/>
      <c r="EHI28" s="103"/>
      <c r="EHJ28" s="103"/>
      <c r="EHK28" s="103"/>
      <c r="EHL28" s="103"/>
      <c r="EHM28" s="103"/>
      <c r="EHN28" s="103"/>
      <c r="EHO28" s="103"/>
      <c r="EHP28" s="103"/>
      <c r="EHQ28" s="103"/>
      <c r="EHR28" s="103"/>
      <c r="EHS28" s="103"/>
      <c r="EHT28" s="103"/>
      <c r="EHU28" s="103"/>
      <c r="EHV28" s="103"/>
      <c r="EHW28" s="103"/>
      <c r="EHX28" s="103"/>
      <c r="EHY28" s="103"/>
      <c r="EHZ28" s="103"/>
      <c r="EIA28" s="103"/>
      <c r="EIB28" s="103"/>
      <c r="EIC28" s="103"/>
      <c r="EID28" s="103"/>
      <c r="EIE28" s="103"/>
      <c r="EIF28" s="103"/>
      <c r="EIG28" s="103"/>
      <c r="EIH28" s="103"/>
      <c r="EII28" s="103"/>
      <c r="EIJ28" s="103"/>
      <c r="EIK28" s="103"/>
      <c r="EIL28" s="103"/>
      <c r="EIM28" s="103"/>
      <c r="EIN28" s="103"/>
      <c r="EIO28" s="103"/>
      <c r="EIP28" s="103"/>
      <c r="EIQ28" s="103"/>
      <c r="EIR28" s="103"/>
      <c r="EIS28" s="103"/>
      <c r="EIT28" s="103"/>
      <c r="EIU28" s="103"/>
      <c r="EIV28" s="103"/>
      <c r="EIW28" s="103"/>
      <c r="EIX28" s="103"/>
      <c r="EIY28" s="103"/>
      <c r="EIZ28" s="103"/>
      <c r="EJA28" s="103"/>
      <c r="EJB28" s="103"/>
      <c r="EJC28" s="103"/>
      <c r="EJD28" s="103"/>
      <c r="EJE28" s="103"/>
      <c r="EJF28" s="103"/>
      <c r="EJG28" s="103"/>
      <c r="EJH28" s="103"/>
      <c r="EJI28" s="103"/>
      <c r="EJJ28" s="103"/>
      <c r="EJK28" s="103"/>
      <c r="EJL28" s="103"/>
      <c r="EJM28" s="103"/>
      <c r="EJN28" s="103"/>
      <c r="EJO28" s="103"/>
      <c r="EJP28" s="103"/>
      <c r="EJQ28" s="103"/>
      <c r="EJR28" s="103"/>
      <c r="EJS28" s="103"/>
      <c r="EJT28" s="103"/>
      <c r="EJU28" s="103"/>
      <c r="EJV28" s="103"/>
      <c r="EJW28" s="103"/>
      <c r="EJX28" s="103"/>
      <c r="EJY28" s="103"/>
      <c r="EJZ28" s="103"/>
      <c r="EKA28" s="103"/>
      <c r="EKB28" s="103"/>
      <c r="EKC28" s="103"/>
      <c r="EKD28" s="103"/>
      <c r="EKE28" s="103"/>
      <c r="EKF28" s="103"/>
      <c r="EKG28" s="103"/>
      <c r="EKH28" s="103"/>
      <c r="EKI28" s="103"/>
      <c r="EKJ28" s="103"/>
      <c r="EKK28" s="103"/>
      <c r="EKL28" s="103"/>
      <c r="EKM28" s="103"/>
      <c r="EKN28" s="103"/>
      <c r="EKO28" s="103"/>
      <c r="EKP28" s="103"/>
      <c r="EKQ28" s="103"/>
      <c r="EKR28" s="103"/>
      <c r="EKS28" s="103"/>
      <c r="EKT28" s="103"/>
      <c r="EKU28" s="103"/>
      <c r="EKV28" s="103"/>
      <c r="EKW28" s="103"/>
      <c r="EKX28" s="103"/>
      <c r="EKY28" s="103"/>
      <c r="EKZ28" s="103"/>
      <c r="ELA28" s="103"/>
      <c r="ELB28" s="103"/>
      <c r="ELC28" s="103"/>
      <c r="ELD28" s="103"/>
      <c r="ELE28" s="103"/>
      <c r="ELF28" s="103"/>
      <c r="ELG28" s="103"/>
      <c r="ELH28" s="103"/>
      <c r="ELI28" s="103"/>
      <c r="ELJ28" s="103"/>
      <c r="ELK28" s="103"/>
      <c r="ELL28" s="103"/>
      <c r="ELM28" s="103"/>
      <c r="ELN28" s="103"/>
      <c r="ELO28" s="103"/>
      <c r="ELP28" s="103"/>
      <c r="ELQ28" s="103"/>
      <c r="ELR28" s="103"/>
      <c r="ELS28" s="103"/>
      <c r="ELT28" s="103"/>
      <c r="ELU28" s="103"/>
      <c r="ELV28" s="103"/>
      <c r="ELW28" s="103"/>
      <c r="ELX28" s="103"/>
      <c r="ELY28" s="103"/>
      <c r="ELZ28" s="103"/>
      <c r="EMA28" s="103"/>
      <c r="EMB28" s="103"/>
      <c r="EMC28" s="103"/>
      <c r="EMD28" s="103"/>
      <c r="EME28" s="103"/>
      <c r="EMF28" s="103"/>
      <c r="EMG28" s="103"/>
      <c r="EMH28" s="103"/>
      <c r="EMI28" s="103"/>
      <c r="EMJ28" s="103"/>
      <c r="EMK28" s="103"/>
      <c r="EML28" s="103"/>
      <c r="EMM28" s="103"/>
      <c r="EMN28" s="103"/>
      <c r="EMO28" s="103"/>
      <c r="EMP28" s="103"/>
      <c r="EMQ28" s="103"/>
      <c r="EMR28" s="103"/>
      <c r="EMS28" s="103"/>
      <c r="EMT28" s="103"/>
      <c r="EMU28" s="103"/>
      <c r="EMV28" s="103"/>
      <c r="EMW28" s="103"/>
      <c r="EMX28" s="103"/>
      <c r="EMY28" s="103"/>
      <c r="EMZ28" s="103"/>
      <c r="ENA28" s="103"/>
      <c r="ENB28" s="103"/>
      <c r="ENC28" s="103"/>
      <c r="END28" s="103"/>
      <c r="ENE28" s="103"/>
      <c r="ENF28" s="103"/>
      <c r="ENG28" s="103"/>
      <c r="ENH28" s="103"/>
      <c r="ENI28" s="103"/>
      <c r="ENJ28" s="103"/>
      <c r="ENK28" s="103"/>
      <c r="ENL28" s="103"/>
      <c r="ENM28" s="103"/>
      <c r="ENN28" s="103"/>
      <c r="ENO28" s="103"/>
      <c r="ENP28" s="103"/>
      <c r="ENQ28" s="103"/>
      <c r="ENR28" s="103"/>
      <c r="ENS28" s="103"/>
      <c r="ENT28" s="103"/>
      <c r="ENU28" s="103"/>
      <c r="ENV28" s="103"/>
      <c r="ENW28" s="103"/>
      <c r="ENX28" s="103"/>
      <c r="ENY28" s="103"/>
      <c r="ENZ28" s="103"/>
      <c r="EOA28" s="103"/>
      <c r="EOB28" s="103"/>
      <c r="EOC28" s="103"/>
      <c r="EOD28" s="103"/>
      <c r="EOE28" s="103"/>
      <c r="EOF28" s="103"/>
      <c r="EOG28" s="103"/>
      <c r="EOH28" s="103"/>
      <c r="EOI28" s="103"/>
      <c r="EOJ28" s="103"/>
      <c r="EOK28" s="103"/>
      <c r="EOL28" s="103"/>
      <c r="EOM28" s="103"/>
      <c r="EON28" s="103"/>
      <c r="EOO28" s="103"/>
      <c r="EOP28" s="103"/>
      <c r="EOQ28" s="103"/>
      <c r="EOR28" s="103"/>
      <c r="EOS28" s="103"/>
      <c r="EOT28" s="103"/>
      <c r="EOU28" s="103"/>
      <c r="EOV28" s="103"/>
      <c r="EOW28" s="103"/>
      <c r="EOX28" s="103"/>
      <c r="EOY28" s="103"/>
      <c r="EOZ28" s="103"/>
      <c r="EPA28" s="103"/>
      <c r="EPB28" s="103"/>
      <c r="EPC28" s="103"/>
      <c r="EPD28" s="103"/>
      <c r="EPE28" s="103"/>
      <c r="EPF28" s="103"/>
      <c r="EPG28" s="103"/>
      <c r="EPH28" s="103"/>
      <c r="EPI28" s="103"/>
      <c r="EPJ28" s="103"/>
      <c r="EPK28" s="103"/>
      <c r="EPL28" s="103"/>
      <c r="EPM28" s="103"/>
      <c r="EPN28" s="103"/>
      <c r="EPO28" s="103"/>
      <c r="EPP28" s="103"/>
      <c r="EPQ28" s="103"/>
      <c r="EPR28" s="103"/>
      <c r="EPS28" s="103"/>
      <c r="EPT28" s="103"/>
      <c r="EPU28" s="103"/>
      <c r="EPV28" s="103"/>
      <c r="EPW28" s="103"/>
      <c r="EPX28" s="103"/>
      <c r="EPY28" s="103"/>
      <c r="EPZ28" s="103"/>
      <c r="EQA28" s="103"/>
      <c r="EQB28" s="103"/>
      <c r="EQC28" s="103"/>
      <c r="EQD28" s="103"/>
      <c r="EQE28" s="103"/>
      <c r="EQF28" s="103"/>
      <c r="EQG28" s="103"/>
      <c r="EQH28" s="103"/>
      <c r="EQI28" s="103"/>
      <c r="EQJ28" s="103"/>
      <c r="EQK28" s="103"/>
      <c r="EQL28" s="103"/>
      <c r="EQM28" s="103"/>
      <c r="EQN28" s="103"/>
      <c r="EQO28" s="103"/>
      <c r="EQP28" s="103"/>
      <c r="EQQ28" s="103"/>
      <c r="EQR28" s="103"/>
      <c r="EQS28" s="103"/>
      <c r="EQT28" s="103"/>
      <c r="EQU28" s="103"/>
      <c r="EQV28" s="103"/>
      <c r="EQW28" s="103"/>
      <c r="EQX28" s="103"/>
      <c r="EQY28" s="103"/>
      <c r="EQZ28" s="103"/>
      <c r="ERA28" s="103"/>
      <c r="ERB28" s="103"/>
      <c r="ERC28" s="103"/>
      <c r="ERD28" s="103"/>
      <c r="ERE28" s="103"/>
      <c r="ERF28" s="103"/>
      <c r="ERG28" s="103"/>
      <c r="ERH28" s="103"/>
      <c r="ERI28" s="103"/>
      <c r="ERJ28" s="103"/>
      <c r="ERK28" s="103"/>
      <c r="ERL28" s="103"/>
      <c r="ERM28" s="103"/>
      <c r="ERN28" s="103"/>
      <c r="ERO28" s="103"/>
      <c r="ERP28" s="103"/>
      <c r="ERQ28" s="103"/>
      <c r="ERR28" s="103"/>
      <c r="ERS28" s="103"/>
      <c r="ERT28" s="103"/>
      <c r="ERU28" s="103"/>
      <c r="ERV28" s="103"/>
      <c r="ERW28" s="103"/>
      <c r="ERX28" s="103"/>
      <c r="ERY28" s="103"/>
      <c r="ERZ28" s="103"/>
      <c r="ESA28" s="103"/>
      <c r="ESB28" s="103"/>
      <c r="ESC28" s="103"/>
      <c r="ESD28" s="103"/>
      <c r="ESE28" s="103"/>
      <c r="ESF28" s="103"/>
      <c r="ESG28" s="103"/>
      <c r="ESH28" s="103"/>
      <c r="ESI28" s="103"/>
      <c r="ESJ28" s="103"/>
      <c r="ESK28" s="103"/>
      <c r="ESL28" s="103"/>
      <c r="ESM28" s="103"/>
      <c r="ESN28" s="103"/>
      <c r="ESO28" s="103"/>
      <c r="ESP28" s="103"/>
      <c r="ESQ28" s="103"/>
      <c r="ESR28" s="103"/>
      <c r="ESS28" s="103"/>
      <c r="EST28" s="103"/>
      <c r="ESU28" s="103"/>
      <c r="ESV28" s="103"/>
      <c r="ESW28" s="103"/>
      <c r="ESX28" s="103"/>
      <c r="ESY28" s="103"/>
      <c r="ESZ28" s="103"/>
      <c r="ETA28" s="103"/>
      <c r="ETB28" s="103"/>
      <c r="ETC28" s="103"/>
      <c r="ETD28" s="103"/>
      <c r="ETE28" s="103"/>
      <c r="ETF28" s="103"/>
      <c r="ETG28" s="103"/>
      <c r="ETH28" s="103"/>
      <c r="ETI28" s="103"/>
      <c r="ETJ28" s="103"/>
      <c r="ETK28" s="103"/>
      <c r="ETL28" s="103"/>
      <c r="ETM28" s="103"/>
      <c r="ETN28" s="103"/>
      <c r="ETO28" s="103"/>
      <c r="ETP28" s="103"/>
      <c r="ETQ28" s="103"/>
      <c r="ETR28" s="103"/>
      <c r="ETS28" s="103"/>
      <c r="ETT28" s="103"/>
      <c r="ETU28" s="103"/>
      <c r="ETV28" s="103"/>
      <c r="ETW28" s="103"/>
      <c r="ETX28" s="103"/>
      <c r="ETY28" s="103"/>
      <c r="ETZ28" s="103"/>
      <c r="EUA28" s="103"/>
      <c r="EUB28" s="103"/>
      <c r="EUC28" s="103"/>
      <c r="EUD28" s="103"/>
      <c r="EUE28" s="103"/>
      <c r="EUF28" s="103"/>
      <c r="EUG28" s="103"/>
      <c r="EUH28" s="103"/>
      <c r="EUI28" s="103"/>
      <c r="EUJ28" s="103"/>
      <c r="EUK28" s="103"/>
      <c r="EUL28" s="103"/>
      <c r="EUM28" s="103"/>
      <c r="EUN28" s="103"/>
      <c r="EUO28" s="103"/>
      <c r="EUP28" s="103"/>
      <c r="EUQ28" s="103"/>
      <c r="EUR28" s="103"/>
      <c r="EUS28" s="103"/>
      <c r="EUT28" s="103"/>
      <c r="EUU28" s="103"/>
      <c r="EUV28" s="103"/>
      <c r="EUW28" s="103"/>
      <c r="EUX28" s="103"/>
      <c r="EUY28" s="103"/>
      <c r="EUZ28" s="103"/>
      <c r="EVA28" s="103"/>
      <c r="EVB28" s="103"/>
      <c r="EVC28" s="103"/>
      <c r="EVD28" s="103"/>
      <c r="EVE28" s="103"/>
      <c r="EVF28" s="103"/>
      <c r="EVG28" s="103"/>
      <c r="EVH28" s="103"/>
      <c r="EVI28" s="103"/>
      <c r="EVJ28" s="103"/>
      <c r="EVK28" s="103"/>
      <c r="EVL28" s="103"/>
      <c r="EVM28" s="103"/>
      <c r="EVN28" s="103"/>
      <c r="EVO28" s="103"/>
      <c r="EVP28" s="103"/>
      <c r="EVQ28" s="103"/>
      <c r="EVR28" s="103"/>
      <c r="EVS28" s="103"/>
      <c r="EVT28" s="103"/>
      <c r="EVU28" s="103"/>
      <c r="EVV28" s="103"/>
      <c r="EVW28" s="103"/>
      <c r="EVX28" s="103"/>
      <c r="EVY28" s="103"/>
      <c r="EVZ28" s="103"/>
      <c r="EWA28" s="103"/>
      <c r="EWB28" s="103"/>
      <c r="EWC28" s="103"/>
      <c r="EWD28" s="103"/>
      <c r="EWE28" s="103"/>
      <c r="EWF28" s="103"/>
      <c r="EWG28" s="103"/>
      <c r="EWH28" s="103"/>
      <c r="EWI28" s="103"/>
      <c r="EWJ28" s="103"/>
      <c r="EWK28" s="103"/>
      <c r="EWL28" s="103"/>
      <c r="EWM28" s="103"/>
      <c r="EWN28" s="103"/>
      <c r="EWO28" s="103"/>
      <c r="EWP28" s="103"/>
      <c r="EWQ28" s="103"/>
      <c r="EWR28" s="103"/>
      <c r="EWS28" s="103"/>
      <c r="EWT28" s="103"/>
      <c r="EWU28" s="103"/>
      <c r="EWV28" s="103"/>
      <c r="EWW28" s="103"/>
      <c r="EWX28" s="103"/>
      <c r="EWY28" s="103"/>
      <c r="EWZ28" s="103"/>
      <c r="EXA28" s="103"/>
      <c r="EXB28" s="103"/>
      <c r="EXC28" s="103"/>
      <c r="EXD28" s="103"/>
      <c r="EXE28" s="103"/>
      <c r="EXF28" s="103"/>
      <c r="EXG28" s="103"/>
      <c r="EXH28" s="103"/>
      <c r="EXI28" s="103"/>
      <c r="EXJ28" s="103"/>
      <c r="EXK28" s="103"/>
      <c r="EXL28" s="103"/>
      <c r="EXM28" s="103"/>
      <c r="EXN28" s="103"/>
      <c r="EXO28" s="103"/>
      <c r="EXP28" s="103"/>
      <c r="EXQ28" s="103"/>
      <c r="EXR28" s="103"/>
      <c r="EXS28" s="103"/>
      <c r="EXT28" s="103"/>
      <c r="EXU28" s="103"/>
      <c r="EXV28" s="103"/>
      <c r="EXW28" s="103"/>
      <c r="EXX28" s="103"/>
      <c r="EXY28" s="103"/>
      <c r="EXZ28" s="103"/>
      <c r="EYA28" s="103"/>
      <c r="EYB28" s="103"/>
      <c r="EYC28" s="103"/>
      <c r="EYD28" s="103"/>
      <c r="EYE28" s="103"/>
      <c r="EYF28" s="103"/>
      <c r="EYG28" s="103"/>
      <c r="EYH28" s="103"/>
      <c r="EYI28" s="103"/>
      <c r="EYJ28" s="103"/>
      <c r="EYK28" s="103"/>
      <c r="EYL28" s="103"/>
      <c r="EYM28" s="103"/>
      <c r="EYN28" s="103"/>
      <c r="EYO28" s="103"/>
      <c r="EYP28" s="103"/>
      <c r="EYQ28" s="103"/>
      <c r="EYR28" s="103"/>
      <c r="EYS28" s="103"/>
      <c r="EYT28" s="103"/>
      <c r="EYU28" s="103"/>
      <c r="EYV28" s="103"/>
      <c r="EYW28" s="103"/>
      <c r="EYX28" s="103"/>
      <c r="EYY28" s="103"/>
      <c r="EYZ28" s="103"/>
      <c r="EZA28" s="103"/>
      <c r="EZB28" s="103"/>
      <c r="EZC28" s="103"/>
      <c r="EZD28" s="103"/>
      <c r="EZE28" s="103"/>
      <c r="EZF28" s="103"/>
      <c r="EZG28" s="103"/>
      <c r="EZH28" s="103"/>
      <c r="EZI28" s="103"/>
      <c r="EZJ28" s="103"/>
      <c r="EZK28" s="103"/>
      <c r="EZL28" s="103"/>
      <c r="EZM28" s="103"/>
      <c r="EZN28" s="103"/>
      <c r="EZO28" s="103"/>
      <c r="EZP28" s="103"/>
      <c r="EZQ28" s="103"/>
      <c r="EZR28" s="103"/>
      <c r="EZS28" s="103"/>
      <c r="EZT28" s="103"/>
      <c r="EZU28" s="103"/>
      <c r="EZV28" s="103"/>
      <c r="EZW28" s="103"/>
      <c r="EZX28" s="103"/>
      <c r="EZY28" s="103"/>
      <c r="EZZ28" s="103"/>
      <c r="FAA28" s="103"/>
      <c r="FAB28" s="103"/>
      <c r="FAC28" s="103"/>
      <c r="FAD28" s="103"/>
      <c r="FAE28" s="103"/>
      <c r="FAF28" s="103"/>
      <c r="FAG28" s="103"/>
      <c r="FAH28" s="103"/>
      <c r="FAI28" s="103"/>
      <c r="FAJ28" s="103"/>
      <c r="FAK28" s="103"/>
      <c r="FAL28" s="103"/>
      <c r="FAM28" s="103"/>
      <c r="FAN28" s="103"/>
      <c r="FAO28" s="103"/>
      <c r="FAP28" s="103"/>
      <c r="FAQ28" s="103"/>
      <c r="FAR28" s="103"/>
      <c r="FAS28" s="103"/>
      <c r="FAT28" s="103"/>
      <c r="FAU28" s="103"/>
      <c r="FAV28" s="103"/>
      <c r="FAW28" s="103"/>
      <c r="FAX28" s="103"/>
      <c r="FAY28" s="103"/>
      <c r="FAZ28" s="103"/>
      <c r="FBA28" s="103"/>
      <c r="FBB28" s="103"/>
      <c r="FBC28" s="103"/>
      <c r="FBD28" s="103"/>
      <c r="FBE28" s="103"/>
      <c r="FBF28" s="103"/>
      <c r="FBG28" s="103"/>
      <c r="FBH28" s="103"/>
      <c r="FBI28" s="103"/>
      <c r="FBJ28" s="103"/>
      <c r="FBK28" s="103"/>
      <c r="FBL28" s="103"/>
      <c r="FBM28" s="103"/>
      <c r="FBN28" s="103"/>
      <c r="FBO28" s="103"/>
      <c r="FBP28" s="103"/>
      <c r="FBQ28" s="103"/>
      <c r="FBR28" s="103"/>
      <c r="FBS28" s="103"/>
      <c r="FBT28" s="103"/>
      <c r="FBU28" s="103"/>
      <c r="FBV28" s="103"/>
      <c r="FBW28" s="103"/>
      <c r="FBX28" s="103"/>
      <c r="FBY28" s="103"/>
      <c r="FBZ28" s="103"/>
      <c r="FCA28" s="103"/>
      <c r="FCB28" s="103"/>
      <c r="FCC28" s="103"/>
      <c r="FCD28" s="103"/>
      <c r="FCE28" s="103"/>
      <c r="FCF28" s="103"/>
      <c r="FCG28" s="103"/>
      <c r="FCH28" s="103"/>
      <c r="FCI28" s="103"/>
      <c r="FCJ28" s="103"/>
      <c r="FCK28" s="103"/>
      <c r="FCL28" s="103"/>
      <c r="FCM28" s="103"/>
      <c r="FCN28" s="103"/>
      <c r="FCO28" s="103"/>
      <c r="FCP28" s="103"/>
      <c r="FCQ28" s="103"/>
      <c r="FCR28" s="103"/>
      <c r="FCS28" s="103"/>
      <c r="FCT28" s="103"/>
      <c r="FCU28" s="103"/>
      <c r="FCV28" s="103"/>
      <c r="FCW28" s="103"/>
      <c r="FCX28" s="103"/>
      <c r="FCY28" s="103"/>
      <c r="FCZ28" s="103"/>
      <c r="FDA28" s="103"/>
      <c r="FDB28" s="103"/>
      <c r="FDC28" s="103"/>
      <c r="FDD28" s="103"/>
      <c r="FDE28" s="103"/>
      <c r="FDF28" s="103"/>
      <c r="FDG28" s="103"/>
      <c r="FDH28" s="103"/>
      <c r="FDI28" s="103"/>
      <c r="FDJ28" s="103"/>
      <c r="FDK28" s="103"/>
      <c r="FDL28" s="103"/>
      <c r="FDM28" s="103"/>
      <c r="FDN28" s="103"/>
      <c r="FDO28" s="103"/>
      <c r="FDP28" s="103"/>
      <c r="FDQ28" s="103"/>
      <c r="FDR28" s="103"/>
      <c r="FDS28" s="103"/>
      <c r="FDT28" s="103"/>
      <c r="FDU28" s="103"/>
      <c r="FDV28" s="103"/>
      <c r="FDW28" s="103"/>
      <c r="FDX28" s="103"/>
      <c r="FDY28" s="103"/>
      <c r="FDZ28" s="103"/>
      <c r="FEA28" s="103"/>
      <c r="FEB28" s="103"/>
      <c r="FEC28" s="103"/>
      <c r="FED28" s="103"/>
      <c r="FEE28" s="103"/>
      <c r="FEF28" s="103"/>
      <c r="FEG28" s="103"/>
      <c r="FEH28" s="103"/>
      <c r="FEI28" s="103"/>
      <c r="FEJ28" s="103"/>
      <c r="FEK28" s="103"/>
      <c r="FEL28" s="103"/>
      <c r="FEM28" s="103"/>
      <c r="FEN28" s="103"/>
      <c r="FEO28" s="103"/>
      <c r="FEP28" s="103"/>
      <c r="FEQ28" s="103"/>
      <c r="FER28" s="103"/>
      <c r="FES28" s="103"/>
      <c r="FET28" s="103"/>
      <c r="FEU28" s="103"/>
      <c r="FEV28" s="103"/>
      <c r="FEW28" s="103"/>
      <c r="FEX28" s="103"/>
      <c r="FEY28" s="103"/>
      <c r="FEZ28" s="103"/>
      <c r="FFA28" s="103"/>
      <c r="FFB28" s="103"/>
      <c r="FFC28" s="103"/>
      <c r="FFD28" s="103"/>
      <c r="FFE28" s="103"/>
      <c r="FFF28" s="103"/>
      <c r="FFG28" s="103"/>
      <c r="FFH28" s="103"/>
      <c r="FFI28" s="103"/>
      <c r="FFJ28" s="103"/>
      <c r="FFK28" s="103"/>
      <c r="FFL28" s="103"/>
      <c r="FFM28" s="103"/>
      <c r="FFN28" s="103"/>
      <c r="FFO28" s="103"/>
      <c r="FFP28" s="103"/>
      <c r="FFQ28" s="103"/>
      <c r="FFR28" s="103"/>
      <c r="FFS28" s="103"/>
      <c r="FFT28" s="103"/>
      <c r="FFU28" s="103"/>
      <c r="FFV28" s="103"/>
      <c r="FFW28" s="103"/>
      <c r="FFX28" s="103"/>
      <c r="FFY28" s="103"/>
      <c r="FFZ28" s="103"/>
      <c r="FGA28" s="103"/>
      <c r="FGB28" s="103"/>
      <c r="FGC28" s="103"/>
      <c r="FGD28" s="103"/>
      <c r="FGE28" s="103"/>
      <c r="FGF28" s="103"/>
      <c r="FGG28" s="103"/>
      <c r="FGH28" s="103"/>
      <c r="FGI28" s="103"/>
      <c r="FGJ28" s="103"/>
      <c r="FGK28" s="103"/>
      <c r="FGL28" s="103"/>
      <c r="FGM28" s="103"/>
      <c r="FGN28" s="103"/>
      <c r="FGO28" s="103"/>
      <c r="FGP28" s="103"/>
      <c r="FGQ28" s="103"/>
      <c r="FGR28" s="103"/>
      <c r="FGS28" s="103"/>
      <c r="FGT28" s="103"/>
      <c r="FGU28" s="103"/>
      <c r="FGV28" s="103"/>
      <c r="FGW28" s="103"/>
      <c r="FGX28" s="103"/>
      <c r="FGY28" s="103"/>
      <c r="FGZ28" s="103"/>
      <c r="FHA28" s="103"/>
      <c r="FHB28" s="103"/>
      <c r="FHC28" s="103"/>
      <c r="FHD28" s="103"/>
      <c r="FHE28" s="103"/>
      <c r="FHF28" s="103"/>
      <c r="FHG28" s="103"/>
      <c r="FHH28" s="103"/>
      <c r="FHI28" s="103"/>
      <c r="FHJ28" s="103"/>
      <c r="FHK28" s="103"/>
      <c r="FHL28" s="103"/>
      <c r="FHM28" s="103"/>
      <c r="FHN28" s="103"/>
      <c r="FHO28" s="103"/>
      <c r="FHP28" s="103"/>
      <c r="FHQ28" s="103"/>
      <c r="FHR28" s="103"/>
      <c r="FHS28" s="103"/>
      <c r="FHT28" s="103"/>
      <c r="FHU28" s="103"/>
      <c r="FHV28" s="103"/>
      <c r="FHW28" s="103"/>
      <c r="FHX28" s="103"/>
      <c r="FHY28" s="103"/>
      <c r="FHZ28" s="103"/>
      <c r="FIA28" s="103"/>
      <c r="FIB28" s="103"/>
      <c r="FIC28" s="103"/>
      <c r="FID28" s="103"/>
      <c r="FIE28" s="103"/>
      <c r="FIF28" s="103"/>
      <c r="FIG28" s="103"/>
      <c r="FIH28" s="103"/>
      <c r="FII28" s="103"/>
      <c r="FIJ28" s="103"/>
      <c r="FIK28" s="103"/>
      <c r="FIL28" s="103"/>
      <c r="FIM28" s="103"/>
      <c r="FIN28" s="103"/>
      <c r="FIO28" s="103"/>
      <c r="FIP28" s="103"/>
      <c r="FIQ28" s="103"/>
      <c r="FIR28" s="103"/>
      <c r="FIS28" s="103"/>
      <c r="FIT28" s="103"/>
      <c r="FIU28" s="103"/>
      <c r="FIV28" s="103"/>
      <c r="FIW28" s="103"/>
      <c r="FIX28" s="103"/>
      <c r="FIY28" s="103"/>
      <c r="FIZ28" s="103"/>
      <c r="FJA28" s="103"/>
      <c r="FJB28" s="103"/>
      <c r="FJC28" s="103"/>
      <c r="FJD28" s="103"/>
      <c r="FJE28" s="103"/>
      <c r="FJF28" s="103"/>
      <c r="FJG28" s="103"/>
      <c r="FJH28" s="103"/>
      <c r="FJI28" s="103"/>
      <c r="FJJ28" s="103"/>
      <c r="FJK28" s="103"/>
      <c r="FJL28" s="103"/>
      <c r="FJM28" s="103"/>
      <c r="FJN28" s="103"/>
      <c r="FJO28" s="103"/>
      <c r="FJP28" s="103"/>
      <c r="FJQ28" s="103"/>
      <c r="FJR28" s="103"/>
      <c r="FJS28" s="103"/>
      <c r="FJT28" s="103"/>
      <c r="FJU28" s="103"/>
      <c r="FJV28" s="103"/>
      <c r="FJW28" s="103"/>
      <c r="FJX28" s="103"/>
      <c r="FJY28" s="103"/>
      <c r="FJZ28" s="103"/>
      <c r="FKA28" s="103"/>
      <c r="FKB28" s="103"/>
      <c r="FKC28" s="103"/>
      <c r="FKD28" s="103"/>
      <c r="FKE28" s="103"/>
      <c r="FKF28" s="103"/>
      <c r="FKG28" s="103"/>
      <c r="FKH28" s="103"/>
      <c r="FKI28" s="103"/>
      <c r="FKJ28" s="103"/>
      <c r="FKK28" s="103"/>
      <c r="FKL28" s="103"/>
      <c r="FKM28" s="103"/>
      <c r="FKN28" s="103"/>
      <c r="FKO28" s="103"/>
      <c r="FKP28" s="103"/>
      <c r="FKQ28" s="103"/>
      <c r="FKR28" s="103"/>
      <c r="FKS28" s="103"/>
      <c r="FKT28" s="103"/>
      <c r="FKU28" s="103"/>
      <c r="FKV28" s="103"/>
      <c r="FKW28" s="103"/>
      <c r="FKX28" s="103"/>
      <c r="FKY28" s="103"/>
      <c r="FKZ28" s="103"/>
      <c r="FLA28" s="103"/>
      <c r="FLB28" s="103"/>
      <c r="FLC28" s="103"/>
      <c r="FLD28" s="103"/>
      <c r="FLE28" s="103"/>
      <c r="FLF28" s="103"/>
      <c r="FLG28" s="103"/>
      <c r="FLH28" s="103"/>
      <c r="FLI28" s="103"/>
      <c r="FLJ28" s="103"/>
      <c r="FLK28" s="103"/>
      <c r="FLL28" s="103"/>
      <c r="FLM28" s="103"/>
      <c r="FLN28" s="103"/>
      <c r="FLO28" s="103"/>
      <c r="FLP28" s="103"/>
      <c r="FLQ28" s="103"/>
      <c r="FLR28" s="103"/>
      <c r="FLS28" s="103"/>
      <c r="FLT28" s="103"/>
      <c r="FLU28" s="103"/>
      <c r="FLV28" s="103"/>
      <c r="FLW28" s="103"/>
      <c r="FLX28" s="103"/>
      <c r="FLY28" s="103"/>
      <c r="FLZ28" s="103"/>
      <c r="FMA28" s="103"/>
      <c r="FMB28" s="103"/>
      <c r="FMC28" s="103"/>
      <c r="FMD28" s="103"/>
      <c r="FME28" s="103"/>
      <c r="FMF28" s="103"/>
      <c r="FMG28" s="103"/>
      <c r="FMH28" s="103"/>
      <c r="FMI28" s="103"/>
      <c r="FMJ28" s="103"/>
      <c r="FMK28" s="103"/>
      <c r="FML28" s="103"/>
      <c r="FMM28" s="103"/>
      <c r="FMN28" s="103"/>
      <c r="FMO28" s="103"/>
      <c r="FMP28" s="103"/>
      <c r="FMQ28" s="103"/>
      <c r="FMR28" s="103"/>
      <c r="FMS28" s="103"/>
      <c r="FMT28" s="103"/>
      <c r="FMU28" s="103"/>
      <c r="FMV28" s="103"/>
      <c r="FMW28" s="103"/>
      <c r="FMX28" s="103"/>
      <c r="FMY28" s="103"/>
      <c r="FMZ28" s="103"/>
      <c r="FNA28" s="103"/>
      <c r="FNB28" s="103"/>
      <c r="FNC28" s="103"/>
      <c r="FND28" s="103"/>
      <c r="FNE28" s="103"/>
      <c r="FNF28" s="103"/>
      <c r="FNG28" s="103"/>
      <c r="FNH28" s="103"/>
      <c r="FNI28" s="103"/>
      <c r="FNJ28" s="103"/>
      <c r="FNK28" s="103"/>
      <c r="FNL28" s="103"/>
      <c r="FNM28" s="103"/>
      <c r="FNN28" s="103"/>
      <c r="FNO28" s="103"/>
      <c r="FNP28" s="103"/>
      <c r="FNQ28" s="103"/>
      <c r="FNR28" s="103"/>
      <c r="FNS28" s="103"/>
      <c r="FNT28" s="103"/>
      <c r="FNU28" s="103"/>
      <c r="FNV28" s="103"/>
      <c r="FNW28" s="103"/>
      <c r="FNX28" s="103"/>
      <c r="FNY28" s="103"/>
      <c r="FNZ28" s="103"/>
      <c r="FOA28" s="103"/>
      <c r="FOB28" s="103"/>
      <c r="FOC28" s="103"/>
      <c r="FOD28" s="103"/>
      <c r="FOE28" s="103"/>
      <c r="FOF28" s="103"/>
      <c r="FOG28" s="103"/>
      <c r="FOH28" s="103"/>
      <c r="FOI28" s="103"/>
      <c r="FOJ28" s="103"/>
      <c r="FOK28" s="103"/>
      <c r="FOL28" s="103"/>
      <c r="FOM28" s="103"/>
      <c r="FON28" s="103"/>
      <c r="FOO28" s="103"/>
      <c r="FOP28" s="103"/>
      <c r="FOQ28" s="103"/>
      <c r="FOR28" s="103"/>
      <c r="FOS28" s="103"/>
      <c r="FOT28" s="103"/>
      <c r="FOU28" s="103"/>
      <c r="FOV28" s="103"/>
      <c r="FOW28" s="103"/>
      <c r="FOX28" s="103"/>
      <c r="FOY28" s="103"/>
      <c r="FOZ28" s="103"/>
      <c r="FPA28" s="103"/>
      <c r="FPB28" s="103"/>
      <c r="FPC28" s="103"/>
      <c r="FPD28" s="103"/>
      <c r="FPE28" s="103"/>
      <c r="FPF28" s="103"/>
      <c r="FPG28" s="103"/>
      <c r="FPH28" s="103"/>
      <c r="FPI28" s="103"/>
      <c r="FPJ28" s="103"/>
      <c r="FPK28" s="103"/>
      <c r="FPL28" s="103"/>
      <c r="FPM28" s="103"/>
      <c r="FPN28" s="103"/>
      <c r="FPO28" s="103"/>
      <c r="FPP28" s="103"/>
      <c r="FPQ28" s="103"/>
      <c r="FPR28" s="103"/>
      <c r="FPS28" s="103"/>
      <c r="FPT28" s="103"/>
      <c r="FPU28" s="103"/>
      <c r="FPV28" s="103"/>
      <c r="FPW28" s="103"/>
      <c r="FPX28" s="103"/>
      <c r="FPY28" s="103"/>
      <c r="FPZ28" s="103"/>
      <c r="FQA28" s="103"/>
      <c r="FQB28" s="103"/>
      <c r="FQC28" s="103"/>
      <c r="FQD28" s="103"/>
      <c r="FQE28" s="103"/>
      <c r="FQF28" s="103"/>
      <c r="FQG28" s="103"/>
      <c r="FQH28" s="103"/>
      <c r="FQI28" s="103"/>
      <c r="FQJ28" s="103"/>
      <c r="FQK28" s="103"/>
      <c r="FQL28" s="103"/>
      <c r="FQM28" s="103"/>
      <c r="FQN28" s="103"/>
      <c r="FQO28" s="103"/>
      <c r="FQP28" s="103"/>
      <c r="FQQ28" s="103"/>
      <c r="FQR28" s="103"/>
      <c r="FQS28" s="103"/>
      <c r="FQT28" s="103"/>
      <c r="FQU28" s="103"/>
      <c r="FQV28" s="103"/>
      <c r="FQW28" s="103"/>
      <c r="FQX28" s="103"/>
      <c r="FQY28" s="103"/>
      <c r="FQZ28" s="103"/>
      <c r="FRA28" s="103"/>
      <c r="FRB28" s="103"/>
      <c r="FRC28" s="103"/>
      <c r="FRD28" s="103"/>
      <c r="FRE28" s="103"/>
      <c r="FRF28" s="103"/>
      <c r="FRG28" s="103"/>
      <c r="FRH28" s="103"/>
      <c r="FRI28" s="103"/>
      <c r="FRJ28" s="103"/>
      <c r="FRK28" s="103"/>
      <c r="FRL28" s="103"/>
      <c r="FRM28" s="103"/>
      <c r="FRN28" s="103"/>
      <c r="FRO28" s="103"/>
      <c r="FRP28" s="103"/>
      <c r="FRQ28" s="103"/>
      <c r="FRR28" s="103"/>
      <c r="FRS28" s="103"/>
      <c r="FRT28" s="103"/>
      <c r="FRU28" s="103"/>
      <c r="FRV28" s="103"/>
      <c r="FRW28" s="103"/>
      <c r="FRX28" s="103"/>
      <c r="FRY28" s="103"/>
      <c r="FRZ28" s="103"/>
      <c r="FSA28" s="103"/>
      <c r="FSB28" s="103"/>
      <c r="FSC28" s="103"/>
      <c r="FSD28" s="103"/>
      <c r="FSE28" s="103"/>
      <c r="FSF28" s="103"/>
      <c r="FSG28" s="103"/>
      <c r="FSH28" s="103"/>
      <c r="FSI28" s="103"/>
      <c r="FSJ28" s="103"/>
      <c r="FSK28" s="103"/>
      <c r="FSL28" s="103"/>
      <c r="FSM28" s="103"/>
      <c r="FSN28" s="103"/>
      <c r="FSO28" s="103"/>
      <c r="FSP28" s="103"/>
      <c r="FSQ28" s="103"/>
      <c r="FSR28" s="103"/>
      <c r="FSS28" s="103"/>
      <c r="FST28" s="103"/>
      <c r="FSU28" s="103"/>
      <c r="FSV28" s="103"/>
      <c r="FSW28" s="103"/>
      <c r="FSX28" s="103"/>
      <c r="FSY28" s="103"/>
      <c r="FSZ28" s="103"/>
      <c r="FTA28" s="103"/>
      <c r="FTB28" s="103"/>
      <c r="FTC28" s="103"/>
      <c r="FTD28" s="103"/>
      <c r="FTE28" s="103"/>
      <c r="FTF28" s="103"/>
      <c r="FTG28" s="103"/>
      <c r="FTH28" s="103"/>
      <c r="FTI28" s="103"/>
      <c r="FTJ28" s="103"/>
      <c r="FTK28" s="103"/>
      <c r="FTL28" s="103"/>
      <c r="FTM28" s="103"/>
      <c r="FTN28" s="103"/>
      <c r="FTO28" s="103"/>
      <c r="FTP28" s="103"/>
      <c r="FTQ28" s="103"/>
      <c r="FTR28" s="103"/>
      <c r="FTS28" s="103"/>
      <c r="FTT28" s="103"/>
      <c r="FTU28" s="103"/>
      <c r="FTV28" s="103"/>
      <c r="FTW28" s="103"/>
      <c r="FTX28" s="103"/>
      <c r="FTY28" s="103"/>
      <c r="FTZ28" s="103"/>
      <c r="FUA28" s="103"/>
      <c r="FUB28" s="103"/>
      <c r="FUC28" s="103"/>
      <c r="FUD28" s="103"/>
      <c r="FUE28" s="103"/>
      <c r="FUF28" s="103"/>
      <c r="FUG28" s="103"/>
      <c r="FUH28" s="103"/>
      <c r="FUI28" s="103"/>
      <c r="FUJ28" s="103"/>
      <c r="FUK28" s="103"/>
      <c r="FUL28" s="103"/>
      <c r="FUM28" s="103"/>
      <c r="FUN28" s="103"/>
      <c r="FUO28" s="103"/>
      <c r="FUP28" s="103"/>
      <c r="FUQ28" s="103"/>
      <c r="FUR28" s="103"/>
      <c r="FUS28" s="103"/>
      <c r="FUT28" s="103"/>
      <c r="FUU28" s="103"/>
      <c r="FUV28" s="103"/>
      <c r="FUW28" s="103"/>
      <c r="FUX28" s="103"/>
      <c r="FUY28" s="103"/>
      <c r="FUZ28" s="103"/>
      <c r="FVA28" s="103"/>
      <c r="FVB28" s="103"/>
      <c r="FVC28" s="103"/>
      <c r="FVD28" s="103"/>
      <c r="FVE28" s="103"/>
      <c r="FVF28" s="103"/>
      <c r="FVG28" s="103"/>
      <c r="FVH28" s="103"/>
      <c r="FVI28" s="103"/>
      <c r="FVJ28" s="103"/>
      <c r="FVK28" s="103"/>
      <c r="FVL28" s="103"/>
      <c r="FVM28" s="103"/>
      <c r="FVN28" s="103"/>
      <c r="FVO28" s="103"/>
      <c r="FVP28" s="103"/>
      <c r="FVQ28" s="103"/>
      <c r="FVR28" s="103"/>
      <c r="FVS28" s="103"/>
      <c r="FVT28" s="103"/>
      <c r="FVU28" s="103"/>
      <c r="FVV28" s="103"/>
      <c r="FVW28" s="103"/>
      <c r="FVX28" s="103"/>
      <c r="FVY28" s="103"/>
      <c r="FVZ28" s="103"/>
      <c r="FWA28" s="103"/>
      <c r="FWB28" s="103"/>
      <c r="FWC28" s="103"/>
      <c r="FWD28" s="103"/>
      <c r="FWE28" s="103"/>
      <c r="FWF28" s="103"/>
      <c r="FWG28" s="103"/>
      <c r="FWH28" s="103"/>
      <c r="FWI28" s="103"/>
      <c r="FWJ28" s="103"/>
      <c r="FWK28" s="103"/>
      <c r="FWL28" s="103"/>
      <c r="FWM28" s="103"/>
      <c r="FWN28" s="103"/>
      <c r="FWO28" s="103"/>
      <c r="FWP28" s="103"/>
      <c r="FWQ28" s="103"/>
      <c r="FWR28" s="103"/>
      <c r="FWS28" s="103"/>
      <c r="FWT28" s="103"/>
      <c r="FWU28" s="103"/>
      <c r="FWV28" s="103"/>
      <c r="FWW28" s="103"/>
      <c r="FWX28" s="103"/>
      <c r="FWY28" s="103"/>
      <c r="FWZ28" s="103"/>
      <c r="FXA28" s="103"/>
      <c r="FXB28" s="103"/>
      <c r="FXC28" s="103"/>
      <c r="FXD28" s="103"/>
      <c r="FXE28" s="103"/>
      <c r="FXF28" s="103"/>
      <c r="FXG28" s="103"/>
      <c r="FXH28" s="103"/>
      <c r="FXI28" s="103"/>
      <c r="FXJ28" s="103"/>
      <c r="FXK28" s="103"/>
      <c r="FXL28" s="103"/>
      <c r="FXM28" s="103"/>
      <c r="FXN28" s="103"/>
      <c r="FXO28" s="103"/>
      <c r="FXP28" s="103"/>
      <c r="FXQ28" s="103"/>
      <c r="FXR28" s="103"/>
      <c r="FXS28" s="103"/>
      <c r="FXT28" s="103"/>
      <c r="FXU28" s="103"/>
      <c r="FXV28" s="103"/>
      <c r="FXW28" s="103"/>
      <c r="FXX28" s="103"/>
      <c r="FXY28" s="103"/>
      <c r="FXZ28" s="103"/>
      <c r="FYA28" s="103"/>
      <c r="FYB28" s="103"/>
      <c r="FYC28" s="103"/>
      <c r="FYD28" s="103"/>
      <c r="FYE28" s="103"/>
      <c r="FYF28" s="103"/>
      <c r="FYG28" s="103"/>
      <c r="FYH28" s="103"/>
      <c r="FYI28" s="103"/>
      <c r="FYJ28" s="103"/>
      <c r="FYK28" s="103"/>
      <c r="FYL28" s="103"/>
      <c r="FYM28" s="103"/>
      <c r="FYN28" s="103"/>
      <c r="FYO28" s="103"/>
      <c r="FYP28" s="103"/>
      <c r="FYQ28" s="103"/>
      <c r="FYR28" s="103"/>
      <c r="FYS28" s="103"/>
      <c r="FYT28" s="103"/>
      <c r="FYU28" s="103"/>
      <c r="FYV28" s="103"/>
      <c r="FYW28" s="103"/>
      <c r="FYX28" s="103"/>
      <c r="FYY28" s="103"/>
      <c r="FYZ28" s="103"/>
      <c r="FZA28" s="103"/>
      <c r="FZB28" s="103"/>
      <c r="FZC28" s="103"/>
      <c r="FZD28" s="103"/>
      <c r="FZE28" s="103"/>
      <c r="FZF28" s="103"/>
      <c r="FZG28" s="103"/>
      <c r="FZH28" s="103"/>
      <c r="FZI28" s="103"/>
      <c r="FZJ28" s="103"/>
      <c r="FZK28" s="103"/>
      <c r="FZL28" s="103"/>
      <c r="FZM28" s="103"/>
      <c r="FZN28" s="103"/>
      <c r="FZO28" s="103"/>
      <c r="FZP28" s="103"/>
      <c r="FZQ28" s="103"/>
      <c r="FZR28" s="103"/>
      <c r="FZS28" s="103"/>
      <c r="FZT28" s="103"/>
      <c r="FZU28" s="103"/>
      <c r="FZV28" s="103"/>
      <c r="FZW28" s="103"/>
      <c r="FZX28" s="103"/>
      <c r="FZY28" s="103"/>
      <c r="FZZ28" s="103"/>
      <c r="GAA28" s="103"/>
      <c r="GAB28" s="103"/>
      <c r="GAC28" s="103"/>
      <c r="GAD28" s="103"/>
      <c r="GAE28" s="103"/>
      <c r="GAF28" s="103"/>
      <c r="GAG28" s="103"/>
      <c r="GAH28" s="103"/>
      <c r="GAI28" s="103"/>
      <c r="GAJ28" s="103"/>
      <c r="GAK28" s="103"/>
      <c r="GAL28" s="103"/>
      <c r="GAM28" s="103"/>
      <c r="GAN28" s="103"/>
      <c r="GAO28" s="103"/>
      <c r="GAP28" s="103"/>
      <c r="GAQ28" s="103"/>
      <c r="GAR28" s="103"/>
      <c r="GAS28" s="103"/>
      <c r="GAT28" s="103"/>
      <c r="GAU28" s="103"/>
      <c r="GAV28" s="103"/>
      <c r="GAW28" s="103"/>
      <c r="GAX28" s="103"/>
      <c r="GAY28" s="103"/>
      <c r="GAZ28" s="103"/>
      <c r="GBA28" s="103"/>
      <c r="GBB28" s="103"/>
      <c r="GBC28" s="103"/>
      <c r="GBD28" s="103"/>
      <c r="GBE28" s="103"/>
      <c r="GBF28" s="103"/>
      <c r="GBG28" s="103"/>
      <c r="GBH28" s="103"/>
      <c r="GBI28" s="103"/>
      <c r="GBJ28" s="103"/>
      <c r="GBK28" s="103"/>
      <c r="GBL28" s="103"/>
      <c r="GBM28" s="103"/>
      <c r="GBN28" s="103"/>
      <c r="GBO28" s="103"/>
      <c r="GBP28" s="103"/>
      <c r="GBQ28" s="103"/>
      <c r="GBR28" s="103"/>
      <c r="GBS28" s="103"/>
      <c r="GBT28" s="103"/>
      <c r="GBU28" s="103"/>
      <c r="GBV28" s="103"/>
      <c r="GBW28" s="103"/>
      <c r="GBX28" s="103"/>
      <c r="GBY28" s="103"/>
      <c r="GBZ28" s="103"/>
      <c r="GCA28" s="103"/>
      <c r="GCB28" s="103"/>
      <c r="GCC28" s="103"/>
      <c r="GCD28" s="103"/>
      <c r="GCE28" s="103"/>
      <c r="GCF28" s="103"/>
      <c r="GCG28" s="103"/>
      <c r="GCH28" s="103"/>
      <c r="GCI28" s="103"/>
      <c r="GCJ28" s="103"/>
      <c r="GCK28" s="103"/>
      <c r="GCL28" s="103"/>
      <c r="GCM28" s="103"/>
      <c r="GCN28" s="103"/>
      <c r="GCO28" s="103"/>
      <c r="GCP28" s="103"/>
      <c r="GCQ28" s="103"/>
      <c r="GCR28" s="103"/>
      <c r="GCS28" s="103"/>
      <c r="GCT28" s="103"/>
      <c r="GCU28" s="103"/>
      <c r="GCV28" s="103"/>
      <c r="GCW28" s="103"/>
      <c r="GCX28" s="103"/>
      <c r="GCY28" s="103"/>
      <c r="GCZ28" s="103"/>
      <c r="GDA28" s="103"/>
      <c r="GDB28" s="103"/>
      <c r="GDC28" s="103"/>
      <c r="GDD28" s="103"/>
      <c r="GDE28" s="103"/>
      <c r="GDF28" s="103"/>
      <c r="GDG28" s="103"/>
      <c r="GDH28" s="103"/>
      <c r="GDI28" s="103"/>
      <c r="GDJ28" s="103"/>
      <c r="GDK28" s="103"/>
      <c r="GDL28" s="103"/>
      <c r="GDM28" s="103"/>
      <c r="GDN28" s="103"/>
      <c r="GDO28" s="103"/>
      <c r="GDP28" s="103"/>
      <c r="GDQ28" s="103"/>
      <c r="GDR28" s="103"/>
      <c r="GDS28" s="103"/>
      <c r="GDT28" s="103"/>
      <c r="GDU28" s="103"/>
      <c r="GDV28" s="103"/>
      <c r="GDW28" s="103"/>
      <c r="GDX28" s="103"/>
      <c r="GDY28" s="103"/>
      <c r="GDZ28" s="103"/>
      <c r="GEA28" s="103"/>
      <c r="GEB28" s="103"/>
      <c r="GEC28" s="103"/>
      <c r="GED28" s="103"/>
      <c r="GEE28" s="103"/>
      <c r="GEF28" s="103"/>
      <c r="GEG28" s="103"/>
      <c r="GEH28" s="103"/>
      <c r="GEI28" s="103"/>
      <c r="GEJ28" s="103"/>
      <c r="GEK28" s="103"/>
      <c r="GEL28" s="103"/>
      <c r="GEM28" s="103"/>
      <c r="GEN28" s="103"/>
      <c r="GEO28" s="103"/>
      <c r="GEP28" s="103"/>
      <c r="GEQ28" s="103"/>
      <c r="GER28" s="103"/>
      <c r="GES28" s="103"/>
      <c r="GET28" s="103"/>
      <c r="GEU28" s="103"/>
      <c r="GEV28" s="103"/>
      <c r="GEW28" s="103"/>
      <c r="GEX28" s="103"/>
      <c r="GEY28" s="103"/>
      <c r="GEZ28" s="103"/>
      <c r="GFA28" s="103"/>
      <c r="GFB28" s="103"/>
      <c r="GFC28" s="103"/>
      <c r="GFD28" s="103"/>
      <c r="GFE28" s="103"/>
      <c r="GFF28" s="103"/>
      <c r="GFG28" s="103"/>
      <c r="GFH28" s="103"/>
      <c r="GFI28" s="103"/>
      <c r="GFJ28" s="103"/>
      <c r="GFK28" s="103"/>
      <c r="GFL28" s="103"/>
      <c r="GFM28" s="103"/>
      <c r="GFN28" s="103"/>
      <c r="GFO28" s="103"/>
      <c r="GFP28" s="103"/>
      <c r="GFQ28" s="103"/>
      <c r="GFR28" s="103"/>
      <c r="GFS28" s="103"/>
      <c r="GFT28" s="103"/>
      <c r="GFU28" s="103"/>
      <c r="GFV28" s="103"/>
      <c r="GFW28" s="103"/>
      <c r="GFX28" s="103"/>
      <c r="GFY28" s="103"/>
      <c r="GFZ28" s="103"/>
      <c r="GGA28" s="103"/>
      <c r="GGB28" s="103"/>
      <c r="GGC28" s="103"/>
      <c r="GGD28" s="103"/>
      <c r="GGE28" s="103"/>
      <c r="GGF28" s="103"/>
      <c r="GGG28" s="103"/>
      <c r="GGH28" s="103"/>
      <c r="GGI28" s="103"/>
      <c r="GGJ28" s="103"/>
      <c r="GGK28" s="103"/>
      <c r="GGL28" s="103"/>
      <c r="GGM28" s="103"/>
      <c r="GGN28" s="103"/>
      <c r="GGO28" s="103"/>
      <c r="GGP28" s="103"/>
      <c r="GGQ28" s="103"/>
      <c r="GGR28" s="103"/>
      <c r="GGS28" s="103"/>
      <c r="GGT28" s="103"/>
      <c r="GGU28" s="103"/>
      <c r="GGV28" s="103"/>
      <c r="GGW28" s="103"/>
      <c r="GGX28" s="103"/>
      <c r="GGY28" s="103"/>
      <c r="GGZ28" s="103"/>
      <c r="GHA28" s="103"/>
      <c r="GHB28" s="103"/>
      <c r="GHC28" s="103"/>
      <c r="GHD28" s="103"/>
      <c r="GHE28" s="103"/>
      <c r="GHF28" s="103"/>
      <c r="GHG28" s="103"/>
      <c r="GHH28" s="103"/>
      <c r="GHI28" s="103"/>
      <c r="GHJ28" s="103"/>
      <c r="GHK28" s="103"/>
      <c r="GHL28" s="103"/>
      <c r="GHM28" s="103"/>
      <c r="GHN28" s="103"/>
      <c r="GHO28" s="103"/>
      <c r="GHP28" s="103"/>
      <c r="GHQ28" s="103"/>
      <c r="GHR28" s="103"/>
      <c r="GHS28" s="103"/>
      <c r="GHT28" s="103"/>
      <c r="GHU28" s="103"/>
      <c r="GHV28" s="103"/>
      <c r="GHW28" s="103"/>
      <c r="GHX28" s="103"/>
      <c r="GHY28" s="103"/>
      <c r="GHZ28" s="103"/>
      <c r="GIA28" s="103"/>
      <c r="GIB28" s="103"/>
      <c r="GIC28" s="103"/>
      <c r="GID28" s="103"/>
      <c r="GIE28" s="103"/>
      <c r="GIF28" s="103"/>
      <c r="GIG28" s="103"/>
      <c r="GIH28" s="103"/>
      <c r="GII28" s="103"/>
      <c r="GIJ28" s="103"/>
      <c r="GIK28" s="103"/>
      <c r="GIL28" s="103"/>
      <c r="GIM28" s="103"/>
      <c r="GIN28" s="103"/>
      <c r="GIO28" s="103"/>
      <c r="GIP28" s="103"/>
      <c r="GIQ28" s="103"/>
      <c r="GIR28" s="103"/>
      <c r="GIS28" s="103"/>
      <c r="GIT28" s="103"/>
      <c r="GIU28" s="103"/>
      <c r="GIV28" s="103"/>
      <c r="GIW28" s="103"/>
      <c r="GIX28" s="103"/>
      <c r="GIY28" s="103"/>
      <c r="GIZ28" s="103"/>
      <c r="GJA28" s="103"/>
      <c r="GJB28" s="103"/>
      <c r="GJC28" s="103"/>
      <c r="GJD28" s="103"/>
      <c r="GJE28" s="103"/>
      <c r="GJF28" s="103"/>
      <c r="GJG28" s="103"/>
      <c r="GJH28" s="103"/>
      <c r="GJI28" s="103"/>
      <c r="GJJ28" s="103"/>
      <c r="GJK28" s="103"/>
      <c r="GJL28" s="103"/>
      <c r="GJM28" s="103"/>
      <c r="GJN28" s="103"/>
      <c r="GJO28" s="103"/>
      <c r="GJP28" s="103"/>
      <c r="GJQ28" s="103"/>
      <c r="GJR28" s="103"/>
      <c r="GJS28" s="103"/>
      <c r="GJT28" s="103"/>
      <c r="GJU28" s="103"/>
      <c r="GJV28" s="103"/>
      <c r="GJW28" s="103"/>
      <c r="GJX28" s="103"/>
      <c r="GJY28" s="103"/>
      <c r="GJZ28" s="103"/>
      <c r="GKA28" s="103"/>
      <c r="GKB28" s="103"/>
      <c r="GKC28" s="103"/>
      <c r="GKD28" s="103"/>
      <c r="GKE28" s="103"/>
      <c r="GKF28" s="103"/>
      <c r="GKG28" s="103"/>
      <c r="GKH28" s="103"/>
      <c r="GKI28" s="103"/>
      <c r="GKJ28" s="103"/>
      <c r="GKK28" s="103"/>
      <c r="GKL28" s="103"/>
      <c r="GKM28" s="103"/>
      <c r="GKN28" s="103"/>
      <c r="GKO28" s="103"/>
      <c r="GKP28" s="103"/>
      <c r="GKQ28" s="103"/>
      <c r="GKR28" s="103"/>
      <c r="GKS28" s="103"/>
      <c r="GKT28" s="103"/>
      <c r="GKU28" s="103"/>
      <c r="GKV28" s="103"/>
      <c r="GKW28" s="103"/>
      <c r="GKX28" s="103"/>
      <c r="GKY28" s="103"/>
      <c r="GKZ28" s="103"/>
      <c r="GLA28" s="103"/>
      <c r="GLB28" s="103"/>
      <c r="GLC28" s="103"/>
      <c r="GLD28" s="103"/>
      <c r="GLE28" s="103"/>
      <c r="GLF28" s="103"/>
      <c r="GLG28" s="103"/>
      <c r="GLH28" s="103"/>
      <c r="GLI28" s="103"/>
      <c r="GLJ28" s="103"/>
      <c r="GLK28" s="103"/>
      <c r="GLL28" s="103"/>
      <c r="GLM28" s="103"/>
      <c r="GLN28" s="103"/>
      <c r="GLO28" s="103"/>
      <c r="GLP28" s="103"/>
      <c r="GLQ28" s="103"/>
      <c r="GLR28" s="103"/>
      <c r="GLS28" s="103"/>
      <c r="GLT28" s="103"/>
      <c r="GLU28" s="103"/>
      <c r="GLV28" s="103"/>
      <c r="GLW28" s="103"/>
      <c r="GLX28" s="103"/>
      <c r="GLY28" s="103"/>
      <c r="GLZ28" s="103"/>
      <c r="GMA28" s="103"/>
      <c r="GMB28" s="103"/>
      <c r="GMC28" s="103"/>
      <c r="GMD28" s="103"/>
      <c r="GME28" s="103"/>
      <c r="GMF28" s="103"/>
      <c r="GMG28" s="103"/>
      <c r="GMH28" s="103"/>
      <c r="GMI28" s="103"/>
      <c r="GMJ28" s="103"/>
      <c r="GMK28" s="103"/>
      <c r="GML28" s="103"/>
      <c r="GMM28" s="103"/>
      <c r="GMN28" s="103"/>
      <c r="GMO28" s="103"/>
      <c r="GMP28" s="103"/>
      <c r="GMQ28" s="103"/>
      <c r="GMR28" s="103"/>
      <c r="GMS28" s="103"/>
      <c r="GMT28" s="103"/>
      <c r="GMU28" s="103"/>
      <c r="GMV28" s="103"/>
      <c r="GMW28" s="103"/>
      <c r="GMX28" s="103"/>
      <c r="GMY28" s="103"/>
      <c r="GMZ28" s="103"/>
      <c r="GNA28" s="103"/>
      <c r="GNB28" s="103"/>
      <c r="GNC28" s="103"/>
      <c r="GND28" s="103"/>
      <c r="GNE28" s="103"/>
      <c r="GNF28" s="103"/>
      <c r="GNG28" s="103"/>
      <c r="GNH28" s="103"/>
      <c r="GNI28" s="103"/>
      <c r="GNJ28" s="103"/>
      <c r="GNK28" s="103"/>
      <c r="GNL28" s="103"/>
      <c r="GNM28" s="103"/>
      <c r="GNN28" s="103"/>
      <c r="GNO28" s="103"/>
      <c r="GNP28" s="103"/>
      <c r="GNQ28" s="103"/>
      <c r="GNR28" s="103"/>
      <c r="GNS28" s="103"/>
      <c r="GNT28" s="103"/>
      <c r="GNU28" s="103"/>
      <c r="GNV28" s="103"/>
      <c r="GNW28" s="103"/>
      <c r="GNX28" s="103"/>
      <c r="GNY28" s="103"/>
      <c r="GNZ28" s="103"/>
      <c r="GOA28" s="103"/>
      <c r="GOB28" s="103"/>
      <c r="GOC28" s="103"/>
      <c r="GOD28" s="103"/>
      <c r="GOE28" s="103"/>
      <c r="GOF28" s="103"/>
      <c r="GOG28" s="103"/>
      <c r="GOH28" s="103"/>
      <c r="GOI28" s="103"/>
      <c r="GOJ28" s="103"/>
      <c r="GOK28" s="103"/>
      <c r="GOL28" s="103"/>
      <c r="GOM28" s="103"/>
      <c r="GON28" s="103"/>
      <c r="GOO28" s="103"/>
      <c r="GOP28" s="103"/>
      <c r="GOQ28" s="103"/>
      <c r="GOR28" s="103"/>
      <c r="GOS28" s="103"/>
      <c r="GOT28" s="103"/>
      <c r="GOU28" s="103"/>
      <c r="GOV28" s="103"/>
      <c r="GOW28" s="103"/>
      <c r="GOX28" s="103"/>
      <c r="GOY28" s="103"/>
      <c r="GOZ28" s="103"/>
      <c r="GPA28" s="103"/>
      <c r="GPB28" s="103"/>
      <c r="GPC28" s="103"/>
      <c r="GPD28" s="103"/>
      <c r="GPE28" s="103"/>
      <c r="GPF28" s="103"/>
      <c r="GPG28" s="103"/>
      <c r="GPH28" s="103"/>
      <c r="GPI28" s="103"/>
      <c r="GPJ28" s="103"/>
      <c r="GPK28" s="103"/>
      <c r="GPL28" s="103"/>
      <c r="GPM28" s="103"/>
      <c r="GPN28" s="103"/>
      <c r="GPO28" s="103"/>
      <c r="GPP28" s="103"/>
      <c r="GPQ28" s="103"/>
      <c r="GPR28" s="103"/>
      <c r="GPS28" s="103"/>
      <c r="GPT28" s="103"/>
      <c r="GPU28" s="103"/>
      <c r="GPV28" s="103"/>
      <c r="GPW28" s="103"/>
      <c r="GPX28" s="103"/>
      <c r="GPY28" s="103"/>
      <c r="GPZ28" s="103"/>
      <c r="GQA28" s="103"/>
      <c r="GQB28" s="103"/>
      <c r="GQC28" s="103"/>
      <c r="GQD28" s="103"/>
      <c r="GQE28" s="103"/>
      <c r="GQF28" s="103"/>
      <c r="GQG28" s="103"/>
      <c r="GQH28" s="103"/>
      <c r="GQI28" s="103"/>
      <c r="GQJ28" s="103"/>
      <c r="GQK28" s="103"/>
      <c r="GQL28" s="103"/>
      <c r="GQM28" s="103"/>
      <c r="GQN28" s="103"/>
      <c r="GQO28" s="103"/>
      <c r="GQP28" s="103"/>
      <c r="GQQ28" s="103"/>
      <c r="GQR28" s="103"/>
      <c r="GQS28" s="103"/>
      <c r="GQT28" s="103"/>
      <c r="GQU28" s="103"/>
      <c r="GQV28" s="103"/>
      <c r="GQW28" s="103"/>
      <c r="GQX28" s="103"/>
      <c r="GQY28" s="103"/>
      <c r="GQZ28" s="103"/>
      <c r="GRA28" s="103"/>
      <c r="GRB28" s="103"/>
      <c r="GRC28" s="103"/>
      <c r="GRD28" s="103"/>
      <c r="GRE28" s="103"/>
      <c r="GRF28" s="103"/>
      <c r="GRG28" s="103"/>
      <c r="GRH28" s="103"/>
      <c r="GRI28" s="103"/>
      <c r="GRJ28" s="103"/>
      <c r="GRK28" s="103"/>
      <c r="GRL28" s="103"/>
      <c r="GRM28" s="103"/>
      <c r="GRN28" s="103"/>
      <c r="GRO28" s="103"/>
      <c r="GRP28" s="103"/>
      <c r="GRQ28" s="103"/>
      <c r="GRR28" s="103"/>
      <c r="GRS28" s="103"/>
      <c r="GRT28" s="103"/>
      <c r="GRU28" s="103"/>
      <c r="GRV28" s="103"/>
      <c r="GRW28" s="103"/>
      <c r="GRX28" s="103"/>
      <c r="GRY28" s="103"/>
      <c r="GRZ28" s="103"/>
      <c r="GSA28" s="103"/>
      <c r="GSB28" s="103"/>
      <c r="GSC28" s="103"/>
      <c r="GSD28" s="103"/>
      <c r="GSE28" s="103"/>
      <c r="GSF28" s="103"/>
      <c r="GSG28" s="103"/>
      <c r="GSH28" s="103"/>
      <c r="GSI28" s="103"/>
      <c r="GSJ28" s="103"/>
      <c r="GSK28" s="103"/>
      <c r="GSL28" s="103"/>
      <c r="GSM28" s="103"/>
      <c r="GSN28" s="103"/>
      <c r="GSO28" s="103"/>
      <c r="GSP28" s="103"/>
      <c r="GSQ28" s="103"/>
      <c r="GSR28" s="103"/>
      <c r="GSS28" s="103"/>
      <c r="GST28" s="103"/>
      <c r="GSU28" s="103"/>
      <c r="GSV28" s="103"/>
      <c r="GSW28" s="103"/>
      <c r="GSX28" s="103"/>
      <c r="GSY28" s="103"/>
      <c r="GSZ28" s="103"/>
      <c r="GTA28" s="103"/>
      <c r="GTB28" s="103"/>
      <c r="GTC28" s="103"/>
      <c r="GTD28" s="103"/>
      <c r="GTE28" s="103"/>
      <c r="GTF28" s="103"/>
      <c r="GTG28" s="103"/>
      <c r="GTH28" s="103"/>
      <c r="GTI28" s="103"/>
      <c r="GTJ28" s="103"/>
      <c r="GTK28" s="103"/>
      <c r="GTL28" s="103"/>
      <c r="GTM28" s="103"/>
      <c r="GTN28" s="103"/>
      <c r="GTO28" s="103"/>
      <c r="GTP28" s="103"/>
      <c r="GTQ28" s="103"/>
      <c r="GTR28" s="103"/>
      <c r="GTS28" s="103"/>
      <c r="GTT28" s="103"/>
      <c r="GTU28" s="103"/>
      <c r="GTV28" s="103"/>
      <c r="GTW28" s="103"/>
      <c r="GTX28" s="103"/>
      <c r="GTY28" s="103"/>
      <c r="GTZ28" s="103"/>
      <c r="GUA28" s="103"/>
      <c r="GUB28" s="103"/>
      <c r="GUC28" s="103"/>
      <c r="GUD28" s="103"/>
      <c r="GUE28" s="103"/>
      <c r="GUF28" s="103"/>
      <c r="GUG28" s="103"/>
      <c r="GUH28" s="103"/>
      <c r="GUI28" s="103"/>
      <c r="GUJ28" s="103"/>
      <c r="GUK28" s="103"/>
      <c r="GUL28" s="103"/>
      <c r="GUM28" s="103"/>
      <c r="GUN28" s="103"/>
      <c r="GUO28" s="103"/>
      <c r="GUP28" s="103"/>
      <c r="GUQ28" s="103"/>
      <c r="GUR28" s="103"/>
      <c r="GUS28" s="103"/>
      <c r="GUT28" s="103"/>
      <c r="GUU28" s="103"/>
      <c r="GUV28" s="103"/>
      <c r="GUW28" s="103"/>
      <c r="GUX28" s="103"/>
      <c r="GUY28" s="103"/>
      <c r="GUZ28" s="103"/>
      <c r="GVA28" s="103"/>
      <c r="GVB28" s="103"/>
      <c r="GVC28" s="103"/>
      <c r="GVD28" s="103"/>
      <c r="GVE28" s="103"/>
      <c r="GVF28" s="103"/>
      <c r="GVG28" s="103"/>
      <c r="GVH28" s="103"/>
      <c r="GVI28" s="103"/>
      <c r="GVJ28" s="103"/>
      <c r="GVK28" s="103"/>
      <c r="GVL28" s="103"/>
      <c r="GVM28" s="103"/>
      <c r="GVN28" s="103"/>
      <c r="GVO28" s="103"/>
      <c r="GVP28" s="103"/>
      <c r="GVQ28" s="103"/>
      <c r="GVR28" s="103"/>
      <c r="GVS28" s="103"/>
      <c r="GVT28" s="103"/>
      <c r="GVU28" s="103"/>
      <c r="GVV28" s="103"/>
      <c r="GVW28" s="103"/>
      <c r="GVX28" s="103"/>
      <c r="GVY28" s="103"/>
      <c r="GVZ28" s="103"/>
      <c r="GWA28" s="103"/>
      <c r="GWB28" s="103"/>
      <c r="GWC28" s="103"/>
      <c r="GWD28" s="103"/>
      <c r="GWE28" s="103"/>
      <c r="GWF28" s="103"/>
      <c r="GWG28" s="103"/>
      <c r="GWH28" s="103"/>
      <c r="GWI28" s="103"/>
      <c r="GWJ28" s="103"/>
      <c r="GWK28" s="103"/>
      <c r="GWL28" s="103"/>
      <c r="GWM28" s="103"/>
      <c r="GWN28" s="103"/>
      <c r="GWO28" s="103"/>
      <c r="GWP28" s="103"/>
      <c r="GWQ28" s="103"/>
      <c r="GWR28" s="103"/>
      <c r="GWS28" s="103"/>
      <c r="GWT28" s="103"/>
      <c r="GWU28" s="103"/>
      <c r="GWV28" s="103"/>
      <c r="GWW28" s="103"/>
      <c r="GWX28" s="103"/>
      <c r="GWY28" s="103"/>
      <c r="GWZ28" s="103"/>
      <c r="GXA28" s="103"/>
      <c r="GXB28" s="103"/>
      <c r="GXC28" s="103"/>
      <c r="GXD28" s="103"/>
      <c r="GXE28" s="103"/>
      <c r="GXF28" s="103"/>
      <c r="GXG28" s="103"/>
      <c r="GXH28" s="103"/>
      <c r="GXI28" s="103"/>
      <c r="GXJ28" s="103"/>
      <c r="GXK28" s="103"/>
      <c r="GXL28" s="103"/>
      <c r="GXM28" s="103"/>
      <c r="GXN28" s="103"/>
      <c r="GXO28" s="103"/>
      <c r="GXP28" s="103"/>
      <c r="GXQ28" s="103"/>
      <c r="GXR28" s="103"/>
      <c r="GXS28" s="103"/>
      <c r="GXT28" s="103"/>
      <c r="GXU28" s="103"/>
      <c r="GXV28" s="103"/>
      <c r="GXW28" s="103"/>
      <c r="GXX28" s="103"/>
      <c r="GXY28" s="103"/>
      <c r="GXZ28" s="103"/>
      <c r="GYA28" s="103"/>
      <c r="GYB28" s="103"/>
      <c r="GYC28" s="103"/>
      <c r="GYD28" s="103"/>
      <c r="GYE28" s="103"/>
      <c r="GYF28" s="103"/>
      <c r="GYG28" s="103"/>
      <c r="GYH28" s="103"/>
      <c r="GYI28" s="103"/>
      <c r="GYJ28" s="103"/>
      <c r="GYK28" s="103"/>
      <c r="GYL28" s="103"/>
      <c r="GYM28" s="103"/>
      <c r="GYN28" s="103"/>
      <c r="GYO28" s="103"/>
      <c r="GYP28" s="103"/>
      <c r="GYQ28" s="103"/>
      <c r="GYR28" s="103"/>
      <c r="GYS28" s="103"/>
      <c r="GYT28" s="103"/>
      <c r="GYU28" s="103"/>
      <c r="GYV28" s="103"/>
      <c r="GYW28" s="103"/>
      <c r="GYX28" s="103"/>
      <c r="GYY28" s="103"/>
      <c r="GYZ28" s="103"/>
      <c r="GZA28" s="103"/>
      <c r="GZB28" s="103"/>
      <c r="GZC28" s="103"/>
      <c r="GZD28" s="103"/>
      <c r="GZE28" s="103"/>
      <c r="GZF28" s="103"/>
      <c r="GZG28" s="103"/>
      <c r="GZH28" s="103"/>
      <c r="GZI28" s="103"/>
      <c r="GZJ28" s="103"/>
      <c r="GZK28" s="103"/>
      <c r="GZL28" s="103"/>
      <c r="GZM28" s="103"/>
      <c r="GZN28" s="103"/>
      <c r="GZO28" s="103"/>
      <c r="GZP28" s="103"/>
      <c r="GZQ28" s="103"/>
      <c r="GZR28" s="103"/>
      <c r="GZS28" s="103"/>
      <c r="GZT28" s="103"/>
      <c r="GZU28" s="103"/>
      <c r="GZV28" s="103"/>
      <c r="GZW28" s="103"/>
      <c r="GZX28" s="103"/>
      <c r="GZY28" s="103"/>
      <c r="GZZ28" s="103"/>
      <c r="HAA28" s="103"/>
      <c r="HAB28" s="103"/>
      <c r="HAC28" s="103"/>
      <c r="HAD28" s="103"/>
      <c r="HAE28" s="103"/>
      <c r="HAF28" s="103"/>
      <c r="HAG28" s="103"/>
      <c r="HAH28" s="103"/>
      <c r="HAI28" s="103"/>
      <c r="HAJ28" s="103"/>
      <c r="HAK28" s="103"/>
      <c r="HAL28" s="103"/>
      <c r="HAM28" s="103"/>
      <c r="HAN28" s="103"/>
      <c r="HAO28" s="103"/>
      <c r="HAP28" s="103"/>
      <c r="HAQ28" s="103"/>
      <c r="HAR28" s="103"/>
      <c r="HAS28" s="103"/>
      <c r="HAT28" s="103"/>
      <c r="HAU28" s="103"/>
      <c r="HAV28" s="103"/>
      <c r="HAW28" s="103"/>
      <c r="HAX28" s="103"/>
      <c r="HAY28" s="103"/>
      <c r="HAZ28" s="103"/>
      <c r="HBA28" s="103"/>
      <c r="HBB28" s="103"/>
      <c r="HBC28" s="103"/>
      <c r="HBD28" s="103"/>
      <c r="HBE28" s="103"/>
      <c r="HBF28" s="103"/>
      <c r="HBG28" s="103"/>
      <c r="HBH28" s="103"/>
      <c r="HBI28" s="103"/>
      <c r="HBJ28" s="103"/>
      <c r="HBK28" s="103"/>
      <c r="HBL28" s="103"/>
      <c r="HBM28" s="103"/>
      <c r="HBN28" s="103"/>
      <c r="HBO28" s="103"/>
      <c r="HBP28" s="103"/>
      <c r="HBQ28" s="103"/>
      <c r="HBR28" s="103"/>
      <c r="HBS28" s="103"/>
      <c r="HBT28" s="103"/>
      <c r="HBU28" s="103"/>
      <c r="HBV28" s="103"/>
      <c r="HBW28" s="103"/>
      <c r="HBX28" s="103"/>
      <c r="HBY28" s="103"/>
      <c r="HBZ28" s="103"/>
      <c r="HCA28" s="103"/>
      <c r="HCB28" s="103"/>
      <c r="HCC28" s="103"/>
      <c r="HCD28" s="103"/>
      <c r="HCE28" s="103"/>
      <c r="HCF28" s="103"/>
      <c r="HCG28" s="103"/>
      <c r="HCH28" s="103"/>
      <c r="HCI28" s="103"/>
      <c r="HCJ28" s="103"/>
      <c r="HCK28" s="103"/>
      <c r="HCL28" s="103"/>
      <c r="HCM28" s="103"/>
      <c r="HCN28" s="103"/>
      <c r="HCO28" s="103"/>
      <c r="HCP28" s="103"/>
      <c r="HCQ28" s="103"/>
      <c r="HCR28" s="103"/>
      <c r="HCS28" s="103"/>
      <c r="HCT28" s="103"/>
      <c r="HCU28" s="103"/>
      <c r="HCV28" s="103"/>
      <c r="HCW28" s="103"/>
      <c r="HCX28" s="103"/>
      <c r="HCY28" s="103"/>
      <c r="HCZ28" s="103"/>
      <c r="HDA28" s="103"/>
      <c r="HDB28" s="103"/>
      <c r="HDC28" s="103"/>
      <c r="HDD28" s="103"/>
      <c r="HDE28" s="103"/>
      <c r="HDF28" s="103"/>
      <c r="HDG28" s="103"/>
      <c r="HDH28" s="103"/>
      <c r="HDI28" s="103"/>
      <c r="HDJ28" s="103"/>
      <c r="HDK28" s="103"/>
      <c r="HDL28" s="103"/>
      <c r="HDM28" s="103"/>
      <c r="HDN28" s="103"/>
      <c r="HDO28" s="103"/>
      <c r="HDP28" s="103"/>
      <c r="HDQ28" s="103"/>
      <c r="HDR28" s="103"/>
      <c r="HDS28" s="103"/>
      <c r="HDT28" s="103"/>
      <c r="HDU28" s="103"/>
      <c r="HDV28" s="103"/>
      <c r="HDW28" s="103"/>
      <c r="HDX28" s="103"/>
      <c r="HDY28" s="103"/>
      <c r="HDZ28" s="103"/>
      <c r="HEA28" s="103"/>
      <c r="HEB28" s="103"/>
      <c r="HEC28" s="103"/>
      <c r="HED28" s="103"/>
      <c r="HEE28" s="103"/>
      <c r="HEF28" s="103"/>
      <c r="HEG28" s="103"/>
      <c r="HEH28" s="103"/>
      <c r="HEI28" s="103"/>
      <c r="HEJ28" s="103"/>
      <c r="HEK28" s="103"/>
      <c r="HEL28" s="103"/>
      <c r="HEM28" s="103"/>
      <c r="HEN28" s="103"/>
      <c r="HEO28" s="103"/>
      <c r="HEP28" s="103"/>
      <c r="HEQ28" s="103"/>
      <c r="HER28" s="103"/>
      <c r="HES28" s="103"/>
      <c r="HET28" s="103"/>
      <c r="HEU28" s="103"/>
      <c r="HEV28" s="103"/>
      <c r="HEW28" s="103"/>
      <c r="HEX28" s="103"/>
      <c r="HEY28" s="103"/>
      <c r="HEZ28" s="103"/>
      <c r="HFA28" s="103"/>
      <c r="HFB28" s="103"/>
      <c r="HFC28" s="103"/>
      <c r="HFD28" s="103"/>
      <c r="HFE28" s="103"/>
      <c r="HFF28" s="103"/>
      <c r="HFG28" s="103"/>
      <c r="HFH28" s="103"/>
      <c r="HFI28" s="103"/>
      <c r="HFJ28" s="103"/>
      <c r="HFK28" s="103"/>
      <c r="HFL28" s="103"/>
      <c r="HFM28" s="103"/>
      <c r="HFN28" s="103"/>
      <c r="HFO28" s="103"/>
      <c r="HFP28" s="103"/>
      <c r="HFQ28" s="103"/>
      <c r="HFR28" s="103"/>
      <c r="HFS28" s="103"/>
      <c r="HFT28" s="103"/>
      <c r="HFU28" s="103"/>
      <c r="HFV28" s="103"/>
      <c r="HFW28" s="103"/>
      <c r="HFX28" s="103"/>
      <c r="HFY28" s="103"/>
      <c r="HFZ28" s="103"/>
      <c r="HGA28" s="103"/>
      <c r="HGB28" s="103"/>
      <c r="HGC28" s="103"/>
      <c r="HGD28" s="103"/>
      <c r="HGE28" s="103"/>
      <c r="HGF28" s="103"/>
      <c r="HGG28" s="103"/>
      <c r="HGH28" s="103"/>
      <c r="HGI28" s="103"/>
      <c r="HGJ28" s="103"/>
      <c r="HGK28" s="103"/>
      <c r="HGL28" s="103"/>
      <c r="HGM28" s="103"/>
      <c r="HGN28" s="103"/>
      <c r="HGO28" s="103"/>
      <c r="HGP28" s="103"/>
      <c r="HGQ28" s="103"/>
      <c r="HGR28" s="103"/>
      <c r="HGS28" s="103"/>
      <c r="HGT28" s="103"/>
      <c r="HGU28" s="103"/>
      <c r="HGV28" s="103"/>
      <c r="HGW28" s="103"/>
      <c r="HGX28" s="103"/>
      <c r="HGY28" s="103"/>
      <c r="HGZ28" s="103"/>
      <c r="HHA28" s="103"/>
      <c r="HHB28" s="103"/>
      <c r="HHC28" s="103"/>
      <c r="HHD28" s="103"/>
      <c r="HHE28" s="103"/>
      <c r="HHF28" s="103"/>
      <c r="HHG28" s="103"/>
      <c r="HHH28" s="103"/>
      <c r="HHI28" s="103"/>
      <c r="HHJ28" s="103"/>
      <c r="HHK28" s="103"/>
      <c r="HHL28" s="103"/>
      <c r="HHM28" s="103"/>
      <c r="HHN28" s="103"/>
      <c r="HHO28" s="103"/>
      <c r="HHP28" s="103"/>
      <c r="HHQ28" s="103"/>
      <c r="HHR28" s="103"/>
      <c r="HHS28" s="103"/>
      <c r="HHT28" s="103"/>
      <c r="HHU28" s="103"/>
      <c r="HHV28" s="103"/>
      <c r="HHW28" s="103"/>
      <c r="HHX28" s="103"/>
      <c r="HHY28" s="103"/>
      <c r="HHZ28" s="103"/>
      <c r="HIA28" s="103"/>
      <c r="HIB28" s="103"/>
      <c r="HIC28" s="103"/>
      <c r="HID28" s="103"/>
      <c r="HIE28" s="103"/>
      <c r="HIF28" s="103"/>
      <c r="HIG28" s="103"/>
      <c r="HIH28" s="103"/>
      <c r="HII28" s="103"/>
      <c r="HIJ28" s="103"/>
      <c r="HIK28" s="103"/>
      <c r="HIL28" s="103"/>
      <c r="HIM28" s="103"/>
      <c r="HIN28" s="103"/>
      <c r="HIO28" s="103"/>
      <c r="HIP28" s="103"/>
      <c r="HIQ28" s="103"/>
      <c r="HIR28" s="103"/>
      <c r="HIS28" s="103"/>
      <c r="HIT28" s="103"/>
      <c r="HIU28" s="103"/>
      <c r="HIV28" s="103"/>
      <c r="HIW28" s="103"/>
      <c r="HIX28" s="103"/>
      <c r="HIY28" s="103"/>
      <c r="HIZ28" s="103"/>
      <c r="HJA28" s="103"/>
      <c r="HJB28" s="103"/>
      <c r="HJC28" s="103"/>
      <c r="HJD28" s="103"/>
      <c r="HJE28" s="103"/>
      <c r="HJF28" s="103"/>
      <c r="HJG28" s="103"/>
      <c r="HJH28" s="103"/>
      <c r="HJI28" s="103"/>
      <c r="HJJ28" s="103"/>
      <c r="HJK28" s="103"/>
      <c r="HJL28" s="103"/>
      <c r="HJM28" s="103"/>
      <c r="HJN28" s="103"/>
      <c r="HJO28" s="103"/>
      <c r="HJP28" s="103"/>
      <c r="HJQ28" s="103"/>
      <c r="HJR28" s="103"/>
      <c r="HJS28" s="103"/>
      <c r="HJT28" s="103"/>
      <c r="HJU28" s="103"/>
      <c r="HJV28" s="103"/>
      <c r="HJW28" s="103"/>
      <c r="HJX28" s="103"/>
      <c r="HJY28" s="103"/>
      <c r="HJZ28" s="103"/>
      <c r="HKA28" s="103"/>
      <c r="HKB28" s="103"/>
      <c r="HKC28" s="103"/>
      <c r="HKD28" s="103"/>
      <c r="HKE28" s="103"/>
      <c r="HKF28" s="103"/>
      <c r="HKG28" s="103"/>
      <c r="HKH28" s="103"/>
      <c r="HKI28" s="103"/>
      <c r="HKJ28" s="103"/>
      <c r="HKK28" s="103"/>
      <c r="HKL28" s="103"/>
      <c r="HKM28" s="103"/>
      <c r="HKN28" s="103"/>
      <c r="HKO28" s="103"/>
      <c r="HKP28" s="103"/>
      <c r="HKQ28" s="103"/>
      <c r="HKR28" s="103"/>
      <c r="HKS28" s="103"/>
      <c r="HKT28" s="103"/>
      <c r="HKU28" s="103"/>
      <c r="HKV28" s="103"/>
      <c r="HKW28" s="103"/>
      <c r="HKX28" s="103"/>
      <c r="HKY28" s="103"/>
      <c r="HKZ28" s="103"/>
      <c r="HLA28" s="103"/>
      <c r="HLB28" s="103"/>
      <c r="HLC28" s="103"/>
      <c r="HLD28" s="103"/>
      <c r="HLE28" s="103"/>
      <c r="HLF28" s="103"/>
      <c r="HLG28" s="103"/>
      <c r="HLH28" s="103"/>
      <c r="HLI28" s="103"/>
      <c r="HLJ28" s="103"/>
      <c r="HLK28" s="103"/>
      <c r="HLL28" s="103"/>
      <c r="HLM28" s="103"/>
      <c r="HLN28" s="103"/>
      <c r="HLO28" s="103"/>
      <c r="HLP28" s="103"/>
      <c r="HLQ28" s="103"/>
      <c r="HLR28" s="103"/>
      <c r="HLS28" s="103"/>
      <c r="HLT28" s="103"/>
      <c r="HLU28" s="103"/>
      <c r="HLV28" s="103"/>
      <c r="HLW28" s="103"/>
      <c r="HLX28" s="103"/>
      <c r="HLY28" s="103"/>
      <c r="HLZ28" s="103"/>
      <c r="HMA28" s="103"/>
      <c r="HMB28" s="103"/>
      <c r="HMC28" s="103"/>
      <c r="HMD28" s="103"/>
      <c r="HME28" s="103"/>
      <c r="HMF28" s="103"/>
      <c r="HMG28" s="103"/>
      <c r="HMH28" s="103"/>
      <c r="HMI28" s="103"/>
      <c r="HMJ28" s="103"/>
      <c r="HMK28" s="103"/>
      <c r="HML28" s="103"/>
      <c r="HMM28" s="103"/>
      <c r="HMN28" s="103"/>
      <c r="HMO28" s="103"/>
      <c r="HMP28" s="103"/>
      <c r="HMQ28" s="103"/>
      <c r="HMR28" s="103"/>
      <c r="HMS28" s="103"/>
      <c r="HMT28" s="103"/>
      <c r="HMU28" s="103"/>
      <c r="HMV28" s="103"/>
      <c r="HMW28" s="103"/>
      <c r="HMX28" s="103"/>
      <c r="HMY28" s="103"/>
      <c r="HMZ28" s="103"/>
      <c r="HNA28" s="103"/>
      <c r="HNB28" s="103"/>
      <c r="HNC28" s="103"/>
      <c r="HND28" s="103"/>
      <c r="HNE28" s="103"/>
      <c r="HNF28" s="103"/>
      <c r="HNG28" s="103"/>
      <c r="HNH28" s="103"/>
      <c r="HNI28" s="103"/>
      <c r="HNJ28" s="103"/>
      <c r="HNK28" s="103"/>
      <c r="HNL28" s="103"/>
      <c r="HNM28" s="103"/>
      <c r="HNN28" s="103"/>
      <c r="HNO28" s="103"/>
      <c r="HNP28" s="103"/>
      <c r="HNQ28" s="103"/>
      <c r="HNR28" s="103"/>
      <c r="HNS28" s="103"/>
      <c r="HNT28" s="103"/>
      <c r="HNU28" s="103"/>
      <c r="HNV28" s="103"/>
      <c r="HNW28" s="103"/>
      <c r="HNX28" s="103"/>
      <c r="HNY28" s="103"/>
      <c r="HNZ28" s="103"/>
      <c r="HOA28" s="103"/>
      <c r="HOB28" s="103"/>
      <c r="HOC28" s="103"/>
      <c r="HOD28" s="103"/>
      <c r="HOE28" s="103"/>
      <c r="HOF28" s="103"/>
      <c r="HOG28" s="103"/>
      <c r="HOH28" s="103"/>
      <c r="HOI28" s="103"/>
      <c r="HOJ28" s="103"/>
      <c r="HOK28" s="103"/>
      <c r="HOL28" s="103"/>
      <c r="HOM28" s="103"/>
      <c r="HON28" s="103"/>
      <c r="HOO28" s="103"/>
      <c r="HOP28" s="103"/>
      <c r="HOQ28" s="103"/>
      <c r="HOR28" s="103"/>
      <c r="HOS28" s="103"/>
      <c r="HOT28" s="103"/>
      <c r="HOU28" s="103"/>
      <c r="HOV28" s="103"/>
      <c r="HOW28" s="103"/>
      <c r="HOX28" s="103"/>
      <c r="HOY28" s="103"/>
      <c r="HOZ28" s="103"/>
      <c r="HPA28" s="103"/>
      <c r="HPB28" s="103"/>
      <c r="HPC28" s="103"/>
      <c r="HPD28" s="103"/>
      <c r="HPE28" s="103"/>
      <c r="HPF28" s="103"/>
      <c r="HPG28" s="103"/>
      <c r="HPH28" s="103"/>
      <c r="HPI28" s="103"/>
      <c r="HPJ28" s="103"/>
      <c r="HPK28" s="103"/>
      <c r="HPL28" s="103"/>
      <c r="HPM28" s="103"/>
      <c r="HPN28" s="103"/>
      <c r="HPO28" s="103"/>
      <c r="HPP28" s="103"/>
      <c r="HPQ28" s="103"/>
      <c r="HPR28" s="103"/>
      <c r="HPS28" s="103"/>
      <c r="HPT28" s="103"/>
      <c r="HPU28" s="103"/>
      <c r="HPV28" s="103"/>
      <c r="HPW28" s="103"/>
      <c r="HPX28" s="103"/>
      <c r="HPY28" s="103"/>
      <c r="HPZ28" s="103"/>
      <c r="HQA28" s="103"/>
      <c r="HQB28" s="103"/>
      <c r="HQC28" s="103"/>
      <c r="HQD28" s="103"/>
      <c r="HQE28" s="103"/>
      <c r="HQF28" s="103"/>
      <c r="HQG28" s="103"/>
      <c r="HQH28" s="103"/>
      <c r="HQI28" s="103"/>
      <c r="HQJ28" s="103"/>
      <c r="HQK28" s="103"/>
      <c r="HQL28" s="103"/>
      <c r="HQM28" s="103"/>
      <c r="HQN28" s="103"/>
      <c r="HQO28" s="103"/>
      <c r="HQP28" s="103"/>
      <c r="HQQ28" s="103"/>
      <c r="HQR28" s="103"/>
      <c r="HQS28" s="103"/>
      <c r="HQT28" s="103"/>
      <c r="HQU28" s="103"/>
      <c r="HQV28" s="103"/>
      <c r="HQW28" s="103"/>
      <c r="HQX28" s="103"/>
      <c r="HQY28" s="103"/>
      <c r="HQZ28" s="103"/>
      <c r="HRA28" s="103"/>
      <c r="HRB28" s="103"/>
      <c r="HRC28" s="103"/>
      <c r="HRD28" s="103"/>
      <c r="HRE28" s="103"/>
      <c r="HRF28" s="103"/>
      <c r="HRG28" s="103"/>
      <c r="HRH28" s="103"/>
      <c r="HRI28" s="103"/>
      <c r="HRJ28" s="103"/>
      <c r="HRK28" s="103"/>
      <c r="HRL28" s="103"/>
      <c r="HRM28" s="103"/>
      <c r="HRN28" s="103"/>
      <c r="HRO28" s="103"/>
      <c r="HRP28" s="103"/>
      <c r="HRQ28" s="103"/>
      <c r="HRR28" s="103"/>
      <c r="HRS28" s="103"/>
      <c r="HRT28" s="103"/>
      <c r="HRU28" s="103"/>
      <c r="HRV28" s="103"/>
      <c r="HRW28" s="103"/>
      <c r="HRX28" s="103"/>
      <c r="HRY28" s="103"/>
      <c r="HRZ28" s="103"/>
      <c r="HSA28" s="103"/>
      <c r="HSB28" s="103"/>
      <c r="HSC28" s="103"/>
      <c r="HSD28" s="103"/>
      <c r="HSE28" s="103"/>
      <c r="HSF28" s="103"/>
      <c r="HSG28" s="103"/>
      <c r="HSH28" s="103"/>
      <c r="HSI28" s="103"/>
      <c r="HSJ28" s="103"/>
      <c r="HSK28" s="103"/>
      <c r="HSL28" s="103"/>
      <c r="HSM28" s="103"/>
      <c r="HSN28" s="103"/>
      <c r="HSO28" s="103"/>
      <c r="HSP28" s="103"/>
      <c r="HSQ28" s="103"/>
      <c r="HSR28" s="103"/>
      <c r="HSS28" s="103"/>
      <c r="HST28" s="103"/>
      <c r="HSU28" s="103"/>
      <c r="HSV28" s="103"/>
      <c r="HSW28" s="103"/>
      <c r="HSX28" s="103"/>
      <c r="HSY28" s="103"/>
      <c r="HSZ28" s="103"/>
      <c r="HTA28" s="103"/>
      <c r="HTB28" s="103"/>
      <c r="HTC28" s="103"/>
      <c r="HTD28" s="103"/>
      <c r="HTE28" s="103"/>
      <c r="HTF28" s="103"/>
      <c r="HTG28" s="103"/>
      <c r="HTH28" s="103"/>
      <c r="HTI28" s="103"/>
      <c r="HTJ28" s="103"/>
      <c r="HTK28" s="103"/>
      <c r="HTL28" s="103"/>
      <c r="HTM28" s="103"/>
      <c r="HTN28" s="103"/>
      <c r="HTO28" s="103"/>
      <c r="HTP28" s="103"/>
      <c r="HTQ28" s="103"/>
      <c r="HTR28" s="103"/>
      <c r="HTS28" s="103"/>
      <c r="HTT28" s="103"/>
      <c r="HTU28" s="103"/>
      <c r="HTV28" s="103"/>
      <c r="HTW28" s="103"/>
      <c r="HTX28" s="103"/>
      <c r="HTY28" s="103"/>
      <c r="HTZ28" s="103"/>
      <c r="HUA28" s="103"/>
      <c r="HUB28" s="103"/>
      <c r="HUC28" s="103"/>
      <c r="HUD28" s="103"/>
      <c r="HUE28" s="103"/>
      <c r="HUF28" s="103"/>
      <c r="HUG28" s="103"/>
      <c r="HUH28" s="103"/>
      <c r="HUI28" s="103"/>
      <c r="HUJ28" s="103"/>
      <c r="HUK28" s="103"/>
      <c r="HUL28" s="103"/>
      <c r="HUM28" s="103"/>
      <c r="HUN28" s="103"/>
      <c r="HUO28" s="103"/>
      <c r="HUP28" s="103"/>
      <c r="HUQ28" s="103"/>
      <c r="HUR28" s="103"/>
      <c r="HUS28" s="103"/>
      <c r="HUT28" s="103"/>
      <c r="HUU28" s="103"/>
      <c r="HUV28" s="103"/>
      <c r="HUW28" s="103"/>
      <c r="HUX28" s="103"/>
      <c r="HUY28" s="103"/>
      <c r="HUZ28" s="103"/>
      <c r="HVA28" s="103"/>
      <c r="HVB28" s="103"/>
      <c r="HVC28" s="103"/>
      <c r="HVD28" s="103"/>
      <c r="HVE28" s="103"/>
      <c r="HVF28" s="103"/>
      <c r="HVG28" s="103"/>
      <c r="HVH28" s="103"/>
      <c r="HVI28" s="103"/>
      <c r="HVJ28" s="103"/>
      <c r="HVK28" s="103"/>
      <c r="HVL28" s="103"/>
      <c r="HVM28" s="103"/>
      <c r="HVN28" s="103"/>
      <c r="HVO28" s="103"/>
      <c r="HVP28" s="103"/>
      <c r="HVQ28" s="103"/>
      <c r="HVR28" s="103"/>
      <c r="HVS28" s="103"/>
      <c r="HVT28" s="103"/>
      <c r="HVU28" s="103"/>
      <c r="HVV28" s="103"/>
      <c r="HVW28" s="103"/>
      <c r="HVX28" s="103"/>
      <c r="HVY28" s="103"/>
      <c r="HVZ28" s="103"/>
      <c r="HWA28" s="103"/>
      <c r="HWB28" s="103"/>
      <c r="HWC28" s="103"/>
      <c r="HWD28" s="103"/>
      <c r="HWE28" s="103"/>
      <c r="HWF28" s="103"/>
      <c r="HWG28" s="103"/>
      <c r="HWH28" s="103"/>
      <c r="HWI28" s="103"/>
      <c r="HWJ28" s="103"/>
      <c r="HWK28" s="103"/>
      <c r="HWL28" s="103"/>
      <c r="HWM28" s="103"/>
      <c r="HWN28" s="103"/>
      <c r="HWO28" s="103"/>
      <c r="HWP28" s="103"/>
      <c r="HWQ28" s="103"/>
      <c r="HWR28" s="103"/>
      <c r="HWS28" s="103"/>
      <c r="HWT28" s="103"/>
      <c r="HWU28" s="103"/>
      <c r="HWV28" s="103"/>
      <c r="HWW28" s="103"/>
      <c r="HWX28" s="103"/>
      <c r="HWY28" s="103"/>
      <c r="HWZ28" s="103"/>
      <c r="HXA28" s="103"/>
      <c r="HXB28" s="103"/>
      <c r="HXC28" s="103"/>
      <c r="HXD28" s="103"/>
      <c r="HXE28" s="103"/>
      <c r="HXF28" s="103"/>
      <c r="HXG28" s="103"/>
      <c r="HXH28" s="103"/>
      <c r="HXI28" s="103"/>
      <c r="HXJ28" s="103"/>
      <c r="HXK28" s="103"/>
      <c r="HXL28" s="103"/>
      <c r="HXM28" s="103"/>
      <c r="HXN28" s="103"/>
      <c r="HXO28" s="103"/>
      <c r="HXP28" s="103"/>
      <c r="HXQ28" s="103"/>
      <c r="HXR28" s="103"/>
      <c r="HXS28" s="103"/>
      <c r="HXT28" s="103"/>
      <c r="HXU28" s="103"/>
      <c r="HXV28" s="103"/>
      <c r="HXW28" s="103"/>
      <c r="HXX28" s="103"/>
      <c r="HXY28" s="103"/>
      <c r="HXZ28" s="103"/>
      <c r="HYA28" s="103"/>
      <c r="HYB28" s="103"/>
      <c r="HYC28" s="103"/>
      <c r="HYD28" s="103"/>
      <c r="HYE28" s="103"/>
      <c r="HYF28" s="103"/>
      <c r="HYG28" s="103"/>
      <c r="HYH28" s="103"/>
      <c r="HYI28" s="103"/>
      <c r="HYJ28" s="103"/>
      <c r="HYK28" s="103"/>
      <c r="HYL28" s="103"/>
      <c r="HYM28" s="103"/>
      <c r="HYN28" s="103"/>
      <c r="HYO28" s="103"/>
      <c r="HYP28" s="103"/>
      <c r="HYQ28" s="103"/>
      <c r="HYR28" s="103"/>
      <c r="HYS28" s="103"/>
      <c r="HYT28" s="103"/>
      <c r="HYU28" s="103"/>
      <c r="HYV28" s="103"/>
      <c r="HYW28" s="103"/>
      <c r="HYX28" s="103"/>
      <c r="HYY28" s="103"/>
      <c r="HYZ28" s="103"/>
      <c r="HZA28" s="103"/>
      <c r="HZB28" s="103"/>
      <c r="HZC28" s="103"/>
      <c r="HZD28" s="103"/>
      <c r="HZE28" s="103"/>
      <c r="HZF28" s="103"/>
      <c r="HZG28" s="103"/>
      <c r="HZH28" s="103"/>
      <c r="HZI28" s="103"/>
      <c r="HZJ28" s="103"/>
      <c r="HZK28" s="103"/>
      <c r="HZL28" s="103"/>
      <c r="HZM28" s="103"/>
      <c r="HZN28" s="103"/>
      <c r="HZO28" s="103"/>
      <c r="HZP28" s="103"/>
      <c r="HZQ28" s="103"/>
      <c r="HZR28" s="103"/>
      <c r="HZS28" s="103"/>
      <c r="HZT28" s="103"/>
      <c r="HZU28" s="103"/>
      <c r="HZV28" s="103"/>
      <c r="HZW28" s="103"/>
      <c r="HZX28" s="103"/>
      <c r="HZY28" s="103"/>
      <c r="HZZ28" s="103"/>
      <c r="IAA28" s="103"/>
      <c r="IAB28" s="103"/>
      <c r="IAC28" s="103"/>
      <c r="IAD28" s="103"/>
      <c r="IAE28" s="103"/>
      <c r="IAF28" s="103"/>
      <c r="IAG28" s="103"/>
      <c r="IAH28" s="103"/>
      <c r="IAI28" s="103"/>
      <c r="IAJ28" s="103"/>
      <c r="IAK28" s="103"/>
      <c r="IAL28" s="103"/>
      <c r="IAM28" s="103"/>
      <c r="IAN28" s="103"/>
      <c r="IAO28" s="103"/>
      <c r="IAP28" s="103"/>
      <c r="IAQ28" s="103"/>
      <c r="IAR28" s="103"/>
      <c r="IAS28" s="103"/>
      <c r="IAT28" s="103"/>
      <c r="IAU28" s="103"/>
      <c r="IAV28" s="103"/>
      <c r="IAW28" s="103"/>
      <c r="IAX28" s="103"/>
      <c r="IAY28" s="103"/>
      <c r="IAZ28" s="103"/>
      <c r="IBA28" s="103"/>
      <c r="IBB28" s="103"/>
      <c r="IBC28" s="103"/>
      <c r="IBD28" s="103"/>
      <c r="IBE28" s="103"/>
      <c r="IBF28" s="103"/>
      <c r="IBG28" s="103"/>
      <c r="IBH28" s="103"/>
      <c r="IBI28" s="103"/>
      <c r="IBJ28" s="103"/>
      <c r="IBK28" s="103"/>
      <c r="IBL28" s="103"/>
      <c r="IBM28" s="103"/>
      <c r="IBN28" s="103"/>
      <c r="IBO28" s="103"/>
      <c r="IBP28" s="103"/>
      <c r="IBQ28" s="103"/>
      <c r="IBR28" s="103"/>
      <c r="IBS28" s="103"/>
      <c r="IBT28" s="103"/>
      <c r="IBU28" s="103"/>
      <c r="IBV28" s="103"/>
      <c r="IBW28" s="103"/>
      <c r="IBX28" s="103"/>
      <c r="IBY28" s="103"/>
      <c r="IBZ28" s="103"/>
      <c r="ICA28" s="103"/>
      <c r="ICB28" s="103"/>
      <c r="ICC28" s="103"/>
      <c r="ICD28" s="103"/>
      <c r="ICE28" s="103"/>
      <c r="ICF28" s="103"/>
      <c r="ICG28" s="103"/>
      <c r="ICH28" s="103"/>
      <c r="ICI28" s="103"/>
      <c r="ICJ28" s="103"/>
      <c r="ICK28" s="103"/>
      <c r="ICL28" s="103"/>
      <c r="ICM28" s="103"/>
      <c r="ICN28" s="103"/>
      <c r="ICO28" s="103"/>
      <c r="ICP28" s="103"/>
      <c r="ICQ28" s="103"/>
      <c r="ICR28" s="103"/>
      <c r="ICS28" s="103"/>
      <c r="ICT28" s="103"/>
      <c r="ICU28" s="103"/>
      <c r="ICV28" s="103"/>
      <c r="ICW28" s="103"/>
      <c r="ICX28" s="103"/>
      <c r="ICY28" s="103"/>
      <c r="ICZ28" s="103"/>
      <c r="IDA28" s="103"/>
      <c r="IDB28" s="103"/>
      <c r="IDC28" s="103"/>
      <c r="IDD28" s="103"/>
      <c r="IDE28" s="103"/>
      <c r="IDF28" s="103"/>
      <c r="IDG28" s="103"/>
      <c r="IDH28" s="103"/>
      <c r="IDI28" s="103"/>
      <c r="IDJ28" s="103"/>
      <c r="IDK28" s="103"/>
      <c r="IDL28" s="103"/>
      <c r="IDM28" s="103"/>
      <c r="IDN28" s="103"/>
      <c r="IDO28" s="103"/>
      <c r="IDP28" s="103"/>
      <c r="IDQ28" s="103"/>
      <c r="IDR28" s="103"/>
      <c r="IDS28" s="103"/>
      <c r="IDT28" s="103"/>
      <c r="IDU28" s="103"/>
      <c r="IDV28" s="103"/>
      <c r="IDW28" s="103"/>
      <c r="IDX28" s="103"/>
      <c r="IDY28" s="103"/>
      <c r="IDZ28" s="103"/>
      <c r="IEA28" s="103"/>
      <c r="IEB28" s="103"/>
      <c r="IEC28" s="103"/>
      <c r="IED28" s="103"/>
      <c r="IEE28" s="103"/>
      <c r="IEF28" s="103"/>
      <c r="IEG28" s="103"/>
      <c r="IEH28" s="103"/>
      <c r="IEI28" s="103"/>
      <c r="IEJ28" s="103"/>
      <c r="IEK28" s="103"/>
      <c r="IEL28" s="103"/>
      <c r="IEM28" s="103"/>
      <c r="IEN28" s="103"/>
      <c r="IEO28" s="103"/>
      <c r="IEP28" s="103"/>
      <c r="IEQ28" s="103"/>
      <c r="IER28" s="103"/>
      <c r="IES28" s="103"/>
      <c r="IET28" s="103"/>
      <c r="IEU28" s="103"/>
      <c r="IEV28" s="103"/>
      <c r="IEW28" s="103"/>
      <c r="IEX28" s="103"/>
      <c r="IEY28" s="103"/>
      <c r="IEZ28" s="103"/>
      <c r="IFA28" s="103"/>
      <c r="IFB28" s="103"/>
      <c r="IFC28" s="103"/>
      <c r="IFD28" s="103"/>
      <c r="IFE28" s="103"/>
      <c r="IFF28" s="103"/>
      <c r="IFG28" s="103"/>
      <c r="IFH28" s="103"/>
      <c r="IFI28" s="103"/>
      <c r="IFJ28" s="103"/>
      <c r="IFK28" s="103"/>
      <c r="IFL28" s="103"/>
      <c r="IFM28" s="103"/>
      <c r="IFN28" s="103"/>
      <c r="IFO28" s="103"/>
      <c r="IFP28" s="103"/>
      <c r="IFQ28" s="103"/>
      <c r="IFR28" s="103"/>
      <c r="IFS28" s="103"/>
      <c r="IFT28" s="103"/>
      <c r="IFU28" s="103"/>
      <c r="IFV28" s="103"/>
      <c r="IFW28" s="103"/>
      <c r="IFX28" s="103"/>
      <c r="IFY28" s="103"/>
      <c r="IFZ28" s="103"/>
      <c r="IGA28" s="103"/>
      <c r="IGB28" s="103"/>
      <c r="IGC28" s="103"/>
      <c r="IGD28" s="103"/>
      <c r="IGE28" s="103"/>
      <c r="IGF28" s="103"/>
      <c r="IGG28" s="103"/>
      <c r="IGH28" s="103"/>
      <c r="IGI28" s="103"/>
      <c r="IGJ28" s="103"/>
      <c r="IGK28" s="103"/>
      <c r="IGL28" s="103"/>
      <c r="IGM28" s="103"/>
      <c r="IGN28" s="103"/>
      <c r="IGO28" s="103"/>
      <c r="IGP28" s="103"/>
      <c r="IGQ28" s="103"/>
      <c r="IGR28" s="103"/>
      <c r="IGS28" s="103"/>
      <c r="IGT28" s="103"/>
      <c r="IGU28" s="103"/>
      <c r="IGV28" s="103"/>
      <c r="IGW28" s="103"/>
      <c r="IGX28" s="103"/>
      <c r="IGY28" s="103"/>
      <c r="IGZ28" s="103"/>
      <c r="IHA28" s="103"/>
      <c r="IHB28" s="103"/>
      <c r="IHC28" s="103"/>
      <c r="IHD28" s="103"/>
      <c r="IHE28" s="103"/>
      <c r="IHF28" s="103"/>
      <c r="IHG28" s="103"/>
      <c r="IHH28" s="103"/>
      <c r="IHI28" s="103"/>
      <c r="IHJ28" s="103"/>
      <c r="IHK28" s="103"/>
      <c r="IHL28" s="103"/>
      <c r="IHM28" s="103"/>
      <c r="IHN28" s="103"/>
      <c r="IHO28" s="103"/>
      <c r="IHP28" s="103"/>
      <c r="IHQ28" s="103"/>
      <c r="IHR28" s="103"/>
      <c r="IHS28" s="103"/>
      <c r="IHT28" s="103"/>
      <c r="IHU28" s="103"/>
      <c r="IHV28" s="103"/>
      <c r="IHW28" s="103"/>
      <c r="IHX28" s="103"/>
      <c r="IHY28" s="103"/>
      <c r="IHZ28" s="103"/>
      <c r="IIA28" s="103"/>
      <c r="IIB28" s="103"/>
      <c r="IIC28" s="103"/>
      <c r="IID28" s="103"/>
      <c r="IIE28" s="103"/>
      <c r="IIF28" s="103"/>
      <c r="IIG28" s="103"/>
      <c r="IIH28" s="103"/>
      <c r="III28" s="103"/>
      <c r="IIJ28" s="103"/>
      <c r="IIK28" s="103"/>
      <c r="IIL28" s="103"/>
      <c r="IIM28" s="103"/>
      <c r="IIN28" s="103"/>
      <c r="IIO28" s="103"/>
      <c r="IIP28" s="103"/>
      <c r="IIQ28" s="103"/>
      <c r="IIR28" s="103"/>
      <c r="IIS28" s="103"/>
      <c r="IIT28" s="103"/>
      <c r="IIU28" s="103"/>
      <c r="IIV28" s="103"/>
      <c r="IIW28" s="103"/>
      <c r="IIX28" s="103"/>
      <c r="IIY28" s="103"/>
      <c r="IIZ28" s="103"/>
      <c r="IJA28" s="103"/>
      <c r="IJB28" s="103"/>
      <c r="IJC28" s="103"/>
      <c r="IJD28" s="103"/>
      <c r="IJE28" s="103"/>
      <c r="IJF28" s="103"/>
      <c r="IJG28" s="103"/>
      <c r="IJH28" s="103"/>
      <c r="IJI28" s="103"/>
      <c r="IJJ28" s="103"/>
      <c r="IJK28" s="103"/>
      <c r="IJL28" s="103"/>
      <c r="IJM28" s="103"/>
      <c r="IJN28" s="103"/>
      <c r="IJO28" s="103"/>
      <c r="IJP28" s="103"/>
      <c r="IJQ28" s="103"/>
      <c r="IJR28" s="103"/>
      <c r="IJS28" s="103"/>
      <c r="IJT28" s="103"/>
      <c r="IJU28" s="103"/>
      <c r="IJV28" s="103"/>
      <c r="IJW28" s="103"/>
      <c r="IJX28" s="103"/>
      <c r="IJY28" s="103"/>
      <c r="IJZ28" s="103"/>
      <c r="IKA28" s="103"/>
      <c r="IKB28" s="103"/>
      <c r="IKC28" s="103"/>
      <c r="IKD28" s="103"/>
      <c r="IKE28" s="103"/>
      <c r="IKF28" s="103"/>
      <c r="IKG28" s="103"/>
      <c r="IKH28" s="103"/>
      <c r="IKI28" s="103"/>
      <c r="IKJ28" s="103"/>
      <c r="IKK28" s="103"/>
      <c r="IKL28" s="103"/>
      <c r="IKM28" s="103"/>
      <c r="IKN28" s="103"/>
      <c r="IKO28" s="103"/>
      <c r="IKP28" s="103"/>
      <c r="IKQ28" s="103"/>
      <c r="IKR28" s="103"/>
      <c r="IKS28" s="103"/>
      <c r="IKT28" s="103"/>
      <c r="IKU28" s="103"/>
      <c r="IKV28" s="103"/>
      <c r="IKW28" s="103"/>
      <c r="IKX28" s="103"/>
      <c r="IKY28" s="103"/>
      <c r="IKZ28" s="103"/>
      <c r="ILA28" s="103"/>
      <c r="ILB28" s="103"/>
      <c r="ILC28" s="103"/>
      <c r="ILD28" s="103"/>
      <c r="ILE28" s="103"/>
      <c r="ILF28" s="103"/>
      <c r="ILG28" s="103"/>
      <c r="ILH28" s="103"/>
      <c r="ILI28" s="103"/>
      <c r="ILJ28" s="103"/>
      <c r="ILK28" s="103"/>
      <c r="ILL28" s="103"/>
      <c r="ILM28" s="103"/>
      <c r="ILN28" s="103"/>
      <c r="ILO28" s="103"/>
      <c r="ILP28" s="103"/>
      <c r="ILQ28" s="103"/>
      <c r="ILR28" s="103"/>
      <c r="ILS28" s="103"/>
      <c r="ILT28" s="103"/>
      <c r="ILU28" s="103"/>
      <c r="ILV28" s="103"/>
      <c r="ILW28" s="103"/>
      <c r="ILX28" s="103"/>
      <c r="ILY28" s="103"/>
      <c r="ILZ28" s="103"/>
      <c r="IMA28" s="103"/>
      <c r="IMB28" s="103"/>
      <c r="IMC28" s="103"/>
      <c r="IMD28" s="103"/>
      <c r="IME28" s="103"/>
      <c r="IMF28" s="103"/>
      <c r="IMG28" s="103"/>
      <c r="IMH28" s="103"/>
      <c r="IMI28" s="103"/>
      <c r="IMJ28" s="103"/>
      <c r="IMK28" s="103"/>
      <c r="IML28" s="103"/>
      <c r="IMM28" s="103"/>
      <c r="IMN28" s="103"/>
      <c r="IMO28" s="103"/>
      <c r="IMP28" s="103"/>
      <c r="IMQ28" s="103"/>
      <c r="IMR28" s="103"/>
      <c r="IMS28" s="103"/>
      <c r="IMT28" s="103"/>
      <c r="IMU28" s="103"/>
      <c r="IMV28" s="103"/>
      <c r="IMW28" s="103"/>
      <c r="IMX28" s="103"/>
      <c r="IMY28" s="103"/>
      <c r="IMZ28" s="103"/>
      <c r="INA28" s="103"/>
      <c r="INB28" s="103"/>
      <c r="INC28" s="103"/>
      <c r="IND28" s="103"/>
      <c r="INE28" s="103"/>
      <c r="INF28" s="103"/>
      <c r="ING28" s="103"/>
      <c r="INH28" s="103"/>
      <c r="INI28" s="103"/>
      <c r="INJ28" s="103"/>
      <c r="INK28" s="103"/>
      <c r="INL28" s="103"/>
      <c r="INM28" s="103"/>
      <c r="INN28" s="103"/>
      <c r="INO28" s="103"/>
      <c r="INP28" s="103"/>
      <c r="INQ28" s="103"/>
      <c r="INR28" s="103"/>
      <c r="INS28" s="103"/>
      <c r="INT28" s="103"/>
      <c r="INU28" s="103"/>
      <c r="INV28" s="103"/>
      <c r="INW28" s="103"/>
      <c r="INX28" s="103"/>
      <c r="INY28" s="103"/>
      <c r="INZ28" s="103"/>
      <c r="IOA28" s="103"/>
      <c r="IOB28" s="103"/>
      <c r="IOC28" s="103"/>
      <c r="IOD28" s="103"/>
      <c r="IOE28" s="103"/>
      <c r="IOF28" s="103"/>
      <c r="IOG28" s="103"/>
      <c r="IOH28" s="103"/>
      <c r="IOI28" s="103"/>
      <c r="IOJ28" s="103"/>
      <c r="IOK28" s="103"/>
      <c r="IOL28" s="103"/>
      <c r="IOM28" s="103"/>
      <c r="ION28" s="103"/>
      <c r="IOO28" s="103"/>
      <c r="IOP28" s="103"/>
      <c r="IOQ28" s="103"/>
      <c r="IOR28" s="103"/>
      <c r="IOS28" s="103"/>
      <c r="IOT28" s="103"/>
      <c r="IOU28" s="103"/>
      <c r="IOV28" s="103"/>
      <c r="IOW28" s="103"/>
      <c r="IOX28" s="103"/>
      <c r="IOY28" s="103"/>
      <c r="IOZ28" s="103"/>
      <c r="IPA28" s="103"/>
      <c r="IPB28" s="103"/>
      <c r="IPC28" s="103"/>
      <c r="IPD28" s="103"/>
      <c r="IPE28" s="103"/>
      <c r="IPF28" s="103"/>
      <c r="IPG28" s="103"/>
      <c r="IPH28" s="103"/>
      <c r="IPI28" s="103"/>
      <c r="IPJ28" s="103"/>
      <c r="IPK28" s="103"/>
      <c r="IPL28" s="103"/>
      <c r="IPM28" s="103"/>
      <c r="IPN28" s="103"/>
      <c r="IPO28" s="103"/>
      <c r="IPP28" s="103"/>
      <c r="IPQ28" s="103"/>
      <c r="IPR28" s="103"/>
      <c r="IPS28" s="103"/>
      <c r="IPT28" s="103"/>
      <c r="IPU28" s="103"/>
      <c r="IPV28" s="103"/>
      <c r="IPW28" s="103"/>
      <c r="IPX28" s="103"/>
      <c r="IPY28" s="103"/>
      <c r="IPZ28" s="103"/>
      <c r="IQA28" s="103"/>
      <c r="IQB28" s="103"/>
      <c r="IQC28" s="103"/>
      <c r="IQD28" s="103"/>
      <c r="IQE28" s="103"/>
      <c r="IQF28" s="103"/>
      <c r="IQG28" s="103"/>
      <c r="IQH28" s="103"/>
      <c r="IQI28" s="103"/>
      <c r="IQJ28" s="103"/>
      <c r="IQK28" s="103"/>
      <c r="IQL28" s="103"/>
      <c r="IQM28" s="103"/>
      <c r="IQN28" s="103"/>
      <c r="IQO28" s="103"/>
      <c r="IQP28" s="103"/>
      <c r="IQQ28" s="103"/>
      <c r="IQR28" s="103"/>
      <c r="IQS28" s="103"/>
      <c r="IQT28" s="103"/>
      <c r="IQU28" s="103"/>
      <c r="IQV28" s="103"/>
      <c r="IQW28" s="103"/>
      <c r="IQX28" s="103"/>
      <c r="IQY28" s="103"/>
      <c r="IQZ28" s="103"/>
      <c r="IRA28" s="103"/>
      <c r="IRB28" s="103"/>
      <c r="IRC28" s="103"/>
      <c r="IRD28" s="103"/>
      <c r="IRE28" s="103"/>
      <c r="IRF28" s="103"/>
      <c r="IRG28" s="103"/>
      <c r="IRH28" s="103"/>
      <c r="IRI28" s="103"/>
      <c r="IRJ28" s="103"/>
      <c r="IRK28" s="103"/>
      <c r="IRL28" s="103"/>
      <c r="IRM28" s="103"/>
      <c r="IRN28" s="103"/>
      <c r="IRO28" s="103"/>
      <c r="IRP28" s="103"/>
      <c r="IRQ28" s="103"/>
      <c r="IRR28" s="103"/>
      <c r="IRS28" s="103"/>
      <c r="IRT28" s="103"/>
      <c r="IRU28" s="103"/>
      <c r="IRV28" s="103"/>
      <c r="IRW28" s="103"/>
      <c r="IRX28" s="103"/>
      <c r="IRY28" s="103"/>
      <c r="IRZ28" s="103"/>
      <c r="ISA28" s="103"/>
      <c r="ISB28" s="103"/>
      <c r="ISC28" s="103"/>
      <c r="ISD28" s="103"/>
      <c r="ISE28" s="103"/>
      <c r="ISF28" s="103"/>
      <c r="ISG28" s="103"/>
      <c r="ISH28" s="103"/>
      <c r="ISI28" s="103"/>
      <c r="ISJ28" s="103"/>
      <c r="ISK28" s="103"/>
      <c r="ISL28" s="103"/>
      <c r="ISM28" s="103"/>
      <c r="ISN28" s="103"/>
      <c r="ISO28" s="103"/>
      <c r="ISP28" s="103"/>
      <c r="ISQ28" s="103"/>
      <c r="ISR28" s="103"/>
      <c r="ISS28" s="103"/>
      <c r="IST28" s="103"/>
      <c r="ISU28" s="103"/>
      <c r="ISV28" s="103"/>
      <c r="ISW28" s="103"/>
      <c r="ISX28" s="103"/>
      <c r="ISY28" s="103"/>
      <c r="ISZ28" s="103"/>
      <c r="ITA28" s="103"/>
      <c r="ITB28" s="103"/>
      <c r="ITC28" s="103"/>
      <c r="ITD28" s="103"/>
      <c r="ITE28" s="103"/>
      <c r="ITF28" s="103"/>
      <c r="ITG28" s="103"/>
      <c r="ITH28" s="103"/>
      <c r="ITI28" s="103"/>
      <c r="ITJ28" s="103"/>
      <c r="ITK28" s="103"/>
      <c r="ITL28" s="103"/>
      <c r="ITM28" s="103"/>
      <c r="ITN28" s="103"/>
      <c r="ITO28" s="103"/>
      <c r="ITP28" s="103"/>
      <c r="ITQ28" s="103"/>
      <c r="ITR28" s="103"/>
      <c r="ITS28" s="103"/>
      <c r="ITT28" s="103"/>
      <c r="ITU28" s="103"/>
      <c r="ITV28" s="103"/>
      <c r="ITW28" s="103"/>
      <c r="ITX28" s="103"/>
      <c r="ITY28" s="103"/>
      <c r="ITZ28" s="103"/>
      <c r="IUA28" s="103"/>
      <c r="IUB28" s="103"/>
      <c r="IUC28" s="103"/>
      <c r="IUD28" s="103"/>
      <c r="IUE28" s="103"/>
      <c r="IUF28" s="103"/>
      <c r="IUG28" s="103"/>
      <c r="IUH28" s="103"/>
      <c r="IUI28" s="103"/>
      <c r="IUJ28" s="103"/>
      <c r="IUK28" s="103"/>
      <c r="IUL28" s="103"/>
      <c r="IUM28" s="103"/>
      <c r="IUN28" s="103"/>
      <c r="IUO28" s="103"/>
      <c r="IUP28" s="103"/>
      <c r="IUQ28" s="103"/>
      <c r="IUR28" s="103"/>
      <c r="IUS28" s="103"/>
      <c r="IUT28" s="103"/>
      <c r="IUU28" s="103"/>
      <c r="IUV28" s="103"/>
      <c r="IUW28" s="103"/>
      <c r="IUX28" s="103"/>
      <c r="IUY28" s="103"/>
      <c r="IUZ28" s="103"/>
      <c r="IVA28" s="103"/>
      <c r="IVB28" s="103"/>
      <c r="IVC28" s="103"/>
      <c r="IVD28" s="103"/>
      <c r="IVE28" s="103"/>
      <c r="IVF28" s="103"/>
      <c r="IVG28" s="103"/>
      <c r="IVH28" s="103"/>
      <c r="IVI28" s="103"/>
      <c r="IVJ28" s="103"/>
      <c r="IVK28" s="103"/>
      <c r="IVL28" s="103"/>
      <c r="IVM28" s="103"/>
      <c r="IVN28" s="103"/>
      <c r="IVO28" s="103"/>
      <c r="IVP28" s="103"/>
      <c r="IVQ28" s="103"/>
      <c r="IVR28" s="103"/>
      <c r="IVS28" s="103"/>
      <c r="IVT28" s="103"/>
      <c r="IVU28" s="103"/>
      <c r="IVV28" s="103"/>
      <c r="IVW28" s="103"/>
      <c r="IVX28" s="103"/>
      <c r="IVY28" s="103"/>
      <c r="IVZ28" s="103"/>
      <c r="IWA28" s="103"/>
      <c r="IWB28" s="103"/>
      <c r="IWC28" s="103"/>
      <c r="IWD28" s="103"/>
      <c r="IWE28" s="103"/>
      <c r="IWF28" s="103"/>
      <c r="IWG28" s="103"/>
      <c r="IWH28" s="103"/>
      <c r="IWI28" s="103"/>
      <c r="IWJ28" s="103"/>
      <c r="IWK28" s="103"/>
      <c r="IWL28" s="103"/>
      <c r="IWM28" s="103"/>
      <c r="IWN28" s="103"/>
      <c r="IWO28" s="103"/>
      <c r="IWP28" s="103"/>
      <c r="IWQ28" s="103"/>
      <c r="IWR28" s="103"/>
      <c r="IWS28" s="103"/>
      <c r="IWT28" s="103"/>
      <c r="IWU28" s="103"/>
      <c r="IWV28" s="103"/>
      <c r="IWW28" s="103"/>
      <c r="IWX28" s="103"/>
      <c r="IWY28" s="103"/>
      <c r="IWZ28" s="103"/>
      <c r="IXA28" s="103"/>
      <c r="IXB28" s="103"/>
      <c r="IXC28" s="103"/>
      <c r="IXD28" s="103"/>
      <c r="IXE28" s="103"/>
      <c r="IXF28" s="103"/>
      <c r="IXG28" s="103"/>
      <c r="IXH28" s="103"/>
      <c r="IXI28" s="103"/>
      <c r="IXJ28" s="103"/>
      <c r="IXK28" s="103"/>
      <c r="IXL28" s="103"/>
      <c r="IXM28" s="103"/>
      <c r="IXN28" s="103"/>
      <c r="IXO28" s="103"/>
      <c r="IXP28" s="103"/>
      <c r="IXQ28" s="103"/>
      <c r="IXR28" s="103"/>
      <c r="IXS28" s="103"/>
      <c r="IXT28" s="103"/>
      <c r="IXU28" s="103"/>
      <c r="IXV28" s="103"/>
      <c r="IXW28" s="103"/>
      <c r="IXX28" s="103"/>
      <c r="IXY28" s="103"/>
      <c r="IXZ28" s="103"/>
      <c r="IYA28" s="103"/>
      <c r="IYB28" s="103"/>
      <c r="IYC28" s="103"/>
      <c r="IYD28" s="103"/>
      <c r="IYE28" s="103"/>
      <c r="IYF28" s="103"/>
      <c r="IYG28" s="103"/>
      <c r="IYH28" s="103"/>
      <c r="IYI28" s="103"/>
      <c r="IYJ28" s="103"/>
      <c r="IYK28" s="103"/>
      <c r="IYL28" s="103"/>
      <c r="IYM28" s="103"/>
      <c r="IYN28" s="103"/>
      <c r="IYO28" s="103"/>
      <c r="IYP28" s="103"/>
      <c r="IYQ28" s="103"/>
      <c r="IYR28" s="103"/>
      <c r="IYS28" s="103"/>
      <c r="IYT28" s="103"/>
      <c r="IYU28" s="103"/>
      <c r="IYV28" s="103"/>
      <c r="IYW28" s="103"/>
      <c r="IYX28" s="103"/>
      <c r="IYY28" s="103"/>
      <c r="IYZ28" s="103"/>
      <c r="IZA28" s="103"/>
      <c r="IZB28" s="103"/>
      <c r="IZC28" s="103"/>
      <c r="IZD28" s="103"/>
      <c r="IZE28" s="103"/>
      <c r="IZF28" s="103"/>
      <c r="IZG28" s="103"/>
      <c r="IZH28" s="103"/>
      <c r="IZI28" s="103"/>
      <c r="IZJ28" s="103"/>
      <c r="IZK28" s="103"/>
      <c r="IZL28" s="103"/>
      <c r="IZM28" s="103"/>
      <c r="IZN28" s="103"/>
      <c r="IZO28" s="103"/>
      <c r="IZP28" s="103"/>
      <c r="IZQ28" s="103"/>
      <c r="IZR28" s="103"/>
      <c r="IZS28" s="103"/>
      <c r="IZT28" s="103"/>
      <c r="IZU28" s="103"/>
      <c r="IZV28" s="103"/>
      <c r="IZW28" s="103"/>
      <c r="IZX28" s="103"/>
      <c r="IZY28" s="103"/>
      <c r="IZZ28" s="103"/>
      <c r="JAA28" s="103"/>
      <c r="JAB28" s="103"/>
      <c r="JAC28" s="103"/>
      <c r="JAD28" s="103"/>
      <c r="JAE28" s="103"/>
      <c r="JAF28" s="103"/>
      <c r="JAG28" s="103"/>
      <c r="JAH28" s="103"/>
      <c r="JAI28" s="103"/>
      <c r="JAJ28" s="103"/>
      <c r="JAK28" s="103"/>
      <c r="JAL28" s="103"/>
      <c r="JAM28" s="103"/>
      <c r="JAN28" s="103"/>
      <c r="JAO28" s="103"/>
      <c r="JAP28" s="103"/>
      <c r="JAQ28" s="103"/>
      <c r="JAR28" s="103"/>
      <c r="JAS28" s="103"/>
      <c r="JAT28" s="103"/>
      <c r="JAU28" s="103"/>
      <c r="JAV28" s="103"/>
      <c r="JAW28" s="103"/>
      <c r="JAX28" s="103"/>
      <c r="JAY28" s="103"/>
      <c r="JAZ28" s="103"/>
      <c r="JBA28" s="103"/>
      <c r="JBB28" s="103"/>
      <c r="JBC28" s="103"/>
      <c r="JBD28" s="103"/>
      <c r="JBE28" s="103"/>
      <c r="JBF28" s="103"/>
      <c r="JBG28" s="103"/>
      <c r="JBH28" s="103"/>
      <c r="JBI28" s="103"/>
      <c r="JBJ28" s="103"/>
      <c r="JBK28" s="103"/>
      <c r="JBL28" s="103"/>
      <c r="JBM28" s="103"/>
      <c r="JBN28" s="103"/>
      <c r="JBO28" s="103"/>
      <c r="JBP28" s="103"/>
      <c r="JBQ28" s="103"/>
      <c r="JBR28" s="103"/>
      <c r="JBS28" s="103"/>
      <c r="JBT28" s="103"/>
      <c r="JBU28" s="103"/>
      <c r="JBV28" s="103"/>
      <c r="JBW28" s="103"/>
      <c r="JBX28" s="103"/>
      <c r="JBY28" s="103"/>
      <c r="JBZ28" s="103"/>
      <c r="JCA28" s="103"/>
      <c r="JCB28" s="103"/>
      <c r="JCC28" s="103"/>
      <c r="JCD28" s="103"/>
      <c r="JCE28" s="103"/>
      <c r="JCF28" s="103"/>
      <c r="JCG28" s="103"/>
      <c r="JCH28" s="103"/>
      <c r="JCI28" s="103"/>
      <c r="JCJ28" s="103"/>
      <c r="JCK28" s="103"/>
      <c r="JCL28" s="103"/>
      <c r="JCM28" s="103"/>
      <c r="JCN28" s="103"/>
      <c r="JCO28" s="103"/>
      <c r="JCP28" s="103"/>
      <c r="JCQ28" s="103"/>
      <c r="JCR28" s="103"/>
      <c r="JCS28" s="103"/>
      <c r="JCT28" s="103"/>
      <c r="JCU28" s="103"/>
      <c r="JCV28" s="103"/>
      <c r="JCW28" s="103"/>
      <c r="JCX28" s="103"/>
      <c r="JCY28" s="103"/>
      <c r="JCZ28" s="103"/>
      <c r="JDA28" s="103"/>
      <c r="JDB28" s="103"/>
      <c r="JDC28" s="103"/>
      <c r="JDD28" s="103"/>
      <c r="JDE28" s="103"/>
      <c r="JDF28" s="103"/>
      <c r="JDG28" s="103"/>
      <c r="JDH28" s="103"/>
      <c r="JDI28" s="103"/>
      <c r="JDJ28" s="103"/>
      <c r="JDK28" s="103"/>
      <c r="JDL28" s="103"/>
      <c r="JDM28" s="103"/>
      <c r="JDN28" s="103"/>
      <c r="JDO28" s="103"/>
      <c r="JDP28" s="103"/>
      <c r="JDQ28" s="103"/>
      <c r="JDR28" s="103"/>
      <c r="JDS28" s="103"/>
      <c r="JDT28" s="103"/>
      <c r="JDU28" s="103"/>
      <c r="JDV28" s="103"/>
      <c r="JDW28" s="103"/>
      <c r="JDX28" s="103"/>
      <c r="JDY28" s="103"/>
      <c r="JDZ28" s="103"/>
      <c r="JEA28" s="103"/>
      <c r="JEB28" s="103"/>
      <c r="JEC28" s="103"/>
      <c r="JED28" s="103"/>
      <c r="JEE28" s="103"/>
      <c r="JEF28" s="103"/>
      <c r="JEG28" s="103"/>
      <c r="JEH28" s="103"/>
      <c r="JEI28" s="103"/>
      <c r="JEJ28" s="103"/>
      <c r="JEK28" s="103"/>
      <c r="JEL28" s="103"/>
      <c r="JEM28" s="103"/>
      <c r="JEN28" s="103"/>
      <c r="JEO28" s="103"/>
      <c r="JEP28" s="103"/>
      <c r="JEQ28" s="103"/>
      <c r="JER28" s="103"/>
      <c r="JES28" s="103"/>
      <c r="JET28" s="103"/>
      <c r="JEU28" s="103"/>
      <c r="JEV28" s="103"/>
      <c r="JEW28" s="103"/>
      <c r="JEX28" s="103"/>
      <c r="JEY28" s="103"/>
      <c r="JEZ28" s="103"/>
      <c r="JFA28" s="103"/>
      <c r="JFB28" s="103"/>
      <c r="JFC28" s="103"/>
      <c r="JFD28" s="103"/>
      <c r="JFE28" s="103"/>
      <c r="JFF28" s="103"/>
      <c r="JFG28" s="103"/>
      <c r="JFH28" s="103"/>
      <c r="JFI28" s="103"/>
      <c r="JFJ28" s="103"/>
      <c r="JFK28" s="103"/>
      <c r="JFL28" s="103"/>
      <c r="JFM28" s="103"/>
      <c r="JFN28" s="103"/>
      <c r="JFO28" s="103"/>
      <c r="JFP28" s="103"/>
      <c r="JFQ28" s="103"/>
      <c r="JFR28" s="103"/>
      <c r="JFS28" s="103"/>
      <c r="JFT28" s="103"/>
      <c r="JFU28" s="103"/>
      <c r="JFV28" s="103"/>
      <c r="JFW28" s="103"/>
      <c r="JFX28" s="103"/>
      <c r="JFY28" s="103"/>
      <c r="JFZ28" s="103"/>
      <c r="JGA28" s="103"/>
      <c r="JGB28" s="103"/>
      <c r="JGC28" s="103"/>
      <c r="JGD28" s="103"/>
      <c r="JGE28" s="103"/>
      <c r="JGF28" s="103"/>
      <c r="JGG28" s="103"/>
      <c r="JGH28" s="103"/>
      <c r="JGI28" s="103"/>
      <c r="JGJ28" s="103"/>
      <c r="JGK28" s="103"/>
      <c r="JGL28" s="103"/>
      <c r="JGM28" s="103"/>
      <c r="JGN28" s="103"/>
      <c r="JGO28" s="103"/>
      <c r="JGP28" s="103"/>
      <c r="JGQ28" s="103"/>
      <c r="JGR28" s="103"/>
      <c r="JGS28" s="103"/>
      <c r="JGT28" s="103"/>
      <c r="JGU28" s="103"/>
      <c r="JGV28" s="103"/>
      <c r="JGW28" s="103"/>
      <c r="JGX28" s="103"/>
      <c r="JGY28" s="103"/>
      <c r="JGZ28" s="103"/>
      <c r="JHA28" s="103"/>
      <c r="JHB28" s="103"/>
      <c r="JHC28" s="103"/>
      <c r="JHD28" s="103"/>
      <c r="JHE28" s="103"/>
      <c r="JHF28" s="103"/>
      <c r="JHG28" s="103"/>
      <c r="JHH28" s="103"/>
      <c r="JHI28" s="103"/>
      <c r="JHJ28" s="103"/>
      <c r="JHK28" s="103"/>
      <c r="JHL28" s="103"/>
      <c r="JHM28" s="103"/>
      <c r="JHN28" s="103"/>
      <c r="JHO28" s="103"/>
      <c r="JHP28" s="103"/>
      <c r="JHQ28" s="103"/>
      <c r="JHR28" s="103"/>
      <c r="JHS28" s="103"/>
      <c r="JHT28" s="103"/>
      <c r="JHU28" s="103"/>
      <c r="JHV28" s="103"/>
      <c r="JHW28" s="103"/>
      <c r="JHX28" s="103"/>
      <c r="JHY28" s="103"/>
      <c r="JHZ28" s="103"/>
      <c r="JIA28" s="103"/>
      <c r="JIB28" s="103"/>
      <c r="JIC28" s="103"/>
      <c r="JID28" s="103"/>
      <c r="JIE28" s="103"/>
      <c r="JIF28" s="103"/>
      <c r="JIG28" s="103"/>
      <c r="JIH28" s="103"/>
      <c r="JII28" s="103"/>
      <c r="JIJ28" s="103"/>
      <c r="JIK28" s="103"/>
      <c r="JIL28" s="103"/>
      <c r="JIM28" s="103"/>
      <c r="JIN28" s="103"/>
      <c r="JIO28" s="103"/>
      <c r="JIP28" s="103"/>
      <c r="JIQ28" s="103"/>
      <c r="JIR28" s="103"/>
      <c r="JIS28" s="103"/>
      <c r="JIT28" s="103"/>
      <c r="JIU28" s="103"/>
      <c r="JIV28" s="103"/>
      <c r="JIW28" s="103"/>
      <c r="JIX28" s="103"/>
      <c r="JIY28" s="103"/>
      <c r="JIZ28" s="103"/>
      <c r="JJA28" s="103"/>
      <c r="JJB28" s="103"/>
      <c r="JJC28" s="103"/>
      <c r="JJD28" s="103"/>
      <c r="JJE28" s="103"/>
      <c r="JJF28" s="103"/>
      <c r="JJG28" s="103"/>
      <c r="JJH28" s="103"/>
      <c r="JJI28" s="103"/>
      <c r="JJJ28" s="103"/>
      <c r="JJK28" s="103"/>
      <c r="JJL28" s="103"/>
      <c r="JJM28" s="103"/>
      <c r="JJN28" s="103"/>
      <c r="JJO28" s="103"/>
      <c r="JJP28" s="103"/>
      <c r="JJQ28" s="103"/>
      <c r="JJR28" s="103"/>
      <c r="JJS28" s="103"/>
      <c r="JJT28" s="103"/>
      <c r="JJU28" s="103"/>
      <c r="JJV28" s="103"/>
      <c r="JJW28" s="103"/>
      <c r="JJX28" s="103"/>
      <c r="JJY28" s="103"/>
      <c r="JJZ28" s="103"/>
      <c r="JKA28" s="103"/>
      <c r="JKB28" s="103"/>
      <c r="JKC28" s="103"/>
      <c r="JKD28" s="103"/>
      <c r="JKE28" s="103"/>
      <c r="JKF28" s="103"/>
      <c r="JKG28" s="103"/>
      <c r="JKH28" s="103"/>
      <c r="JKI28" s="103"/>
      <c r="JKJ28" s="103"/>
      <c r="JKK28" s="103"/>
      <c r="JKL28" s="103"/>
      <c r="JKM28" s="103"/>
      <c r="JKN28" s="103"/>
      <c r="JKO28" s="103"/>
      <c r="JKP28" s="103"/>
      <c r="JKQ28" s="103"/>
      <c r="JKR28" s="103"/>
      <c r="JKS28" s="103"/>
      <c r="JKT28" s="103"/>
      <c r="JKU28" s="103"/>
      <c r="JKV28" s="103"/>
      <c r="JKW28" s="103"/>
      <c r="JKX28" s="103"/>
      <c r="JKY28" s="103"/>
      <c r="JKZ28" s="103"/>
      <c r="JLA28" s="103"/>
      <c r="JLB28" s="103"/>
      <c r="JLC28" s="103"/>
      <c r="JLD28" s="103"/>
      <c r="JLE28" s="103"/>
      <c r="JLF28" s="103"/>
      <c r="JLG28" s="103"/>
      <c r="JLH28" s="103"/>
      <c r="JLI28" s="103"/>
      <c r="JLJ28" s="103"/>
      <c r="JLK28" s="103"/>
      <c r="JLL28" s="103"/>
      <c r="JLM28" s="103"/>
      <c r="JLN28" s="103"/>
      <c r="JLO28" s="103"/>
      <c r="JLP28" s="103"/>
      <c r="JLQ28" s="103"/>
      <c r="JLR28" s="103"/>
      <c r="JLS28" s="103"/>
      <c r="JLT28" s="103"/>
      <c r="JLU28" s="103"/>
      <c r="JLV28" s="103"/>
      <c r="JLW28" s="103"/>
      <c r="JLX28" s="103"/>
      <c r="JLY28" s="103"/>
      <c r="JLZ28" s="103"/>
      <c r="JMA28" s="103"/>
      <c r="JMB28" s="103"/>
      <c r="JMC28" s="103"/>
      <c r="JMD28" s="103"/>
      <c r="JME28" s="103"/>
      <c r="JMF28" s="103"/>
      <c r="JMG28" s="103"/>
      <c r="JMH28" s="103"/>
      <c r="JMI28" s="103"/>
      <c r="JMJ28" s="103"/>
      <c r="JMK28" s="103"/>
      <c r="JML28" s="103"/>
      <c r="JMM28" s="103"/>
      <c r="JMN28" s="103"/>
      <c r="JMO28" s="103"/>
      <c r="JMP28" s="103"/>
      <c r="JMQ28" s="103"/>
      <c r="JMR28" s="103"/>
      <c r="JMS28" s="103"/>
      <c r="JMT28" s="103"/>
      <c r="JMU28" s="103"/>
      <c r="JMV28" s="103"/>
      <c r="JMW28" s="103"/>
      <c r="JMX28" s="103"/>
      <c r="JMY28" s="103"/>
      <c r="JMZ28" s="103"/>
      <c r="JNA28" s="103"/>
      <c r="JNB28" s="103"/>
      <c r="JNC28" s="103"/>
      <c r="JND28" s="103"/>
      <c r="JNE28" s="103"/>
      <c r="JNF28" s="103"/>
      <c r="JNG28" s="103"/>
      <c r="JNH28" s="103"/>
      <c r="JNI28" s="103"/>
      <c r="JNJ28" s="103"/>
      <c r="JNK28" s="103"/>
      <c r="JNL28" s="103"/>
      <c r="JNM28" s="103"/>
      <c r="JNN28" s="103"/>
      <c r="JNO28" s="103"/>
      <c r="JNP28" s="103"/>
      <c r="JNQ28" s="103"/>
      <c r="JNR28" s="103"/>
      <c r="JNS28" s="103"/>
      <c r="JNT28" s="103"/>
      <c r="JNU28" s="103"/>
      <c r="JNV28" s="103"/>
      <c r="JNW28" s="103"/>
      <c r="JNX28" s="103"/>
      <c r="JNY28" s="103"/>
      <c r="JNZ28" s="103"/>
      <c r="JOA28" s="103"/>
      <c r="JOB28" s="103"/>
      <c r="JOC28" s="103"/>
      <c r="JOD28" s="103"/>
      <c r="JOE28" s="103"/>
      <c r="JOF28" s="103"/>
      <c r="JOG28" s="103"/>
      <c r="JOH28" s="103"/>
      <c r="JOI28" s="103"/>
      <c r="JOJ28" s="103"/>
      <c r="JOK28" s="103"/>
      <c r="JOL28" s="103"/>
      <c r="JOM28" s="103"/>
      <c r="JON28" s="103"/>
      <c r="JOO28" s="103"/>
      <c r="JOP28" s="103"/>
      <c r="JOQ28" s="103"/>
      <c r="JOR28" s="103"/>
      <c r="JOS28" s="103"/>
      <c r="JOT28" s="103"/>
      <c r="JOU28" s="103"/>
      <c r="JOV28" s="103"/>
      <c r="JOW28" s="103"/>
      <c r="JOX28" s="103"/>
      <c r="JOY28" s="103"/>
      <c r="JOZ28" s="103"/>
      <c r="JPA28" s="103"/>
      <c r="JPB28" s="103"/>
      <c r="JPC28" s="103"/>
      <c r="JPD28" s="103"/>
      <c r="JPE28" s="103"/>
      <c r="JPF28" s="103"/>
      <c r="JPG28" s="103"/>
      <c r="JPH28" s="103"/>
      <c r="JPI28" s="103"/>
      <c r="JPJ28" s="103"/>
      <c r="JPK28" s="103"/>
      <c r="JPL28" s="103"/>
      <c r="JPM28" s="103"/>
      <c r="JPN28" s="103"/>
      <c r="JPO28" s="103"/>
      <c r="JPP28" s="103"/>
      <c r="JPQ28" s="103"/>
      <c r="JPR28" s="103"/>
      <c r="JPS28" s="103"/>
      <c r="JPT28" s="103"/>
      <c r="JPU28" s="103"/>
      <c r="JPV28" s="103"/>
      <c r="JPW28" s="103"/>
      <c r="JPX28" s="103"/>
      <c r="JPY28" s="103"/>
      <c r="JPZ28" s="103"/>
      <c r="JQA28" s="103"/>
      <c r="JQB28" s="103"/>
      <c r="JQC28" s="103"/>
      <c r="JQD28" s="103"/>
      <c r="JQE28" s="103"/>
      <c r="JQF28" s="103"/>
      <c r="JQG28" s="103"/>
      <c r="JQH28" s="103"/>
      <c r="JQI28" s="103"/>
      <c r="JQJ28" s="103"/>
      <c r="JQK28" s="103"/>
      <c r="JQL28" s="103"/>
      <c r="JQM28" s="103"/>
      <c r="JQN28" s="103"/>
      <c r="JQO28" s="103"/>
      <c r="JQP28" s="103"/>
      <c r="JQQ28" s="103"/>
      <c r="JQR28" s="103"/>
      <c r="JQS28" s="103"/>
      <c r="JQT28" s="103"/>
      <c r="JQU28" s="103"/>
      <c r="JQV28" s="103"/>
      <c r="JQW28" s="103"/>
      <c r="JQX28" s="103"/>
      <c r="JQY28" s="103"/>
      <c r="JQZ28" s="103"/>
      <c r="JRA28" s="103"/>
      <c r="JRB28" s="103"/>
      <c r="JRC28" s="103"/>
      <c r="JRD28" s="103"/>
      <c r="JRE28" s="103"/>
      <c r="JRF28" s="103"/>
      <c r="JRG28" s="103"/>
      <c r="JRH28" s="103"/>
      <c r="JRI28" s="103"/>
      <c r="JRJ28" s="103"/>
      <c r="JRK28" s="103"/>
      <c r="JRL28" s="103"/>
      <c r="JRM28" s="103"/>
      <c r="JRN28" s="103"/>
      <c r="JRO28" s="103"/>
      <c r="JRP28" s="103"/>
      <c r="JRQ28" s="103"/>
      <c r="JRR28" s="103"/>
      <c r="JRS28" s="103"/>
      <c r="JRT28" s="103"/>
      <c r="JRU28" s="103"/>
      <c r="JRV28" s="103"/>
      <c r="JRW28" s="103"/>
      <c r="JRX28" s="103"/>
      <c r="JRY28" s="103"/>
      <c r="JRZ28" s="103"/>
      <c r="JSA28" s="103"/>
      <c r="JSB28" s="103"/>
      <c r="JSC28" s="103"/>
      <c r="JSD28" s="103"/>
      <c r="JSE28" s="103"/>
      <c r="JSF28" s="103"/>
      <c r="JSG28" s="103"/>
      <c r="JSH28" s="103"/>
      <c r="JSI28" s="103"/>
      <c r="JSJ28" s="103"/>
      <c r="JSK28" s="103"/>
      <c r="JSL28" s="103"/>
      <c r="JSM28" s="103"/>
      <c r="JSN28" s="103"/>
      <c r="JSO28" s="103"/>
      <c r="JSP28" s="103"/>
      <c r="JSQ28" s="103"/>
      <c r="JSR28" s="103"/>
      <c r="JSS28" s="103"/>
      <c r="JST28" s="103"/>
      <c r="JSU28" s="103"/>
      <c r="JSV28" s="103"/>
      <c r="JSW28" s="103"/>
      <c r="JSX28" s="103"/>
      <c r="JSY28" s="103"/>
      <c r="JSZ28" s="103"/>
      <c r="JTA28" s="103"/>
      <c r="JTB28" s="103"/>
      <c r="JTC28" s="103"/>
      <c r="JTD28" s="103"/>
      <c r="JTE28" s="103"/>
      <c r="JTF28" s="103"/>
      <c r="JTG28" s="103"/>
      <c r="JTH28" s="103"/>
      <c r="JTI28" s="103"/>
      <c r="JTJ28" s="103"/>
      <c r="JTK28" s="103"/>
      <c r="JTL28" s="103"/>
      <c r="JTM28" s="103"/>
      <c r="JTN28" s="103"/>
      <c r="JTO28" s="103"/>
      <c r="JTP28" s="103"/>
      <c r="JTQ28" s="103"/>
      <c r="JTR28" s="103"/>
      <c r="JTS28" s="103"/>
      <c r="JTT28" s="103"/>
      <c r="JTU28" s="103"/>
      <c r="JTV28" s="103"/>
      <c r="JTW28" s="103"/>
      <c r="JTX28" s="103"/>
      <c r="JTY28" s="103"/>
      <c r="JTZ28" s="103"/>
      <c r="JUA28" s="103"/>
      <c r="JUB28" s="103"/>
      <c r="JUC28" s="103"/>
      <c r="JUD28" s="103"/>
      <c r="JUE28" s="103"/>
      <c r="JUF28" s="103"/>
      <c r="JUG28" s="103"/>
      <c r="JUH28" s="103"/>
      <c r="JUI28" s="103"/>
      <c r="JUJ28" s="103"/>
      <c r="JUK28" s="103"/>
      <c r="JUL28" s="103"/>
      <c r="JUM28" s="103"/>
      <c r="JUN28" s="103"/>
      <c r="JUO28" s="103"/>
      <c r="JUP28" s="103"/>
      <c r="JUQ28" s="103"/>
      <c r="JUR28" s="103"/>
      <c r="JUS28" s="103"/>
      <c r="JUT28" s="103"/>
      <c r="JUU28" s="103"/>
      <c r="JUV28" s="103"/>
      <c r="JUW28" s="103"/>
      <c r="JUX28" s="103"/>
      <c r="JUY28" s="103"/>
      <c r="JUZ28" s="103"/>
      <c r="JVA28" s="103"/>
      <c r="JVB28" s="103"/>
      <c r="JVC28" s="103"/>
      <c r="JVD28" s="103"/>
      <c r="JVE28" s="103"/>
      <c r="JVF28" s="103"/>
      <c r="JVG28" s="103"/>
      <c r="JVH28" s="103"/>
      <c r="JVI28" s="103"/>
      <c r="JVJ28" s="103"/>
      <c r="JVK28" s="103"/>
      <c r="JVL28" s="103"/>
      <c r="JVM28" s="103"/>
      <c r="JVN28" s="103"/>
      <c r="JVO28" s="103"/>
      <c r="JVP28" s="103"/>
      <c r="JVQ28" s="103"/>
      <c r="JVR28" s="103"/>
      <c r="JVS28" s="103"/>
      <c r="JVT28" s="103"/>
      <c r="JVU28" s="103"/>
      <c r="JVV28" s="103"/>
      <c r="JVW28" s="103"/>
      <c r="JVX28" s="103"/>
      <c r="JVY28" s="103"/>
      <c r="JVZ28" s="103"/>
      <c r="JWA28" s="103"/>
      <c r="JWB28" s="103"/>
      <c r="JWC28" s="103"/>
      <c r="JWD28" s="103"/>
      <c r="JWE28" s="103"/>
      <c r="JWF28" s="103"/>
      <c r="JWG28" s="103"/>
      <c r="JWH28" s="103"/>
      <c r="JWI28" s="103"/>
      <c r="JWJ28" s="103"/>
      <c r="JWK28" s="103"/>
      <c r="JWL28" s="103"/>
      <c r="JWM28" s="103"/>
      <c r="JWN28" s="103"/>
      <c r="JWO28" s="103"/>
      <c r="JWP28" s="103"/>
      <c r="JWQ28" s="103"/>
      <c r="JWR28" s="103"/>
      <c r="JWS28" s="103"/>
      <c r="JWT28" s="103"/>
      <c r="JWU28" s="103"/>
      <c r="JWV28" s="103"/>
      <c r="JWW28" s="103"/>
      <c r="JWX28" s="103"/>
      <c r="JWY28" s="103"/>
      <c r="JWZ28" s="103"/>
      <c r="JXA28" s="103"/>
      <c r="JXB28" s="103"/>
      <c r="JXC28" s="103"/>
      <c r="JXD28" s="103"/>
      <c r="JXE28" s="103"/>
      <c r="JXF28" s="103"/>
      <c r="JXG28" s="103"/>
      <c r="JXH28" s="103"/>
      <c r="JXI28" s="103"/>
      <c r="JXJ28" s="103"/>
      <c r="JXK28" s="103"/>
      <c r="JXL28" s="103"/>
      <c r="JXM28" s="103"/>
      <c r="JXN28" s="103"/>
      <c r="JXO28" s="103"/>
      <c r="JXP28" s="103"/>
      <c r="JXQ28" s="103"/>
      <c r="JXR28" s="103"/>
      <c r="JXS28" s="103"/>
      <c r="JXT28" s="103"/>
      <c r="JXU28" s="103"/>
      <c r="JXV28" s="103"/>
      <c r="JXW28" s="103"/>
      <c r="JXX28" s="103"/>
      <c r="JXY28" s="103"/>
      <c r="JXZ28" s="103"/>
      <c r="JYA28" s="103"/>
      <c r="JYB28" s="103"/>
      <c r="JYC28" s="103"/>
      <c r="JYD28" s="103"/>
      <c r="JYE28" s="103"/>
      <c r="JYF28" s="103"/>
      <c r="JYG28" s="103"/>
      <c r="JYH28" s="103"/>
      <c r="JYI28" s="103"/>
      <c r="JYJ28" s="103"/>
      <c r="JYK28" s="103"/>
      <c r="JYL28" s="103"/>
      <c r="JYM28" s="103"/>
      <c r="JYN28" s="103"/>
      <c r="JYO28" s="103"/>
      <c r="JYP28" s="103"/>
      <c r="JYQ28" s="103"/>
      <c r="JYR28" s="103"/>
      <c r="JYS28" s="103"/>
      <c r="JYT28" s="103"/>
      <c r="JYU28" s="103"/>
      <c r="JYV28" s="103"/>
      <c r="JYW28" s="103"/>
      <c r="JYX28" s="103"/>
      <c r="JYY28" s="103"/>
      <c r="JYZ28" s="103"/>
      <c r="JZA28" s="103"/>
      <c r="JZB28" s="103"/>
      <c r="JZC28" s="103"/>
      <c r="JZD28" s="103"/>
      <c r="JZE28" s="103"/>
      <c r="JZF28" s="103"/>
      <c r="JZG28" s="103"/>
      <c r="JZH28" s="103"/>
      <c r="JZI28" s="103"/>
      <c r="JZJ28" s="103"/>
      <c r="JZK28" s="103"/>
      <c r="JZL28" s="103"/>
      <c r="JZM28" s="103"/>
      <c r="JZN28" s="103"/>
      <c r="JZO28" s="103"/>
      <c r="JZP28" s="103"/>
      <c r="JZQ28" s="103"/>
      <c r="JZR28" s="103"/>
      <c r="JZS28" s="103"/>
      <c r="JZT28" s="103"/>
      <c r="JZU28" s="103"/>
      <c r="JZV28" s="103"/>
      <c r="JZW28" s="103"/>
      <c r="JZX28" s="103"/>
      <c r="JZY28" s="103"/>
      <c r="JZZ28" s="103"/>
      <c r="KAA28" s="103"/>
      <c r="KAB28" s="103"/>
      <c r="KAC28" s="103"/>
      <c r="KAD28" s="103"/>
      <c r="KAE28" s="103"/>
      <c r="KAF28" s="103"/>
      <c r="KAG28" s="103"/>
      <c r="KAH28" s="103"/>
      <c r="KAI28" s="103"/>
      <c r="KAJ28" s="103"/>
      <c r="KAK28" s="103"/>
      <c r="KAL28" s="103"/>
      <c r="KAM28" s="103"/>
      <c r="KAN28" s="103"/>
      <c r="KAO28" s="103"/>
      <c r="KAP28" s="103"/>
      <c r="KAQ28" s="103"/>
      <c r="KAR28" s="103"/>
      <c r="KAS28" s="103"/>
      <c r="KAT28" s="103"/>
      <c r="KAU28" s="103"/>
      <c r="KAV28" s="103"/>
      <c r="KAW28" s="103"/>
      <c r="KAX28" s="103"/>
      <c r="KAY28" s="103"/>
      <c r="KAZ28" s="103"/>
      <c r="KBA28" s="103"/>
      <c r="KBB28" s="103"/>
      <c r="KBC28" s="103"/>
      <c r="KBD28" s="103"/>
      <c r="KBE28" s="103"/>
      <c r="KBF28" s="103"/>
      <c r="KBG28" s="103"/>
      <c r="KBH28" s="103"/>
      <c r="KBI28" s="103"/>
      <c r="KBJ28" s="103"/>
      <c r="KBK28" s="103"/>
      <c r="KBL28" s="103"/>
      <c r="KBM28" s="103"/>
      <c r="KBN28" s="103"/>
      <c r="KBO28" s="103"/>
      <c r="KBP28" s="103"/>
      <c r="KBQ28" s="103"/>
      <c r="KBR28" s="103"/>
      <c r="KBS28" s="103"/>
      <c r="KBT28" s="103"/>
      <c r="KBU28" s="103"/>
      <c r="KBV28" s="103"/>
      <c r="KBW28" s="103"/>
      <c r="KBX28" s="103"/>
      <c r="KBY28" s="103"/>
      <c r="KBZ28" s="103"/>
      <c r="KCA28" s="103"/>
      <c r="KCB28" s="103"/>
      <c r="KCC28" s="103"/>
      <c r="KCD28" s="103"/>
      <c r="KCE28" s="103"/>
      <c r="KCF28" s="103"/>
      <c r="KCG28" s="103"/>
      <c r="KCH28" s="103"/>
      <c r="KCI28" s="103"/>
      <c r="KCJ28" s="103"/>
      <c r="KCK28" s="103"/>
      <c r="KCL28" s="103"/>
      <c r="KCM28" s="103"/>
      <c r="KCN28" s="103"/>
      <c r="KCO28" s="103"/>
      <c r="KCP28" s="103"/>
      <c r="KCQ28" s="103"/>
      <c r="KCR28" s="103"/>
      <c r="KCS28" s="103"/>
      <c r="KCT28" s="103"/>
      <c r="KCU28" s="103"/>
      <c r="KCV28" s="103"/>
      <c r="KCW28" s="103"/>
      <c r="KCX28" s="103"/>
      <c r="KCY28" s="103"/>
      <c r="KCZ28" s="103"/>
      <c r="KDA28" s="103"/>
      <c r="KDB28" s="103"/>
      <c r="KDC28" s="103"/>
      <c r="KDD28" s="103"/>
      <c r="KDE28" s="103"/>
      <c r="KDF28" s="103"/>
      <c r="KDG28" s="103"/>
      <c r="KDH28" s="103"/>
      <c r="KDI28" s="103"/>
      <c r="KDJ28" s="103"/>
      <c r="KDK28" s="103"/>
      <c r="KDL28" s="103"/>
      <c r="KDM28" s="103"/>
      <c r="KDN28" s="103"/>
      <c r="KDO28" s="103"/>
      <c r="KDP28" s="103"/>
      <c r="KDQ28" s="103"/>
      <c r="KDR28" s="103"/>
      <c r="KDS28" s="103"/>
      <c r="KDT28" s="103"/>
      <c r="KDU28" s="103"/>
      <c r="KDV28" s="103"/>
      <c r="KDW28" s="103"/>
      <c r="KDX28" s="103"/>
      <c r="KDY28" s="103"/>
      <c r="KDZ28" s="103"/>
      <c r="KEA28" s="103"/>
      <c r="KEB28" s="103"/>
      <c r="KEC28" s="103"/>
      <c r="KED28" s="103"/>
      <c r="KEE28" s="103"/>
      <c r="KEF28" s="103"/>
      <c r="KEG28" s="103"/>
      <c r="KEH28" s="103"/>
      <c r="KEI28" s="103"/>
      <c r="KEJ28" s="103"/>
      <c r="KEK28" s="103"/>
      <c r="KEL28" s="103"/>
      <c r="KEM28" s="103"/>
      <c r="KEN28" s="103"/>
      <c r="KEO28" s="103"/>
      <c r="KEP28" s="103"/>
      <c r="KEQ28" s="103"/>
      <c r="KER28" s="103"/>
      <c r="KES28" s="103"/>
      <c r="KET28" s="103"/>
      <c r="KEU28" s="103"/>
      <c r="KEV28" s="103"/>
      <c r="KEW28" s="103"/>
      <c r="KEX28" s="103"/>
      <c r="KEY28" s="103"/>
      <c r="KEZ28" s="103"/>
      <c r="KFA28" s="103"/>
      <c r="KFB28" s="103"/>
      <c r="KFC28" s="103"/>
      <c r="KFD28" s="103"/>
      <c r="KFE28" s="103"/>
      <c r="KFF28" s="103"/>
      <c r="KFG28" s="103"/>
      <c r="KFH28" s="103"/>
      <c r="KFI28" s="103"/>
      <c r="KFJ28" s="103"/>
      <c r="KFK28" s="103"/>
      <c r="KFL28" s="103"/>
      <c r="KFM28" s="103"/>
      <c r="KFN28" s="103"/>
      <c r="KFO28" s="103"/>
      <c r="KFP28" s="103"/>
      <c r="KFQ28" s="103"/>
      <c r="KFR28" s="103"/>
      <c r="KFS28" s="103"/>
      <c r="KFT28" s="103"/>
      <c r="KFU28" s="103"/>
      <c r="KFV28" s="103"/>
      <c r="KFW28" s="103"/>
      <c r="KFX28" s="103"/>
      <c r="KFY28" s="103"/>
      <c r="KFZ28" s="103"/>
      <c r="KGA28" s="103"/>
      <c r="KGB28" s="103"/>
      <c r="KGC28" s="103"/>
      <c r="KGD28" s="103"/>
      <c r="KGE28" s="103"/>
      <c r="KGF28" s="103"/>
      <c r="KGG28" s="103"/>
      <c r="KGH28" s="103"/>
      <c r="KGI28" s="103"/>
      <c r="KGJ28" s="103"/>
      <c r="KGK28" s="103"/>
      <c r="KGL28" s="103"/>
      <c r="KGM28" s="103"/>
      <c r="KGN28" s="103"/>
      <c r="KGO28" s="103"/>
      <c r="KGP28" s="103"/>
      <c r="KGQ28" s="103"/>
      <c r="KGR28" s="103"/>
      <c r="KGS28" s="103"/>
      <c r="KGT28" s="103"/>
      <c r="KGU28" s="103"/>
      <c r="KGV28" s="103"/>
      <c r="KGW28" s="103"/>
      <c r="KGX28" s="103"/>
      <c r="KGY28" s="103"/>
      <c r="KGZ28" s="103"/>
      <c r="KHA28" s="103"/>
      <c r="KHB28" s="103"/>
      <c r="KHC28" s="103"/>
      <c r="KHD28" s="103"/>
      <c r="KHE28" s="103"/>
      <c r="KHF28" s="103"/>
      <c r="KHG28" s="103"/>
      <c r="KHH28" s="103"/>
      <c r="KHI28" s="103"/>
      <c r="KHJ28" s="103"/>
      <c r="KHK28" s="103"/>
      <c r="KHL28" s="103"/>
      <c r="KHM28" s="103"/>
      <c r="KHN28" s="103"/>
      <c r="KHO28" s="103"/>
      <c r="KHP28" s="103"/>
      <c r="KHQ28" s="103"/>
      <c r="KHR28" s="103"/>
      <c r="KHS28" s="103"/>
      <c r="KHT28" s="103"/>
      <c r="KHU28" s="103"/>
      <c r="KHV28" s="103"/>
      <c r="KHW28" s="103"/>
      <c r="KHX28" s="103"/>
      <c r="KHY28" s="103"/>
      <c r="KHZ28" s="103"/>
      <c r="KIA28" s="103"/>
      <c r="KIB28" s="103"/>
      <c r="KIC28" s="103"/>
      <c r="KID28" s="103"/>
      <c r="KIE28" s="103"/>
      <c r="KIF28" s="103"/>
      <c r="KIG28" s="103"/>
      <c r="KIH28" s="103"/>
      <c r="KII28" s="103"/>
      <c r="KIJ28" s="103"/>
      <c r="KIK28" s="103"/>
      <c r="KIL28" s="103"/>
      <c r="KIM28" s="103"/>
      <c r="KIN28" s="103"/>
      <c r="KIO28" s="103"/>
      <c r="KIP28" s="103"/>
      <c r="KIQ28" s="103"/>
      <c r="KIR28" s="103"/>
      <c r="KIS28" s="103"/>
      <c r="KIT28" s="103"/>
      <c r="KIU28" s="103"/>
      <c r="KIV28" s="103"/>
      <c r="KIW28" s="103"/>
      <c r="KIX28" s="103"/>
      <c r="KIY28" s="103"/>
      <c r="KIZ28" s="103"/>
      <c r="KJA28" s="103"/>
      <c r="KJB28" s="103"/>
      <c r="KJC28" s="103"/>
      <c r="KJD28" s="103"/>
      <c r="KJE28" s="103"/>
      <c r="KJF28" s="103"/>
      <c r="KJG28" s="103"/>
      <c r="KJH28" s="103"/>
      <c r="KJI28" s="103"/>
      <c r="KJJ28" s="103"/>
      <c r="KJK28" s="103"/>
      <c r="KJL28" s="103"/>
      <c r="KJM28" s="103"/>
      <c r="KJN28" s="103"/>
      <c r="KJO28" s="103"/>
      <c r="KJP28" s="103"/>
      <c r="KJQ28" s="103"/>
      <c r="KJR28" s="103"/>
      <c r="KJS28" s="103"/>
      <c r="KJT28" s="103"/>
      <c r="KJU28" s="103"/>
      <c r="KJV28" s="103"/>
      <c r="KJW28" s="103"/>
      <c r="KJX28" s="103"/>
      <c r="KJY28" s="103"/>
      <c r="KJZ28" s="103"/>
      <c r="KKA28" s="103"/>
      <c r="KKB28" s="103"/>
      <c r="KKC28" s="103"/>
      <c r="KKD28" s="103"/>
      <c r="KKE28" s="103"/>
      <c r="KKF28" s="103"/>
      <c r="KKG28" s="103"/>
      <c r="KKH28" s="103"/>
      <c r="KKI28" s="103"/>
      <c r="KKJ28" s="103"/>
      <c r="KKK28" s="103"/>
      <c r="KKL28" s="103"/>
      <c r="KKM28" s="103"/>
      <c r="KKN28" s="103"/>
      <c r="KKO28" s="103"/>
      <c r="KKP28" s="103"/>
      <c r="KKQ28" s="103"/>
      <c r="KKR28" s="103"/>
      <c r="KKS28" s="103"/>
      <c r="KKT28" s="103"/>
      <c r="KKU28" s="103"/>
      <c r="KKV28" s="103"/>
      <c r="KKW28" s="103"/>
      <c r="KKX28" s="103"/>
      <c r="KKY28" s="103"/>
      <c r="KKZ28" s="103"/>
      <c r="KLA28" s="103"/>
      <c r="KLB28" s="103"/>
      <c r="KLC28" s="103"/>
      <c r="KLD28" s="103"/>
      <c r="KLE28" s="103"/>
      <c r="KLF28" s="103"/>
      <c r="KLG28" s="103"/>
      <c r="KLH28" s="103"/>
      <c r="KLI28" s="103"/>
      <c r="KLJ28" s="103"/>
      <c r="KLK28" s="103"/>
      <c r="KLL28" s="103"/>
      <c r="KLM28" s="103"/>
      <c r="KLN28" s="103"/>
      <c r="KLO28" s="103"/>
      <c r="KLP28" s="103"/>
      <c r="KLQ28" s="103"/>
      <c r="KLR28" s="103"/>
      <c r="KLS28" s="103"/>
      <c r="KLT28" s="103"/>
      <c r="KLU28" s="103"/>
      <c r="KLV28" s="103"/>
      <c r="KLW28" s="103"/>
      <c r="KLX28" s="103"/>
      <c r="KLY28" s="103"/>
      <c r="KLZ28" s="103"/>
      <c r="KMA28" s="103"/>
      <c r="KMB28" s="103"/>
      <c r="KMC28" s="103"/>
      <c r="KMD28" s="103"/>
      <c r="KME28" s="103"/>
      <c r="KMF28" s="103"/>
      <c r="KMG28" s="103"/>
      <c r="KMH28" s="103"/>
      <c r="KMI28" s="103"/>
      <c r="KMJ28" s="103"/>
      <c r="KMK28" s="103"/>
      <c r="KML28" s="103"/>
      <c r="KMM28" s="103"/>
      <c r="KMN28" s="103"/>
      <c r="KMO28" s="103"/>
      <c r="KMP28" s="103"/>
      <c r="KMQ28" s="103"/>
      <c r="KMR28" s="103"/>
      <c r="KMS28" s="103"/>
      <c r="KMT28" s="103"/>
      <c r="KMU28" s="103"/>
      <c r="KMV28" s="103"/>
      <c r="KMW28" s="103"/>
      <c r="KMX28" s="103"/>
      <c r="KMY28" s="103"/>
      <c r="KMZ28" s="103"/>
      <c r="KNA28" s="103"/>
      <c r="KNB28" s="103"/>
      <c r="KNC28" s="103"/>
      <c r="KND28" s="103"/>
      <c r="KNE28" s="103"/>
      <c r="KNF28" s="103"/>
      <c r="KNG28" s="103"/>
      <c r="KNH28" s="103"/>
      <c r="KNI28" s="103"/>
      <c r="KNJ28" s="103"/>
      <c r="KNK28" s="103"/>
      <c r="KNL28" s="103"/>
      <c r="KNM28" s="103"/>
      <c r="KNN28" s="103"/>
      <c r="KNO28" s="103"/>
      <c r="KNP28" s="103"/>
      <c r="KNQ28" s="103"/>
      <c r="KNR28" s="103"/>
      <c r="KNS28" s="103"/>
      <c r="KNT28" s="103"/>
      <c r="KNU28" s="103"/>
      <c r="KNV28" s="103"/>
      <c r="KNW28" s="103"/>
      <c r="KNX28" s="103"/>
      <c r="KNY28" s="103"/>
      <c r="KNZ28" s="103"/>
      <c r="KOA28" s="103"/>
      <c r="KOB28" s="103"/>
      <c r="KOC28" s="103"/>
      <c r="KOD28" s="103"/>
      <c r="KOE28" s="103"/>
      <c r="KOF28" s="103"/>
      <c r="KOG28" s="103"/>
      <c r="KOH28" s="103"/>
      <c r="KOI28" s="103"/>
      <c r="KOJ28" s="103"/>
      <c r="KOK28" s="103"/>
      <c r="KOL28" s="103"/>
      <c r="KOM28" s="103"/>
      <c r="KON28" s="103"/>
      <c r="KOO28" s="103"/>
      <c r="KOP28" s="103"/>
      <c r="KOQ28" s="103"/>
      <c r="KOR28" s="103"/>
      <c r="KOS28" s="103"/>
      <c r="KOT28" s="103"/>
      <c r="KOU28" s="103"/>
      <c r="KOV28" s="103"/>
      <c r="KOW28" s="103"/>
      <c r="KOX28" s="103"/>
      <c r="KOY28" s="103"/>
      <c r="KOZ28" s="103"/>
      <c r="KPA28" s="103"/>
      <c r="KPB28" s="103"/>
      <c r="KPC28" s="103"/>
      <c r="KPD28" s="103"/>
      <c r="KPE28" s="103"/>
      <c r="KPF28" s="103"/>
      <c r="KPG28" s="103"/>
      <c r="KPH28" s="103"/>
      <c r="KPI28" s="103"/>
      <c r="KPJ28" s="103"/>
      <c r="KPK28" s="103"/>
      <c r="KPL28" s="103"/>
      <c r="KPM28" s="103"/>
      <c r="KPN28" s="103"/>
      <c r="KPO28" s="103"/>
      <c r="KPP28" s="103"/>
      <c r="KPQ28" s="103"/>
      <c r="KPR28" s="103"/>
      <c r="KPS28" s="103"/>
      <c r="KPT28" s="103"/>
      <c r="KPU28" s="103"/>
      <c r="KPV28" s="103"/>
      <c r="KPW28" s="103"/>
      <c r="KPX28" s="103"/>
      <c r="KPY28" s="103"/>
      <c r="KPZ28" s="103"/>
      <c r="KQA28" s="103"/>
      <c r="KQB28" s="103"/>
      <c r="KQC28" s="103"/>
      <c r="KQD28" s="103"/>
      <c r="KQE28" s="103"/>
      <c r="KQF28" s="103"/>
      <c r="KQG28" s="103"/>
      <c r="KQH28" s="103"/>
      <c r="KQI28" s="103"/>
      <c r="KQJ28" s="103"/>
      <c r="KQK28" s="103"/>
      <c r="KQL28" s="103"/>
      <c r="KQM28" s="103"/>
      <c r="KQN28" s="103"/>
      <c r="KQO28" s="103"/>
      <c r="KQP28" s="103"/>
      <c r="KQQ28" s="103"/>
      <c r="KQR28" s="103"/>
      <c r="KQS28" s="103"/>
      <c r="KQT28" s="103"/>
      <c r="KQU28" s="103"/>
      <c r="KQV28" s="103"/>
      <c r="KQW28" s="103"/>
      <c r="KQX28" s="103"/>
      <c r="KQY28" s="103"/>
      <c r="KQZ28" s="103"/>
      <c r="KRA28" s="103"/>
      <c r="KRB28" s="103"/>
      <c r="KRC28" s="103"/>
      <c r="KRD28" s="103"/>
      <c r="KRE28" s="103"/>
      <c r="KRF28" s="103"/>
      <c r="KRG28" s="103"/>
      <c r="KRH28" s="103"/>
      <c r="KRI28" s="103"/>
      <c r="KRJ28" s="103"/>
      <c r="KRK28" s="103"/>
      <c r="KRL28" s="103"/>
      <c r="KRM28" s="103"/>
      <c r="KRN28" s="103"/>
      <c r="KRO28" s="103"/>
      <c r="KRP28" s="103"/>
      <c r="KRQ28" s="103"/>
      <c r="KRR28" s="103"/>
      <c r="KRS28" s="103"/>
      <c r="KRT28" s="103"/>
      <c r="KRU28" s="103"/>
      <c r="KRV28" s="103"/>
      <c r="KRW28" s="103"/>
      <c r="KRX28" s="103"/>
      <c r="KRY28" s="103"/>
      <c r="KRZ28" s="103"/>
      <c r="KSA28" s="103"/>
      <c r="KSB28" s="103"/>
      <c r="KSC28" s="103"/>
      <c r="KSD28" s="103"/>
      <c r="KSE28" s="103"/>
      <c r="KSF28" s="103"/>
      <c r="KSG28" s="103"/>
      <c r="KSH28" s="103"/>
      <c r="KSI28" s="103"/>
      <c r="KSJ28" s="103"/>
      <c r="KSK28" s="103"/>
      <c r="KSL28" s="103"/>
      <c r="KSM28" s="103"/>
      <c r="KSN28" s="103"/>
      <c r="KSO28" s="103"/>
      <c r="KSP28" s="103"/>
      <c r="KSQ28" s="103"/>
      <c r="KSR28" s="103"/>
      <c r="KSS28" s="103"/>
      <c r="KST28" s="103"/>
      <c r="KSU28" s="103"/>
      <c r="KSV28" s="103"/>
      <c r="KSW28" s="103"/>
      <c r="KSX28" s="103"/>
      <c r="KSY28" s="103"/>
      <c r="KSZ28" s="103"/>
      <c r="KTA28" s="103"/>
      <c r="KTB28" s="103"/>
      <c r="KTC28" s="103"/>
      <c r="KTD28" s="103"/>
      <c r="KTE28" s="103"/>
      <c r="KTF28" s="103"/>
      <c r="KTG28" s="103"/>
      <c r="KTH28" s="103"/>
      <c r="KTI28" s="103"/>
      <c r="KTJ28" s="103"/>
      <c r="KTK28" s="103"/>
      <c r="KTL28" s="103"/>
      <c r="KTM28" s="103"/>
      <c r="KTN28" s="103"/>
      <c r="KTO28" s="103"/>
      <c r="KTP28" s="103"/>
      <c r="KTQ28" s="103"/>
      <c r="KTR28" s="103"/>
      <c r="KTS28" s="103"/>
      <c r="KTT28" s="103"/>
      <c r="KTU28" s="103"/>
      <c r="KTV28" s="103"/>
      <c r="KTW28" s="103"/>
      <c r="KTX28" s="103"/>
      <c r="KTY28" s="103"/>
      <c r="KTZ28" s="103"/>
      <c r="KUA28" s="103"/>
      <c r="KUB28" s="103"/>
      <c r="KUC28" s="103"/>
      <c r="KUD28" s="103"/>
      <c r="KUE28" s="103"/>
      <c r="KUF28" s="103"/>
      <c r="KUG28" s="103"/>
      <c r="KUH28" s="103"/>
      <c r="KUI28" s="103"/>
      <c r="KUJ28" s="103"/>
      <c r="KUK28" s="103"/>
      <c r="KUL28" s="103"/>
      <c r="KUM28" s="103"/>
      <c r="KUN28" s="103"/>
      <c r="KUO28" s="103"/>
      <c r="KUP28" s="103"/>
      <c r="KUQ28" s="103"/>
      <c r="KUR28" s="103"/>
      <c r="KUS28" s="103"/>
      <c r="KUT28" s="103"/>
      <c r="KUU28" s="103"/>
      <c r="KUV28" s="103"/>
      <c r="KUW28" s="103"/>
      <c r="KUX28" s="103"/>
      <c r="KUY28" s="103"/>
      <c r="KUZ28" s="103"/>
      <c r="KVA28" s="103"/>
      <c r="KVB28" s="103"/>
      <c r="KVC28" s="103"/>
      <c r="KVD28" s="103"/>
      <c r="KVE28" s="103"/>
      <c r="KVF28" s="103"/>
      <c r="KVG28" s="103"/>
      <c r="KVH28" s="103"/>
      <c r="KVI28" s="103"/>
      <c r="KVJ28" s="103"/>
      <c r="KVK28" s="103"/>
      <c r="KVL28" s="103"/>
      <c r="KVM28" s="103"/>
      <c r="KVN28" s="103"/>
      <c r="KVO28" s="103"/>
      <c r="KVP28" s="103"/>
      <c r="KVQ28" s="103"/>
      <c r="KVR28" s="103"/>
      <c r="KVS28" s="103"/>
      <c r="KVT28" s="103"/>
      <c r="KVU28" s="103"/>
      <c r="KVV28" s="103"/>
      <c r="KVW28" s="103"/>
      <c r="KVX28" s="103"/>
      <c r="KVY28" s="103"/>
      <c r="KVZ28" s="103"/>
      <c r="KWA28" s="103"/>
      <c r="KWB28" s="103"/>
      <c r="KWC28" s="103"/>
      <c r="KWD28" s="103"/>
      <c r="KWE28" s="103"/>
      <c r="KWF28" s="103"/>
      <c r="KWG28" s="103"/>
      <c r="KWH28" s="103"/>
      <c r="KWI28" s="103"/>
      <c r="KWJ28" s="103"/>
      <c r="KWK28" s="103"/>
      <c r="KWL28" s="103"/>
      <c r="KWM28" s="103"/>
      <c r="KWN28" s="103"/>
      <c r="KWO28" s="103"/>
      <c r="KWP28" s="103"/>
      <c r="KWQ28" s="103"/>
      <c r="KWR28" s="103"/>
      <c r="KWS28" s="103"/>
      <c r="KWT28" s="103"/>
      <c r="KWU28" s="103"/>
      <c r="KWV28" s="103"/>
      <c r="KWW28" s="103"/>
      <c r="KWX28" s="103"/>
      <c r="KWY28" s="103"/>
      <c r="KWZ28" s="103"/>
      <c r="KXA28" s="103"/>
      <c r="KXB28" s="103"/>
      <c r="KXC28" s="103"/>
      <c r="KXD28" s="103"/>
      <c r="KXE28" s="103"/>
      <c r="KXF28" s="103"/>
      <c r="KXG28" s="103"/>
      <c r="KXH28" s="103"/>
      <c r="KXI28" s="103"/>
      <c r="KXJ28" s="103"/>
      <c r="KXK28" s="103"/>
      <c r="KXL28" s="103"/>
      <c r="KXM28" s="103"/>
      <c r="KXN28" s="103"/>
      <c r="KXO28" s="103"/>
      <c r="KXP28" s="103"/>
      <c r="KXQ28" s="103"/>
      <c r="KXR28" s="103"/>
      <c r="KXS28" s="103"/>
      <c r="KXT28" s="103"/>
      <c r="KXU28" s="103"/>
      <c r="KXV28" s="103"/>
      <c r="KXW28" s="103"/>
      <c r="KXX28" s="103"/>
      <c r="KXY28" s="103"/>
      <c r="KXZ28" s="103"/>
      <c r="KYA28" s="103"/>
      <c r="KYB28" s="103"/>
      <c r="KYC28" s="103"/>
      <c r="KYD28" s="103"/>
      <c r="KYE28" s="103"/>
      <c r="KYF28" s="103"/>
      <c r="KYG28" s="103"/>
      <c r="KYH28" s="103"/>
      <c r="KYI28" s="103"/>
      <c r="KYJ28" s="103"/>
      <c r="KYK28" s="103"/>
      <c r="KYL28" s="103"/>
      <c r="KYM28" s="103"/>
      <c r="KYN28" s="103"/>
      <c r="KYO28" s="103"/>
      <c r="KYP28" s="103"/>
      <c r="KYQ28" s="103"/>
      <c r="KYR28" s="103"/>
      <c r="KYS28" s="103"/>
      <c r="KYT28" s="103"/>
      <c r="KYU28" s="103"/>
      <c r="KYV28" s="103"/>
      <c r="KYW28" s="103"/>
      <c r="KYX28" s="103"/>
      <c r="KYY28" s="103"/>
      <c r="KYZ28" s="103"/>
      <c r="KZA28" s="103"/>
      <c r="KZB28" s="103"/>
      <c r="KZC28" s="103"/>
      <c r="KZD28" s="103"/>
      <c r="KZE28" s="103"/>
      <c r="KZF28" s="103"/>
      <c r="KZG28" s="103"/>
      <c r="KZH28" s="103"/>
      <c r="KZI28" s="103"/>
      <c r="KZJ28" s="103"/>
      <c r="KZK28" s="103"/>
      <c r="KZL28" s="103"/>
      <c r="KZM28" s="103"/>
      <c r="KZN28" s="103"/>
      <c r="KZO28" s="103"/>
      <c r="KZP28" s="103"/>
      <c r="KZQ28" s="103"/>
      <c r="KZR28" s="103"/>
      <c r="KZS28" s="103"/>
      <c r="KZT28" s="103"/>
      <c r="KZU28" s="103"/>
      <c r="KZV28" s="103"/>
      <c r="KZW28" s="103"/>
      <c r="KZX28" s="103"/>
      <c r="KZY28" s="103"/>
      <c r="KZZ28" s="103"/>
      <c r="LAA28" s="103"/>
      <c r="LAB28" s="103"/>
      <c r="LAC28" s="103"/>
      <c r="LAD28" s="103"/>
      <c r="LAE28" s="103"/>
      <c r="LAF28" s="103"/>
      <c r="LAG28" s="103"/>
      <c r="LAH28" s="103"/>
      <c r="LAI28" s="103"/>
      <c r="LAJ28" s="103"/>
      <c r="LAK28" s="103"/>
      <c r="LAL28" s="103"/>
      <c r="LAM28" s="103"/>
      <c r="LAN28" s="103"/>
      <c r="LAO28" s="103"/>
      <c r="LAP28" s="103"/>
      <c r="LAQ28" s="103"/>
      <c r="LAR28" s="103"/>
      <c r="LAS28" s="103"/>
      <c r="LAT28" s="103"/>
      <c r="LAU28" s="103"/>
      <c r="LAV28" s="103"/>
      <c r="LAW28" s="103"/>
      <c r="LAX28" s="103"/>
      <c r="LAY28" s="103"/>
      <c r="LAZ28" s="103"/>
      <c r="LBA28" s="103"/>
      <c r="LBB28" s="103"/>
      <c r="LBC28" s="103"/>
      <c r="LBD28" s="103"/>
      <c r="LBE28" s="103"/>
      <c r="LBF28" s="103"/>
      <c r="LBG28" s="103"/>
      <c r="LBH28" s="103"/>
      <c r="LBI28" s="103"/>
      <c r="LBJ28" s="103"/>
      <c r="LBK28" s="103"/>
      <c r="LBL28" s="103"/>
      <c r="LBM28" s="103"/>
      <c r="LBN28" s="103"/>
      <c r="LBO28" s="103"/>
      <c r="LBP28" s="103"/>
      <c r="LBQ28" s="103"/>
      <c r="LBR28" s="103"/>
      <c r="LBS28" s="103"/>
      <c r="LBT28" s="103"/>
      <c r="LBU28" s="103"/>
      <c r="LBV28" s="103"/>
      <c r="LBW28" s="103"/>
      <c r="LBX28" s="103"/>
      <c r="LBY28" s="103"/>
      <c r="LBZ28" s="103"/>
      <c r="LCA28" s="103"/>
      <c r="LCB28" s="103"/>
      <c r="LCC28" s="103"/>
      <c r="LCD28" s="103"/>
      <c r="LCE28" s="103"/>
      <c r="LCF28" s="103"/>
      <c r="LCG28" s="103"/>
      <c r="LCH28" s="103"/>
      <c r="LCI28" s="103"/>
      <c r="LCJ28" s="103"/>
      <c r="LCK28" s="103"/>
      <c r="LCL28" s="103"/>
      <c r="LCM28" s="103"/>
      <c r="LCN28" s="103"/>
      <c r="LCO28" s="103"/>
      <c r="LCP28" s="103"/>
      <c r="LCQ28" s="103"/>
      <c r="LCR28" s="103"/>
      <c r="LCS28" s="103"/>
      <c r="LCT28" s="103"/>
      <c r="LCU28" s="103"/>
      <c r="LCV28" s="103"/>
      <c r="LCW28" s="103"/>
      <c r="LCX28" s="103"/>
      <c r="LCY28" s="103"/>
      <c r="LCZ28" s="103"/>
      <c r="LDA28" s="103"/>
      <c r="LDB28" s="103"/>
      <c r="LDC28" s="103"/>
      <c r="LDD28" s="103"/>
      <c r="LDE28" s="103"/>
      <c r="LDF28" s="103"/>
      <c r="LDG28" s="103"/>
      <c r="LDH28" s="103"/>
      <c r="LDI28" s="103"/>
      <c r="LDJ28" s="103"/>
      <c r="LDK28" s="103"/>
      <c r="LDL28" s="103"/>
      <c r="LDM28" s="103"/>
      <c r="LDN28" s="103"/>
      <c r="LDO28" s="103"/>
      <c r="LDP28" s="103"/>
      <c r="LDQ28" s="103"/>
      <c r="LDR28" s="103"/>
      <c r="LDS28" s="103"/>
      <c r="LDT28" s="103"/>
      <c r="LDU28" s="103"/>
      <c r="LDV28" s="103"/>
      <c r="LDW28" s="103"/>
      <c r="LDX28" s="103"/>
      <c r="LDY28" s="103"/>
      <c r="LDZ28" s="103"/>
      <c r="LEA28" s="103"/>
      <c r="LEB28" s="103"/>
      <c r="LEC28" s="103"/>
      <c r="LED28" s="103"/>
      <c r="LEE28" s="103"/>
      <c r="LEF28" s="103"/>
      <c r="LEG28" s="103"/>
      <c r="LEH28" s="103"/>
      <c r="LEI28" s="103"/>
      <c r="LEJ28" s="103"/>
      <c r="LEK28" s="103"/>
      <c r="LEL28" s="103"/>
      <c r="LEM28" s="103"/>
      <c r="LEN28" s="103"/>
      <c r="LEO28" s="103"/>
      <c r="LEP28" s="103"/>
      <c r="LEQ28" s="103"/>
      <c r="LER28" s="103"/>
      <c r="LES28" s="103"/>
      <c r="LET28" s="103"/>
      <c r="LEU28" s="103"/>
      <c r="LEV28" s="103"/>
      <c r="LEW28" s="103"/>
      <c r="LEX28" s="103"/>
      <c r="LEY28" s="103"/>
      <c r="LEZ28" s="103"/>
      <c r="LFA28" s="103"/>
      <c r="LFB28" s="103"/>
      <c r="LFC28" s="103"/>
      <c r="LFD28" s="103"/>
      <c r="LFE28" s="103"/>
      <c r="LFF28" s="103"/>
      <c r="LFG28" s="103"/>
      <c r="LFH28" s="103"/>
      <c r="LFI28" s="103"/>
      <c r="LFJ28" s="103"/>
      <c r="LFK28" s="103"/>
      <c r="LFL28" s="103"/>
      <c r="LFM28" s="103"/>
      <c r="LFN28" s="103"/>
      <c r="LFO28" s="103"/>
      <c r="LFP28" s="103"/>
      <c r="LFQ28" s="103"/>
      <c r="LFR28" s="103"/>
      <c r="LFS28" s="103"/>
      <c r="LFT28" s="103"/>
      <c r="LFU28" s="103"/>
      <c r="LFV28" s="103"/>
      <c r="LFW28" s="103"/>
      <c r="LFX28" s="103"/>
      <c r="LFY28" s="103"/>
      <c r="LFZ28" s="103"/>
      <c r="LGA28" s="103"/>
      <c r="LGB28" s="103"/>
      <c r="LGC28" s="103"/>
      <c r="LGD28" s="103"/>
      <c r="LGE28" s="103"/>
      <c r="LGF28" s="103"/>
      <c r="LGG28" s="103"/>
      <c r="LGH28" s="103"/>
      <c r="LGI28" s="103"/>
      <c r="LGJ28" s="103"/>
      <c r="LGK28" s="103"/>
      <c r="LGL28" s="103"/>
      <c r="LGM28" s="103"/>
      <c r="LGN28" s="103"/>
      <c r="LGO28" s="103"/>
      <c r="LGP28" s="103"/>
      <c r="LGQ28" s="103"/>
      <c r="LGR28" s="103"/>
      <c r="LGS28" s="103"/>
      <c r="LGT28" s="103"/>
      <c r="LGU28" s="103"/>
      <c r="LGV28" s="103"/>
      <c r="LGW28" s="103"/>
      <c r="LGX28" s="103"/>
      <c r="LGY28" s="103"/>
      <c r="LGZ28" s="103"/>
      <c r="LHA28" s="103"/>
      <c r="LHB28" s="103"/>
      <c r="LHC28" s="103"/>
      <c r="LHD28" s="103"/>
      <c r="LHE28" s="103"/>
      <c r="LHF28" s="103"/>
      <c r="LHG28" s="103"/>
      <c r="LHH28" s="103"/>
      <c r="LHI28" s="103"/>
      <c r="LHJ28" s="103"/>
      <c r="LHK28" s="103"/>
      <c r="LHL28" s="103"/>
      <c r="LHM28" s="103"/>
      <c r="LHN28" s="103"/>
      <c r="LHO28" s="103"/>
      <c r="LHP28" s="103"/>
      <c r="LHQ28" s="103"/>
      <c r="LHR28" s="103"/>
      <c r="LHS28" s="103"/>
      <c r="LHT28" s="103"/>
      <c r="LHU28" s="103"/>
      <c r="LHV28" s="103"/>
      <c r="LHW28" s="103"/>
      <c r="LHX28" s="103"/>
      <c r="LHY28" s="103"/>
      <c r="LHZ28" s="103"/>
      <c r="LIA28" s="103"/>
      <c r="LIB28" s="103"/>
      <c r="LIC28" s="103"/>
      <c r="LID28" s="103"/>
      <c r="LIE28" s="103"/>
      <c r="LIF28" s="103"/>
      <c r="LIG28" s="103"/>
      <c r="LIH28" s="103"/>
      <c r="LII28" s="103"/>
      <c r="LIJ28" s="103"/>
      <c r="LIK28" s="103"/>
      <c r="LIL28" s="103"/>
      <c r="LIM28" s="103"/>
      <c r="LIN28" s="103"/>
      <c r="LIO28" s="103"/>
      <c r="LIP28" s="103"/>
      <c r="LIQ28" s="103"/>
      <c r="LIR28" s="103"/>
      <c r="LIS28" s="103"/>
      <c r="LIT28" s="103"/>
      <c r="LIU28" s="103"/>
      <c r="LIV28" s="103"/>
      <c r="LIW28" s="103"/>
      <c r="LIX28" s="103"/>
      <c r="LIY28" s="103"/>
      <c r="LIZ28" s="103"/>
      <c r="LJA28" s="103"/>
      <c r="LJB28" s="103"/>
      <c r="LJC28" s="103"/>
      <c r="LJD28" s="103"/>
      <c r="LJE28" s="103"/>
      <c r="LJF28" s="103"/>
      <c r="LJG28" s="103"/>
      <c r="LJH28" s="103"/>
      <c r="LJI28" s="103"/>
      <c r="LJJ28" s="103"/>
      <c r="LJK28" s="103"/>
      <c r="LJL28" s="103"/>
      <c r="LJM28" s="103"/>
      <c r="LJN28" s="103"/>
      <c r="LJO28" s="103"/>
      <c r="LJP28" s="103"/>
      <c r="LJQ28" s="103"/>
      <c r="LJR28" s="103"/>
      <c r="LJS28" s="103"/>
      <c r="LJT28" s="103"/>
      <c r="LJU28" s="103"/>
      <c r="LJV28" s="103"/>
      <c r="LJW28" s="103"/>
      <c r="LJX28" s="103"/>
      <c r="LJY28" s="103"/>
      <c r="LJZ28" s="103"/>
      <c r="LKA28" s="103"/>
      <c r="LKB28" s="103"/>
      <c r="LKC28" s="103"/>
      <c r="LKD28" s="103"/>
      <c r="LKE28" s="103"/>
      <c r="LKF28" s="103"/>
      <c r="LKG28" s="103"/>
      <c r="LKH28" s="103"/>
      <c r="LKI28" s="103"/>
      <c r="LKJ28" s="103"/>
      <c r="LKK28" s="103"/>
      <c r="LKL28" s="103"/>
      <c r="LKM28" s="103"/>
      <c r="LKN28" s="103"/>
      <c r="LKO28" s="103"/>
      <c r="LKP28" s="103"/>
      <c r="LKQ28" s="103"/>
      <c r="LKR28" s="103"/>
      <c r="LKS28" s="103"/>
      <c r="LKT28" s="103"/>
      <c r="LKU28" s="103"/>
      <c r="LKV28" s="103"/>
      <c r="LKW28" s="103"/>
      <c r="LKX28" s="103"/>
      <c r="LKY28" s="103"/>
      <c r="LKZ28" s="103"/>
      <c r="LLA28" s="103"/>
      <c r="LLB28" s="103"/>
      <c r="LLC28" s="103"/>
      <c r="LLD28" s="103"/>
      <c r="LLE28" s="103"/>
      <c r="LLF28" s="103"/>
      <c r="LLG28" s="103"/>
      <c r="LLH28" s="103"/>
      <c r="LLI28" s="103"/>
      <c r="LLJ28" s="103"/>
      <c r="LLK28" s="103"/>
      <c r="LLL28" s="103"/>
      <c r="LLM28" s="103"/>
      <c r="LLN28" s="103"/>
      <c r="LLO28" s="103"/>
      <c r="LLP28" s="103"/>
      <c r="LLQ28" s="103"/>
      <c r="LLR28" s="103"/>
      <c r="LLS28" s="103"/>
      <c r="LLT28" s="103"/>
      <c r="LLU28" s="103"/>
      <c r="LLV28" s="103"/>
      <c r="LLW28" s="103"/>
      <c r="LLX28" s="103"/>
      <c r="LLY28" s="103"/>
      <c r="LLZ28" s="103"/>
      <c r="LMA28" s="103"/>
      <c r="LMB28" s="103"/>
      <c r="LMC28" s="103"/>
      <c r="LMD28" s="103"/>
      <c r="LME28" s="103"/>
      <c r="LMF28" s="103"/>
      <c r="LMG28" s="103"/>
      <c r="LMH28" s="103"/>
      <c r="LMI28" s="103"/>
      <c r="LMJ28" s="103"/>
      <c r="LMK28" s="103"/>
      <c r="LML28" s="103"/>
      <c r="LMM28" s="103"/>
      <c r="LMN28" s="103"/>
      <c r="LMO28" s="103"/>
      <c r="LMP28" s="103"/>
      <c r="LMQ28" s="103"/>
      <c r="LMR28" s="103"/>
      <c r="LMS28" s="103"/>
      <c r="LMT28" s="103"/>
      <c r="LMU28" s="103"/>
      <c r="LMV28" s="103"/>
      <c r="LMW28" s="103"/>
      <c r="LMX28" s="103"/>
      <c r="LMY28" s="103"/>
      <c r="LMZ28" s="103"/>
      <c r="LNA28" s="103"/>
      <c r="LNB28" s="103"/>
      <c r="LNC28" s="103"/>
      <c r="LND28" s="103"/>
      <c r="LNE28" s="103"/>
      <c r="LNF28" s="103"/>
      <c r="LNG28" s="103"/>
      <c r="LNH28" s="103"/>
      <c r="LNI28" s="103"/>
      <c r="LNJ28" s="103"/>
      <c r="LNK28" s="103"/>
      <c r="LNL28" s="103"/>
      <c r="LNM28" s="103"/>
      <c r="LNN28" s="103"/>
      <c r="LNO28" s="103"/>
      <c r="LNP28" s="103"/>
      <c r="LNQ28" s="103"/>
      <c r="LNR28" s="103"/>
      <c r="LNS28" s="103"/>
      <c r="LNT28" s="103"/>
      <c r="LNU28" s="103"/>
      <c r="LNV28" s="103"/>
      <c r="LNW28" s="103"/>
      <c r="LNX28" s="103"/>
      <c r="LNY28" s="103"/>
      <c r="LNZ28" s="103"/>
      <c r="LOA28" s="103"/>
      <c r="LOB28" s="103"/>
      <c r="LOC28" s="103"/>
      <c r="LOD28" s="103"/>
      <c r="LOE28" s="103"/>
      <c r="LOF28" s="103"/>
      <c r="LOG28" s="103"/>
      <c r="LOH28" s="103"/>
      <c r="LOI28" s="103"/>
      <c r="LOJ28" s="103"/>
      <c r="LOK28" s="103"/>
      <c r="LOL28" s="103"/>
      <c r="LOM28" s="103"/>
      <c r="LON28" s="103"/>
      <c r="LOO28" s="103"/>
      <c r="LOP28" s="103"/>
      <c r="LOQ28" s="103"/>
      <c r="LOR28" s="103"/>
      <c r="LOS28" s="103"/>
      <c r="LOT28" s="103"/>
      <c r="LOU28" s="103"/>
      <c r="LOV28" s="103"/>
      <c r="LOW28" s="103"/>
      <c r="LOX28" s="103"/>
      <c r="LOY28" s="103"/>
      <c r="LOZ28" s="103"/>
      <c r="LPA28" s="103"/>
      <c r="LPB28" s="103"/>
      <c r="LPC28" s="103"/>
      <c r="LPD28" s="103"/>
      <c r="LPE28" s="103"/>
      <c r="LPF28" s="103"/>
      <c r="LPG28" s="103"/>
      <c r="LPH28" s="103"/>
      <c r="LPI28" s="103"/>
      <c r="LPJ28" s="103"/>
      <c r="LPK28" s="103"/>
      <c r="LPL28" s="103"/>
      <c r="LPM28" s="103"/>
      <c r="LPN28" s="103"/>
      <c r="LPO28" s="103"/>
      <c r="LPP28" s="103"/>
      <c r="LPQ28" s="103"/>
      <c r="LPR28" s="103"/>
      <c r="LPS28" s="103"/>
      <c r="LPT28" s="103"/>
      <c r="LPU28" s="103"/>
      <c r="LPV28" s="103"/>
      <c r="LPW28" s="103"/>
      <c r="LPX28" s="103"/>
      <c r="LPY28" s="103"/>
      <c r="LPZ28" s="103"/>
      <c r="LQA28" s="103"/>
      <c r="LQB28" s="103"/>
      <c r="LQC28" s="103"/>
      <c r="LQD28" s="103"/>
      <c r="LQE28" s="103"/>
      <c r="LQF28" s="103"/>
      <c r="LQG28" s="103"/>
      <c r="LQH28" s="103"/>
      <c r="LQI28" s="103"/>
      <c r="LQJ28" s="103"/>
      <c r="LQK28" s="103"/>
      <c r="LQL28" s="103"/>
      <c r="LQM28" s="103"/>
      <c r="LQN28" s="103"/>
      <c r="LQO28" s="103"/>
      <c r="LQP28" s="103"/>
      <c r="LQQ28" s="103"/>
      <c r="LQR28" s="103"/>
      <c r="LQS28" s="103"/>
      <c r="LQT28" s="103"/>
      <c r="LQU28" s="103"/>
      <c r="LQV28" s="103"/>
      <c r="LQW28" s="103"/>
      <c r="LQX28" s="103"/>
      <c r="LQY28" s="103"/>
      <c r="LQZ28" s="103"/>
      <c r="LRA28" s="103"/>
      <c r="LRB28" s="103"/>
      <c r="LRC28" s="103"/>
      <c r="LRD28" s="103"/>
      <c r="LRE28" s="103"/>
      <c r="LRF28" s="103"/>
      <c r="LRG28" s="103"/>
      <c r="LRH28" s="103"/>
      <c r="LRI28" s="103"/>
      <c r="LRJ28" s="103"/>
      <c r="LRK28" s="103"/>
      <c r="LRL28" s="103"/>
      <c r="LRM28" s="103"/>
      <c r="LRN28" s="103"/>
      <c r="LRO28" s="103"/>
      <c r="LRP28" s="103"/>
      <c r="LRQ28" s="103"/>
      <c r="LRR28" s="103"/>
      <c r="LRS28" s="103"/>
      <c r="LRT28" s="103"/>
      <c r="LRU28" s="103"/>
      <c r="LRV28" s="103"/>
      <c r="LRW28" s="103"/>
      <c r="LRX28" s="103"/>
      <c r="LRY28" s="103"/>
      <c r="LRZ28" s="103"/>
      <c r="LSA28" s="103"/>
      <c r="LSB28" s="103"/>
      <c r="LSC28" s="103"/>
      <c r="LSD28" s="103"/>
      <c r="LSE28" s="103"/>
      <c r="LSF28" s="103"/>
      <c r="LSG28" s="103"/>
      <c r="LSH28" s="103"/>
      <c r="LSI28" s="103"/>
      <c r="LSJ28" s="103"/>
      <c r="LSK28" s="103"/>
      <c r="LSL28" s="103"/>
      <c r="LSM28" s="103"/>
      <c r="LSN28" s="103"/>
      <c r="LSO28" s="103"/>
      <c r="LSP28" s="103"/>
      <c r="LSQ28" s="103"/>
      <c r="LSR28" s="103"/>
      <c r="LSS28" s="103"/>
      <c r="LST28" s="103"/>
      <c r="LSU28" s="103"/>
      <c r="LSV28" s="103"/>
      <c r="LSW28" s="103"/>
      <c r="LSX28" s="103"/>
      <c r="LSY28" s="103"/>
      <c r="LSZ28" s="103"/>
      <c r="LTA28" s="103"/>
      <c r="LTB28" s="103"/>
      <c r="LTC28" s="103"/>
      <c r="LTD28" s="103"/>
      <c r="LTE28" s="103"/>
      <c r="LTF28" s="103"/>
      <c r="LTG28" s="103"/>
      <c r="LTH28" s="103"/>
      <c r="LTI28" s="103"/>
      <c r="LTJ28" s="103"/>
      <c r="LTK28" s="103"/>
      <c r="LTL28" s="103"/>
      <c r="LTM28" s="103"/>
      <c r="LTN28" s="103"/>
      <c r="LTO28" s="103"/>
      <c r="LTP28" s="103"/>
      <c r="LTQ28" s="103"/>
      <c r="LTR28" s="103"/>
      <c r="LTS28" s="103"/>
      <c r="LTT28" s="103"/>
      <c r="LTU28" s="103"/>
      <c r="LTV28" s="103"/>
      <c r="LTW28" s="103"/>
      <c r="LTX28" s="103"/>
      <c r="LTY28" s="103"/>
      <c r="LTZ28" s="103"/>
      <c r="LUA28" s="103"/>
      <c r="LUB28" s="103"/>
      <c r="LUC28" s="103"/>
      <c r="LUD28" s="103"/>
      <c r="LUE28" s="103"/>
      <c r="LUF28" s="103"/>
      <c r="LUG28" s="103"/>
      <c r="LUH28" s="103"/>
      <c r="LUI28" s="103"/>
      <c r="LUJ28" s="103"/>
      <c r="LUK28" s="103"/>
      <c r="LUL28" s="103"/>
      <c r="LUM28" s="103"/>
      <c r="LUN28" s="103"/>
      <c r="LUO28" s="103"/>
      <c r="LUP28" s="103"/>
      <c r="LUQ28" s="103"/>
      <c r="LUR28" s="103"/>
      <c r="LUS28" s="103"/>
      <c r="LUT28" s="103"/>
      <c r="LUU28" s="103"/>
      <c r="LUV28" s="103"/>
      <c r="LUW28" s="103"/>
      <c r="LUX28" s="103"/>
      <c r="LUY28" s="103"/>
      <c r="LUZ28" s="103"/>
      <c r="LVA28" s="103"/>
      <c r="LVB28" s="103"/>
      <c r="LVC28" s="103"/>
      <c r="LVD28" s="103"/>
      <c r="LVE28" s="103"/>
      <c r="LVF28" s="103"/>
      <c r="LVG28" s="103"/>
      <c r="LVH28" s="103"/>
      <c r="LVI28" s="103"/>
      <c r="LVJ28" s="103"/>
      <c r="LVK28" s="103"/>
      <c r="LVL28" s="103"/>
      <c r="LVM28" s="103"/>
      <c r="LVN28" s="103"/>
      <c r="LVO28" s="103"/>
      <c r="LVP28" s="103"/>
      <c r="LVQ28" s="103"/>
      <c r="LVR28" s="103"/>
      <c r="LVS28" s="103"/>
      <c r="LVT28" s="103"/>
      <c r="LVU28" s="103"/>
      <c r="LVV28" s="103"/>
      <c r="LVW28" s="103"/>
      <c r="LVX28" s="103"/>
      <c r="LVY28" s="103"/>
      <c r="LVZ28" s="103"/>
      <c r="LWA28" s="103"/>
      <c r="LWB28" s="103"/>
      <c r="LWC28" s="103"/>
      <c r="LWD28" s="103"/>
      <c r="LWE28" s="103"/>
      <c r="LWF28" s="103"/>
      <c r="LWG28" s="103"/>
      <c r="LWH28" s="103"/>
      <c r="LWI28" s="103"/>
      <c r="LWJ28" s="103"/>
      <c r="LWK28" s="103"/>
      <c r="LWL28" s="103"/>
      <c r="LWM28" s="103"/>
      <c r="LWN28" s="103"/>
      <c r="LWO28" s="103"/>
      <c r="LWP28" s="103"/>
      <c r="LWQ28" s="103"/>
      <c r="LWR28" s="103"/>
      <c r="LWS28" s="103"/>
      <c r="LWT28" s="103"/>
      <c r="LWU28" s="103"/>
      <c r="LWV28" s="103"/>
      <c r="LWW28" s="103"/>
      <c r="LWX28" s="103"/>
      <c r="LWY28" s="103"/>
      <c r="LWZ28" s="103"/>
      <c r="LXA28" s="103"/>
      <c r="LXB28" s="103"/>
      <c r="LXC28" s="103"/>
      <c r="LXD28" s="103"/>
      <c r="LXE28" s="103"/>
      <c r="LXF28" s="103"/>
      <c r="LXG28" s="103"/>
      <c r="LXH28" s="103"/>
      <c r="LXI28" s="103"/>
      <c r="LXJ28" s="103"/>
      <c r="LXK28" s="103"/>
      <c r="LXL28" s="103"/>
      <c r="LXM28" s="103"/>
      <c r="LXN28" s="103"/>
      <c r="LXO28" s="103"/>
      <c r="LXP28" s="103"/>
      <c r="LXQ28" s="103"/>
      <c r="LXR28" s="103"/>
      <c r="LXS28" s="103"/>
      <c r="LXT28" s="103"/>
      <c r="LXU28" s="103"/>
      <c r="LXV28" s="103"/>
      <c r="LXW28" s="103"/>
      <c r="LXX28" s="103"/>
      <c r="LXY28" s="103"/>
      <c r="LXZ28" s="103"/>
      <c r="LYA28" s="103"/>
      <c r="LYB28" s="103"/>
      <c r="LYC28" s="103"/>
      <c r="LYD28" s="103"/>
      <c r="LYE28" s="103"/>
      <c r="LYF28" s="103"/>
      <c r="LYG28" s="103"/>
      <c r="LYH28" s="103"/>
      <c r="LYI28" s="103"/>
      <c r="LYJ28" s="103"/>
      <c r="LYK28" s="103"/>
      <c r="LYL28" s="103"/>
      <c r="LYM28" s="103"/>
      <c r="LYN28" s="103"/>
      <c r="LYO28" s="103"/>
      <c r="LYP28" s="103"/>
      <c r="LYQ28" s="103"/>
      <c r="LYR28" s="103"/>
      <c r="LYS28" s="103"/>
      <c r="LYT28" s="103"/>
      <c r="LYU28" s="103"/>
      <c r="LYV28" s="103"/>
      <c r="LYW28" s="103"/>
      <c r="LYX28" s="103"/>
      <c r="LYY28" s="103"/>
      <c r="LYZ28" s="103"/>
      <c r="LZA28" s="103"/>
      <c r="LZB28" s="103"/>
      <c r="LZC28" s="103"/>
      <c r="LZD28" s="103"/>
      <c r="LZE28" s="103"/>
      <c r="LZF28" s="103"/>
      <c r="LZG28" s="103"/>
      <c r="LZH28" s="103"/>
      <c r="LZI28" s="103"/>
      <c r="LZJ28" s="103"/>
      <c r="LZK28" s="103"/>
      <c r="LZL28" s="103"/>
      <c r="LZM28" s="103"/>
      <c r="LZN28" s="103"/>
      <c r="LZO28" s="103"/>
      <c r="LZP28" s="103"/>
      <c r="LZQ28" s="103"/>
      <c r="LZR28" s="103"/>
      <c r="LZS28" s="103"/>
      <c r="LZT28" s="103"/>
      <c r="LZU28" s="103"/>
      <c r="LZV28" s="103"/>
      <c r="LZW28" s="103"/>
      <c r="LZX28" s="103"/>
      <c r="LZY28" s="103"/>
      <c r="LZZ28" s="103"/>
      <c r="MAA28" s="103"/>
      <c r="MAB28" s="103"/>
      <c r="MAC28" s="103"/>
      <c r="MAD28" s="103"/>
      <c r="MAE28" s="103"/>
      <c r="MAF28" s="103"/>
      <c r="MAG28" s="103"/>
      <c r="MAH28" s="103"/>
      <c r="MAI28" s="103"/>
      <c r="MAJ28" s="103"/>
      <c r="MAK28" s="103"/>
      <c r="MAL28" s="103"/>
      <c r="MAM28" s="103"/>
      <c r="MAN28" s="103"/>
      <c r="MAO28" s="103"/>
      <c r="MAP28" s="103"/>
      <c r="MAQ28" s="103"/>
      <c r="MAR28" s="103"/>
      <c r="MAS28" s="103"/>
      <c r="MAT28" s="103"/>
      <c r="MAU28" s="103"/>
      <c r="MAV28" s="103"/>
      <c r="MAW28" s="103"/>
      <c r="MAX28" s="103"/>
      <c r="MAY28" s="103"/>
      <c r="MAZ28" s="103"/>
      <c r="MBA28" s="103"/>
      <c r="MBB28" s="103"/>
      <c r="MBC28" s="103"/>
      <c r="MBD28" s="103"/>
      <c r="MBE28" s="103"/>
      <c r="MBF28" s="103"/>
      <c r="MBG28" s="103"/>
      <c r="MBH28" s="103"/>
      <c r="MBI28" s="103"/>
      <c r="MBJ28" s="103"/>
      <c r="MBK28" s="103"/>
      <c r="MBL28" s="103"/>
      <c r="MBM28" s="103"/>
      <c r="MBN28" s="103"/>
      <c r="MBO28" s="103"/>
      <c r="MBP28" s="103"/>
      <c r="MBQ28" s="103"/>
      <c r="MBR28" s="103"/>
      <c r="MBS28" s="103"/>
      <c r="MBT28" s="103"/>
      <c r="MBU28" s="103"/>
      <c r="MBV28" s="103"/>
      <c r="MBW28" s="103"/>
      <c r="MBX28" s="103"/>
      <c r="MBY28" s="103"/>
      <c r="MBZ28" s="103"/>
      <c r="MCA28" s="103"/>
      <c r="MCB28" s="103"/>
      <c r="MCC28" s="103"/>
      <c r="MCD28" s="103"/>
      <c r="MCE28" s="103"/>
      <c r="MCF28" s="103"/>
      <c r="MCG28" s="103"/>
      <c r="MCH28" s="103"/>
      <c r="MCI28" s="103"/>
      <c r="MCJ28" s="103"/>
      <c r="MCK28" s="103"/>
      <c r="MCL28" s="103"/>
      <c r="MCM28" s="103"/>
      <c r="MCN28" s="103"/>
      <c r="MCO28" s="103"/>
      <c r="MCP28" s="103"/>
      <c r="MCQ28" s="103"/>
      <c r="MCR28" s="103"/>
      <c r="MCS28" s="103"/>
      <c r="MCT28" s="103"/>
      <c r="MCU28" s="103"/>
      <c r="MCV28" s="103"/>
      <c r="MCW28" s="103"/>
      <c r="MCX28" s="103"/>
      <c r="MCY28" s="103"/>
      <c r="MCZ28" s="103"/>
      <c r="MDA28" s="103"/>
      <c r="MDB28" s="103"/>
      <c r="MDC28" s="103"/>
      <c r="MDD28" s="103"/>
      <c r="MDE28" s="103"/>
      <c r="MDF28" s="103"/>
      <c r="MDG28" s="103"/>
      <c r="MDH28" s="103"/>
      <c r="MDI28" s="103"/>
      <c r="MDJ28" s="103"/>
      <c r="MDK28" s="103"/>
      <c r="MDL28" s="103"/>
      <c r="MDM28" s="103"/>
      <c r="MDN28" s="103"/>
      <c r="MDO28" s="103"/>
      <c r="MDP28" s="103"/>
      <c r="MDQ28" s="103"/>
      <c r="MDR28" s="103"/>
      <c r="MDS28" s="103"/>
      <c r="MDT28" s="103"/>
      <c r="MDU28" s="103"/>
      <c r="MDV28" s="103"/>
      <c r="MDW28" s="103"/>
      <c r="MDX28" s="103"/>
      <c r="MDY28" s="103"/>
      <c r="MDZ28" s="103"/>
      <c r="MEA28" s="103"/>
      <c r="MEB28" s="103"/>
      <c r="MEC28" s="103"/>
      <c r="MED28" s="103"/>
      <c r="MEE28" s="103"/>
      <c r="MEF28" s="103"/>
      <c r="MEG28" s="103"/>
      <c r="MEH28" s="103"/>
      <c r="MEI28" s="103"/>
      <c r="MEJ28" s="103"/>
      <c r="MEK28" s="103"/>
      <c r="MEL28" s="103"/>
      <c r="MEM28" s="103"/>
      <c r="MEN28" s="103"/>
      <c r="MEO28" s="103"/>
      <c r="MEP28" s="103"/>
      <c r="MEQ28" s="103"/>
      <c r="MER28" s="103"/>
      <c r="MES28" s="103"/>
      <c r="MET28" s="103"/>
      <c r="MEU28" s="103"/>
      <c r="MEV28" s="103"/>
      <c r="MEW28" s="103"/>
      <c r="MEX28" s="103"/>
      <c r="MEY28" s="103"/>
      <c r="MEZ28" s="103"/>
      <c r="MFA28" s="103"/>
      <c r="MFB28" s="103"/>
      <c r="MFC28" s="103"/>
      <c r="MFD28" s="103"/>
      <c r="MFE28" s="103"/>
      <c r="MFF28" s="103"/>
      <c r="MFG28" s="103"/>
      <c r="MFH28" s="103"/>
      <c r="MFI28" s="103"/>
      <c r="MFJ28" s="103"/>
      <c r="MFK28" s="103"/>
      <c r="MFL28" s="103"/>
      <c r="MFM28" s="103"/>
      <c r="MFN28" s="103"/>
      <c r="MFO28" s="103"/>
      <c r="MFP28" s="103"/>
      <c r="MFQ28" s="103"/>
      <c r="MFR28" s="103"/>
      <c r="MFS28" s="103"/>
      <c r="MFT28" s="103"/>
      <c r="MFU28" s="103"/>
      <c r="MFV28" s="103"/>
      <c r="MFW28" s="103"/>
      <c r="MFX28" s="103"/>
      <c r="MFY28" s="103"/>
      <c r="MFZ28" s="103"/>
      <c r="MGA28" s="103"/>
      <c r="MGB28" s="103"/>
      <c r="MGC28" s="103"/>
      <c r="MGD28" s="103"/>
      <c r="MGE28" s="103"/>
      <c r="MGF28" s="103"/>
      <c r="MGG28" s="103"/>
      <c r="MGH28" s="103"/>
      <c r="MGI28" s="103"/>
      <c r="MGJ28" s="103"/>
      <c r="MGK28" s="103"/>
      <c r="MGL28" s="103"/>
      <c r="MGM28" s="103"/>
      <c r="MGN28" s="103"/>
      <c r="MGO28" s="103"/>
      <c r="MGP28" s="103"/>
      <c r="MGQ28" s="103"/>
      <c r="MGR28" s="103"/>
      <c r="MGS28" s="103"/>
      <c r="MGT28" s="103"/>
      <c r="MGU28" s="103"/>
      <c r="MGV28" s="103"/>
      <c r="MGW28" s="103"/>
      <c r="MGX28" s="103"/>
      <c r="MGY28" s="103"/>
      <c r="MGZ28" s="103"/>
      <c r="MHA28" s="103"/>
      <c r="MHB28" s="103"/>
      <c r="MHC28" s="103"/>
      <c r="MHD28" s="103"/>
      <c r="MHE28" s="103"/>
      <c r="MHF28" s="103"/>
      <c r="MHG28" s="103"/>
      <c r="MHH28" s="103"/>
      <c r="MHI28" s="103"/>
      <c r="MHJ28" s="103"/>
      <c r="MHK28" s="103"/>
      <c r="MHL28" s="103"/>
      <c r="MHM28" s="103"/>
      <c r="MHN28" s="103"/>
      <c r="MHO28" s="103"/>
      <c r="MHP28" s="103"/>
      <c r="MHQ28" s="103"/>
      <c r="MHR28" s="103"/>
      <c r="MHS28" s="103"/>
      <c r="MHT28" s="103"/>
      <c r="MHU28" s="103"/>
      <c r="MHV28" s="103"/>
      <c r="MHW28" s="103"/>
      <c r="MHX28" s="103"/>
      <c r="MHY28" s="103"/>
      <c r="MHZ28" s="103"/>
      <c r="MIA28" s="103"/>
      <c r="MIB28" s="103"/>
      <c r="MIC28" s="103"/>
      <c r="MID28" s="103"/>
      <c r="MIE28" s="103"/>
      <c r="MIF28" s="103"/>
      <c r="MIG28" s="103"/>
      <c r="MIH28" s="103"/>
      <c r="MII28" s="103"/>
      <c r="MIJ28" s="103"/>
      <c r="MIK28" s="103"/>
      <c r="MIL28" s="103"/>
      <c r="MIM28" s="103"/>
      <c r="MIN28" s="103"/>
      <c r="MIO28" s="103"/>
      <c r="MIP28" s="103"/>
      <c r="MIQ28" s="103"/>
      <c r="MIR28" s="103"/>
      <c r="MIS28" s="103"/>
      <c r="MIT28" s="103"/>
      <c r="MIU28" s="103"/>
      <c r="MIV28" s="103"/>
      <c r="MIW28" s="103"/>
      <c r="MIX28" s="103"/>
      <c r="MIY28" s="103"/>
      <c r="MIZ28" s="103"/>
      <c r="MJA28" s="103"/>
      <c r="MJB28" s="103"/>
      <c r="MJC28" s="103"/>
      <c r="MJD28" s="103"/>
      <c r="MJE28" s="103"/>
      <c r="MJF28" s="103"/>
      <c r="MJG28" s="103"/>
      <c r="MJH28" s="103"/>
      <c r="MJI28" s="103"/>
      <c r="MJJ28" s="103"/>
      <c r="MJK28" s="103"/>
      <c r="MJL28" s="103"/>
      <c r="MJM28" s="103"/>
      <c r="MJN28" s="103"/>
      <c r="MJO28" s="103"/>
      <c r="MJP28" s="103"/>
      <c r="MJQ28" s="103"/>
      <c r="MJR28" s="103"/>
      <c r="MJS28" s="103"/>
      <c r="MJT28" s="103"/>
      <c r="MJU28" s="103"/>
      <c r="MJV28" s="103"/>
      <c r="MJW28" s="103"/>
      <c r="MJX28" s="103"/>
      <c r="MJY28" s="103"/>
      <c r="MJZ28" s="103"/>
      <c r="MKA28" s="103"/>
      <c r="MKB28" s="103"/>
      <c r="MKC28" s="103"/>
      <c r="MKD28" s="103"/>
      <c r="MKE28" s="103"/>
      <c r="MKF28" s="103"/>
      <c r="MKG28" s="103"/>
      <c r="MKH28" s="103"/>
      <c r="MKI28" s="103"/>
      <c r="MKJ28" s="103"/>
      <c r="MKK28" s="103"/>
      <c r="MKL28" s="103"/>
      <c r="MKM28" s="103"/>
      <c r="MKN28" s="103"/>
      <c r="MKO28" s="103"/>
      <c r="MKP28" s="103"/>
      <c r="MKQ28" s="103"/>
      <c r="MKR28" s="103"/>
      <c r="MKS28" s="103"/>
      <c r="MKT28" s="103"/>
      <c r="MKU28" s="103"/>
      <c r="MKV28" s="103"/>
      <c r="MKW28" s="103"/>
      <c r="MKX28" s="103"/>
      <c r="MKY28" s="103"/>
      <c r="MKZ28" s="103"/>
      <c r="MLA28" s="103"/>
      <c r="MLB28" s="103"/>
      <c r="MLC28" s="103"/>
      <c r="MLD28" s="103"/>
      <c r="MLE28" s="103"/>
      <c r="MLF28" s="103"/>
      <c r="MLG28" s="103"/>
      <c r="MLH28" s="103"/>
      <c r="MLI28" s="103"/>
      <c r="MLJ28" s="103"/>
      <c r="MLK28" s="103"/>
      <c r="MLL28" s="103"/>
      <c r="MLM28" s="103"/>
      <c r="MLN28" s="103"/>
      <c r="MLO28" s="103"/>
      <c r="MLP28" s="103"/>
      <c r="MLQ28" s="103"/>
      <c r="MLR28" s="103"/>
      <c r="MLS28" s="103"/>
      <c r="MLT28" s="103"/>
      <c r="MLU28" s="103"/>
      <c r="MLV28" s="103"/>
      <c r="MLW28" s="103"/>
      <c r="MLX28" s="103"/>
      <c r="MLY28" s="103"/>
      <c r="MLZ28" s="103"/>
      <c r="MMA28" s="103"/>
      <c r="MMB28" s="103"/>
      <c r="MMC28" s="103"/>
      <c r="MMD28" s="103"/>
      <c r="MME28" s="103"/>
      <c r="MMF28" s="103"/>
      <c r="MMG28" s="103"/>
      <c r="MMH28" s="103"/>
      <c r="MMI28" s="103"/>
      <c r="MMJ28" s="103"/>
      <c r="MMK28" s="103"/>
      <c r="MML28" s="103"/>
      <c r="MMM28" s="103"/>
      <c r="MMN28" s="103"/>
      <c r="MMO28" s="103"/>
      <c r="MMP28" s="103"/>
      <c r="MMQ28" s="103"/>
      <c r="MMR28" s="103"/>
      <c r="MMS28" s="103"/>
      <c r="MMT28" s="103"/>
      <c r="MMU28" s="103"/>
      <c r="MMV28" s="103"/>
      <c r="MMW28" s="103"/>
      <c r="MMX28" s="103"/>
      <c r="MMY28" s="103"/>
      <c r="MMZ28" s="103"/>
      <c r="MNA28" s="103"/>
      <c r="MNB28" s="103"/>
      <c r="MNC28" s="103"/>
      <c r="MND28" s="103"/>
      <c r="MNE28" s="103"/>
      <c r="MNF28" s="103"/>
      <c r="MNG28" s="103"/>
      <c r="MNH28" s="103"/>
      <c r="MNI28" s="103"/>
      <c r="MNJ28" s="103"/>
      <c r="MNK28" s="103"/>
      <c r="MNL28" s="103"/>
      <c r="MNM28" s="103"/>
      <c r="MNN28" s="103"/>
      <c r="MNO28" s="103"/>
      <c r="MNP28" s="103"/>
      <c r="MNQ28" s="103"/>
      <c r="MNR28" s="103"/>
      <c r="MNS28" s="103"/>
      <c r="MNT28" s="103"/>
      <c r="MNU28" s="103"/>
      <c r="MNV28" s="103"/>
      <c r="MNW28" s="103"/>
      <c r="MNX28" s="103"/>
      <c r="MNY28" s="103"/>
      <c r="MNZ28" s="103"/>
      <c r="MOA28" s="103"/>
      <c r="MOB28" s="103"/>
      <c r="MOC28" s="103"/>
      <c r="MOD28" s="103"/>
      <c r="MOE28" s="103"/>
      <c r="MOF28" s="103"/>
      <c r="MOG28" s="103"/>
      <c r="MOH28" s="103"/>
      <c r="MOI28" s="103"/>
      <c r="MOJ28" s="103"/>
      <c r="MOK28" s="103"/>
      <c r="MOL28" s="103"/>
      <c r="MOM28" s="103"/>
      <c r="MON28" s="103"/>
      <c r="MOO28" s="103"/>
      <c r="MOP28" s="103"/>
      <c r="MOQ28" s="103"/>
      <c r="MOR28" s="103"/>
      <c r="MOS28" s="103"/>
      <c r="MOT28" s="103"/>
      <c r="MOU28" s="103"/>
      <c r="MOV28" s="103"/>
      <c r="MOW28" s="103"/>
      <c r="MOX28" s="103"/>
      <c r="MOY28" s="103"/>
      <c r="MOZ28" s="103"/>
      <c r="MPA28" s="103"/>
      <c r="MPB28" s="103"/>
      <c r="MPC28" s="103"/>
      <c r="MPD28" s="103"/>
      <c r="MPE28" s="103"/>
      <c r="MPF28" s="103"/>
      <c r="MPG28" s="103"/>
      <c r="MPH28" s="103"/>
      <c r="MPI28" s="103"/>
      <c r="MPJ28" s="103"/>
      <c r="MPK28" s="103"/>
      <c r="MPL28" s="103"/>
      <c r="MPM28" s="103"/>
      <c r="MPN28" s="103"/>
      <c r="MPO28" s="103"/>
      <c r="MPP28" s="103"/>
      <c r="MPQ28" s="103"/>
      <c r="MPR28" s="103"/>
      <c r="MPS28" s="103"/>
      <c r="MPT28" s="103"/>
      <c r="MPU28" s="103"/>
      <c r="MPV28" s="103"/>
      <c r="MPW28" s="103"/>
      <c r="MPX28" s="103"/>
      <c r="MPY28" s="103"/>
      <c r="MPZ28" s="103"/>
      <c r="MQA28" s="103"/>
      <c r="MQB28" s="103"/>
      <c r="MQC28" s="103"/>
      <c r="MQD28" s="103"/>
      <c r="MQE28" s="103"/>
      <c r="MQF28" s="103"/>
      <c r="MQG28" s="103"/>
      <c r="MQH28" s="103"/>
      <c r="MQI28" s="103"/>
      <c r="MQJ28" s="103"/>
      <c r="MQK28" s="103"/>
      <c r="MQL28" s="103"/>
      <c r="MQM28" s="103"/>
      <c r="MQN28" s="103"/>
      <c r="MQO28" s="103"/>
      <c r="MQP28" s="103"/>
      <c r="MQQ28" s="103"/>
      <c r="MQR28" s="103"/>
      <c r="MQS28" s="103"/>
      <c r="MQT28" s="103"/>
      <c r="MQU28" s="103"/>
      <c r="MQV28" s="103"/>
      <c r="MQW28" s="103"/>
      <c r="MQX28" s="103"/>
      <c r="MQY28" s="103"/>
      <c r="MQZ28" s="103"/>
      <c r="MRA28" s="103"/>
      <c r="MRB28" s="103"/>
      <c r="MRC28" s="103"/>
      <c r="MRD28" s="103"/>
      <c r="MRE28" s="103"/>
      <c r="MRF28" s="103"/>
      <c r="MRG28" s="103"/>
      <c r="MRH28" s="103"/>
      <c r="MRI28" s="103"/>
      <c r="MRJ28" s="103"/>
      <c r="MRK28" s="103"/>
      <c r="MRL28" s="103"/>
      <c r="MRM28" s="103"/>
      <c r="MRN28" s="103"/>
      <c r="MRO28" s="103"/>
      <c r="MRP28" s="103"/>
      <c r="MRQ28" s="103"/>
      <c r="MRR28" s="103"/>
      <c r="MRS28" s="103"/>
      <c r="MRT28" s="103"/>
      <c r="MRU28" s="103"/>
      <c r="MRV28" s="103"/>
      <c r="MRW28" s="103"/>
      <c r="MRX28" s="103"/>
      <c r="MRY28" s="103"/>
      <c r="MRZ28" s="103"/>
      <c r="MSA28" s="103"/>
      <c r="MSB28" s="103"/>
      <c r="MSC28" s="103"/>
      <c r="MSD28" s="103"/>
      <c r="MSE28" s="103"/>
      <c r="MSF28" s="103"/>
      <c r="MSG28" s="103"/>
      <c r="MSH28" s="103"/>
      <c r="MSI28" s="103"/>
      <c r="MSJ28" s="103"/>
      <c r="MSK28" s="103"/>
      <c r="MSL28" s="103"/>
      <c r="MSM28" s="103"/>
      <c r="MSN28" s="103"/>
      <c r="MSO28" s="103"/>
      <c r="MSP28" s="103"/>
      <c r="MSQ28" s="103"/>
      <c r="MSR28" s="103"/>
      <c r="MSS28" s="103"/>
      <c r="MST28" s="103"/>
      <c r="MSU28" s="103"/>
      <c r="MSV28" s="103"/>
      <c r="MSW28" s="103"/>
      <c r="MSX28" s="103"/>
      <c r="MSY28" s="103"/>
      <c r="MSZ28" s="103"/>
      <c r="MTA28" s="103"/>
      <c r="MTB28" s="103"/>
      <c r="MTC28" s="103"/>
      <c r="MTD28" s="103"/>
      <c r="MTE28" s="103"/>
      <c r="MTF28" s="103"/>
      <c r="MTG28" s="103"/>
      <c r="MTH28" s="103"/>
      <c r="MTI28" s="103"/>
      <c r="MTJ28" s="103"/>
      <c r="MTK28" s="103"/>
      <c r="MTL28" s="103"/>
      <c r="MTM28" s="103"/>
      <c r="MTN28" s="103"/>
      <c r="MTO28" s="103"/>
      <c r="MTP28" s="103"/>
      <c r="MTQ28" s="103"/>
      <c r="MTR28" s="103"/>
      <c r="MTS28" s="103"/>
      <c r="MTT28" s="103"/>
      <c r="MTU28" s="103"/>
      <c r="MTV28" s="103"/>
      <c r="MTW28" s="103"/>
      <c r="MTX28" s="103"/>
      <c r="MTY28" s="103"/>
      <c r="MTZ28" s="103"/>
      <c r="MUA28" s="103"/>
      <c r="MUB28" s="103"/>
      <c r="MUC28" s="103"/>
      <c r="MUD28" s="103"/>
      <c r="MUE28" s="103"/>
      <c r="MUF28" s="103"/>
      <c r="MUG28" s="103"/>
      <c r="MUH28" s="103"/>
      <c r="MUI28" s="103"/>
      <c r="MUJ28" s="103"/>
      <c r="MUK28" s="103"/>
      <c r="MUL28" s="103"/>
      <c r="MUM28" s="103"/>
      <c r="MUN28" s="103"/>
      <c r="MUO28" s="103"/>
      <c r="MUP28" s="103"/>
      <c r="MUQ28" s="103"/>
      <c r="MUR28" s="103"/>
      <c r="MUS28" s="103"/>
      <c r="MUT28" s="103"/>
      <c r="MUU28" s="103"/>
      <c r="MUV28" s="103"/>
      <c r="MUW28" s="103"/>
      <c r="MUX28" s="103"/>
      <c r="MUY28" s="103"/>
      <c r="MUZ28" s="103"/>
      <c r="MVA28" s="103"/>
      <c r="MVB28" s="103"/>
      <c r="MVC28" s="103"/>
      <c r="MVD28" s="103"/>
      <c r="MVE28" s="103"/>
      <c r="MVF28" s="103"/>
      <c r="MVG28" s="103"/>
      <c r="MVH28" s="103"/>
      <c r="MVI28" s="103"/>
      <c r="MVJ28" s="103"/>
      <c r="MVK28" s="103"/>
      <c r="MVL28" s="103"/>
      <c r="MVM28" s="103"/>
      <c r="MVN28" s="103"/>
      <c r="MVO28" s="103"/>
      <c r="MVP28" s="103"/>
      <c r="MVQ28" s="103"/>
      <c r="MVR28" s="103"/>
      <c r="MVS28" s="103"/>
      <c r="MVT28" s="103"/>
      <c r="MVU28" s="103"/>
      <c r="MVV28" s="103"/>
      <c r="MVW28" s="103"/>
      <c r="MVX28" s="103"/>
      <c r="MVY28" s="103"/>
      <c r="MVZ28" s="103"/>
      <c r="MWA28" s="103"/>
      <c r="MWB28" s="103"/>
      <c r="MWC28" s="103"/>
      <c r="MWD28" s="103"/>
      <c r="MWE28" s="103"/>
      <c r="MWF28" s="103"/>
      <c r="MWG28" s="103"/>
      <c r="MWH28" s="103"/>
      <c r="MWI28" s="103"/>
      <c r="MWJ28" s="103"/>
      <c r="MWK28" s="103"/>
      <c r="MWL28" s="103"/>
      <c r="MWM28" s="103"/>
      <c r="MWN28" s="103"/>
      <c r="MWO28" s="103"/>
      <c r="MWP28" s="103"/>
      <c r="MWQ28" s="103"/>
      <c r="MWR28" s="103"/>
      <c r="MWS28" s="103"/>
      <c r="MWT28" s="103"/>
      <c r="MWU28" s="103"/>
      <c r="MWV28" s="103"/>
      <c r="MWW28" s="103"/>
      <c r="MWX28" s="103"/>
      <c r="MWY28" s="103"/>
      <c r="MWZ28" s="103"/>
      <c r="MXA28" s="103"/>
      <c r="MXB28" s="103"/>
      <c r="MXC28" s="103"/>
      <c r="MXD28" s="103"/>
      <c r="MXE28" s="103"/>
      <c r="MXF28" s="103"/>
      <c r="MXG28" s="103"/>
      <c r="MXH28" s="103"/>
      <c r="MXI28" s="103"/>
      <c r="MXJ28" s="103"/>
      <c r="MXK28" s="103"/>
      <c r="MXL28" s="103"/>
      <c r="MXM28" s="103"/>
      <c r="MXN28" s="103"/>
      <c r="MXO28" s="103"/>
      <c r="MXP28" s="103"/>
      <c r="MXQ28" s="103"/>
      <c r="MXR28" s="103"/>
      <c r="MXS28" s="103"/>
      <c r="MXT28" s="103"/>
      <c r="MXU28" s="103"/>
      <c r="MXV28" s="103"/>
      <c r="MXW28" s="103"/>
      <c r="MXX28" s="103"/>
      <c r="MXY28" s="103"/>
      <c r="MXZ28" s="103"/>
      <c r="MYA28" s="103"/>
      <c r="MYB28" s="103"/>
      <c r="MYC28" s="103"/>
      <c r="MYD28" s="103"/>
      <c r="MYE28" s="103"/>
      <c r="MYF28" s="103"/>
      <c r="MYG28" s="103"/>
      <c r="MYH28" s="103"/>
      <c r="MYI28" s="103"/>
      <c r="MYJ28" s="103"/>
      <c r="MYK28" s="103"/>
      <c r="MYL28" s="103"/>
      <c r="MYM28" s="103"/>
      <c r="MYN28" s="103"/>
      <c r="MYO28" s="103"/>
      <c r="MYP28" s="103"/>
      <c r="MYQ28" s="103"/>
      <c r="MYR28" s="103"/>
      <c r="MYS28" s="103"/>
      <c r="MYT28" s="103"/>
      <c r="MYU28" s="103"/>
      <c r="MYV28" s="103"/>
      <c r="MYW28" s="103"/>
      <c r="MYX28" s="103"/>
      <c r="MYY28" s="103"/>
      <c r="MYZ28" s="103"/>
      <c r="MZA28" s="103"/>
      <c r="MZB28" s="103"/>
      <c r="MZC28" s="103"/>
      <c r="MZD28" s="103"/>
      <c r="MZE28" s="103"/>
      <c r="MZF28" s="103"/>
      <c r="MZG28" s="103"/>
      <c r="MZH28" s="103"/>
      <c r="MZI28" s="103"/>
      <c r="MZJ28" s="103"/>
      <c r="MZK28" s="103"/>
      <c r="MZL28" s="103"/>
      <c r="MZM28" s="103"/>
      <c r="MZN28" s="103"/>
      <c r="MZO28" s="103"/>
      <c r="MZP28" s="103"/>
      <c r="MZQ28" s="103"/>
      <c r="MZR28" s="103"/>
      <c r="MZS28" s="103"/>
      <c r="MZT28" s="103"/>
      <c r="MZU28" s="103"/>
      <c r="MZV28" s="103"/>
      <c r="MZW28" s="103"/>
      <c r="MZX28" s="103"/>
      <c r="MZY28" s="103"/>
      <c r="MZZ28" s="103"/>
      <c r="NAA28" s="103"/>
      <c r="NAB28" s="103"/>
      <c r="NAC28" s="103"/>
      <c r="NAD28" s="103"/>
      <c r="NAE28" s="103"/>
      <c r="NAF28" s="103"/>
      <c r="NAG28" s="103"/>
      <c r="NAH28" s="103"/>
      <c r="NAI28" s="103"/>
      <c r="NAJ28" s="103"/>
      <c r="NAK28" s="103"/>
      <c r="NAL28" s="103"/>
      <c r="NAM28" s="103"/>
      <c r="NAN28" s="103"/>
      <c r="NAO28" s="103"/>
      <c r="NAP28" s="103"/>
      <c r="NAQ28" s="103"/>
      <c r="NAR28" s="103"/>
      <c r="NAS28" s="103"/>
      <c r="NAT28" s="103"/>
      <c r="NAU28" s="103"/>
      <c r="NAV28" s="103"/>
      <c r="NAW28" s="103"/>
      <c r="NAX28" s="103"/>
      <c r="NAY28" s="103"/>
      <c r="NAZ28" s="103"/>
      <c r="NBA28" s="103"/>
      <c r="NBB28" s="103"/>
      <c r="NBC28" s="103"/>
      <c r="NBD28" s="103"/>
      <c r="NBE28" s="103"/>
      <c r="NBF28" s="103"/>
      <c r="NBG28" s="103"/>
      <c r="NBH28" s="103"/>
      <c r="NBI28" s="103"/>
      <c r="NBJ28" s="103"/>
      <c r="NBK28" s="103"/>
      <c r="NBL28" s="103"/>
      <c r="NBM28" s="103"/>
      <c r="NBN28" s="103"/>
      <c r="NBO28" s="103"/>
      <c r="NBP28" s="103"/>
      <c r="NBQ28" s="103"/>
      <c r="NBR28" s="103"/>
      <c r="NBS28" s="103"/>
      <c r="NBT28" s="103"/>
      <c r="NBU28" s="103"/>
      <c r="NBV28" s="103"/>
      <c r="NBW28" s="103"/>
      <c r="NBX28" s="103"/>
      <c r="NBY28" s="103"/>
      <c r="NBZ28" s="103"/>
      <c r="NCA28" s="103"/>
      <c r="NCB28" s="103"/>
      <c r="NCC28" s="103"/>
      <c r="NCD28" s="103"/>
      <c r="NCE28" s="103"/>
      <c r="NCF28" s="103"/>
      <c r="NCG28" s="103"/>
      <c r="NCH28" s="103"/>
      <c r="NCI28" s="103"/>
      <c r="NCJ28" s="103"/>
      <c r="NCK28" s="103"/>
      <c r="NCL28" s="103"/>
      <c r="NCM28" s="103"/>
      <c r="NCN28" s="103"/>
      <c r="NCO28" s="103"/>
      <c r="NCP28" s="103"/>
      <c r="NCQ28" s="103"/>
      <c r="NCR28" s="103"/>
      <c r="NCS28" s="103"/>
      <c r="NCT28" s="103"/>
      <c r="NCU28" s="103"/>
      <c r="NCV28" s="103"/>
      <c r="NCW28" s="103"/>
      <c r="NCX28" s="103"/>
      <c r="NCY28" s="103"/>
      <c r="NCZ28" s="103"/>
      <c r="NDA28" s="103"/>
      <c r="NDB28" s="103"/>
      <c r="NDC28" s="103"/>
      <c r="NDD28" s="103"/>
      <c r="NDE28" s="103"/>
      <c r="NDF28" s="103"/>
      <c r="NDG28" s="103"/>
      <c r="NDH28" s="103"/>
      <c r="NDI28" s="103"/>
      <c r="NDJ28" s="103"/>
      <c r="NDK28" s="103"/>
      <c r="NDL28" s="103"/>
      <c r="NDM28" s="103"/>
      <c r="NDN28" s="103"/>
      <c r="NDO28" s="103"/>
      <c r="NDP28" s="103"/>
      <c r="NDQ28" s="103"/>
      <c r="NDR28" s="103"/>
      <c r="NDS28" s="103"/>
      <c r="NDT28" s="103"/>
      <c r="NDU28" s="103"/>
      <c r="NDV28" s="103"/>
      <c r="NDW28" s="103"/>
      <c r="NDX28" s="103"/>
      <c r="NDY28" s="103"/>
      <c r="NDZ28" s="103"/>
      <c r="NEA28" s="103"/>
      <c r="NEB28" s="103"/>
      <c r="NEC28" s="103"/>
      <c r="NED28" s="103"/>
      <c r="NEE28" s="103"/>
      <c r="NEF28" s="103"/>
      <c r="NEG28" s="103"/>
      <c r="NEH28" s="103"/>
      <c r="NEI28" s="103"/>
      <c r="NEJ28" s="103"/>
      <c r="NEK28" s="103"/>
      <c r="NEL28" s="103"/>
      <c r="NEM28" s="103"/>
      <c r="NEN28" s="103"/>
      <c r="NEO28" s="103"/>
      <c r="NEP28" s="103"/>
      <c r="NEQ28" s="103"/>
      <c r="NER28" s="103"/>
      <c r="NES28" s="103"/>
      <c r="NET28" s="103"/>
      <c r="NEU28" s="103"/>
      <c r="NEV28" s="103"/>
      <c r="NEW28" s="103"/>
      <c r="NEX28" s="103"/>
      <c r="NEY28" s="103"/>
      <c r="NEZ28" s="103"/>
      <c r="NFA28" s="103"/>
      <c r="NFB28" s="103"/>
      <c r="NFC28" s="103"/>
      <c r="NFD28" s="103"/>
      <c r="NFE28" s="103"/>
      <c r="NFF28" s="103"/>
      <c r="NFG28" s="103"/>
      <c r="NFH28" s="103"/>
      <c r="NFI28" s="103"/>
      <c r="NFJ28" s="103"/>
      <c r="NFK28" s="103"/>
      <c r="NFL28" s="103"/>
      <c r="NFM28" s="103"/>
      <c r="NFN28" s="103"/>
      <c r="NFO28" s="103"/>
      <c r="NFP28" s="103"/>
      <c r="NFQ28" s="103"/>
      <c r="NFR28" s="103"/>
      <c r="NFS28" s="103"/>
      <c r="NFT28" s="103"/>
      <c r="NFU28" s="103"/>
      <c r="NFV28" s="103"/>
      <c r="NFW28" s="103"/>
      <c r="NFX28" s="103"/>
      <c r="NFY28" s="103"/>
      <c r="NFZ28" s="103"/>
      <c r="NGA28" s="103"/>
      <c r="NGB28" s="103"/>
      <c r="NGC28" s="103"/>
      <c r="NGD28" s="103"/>
      <c r="NGE28" s="103"/>
      <c r="NGF28" s="103"/>
      <c r="NGG28" s="103"/>
      <c r="NGH28" s="103"/>
      <c r="NGI28" s="103"/>
      <c r="NGJ28" s="103"/>
      <c r="NGK28" s="103"/>
      <c r="NGL28" s="103"/>
      <c r="NGM28" s="103"/>
      <c r="NGN28" s="103"/>
      <c r="NGO28" s="103"/>
      <c r="NGP28" s="103"/>
      <c r="NGQ28" s="103"/>
      <c r="NGR28" s="103"/>
      <c r="NGS28" s="103"/>
      <c r="NGT28" s="103"/>
      <c r="NGU28" s="103"/>
      <c r="NGV28" s="103"/>
      <c r="NGW28" s="103"/>
      <c r="NGX28" s="103"/>
      <c r="NGY28" s="103"/>
      <c r="NGZ28" s="103"/>
      <c r="NHA28" s="103"/>
      <c r="NHB28" s="103"/>
      <c r="NHC28" s="103"/>
      <c r="NHD28" s="103"/>
      <c r="NHE28" s="103"/>
      <c r="NHF28" s="103"/>
      <c r="NHG28" s="103"/>
      <c r="NHH28" s="103"/>
      <c r="NHI28" s="103"/>
      <c r="NHJ28" s="103"/>
      <c r="NHK28" s="103"/>
      <c r="NHL28" s="103"/>
      <c r="NHM28" s="103"/>
      <c r="NHN28" s="103"/>
      <c r="NHO28" s="103"/>
      <c r="NHP28" s="103"/>
      <c r="NHQ28" s="103"/>
      <c r="NHR28" s="103"/>
      <c r="NHS28" s="103"/>
      <c r="NHT28" s="103"/>
      <c r="NHU28" s="103"/>
      <c r="NHV28" s="103"/>
      <c r="NHW28" s="103"/>
      <c r="NHX28" s="103"/>
      <c r="NHY28" s="103"/>
      <c r="NHZ28" s="103"/>
      <c r="NIA28" s="103"/>
      <c r="NIB28" s="103"/>
      <c r="NIC28" s="103"/>
      <c r="NID28" s="103"/>
      <c r="NIE28" s="103"/>
      <c r="NIF28" s="103"/>
      <c r="NIG28" s="103"/>
      <c r="NIH28" s="103"/>
      <c r="NII28" s="103"/>
      <c r="NIJ28" s="103"/>
      <c r="NIK28" s="103"/>
      <c r="NIL28" s="103"/>
      <c r="NIM28" s="103"/>
      <c r="NIN28" s="103"/>
      <c r="NIO28" s="103"/>
      <c r="NIP28" s="103"/>
      <c r="NIQ28" s="103"/>
      <c r="NIR28" s="103"/>
      <c r="NIS28" s="103"/>
      <c r="NIT28" s="103"/>
      <c r="NIU28" s="103"/>
      <c r="NIV28" s="103"/>
      <c r="NIW28" s="103"/>
      <c r="NIX28" s="103"/>
      <c r="NIY28" s="103"/>
      <c r="NIZ28" s="103"/>
      <c r="NJA28" s="103"/>
      <c r="NJB28" s="103"/>
      <c r="NJC28" s="103"/>
      <c r="NJD28" s="103"/>
      <c r="NJE28" s="103"/>
      <c r="NJF28" s="103"/>
      <c r="NJG28" s="103"/>
      <c r="NJH28" s="103"/>
      <c r="NJI28" s="103"/>
      <c r="NJJ28" s="103"/>
      <c r="NJK28" s="103"/>
      <c r="NJL28" s="103"/>
      <c r="NJM28" s="103"/>
      <c r="NJN28" s="103"/>
      <c r="NJO28" s="103"/>
      <c r="NJP28" s="103"/>
      <c r="NJQ28" s="103"/>
      <c r="NJR28" s="103"/>
      <c r="NJS28" s="103"/>
      <c r="NJT28" s="103"/>
      <c r="NJU28" s="103"/>
      <c r="NJV28" s="103"/>
      <c r="NJW28" s="103"/>
      <c r="NJX28" s="103"/>
      <c r="NJY28" s="103"/>
      <c r="NJZ28" s="103"/>
      <c r="NKA28" s="103"/>
      <c r="NKB28" s="103"/>
      <c r="NKC28" s="103"/>
      <c r="NKD28" s="103"/>
      <c r="NKE28" s="103"/>
      <c r="NKF28" s="103"/>
      <c r="NKG28" s="103"/>
      <c r="NKH28" s="103"/>
      <c r="NKI28" s="103"/>
      <c r="NKJ28" s="103"/>
      <c r="NKK28" s="103"/>
      <c r="NKL28" s="103"/>
      <c r="NKM28" s="103"/>
      <c r="NKN28" s="103"/>
      <c r="NKO28" s="103"/>
      <c r="NKP28" s="103"/>
      <c r="NKQ28" s="103"/>
      <c r="NKR28" s="103"/>
      <c r="NKS28" s="103"/>
      <c r="NKT28" s="103"/>
      <c r="NKU28" s="103"/>
      <c r="NKV28" s="103"/>
      <c r="NKW28" s="103"/>
      <c r="NKX28" s="103"/>
      <c r="NKY28" s="103"/>
      <c r="NKZ28" s="103"/>
      <c r="NLA28" s="103"/>
      <c r="NLB28" s="103"/>
      <c r="NLC28" s="103"/>
      <c r="NLD28" s="103"/>
      <c r="NLE28" s="103"/>
      <c r="NLF28" s="103"/>
      <c r="NLG28" s="103"/>
      <c r="NLH28" s="103"/>
      <c r="NLI28" s="103"/>
      <c r="NLJ28" s="103"/>
      <c r="NLK28" s="103"/>
      <c r="NLL28" s="103"/>
      <c r="NLM28" s="103"/>
      <c r="NLN28" s="103"/>
      <c r="NLO28" s="103"/>
      <c r="NLP28" s="103"/>
      <c r="NLQ28" s="103"/>
      <c r="NLR28" s="103"/>
      <c r="NLS28" s="103"/>
      <c r="NLT28" s="103"/>
      <c r="NLU28" s="103"/>
      <c r="NLV28" s="103"/>
      <c r="NLW28" s="103"/>
      <c r="NLX28" s="103"/>
      <c r="NLY28" s="103"/>
      <c r="NLZ28" s="103"/>
      <c r="NMA28" s="103"/>
      <c r="NMB28" s="103"/>
      <c r="NMC28" s="103"/>
      <c r="NMD28" s="103"/>
      <c r="NME28" s="103"/>
      <c r="NMF28" s="103"/>
      <c r="NMG28" s="103"/>
      <c r="NMH28" s="103"/>
      <c r="NMI28" s="103"/>
      <c r="NMJ28" s="103"/>
      <c r="NMK28" s="103"/>
      <c r="NML28" s="103"/>
      <c r="NMM28" s="103"/>
      <c r="NMN28" s="103"/>
      <c r="NMO28" s="103"/>
      <c r="NMP28" s="103"/>
      <c r="NMQ28" s="103"/>
      <c r="NMR28" s="103"/>
      <c r="NMS28" s="103"/>
      <c r="NMT28" s="103"/>
      <c r="NMU28" s="103"/>
      <c r="NMV28" s="103"/>
      <c r="NMW28" s="103"/>
      <c r="NMX28" s="103"/>
      <c r="NMY28" s="103"/>
      <c r="NMZ28" s="103"/>
      <c r="NNA28" s="103"/>
      <c r="NNB28" s="103"/>
      <c r="NNC28" s="103"/>
      <c r="NND28" s="103"/>
      <c r="NNE28" s="103"/>
      <c r="NNF28" s="103"/>
      <c r="NNG28" s="103"/>
      <c r="NNH28" s="103"/>
      <c r="NNI28" s="103"/>
      <c r="NNJ28" s="103"/>
      <c r="NNK28" s="103"/>
      <c r="NNL28" s="103"/>
      <c r="NNM28" s="103"/>
      <c r="NNN28" s="103"/>
      <c r="NNO28" s="103"/>
      <c r="NNP28" s="103"/>
      <c r="NNQ28" s="103"/>
      <c r="NNR28" s="103"/>
      <c r="NNS28" s="103"/>
      <c r="NNT28" s="103"/>
      <c r="NNU28" s="103"/>
      <c r="NNV28" s="103"/>
      <c r="NNW28" s="103"/>
      <c r="NNX28" s="103"/>
      <c r="NNY28" s="103"/>
      <c r="NNZ28" s="103"/>
      <c r="NOA28" s="103"/>
      <c r="NOB28" s="103"/>
      <c r="NOC28" s="103"/>
      <c r="NOD28" s="103"/>
      <c r="NOE28" s="103"/>
      <c r="NOF28" s="103"/>
      <c r="NOG28" s="103"/>
      <c r="NOH28" s="103"/>
      <c r="NOI28" s="103"/>
      <c r="NOJ28" s="103"/>
      <c r="NOK28" s="103"/>
      <c r="NOL28" s="103"/>
      <c r="NOM28" s="103"/>
      <c r="NON28" s="103"/>
      <c r="NOO28" s="103"/>
      <c r="NOP28" s="103"/>
      <c r="NOQ28" s="103"/>
      <c r="NOR28" s="103"/>
      <c r="NOS28" s="103"/>
      <c r="NOT28" s="103"/>
      <c r="NOU28" s="103"/>
      <c r="NOV28" s="103"/>
      <c r="NOW28" s="103"/>
      <c r="NOX28" s="103"/>
      <c r="NOY28" s="103"/>
      <c r="NOZ28" s="103"/>
      <c r="NPA28" s="103"/>
      <c r="NPB28" s="103"/>
      <c r="NPC28" s="103"/>
      <c r="NPD28" s="103"/>
      <c r="NPE28" s="103"/>
      <c r="NPF28" s="103"/>
      <c r="NPG28" s="103"/>
      <c r="NPH28" s="103"/>
      <c r="NPI28" s="103"/>
      <c r="NPJ28" s="103"/>
      <c r="NPK28" s="103"/>
      <c r="NPL28" s="103"/>
      <c r="NPM28" s="103"/>
      <c r="NPN28" s="103"/>
      <c r="NPO28" s="103"/>
      <c r="NPP28" s="103"/>
      <c r="NPQ28" s="103"/>
      <c r="NPR28" s="103"/>
      <c r="NPS28" s="103"/>
      <c r="NPT28" s="103"/>
      <c r="NPU28" s="103"/>
      <c r="NPV28" s="103"/>
      <c r="NPW28" s="103"/>
      <c r="NPX28" s="103"/>
      <c r="NPY28" s="103"/>
      <c r="NPZ28" s="103"/>
      <c r="NQA28" s="103"/>
      <c r="NQB28" s="103"/>
      <c r="NQC28" s="103"/>
      <c r="NQD28" s="103"/>
      <c r="NQE28" s="103"/>
      <c r="NQF28" s="103"/>
      <c r="NQG28" s="103"/>
      <c r="NQH28" s="103"/>
      <c r="NQI28" s="103"/>
      <c r="NQJ28" s="103"/>
      <c r="NQK28" s="103"/>
      <c r="NQL28" s="103"/>
      <c r="NQM28" s="103"/>
      <c r="NQN28" s="103"/>
      <c r="NQO28" s="103"/>
      <c r="NQP28" s="103"/>
      <c r="NQQ28" s="103"/>
      <c r="NQR28" s="103"/>
      <c r="NQS28" s="103"/>
      <c r="NQT28" s="103"/>
      <c r="NQU28" s="103"/>
      <c r="NQV28" s="103"/>
      <c r="NQW28" s="103"/>
      <c r="NQX28" s="103"/>
      <c r="NQY28" s="103"/>
      <c r="NQZ28" s="103"/>
      <c r="NRA28" s="103"/>
      <c r="NRB28" s="103"/>
      <c r="NRC28" s="103"/>
      <c r="NRD28" s="103"/>
      <c r="NRE28" s="103"/>
      <c r="NRF28" s="103"/>
      <c r="NRG28" s="103"/>
      <c r="NRH28" s="103"/>
      <c r="NRI28" s="103"/>
      <c r="NRJ28" s="103"/>
      <c r="NRK28" s="103"/>
      <c r="NRL28" s="103"/>
      <c r="NRM28" s="103"/>
      <c r="NRN28" s="103"/>
      <c r="NRO28" s="103"/>
      <c r="NRP28" s="103"/>
      <c r="NRQ28" s="103"/>
      <c r="NRR28" s="103"/>
      <c r="NRS28" s="103"/>
      <c r="NRT28" s="103"/>
      <c r="NRU28" s="103"/>
      <c r="NRV28" s="103"/>
      <c r="NRW28" s="103"/>
      <c r="NRX28" s="103"/>
      <c r="NRY28" s="103"/>
      <c r="NRZ28" s="103"/>
      <c r="NSA28" s="103"/>
      <c r="NSB28" s="103"/>
      <c r="NSC28" s="103"/>
      <c r="NSD28" s="103"/>
      <c r="NSE28" s="103"/>
      <c r="NSF28" s="103"/>
      <c r="NSG28" s="103"/>
      <c r="NSH28" s="103"/>
      <c r="NSI28" s="103"/>
      <c r="NSJ28" s="103"/>
      <c r="NSK28" s="103"/>
      <c r="NSL28" s="103"/>
      <c r="NSM28" s="103"/>
      <c r="NSN28" s="103"/>
      <c r="NSO28" s="103"/>
      <c r="NSP28" s="103"/>
      <c r="NSQ28" s="103"/>
      <c r="NSR28" s="103"/>
      <c r="NSS28" s="103"/>
      <c r="NST28" s="103"/>
      <c r="NSU28" s="103"/>
      <c r="NSV28" s="103"/>
      <c r="NSW28" s="103"/>
      <c r="NSX28" s="103"/>
      <c r="NSY28" s="103"/>
      <c r="NSZ28" s="103"/>
      <c r="NTA28" s="103"/>
      <c r="NTB28" s="103"/>
      <c r="NTC28" s="103"/>
      <c r="NTD28" s="103"/>
      <c r="NTE28" s="103"/>
      <c r="NTF28" s="103"/>
      <c r="NTG28" s="103"/>
      <c r="NTH28" s="103"/>
      <c r="NTI28" s="103"/>
      <c r="NTJ28" s="103"/>
      <c r="NTK28" s="103"/>
      <c r="NTL28" s="103"/>
      <c r="NTM28" s="103"/>
      <c r="NTN28" s="103"/>
      <c r="NTO28" s="103"/>
      <c r="NTP28" s="103"/>
      <c r="NTQ28" s="103"/>
      <c r="NTR28" s="103"/>
      <c r="NTS28" s="103"/>
      <c r="NTT28" s="103"/>
      <c r="NTU28" s="103"/>
      <c r="NTV28" s="103"/>
      <c r="NTW28" s="103"/>
      <c r="NTX28" s="103"/>
      <c r="NTY28" s="103"/>
      <c r="NTZ28" s="103"/>
      <c r="NUA28" s="103"/>
      <c r="NUB28" s="103"/>
      <c r="NUC28" s="103"/>
      <c r="NUD28" s="103"/>
      <c r="NUE28" s="103"/>
      <c r="NUF28" s="103"/>
      <c r="NUG28" s="103"/>
      <c r="NUH28" s="103"/>
      <c r="NUI28" s="103"/>
      <c r="NUJ28" s="103"/>
      <c r="NUK28" s="103"/>
      <c r="NUL28" s="103"/>
      <c r="NUM28" s="103"/>
      <c r="NUN28" s="103"/>
      <c r="NUO28" s="103"/>
      <c r="NUP28" s="103"/>
      <c r="NUQ28" s="103"/>
      <c r="NUR28" s="103"/>
      <c r="NUS28" s="103"/>
      <c r="NUT28" s="103"/>
      <c r="NUU28" s="103"/>
      <c r="NUV28" s="103"/>
      <c r="NUW28" s="103"/>
      <c r="NUX28" s="103"/>
      <c r="NUY28" s="103"/>
      <c r="NUZ28" s="103"/>
      <c r="NVA28" s="103"/>
      <c r="NVB28" s="103"/>
      <c r="NVC28" s="103"/>
      <c r="NVD28" s="103"/>
      <c r="NVE28" s="103"/>
      <c r="NVF28" s="103"/>
      <c r="NVG28" s="103"/>
      <c r="NVH28" s="103"/>
      <c r="NVI28" s="103"/>
      <c r="NVJ28" s="103"/>
      <c r="NVK28" s="103"/>
      <c r="NVL28" s="103"/>
      <c r="NVM28" s="103"/>
      <c r="NVN28" s="103"/>
      <c r="NVO28" s="103"/>
      <c r="NVP28" s="103"/>
      <c r="NVQ28" s="103"/>
      <c r="NVR28" s="103"/>
      <c r="NVS28" s="103"/>
      <c r="NVT28" s="103"/>
      <c r="NVU28" s="103"/>
      <c r="NVV28" s="103"/>
      <c r="NVW28" s="103"/>
      <c r="NVX28" s="103"/>
      <c r="NVY28" s="103"/>
      <c r="NVZ28" s="103"/>
      <c r="NWA28" s="103"/>
      <c r="NWB28" s="103"/>
      <c r="NWC28" s="103"/>
      <c r="NWD28" s="103"/>
      <c r="NWE28" s="103"/>
      <c r="NWF28" s="103"/>
      <c r="NWG28" s="103"/>
      <c r="NWH28" s="103"/>
      <c r="NWI28" s="103"/>
      <c r="NWJ28" s="103"/>
      <c r="NWK28" s="103"/>
      <c r="NWL28" s="103"/>
      <c r="NWM28" s="103"/>
      <c r="NWN28" s="103"/>
      <c r="NWO28" s="103"/>
      <c r="NWP28" s="103"/>
      <c r="NWQ28" s="103"/>
      <c r="NWR28" s="103"/>
      <c r="NWS28" s="103"/>
      <c r="NWT28" s="103"/>
      <c r="NWU28" s="103"/>
      <c r="NWV28" s="103"/>
      <c r="NWW28" s="103"/>
      <c r="NWX28" s="103"/>
      <c r="NWY28" s="103"/>
      <c r="NWZ28" s="103"/>
      <c r="NXA28" s="103"/>
      <c r="NXB28" s="103"/>
      <c r="NXC28" s="103"/>
      <c r="NXD28" s="103"/>
      <c r="NXE28" s="103"/>
      <c r="NXF28" s="103"/>
      <c r="NXG28" s="103"/>
      <c r="NXH28" s="103"/>
      <c r="NXI28" s="103"/>
      <c r="NXJ28" s="103"/>
      <c r="NXK28" s="103"/>
      <c r="NXL28" s="103"/>
      <c r="NXM28" s="103"/>
      <c r="NXN28" s="103"/>
      <c r="NXO28" s="103"/>
      <c r="NXP28" s="103"/>
      <c r="NXQ28" s="103"/>
      <c r="NXR28" s="103"/>
      <c r="NXS28" s="103"/>
      <c r="NXT28" s="103"/>
      <c r="NXU28" s="103"/>
      <c r="NXV28" s="103"/>
      <c r="NXW28" s="103"/>
      <c r="NXX28" s="103"/>
      <c r="NXY28" s="103"/>
      <c r="NXZ28" s="103"/>
      <c r="NYA28" s="103"/>
      <c r="NYB28" s="103"/>
      <c r="NYC28" s="103"/>
      <c r="NYD28" s="103"/>
      <c r="NYE28" s="103"/>
      <c r="NYF28" s="103"/>
      <c r="NYG28" s="103"/>
      <c r="NYH28" s="103"/>
      <c r="NYI28" s="103"/>
      <c r="NYJ28" s="103"/>
      <c r="NYK28" s="103"/>
      <c r="NYL28" s="103"/>
      <c r="NYM28" s="103"/>
      <c r="NYN28" s="103"/>
      <c r="NYO28" s="103"/>
      <c r="NYP28" s="103"/>
      <c r="NYQ28" s="103"/>
      <c r="NYR28" s="103"/>
      <c r="NYS28" s="103"/>
      <c r="NYT28" s="103"/>
      <c r="NYU28" s="103"/>
      <c r="NYV28" s="103"/>
      <c r="NYW28" s="103"/>
      <c r="NYX28" s="103"/>
      <c r="NYY28" s="103"/>
      <c r="NYZ28" s="103"/>
      <c r="NZA28" s="103"/>
      <c r="NZB28" s="103"/>
      <c r="NZC28" s="103"/>
      <c r="NZD28" s="103"/>
      <c r="NZE28" s="103"/>
      <c r="NZF28" s="103"/>
      <c r="NZG28" s="103"/>
      <c r="NZH28" s="103"/>
      <c r="NZI28" s="103"/>
      <c r="NZJ28" s="103"/>
      <c r="NZK28" s="103"/>
      <c r="NZL28" s="103"/>
      <c r="NZM28" s="103"/>
      <c r="NZN28" s="103"/>
      <c r="NZO28" s="103"/>
      <c r="NZP28" s="103"/>
      <c r="NZQ28" s="103"/>
      <c r="NZR28" s="103"/>
      <c r="NZS28" s="103"/>
      <c r="NZT28" s="103"/>
      <c r="NZU28" s="103"/>
      <c r="NZV28" s="103"/>
      <c r="NZW28" s="103"/>
      <c r="NZX28" s="103"/>
      <c r="NZY28" s="103"/>
      <c r="NZZ28" s="103"/>
      <c r="OAA28" s="103"/>
      <c r="OAB28" s="103"/>
      <c r="OAC28" s="103"/>
      <c r="OAD28" s="103"/>
      <c r="OAE28" s="103"/>
      <c r="OAF28" s="103"/>
      <c r="OAG28" s="103"/>
      <c r="OAH28" s="103"/>
      <c r="OAI28" s="103"/>
      <c r="OAJ28" s="103"/>
      <c r="OAK28" s="103"/>
      <c r="OAL28" s="103"/>
      <c r="OAM28" s="103"/>
      <c r="OAN28" s="103"/>
      <c r="OAO28" s="103"/>
      <c r="OAP28" s="103"/>
      <c r="OAQ28" s="103"/>
      <c r="OAR28" s="103"/>
      <c r="OAS28" s="103"/>
      <c r="OAT28" s="103"/>
      <c r="OAU28" s="103"/>
      <c r="OAV28" s="103"/>
      <c r="OAW28" s="103"/>
      <c r="OAX28" s="103"/>
      <c r="OAY28" s="103"/>
      <c r="OAZ28" s="103"/>
      <c r="OBA28" s="103"/>
      <c r="OBB28" s="103"/>
      <c r="OBC28" s="103"/>
      <c r="OBD28" s="103"/>
      <c r="OBE28" s="103"/>
      <c r="OBF28" s="103"/>
      <c r="OBG28" s="103"/>
      <c r="OBH28" s="103"/>
      <c r="OBI28" s="103"/>
      <c r="OBJ28" s="103"/>
      <c r="OBK28" s="103"/>
      <c r="OBL28" s="103"/>
      <c r="OBM28" s="103"/>
      <c r="OBN28" s="103"/>
      <c r="OBO28" s="103"/>
      <c r="OBP28" s="103"/>
      <c r="OBQ28" s="103"/>
      <c r="OBR28" s="103"/>
      <c r="OBS28" s="103"/>
      <c r="OBT28" s="103"/>
      <c r="OBU28" s="103"/>
      <c r="OBV28" s="103"/>
      <c r="OBW28" s="103"/>
      <c r="OBX28" s="103"/>
      <c r="OBY28" s="103"/>
      <c r="OBZ28" s="103"/>
      <c r="OCA28" s="103"/>
      <c r="OCB28" s="103"/>
      <c r="OCC28" s="103"/>
      <c r="OCD28" s="103"/>
      <c r="OCE28" s="103"/>
      <c r="OCF28" s="103"/>
      <c r="OCG28" s="103"/>
      <c r="OCH28" s="103"/>
      <c r="OCI28" s="103"/>
      <c r="OCJ28" s="103"/>
      <c r="OCK28" s="103"/>
      <c r="OCL28" s="103"/>
      <c r="OCM28" s="103"/>
      <c r="OCN28" s="103"/>
      <c r="OCO28" s="103"/>
      <c r="OCP28" s="103"/>
      <c r="OCQ28" s="103"/>
      <c r="OCR28" s="103"/>
      <c r="OCS28" s="103"/>
      <c r="OCT28" s="103"/>
      <c r="OCU28" s="103"/>
      <c r="OCV28" s="103"/>
      <c r="OCW28" s="103"/>
      <c r="OCX28" s="103"/>
      <c r="OCY28" s="103"/>
      <c r="OCZ28" s="103"/>
      <c r="ODA28" s="103"/>
      <c r="ODB28" s="103"/>
      <c r="ODC28" s="103"/>
      <c r="ODD28" s="103"/>
      <c r="ODE28" s="103"/>
      <c r="ODF28" s="103"/>
      <c r="ODG28" s="103"/>
      <c r="ODH28" s="103"/>
      <c r="ODI28" s="103"/>
      <c r="ODJ28" s="103"/>
      <c r="ODK28" s="103"/>
      <c r="ODL28" s="103"/>
      <c r="ODM28" s="103"/>
      <c r="ODN28" s="103"/>
      <c r="ODO28" s="103"/>
      <c r="ODP28" s="103"/>
      <c r="ODQ28" s="103"/>
      <c r="ODR28" s="103"/>
      <c r="ODS28" s="103"/>
      <c r="ODT28" s="103"/>
      <c r="ODU28" s="103"/>
      <c r="ODV28" s="103"/>
      <c r="ODW28" s="103"/>
      <c r="ODX28" s="103"/>
      <c r="ODY28" s="103"/>
      <c r="ODZ28" s="103"/>
      <c r="OEA28" s="103"/>
      <c r="OEB28" s="103"/>
      <c r="OEC28" s="103"/>
      <c r="OED28" s="103"/>
      <c r="OEE28" s="103"/>
      <c r="OEF28" s="103"/>
      <c r="OEG28" s="103"/>
      <c r="OEH28" s="103"/>
      <c r="OEI28" s="103"/>
      <c r="OEJ28" s="103"/>
      <c r="OEK28" s="103"/>
      <c r="OEL28" s="103"/>
      <c r="OEM28" s="103"/>
      <c r="OEN28" s="103"/>
      <c r="OEO28" s="103"/>
      <c r="OEP28" s="103"/>
      <c r="OEQ28" s="103"/>
      <c r="OER28" s="103"/>
      <c r="OES28" s="103"/>
      <c r="OET28" s="103"/>
      <c r="OEU28" s="103"/>
      <c r="OEV28" s="103"/>
      <c r="OEW28" s="103"/>
      <c r="OEX28" s="103"/>
      <c r="OEY28" s="103"/>
      <c r="OEZ28" s="103"/>
      <c r="OFA28" s="103"/>
      <c r="OFB28" s="103"/>
      <c r="OFC28" s="103"/>
      <c r="OFD28" s="103"/>
      <c r="OFE28" s="103"/>
      <c r="OFF28" s="103"/>
      <c r="OFG28" s="103"/>
      <c r="OFH28" s="103"/>
      <c r="OFI28" s="103"/>
      <c r="OFJ28" s="103"/>
      <c r="OFK28" s="103"/>
      <c r="OFL28" s="103"/>
      <c r="OFM28" s="103"/>
      <c r="OFN28" s="103"/>
      <c r="OFO28" s="103"/>
      <c r="OFP28" s="103"/>
      <c r="OFQ28" s="103"/>
      <c r="OFR28" s="103"/>
      <c r="OFS28" s="103"/>
      <c r="OFT28" s="103"/>
      <c r="OFU28" s="103"/>
      <c r="OFV28" s="103"/>
      <c r="OFW28" s="103"/>
      <c r="OFX28" s="103"/>
      <c r="OFY28" s="103"/>
      <c r="OFZ28" s="103"/>
      <c r="OGA28" s="103"/>
      <c r="OGB28" s="103"/>
      <c r="OGC28" s="103"/>
      <c r="OGD28" s="103"/>
      <c r="OGE28" s="103"/>
      <c r="OGF28" s="103"/>
      <c r="OGG28" s="103"/>
      <c r="OGH28" s="103"/>
      <c r="OGI28" s="103"/>
      <c r="OGJ28" s="103"/>
      <c r="OGK28" s="103"/>
      <c r="OGL28" s="103"/>
      <c r="OGM28" s="103"/>
      <c r="OGN28" s="103"/>
      <c r="OGO28" s="103"/>
      <c r="OGP28" s="103"/>
      <c r="OGQ28" s="103"/>
      <c r="OGR28" s="103"/>
      <c r="OGS28" s="103"/>
      <c r="OGT28" s="103"/>
      <c r="OGU28" s="103"/>
      <c r="OGV28" s="103"/>
      <c r="OGW28" s="103"/>
      <c r="OGX28" s="103"/>
      <c r="OGY28" s="103"/>
      <c r="OGZ28" s="103"/>
      <c r="OHA28" s="103"/>
      <c r="OHB28" s="103"/>
      <c r="OHC28" s="103"/>
      <c r="OHD28" s="103"/>
      <c r="OHE28" s="103"/>
      <c r="OHF28" s="103"/>
      <c r="OHG28" s="103"/>
      <c r="OHH28" s="103"/>
      <c r="OHI28" s="103"/>
      <c r="OHJ28" s="103"/>
      <c r="OHK28" s="103"/>
      <c r="OHL28" s="103"/>
      <c r="OHM28" s="103"/>
      <c r="OHN28" s="103"/>
      <c r="OHO28" s="103"/>
      <c r="OHP28" s="103"/>
      <c r="OHQ28" s="103"/>
      <c r="OHR28" s="103"/>
      <c r="OHS28" s="103"/>
      <c r="OHT28" s="103"/>
      <c r="OHU28" s="103"/>
      <c r="OHV28" s="103"/>
      <c r="OHW28" s="103"/>
      <c r="OHX28" s="103"/>
      <c r="OHY28" s="103"/>
      <c r="OHZ28" s="103"/>
      <c r="OIA28" s="103"/>
      <c r="OIB28" s="103"/>
      <c r="OIC28" s="103"/>
      <c r="OID28" s="103"/>
      <c r="OIE28" s="103"/>
      <c r="OIF28" s="103"/>
      <c r="OIG28" s="103"/>
      <c r="OIH28" s="103"/>
      <c r="OII28" s="103"/>
      <c r="OIJ28" s="103"/>
      <c r="OIK28" s="103"/>
      <c r="OIL28" s="103"/>
      <c r="OIM28" s="103"/>
      <c r="OIN28" s="103"/>
      <c r="OIO28" s="103"/>
      <c r="OIP28" s="103"/>
      <c r="OIQ28" s="103"/>
      <c r="OIR28" s="103"/>
      <c r="OIS28" s="103"/>
      <c r="OIT28" s="103"/>
      <c r="OIU28" s="103"/>
      <c r="OIV28" s="103"/>
      <c r="OIW28" s="103"/>
      <c r="OIX28" s="103"/>
      <c r="OIY28" s="103"/>
      <c r="OIZ28" s="103"/>
      <c r="OJA28" s="103"/>
      <c r="OJB28" s="103"/>
      <c r="OJC28" s="103"/>
      <c r="OJD28" s="103"/>
      <c r="OJE28" s="103"/>
      <c r="OJF28" s="103"/>
      <c r="OJG28" s="103"/>
      <c r="OJH28" s="103"/>
      <c r="OJI28" s="103"/>
      <c r="OJJ28" s="103"/>
      <c r="OJK28" s="103"/>
      <c r="OJL28" s="103"/>
      <c r="OJM28" s="103"/>
      <c r="OJN28" s="103"/>
      <c r="OJO28" s="103"/>
      <c r="OJP28" s="103"/>
      <c r="OJQ28" s="103"/>
      <c r="OJR28" s="103"/>
      <c r="OJS28" s="103"/>
      <c r="OJT28" s="103"/>
      <c r="OJU28" s="103"/>
      <c r="OJV28" s="103"/>
      <c r="OJW28" s="103"/>
      <c r="OJX28" s="103"/>
      <c r="OJY28" s="103"/>
      <c r="OJZ28" s="103"/>
      <c r="OKA28" s="103"/>
      <c r="OKB28" s="103"/>
      <c r="OKC28" s="103"/>
      <c r="OKD28" s="103"/>
      <c r="OKE28" s="103"/>
      <c r="OKF28" s="103"/>
      <c r="OKG28" s="103"/>
      <c r="OKH28" s="103"/>
      <c r="OKI28" s="103"/>
      <c r="OKJ28" s="103"/>
      <c r="OKK28" s="103"/>
      <c r="OKL28" s="103"/>
      <c r="OKM28" s="103"/>
      <c r="OKN28" s="103"/>
      <c r="OKO28" s="103"/>
      <c r="OKP28" s="103"/>
      <c r="OKQ28" s="103"/>
      <c r="OKR28" s="103"/>
      <c r="OKS28" s="103"/>
      <c r="OKT28" s="103"/>
      <c r="OKU28" s="103"/>
      <c r="OKV28" s="103"/>
      <c r="OKW28" s="103"/>
      <c r="OKX28" s="103"/>
      <c r="OKY28" s="103"/>
      <c r="OKZ28" s="103"/>
      <c r="OLA28" s="103"/>
      <c r="OLB28" s="103"/>
      <c r="OLC28" s="103"/>
      <c r="OLD28" s="103"/>
      <c r="OLE28" s="103"/>
      <c r="OLF28" s="103"/>
      <c r="OLG28" s="103"/>
      <c r="OLH28" s="103"/>
      <c r="OLI28" s="103"/>
      <c r="OLJ28" s="103"/>
      <c r="OLK28" s="103"/>
      <c r="OLL28" s="103"/>
      <c r="OLM28" s="103"/>
      <c r="OLN28" s="103"/>
      <c r="OLO28" s="103"/>
      <c r="OLP28" s="103"/>
      <c r="OLQ28" s="103"/>
      <c r="OLR28" s="103"/>
      <c r="OLS28" s="103"/>
      <c r="OLT28" s="103"/>
      <c r="OLU28" s="103"/>
      <c r="OLV28" s="103"/>
      <c r="OLW28" s="103"/>
      <c r="OLX28" s="103"/>
      <c r="OLY28" s="103"/>
      <c r="OLZ28" s="103"/>
      <c r="OMA28" s="103"/>
      <c r="OMB28" s="103"/>
      <c r="OMC28" s="103"/>
      <c r="OMD28" s="103"/>
      <c r="OME28" s="103"/>
      <c r="OMF28" s="103"/>
      <c r="OMG28" s="103"/>
      <c r="OMH28" s="103"/>
      <c r="OMI28" s="103"/>
      <c r="OMJ28" s="103"/>
      <c r="OMK28" s="103"/>
      <c r="OML28" s="103"/>
      <c r="OMM28" s="103"/>
      <c r="OMN28" s="103"/>
      <c r="OMO28" s="103"/>
      <c r="OMP28" s="103"/>
      <c r="OMQ28" s="103"/>
      <c r="OMR28" s="103"/>
      <c r="OMS28" s="103"/>
      <c r="OMT28" s="103"/>
      <c r="OMU28" s="103"/>
      <c r="OMV28" s="103"/>
      <c r="OMW28" s="103"/>
      <c r="OMX28" s="103"/>
      <c r="OMY28" s="103"/>
      <c r="OMZ28" s="103"/>
      <c r="ONA28" s="103"/>
      <c r="ONB28" s="103"/>
      <c r="ONC28" s="103"/>
      <c r="OND28" s="103"/>
      <c r="ONE28" s="103"/>
      <c r="ONF28" s="103"/>
      <c r="ONG28" s="103"/>
      <c r="ONH28" s="103"/>
      <c r="ONI28" s="103"/>
      <c r="ONJ28" s="103"/>
      <c r="ONK28" s="103"/>
      <c r="ONL28" s="103"/>
      <c r="ONM28" s="103"/>
      <c r="ONN28" s="103"/>
      <c r="ONO28" s="103"/>
      <c r="ONP28" s="103"/>
      <c r="ONQ28" s="103"/>
      <c r="ONR28" s="103"/>
      <c r="ONS28" s="103"/>
      <c r="ONT28" s="103"/>
      <c r="ONU28" s="103"/>
      <c r="ONV28" s="103"/>
      <c r="ONW28" s="103"/>
      <c r="ONX28" s="103"/>
      <c r="ONY28" s="103"/>
      <c r="ONZ28" s="103"/>
      <c r="OOA28" s="103"/>
      <c r="OOB28" s="103"/>
      <c r="OOC28" s="103"/>
      <c r="OOD28" s="103"/>
      <c r="OOE28" s="103"/>
      <c r="OOF28" s="103"/>
      <c r="OOG28" s="103"/>
      <c r="OOH28" s="103"/>
      <c r="OOI28" s="103"/>
      <c r="OOJ28" s="103"/>
      <c r="OOK28" s="103"/>
      <c r="OOL28" s="103"/>
      <c r="OOM28" s="103"/>
      <c r="OON28" s="103"/>
      <c r="OOO28" s="103"/>
      <c r="OOP28" s="103"/>
      <c r="OOQ28" s="103"/>
      <c r="OOR28" s="103"/>
      <c r="OOS28" s="103"/>
      <c r="OOT28" s="103"/>
      <c r="OOU28" s="103"/>
      <c r="OOV28" s="103"/>
      <c r="OOW28" s="103"/>
      <c r="OOX28" s="103"/>
      <c r="OOY28" s="103"/>
      <c r="OOZ28" s="103"/>
      <c r="OPA28" s="103"/>
      <c r="OPB28" s="103"/>
      <c r="OPC28" s="103"/>
      <c r="OPD28" s="103"/>
      <c r="OPE28" s="103"/>
      <c r="OPF28" s="103"/>
      <c r="OPG28" s="103"/>
      <c r="OPH28" s="103"/>
      <c r="OPI28" s="103"/>
      <c r="OPJ28" s="103"/>
      <c r="OPK28" s="103"/>
      <c r="OPL28" s="103"/>
      <c r="OPM28" s="103"/>
      <c r="OPN28" s="103"/>
      <c r="OPO28" s="103"/>
      <c r="OPP28" s="103"/>
      <c r="OPQ28" s="103"/>
      <c r="OPR28" s="103"/>
      <c r="OPS28" s="103"/>
      <c r="OPT28" s="103"/>
      <c r="OPU28" s="103"/>
      <c r="OPV28" s="103"/>
      <c r="OPW28" s="103"/>
      <c r="OPX28" s="103"/>
      <c r="OPY28" s="103"/>
      <c r="OPZ28" s="103"/>
      <c r="OQA28" s="103"/>
      <c r="OQB28" s="103"/>
      <c r="OQC28" s="103"/>
      <c r="OQD28" s="103"/>
      <c r="OQE28" s="103"/>
      <c r="OQF28" s="103"/>
      <c r="OQG28" s="103"/>
      <c r="OQH28" s="103"/>
      <c r="OQI28" s="103"/>
      <c r="OQJ28" s="103"/>
      <c r="OQK28" s="103"/>
      <c r="OQL28" s="103"/>
      <c r="OQM28" s="103"/>
      <c r="OQN28" s="103"/>
      <c r="OQO28" s="103"/>
      <c r="OQP28" s="103"/>
      <c r="OQQ28" s="103"/>
      <c r="OQR28" s="103"/>
      <c r="OQS28" s="103"/>
      <c r="OQT28" s="103"/>
      <c r="OQU28" s="103"/>
      <c r="OQV28" s="103"/>
      <c r="OQW28" s="103"/>
      <c r="OQX28" s="103"/>
      <c r="OQY28" s="103"/>
      <c r="OQZ28" s="103"/>
      <c r="ORA28" s="103"/>
      <c r="ORB28" s="103"/>
      <c r="ORC28" s="103"/>
      <c r="ORD28" s="103"/>
      <c r="ORE28" s="103"/>
      <c r="ORF28" s="103"/>
      <c r="ORG28" s="103"/>
      <c r="ORH28" s="103"/>
      <c r="ORI28" s="103"/>
      <c r="ORJ28" s="103"/>
      <c r="ORK28" s="103"/>
      <c r="ORL28" s="103"/>
      <c r="ORM28" s="103"/>
      <c r="ORN28" s="103"/>
      <c r="ORO28" s="103"/>
      <c r="ORP28" s="103"/>
      <c r="ORQ28" s="103"/>
      <c r="ORR28" s="103"/>
      <c r="ORS28" s="103"/>
      <c r="ORT28" s="103"/>
      <c r="ORU28" s="103"/>
      <c r="ORV28" s="103"/>
      <c r="ORW28" s="103"/>
      <c r="ORX28" s="103"/>
      <c r="ORY28" s="103"/>
      <c r="ORZ28" s="103"/>
      <c r="OSA28" s="103"/>
      <c r="OSB28" s="103"/>
      <c r="OSC28" s="103"/>
      <c r="OSD28" s="103"/>
      <c r="OSE28" s="103"/>
      <c r="OSF28" s="103"/>
      <c r="OSG28" s="103"/>
      <c r="OSH28" s="103"/>
      <c r="OSI28" s="103"/>
      <c r="OSJ28" s="103"/>
      <c r="OSK28" s="103"/>
      <c r="OSL28" s="103"/>
      <c r="OSM28" s="103"/>
      <c r="OSN28" s="103"/>
      <c r="OSO28" s="103"/>
      <c r="OSP28" s="103"/>
      <c r="OSQ28" s="103"/>
      <c r="OSR28" s="103"/>
      <c r="OSS28" s="103"/>
      <c r="OST28" s="103"/>
      <c r="OSU28" s="103"/>
      <c r="OSV28" s="103"/>
      <c r="OSW28" s="103"/>
      <c r="OSX28" s="103"/>
      <c r="OSY28" s="103"/>
      <c r="OSZ28" s="103"/>
      <c r="OTA28" s="103"/>
      <c r="OTB28" s="103"/>
      <c r="OTC28" s="103"/>
      <c r="OTD28" s="103"/>
      <c r="OTE28" s="103"/>
      <c r="OTF28" s="103"/>
      <c r="OTG28" s="103"/>
      <c r="OTH28" s="103"/>
      <c r="OTI28" s="103"/>
      <c r="OTJ28" s="103"/>
      <c r="OTK28" s="103"/>
      <c r="OTL28" s="103"/>
      <c r="OTM28" s="103"/>
      <c r="OTN28" s="103"/>
      <c r="OTO28" s="103"/>
      <c r="OTP28" s="103"/>
      <c r="OTQ28" s="103"/>
      <c r="OTR28" s="103"/>
      <c r="OTS28" s="103"/>
      <c r="OTT28" s="103"/>
      <c r="OTU28" s="103"/>
      <c r="OTV28" s="103"/>
      <c r="OTW28" s="103"/>
      <c r="OTX28" s="103"/>
      <c r="OTY28" s="103"/>
      <c r="OTZ28" s="103"/>
      <c r="OUA28" s="103"/>
      <c r="OUB28" s="103"/>
      <c r="OUC28" s="103"/>
      <c r="OUD28" s="103"/>
      <c r="OUE28" s="103"/>
      <c r="OUF28" s="103"/>
      <c r="OUG28" s="103"/>
      <c r="OUH28" s="103"/>
      <c r="OUI28" s="103"/>
      <c r="OUJ28" s="103"/>
      <c r="OUK28" s="103"/>
      <c r="OUL28" s="103"/>
      <c r="OUM28" s="103"/>
      <c r="OUN28" s="103"/>
      <c r="OUO28" s="103"/>
      <c r="OUP28" s="103"/>
      <c r="OUQ28" s="103"/>
      <c r="OUR28" s="103"/>
      <c r="OUS28" s="103"/>
      <c r="OUT28" s="103"/>
      <c r="OUU28" s="103"/>
      <c r="OUV28" s="103"/>
      <c r="OUW28" s="103"/>
      <c r="OUX28" s="103"/>
      <c r="OUY28" s="103"/>
      <c r="OUZ28" s="103"/>
      <c r="OVA28" s="103"/>
      <c r="OVB28" s="103"/>
      <c r="OVC28" s="103"/>
      <c r="OVD28" s="103"/>
      <c r="OVE28" s="103"/>
      <c r="OVF28" s="103"/>
      <c r="OVG28" s="103"/>
      <c r="OVH28" s="103"/>
      <c r="OVI28" s="103"/>
      <c r="OVJ28" s="103"/>
      <c r="OVK28" s="103"/>
      <c r="OVL28" s="103"/>
      <c r="OVM28" s="103"/>
      <c r="OVN28" s="103"/>
      <c r="OVO28" s="103"/>
      <c r="OVP28" s="103"/>
      <c r="OVQ28" s="103"/>
      <c r="OVR28" s="103"/>
      <c r="OVS28" s="103"/>
      <c r="OVT28" s="103"/>
      <c r="OVU28" s="103"/>
      <c r="OVV28" s="103"/>
      <c r="OVW28" s="103"/>
      <c r="OVX28" s="103"/>
      <c r="OVY28" s="103"/>
      <c r="OVZ28" s="103"/>
      <c r="OWA28" s="103"/>
      <c r="OWB28" s="103"/>
      <c r="OWC28" s="103"/>
      <c r="OWD28" s="103"/>
      <c r="OWE28" s="103"/>
      <c r="OWF28" s="103"/>
      <c r="OWG28" s="103"/>
      <c r="OWH28" s="103"/>
      <c r="OWI28" s="103"/>
      <c r="OWJ28" s="103"/>
      <c r="OWK28" s="103"/>
      <c r="OWL28" s="103"/>
      <c r="OWM28" s="103"/>
      <c r="OWN28" s="103"/>
      <c r="OWO28" s="103"/>
      <c r="OWP28" s="103"/>
      <c r="OWQ28" s="103"/>
      <c r="OWR28" s="103"/>
      <c r="OWS28" s="103"/>
      <c r="OWT28" s="103"/>
      <c r="OWU28" s="103"/>
      <c r="OWV28" s="103"/>
      <c r="OWW28" s="103"/>
      <c r="OWX28" s="103"/>
      <c r="OWY28" s="103"/>
      <c r="OWZ28" s="103"/>
      <c r="OXA28" s="103"/>
      <c r="OXB28" s="103"/>
      <c r="OXC28" s="103"/>
      <c r="OXD28" s="103"/>
      <c r="OXE28" s="103"/>
      <c r="OXF28" s="103"/>
      <c r="OXG28" s="103"/>
      <c r="OXH28" s="103"/>
      <c r="OXI28" s="103"/>
      <c r="OXJ28" s="103"/>
      <c r="OXK28" s="103"/>
      <c r="OXL28" s="103"/>
      <c r="OXM28" s="103"/>
      <c r="OXN28" s="103"/>
      <c r="OXO28" s="103"/>
      <c r="OXP28" s="103"/>
      <c r="OXQ28" s="103"/>
      <c r="OXR28" s="103"/>
      <c r="OXS28" s="103"/>
      <c r="OXT28" s="103"/>
      <c r="OXU28" s="103"/>
      <c r="OXV28" s="103"/>
      <c r="OXW28" s="103"/>
      <c r="OXX28" s="103"/>
      <c r="OXY28" s="103"/>
      <c r="OXZ28" s="103"/>
      <c r="OYA28" s="103"/>
      <c r="OYB28" s="103"/>
      <c r="OYC28" s="103"/>
      <c r="OYD28" s="103"/>
      <c r="OYE28" s="103"/>
      <c r="OYF28" s="103"/>
      <c r="OYG28" s="103"/>
      <c r="OYH28" s="103"/>
      <c r="OYI28" s="103"/>
      <c r="OYJ28" s="103"/>
      <c r="OYK28" s="103"/>
      <c r="OYL28" s="103"/>
      <c r="OYM28" s="103"/>
      <c r="OYN28" s="103"/>
      <c r="OYO28" s="103"/>
      <c r="OYP28" s="103"/>
      <c r="OYQ28" s="103"/>
      <c r="OYR28" s="103"/>
      <c r="OYS28" s="103"/>
      <c r="OYT28" s="103"/>
      <c r="OYU28" s="103"/>
      <c r="OYV28" s="103"/>
      <c r="OYW28" s="103"/>
      <c r="OYX28" s="103"/>
      <c r="OYY28" s="103"/>
      <c r="OYZ28" s="103"/>
      <c r="OZA28" s="103"/>
      <c r="OZB28" s="103"/>
      <c r="OZC28" s="103"/>
      <c r="OZD28" s="103"/>
      <c r="OZE28" s="103"/>
      <c r="OZF28" s="103"/>
      <c r="OZG28" s="103"/>
      <c r="OZH28" s="103"/>
      <c r="OZI28" s="103"/>
      <c r="OZJ28" s="103"/>
      <c r="OZK28" s="103"/>
      <c r="OZL28" s="103"/>
      <c r="OZM28" s="103"/>
      <c r="OZN28" s="103"/>
      <c r="OZO28" s="103"/>
      <c r="OZP28" s="103"/>
      <c r="OZQ28" s="103"/>
      <c r="OZR28" s="103"/>
      <c r="OZS28" s="103"/>
      <c r="OZT28" s="103"/>
      <c r="OZU28" s="103"/>
      <c r="OZV28" s="103"/>
      <c r="OZW28" s="103"/>
      <c r="OZX28" s="103"/>
      <c r="OZY28" s="103"/>
      <c r="OZZ28" s="103"/>
      <c r="PAA28" s="103"/>
      <c r="PAB28" s="103"/>
      <c r="PAC28" s="103"/>
      <c r="PAD28" s="103"/>
      <c r="PAE28" s="103"/>
      <c r="PAF28" s="103"/>
      <c r="PAG28" s="103"/>
      <c r="PAH28" s="103"/>
      <c r="PAI28" s="103"/>
      <c r="PAJ28" s="103"/>
      <c r="PAK28" s="103"/>
      <c r="PAL28" s="103"/>
      <c r="PAM28" s="103"/>
      <c r="PAN28" s="103"/>
      <c r="PAO28" s="103"/>
      <c r="PAP28" s="103"/>
      <c r="PAQ28" s="103"/>
      <c r="PAR28" s="103"/>
      <c r="PAS28" s="103"/>
      <c r="PAT28" s="103"/>
      <c r="PAU28" s="103"/>
      <c r="PAV28" s="103"/>
      <c r="PAW28" s="103"/>
      <c r="PAX28" s="103"/>
      <c r="PAY28" s="103"/>
      <c r="PAZ28" s="103"/>
      <c r="PBA28" s="103"/>
      <c r="PBB28" s="103"/>
      <c r="PBC28" s="103"/>
      <c r="PBD28" s="103"/>
      <c r="PBE28" s="103"/>
      <c r="PBF28" s="103"/>
      <c r="PBG28" s="103"/>
      <c r="PBH28" s="103"/>
      <c r="PBI28" s="103"/>
      <c r="PBJ28" s="103"/>
      <c r="PBK28" s="103"/>
      <c r="PBL28" s="103"/>
      <c r="PBM28" s="103"/>
      <c r="PBN28" s="103"/>
      <c r="PBO28" s="103"/>
      <c r="PBP28" s="103"/>
      <c r="PBQ28" s="103"/>
      <c r="PBR28" s="103"/>
      <c r="PBS28" s="103"/>
      <c r="PBT28" s="103"/>
      <c r="PBU28" s="103"/>
      <c r="PBV28" s="103"/>
      <c r="PBW28" s="103"/>
      <c r="PBX28" s="103"/>
      <c r="PBY28" s="103"/>
      <c r="PBZ28" s="103"/>
      <c r="PCA28" s="103"/>
      <c r="PCB28" s="103"/>
      <c r="PCC28" s="103"/>
      <c r="PCD28" s="103"/>
      <c r="PCE28" s="103"/>
      <c r="PCF28" s="103"/>
      <c r="PCG28" s="103"/>
      <c r="PCH28" s="103"/>
      <c r="PCI28" s="103"/>
      <c r="PCJ28" s="103"/>
      <c r="PCK28" s="103"/>
      <c r="PCL28" s="103"/>
      <c r="PCM28" s="103"/>
      <c r="PCN28" s="103"/>
      <c r="PCO28" s="103"/>
      <c r="PCP28" s="103"/>
      <c r="PCQ28" s="103"/>
      <c r="PCR28" s="103"/>
      <c r="PCS28" s="103"/>
      <c r="PCT28" s="103"/>
      <c r="PCU28" s="103"/>
      <c r="PCV28" s="103"/>
      <c r="PCW28" s="103"/>
      <c r="PCX28" s="103"/>
      <c r="PCY28" s="103"/>
      <c r="PCZ28" s="103"/>
      <c r="PDA28" s="103"/>
      <c r="PDB28" s="103"/>
      <c r="PDC28" s="103"/>
      <c r="PDD28" s="103"/>
      <c r="PDE28" s="103"/>
      <c r="PDF28" s="103"/>
      <c r="PDG28" s="103"/>
      <c r="PDH28" s="103"/>
      <c r="PDI28" s="103"/>
      <c r="PDJ28" s="103"/>
      <c r="PDK28" s="103"/>
      <c r="PDL28" s="103"/>
      <c r="PDM28" s="103"/>
      <c r="PDN28" s="103"/>
      <c r="PDO28" s="103"/>
      <c r="PDP28" s="103"/>
      <c r="PDQ28" s="103"/>
      <c r="PDR28" s="103"/>
      <c r="PDS28" s="103"/>
      <c r="PDT28" s="103"/>
      <c r="PDU28" s="103"/>
      <c r="PDV28" s="103"/>
      <c r="PDW28" s="103"/>
      <c r="PDX28" s="103"/>
      <c r="PDY28" s="103"/>
      <c r="PDZ28" s="103"/>
      <c r="PEA28" s="103"/>
      <c r="PEB28" s="103"/>
      <c r="PEC28" s="103"/>
      <c r="PED28" s="103"/>
      <c r="PEE28" s="103"/>
      <c r="PEF28" s="103"/>
      <c r="PEG28" s="103"/>
      <c r="PEH28" s="103"/>
      <c r="PEI28" s="103"/>
      <c r="PEJ28" s="103"/>
      <c r="PEK28" s="103"/>
      <c r="PEL28" s="103"/>
      <c r="PEM28" s="103"/>
      <c r="PEN28" s="103"/>
      <c r="PEO28" s="103"/>
      <c r="PEP28" s="103"/>
      <c r="PEQ28" s="103"/>
      <c r="PER28" s="103"/>
      <c r="PES28" s="103"/>
      <c r="PET28" s="103"/>
      <c r="PEU28" s="103"/>
      <c r="PEV28" s="103"/>
      <c r="PEW28" s="103"/>
      <c r="PEX28" s="103"/>
      <c r="PEY28" s="103"/>
      <c r="PEZ28" s="103"/>
      <c r="PFA28" s="103"/>
      <c r="PFB28" s="103"/>
      <c r="PFC28" s="103"/>
      <c r="PFD28" s="103"/>
      <c r="PFE28" s="103"/>
      <c r="PFF28" s="103"/>
      <c r="PFG28" s="103"/>
      <c r="PFH28" s="103"/>
      <c r="PFI28" s="103"/>
      <c r="PFJ28" s="103"/>
      <c r="PFK28" s="103"/>
      <c r="PFL28" s="103"/>
      <c r="PFM28" s="103"/>
      <c r="PFN28" s="103"/>
      <c r="PFO28" s="103"/>
      <c r="PFP28" s="103"/>
      <c r="PFQ28" s="103"/>
      <c r="PFR28" s="103"/>
      <c r="PFS28" s="103"/>
      <c r="PFT28" s="103"/>
      <c r="PFU28" s="103"/>
      <c r="PFV28" s="103"/>
      <c r="PFW28" s="103"/>
      <c r="PFX28" s="103"/>
      <c r="PFY28" s="103"/>
      <c r="PFZ28" s="103"/>
      <c r="PGA28" s="103"/>
      <c r="PGB28" s="103"/>
      <c r="PGC28" s="103"/>
      <c r="PGD28" s="103"/>
      <c r="PGE28" s="103"/>
      <c r="PGF28" s="103"/>
      <c r="PGG28" s="103"/>
      <c r="PGH28" s="103"/>
      <c r="PGI28" s="103"/>
      <c r="PGJ28" s="103"/>
      <c r="PGK28" s="103"/>
      <c r="PGL28" s="103"/>
      <c r="PGM28" s="103"/>
      <c r="PGN28" s="103"/>
      <c r="PGO28" s="103"/>
      <c r="PGP28" s="103"/>
      <c r="PGQ28" s="103"/>
      <c r="PGR28" s="103"/>
      <c r="PGS28" s="103"/>
      <c r="PGT28" s="103"/>
      <c r="PGU28" s="103"/>
      <c r="PGV28" s="103"/>
      <c r="PGW28" s="103"/>
      <c r="PGX28" s="103"/>
      <c r="PGY28" s="103"/>
      <c r="PGZ28" s="103"/>
      <c r="PHA28" s="103"/>
      <c r="PHB28" s="103"/>
      <c r="PHC28" s="103"/>
      <c r="PHD28" s="103"/>
      <c r="PHE28" s="103"/>
      <c r="PHF28" s="103"/>
      <c r="PHG28" s="103"/>
      <c r="PHH28" s="103"/>
      <c r="PHI28" s="103"/>
      <c r="PHJ28" s="103"/>
      <c r="PHK28" s="103"/>
      <c r="PHL28" s="103"/>
      <c r="PHM28" s="103"/>
      <c r="PHN28" s="103"/>
      <c r="PHO28" s="103"/>
      <c r="PHP28" s="103"/>
      <c r="PHQ28" s="103"/>
      <c r="PHR28" s="103"/>
      <c r="PHS28" s="103"/>
      <c r="PHT28" s="103"/>
      <c r="PHU28" s="103"/>
      <c r="PHV28" s="103"/>
      <c r="PHW28" s="103"/>
      <c r="PHX28" s="103"/>
      <c r="PHY28" s="103"/>
      <c r="PHZ28" s="103"/>
      <c r="PIA28" s="103"/>
      <c r="PIB28" s="103"/>
      <c r="PIC28" s="103"/>
      <c r="PID28" s="103"/>
      <c r="PIE28" s="103"/>
      <c r="PIF28" s="103"/>
      <c r="PIG28" s="103"/>
      <c r="PIH28" s="103"/>
      <c r="PII28" s="103"/>
      <c r="PIJ28" s="103"/>
      <c r="PIK28" s="103"/>
      <c r="PIL28" s="103"/>
      <c r="PIM28" s="103"/>
      <c r="PIN28" s="103"/>
      <c r="PIO28" s="103"/>
      <c r="PIP28" s="103"/>
      <c r="PIQ28" s="103"/>
      <c r="PIR28" s="103"/>
      <c r="PIS28" s="103"/>
      <c r="PIT28" s="103"/>
      <c r="PIU28" s="103"/>
      <c r="PIV28" s="103"/>
      <c r="PIW28" s="103"/>
      <c r="PIX28" s="103"/>
      <c r="PIY28" s="103"/>
      <c r="PIZ28" s="103"/>
      <c r="PJA28" s="103"/>
      <c r="PJB28" s="103"/>
      <c r="PJC28" s="103"/>
      <c r="PJD28" s="103"/>
      <c r="PJE28" s="103"/>
      <c r="PJF28" s="103"/>
      <c r="PJG28" s="103"/>
      <c r="PJH28" s="103"/>
      <c r="PJI28" s="103"/>
      <c r="PJJ28" s="103"/>
      <c r="PJK28" s="103"/>
      <c r="PJL28" s="103"/>
      <c r="PJM28" s="103"/>
      <c r="PJN28" s="103"/>
      <c r="PJO28" s="103"/>
      <c r="PJP28" s="103"/>
      <c r="PJQ28" s="103"/>
      <c r="PJR28" s="103"/>
      <c r="PJS28" s="103"/>
      <c r="PJT28" s="103"/>
      <c r="PJU28" s="103"/>
      <c r="PJV28" s="103"/>
      <c r="PJW28" s="103"/>
      <c r="PJX28" s="103"/>
      <c r="PJY28" s="103"/>
      <c r="PJZ28" s="103"/>
      <c r="PKA28" s="103"/>
      <c r="PKB28" s="103"/>
      <c r="PKC28" s="103"/>
      <c r="PKD28" s="103"/>
      <c r="PKE28" s="103"/>
      <c r="PKF28" s="103"/>
      <c r="PKG28" s="103"/>
      <c r="PKH28" s="103"/>
      <c r="PKI28" s="103"/>
      <c r="PKJ28" s="103"/>
      <c r="PKK28" s="103"/>
      <c r="PKL28" s="103"/>
      <c r="PKM28" s="103"/>
      <c r="PKN28" s="103"/>
      <c r="PKO28" s="103"/>
      <c r="PKP28" s="103"/>
      <c r="PKQ28" s="103"/>
      <c r="PKR28" s="103"/>
      <c r="PKS28" s="103"/>
      <c r="PKT28" s="103"/>
      <c r="PKU28" s="103"/>
      <c r="PKV28" s="103"/>
      <c r="PKW28" s="103"/>
      <c r="PKX28" s="103"/>
      <c r="PKY28" s="103"/>
      <c r="PKZ28" s="103"/>
      <c r="PLA28" s="103"/>
      <c r="PLB28" s="103"/>
      <c r="PLC28" s="103"/>
      <c r="PLD28" s="103"/>
      <c r="PLE28" s="103"/>
      <c r="PLF28" s="103"/>
      <c r="PLG28" s="103"/>
      <c r="PLH28" s="103"/>
      <c r="PLI28" s="103"/>
      <c r="PLJ28" s="103"/>
      <c r="PLK28" s="103"/>
      <c r="PLL28" s="103"/>
      <c r="PLM28" s="103"/>
      <c r="PLN28" s="103"/>
      <c r="PLO28" s="103"/>
      <c r="PLP28" s="103"/>
      <c r="PLQ28" s="103"/>
      <c r="PLR28" s="103"/>
      <c r="PLS28" s="103"/>
      <c r="PLT28" s="103"/>
      <c r="PLU28" s="103"/>
      <c r="PLV28" s="103"/>
      <c r="PLW28" s="103"/>
      <c r="PLX28" s="103"/>
      <c r="PLY28" s="103"/>
      <c r="PLZ28" s="103"/>
      <c r="PMA28" s="103"/>
      <c r="PMB28" s="103"/>
      <c r="PMC28" s="103"/>
      <c r="PMD28" s="103"/>
      <c r="PME28" s="103"/>
      <c r="PMF28" s="103"/>
      <c r="PMG28" s="103"/>
      <c r="PMH28" s="103"/>
      <c r="PMI28" s="103"/>
      <c r="PMJ28" s="103"/>
      <c r="PMK28" s="103"/>
      <c r="PML28" s="103"/>
      <c r="PMM28" s="103"/>
      <c r="PMN28" s="103"/>
      <c r="PMO28" s="103"/>
      <c r="PMP28" s="103"/>
      <c r="PMQ28" s="103"/>
      <c r="PMR28" s="103"/>
      <c r="PMS28" s="103"/>
      <c r="PMT28" s="103"/>
      <c r="PMU28" s="103"/>
      <c r="PMV28" s="103"/>
      <c r="PMW28" s="103"/>
      <c r="PMX28" s="103"/>
      <c r="PMY28" s="103"/>
      <c r="PMZ28" s="103"/>
      <c r="PNA28" s="103"/>
      <c r="PNB28" s="103"/>
      <c r="PNC28" s="103"/>
      <c r="PND28" s="103"/>
      <c r="PNE28" s="103"/>
      <c r="PNF28" s="103"/>
      <c r="PNG28" s="103"/>
      <c r="PNH28" s="103"/>
      <c r="PNI28" s="103"/>
      <c r="PNJ28" s="103"/>
      <c r="PNK28" s="103"/>
      <c r="PNL28" s="103"/>
      <c r="PNM28" s="103"/>
      <c r="PNN28" s="103"/>
      <c r="PNO28" s="103"/>
      <c r="PNP28" s="103"/>
      <c r="PNQ28" s="103"/>
      <c r="PNR28" s="103"/>
      <c r="PNS28" s="103"/>
      <c r="PNT28" s="103"/>
      <c r="PNU28" s="103"/>
      <c r="PNV28" s="103"/>
      <c r="PNW28" s="103"/>
      <c r="PNX28" s="103"/>
      <c r="PNY28" s="103"/>
      <c r="PNZ28" s="103"/>
      <c r="POA28" s="103"/>
      <c r="POB28" s="103"/>
      <c r="POC28" s="103"/>
      <c r="POD28" s="103"/>
      <c r="POE28" s="103"/>
      <c r="POF28" s="103"/>
      <c r="POG28" s="103"/>
      <c r="POH28" s="103"/>
      <c r="POI28" s="103"/>
      <c r="POJ28" s="103"/>
      <c r="POK28" s="103"/>
      <c r="POL28" s="103"/>
      <c r="POM28" s="103"/>
      <c r="PON28" s="103"/>
      <c r="POO28" s="103"/>
      <c r="POP28" s="103"/>
      <c r="POQ28" s="103"/>
      <c r="POR28" s="103"/>
      <c r="POS28" s="103"/>
      <c r="POT28" s="103"/>
      <c r="POU28" s="103"/>
      <c r="POV28" s="103"/>
      <c r="POW28" s="103"/>
      <c r="POX28" s="103"/>
      <c r="POY28" s="103"/>
      <c r="POZ28" s="103"/>
      <c r="PPA28" s="103"/>
      <c r="PPB28" s="103"/>
      <c r="PPC28" s="103"/>
      <c r="PPD28" s="103"/>
      <c r="PPE28" s="103"/>
      <c r="PPF28" s="103"/>
      <c r="PPG28" s="103"/>
      <c r="PPH28" s="103"/>
      <c r="PPI28" s="103"/>
      <c r="PPJ28" s="103"/>
      <c r="PPK28" s="103"/>
      <c r="PPL28" s="103"/>
      <c r="PPM28" s="103"/>
      <c r="PPN28" s="103"/>
      <c r="PPO28" s="103"/>
      <c r="PPP28" s="103"/>
      <c r="PPQ28" s="103"/>
      <c r="PPR28" s="103"/>
      <c r="PPS28" s="103"/>
      <c r="PPT28" s="103"/>
      <c r="PPU28" s="103"/>
      <c r="PPV28" s="103"/>
      <c r="PPW28" s="103"/>
      <c r="PPX28" s="103"/>
      <c r="PPY28" s="103"/>
      <c r="PPZ28" s="103"/>
      <c r="PQA28" s="103"/>
      <c r="PQB28" s="103"/>
      <c r="PQC28" s="103"/>
      <c r="PQD28" s="103"/>
      <c r="PQE28" s="103"/>
      <c r="PQF28" s="103"/>
      <c r="PQG28" s="103"/>
      <c r="PQH28" s="103"/>
      <c r="PQI28" s="103"/>
      <c r="PQJ28" s="103"/>
      <c r="PQK28" s="103"/>
      <c r="PQL28" s="103"/>
      <c r="PQM28" s="103"/>
      <c r="PQN28" s="103"/>
      <c r="PQO28" s="103"/>
      <c r="PQP28" s="103"/>
      <c r="PQQ28" s="103"/>
      <c r="PQR28" s="103"/>
      <c r="PQS28" s="103"/>
      <c r="PQT28" s="103"/>
      <c r="PQU28" s="103"/>
      <c r="PQV28" s="103"/>
      <c r="PQW28" s="103"/>
      <c r="PQX28" s="103"/>
      <c r="PQY28" s="103"/>
      <c r="PQZ28" s="103"/>
      <c r="PRA28" s="103"/>
      <c r="PRB28" s="103"/>
      <c r="PRC28" s="103"/>
      <c r="PRD28" s="103"/>
      <c r="PRE28" s="103"/>
      <c r="PRF28" s="103"/>
      <c r="PRG28" s="103"/>
      <c r="PRH28" s="103"/>
      <c r="PRI28" s="103"/>
      <c r="PRJ28" s="103"/>
      <c r="PRK28" s="103"/>
      <c r="PRL28" s="103"/>
      <c r="PRM28" s="103"/>
      <c r="PRN28" s="103"/>
      <c r="PRO28" s="103"/>
      <c r="PRP28" s="103"/>
      <c r="PRQ28" s="103"/>
      <c r="PRR28" s="103"/>
      <c r="PRS28" s="103"/>
      <c r="PRT28" s="103"/>
      <c r="PRU28" s="103"/>
      <c r="PRV28" s="103"/>
      <c r="PRW28" s="103"/>
      <c r="PRX28" s="103"/>
      <c r="PRY28" s="103"/>
      <c r="PRZ28" s="103"/>
      <c r="PSA28" s="103"/>
      <c r="PSB28" s="103"/>
      <c r="PSC28" s="103"/>
      <c r="PSD28" s="103"/>
      <c r="PSE28" s="103"/>
      <c r="PSF28" s="103"/>
      <c r="PSG28" s="103"/>
      <c r="PSH28" s="103"/>
      <c r="PSI28" s="103"/>
      <c r="PSJ28" s="103"/>
      <c r="PSK28" s="103"/>
      <c r="PSL28" s="103"/>
      <c r="PSM28" s="103"/>
      <c r="PSN28" s="103"/>
      <c r="PSO28" s="103"/>
      <c r="PSP28" s="103"/>
      <c r="PSQ28" s="103"/>
      <c r="PSR28" s="103"/>
      <c r="PSS28" s="103"/>
      <c r="PST28" s="103"/>
      <c r="PSU28" s="103"/>
      <c r="PSV28" s="103"/>
      <c r="PSW28" s="103"/>
      <c r="PSX28" s="103"/>
      <c r="PSY28" s="103"/>
      <c r="PSZ28" s="103"/>
      <c r="PTA28" s="103"/>
      <c r="PTB28" s="103"/>
      <c r="PTC28" s="103"/>
      <c r="PTD28" s="103"/>
      <c r="PTE28" s="103"/>
      <c r="PTF28" s="103"/>
      <c r="PTG28" s="103"/>
      <c r="PTH28" s="103"/>
      <c r="PTI28" s="103"/>
      <c r="PTJ28" s="103"/>
      <c r="PTK28" s="103"/>
      <c r="PTL28" s="103"/>
      <c r="PTM28" s="103"/>
      <c r="PTN28" s="103"/>
      <c r="PTO28" s="103"/>
      <c r="PTP28" s="103"/>
      <c r="PTQ28" s="103"/>
      <c r="PTR28" s="103"/>
      <c r="PTS28" s="103"/>
      <c r="PTT28" s="103"/>
      <c r="PTU28" s="103"/>
      <c r="PTV28" s="103"/>
      <c r="PTW28" s="103"/>
      <c r="PTX28" s="103"/>
      <c r="PTY28" s="103"/>
      <c r="PTZ28" s="103"/>
      <c r="PUA28" s="103"/>
      <c r="PUB28" s="103"/>
      <c r="PUC28" s="103"/>
      <c r="PUD28" s="103"/>
      <c r="PUE28" s="103"/>
      <c r="PUF28" s="103"/>
      <c r="PUG28" s="103"/>
      <c r="PUH28" s="103"/>
      <c r="PUI28" s="103"/>
      <c r="PUJ28" s="103"/>
      <c r="PUK28" s="103"/>
      <c r="PUL28" s="103"/>
      <c r="PUM28" s="103"/>
      <c r="PUN28" s="103"/>
      <c r="PUO28" s="103"/>
      <c r="PUP28" s="103"/>
      <c r="PUQ28" s="103"/>
      <c r="PUR28" s="103"/>
      <c r="PUS28" s="103"/>
      <c r="PUT28" s="103"/>
      <c r="PUU28" s="103"/>
      <c r="PUV28" s="103"/>
      <c r="PUW28" s="103"/>
      <c r="PUX28" s="103"/>
      <c r="PUY28" s="103"/>
      <c r="PUZ28" s="103"/>
      <c r="PVA28" s="103"/>
      <c r="PVB28" s="103"/>
      <c r="PVC28" s="103"/>
      <c r="PVD28" s="103"/>
      <c r="PVE28" s="103"/>
      <c r="PVF28" s="103"/>
      <c r="PVG28" s="103"/>
      <c r="PVH28" s="103"/>
      <c r="PVI28" s="103"/>
      <c r="PVJ28" s="103"/>
      <c r="PVK28" s="103"/>
      <c r="PVL28" s="103"/>
      <c r="PVM28" s="103"/>
      <c r="PVN28" s="103"/>
      <c r="PVO28" s="103"/>
      <c r="PVP28" s="103"/>
      <c r="PVQ28" s="103"/>
      <c r="PVR28" s="103"/>
      <c r="PVS28" s="103"/>
      <c r="PVT28" s="103"/>
      <c r="PVU28" s="103"/>
      <c r="PVV28" s="103"/>
      <c r="PVW28" s="103"/>
      <c r="PVX28" s="103"/>
      <c r="PVY28" s="103"/>
      <c r="PVZ28" s="103"/>
      <c r="PWA28" s="103"/>
      <c r="PWB28" s="103"/>
      <c r="PWC28" s="103"/>
      <c r="PWD28" s="103"/>
      <c r="PWE28" s="103"/>
      <c r="PWF28" s="103"/>
      <c r="PWG28" s="103"/>
      <c r="PWH28" s="103"/>
      <c r="PWI28" s="103"/>
      <c r="PWJ28" s="103"/>
      <c r="PWK28" s="103"/>
      <c r="PWL28" s="103"/>
      <c r="PWM28" s="103"/>
      <c r="PWN28" s="103"/>
      <c r="PWO28" s="103"/>
      <c r="PWP28" s="103"/>
      <c r="PWQ28" s="103"/>
      <c r="PWR28" s="103"/>
      <c r="PWS28" s="103"/>
      <c r="PWT28" s="103"/>
      <c r="PWU28" s="103"/>
      <c r="PWV28" s="103"/>
      <c r="PWW28" s="103"/>
      <c r="PWX28" s="103"/>
      <c r="PWY28" s="103"/>
      <c r="PWZ28" s="103"/>
      <c r="PXA28" s="103"/>
      <c r="PXB28" s="103"/>
      <c r="PXC28" s="103"/>
      <c r="PXD28" s="103"/>
      <c r="PXE28" s="103"/>
      <c r="PXF28" s="103"/>
      <c r="PXG28" s="103"/>
      <c r="PXH28" s="103"/>
      <c r="PXI28" s="103"/>
      <c r="PXJ28" s="103"/>
      <c r="PXK28" s="103"/>
      <c r="PXL28" s="103"/>
      <c r="PXM28" s="103"/>
      <c r="PXN28" s="103"/>
      <c r="PXO28" s="103"/>
      <c r="PXP28" s="103"/>
      <c r="PXQ28" s="103"/>
      <c r="PXR28" s="103"/>
      <c r="PXS28" s="103"/>
      <c r="PXT28" s="103"/>
      <c r="PXU28" s="103"/>
      <c r="PXV28" s="103"/>
      <c r="PXW28" s="103"/>
      <c r="PXX28" s="103"/>
      <c r="PXY28" s="103"/>
      <c r="PXZ28" s="103"/>
      <c r="PYA28" s="103"/>
      <c r="PYB28" s="103"/>
      <c r="PYC28" s="103"/>
      <c r="PYD28" s="103"/>
      <c r="PYE28" s="103"/>
      <c r="PYF28" s="103"/>
      <c r="PYG28" s="103"/>
      <c r="PYH28" s="103"/>
      <c r="PYI28" s="103"/>
      <c r="PYJ28" s="103"/>
      <c r="PYK28" s="103"/>
      <c r="PYL28" s="103"/>
      <c r="PYM28" s="103"/>
      <c r="PYN28" s="103"/>
      <c r="PYO28" s="103"/>
      <c r="PYP28" s="103"/>
      <c r="PYQ28" s="103"/>
      <c r="PYR28" s="103"/>
      <c r="PYS28" s="103"/>
      <c r="PYT28" s="103"/>
      <c r="PYU28" s="103"/>
      <c r="PYV28" s="103"/>
      <c r="PYW28" s="103"/>
      <c r="PYX28" s="103"/>
      <c r="PYY28" s="103"/>
      <c r="PYZ28" s="103"/>
      <c r="PZA28" s="103"/>
      <c r="PZB28" s="103"/>
      <c r="PZC28" s="103"/>
      <c r="PZD28" s="103"/>
      <c r="PZE28" s="103"/>
      <c r="PZF28" s="103"/>
      <c r="PZG28" s="103"/>
      <c r="PZH28" s="103"/>
      <c r="PZI28" s="103"/>
      <c r="PZJ28" s="103"/>
      <c r="PZK28" s="103"/>
      <c r="PZL28" s="103"/>
      <c r="PZM28" s="103"/>
      <c r="PZN28" s="103"/>
      <c r="PZO28" s="103"/>
      <c r="PZP28" s="103"/>
      <c r="PZQ28" s="103"/>
      <c r="PZR28" s="103"/>
      <c r="PZS28" s="103"/>
      <c r="PZT28" s="103"/>
      <c r="PZU28" s="103"/>
      <c r="PZV28" s="103"/>
      <c r="PZW28" s="103"/>
      <c r="PZX28" s="103"/>
      <c r="PZY28" s="103"/>
      <c r="PZZ28" s="103"/>
      <c r="QAA28" s="103"/>
      <c r="QAB28" s="103"/>
      <c r="QAC28" s="103"/>
      <c r="QAD28" s="103"/>
      <c r="QAE28" s="103"/>
      <c r="QAF28" s="103"/>
      <c r="QAG28" s="103"/>
      <c r="QAH28" s="103"/>
      <c r="QAI28" s="103"/>
      <c r="QAJ28" s="103"/>
      <c r="QAK28" s="103"/>
      <c r="QAL28" s="103"/>
      <c r="QAM28" s="103"/>
      <c r="QAN28" s="103"/>
      <c r="QAO28" s="103"/>
      <c r="QAP28" s="103"/>
      <c r="QAQ28" s="103"/>
      <c r="QAR28" s="103"/>
      <c r="QAS28" s="103"/>
      <c r="QAT28" s="103"/>
      <c r="QAU28" s="103"/>
      <c r="QAV28" s="103"/>
      <c r="QAW28" s="103"/>
      <c r="QAX28" s="103"/>
      <c r="QAY28" s="103"/>
      <c r="QAZ28" s="103"/>
      <c r="QBA28" s="103"/>
      <c r="QBB28" s="103"/>
      <c r="QBC28" s="103"/>
      <c r="QBD28" s="103"/>
      <c r="QBE28" s="103"/>
      <c r="QBF28" s="103"/>
      <c r="QBG28" s="103"/>
      <c r="QBH28" s="103"/>
      <c r="QBI28" s="103"/>
      <c r="QBJ28" s="103"/>
      <c r="QBK28" s="103"/>
      <c r="QBL28" s="103"/>
      <c r="QBM28" s="103"/>
      <c r="QBN28" s="103"/>
      <c r="QBO28" s="103"/>
      <c r="QBP28" s="103"/>
      <c r="QBQ28" s="103"/>
      <c r="QBR28" s="103"/>
      <c r="QBS28" s="103"/>
      <c r="QBT28" s="103"/>
      <c r="QBU28" s="103"/>
      <c r="QBV28" s="103"/>
      <c r="QBW28" s="103"/>
      <c r="QBX28" s="103"/>
      <c r="QBY28" s="103"/>
      <c r="QBZ28" s="103"/>
      <c r="QCA28" s="103"/>
      <c r="QCB28" s="103"/>
      <c r="QCC28" s="103"/>
      <c r="QCD28" s="103"/>
      <c r="QCE28" s="103"/>
      <c r="QCF28" s="103"/>
      <c r="QCG28" s="103"/>
      <c r="QCH28" s="103"/>
      <c r="QCI28" s="103"/>
      <c r="QCJ28" s="103"/>
      <c r="QCK28" s="103"/>
      <c r="QCL28" s="103"/>
      <c r="QCM28" s="103"/>
      <c r="QCN28" s="103"/>
      <c r="QCO28" s="103"/>
      <c r="QCP28" s="103"/>
      <c r="QCQ28" s="103"/>
      <c r="QCR28" s="103"/>
      <c r="QCS28" s="103"/>
      <c r="QCT28" s="103"/>
      <c r="QCU28" s="103"/>
      <c r="QCV28" s="103"/>
      <c r="QCW28" s="103"/>
      <c r="QCX28" s="103"/>
      <c r="QCY28" s="103"/>
      <c r="QCZ28" s="103"/>
      <c r="QDA28" s="103"/>
      <c r="QDB28" s="103"/>
      <c r="QDC28" s="103"/>
      <c r="QDD28" s="103"/>
      <c r="QDE28" s="103"/>
      <c r="QDF28" s="103"/>
      <c r="QDG28" s="103"/>
      <c r="QDH28" s="103"/>
      <c r="QDI28" s="103"/>
      <c r="QDJ28" s="103"/>
      <c r="QDK28" s="103"/>
      <c r="QDL28" s="103"/>
      <c r="QDM28" s="103"/>
      <c r="QDN28" s="103"/>
      <c r="QDO28" s="103"/>
      <c r="QDP28" s="103"/>
      <c r="QDQ28" s="103"/>
      <c r="QDR28" s="103"/>
      <c r="QDS28" s="103"/>
      <c r="QDT28" s="103"/>
      <c r="QDU28" s="103"/>
      <c r="QDV28" s="103"/>
      <c r="QDW28" s="103"/>
      <c r="QDX28" s="103"/>
      <c r="QDY28" s="103"/>
      <c r="QDZ28" s="103"/>
      <c r="QEA28" s="103"/>
      <c r="QEB28" s="103"/>
      <c r="QEC28" s="103"/>
      <c r="QED28" s="103"/>
      <c r="QEE28" s="103"/>
      <c r="QEF28" s="103"/>
      <c r="QEG28" s="103"/>
      <c r="QEH28" s="103"/>
      <c r="QEI28" s="103"/>
      <c r="QEJ28" s="103"/>
      <c r="QEK28" s="103"/>
      <c r="QEL28" s="103"/>
      <c r="QEM28" s="103"/>
      <c r="QEN28" s="103"/>
      <c r="QEO28" s="103"/>
      <c r="QEP28" s="103"/>
      <c r="QEQ28" s="103"/>
      <c r="QER28" s="103"/>
      <c r="QES28" s="103"/>
      <c r="QET28" s="103"/>
      <c r="QEU28" s="103"/>
      <c r="QEV28" s="103"/>
      <c r="QEW28" s="103"/>
      <c r="QEX28" s="103"/>
      <c r="QEY28" s="103"/>
      <c r="QEZ28" s="103"/>
      <c r="QFA28" s="103"/>
      <c r="QFB28" s="103"/>
      <c r="QFC28" s="103"/>
      <c r="QFD28" s="103"/>
      <c r="QFE28" s="103"/>
      <c r="QFF28" s="103"/>
      <c r="QFG28" s="103"/>
      <c r="QFH28" s="103"/>
      <c r="QFI28" s="103"/>
      <c r="QFJ28" s="103"/>
      <c r="QFK28" s="103"/>
      <c r="QFL28" s="103"/>
      <c r="QFM28" s="103"/>
      <c r="QFN28" s="103"/>
      <c r="QFO28" s="103"/>
      <c r="QFP28" s="103"/>
      <c r="QFQ28" s="103"/>
      <c r="QFR28" s="103"/>
      <c r="QFS28" s="103"/>
      <c r="QFT28" s="103"/>
      <c r="QFU28" s="103"/>
      <c r="QFV28" s="103"/>
      <c r="QFW28" s="103"/>
      <c r="QFX28" s="103"/>
      <c r="QFY28" s="103"/>
      <c r="QFZ28" s="103"/>
      <c r="QGA28" s="103"/>
      <c r="QGB28" s="103"/>
      <c r="QGC28" s="103"/>
      <c r="QGD28" s="103"/>
      <c r="QGE28" s="103"/>
      <c r="QGF28" s="103"/>
      <c r="QGG28" s="103"/>
      <c r="QGH28" s="103"/>
      <c r="QGI28" s="103"/>
      <c r="QGJ28" s="103"/>
      <c r="QGK28" s="103"/>
      <c r="QGL28" s="103"/>
      <c r="QGM28" s="103"/>
      <c r="QGN28" s="103"/>
      <c r="QGO28" s="103"/>
      <c r="QGP28" s="103"/>
      <c r="QGQ28" s="103"/>
      <c r="QGR28" s="103"/>
      <c r="QGS28" s="103"/>
      <c r="QGT28" s="103"/>
      <c r="QGU28" s="103"/>
      <c r="QGV28" s="103"/>
      <c r="QGW28" s="103"/>
      <c r="QGX28" s="103"/>
      <c r="QGY28" s="103"/>
      <c r="QGZ28" s="103"/>
      <c r="QHA28" s="103"/>
      <c r="QHB28" s="103"/>
      <c r="QHC28" s="103"/>
      <c r="QHD28" s="103"/>
      <c r="QHE28" s="103"/>
      <c r="QHF28" s="103"/>
      <c r="QHG28" s="103"/>
      <c r="QHH28" s="103"/>
      <c r="QHI28" s="103"/>
      <c r="QHJ28" s="103"/>
      <c r="QHK28" s="103"/>
      <c r="QHL28" s="103"/>
      <c r="QHM28" s="103"/>
      <c r="QHN28" s="103"/>
      <c r="QHO28" s="103"/>
      <c r="QHP28" s="103"/>
      <c r="QHQ28" s="103"/>
      <c r="QHR28" s="103"/>
      <c r="QHS28" s="103"/>
      <c r="QHT28" s="103"/>
      <c r="QHU28" s="103"/>
      <c r="QHV28" s="103"/>
      <c r="QHW28" s="103"/>
      <c r="QHX28" s="103"/>
      <c r="QHY28" s="103"/>
      <c r="QHZ28" s="103"/>
      <c r="QIA28" s="103"/>
      <c r="QIB28" s="103"/>
      <c r="QIC28" s="103"/>
      <c r="QID28" s="103"/>
      <c r="QIE28" s="103"/>
      <c r="QIF28" s="103"/>
      <c r="QIG28" s="103"/>
      <c r="QIH28" s="103"/>
      <c r="QII28" s="103"/>
      <c r="QIJ28" s="103"/>
      <c r="QIK28" s="103"/>
      <c r="QIL28" s="103"/>
      <c r="QIM28" s="103"/>
      <c r="QIN28" s="103"/>
      <c r="QIO28" s="103"/>
      <c r="QIP28" s="103"/>
      <c r="QIQ28" s="103"/>
      <c r="QIR28" s="103"/>
      <c r="QIS28" s="103"/>
      <c r="QIT28" s="103"/>
      <c r="QIU28" s="103"/>
      <c r="QIV28" s="103"/>
      <c r="QIW28" s="103"/>
      <c r="QIX28" s="103"/>
      <c r="QIY28" s="103"/>
      <c r="QIZ28" s="103"/>
      <c r="QJA28" s="103"/>
      <c r="QJB28" s="103"/>
      <c r="QJC28" s="103"/>
      <c r="QJD28" s="103"/>
      <c r="QJE28" s="103"/>
      <c r="QJF28" s="103"/>
      <c r="QJG28" s="103"/>
      <c r="QJH28" s="103"/>
      <c r="QJI28" s="103"/>
      <c r="QJJ28" s="103"/>
      <c r="QJK28" s="103"/>
      <c r="QJL28" s="103"/>
      <c r="QJM28" s="103"/>
      <c r="QJN28" s="103"/>
      <c r="QJO28" s="103"/>
      <c r="QJP28" s="103"/>
      <c r="QJQ28" s="103"/>
      <c r="QJR28" s="103"/>
      <c r="QJS28" s="103"/>
      <c r="QJT28" s="103"/>
      <c r="QJU28" s="103"/>
      <c r="QJV28" s="103"/>
      <c r="QJW28" s="103"/>
      <c r="QJX28" s="103"/>
      <c r="QJY28" s="103"/>
      <c r="QJZ28" s="103"/>
      <c r="QKA28" s="103"/>
      <c r="QKB28" s="103"/>
      <c r="QKC28" s="103"/>
      <c r="QKD28" s="103"/>
      <c r="QKE28" s="103"/>
      <c r="QKF28" s="103"/>
      <c r="QKG28" s="103"/>
      <c r="QKH28" s="103"/>
      <c r="QKI28" s="103"/>
      <c r="QKJ28" s="103"/>
      <c r="QKK28" s="103"/>
      <c r="QKL28" s="103"/>
      <c r="QKM28" s="103"/>
      <c r="QKN28" s="103"/>
      <c r="QKO28" s="103"/>
      <c r="QKP28" s="103"/>
      <c r="QKQ28" s="103"/>
      <c r="QKR28" s="103"/>
      <c r="QKS28" s="103"/>
      <c r="QKT28" s="103"/>
      <c r="QKU28" s="103"/>
      <c r="QKV28" s="103"/>
      <c r="QKW28" s="103"/>
      <c r="QKX28" s="103"/>
      <c r="QKY28" s="103"/>
      <c r="QKZ28" s="103"/>
      <c r="QLA28" s="103"/>
      <c r="QLB28" s="103"/>
      <c r="QLC28" s="103"/>
      <c r="QLD28" s="103"/>
      <c r="QLE28" s="103"/>
      <c r="QLF28" s="103"/>
      <c r="QLG28" s="103"/>
      <c r="QLH28" s="103"/>
      <c r="QLI28" s="103"/>
      <c r="QLJ28" s="103"/>
      <c r="QLK28" s="103"/>
      <c r="QLL28" s="103"/>
      <c r="QLM28" s="103"/>
      <c r="QLN28" s="103"/>
      <c r="QLO28" s="103"/>
      <c r="QLP28" s="103"/>
      <c r="QLQ28" s="103"/>
      <c r="QLR28" s="103"/>
      <c r="QLS28" s="103"/>
      <c r="QLT28" s="103"/>
      <c r="QLU28" s="103"/>
      <c r="QLV28" s="103"/>
      <c r="QLW28" s="103"/>
      <c r="QLX28" s="103"/>
      <c r="QLY28" s="103"/>
      <c r="QLZ28" s="103"/>
      <c r="QMA28" s="103"/>
      <c r="QMB28" s="103"/>
      <c r="QMC28" s="103"/>
      <c r="QMD28" s="103"/>
      <c r="QME28" s="103"/>
      <c r="QMF28" s="103"/>
      <c r="QMG28" s="103"/>
      <c r="QMH28" s="103"/>
      <c r="QMI28" s="103"/>
      <c r="QMJ28" s="103"/>
      <c r="QMK28" s="103"/>
      <c r="QML28" s="103"/>
      <c r="QMM28" s="103"/>
      <c r="QMN28" s="103"/>
      <c r="QMO28" s="103"/>
      <c r="QMP28" s="103"/>
      <c r="QMQ28" s="103"/>
      <c r="QMR28" s="103"/>
      <c r="QMS28" s="103"/>
      <c r="QMT28" s="103"/>
      <c r="QMU28" s="103"/>
      <c r="QMV28" s="103"/>
      <c r="QMW28" s="103"/>
      <c r="QMX28" s="103"/>
      <c r="QMY28" s="103"/>
      <c r="QMZ28" s="103"/>
      <c r="QNA28" s="103"/>
      <c r="QNB28" s="103"/>
      <c r="QNC28" s="103"/>
      <c r="QND28" s="103"/>
      <c r="QNE28" s="103"/>
      <c r="QNF28" s="103"/>
      <c r="QNG28" s="103"/>
      <c r="QNH28" s="103"/>
      <c r="QNI28" s="103"/>
      <c r="QNJ28" s="103"/>
      <c r="QNK28" s="103"/>
      <c r="QNL28" s="103"/>
      <c r="QNM28" s="103"/>
      <c r="QNN28" s="103"/>
      <c r="QNO28" s="103"/>
      <c r="QNP28" s="103"/>
      <c r="QNQ28" s="103"/>
      <c r="QNR28" s="103"/>
      <c r="QNS28" s="103"/>
      <c r="QNT28" s="103"/>
      <c r="QNU28" s="103"/>
      <c r="QNV28" s="103"/>
      <c r="QNW28" s="103"/>
      <c r="QNX28" s="103"/>
      <c r="QNY28" s="103"/>
      <c r="QNZ28" s="103"/>
      <c r="QOA28" s="103"/>
      <c r="QOB28" s="103"/>
      <c r="QOC28" s="103"/>
      <c r="QOD28" s="103"/>
      <c r="QOE28" s="103"/>
      <c r="QOF28" s="103"/>
      <c r="QOG28" s="103"/>
      <c r="QOH28" s="103"/>
      <c r="QOI28" s="103"/>
      <c r="QOJ28" s="103"/>
      <c r="QOK28" s="103"/>
      <c r="QOL28" s="103"/>
      <c r="QOM28" s="103"/>
      <c r="QON28" s="103"/>
      <c r="QOO28" s="103"/>
      <c r="QOP28" s="103"/>
      <c r="QOQ28" s="103"/>
      <c r="QOR28" s="103"/>
      <c r="QOS28" s="103"/>
      <c r="QOT28" s="103"/>
      <c r="QOU28" s="103"/>
      <c r="QOV28" s="103"/>
      <c r="QOW28" s="103"/>
      <c r="QOX28" s="103"/>
      <c r="QOY28" s="103"/>
      <c r="QOZ28" s="103"/>
      <c r="QPA28" s="103"/>
      <c r="QPB28" s="103"/>
      <c r="QPC28" s="103"/>
      <c r="QPD28" s="103"/>
      <c r="QPE28" s="103"/>
      <c r="QPF28" s="103"/>
      <c r="QPG28" s="103"/>
      <c r="QPH28" s="103"/>
      <c r="QPI28" s="103"/>
      <c r="QPJ28" s="103"/>
      <c r="QPK28" s="103"/>
      <c r="QPL28" s="103"/>
      <c r="QPM28" s="103"/>
      <c r="QPN28" s="103"/>
      <c r="QPO28" s="103"/>
      <c r="QPP28" s="103"/>
      <c r="QPQ28" s="103"/>
      <c r="QPR28" s="103"/>
      <c r="QPS28" s="103"/>
      <c r="QPT28" s="103"/>
      <c r="QPU28" s="103"/>
      <c r="QPV28" s="103"/>
      <c r="QPW28" s="103"/>
      <c r="QPX28" s="103"/>
      <c r="QPY28" s="103"/>
      <c r="QPZ28" s="103"/>
      <c r="QQA28" s="103"/>
      <c r="QQB28" s="103"/>
      <c r="QQC28" s="103"/>
      <c r="QQD28" s="103"/>
      <c r="QQE28" s="103"/>
      <c r="QQF28" s="103"/>
      <c r="QQG28" s="103"/>
      <c r="QQH28" s="103"/>
      <c r="QQI28" s="103"/>
      <c r="QQJ28" s="103"/>
      <c r="QQK28" s="103"/>
      <c r="QQL28" s="103"/>
      <c r="QQM28" s="103"/>
      <c r="QQN28" s="103"/>
      <c r="QQO28" s="103"/>
      <c r="QQP28" s="103"/>
      <c r="QQQ28" s="103"/>
      <c r="QQR28" s="103"/>
      <c r="QQS28" s="103"/>
      <c r="QQT28" s="103"/>
      <c r="QQU28" s="103"/>
      <c r="QQV28" s="103"/>
      <c r="QQW28" s="103"/>
      <c r="QQX28" s="103"/>
      <c r="QQY28" s="103"/>
      <c r="QQZ28" s="103"/>
      <c r="QRA28" s="103"/>
      <c r="QRB28" s="103"/>
      <c r="QRC28" s="103"/>
      <c r="QRD28" s="103"/>
      <c r="QRE28" s="103"/>
      <c r="QRF28" s="103"/>
      <c r="QRG28" s="103"/>
      <c r="QRH28" s="103"/>
      <c r="QRI28" s="103"/>
      <c r="QRJ28" s="103"/>
      <c r="QRK28" s="103"/>
      <c r="QRL28" s="103"/>
      <c r="QRM28" s="103"/>
      <c r="QRN28" s="103"/>
      <c r="QRO28" s="103"/>
      <c r="QRP28" s="103"/>
      <c r="QRQ28" s="103"/>
      <c r="QRR28" s="103"/>
      <c r="QRS28" s="103"/>
      <c r="QRT28" s="103"/>
      <c r="QRU28" s="103"/>
      <c r="QRV28" s="103"/>
      <c r="QRW28" s="103"/>
      <c r="QRX28" s="103"/>
      <c r="QRY28" s="103"/>
      <c r="QRZ28" s="103"/>
      <c r="QSA28" s="103"/>
      <c r="QSB28" s="103"/>
      <c r="QSC28" s="103"/>
      <c r="QSD28" s="103"/>
      <c r="QSE28" s="103"/>
      <c r="QSF28" s="103"/>
      <c r="QSG28" s="103"/>
      <c r="QSH28" s="103"/>
      <c r="QSI28" s="103"/>
      <c r="QSJ28" s="103"/>
      <c r="QSK28" s="103"/>
      <c r="QSL28" s="103"/>
      <c r="QSM28" s="103"/>
      <c r="QSN28" s="103"/>
      <c r="QSO28" s="103"/>
      <c r="QSP28" s="103"/>
      <c r="QSQ28" s="103"/>
      <c r="QSR28" s="103"/>
      <c r="QSS28" s="103"/>
      <c r="QST28" s="103"/>
      <c r="QSU28" s="103"/>
      <c r="QSV28" s="103"/>
      <c r="QSW28" s="103"/>
      <c r="QSX28" s="103"/>
      <c r="QSY28" s="103"/>
      <c r="QSZ28" s="103"/>
      <c r="QTA28" s="103"/>
      <c r="QTB28" s="103"/>
      <c r="QTC28" s="103"/>
      <c r="QTD28" s="103"/>
      <c r="QTE28" s="103"/>
      <c r="QTF28" s="103"/>
      <c r="QTG28" s="103"/>
      <c r="QTH28" s="103"/>
      <c r="QTI28" s="103"/>
      <c r="QTJ28" s="103"/>
      <c r="QTK28" s="103"/>
      <c r="QTL28" s="103"/>
      <c r="QTM28" s="103"/>
      <c r="QTN28" s="103"/>
      <c r="QTO28" s="103"/>
      <c r="QTP28" s="103"/>
      <c r="QTQ28" s="103"/>
      <c r="QTR28" s="103"/>
      <c r="QTS28" s="103"/>
      <c r="QTT28" s="103"/>
      <c r="QTU28" s="103"/>
      <c r="QTV28" s="103"/>
      <c r="QTW28" s="103"/>
      <c r="QTX28" s="103"/>
      <c r="QTY28" s="103"/>
      <c r="QTZ28" s="103"/>
      <c r="QUA28" s="103"/>
      <c r="QUB28" s="103"/>
      <c r="QUC28" s="103"/>
      <c r="QUD28" s="103"/>
      <c r="QUE28" s="103"/>
      <c r="QUF28" s="103"/>
      <c r="QUG28" s="103"/>
      <c r="QUH28" s="103"/>
      <c r="QUI28" s="103"/>
      <c r="QUJ28" s="103"/>
      <c r="QUK28" s="103"/>
      <c r="QUL28" s="103"/>
      <c r="QUM28" s="103"/>
      <c r="QUN28" s="103"/>
      <c r="QUO28" s="103"/>
      <c r="QUP28" s="103"/>
      <c r="QUQ28" s="103"/>
      <c r="QUR28" s="103"/>
      <c r="QUS28" s="103"/>
      <c r="QUT28" s="103"/>
      <c r="QUU28" s="103"/>
      <c r="QUV28" s="103"/>
      <c r="QUW28" s="103"/>
      <c r="QUX28" s="103"/>
      <c r="QUY28" s="103"/>
      <c r="QUZ28" s="103"/>
      <c r="QVA28" s="103"/>
      <c r="QVB28" s="103"/>
      <c r="QVC28" s="103"/>
      <c r="QVD28" s="103"/>
      <c r="QVE28" s="103"/>
      <c r="QVF28" s="103"/>
      <c r="QVG28" s="103"/>
      <c r="QVH28" s="103"/>
      <c r="QVI28" s="103"/>
      <c r="QVJ28" s="103"/>
      <c r="QVK28" s="103"/>
      <c r="QVL28" s="103"/>
      <c r="QVM28" s="103"/>
      <c r="QVN28" s="103"/>
      <c r="QVO28" s="103"/>
      <c r="QVP28" s="103"/>
      <c r="QVQ28" s="103"/>
      <c r="QVR28" s="103"/>
      <c r="QVS28" s="103"/>
      <c r="QVT28" s="103"/>
      <c r="QVU28" s="103"/>
      <c r="QVV28" s="103"/>
      <c r="QVW28" s="103"/>
      <c r="QVX28" s="103"/>
      <c r="QVY28" s="103"/>
      <c r="QVZ28" s="103"/>
      <c r="QWA28" s="103"/>
      <c r="QWB28" s="103"/>
      <c r="QWC28" s="103"/>
      <c r="QWD28" s="103"/>
      <c r="QWE28" s="103"/>
      <c r="QWF28" s="103"/>
      <c r="QWG28" s="103"/>
      <c r="QWH28" s="103"/>
      <c r="QWI28" s="103"/>
      <c r="QWJ28" s="103"/>
      <c r="QWK28" s="103"/>
      <c r="QWL28" s="103"/>
      <c r="QWM28" s="103"/>
      <c r="QWN28" s="103"/>
      <c r="QWO28" s="103"/>
      <c r="QWP28" s="103"/>
      <c r="QWQ28" s="103"/>
      <c r="QWR28" s="103"/>
      <c r="QWS28" s="103"/>
      <c r="QWT28" s="103"/>
      <c r="QWU28" s="103"/>
      <c r="QWV28" s="103"/>
      <c r="QWW28" s="103"/>
      <c r="QWX28" s="103"/>
      <c r="QWY28" s="103"/>
      <c r="QWZ28" s="103"/>
      <c r="QXA28" s="103"/>
      <c r="QXB28" s="103"/>
      <c r="QXC28" s="103"/>
      <c r="QXD28" s="103"/>
      <c r="QXE28" s="103"/>
      <c r="QXF28" s="103"/>
      <c r="QXG28" s="103"/>
      <c r="QXH28" s="103"/>
      <c r="QXI28" s="103"/>
      <c r="QXJ28" s="103"/>
      <c r="QXK28" s="103"/>
      <c r="QXL28" s="103"/>
      <c r="QXM28" s="103"/>
      <c r="QXN28" s="103"/>
      <c r="QXO28" s="103"/>
      <c r="QXP28" s="103"/>
      <c r="QXQ28" s="103"/>
      <c r="QXR28" s="103"/>
      <c r="QXS28" s="103"/>
      <c r="QXT28" s="103"/>
      <c r="QXU28" s="103"/>
      <c r="QXV28" s="103"/>
      <c r="QXW28" s="103"/>
      <c r="QXX28" s="103"/>
      <c r="QXY28" s="103"/>
      <c r="QXZ28" s="103"/>
      <c r="QYA28" s="103"/>
      <c r="QYB28" s="103"/>
      <c r="QYC28" s="103"/>
      <c r="QYD28" s="103"/>
      <c r="QYE28" s="103"/>
      <c r="QYF28" s="103"/>
      <c r="QYG28" s="103"/>
      <c r="QYH28" s="103"/>
      <c r="QYI28" s="103"/>
      <c r="QYJ28" s="103"/>
      <c r="QYK28" s="103"/>
      <c r="QYL28" s="103"/>
      <c r="QYM28" s="103"/>
      <c r="QYN28" s="103"/>
      <c r="QYO28" s="103"/>
      <c r="QYP28" s="103"/>
      <c r="QYQ28" s="103"/>
      <c r="QYR28" s="103"/>
      <c r="QYS28" s="103"/>
      <c r="QYT28" s="103"/>
      <c r="QYU28" s="103"/>
      <c r="QYV28" s="103"/>
      <c r="QYW28" s="103"/>
      <c r="QYX28" s="103"/>
      <c r="QYY28" s="103"/>
      <c r="QYZ28" s="103"/>
      <c r="QZA28" s="103"/>
      <c r="QZB28" s="103"/>
      <c r="QZC28" s="103"/>
      <c r="QZD28" s="103"/>
      <c r="QZE28" s="103"/>
      <c r="QZF28" s="103"/>
      <c r="QZG28" s="103"/>
      <c r="QZH28" s="103"/>
      <c r="QZI28" s="103"/>
      <c r="QZJ28" s="103"/>
      <c r="QZK28" s="103"/>
      <c r="QZL28" s="103"/>
      <c r="QZM28" s="103"/>
      <c r="QZN28" s="103"/>
      <c r="QZO28" s="103"/>
      <c r="QZP28" s="103"/>
      <c r="QZQ28" s="103"/>
      <c r="QZR28" s="103"/>
      <c r="QZS28" s="103"/>
      <c r="QZT28" s="103"/>
      <c r="QZU28" s="103"/>
      <c r="QZV28" s="103"/>
      <c r="QZW28" s="103"/>
      <c r="QZX28" s="103"/>
      <c r="QZY28" s="103"/>
      <c r="QZZ28" s="103"/>
      <c r="RAA28" s="103"/>
      <c r="RAB28" s="103"/>
      <c r="RAC28" s="103"/>
      <c r="RAD28" s="103"/>
      <c r="RAE28" s="103"/>
      <c r="RAF28" s="103"/>
      <c r="RAG28" s="103"/>
      <c r="RAH28" s="103"/>
      <c r="RAI28" s="103"/>
      <c r="RAJ28" s="103"/>
      <c r="RAK28" s="103"/>
      <c r="RAL28" s="103"/>
      <c r="RAM28" s="103"/>
      <c r="RAN28" s="103"/>
      <c r="RAO28" s="103"/>
      <c r="RAP28" s="103"/>
      <c r="RAQ28" s="103"/>
      <c r="RAR28" s="103"/>
      <c r="RAS28" s="103"/>
      <c r="RAT28" s="103"/>
      <c r="RAU28" s="103"/>
      <c r="RAV28" s="103"/>
      <c r="RAW28" s="103"/>
      <c r="RAX28" s="103"/>
      <c r="RAY28" s="103"/>
      <c r="RAZ28" s="103"/>
      <c r="RBA28" s="103"/>
      <c r="RBB28" s="103"/>
      <c r="RBC28" s="103"/>
      <c r="RBD28" s="103"/>
      <c r="RBE28" s="103"/>
      <c r="RBF28" s="103"/>
      <c r="RBG28" s="103"/>
      <c r="RBH28" s="103"/>
      <c r="RBI28" s="103"/>
      <c r="RBJ28" s="103"/>
      <c r="RBK28" s="103"/>
      <c r="RBL28" s="103"/>
      <c r="RBM28" s="103"/>
      <c r="RBN28" s="103"/>
      <c r="RBO28" s="103"/>
      <c r="RBP28" s="103"/>
      <c r="RBQ28" s="103"/>
      <c r="RBR28" s="103"/>
      <c r="RBS28" s="103"/>
      <c r="RBT28" s="103"/>
      <c r="RBU28" s="103"/>
      <c r="RBV28" s="103"/>
      <c r="RBW28" s="103"/>
      <c r="RBX28" s="103"/>
      <c r="RBY28" s="103"/>
      <c r="RBZ28" s="103"/>
      <c r="RCA28" s="103"/>
      <c r="RCB28" s="103"/>
      <c r="RCC28" s="103"/>
      <c r="RCD28" s="103"/>
      <c r="RCE28" s="103"/>
      <c r="RCF28" s="103"/>
      <c r="RCG28" s="103"/>
      <c r="RCH28" s="103"/>
      <c r="RCI28" s="103"/>
      <c r="RCJ28" s="103"/>
      <c r="RCK28" s="103"/>
      <c r="RCL28" s="103"/>
      <c r="RCM28" s="103"/>
      <c r="RCN28" s="103"/>
      <c r="RCO28" s="103"/>
      <c r="RCP28" s="103"/>
      <c r="RCQ28" s="103"/>
      <c r="RCR28" s="103"/>
      <c r="RCS28" s="103"/>
      <c r="RCT28" s="103"/>
      <c r="RCU28" s="103"/>
      <c r="RCV28" s="103"/>
      <c r="RCW28" s="103"/>
      <c r="RCX28" s="103"/>
      <c r="RCY28" s="103"/>
      <c r="RCZ28" s="103"/>
      <c r="RDA28" s="103"/>
      <c r="RDB28" s="103"/>
      <c r="RDC28" s="103"/>
      <c r="RDD28" s="103"/>
      <c r="RDE28" s="103"/>
      <c r="RDF28" s="103"/>
      <c r="RDG28" s="103"/>
      <c r="RDH28" s="103"/>
      <c r="RDI28" s="103"/>
      <c r="RDJ28" s="103"/>
      <c r="RDK28" s="103"/>
      <c r="RDL28" s="103"/>
      <c r="RDM28" s="103"/>
      <c r="RDN28" s="103"/>
      <c r="RDO28" s="103"/>
      <c r="RDP28" s="103"/>
      <c r="RDQ28" s="103"/>
      <c r="RDR28" s="103"/>
      <c r="RDS28" s="103"/>
      <c r="RDT28" s="103"/>
      <c r="RDU28" s="103"/>
      <c r="RDV28" s="103"/>
      <c r="RDW28" s="103"/>
      <c r="RDX28" s="103"/>
      <c r="RDY28" s="103"/>
      <c r="RDZ28" s="103"/>
      <c r="REA28" s="103"/>
      <c r="REB28" s="103"/>
      <c r="REC28" s="103"/>
      <c r="RED28" s="103"/>
      <c r="REE28" s="103"/>
      <c r="REF28" s="103"/>
      <c r="REG28" s="103"/>
      <c r="REH28" s="103"/>
      <c r="REI28" s="103"/>
      <c r="REJ28" s="103"/>
      <c r="REK28" s="103"/>
      <c r="REL28" s="103"/>
      <c r="REM28" s="103"/>
      <c r="REN28" s="103"/>
      <c r="REO28" s="103"/>
      <c r="REP28" s="103"/>
      <c r="REQ28" s="103"/>
      <c r="RER28" s="103"/>
      <c r="RES28" s="103"/>
      <c r="RET28" s="103"/>
      <c r="REU28" s="103"/>
      <c r="REV28" s="103"/>
      <c r="REW28" s="103"/>
      <c r="REX28" s="103"/>
      <c r="REY28" s="103"/>
      <c r="REZ28" s="103"/>
      <c r="RFA28" s="103"/>
      <c r="RFB28" s="103"/>
      <c r="RFC28" s="103"/>
      <c r="RFD28" s="103"/>
      <c r="RFE28" s="103"/>
      <c r="RFF28" s="103"/>
      <c r="RFG28" s="103"/>
      <c r="RFH28" s="103"/>
      <c r="RFI28" s="103"/>
      <c r="RFJ28" s="103"/>
      <c r="RFK28" s="103"/>
      <c r="RFL28" s="103"/>
      <c r="RFM28" s="103"/>
      <c r="RFN28" s="103"/>
      <c r="RFO28" s="103"/>
      <c r="RFP28" s="103"/>
      <c r="RFQ28" s="103"/>
      <c r="RFR28" s="103"/>
      <c r="RFS28" s="103"/>
      <c r="RFT28" s="103"/>
      <c r="RFU28" s="103"/>
      <c r="RFV28" s="103"/>
      <c r="RFW28" s="103"/>
      <c r="RFX28" s="103"/>
      <c r="RFY28" s="103"/>
      <c r="RFZ28" s="103"/>
      <c r="RGA28" s="103"/>
      <c r="RGB28" s="103"/>
      <c r="RGC28" s="103"/>
      <c r="RGD28" s="103"/>
      <c r="RGE28" s="103"/>
      <c r="RGF28" s="103"/>
      <c r="RGG28" s="103"/>
      <c r="RGH28" s="103"/>
      <c r="RGI28" s="103"/>
      <c r="RGJ28" s="103"/>
      <c r="RGK28" s="103"/>
      <c r="RGL28" s="103"/>
      <c r="RGM28" s="103"/>
      <c r="RGN28" s="103"/>
      <c r="RGO28" s="103"/>
      <c r="RGP28" s="103"/>
      <c r="RGQ28" s="103"/>
      <c r="RGR28" s="103"/>
      <c r="RGS28" s="103"/>
      <c r="RGT28" s="103"/>
      <c r="RGU28" s="103"/>
      <c r="RGV28" s="103"/>
      <c r="RGW28" s="103"/>
      <c r="RGX28" s="103"/>
      <c r="RGY28" s="103"/>
      <c r="RGZ28" s="103"/>
      <c r="RHA28" s="103"/>
      <c r="RHB28" s="103"/>
      <c r="RHC28" s="103"/>
      <c r="RHD28" s="103"/>
      <c r="RHE28" s="103"/>
      <c r="RHF28" s="103"/>
      <c r="RHG28" s="103"/>
      <c r="RHH28" s="103"/>
      <c r="RHI28" s="103"/>
      <c r="RHJ28" s="103"/>
      <c r="RHK28" s="103"/>
      <c r="RHL28" s="103"/>
      <c r="RHM28" s="103"/>
      <c r="RHN28" s="103"/>
      <c r="RHO28" s="103"/>
      <c r="RHP28" s="103"/>
      <c r="RHQ28" s="103"/>
      <c r="RHR28" s="103"/>
      <c r="RHS28" s="103"/>
      <c r="RHT28" s="103"/>
      <c r="RHU28" s="103"/>
      <c r="RHV28" s="103"/>
      <c r="RHW28" s="103"/>
      <c r="RHX28" s="103"/>
      <c r="RHY28" s="103"/>
      <c r="RHZ28" s="103"/>
      <c r="RIA28" s="103"/>
      <c r="RIB28" s="103"/>
      <c r="RIC28" s="103"/>
      <c r="RID28" s="103"/>
      <c r="RIE28" s="103"/>
      <c r="RIF28" s="103"/>
      <c r="RIG28" s="103"/>
      <c r="RIH28" s="103"/>
      <c r="RII28" s="103"/>
      <c r="RIJ28" s="103"/>
      <c r="RIK28" s="103"/>
      <c r="RIL28" s="103"/>
      <c r="RIM28" s="103"/>
      <c r="RIN28" s="103"/>
      <c r="RIO28" s="103"/>
      <c r="RIP28" s="103"/>
      <c r="RIQ28" s="103"/>
      <c r="RIR28" s="103"/>
      <c r="RIS28" s="103"/>
      <c r="RIT28" s="103"/>
      <c r="RIU28" s="103"/>
      <c r="RIV28" s="103"/>
      <c r="RIW28" s="103"/>
      <c r="RIX28" s="103"/>
      <c r="RIY28" s="103"/>
      <c r="RIZ28" s="103"/>
      <c r="RJA28" s="103"/>
      <c r="RJB28" s="103"/>
      <c r="RJC28" s="103"/>
      <c r="RJD28" s="103"/>
      <c r="RJE28" s="103"/>
      <c r="RJF28" s="103"/>
      <c r="RJG28" s="103"/>
      <c r="RJH28" s="103"/>
      <c r="RJI28" s="103"/>
      <c r="RJJ28" s="103"/>
      <c r="RJK28" s="103"/>
      <c r="RJL28" s="103"/>
      <c r="RJM28" s="103"/>
      <c r="RJN28" s="103"/>
      <c r="RJO28" s="103"/>
      <c r="RJP28" s="103"/>
      <c r="RJQ28" s="103"/>
      <c r="RJR28" s="103"/>
      <c r="RJS28" s="103"/>
      <c r="RJT28" s="103"/>
      <c r="RJU28" s="103"/>
      <c r="RJV28" s="103"/>
      <c r="RJW28" s="103"/>
      <c r="RJX28" s="103"/>
      <c r="RJY28" s="103"/>
      <c r="RJZ28" s="103"/>
      <c r="RKA28" s="103"/>
      <c r="RKB28" s="103"/>
      <c r="RKC28" s="103"/>
      <c r="RKD28" s="103"/>
      <c r="RKE28" s="103"/>
      <c r="RKF28" s="103"/>
      <c r="RKG28" s="103"/>
      <c r="RKH28" s="103"/>
      <c r="RKI28" s="103"/>
      <c r="RKJ28" s="103"/>
      <c r="RKK28" s="103"/>
      <c r="RKL28" s="103"/>
      <c r="RKM28" s="103"/>
      <c r="RKN28" s="103"/>
      <c r="RKO28" s="103"/>
      <c r="RKP28" s="103"/>
      <c r="RKQ28" s="103"/>
      <c r="RKR28" s="103"/>
      <c r="RKS28" s="103"/>
      <c r="RKT28" s="103"/>
      <c r="RKU28" s="103"/>
      <c r="RKV28" s="103"/>
      <c r="RKW28" s="103"/>
      <c r="RKX28" s="103"/>
      <c r="RKY28" s="103"/>
      <c r="RKZ28" s="103"/>
      <c r="RLA28" s="103"/>
      <c r="RLB28" s="103"/>
      <c r="RLC28" s="103"/>
      <c r="RLD28" s="103"/>
      <c r="RLE28" s="103"/>
      <c r="RLF28" s="103"/>
      <c r="RLG28" s="103"/>
      <c r="RLH28" s="103"/>
      <c r="RLI28" s="103"/>
      <c r="RLJ28" s="103"/>
      <c r="RLK28" s="103"/>
      <c r="RLL28" s="103"/>
      <c r="RLM28" s="103"/>
      <c r="RLN28" s="103"/>
      <c r="RLO28" s="103"/>
      <c r="RLP28" s="103"/>
      <c r="RLQ28" s="103"/>
      <c r="RLR28" s="103"/>
      <c r="RLS28" s="103"/>
      <c r="RLT28" s="103"/>
      <c r="RLU28" s="103"/>
      <c r="RLV28" s="103"/>
      <c r="RLW28" s="103"/>
      <c r="RLX28" s="103"/>
      <c r="RLY28" s="103"/>
      <c r="RLZ28" s="103"/>
      <c r="RMA28" s="103"/>
      <c r="RMB28" s="103"/>
      <c r="RMC28" s="103"/>
      <c r="RMD28" s="103"/>
      <c r="RME28" s="103"/>
      <c r="RMF28" s="103"/>
      <c r="RMG28" s="103"/>
      <c r="RMH28" s="103"/>
      <c r="RMI28" s="103"/>
      <c r="RMJ28" s="103"/>
      <c r="RMK28" s="103"/>
      <c r="RML28" s="103"/>
      <c r="RMM28" s="103"/>
      <c r="RMN28" s="103"/>
      <c r="RMO28" s="103"/>
      <c r="RMP28" s="103"/>
      <c r="RMQ28" s="103"/>
      <c r="RMR28" s="103"/>
      <c r="RMS28" s="103"/>
      <c r="RMT28" s="103"/>
      <c r="RMU28" s="103"/>
      <c r="RMV28" s="103"/>
      <c r="RMW28" s="103"/>
      <c r="RMX28" s="103"/>
      <c r="RMY28" s="103"/>
      <c r="RMZ28" s="103"/>
      <c r="RNA28" s="103"/>
      <c r="RNB28" s="103"/>
      <c r="RNC28" s="103"/>
      <c r="RND28" s="103"/>
      <c r="RNE28" s="103"/>
      <c r="RNF28" s="103"/>
      <c r="RNG28" s="103"/>
      <c r="RNH28" s="103"/>
      <c r="RNI28" s="103"/>
      <c r="RNJ28" s="103"/>
      <c r="RNK28" s="103"/>
      <c r="RNL28" s="103"/>
      <c r="RNM28" s="103"/>
      <c r="RNN28" s="103"/>
      <c r="RNO28" s="103"/>
      <c r="RNP28" s="103"/>
      <c r="RNQ28" s="103"/>
      <c r="RNR28" s="103"/>
      <c r="RNS28" s="103"/>
      <c r="RNT28" s="103"/>
      <c r="RNU28" s="103"/>
      <c r="RNV28" s="103"/>
      <c r="RNW28" s="103"/>
      <c r="RNX28" s="103"/>
      <c r="RNY28" s="103"/>
      <c r="RNZ28" s="103"/>
      <c r="ROA28" s="103"/>
      <c r="ROB28" s="103"/>
      <c r="ROC28" s="103"/>
      <c r="ROD28" s="103"/>
      <c r="ROE28" s="103"/>
      <c r="ROF28" s="103"/>
      <c r="ROG28" s="103"/>
      <c r="ROH28" s="103"/>
      <c r="ROI28" s="103"/>
      <c r="ROJ28" s="103"/>
      <c r="ROK28" s="103"/>
      <c r="ROL28" s="103"/>
      <c r="ROM28" s="103"/>
      <c r="RON28" s="103"/>
      <c r="ROO28" s="103"/>
      <c r="ROP28" s="103"/>
      <c r="ROQ28" s="103"/>
      <c r="ROR28" s="103"/>
      <c r="ROS28" s="103"/>
      <c r="ROT28" s="103"/>
      <c r="ROU28" s="103"/>
      <c r="ROV28" s="103"/>
      <c r="ROW28" s="103"/>
      <c r="ROX28" s="103"/>
      <c r="ROY28" s="103"/>
      <c r="ROZ28" s="103"/>
      <c r="RPA28" s="103"/>
      <c r="RPB28" s="103"/>
      <c r="RPC28" s="103"/>
      <c r="RPD28" s="103"/>
      <c r="RPE28" s="103"/>
      <c r="RPF28" s="103"/>
      <c r="RPG28" s="103"/>
      <c r="RPH28" s="103"/>
      <c r="RPI28" s="103"/>
      <c r="RPJ28" s="103"/>
      <c r="RPK28" s="103"/>
      <c r="RPL28" s="103"/>
      <c r="RPM28" s="103"/>
      <c r="RPN28" s="103"/>
      <c r="RPO28" s="103"/>
      <c r="RPP28" s="103"/>
      <c r="RPQ28" s="103"/>
      <c r="RPR28" s="103"/>
      <c r="RPS28" s="103"/>
      <c r="RPT28" s="103"/>
      <c r="RPU28" s="103"/>
      <c r="RPV28" s="103"/>
      <c r="RPW28" s="103"/>
      <c r="RPX28" s="103"/>
      <c r="RPY28" s="103"/>
      <c r="RPZ28" s="103"/>
      <c r="RQA28" s="103"/>
      <c r="RQB28" s="103"/>
      <c r="RQC28" s="103"/>
      <c r="RQD28" s="103"/>
      <c r="RQE28" s="103"/>
      <c r="RQF28" s="103"/>
      <c r="RQG28" s="103"/>
      <c r="RQH28" s="103"/>
      <c r="RQI28" s="103"/>
      <c r="RQJ28" s="103"/>
      <c r="RQK28" s="103"/>
      <c r="RQL28" s="103"/>
      <c r="RQM28" s="103"/>
      <c r="RQN28" s="103"/>
      <c r="RQO28" s="103"/>
      <c r="RQP28" s="103"/>
      <c r="RQQ28" s="103"/>
      <c r="RQR28" s="103"/>
      <c r="RQS28" s="103"/>
      <c r="RQT28" s="103"/>
      <c r="RQU28" s="103"/>
      <c r="RQV28" s="103"/>
      <c r="RQW28" s="103"/>
      <c r="RQX28" s="103"/>
      <c r="RQY28" s="103"/>
      <c r="RQZ28" s="103"/>
      <c r="RRA28" s="103"/>
      <c r="RRB28" s="103"/>
      <c r="RRC28" s="103"/>
      <c r="RRD28" s="103"/>
      <c r="RRE28" s="103"/>
      <c r="RRF28" s="103"/>
      <c r="RRG28" s="103"/>
      <c r="RRH28" s="103"/>
      <c r="RRI28" s="103"/>
      <c r="RRJ28" s="103"/>
      <c r="RRK28" s="103"/>
      <c r="RRL28" s="103"/>
      <c r="RRM28" s="103"/>
      <c r="RRN28" s="103"/>
      <c r="RRO28" s="103"/>
      <c r="RRP28" s="103"/>
      <c r="RRQ28" s="103"/>
      <c r="RRR28" s="103"/>
      <c r="RRS28" s="103"/>
      <c r="RRT28" s="103"/>
      <c r="RRU28" s="103"/>
      <c r="RRV28" s="103"/>
      <c r="RRW28" s="103"/>
      <c r="RRX28" s="103"/>
      <c r="RRY28" s="103"/>
      <c r="RRZ28" s="103"/>
      <c r="RSA28" s="103"/>
      <c r="RSB28" s="103"/>
      <c r="RSC28" s="103"/>
      <c r="RSD28" s="103"/>
      <c r="RSE28" s="103"/>
      <c r="RSF28" s="103"/>
      <c r="RSG28" s="103"/>
      <c r="RSH28" s="103"/>
      <c r="RSI28" s="103"/>
      <c r="RSJ28" s="103"/>
      <c r="RSK28" s="103"/>
      <c r="RSL28" s="103"/>
      <c r="RSM28" s="103"/>
      <c r="RSN28" s="103"/>
      <c r="RSO28" s="103"/>
      <c r="RSP28" s="103"/>
      <c r="RSQ28" s="103"/>
      <c r="RSR28" s="103"/>
      <c r="RSS28" s="103"/>
      <c r="RST28" s="103"/>
      <c r="RSU28" s="103"/>
      <c r="RSV28" s="103"/>
      <c r="RSW28" s="103"/>
      <c r="RSX28" s="103"/>
      <c r="RSY28" s="103"/>
      <c r="RSZ28" s="103"/>
      <c r="RTA28" s="103"/>
      <c r="RTB28" s="103"/>
      <c r="RTC28" s="103"/>
      <c r="RTD28" s="103"/>
      <c r="RTE28" s="103"/>
      <c r="RTF28" s="103"/>
      <c r="RTG28" s="103"/>
      <c r="RTH28" s="103"/>
      <c r="RTI28" s="103"/>
      <c r="RTJ28" s="103"/>
      <c r="RTK28" s="103"/>
      <c r="RTL28" s="103"/>
      <c r="RTM28" s="103"/>
      <c r="RTN28" s="103"/>
      <c r="RTO28" s="103"/>
      <c r="RTP28" s="103"/>
      <c r="RTQ28" s="103"/>
      <c r="RTR28" s="103"/>
      <c r="RTS28" s="103"/>
      <c r="RTT28" s="103"/>
      <c r="RTU28" s="103"/>
      <c r="RTV28" s="103"/>
      <c r="RTW28" s="103"/>
      <c r="RTX28" s="103"/>
      <c r="RTY28" s="103"/>
      <c r="RTZ28" s="103"/>
      <c r="RUA28" s="103"/>
      <c r="RUB28" s="103"/>
      <c r="RUC28" s="103"/>
      <c r="RUD28" s="103"/>
      <c r="RUE28" s="103"/>
      <c r="RUF28" s="103"/>
      <c r="RUG28" s="103"/>
      <c r="RUH28" s="103"/>
      <c r="RUI28" s="103"/>
      <c r="RUJ28" s="103"/>
      <c r="RUK28" s="103"/>
      <c r="RUL28" s="103"/>
      <c r="RUM28" s="103"/>
      <c r="RUN28" s="103"/>
      <c r="RUO28" s="103"/>
      <c r="RUP28" s="103"/>
      <c r="RUQ28" s="103"/>
      <c r="RUR28" s="103"/>
      <c r="RUS28" s="103"/>
      <c r="RUT28" s="103"/>
      <c r="RUU28" s="103"/>
      <c r="RUV28" s="103"/>
      <c r="RUW28" s="103"/>
      <c r="RUX28" s="103"/>
      <c r="RUY28" s="103"/>
      <c r="RUZ28" s="103"/>
      <c r="RVA28" s="103"/>
      <c r="RVB28" s="103"/>
      <c r="RVC28" s="103"/>
      <c r="RVD28" s="103"/>
      <c r="RVE28" s="103"/>
      <c r="RVF28" s="103"/>
      <c r="RVG28" s="103"/>
      <c r="RVH28" s="103"/>
      <c r="RVI28" s="103"/>
      <c r="RVJ28" s="103"/>
      <c r="RVK28" s="103"/>
      <c r="RVL28" s="103"/>
      <c r="RVM28" s="103"/>
      <c r="RVN28" s="103"/>
      <c r="RVO28" s="103"/>
      <c r="RVP28" s="103"/>
      <c r="RVQ28" s="103"/>
      <c r="RVR28" s="103"/>
      <c r="RVS28" s="103"/>
      <c r="RVT28" s="103"/>
      <c r="RVU28" s="103"/>
      <c r="RVV28" s="103"/>
      <c r="RVW28" s="103"/>
      <c r="RVX28" s="103"/>
      <c r="RVY28" s="103"/>
      <c r="RVZ28" s="103"/>
      <c r="RWA28" s="103"/>
      <c r="RWB28" s="103"/>
      <c r="RWC28" s="103"/>
      <c r="RWD28" s="103"/>
      <c r="RWE28" s="103"/>
      <c r="RWF28" s="103"/>
      <c r="RWG28" s="103"/>
      <c r="RWH28" s="103"/>
      <c r="RWI28" s="103"/>
      <c r="RWJ28" s="103"/>
      <c r="RWK28" s="103"/>
      <c r="RWL28" s="103"/>
      <c r="RWM28" s="103"/>
      <c r="RWN28" s="103"/>
      <c r="RWO28" s="103"/>
      <c r="RWP28" s="103"/>
      <c r="RWQ28" s="103"/>
      <c r="RWR28" s="103"/>
      <c r="RWS28" s="103"/>
      <c r="RWT28" s="103"/>
      <c r="RWU28" s="103"/>
      <c r="RWV28" s="103"/>
      <c r="RWW28" s="103"/>
      <c r="RWX28" s="103"/>
      <c r="RWY28" s="103"/>
      <c r="RWZ28" s="103"/>
      <c r="RXA28" s="103"/>
      <c r="RXB28" s="103"/>
      <c r="RXC28" s="103"/>
      <c r="RXD28" s="103"/>
      <c r="RXE28" s="103"/>
      <c r="RXF28" s="103"/>
      <c r="RXG28" s="103"/>
      <c r="RXH28" s="103"/>
      <c r="RXI28" s="103"/>
      <c r="RXJ28" s="103"/>
      <c r="RXK28" s="103"/>
      <c r="RXL28" s="103"/>
      <c r="RXM28" s="103"/>
      <c r="RXN28" s="103"/>
      <c r="RXO28" s="103"/>
      <c r="RXP28" s="103"/>
      <c r="RXQ28" s="103"/>
      <c r="RXR28" s="103"/>
      <c r="RXS28" s="103"/>
      <c r="RXT28" s="103"/>
      <c r="RXU28" s="103"/>
      <c r="RXV28" s="103"/>
      <c r="RXW28" s="103"/>
      <c r="RXX28" s="103"/>
      <c r="RXY28" s="103"/>
      <c r="RXZ28" s="103"/>
      <c r="RYA28" s="103"/>
      <c r="RYB28" s="103"/>
      <c r="RYC28" s="103"/>
      <c r="RYD28" s="103"/>
      <c r="RYE28" s="103"/>
      <c r="RYF28" s="103"/>
      <c r="RYG28" s="103"/>
      <c r="RYH28" s="103"/>
      <c r="RYI28" s="103"/>
      <c r="RYJ28" s="103"/>
      <c r="RYK28" s="103"/>
      <c r="RYL28" s="103"/>
      <c r="RYM28" s="103"/>
      <c r="RYN28" s="103"/>
      <c r="RYO28" s="103"/>
      <c r="RYP28" s="103"/>
      <c r="RYQ28" s="103"/>
      <c r="RYR28" s="103"/>
      <c r="RYS28" s="103"/>
      <c r="RYT28" s="103"/>
      <c r="RYU28" s="103"/>
      <c r="RYV28" s="103"/>
      <c r="RYW28" s="103"/>
      <c r="RYX28" s="103"/>
      <c r="RYY28" s="103"/>
      <c r="RYZ28" s="103"/>
      <c r="RZA28" s="103"/>
      <c r="RZB28" s="103"/>
      <c r="RZC28" s="103"/>
      <c r="RZD28" s="103"/>
      <c r="RZE28" s="103"/>
      <c r="RZF28" s="103"/>
      <c r="RZG28" s="103"/>
      <c r="RZH28" s="103"/>
      <c r="RZI28" s="103"/>
      <c r="RZJ28" s="103"/>
      <c r="RZK28" s="103"/>
      <c r="RZL28" s="103"/>
      <c r="RZM28" s="103"/>
      <c r="RZN28" s="103"/>
      <c r="RZO28" s="103"/>
      <c r="RZP28" s="103"/>
      <c r="RZQ28" s="103"/>
      <c r="RZR28" s="103"/>
      <c r="RZS28" s="103"/>
      <c r="RZT28" s="103"/>
      <c r="RZU28" s="103"/>
      <c r="RZV28" s="103"/>
      <c r="RZW28" s="103"/>
      <c r="RZX28" s="103"/>
      <c r="RZY28" s="103"/>
      <c r="RZZ28" s="103"/>
      <c r="SAA28" s="103"/>
      <c r="SAB28" s="103"/>
      <c r="SAC28" s="103"/>
      <c r="SAD28" s="103"/>
      <c r="SAE28" s="103"/>
      <c r="SAF28" s="103"/>
      <c r="SAG28" s="103"/>
      <c r="SAH28" s="103"/>
      <c r="SAI28" s="103"/>
      <c r="SAJ28" s="103"/>
      <c r="SAK28" s="103"/>
      <c r="SAL28" s="103"/>
      <c r="SAM28" s="103"/>
      <c r="SAN28" s="103"/>
      <c r="SAO28" s="103"/>
      <c r="SAP28" s="103"/>
      <c r="SAQ28" s="103"/>
      <c r="SAR28" s="103"/>
      <c r="SAS28" s="103"/>
      <c r="SAT28" s="103"/>
      <c r="SAU28" s="103"/>
      <c r="SAV28" s="103"/>
      <c r="SAW28" s="103"/>
      <c r="SAX28" s="103"/>
      <c r="SAY28" s="103"/>
      <c r="SAZ28" s="103"/>
      <c r="SBA28" s="103"/>
      <c r="SBB28" s="103"/>
      <c r="SBC28" s="103"/>
      <c r="SBD28" s="103"/>
      <c r="SBE28" s="103"/>
      <c r="SBF28" s="103"/>
      <c r="SBG28" s="103"/>
      <c r="SBH28" s="103"/>
      <c r="SBI28" s="103"/>
      <c r="SBJ28" s="103"/>
      <c r="SBK28" s="103"/>
      <c r="SBL28" s="103"/>
      <c r="SBM28" s="103"/>
      <c r="SBN28" s="103"/>
      <c r="SBO28" s="103"/>
      <c r="SBP28" s="103"/>
      <c r="SBQ28" s="103"/>
      <c r="SBR28" s="103"/>
      <c r="SBS28" s="103"/>
      <c r="SBT28" s="103"/>
      <c r="SBU28" s="103"/>
      <c r="SBV28" s="103"/>
      <c r="SBW28" s="103"/>
      <c r="SBX28" s="103"/>
      <c r="SBY28" s="103"/>
      <c r="SBZ28" s="103"/>
      <c r="SCA28" s="103"/>
      <c r="SCB28" s="103"/>
      <c r="SCC28" s="103"/>
      <c r="SCD28" s="103"/>
      <c r="SCE28" s="103"/>
      <c r="SCF28" s="103"/>
      <c r="SCG28" s="103"/>
      <c r="SCH28" s="103"/>
      <c r="SCI28" s="103"/>
      <c r="SCJ28" s="103"/>
      <c r="SCK28" s="103"/>
      <c r="SCL28" s="103"/>
      <c r="SCM28" s="103"/>
      <c r="SCN28" s="103"/>
      <c r="SCO28" s="103"/>
      <c r="SCP28" s="103"/>
      <c r="SCQ28" s="103"/>
      <c r="SCR28" s="103"/>
      <c r="SCS28" s="103"/>
      <c r="SCT28" s="103"/>
      <c r="SCU28" s="103"/>
      <c r="SCV28" s="103"/>
      <c r="SCW28" s="103"/>
      <c r="SCX28" s="103"/>
      <c r="SCY28" s="103"/>
      <c r="SCZ28" s="103"/>
      <c r="SDA28" s="103"/>
      <c r="SDB28" s="103"/>
      <c r="SDC28" s="103"/>
      <c r="SDD28" s="103"/>
      <c r="SDE28" s="103"/>
      <c r="SDF28" s="103"/>
      <c r="SDG28" s="103"/>
      <c r="SDH28" s="103"/>
      <c r="SDI28" s="103"/>
      <c r="SDJ28" s="103"/>
      <c r="SDK28" s="103"/>
      <c r="SDL28" s="103"/>
      <c r="SDM28" s="103"/>
      <c r="SDN28" s="103"/>
      <c r="SDO28" s="103"/>
      <c r="SDP28" s="103"/>
      <c r="SDQ28" s="103"/>
      <c r="SDR28" s="103"/>
      <c r="SDS28" s="103"/>
      <c r="SDT28" s="103"/>
      <c r="SDU28" s="103"/>
      <c r="SDV28" s="103"/>
      <c r="SDW28" s="103"/>
      <c r="SDX28" s="103"/>
      <c r="SDY28" s="103"/>
      <c r="SDZ28" s="103"/>
      <c r="SEA28" s="103"/>
      <c r="SEB28" s="103"/>
      <c r="SEC28" s="103"/>
      <c r="SED28" s="103"/>
      <c r="SEE28" s="103"/>
      <c r="SEF28" s="103"/>
      <c r="SEG28" s="103"/>
      <c r="SEH28" s="103"/>
      <c r="SEI28" s="103"/>
      <c r="SEJ28" s="103"/>
      <c r="SEK28" s="103"/>
      <c r="SEL28" s="103"/>
      <c r="SEM28" s="103"/>
      <c r="SEN28" s="103"/>
      <c r="SEO28" s="103"/>
      <c r="SEP28" s="103"/>
      <c r="SEQ28" s="103"/>
      <c r="SER28" s="103"/>
      <c r="SES28" s="103"/>
      <c r="SET28" s="103"/>
      <c r="SEU28" s="103"/>
      <c r="SEV28" s="103"/>
      <c r="SEW28" s="103"/>
      <c r="SEX28" s="103"/>
      <c r="SEY28" s="103"/>
      <c r="SEZ28" s="103"/>
      <c r="SFA28" s="103"/>
      <c r="SFB28" s="103"/>
      <c r="SFC28" s="103"/>
      <c r="SFD28" s="103"/>
      <c r="SFE28" s="103"/>
      <c r="SFF28" s="103"/>
      <c r="SFG28" s="103"/>
      <c r="SFH28" s="103"/>
      <c r="SFI28" s="103"/>
      <c r="SFJ28" s="103"/>
      <c r="SFK28" s="103"/>
      <c r="SFL28" s="103"/>
      <c r="SFM28" s="103"/>
      <c r="SFN28" s="103"/>
      <c r="SFO28" s="103"/>
      <c r="SFP28" s="103"/>
      <c r="SFQ28" s="103"/>
      <c r="SFR28" s="103"/>
      <c r="SFS28" s="103"/>
      <c r="SFT28" s="103"/>
      <c r="SFU28" s="103"/>
      <c r="SFV28" s="103"/>
      <c r="SFW28" s="103"/>
      <c r="SFX28" s="103"/>
      <c r="SFY28" s="103"/>
      <c r="SFZ28" s="103"/>
      <c r="SGA28" s="103"/>
      <c r="SGB28" s="103"/>
      <c r="SGC28" s="103"/>
      <c r="SGD28" s="103"/>
      <c r="SGE28" s="103"/>
      <c r="SGF28" s="103"/>
      <c r="SGG28" s="103"/>
      <c r="SGH28" s="103"/>
      <c r="SGI28" s="103"/>
      <c r="SGJ28" s="103"/>
      <c r="SGK28" s="103"/>
      <c r="SGL28" s="103"/>
      <c r="SGM28" s="103"/>
      <c r="SGN28" s="103"/>
      <c r="SGO28" s="103"/>
      <c r="SGP28" s="103"/>
      <c r="SGQ28" s="103"/>
      <c r="SGR28" s="103"/>
      <c r="SGS28" s="103"/>
      <c r="SGT28" s="103"/>
      <c r="SGU28" s="103"/>
      <c r="SGV28" s="103"/>
      <c r="SGW28" s="103"/>
      <c r="SGX28" s="103"/>
      <c r="SGY28" s="103"/>
      <c r="SGZ28" s="103"/>
      <c r="SHA28" s="103"/>
      <c r="SHB28" s="103"/>
      <c r="SHC28" s="103"/>
      <c r="SHD28" s="103"/>
      <c r="SHE28" s="103"/>
      <c r="SHF28" s="103"/>
      <c r="SHG28" s="103"/>
      <c r="SHH28" s="103"/>
      <c r="SHI28" s="103"/>
      <c r="SHJ28" s="103"/>
      <c r="SHK28" s="103"/>
      <c r="SHL28" s="103"/>
      <c r="SHM28" s="103"/>
      <c r="SHN28" s="103"/>
      <c r="SHO28" s="103"/>
      <c r="SHP28" s="103"/>
      <c r="SHQ28" s="103"/>
      <c r="SHR28" s="103"/>
      <c r="SHS28" s="103"/>
      <c r="SHT28" s="103"/>
      <c r="SHU28" s="103"/>
      <c r="SHV28" s="103"/>
      <c r="SHW28" s="103"/>
      <c r="SHX28" s="103"/>
      <c r="SHY28" s="103"/>
      <c r="SHZ28" s="103"/>
      <c r="SIA28" s="103"/>
      <c r="SIB28" s="103"/>
      <c r="SIC28" s="103"/>
      <c r="SID28" s="103"/>
      <c r="SIE28" s="103"/>
      <c r="SIF28" s="103"/>
      <c r="SIG28" s="103"/>
      <c r="SIH28" s="103"/>
      <c r="SII28" s="103"/>
      <c r="SIJ28" s="103"/>
      <c r="SIK28" s="103"/>
      <c r="SIL28" s="103"/>
      <c r="SIM28" s="103"/>
      <c r="SIN28" s="103"/>
      <c r="SIO28" s="103"/>
      <c r="SIP28" s="103"/>
      <c r="SIQ28" s="103"/>
      <c r="SIR28" s="103"/>
      <c r="SIS28" s="103"/>
      <c r="SIT28" s="103"/>
      <c r="SIU28" s="103"/>
      <c r="SIV28" s="103"/>
      <c r="SIW28" s="103"/>
      <c r="SIX28" s="103"/>
      <c r="SIY28" s="103"/>
      <c r="SIZ28" s="103"/>
      <c r="SJA28" s="103"/>
      <c r="SJB28" s="103"/>
      <c r="SJC28" s="103"/>
      <c r="SJD28" s="103"/>
      <c r="SJE28" s="103"/>
      <c r="SJF28" s="103"/>
      <c r="SJG28" s="103"/>
      <c r="SJH28" s="103"/>
      <c r="SJI28" s="103"/>
      <c r="SJJ28" s="103"/>
      <c r="SJK28" s="103"/>
      <c r="SJL28" s="103"/>
      <c r="SJM28" s="103"/>
      <c r="SJN28" s="103"/>
      <c r="SJO28" s="103"/>
      <c r="SJP28" s="103"/>
      <c r="SJQ28" s="103"/>
      <c r="SJR28" s="103"/>
      <c r="SJS28" s="103"/>
      <c r="SJT28" s="103"/>
      <c r="SJU28" s="103"/>
      <c r="SJV28" s="103"/>
      <c r="SJW28" s="103"/>
      <c r="SJX28" s="103"/>
      <c r="SJY28" s="103"/>
      <c r="SJZ28" s="103"/>
      <c r="SKA28" s="103"/>
      <c r="SKB28" s="103"/>
      <c r="SKC28" s="103"/>
      <c r="SKD28" s="103"/>
      <c r="SKE28" s="103"/>
      <c r="SKF28" s="103"/>
      <c r="SKG28" s="103"/>
      <c r="SKH28" s="103"/>
      <c r="SKI28" s="103"/>
      <c r="SKJ28" s="103"/>
      <c r="SKK28" s="103"/>
      <c r="SKL28" s="103"/>
      <c r="SKM28" s="103"/>
      <c r="SKN28" s="103"/>
      <c r="SKO28" s="103"/>
      <c r="SKP28" s="103"/>
      <c r="SKQ28" s="103"/>
      <c r="SKR28" s="103"/>
      <c r="SKS28" s="103"/>
      <c r="SKT28" s="103"/>
      <c r="SKU28" s="103"/>
      <c r="SKV28" s="103"/>
      <c r="SKW28" s="103"/>
      <c r="SKX28" s="103"/>
      <c r="SKY28" s="103"/>
      <c r="SKZ28" s="103"/>
      <c r="SLA28" s="103"/>
      <c r="SLB28" s="103"/>
      <c r="SLC28" s="103"/>
      <c r="SLD28" s="103"/>
      <c r="SLE28" s="103"/>
      <c r="SLF28" s="103"/>
      <c r="SLG28" s="103"/>
      <c r="SLH28" s="103"/>
      <c r="SLI28" s="103"/>
      <c r="SLJ28" s="103"/>
      <c r="SLK28" s="103"/>
      <c r="SLL28" s="103"/>
      <c r="SLM28" s="103"/>
      <c r="SLN28" s="103"/>
      <c r="SLO28" s="103"/>
      <c r="SLP28" s="103"/>
      <c r="SLQ28" s="103"/>
      <c r="SLR28" s="103"/>
      <c r="SLS28" s="103"/>
      <c r="SLT28" s="103"/>
      <c r="SLU28" s="103"/>
      <c r="SLV28" s="103"/>
      <c r="SLW28" s="103"/>
      <c r="SLX28" s="103"/>
      <c r="SLY28" s="103"/>
      <c r="SLZ28" s="103"/>
      <c r="SMA28" s="103"/>
      <c r="SMB28" s="103"/>
      <c r="SMC28" s="103"/>
      <c r="SMD28" s="103"/>
      <c r="SME28" s="103"/>
      <c r="SMF28" s="103"/>
      <c r="SMG28" s="103"/>
      <c r="SMH28" s="103"/>
      <c r="SMI28" s="103"/>
      <c r="SMJ28" s="103"/>
      <c r="SMK28" s="103"/>
      <c r="SML28" s="103"/>
      <c r="SMM28" s="103"/>
      <c r="SMN28" s="103"/>
      <c r="SMO28" s="103"/>
      <c r="SMP28" s="103"/>
      <c r="SMQ28" s="103"/>
      <c r="SMR28" s="103"/>
      <c r="SMS28" s="103"/>
      <c r="SMT28" s="103"/>
      <c r="SMU28" s="103"/>
      <c r="SMV28" s="103"/>
      <c r="SMW28" s="103"/>
      <c r="SMX28" s="103"/>
      <c r="SMY28" s="103"/>
      <c r="SMZ28" s="103"/>
      <c r="SNA28" s="103"/>
      <c r="SNB28" s="103"/>
      <c r="SNC28" s="103"/>
      <c r="SND28" s="103"/>
      <c r="SNE28" s="103"/>
      <c r="SNF28" s="103"/>
      <c r="SNG28" s="103"/>
      <c r="SNH28" s="103"/>
      <c r="SNI28" s="103"/>
      <c r="SNJ28" s="103"/>
      <c r="SNK28" s="103"/>
      <c r="SNL28" s="103"/>
      <c r="SNM28" s="103"/>
      <c r="SNN28" s="103"/>
      <c r="SNO28" s="103"/>
      <c r="SNP28" s="103"/>
      <c r="SNQ28" s="103"/>
      <c r="SNR28" s="103"/>
      <c r="SNS28" s="103"/>
      <c r="SNT28" s="103"/>
      <c r="SNU28" s="103"/>
      <c r="SNV28" s="103"/>
      <c r="SNW28" s="103"/>
      <c r="SNX28" s="103"/>
      <c r="SNY28" s="103"/>
      <c r="SNZ28" s="103"/>
      <c r="SOA28" s="103"/>
      <c r="SOB28" s="103"/>
      <c r="SOC28" s="103"/>
      <c r="SOD28" s="103"/>
      <c r="SOE28" s="103"/>
      <c r="SOF28" s="103"/>
      <c r="SOG28" s="103"/>
      <c r="SOH28" s="103"/>
      <c r="SOI28" s="103"/>
      <c r="SOJ28" s="103"/>
      <c r="SOK28" s="103"/>
      <c r="SOL28" s="103"/>
      <c r="SOM28" s="103"/>
      <c r="SON28" s="103"/>
      <c r="SOO28" s="103"/>
      <c r="SOP28" s="103"/>
      <c r="SOQ28" s="103"/>
      <c r="SOR28" s="103"/>
      <c r="SOS28" s="103"/>
      <c r="SOT28" s="103"/>
      <c r="SOU28" s="103"/>
      <c r="SOV28" s="103"/>
      <c r="SOW28" s="103"/>
      <c r="SOX28" s="103"/>
      <c r="SOY28" s="103"/>
      <c r="SOZ28" s="103"/>
      <c r="SPA28" s="103"/>
      <c r="SPB28" s="103"/>
      <c r="SPC28" s="103"/>
      <c r="SPD28" s="103"/>
      <c r="SPE28" s="103"/>
      <c r="SPF28" s="103"/>
      <c r="SPG28" s="103"/>
      <c r="SPH28" s="103"/>
      <c r="SPI28" s="103"/>
      <c r="SPJ28" s="103"/>
      <c r="SPK28" s="103"/>
      <c r="SPL28" s="103"/>
      <c r="SPM28" s="103"/>
      <c r="SPN28" s="103"/>
      <c r="SPO28" s="103"/>
      <c r="SPP28" s="103"/>
      <c r="SPQ28" s="103"/>
      <c r="SPR28" s="103"/>
      <c r="SPS28" s="103"/>
      <c r="SPT28" s="103"/>
      <c r="SPU28" s="103"/>
      <c r="SPV28" s="103"/>
      <c r="SPW28" s="103"/>
      <c r="SPX28" s="103"/>
      <c r="SPY28" s="103"/>
      <c r="SPZ28" s="103"/>
      <c r="SQA28" s="103"/>
      <c r="SQB28" s="103"/>
      <c r="SQC28" s="103"/>
      <c r="SQD28" s="103"/>
      <c r="SQE28" s="103"/>
      <c r="SQF28" s="103"/>
      <c r="SQG28" s="103"/>
      <c r="SQH28" s="103"/>
      <c r="SQI28" s="103"/>
      <c r="SQJ28" s="103"/>
      <c r="SQK28" s="103"/>
      <c r="SQL28" s="103"/>
      <c r="SQM28" s="103"/>
      <c r="SQN28" s="103"/>
      <c r="SQO28" s="103"/>
      <c r="SQP28" s="103"/>
      <c r="SQQ28" s="103"/>
      <c r="SQR28" s="103"/>
      <c r="SQS28" s="103"/>
      <c r="SQT28" s="103"/>
      <c r="SQU28" s="103"/>
      <c r="SQV28" s="103"/>
      <c r="SQW28" s="103"/>
      <c r="SQX28" s="103"/>
      <c r="SQY28" s="103"/>
      <c r="SQZ28" s="103"/>
      <c r="SRA28" s="103"/>
      <c r="SRB28" s="103"/>
      <c r="SRC28" s="103"/>
      <c r="SRD28" s="103"/>
      <c r="SRE28" s="103"/>
      <c r="SRF28" s="103"/>
      <c r="SRG28" s="103"/>
      <c r="SRH28" s="103"/>
      <c r="SRI28" s="103"/>
      <c r="SRJ28" s="103"/>
      <c r="SRK28" s="103"/>
      <c r="SRL28" s="103"/>
      <c r="SRM28" s="103"/>
      <c r="SRN28" s="103"/>
      <c r="SRO28" s="103"/>
      <c r="SRP28" s="103"/>
      <c r="SRQ28" s="103"/>
      <c r="SRR28" s="103"/>
      <c r="SRS28" s="103"/>
      <c r="SRT28" s="103"/>
      <c r="SRU28" s="103"/>
      <c r="SRV28" s="103"/>
      <c r="SRW28" s="103"/>
      <c r="SRX28" s="103"/>
      <c r="SRY28" s="103"/>
      <c r="SRZ28" s="103"/>
      <c r="SSA28" s="103"/>
      <c r="SSB28" s="103"/>
      <c r="SSC28" s="103"/>
      <c r="SSD28" s="103"/>
      <c r="SSE28" s="103"/>
      <c r="SSF28" s="103"/>
      <c r="SSG28" s="103"/>
      <c r="SSH28" s="103"/>
      <c r="SSI28" s="103"/>
      <c r="SSJ28" s="103"/>
      <c r="SSK28" s="103"/>
      <c r="SSL28" s="103"/>
      <c r="SSM28" s="103"/>
      <c r="SSN28" s="103"/>
      <c r="SSO28" s="103"/>
      <c r="SSP28" s="103"/>
      <c r="SSQ28" s="103"/>
      <c r="SSR28" s="103"/>
      <c r="SSS28" s="103"/>
      <c r="SST28" s="103"/>
      <c r="SSU28" s="103"/>
      <c r="SSV28" s="103"/>
      <c r="SSW28" s="103"/>
      <c r="SSX28" s="103"/>
      <c r="SSY28" s="103"/>
      <c r="SSZ28" s="103"/>
      <c r="STA28" s="103"/>
      <c r="STB28" s="103"/>
      <c r="STC28" s="103"/>
      <c r="STD28" s="103"/>
      <c r="STE28" s="103"/>
      <c r="STF28" s="103"/>
      <c r="STG28" s="103"/>
      <c r="STH28" s="103"/>
      <c r="STI28" s="103"/>
      <c r="STJ28" s="103"/>
      <c r="STK28" s="103"/>
      <c r="STL28" s="103"/>
      <c r="STM28" s="103"/>
      <c r="STN28" s="103"/>
      <c r="STO28" s="103"/>
      <c r="STP28" s="103"/>
      <c r="STQ28" s="103"/>
      <c r="STR28" s="103"/>
      <c r="STS28" s="103"/>
      <c r="STT28" s="103"/>
      <c r="STU28" s="103"/>
      <c r="STV28" s="103"/>
      <c r="STW28" s="103"/>
      <c r="STX28" s="103"/>
      <c r="STY28" s="103"/>
      <c r="STZ28" s="103"/>
      <c r="SUA28" s="103"/>
      <c r="SUB28" s="103"/>
      <c r="SUC28" s="103"/>
      <c r="SUD28" s="103"/>
      <c r="SUE28" s="103"/>
      <c r="SUF28" s="103"/>
      <c r="SUG28" s="103"/>
      <c r="SUH28" s="103"/>
      <c r="SUI28" s="103"/>
      <c r="SUJ28" s="103"/>
      <c r="SUK28" s="103"/>
      <c r="SUL28" s="103"/>
      <c r="SUM28" s="103"/>
      <c r="SUN28" s="103"/>
      <c r="SUO28" s="103"/>
      <c r="SUP28" s="103"/>
      <c r="SUQ28" s="103"/>
      <c r="SUR28" s="103"/>
      <c r="SUS28" s="103"/>
      <c r="SUT28" s="103"/>
      <c r="SUU28" s="103"/>
      <c r="SUV28" s="103"/>
      <c r="SUW28" s="103"/>
      <c r="SUX28" s="103"/>
      <c r="SUY28" s="103"/>
      <c r="SUZ28" s="103"/>
      <c r="SVA28" s="103"/>
      <c r="SVB28" s="103"/>
      <c r="SVC28" s="103"/>
      <c r="SVD28" s="103"/>
      <c r="SVE28" s="103"/>
      <c r="SVF28" s="103"/>
      <c r="SVG28" s="103"/>
      <c r="SVH28" s="103"/>
      <c r="SVI28" s="103"/>
      <c r="SVJ28" s="103"/>
      <c r="SVK28" s="103"/>
      <c r="SVL28" s="103"/>
      <c r="SVM28" s="103"/>
      <c r="SVN28" s="103"/>
      <c r="SVO28" s="103"/>
      <c r="SVP28" s="103"/>
      <c r="SVQ28" s="103"/>
      <c r="SVR28" s="103"/>
      <c r="SVS28" s="103"/>
      <c r="SVT28" s="103"/>
      <c r="SVU28" s="103"/>
      <c r="SVV28" s="103"/>
      <c r="SVW28" s="103"/>
      <c r="SVX28" s="103"/>
      <c r="SVY28" s="103"/>
      <c r="SVZ28" s="103"/>
      <c r="SWA28" s="103"/>
      <c r="SWB28" s="103"/>
      <c r="SWC28" s="103"/>
      <c r="SWD28" s="103"/>
      <c r="SWE28" s="103"/>
      <c r="SWF28" s="103"/>
      <c r="SWG28" s="103"/>
      <c r="SWH28" s="103"/>
      <c r="SWI28" s="103"/>
      <c r="SWJ28" s="103"/>
      <c r="SWK28" s="103"/>
      <c r="SWL28" s="103"/>
      <c r="SWM28" s="103"/>
      <c r="SWN28" s="103"/>
      <c r="SWO28" s="103"/>
      <c r="SWP28" s="103"/>
      <c r="SWQ28" s="103"/>
      <c r="SWR28" s="103"/>
      <c r="SWS28" s="103"/>
      <c r="SWT28" s="103"/>
      <c r="SWU28" s="103"/>
      <c r="SWV28" s="103"/>
      <c r="SWW28" s="103"/>
      <c r="SWX28" s="103"/>
      <c r="SWY28" s="103"/>
      <c r="SWZ28" s="103"/>
      <c r="SXA28" s="103"/>
      <c r="SXB28" s="103"/>
      <c r="SXC28" s="103"/>
      <c r="SXD28" s="103"/>
      <c r="SXE28" s="103"/>
      <c r="SXF28" s="103"/>
      <c r="SXG28" s="103"/>
      <c r="SXH28" s="103"/>
      <c r="SXI28" s="103"/>
      <c r="SXJ28" s="103"/>
      <c r="SXK28" s="103"/>
      <c r="SXL28" s="103"/>
      <c r="SXM28" s="103"/>
      <c r="SXN28" s="103"/>
      <c r="SXO28" s="103"/>
      <c r="SXP28" s="103"/>
      <c r="SXQ28" s="103"/>
      <c r="SXR28" s="103"/>
      <c r="SXS28" s="103"/>
      <c r="SXT28" s="103"/>
      <c r="SXU28" s="103"/>
      <c r="SXV28" s="103"/>
      <c r="SXW28" s="103"/>
      <c r="SXX28" s="103"/>
      <c r="SXY28" s="103"/>
      <c r="SXZ28" s="103"/>
      <c r="SYA28" s="103"/>
      <c r="SYB28" s="103"/>
      <c r="SYC28" s="103"/>
      <c r="SYD28" s="103"/>
      <c r="SYE28" s="103"/>
      <c r="SYF28" s="103"/>
      <c r="SYG28" s="103"/>
      <c r="SYH28" s="103"/>
      <c r="SYI28" s="103"/>
      <c r="SYJ28" s="103"/>
      <c r="SYK28" s="103"/>
      <c r="SYL28" s="103"/>
      <c r="SYM28" s="103"/>
      <c r="SYN28" s="103"/>
      <c r="SYO28" s="103"/>
      <c r="SYP28" s="103"/>
      <c r="SYQ28" s="103"/>
      <c r="SYR28" s="103"/>
      <c r="SYS28" s="103"/>
      <c r="SYT28" s="103"/>
      <c r="SYU28" s="103"/>
      <c r="SYV28" s="103"/>
      <c r="SYW28" s="103"/>
      <c r="SYX28" s="103"/>
      <c r="SYY28" s="103"/>
      <c r="SYZ28" s="103"/>
      <c r="SZA28" s="103"/>
      <c r="SZB28" s="103"/>
      <c r="SZC28" s="103"/>
      <c r="SZD28" s="103"/>
      <c r="SZE28" s="103"/>
      <c r="SZF28" s="103"/>
      <c r="SZG28" s="103"/>
      <c r="SZH28" s="103"/>
      <c r="SZI28" s="103"/>
      <c r="SZJ28" s="103"/>
      <c r="SZK28" s="103"/>
      <c r="SZL28" s="103"/>
      <c r="SZM28" s="103"/>
      <c r="SZN28" s="103"/>
      <c r="SZO28" s="103"/>
      <c r="SZP28" s="103"/>
      <c r="SZQ28" s="103"/>
      <c r="SZR28" s="103"/>
      <c r="SZS28" s="103"/>
      <c r="SZT28" s="103"/>
      <c r="SZU28" s="103"/>
      <c r="SZV28" s="103"/>
      <c r="SZW28" s="103"/>
      <c r="SZX28" s="103"/>
      <c r="SZY28" s="103"/>
      <c r="SZZ28" s="103"/>
      <c r="TAA28" s="103"/>
      <c r="TAB28" s="103"/>
      <c r="TAC28" s="103"/>
      <c r="TAD28" s="103"/>
      <c r="TAE28" s="103"/>
      <c r="TAF28" s="103"/>
      <c r="TAG28" s="103"/>
      <c r="TAH28" s="103"/>
      <c r="TAI28" s="103"/>
      <c r="TAJ28" s="103"/>
      <c r="TAK28" s="103"/>
      <c r="TAL28" s="103"/>
      <c r="TAM28" s="103"/>
      <c r="TAN28" s="103"/>
      <c r="TAO28" s="103"/>
      <c r="TAP28" s="103"/>
      <c r="TAQ28" s="103"/>
      <c r="TAR28" s="103"/>
      <c r="TAS28" s="103"/>
      <c r="TAT28" s="103"/>
      <c r="TAU28" s="103"/>
      <c r="TAV28" s="103"/>
      <c r="TAW28" s="103"/>
      <c r="TAX28" s="103"/>
      <c r="TAY28" s="103"/>
      <c r="TAZ28" s="103"/>
      <c r="TBA28" s="103"/>
      <c r="TBB28" s="103"/>
      <c r="TBC28" s="103"/>
      <c r="TBD28" s="103"/>
      <c r="TBE28" s="103"/>
      <c r="TBF28" s="103"/>
      <c r="TBG28" s="103"/>
      <c r="TBH28" s="103"/>
      <c r="TBI28" s="103"/>
      <c r="TBJ28" s="103"/>
      <c r="TBK28" s="103"/>
      <c r="TBL28" s="103"/>
      <c r="TBM28" s="103"/>
      <c r="TBN28" s="103"/>
      <c r="TBO28" s="103"/>
      <c r="TBP28" s="103"/>
      <c r="TBQ28" s="103"/>
      <c r="TBR28" s="103"/>
      <c r="TBS28" s="103"/>
      <c r="TBT28" s="103"/>
      <c r="TBU28" s="103"/>
      <c r="TBV28" s="103"/>
      <c r="TBW28" s="103"/>
      <c r="TBX28" s="103"/>
      <c r="TBY28" s="103"/>
      <c r="TBZ28" s="103"/>
      <c r="TCA28" s="103"/>
      <c r="TCB28" s="103"/>
      <c r="TCC28" s="103"/>
      <c r="TCD28" s="103"/>
      <c r="TCE28" s="103"/>
      <c r="TCF28" s="103"/>
      <c r="TCG28" s="103"/>
      <c r="TCH28" s="103"/>
      <c r="TCI28" s="103"/>
      <c r="TCJ28" s="103"/>
      <c r="TCK28" s="103"/>
      <c r="TCL28" s="103"/>
      <c r="TCM28" s="103"/>
      <c r="TCN28" s="103"/>
      <c r="TCO28" s="103"/>
      <c r="TCP28" s="103"/>
      <c r="TCQ28" s="103"/>
      <c r="TCR28" s="103"/>
      <c r="TCS28" s="103"/>
      <c r="TCT28" s="103"/>
      <c r="TCU28" s="103"/>
      <c r="TCV28" s="103"/>
      <c r="TCW28" s="103"/>
      <c r="TCX28" s="103"/>
      <c r="TCY28" s="103"/>
      <c r="TCZ28" s="103"/>
      <c r="TDA28" s="103"/>
      <c r="TDB28" s="103"/>
      <c r="TDC28" s="103"/>
      <c r="TDD28" s="103"/>
      <c r="TDE28" s="103"/>
      <c r="TDF28" s="103"/>
      <c r="TDG28" s="103"/>
      <c r="TDH28" s="103"/>
      <c r="TDI28" s="103"/>
      <c r="TDJ28" s="103"/>
      <c r="TDK28" s="103"/>
      <c r="TDL28" s="103"/>
      <c r="TDM28" s="103"/>
      <c r="TDN28" s="103"/>
      <c r="TDO28" s="103"/>
      <c r="TDP28" s="103"/>
      <c r="TDQ28" s="103"/>
      <c r="TDR28" s="103"/>
      <c r="TDS28" s="103"/>
      <c r="TDT28" s="103"/>
      <c r="TDU28" s="103"/>
      <c r="TDV28" s="103"/>
      <c r="TDW28" s="103"/>
      <c r="TDX28" s="103"/>
      <c r="TDY28" s="103"/>
      <c r="TDZ28" s="103"/>
      <c r="TEA28" s="103"/>
      <c r="TEB28" s="103"/>
      <c r="TEC28" s="103"/>
      <c r="TED28" s="103"/>
      <c r="TEE28" s="103"/>
      <c r="TEF28" s="103"/>
      <c r="TEG28" s="103"/>
      <c r="TEH28" s="103"/>
      <c r="TEI28" s="103"/>
      <c r="TEJ28" s="103"/>
      <c r="TEK28" s="103"/>
      <c r="TEL28" s="103"/>
      <c r="TEM28" s="103"/>
      <c r="TEN28" s="103"/>
      <c r="TEO28" s="103"/>
      <c r="TEP28" s="103"/>
      <c r="TEQ28" s="103"/>
      <c r="TER28" s="103"/>
      <c r="TES28" s="103"/>
      <c r="TET28" s="103"/>
      <c r="TEU28" s="103"/>
      <c r="TEV28" s="103"/>
      <c r="TEW28" s="103"/>
      <c r="TEX28" s="103"/>
      <c r="TEY28" s="103"/>
      <c r="TEZ28" s="103"/>
      <c r="TFA28" s="103"/>
      <c r="TFB28" s="103"/>
      <c r="TFC28" s="103"/>
      <c r="TFD28" s="103"/>
      <c r="TFE28" s="103"/>
      <c r="TFF28" s="103"/>
      <c r="TFG28" s="103"/>
      <c r="TFH28" s="103"/>
      <c r="TFI28" s="103"/>
      <c r="TFJ28" s="103"/>
      <c r="TFK28" s="103"/>
      <c r="TFL28" s="103"/>
      <c r="TFM28" s="103"/>
      <c r="TFN28" s="103"/>
      <c r="TFO28" s="103"/>
      <c r="TFP28" s="103"/>
      <c r="TFQ28" s="103"/>
      <c r="TFR28" s="103"/>
      <c r="TFS28" s="103"/>
      <c r="TFT28" s="103"/>
      <c r="TFU28" s="103"/>
      <c r="TFV28" s="103"/>
      <c r="TFW28" s="103"/>
      <c r="TFX28" s="103"/>
      <c r="TFY28" s="103"/>
      <c r="TFZ28" s="103"/>
      <c r="TGA28" s="103"/>
      <c r="TGB28" s="103"/>
      <c r="TGC28" s="103"/>
      <c r="TGD28" s="103"/>
      <c r="TGE28" s="103"/>
      <c r="TGF28" s="103"/>
      <c r="TGG28" s="103"/>
      <c r="TGH28" s="103"/>
      <c r="TGI28" s="103"/>
      <c r="TGJ28" s="103"/>
      <c r="TGK28" s="103"/>
      <c r="TGL28" s="103"/>
      <c r="TGM28" s="103"/>
      <c r="TGN28" s="103"/>
      <c r="TGO28" s="103"/>
      <c r="TGP28" s="103"/>
      <c r="TGQ28" s="103"/>
      <c r="TGR28" s="103"/>
      <c r="TGS28" s="103"/>
      <c r="TGT28" s="103"/>
      <c r="TGU28" s="103"/>
      <c r="TGV28" s="103"/>
      <c r="TGW28" s="103"/>
      <c r="TGX28" s="103"/>
      <c r="TGY28" s="103"/>
      <c r="TGZ28" s="103"/>
      <c r="THA28" s="103"/>
      <c r="THB28" s="103"/>
      <c r="THC28" s="103"/>
      <c r="THD28" s="103"/>
      <c r="THE28" s="103"/>
      <c r="THF28" s="103"/>
      <c r="THG28" s="103"/>
      <c r="THH28" s="103"/>
      <c r="THI28" s="103"/>
      <c r="THJ28" s="103"/>
      <c r="THK28" s="103"/>
      <c r="THL28" s="103"/>
      <c r="THM28" s="103"/>
      <c r="THN28" s="103"/>
      <c r="THO28" s="103"/>
      <c r="THP28" s="103"/>
      <c r="THQ28" s="103"/>
      <c r="THR28" s="103"/>
      <c r="THS28" s="103"/>
      <c r="THT28" s="103"/>
      <c r="THU28" s="103"/>
      <c r="THV28" s="103"/>
      <c r="THW28" s="103"/>
      <c r="THX28" s="103"/>
      <c r="THY28" s="103"/>
      <c r="THZ28" s="103"/>
      <c r="TIA28" s="103"/>
      <c r="TIB28" s="103"/>
      <c r="TIC28" s="103"/>
      <c r="TID28" s="103"/>
      <c r="TIE28" s="103"/>
      <c r="TIF28" s="103"/>
      <c r="TIG28" s="103"/>
      <c r="TIH28" s="103"/>
      <c r="TII28" s="103"/>
      <c r="TIJ28" s="103"/>
      <c r="TIK28" s="103"/>
      <c r="TIL28" s="103"/>
      <c r="TIM28" s="103"/>
      <c r="TIN28" s="103"/>
      <c r="TIO28" s="103"/>
      <c r="TIP28" s="103"/>
      <c r="TIQ28" s="103"/>
      <c r="TIR28" s="103"/>
      <c r="TIS28" s="103"/>
      <c r="TIT28" s="103"/>
      <c r="TIU28" s="103"/>
      <c r="TIV28" s="103"/>
      <c r="TIW28" s="103"/>
      <c r="TIX28" s="103"/>
      <c r="TIY28" s="103"/>
      <c r="TIZ28" s="103"/>
      <c r="TJA28" s="103"/>
      <c r="TJB28" s="103"/>
      <c r="TJC28" s="103"/>
      <c r="TJD28" s="103"/>
      <c r="TJE28" s="103"/>
      <c r="TJF28" s="103"/>
      <c r="TJG28" s="103"/>
      <c r="TJH28" s="103"/>
      <c r="TJI28" s="103"/>
      <c r="TJJ28" s="103"/>
      <c r="TJK28" s="103"/>
      <c r="TJL28" s="103"/>
      <c r="TJM28" s="103"/>
      <c r="TJN28" s="103"/>
      <c r="TJO28" s="103"/>
      <c r="TJP28" s="103"/>
      <c r="TJQ28" s="103"/>
      <c r="TJR28" s="103"/>
      <c r="TJS28" s="103"/>
      <c r="TJT28" s="103"/>
      <c r="TJU28" s="103"/>
      <c r="TJV28" s="103"/>
      <c r="TJW28" s="103"/>
      <c r="TJX28" s="103"/>
      <c r="TJY28" s="103"/>
      <c r="TJZ28" s="103"/>
      <c r="TKA28" s="103"/>
      <c r="TKB28" s="103"/>
      <c r="TKC28" s="103"/>
      <c r="TKD28" s="103"/>
      <c r="TKE28" s="103"/>
      <c r="TKF28" s="103"/>
      <c r="TKG28" s="103"/>
      <c r="TKH28" s="103"/>
      <c r="TKI28" s="103"/>
      <c r="TKJ28" s="103"/>
      <c r="TKK28" s="103"/>
      <c r="TKL28" s="103"/>
      <c r="TKM28" s="103"/>
      <c r="TKN28" s="103"/>
      <c r="TKO28" s="103"/>
      <c r="TKP28" s="103"/>
      <c r="TKQ28" s="103"/>
      <c r="TKR28" s="103"/>
      <c r="TKS28" s="103"/>
      <c r="TKT28" s="103"/>
      <c r="TKU28" s="103"/>
      <c r="TKV28" s="103"/>
      <c r="TKW28" s="103"/>
      <c r="TKX28" s="103"/>
      <c r="TKY28" s="103"/>
      <c r="TKZ28" s="103"/>
      <c r="TLA28" s="103"/>
      <c r="TLB28" s="103"/>
      <c r="TLC28" s="103"/>
      <c r="TLD28" s="103"/>
      <c r="TLE28" s="103"/>
      <c r="TLF28" s="103"/>
      <c r="TLG28" s="103"/>
      <c r="TLH28" s="103"/>
      <c r="TLI28" s="103"/>
      <c r="TLJ28" s="103"/>
      <c r="TLK28" s="103"/>
      <c r="TLL28" s="103"/>
      <c r="TLM28" s="103"/>
      <c r="TLN28" s="103"/>
      <c r="TLO28" s="103"/>
      <c r="TLP28" s="103"/>
      <c r="TLQ28" s="103"/>
      <c r="TLR28" s="103"/>
      <c r="TLS28" s="103"/>
      <c r="TLT28" s="103"/>
      <c r="TLU28" s="103"/>
      <c r="TLV28" s="103"/>
      <c r="TLW28" s="103"/>
      <c r="TLX28" s="103"/>
      <c r="TLY28" s="103"/>
      <c r="TLZ28" s="103"/>
      <c r="TMA28" s="103"/>
      <c r="TMB28" s="103"/>
      <c r="TMC28" s="103"/>
      <c r="TMD28" s="103"/>
      <c r="TME28" s="103"/>
      <c r="TMF28" s="103"/>
      <c r="TMG28" s="103"/>
      <c r="TMH28" s="103"/>
      <c r="TMI28" s="103"/>
      <c r="TMJ28" s="103"/>
      <c r="TMK28" s="103"/>
      <c r="TML28" s="103"/>
      <c r="TMM28" s="103"/>
      <c r="TMN28" s="103"/>
      <c r="TMO28" s="103"/>
      <c r="TMP28" s="103"/>
      <c r="TMQ28" s="103"/>
      <c r="TMR28" s="103"/>
      <c r="TMS28" s="103"/>
      <c r="TMT28" s="103"/>
      <c r="TMU28" s="103"/>
      <c r="TMV28" s="103"/>
      <c r="TMW28" s="103"/>
      <c r="TMX28" s="103"/>
      <c r="TMY28" s="103"/>
      <c r="TMZ28" s="103"/>
      <c r="TNA28" s="103"/>
      <c r="TNB28" s="103"/>
      <c r="TNC28" s="103"/>
      <c r="TND28" s="103"/>
      <c r="TNE28" s="103"/>
      <c r="TNF28" s="103"/>
      <c r="TNG28" s="103"/>
      <c r="TNH28" s="103"/>
      <c r="TNI28" s="103"/>
      <c r="TNJ28" s="103"/>
      <c r="TNK28" s="103"/>
      <c r="TNL28" s="103"/>
      <c r="TNM28" s="103"/>
      <c r="TNN28" s="103"/>
      <c r="TNO28" s="103"/>
      <c r="TNP28" s="103"/>
      <c r="TNQ28" s="103"/>
      <c r="TNR28" s="103"/>
      <c r="TNS28" s="103"/>
      <c r="TNT28" s="103"/>
      <c r="TNU28" s="103"/>
      <c r="TNV28" s="103"/>
      <c r="TNW28" s="103"/>
      <c r="TNX28" s="103"/>
      <c r="TNY28" s="103"/>
      <c r="TNZ28" s="103"/>
      <c r="TOA28" s="103"/>
      <c r="TOB28" s="103"/>
      <c r="TOC28" s="103"/>
      <c r="TOD28" s="103"/>
      <c r="TOE28" s="103"/>
      <c r="TOF28" s="103"/>
      <c r="TOG28" s="103"/>
      <c r="TOH28" s="103"/>
      <c r="TOI28" s="103"/>
      <c r="TOJ28" s="103"/>
      <c r="TOK28" s="103"/>
      <c r="TOL28" s="103"/>
      <c r="TOM28" s="103"/>
      <c r="TON28" s="103"/>
      <c r="TOO28" s="103"/>
      <c r="TOP28" s="103"/>
      <c r="TOQ28" s="103"/>
      <c r="TOR28" s="103"/>
      <c r="TOS28" s="103"/>
      <c r="TOT28" s="103"/>
      <c r="TOU28" s="103"/>
      <c r="TOV28" s="103"/>
      <c r="TOW28" s="103"/>
      <c r="TOX28" s="103"/>
      <c r="TOY28" s="103"/>
      <c r="TOZ28" s="103"/>
      <c r="TPA28" s="103"/>
      <c r="TPB28" s="103"/>
      <c r="TPC28" s="103"/>
      <c r="TPD28" s="103"/>
      <c r="TPE28" s="103"/>
      <c r="TPF28" s="103"/>
      <c r="TPG28" s="103"/>
      <c r="TPH28" s="103"/>
      <c r="TPI28" s="103"/>
      <c r="TPJ28" s="103"/>
      <c r="TPK28" s="103"/>
      <c r="TPL28" s="103"/>
      <c r="TPM28" s="103"/>
      <c r="TPN28" s="103"/>
      <c r="TPO28" s="103"/>
      <c r="TPP28" s="103"/>
      <c r="TPQ28" s="103"/>
      <c r="TPR28" s="103"/>
      <c r="TPS28" s="103"/>
      <c r="TPT28" s="103"/>
      <c r="TPU28" s="103"/>
      <c r="TPV28" s="103"/>
      <c r="TPW28" s="103"/>
      <c r="TPX28" s="103"/>
      <c r="TPY28" s="103"/>
      <c r="TPZ28" s="103"/>
      <c r="TQA28" s="103"/>
      <c r="TQB28" s="103"/>
      <c r="TQC28" s="103"/>
      <c r="TQD28" s="103"/>
      <c r="TQE28" s="103"/>
      <c r="TQF28" s="103"/>
      <c r="TQG28" s="103"/>
      <c r="TQH28" s="103"/>
      <c r="TQI28" s="103"/>
      <c r="TQJ28" s="103"/>
      <c r="TQK28" s="103"/>
      <c r="TQL28" s="103"/>
      <c r="TQM28" s="103"/>
      <c r="TQN28" s="103"/>
      <c r="TQO28" s="103"/>
      <c r="TQP28" s="103"/>
      <c r="TQQ28" s="103"/>
      <c r="TQR28" s="103"/>
      <c r="TQS28" s="103"/>
      <c r="TQT28" s="103"/>
      <c r="TQU28" s="103"/>
      <c r="TQV28" s="103"/>
      <c r="TQW28" s="103"/>
      <c r="TQX28" s="103"/>
      <c r="TQY28" s="103"/>
      <c r="TQZ28" s="103"/>
      <c r="TRA28" s="103"/>
      <c r="TRB28" s="103"/>
      <c r="TRC28" s="103"/>
      <c r="TRD28" s="103"/>
      <c r="TRE28" s="103"/>
      <c r="TRF28" s="103"/>
      <c r="TRG28" s="103"/>
      <c r="TRH28" s="103"/>
      <c r="TRI28" s="103"/>
      <c r="TRJ28" s="103"/>
      <c r="TRK28" s="103"/>
      <c r="TRL28" s="103"/>
      <c r="TRM28" s="103"/>
      <c r="TRN28" s="103"/>
      <c r="TRO28" s="103"/>
      <c r="TRP28" s="103"/>
      <c r="TRQ28" s="103"/>
      <c r="TRR28" s="103"/>
      <c r="TRS28" s="103"/>
      <c r="TRT28" s="103"/>
      <c r="TRU28" s="103"/>
      <c r="TRV28" s="103"/>
      <c r="TRW28" s="103"/>
      <c r="TRX28" s="103"/>
      <c r="TRY28" s="103"/>
      <c r="TRZ28" s="103"/>
      <c r="TSA28" s="103"/>
      <c r="TSB28" s="103"/>
      <c r="TSC28" s="103"/>
      <c r="TSD28" s="103"/>
      <c r="TSE28" s="103"/>
      <c r="TSF28" s="103"/>
      <c r="TSG28" s="103"/>
      <c r="TSH28" s="103"/>
      <c r="TSI28" s="103"/>
      <c r="TSJ28" s="103"/>
      <c r="TSK28" s="103"/>
      <c r="TSL28" s="103"/>
      <c r="TSM28" s="103"/>
      <c r="TSN28" s="103"/>
      <c r="TSO28" s="103"/>
      <c r="TSP28" s="103"/>
      <c r="TSQ28" s="103"/>
      <c r="TSR28" s="103"/>
      <c r="TSS28" s="103"/>
      <c r="TST28" s="103"/>
      <c r="TSU28" s="103"/>
      <c r="TSV28" s="103"/>
      <c r="TSW28" s="103"/>
      <c r="TSX28" s="103"/>
      <c r="TSY28" s="103"/>
      <c r="TSZ28" s="103"/>
      <c r="TTA28" s="103"/>
      <c r="TTB28" s="103"/>
      <c r="TTC28" s="103"/>
      <c r="TTD28" s="103"/>
      <c r="TTE28" s="103"/>
      <c r="TTF28" s="103"/>
      <c r="TTG28" s="103"/>
      <c r="TTH28" s="103"/>
      <c r="TTI28" s="103"/>
      <c r="TTJ28" s="103"/>
      <c r="TTK28" s="103"/>
      <c r="TTL28" s="103"/>
      <c r="TTM28" s="103"/>
      <c r="TTN28" s="103"/>
      <c r="TTO28" s="103"/>
      <c r="TTP28" s="103"/>
      <c r="TTQ28" s="103"/>
      <c r="TTR28" s="103"/>
      <c r="TTS28" s="103"/>
      <c r="TTT28" s="103"/>
      <c r="TTU28" s="103"/>
      <c r="TTV28" s="103"/>
      <c r="TTW28" s="103"/>
      <c r="TTX28" s="103"/>
      <c r="TTY28" s="103"/>
      <c r="TTZ28" s="103"/>
      <c r="TUA28" s="103"/>
      <c r="TUB28" s="103"/>
      <c r="TUC28" s="103"/>
      <c r="TUD28" s="103"/>
      <c r="TUE28" s="103"/>
      <c r="TUF28" s="103"/>
      <c r="TUG28" s="103"/>
      <c r="TUH28" s="103"/>
      <c r="TUI28" s="103"/>
      <c r="TUJ28" s="103"/>
      <c r="TUK28" s="103"/>
      <c r="TUL28" s="103"/>
      <c r="TUM28" s="103"/>
      <c r="TUN28" s="103"/>
      <c r="TUO28" s="103"/>
      <c r="TUP28" s="103"/>
      <c r="TUQ28" s="103"/>
      <c r="TUR28" s="103"/>
      <c r="TUS28" s="103"/>
      <c r="TUT28" s="103"/>
      <c r="TUU28" s="103"/>
      <c r="TUV28" s="103"/>
      <c r="TUW28" s="103"/>
      <c r="TUX28" s="103"/>
      <c r="TUY28" s="103"/>
      <c r="TUZ28" s="103"/>
      <c r="TVA28" s="103"/>
      <c r="TVB28" s="103"/>
      <c r="TVC28" s="103"/>
      <c r="TVD28" s="103"/>
      <c r="TVE28" s="103"/>
      <c r="TVF28" s="103"/>
      <c r="TVG28" s="103"/>
      <c r="TVH28" s="103"/>
      <c r="TVI28" s="103"/>
      <c r="TVJ28" s="103"/>
      <c r="TVK28" s="103"/>
      <c r="TVL28" s="103"/>
      <c r="TVM28" s="103"/>
      <c r="TVN28" s="103"/>
      <c r="TVO28" s="103"/>
      <c r="TVP28" s="103"/>
      <c r="TVQ28" s="103"/>
      <c r="TVR28" s="103"/>
      <c r="TVS28" s="103"/>
      <c r="TVT28" s="103"/>
      <c r="TVU28" s="103"/>
      <c r="TVV28" s="103"/>
      <c r="TVW28" s="103"/>
      <c r="TVX28" s="103"/>
      <c r="TVY28" s="103"/>
      <c r="TVZ28" s="103"/>
      <c r="TWA28" s="103"/>
      <c r="TWB28" s="103"/>
      <c r="TWC28" s="103"/>
      <c r="TWD28" s="103"/>
      <c r="TWE28" s="103"/>
      <c r="TWF28" s="103"/>
      <c r="TWG28" s="103"/>
      <c r="TWH28" s="103"/>
      <c r="TWI28" s="103"/>
      <c r="TWJ28" s="103"/>
      <c r="TWK28" s="103"/>
      <c r="TWL28" s="103"/>
      <c r="TWM28" s="103"/>
      <c r="TWN28" s="103"/>
      <c r="TWO28" s="103"/>
      <c r="TWP28" s="103"/>
      <c r="TWQ28" s="103"/>
      <c r="TWR28" s="103"/>
      <c r="TWS28" s="103"/>
      <c r="TWT28" s="103"/>
      <c r="TWU28" s="103"/>
      <c r="TWV28" s="103"/>
      <c r="TWW28" s="103"/>
      <c r="TWX28" s="103"/>
      <c r="TWY28" s="103"/>
      <c r="TWZ28" s="103"/>
      <c r="TXA28" s="103"/>
      <c r="TXB28" s="103"/>
      <c r="TXC28" s="103"/>
      <c r="TXD28" s="103"/>
      <c r="TXE28" s="103"/>
      <c r="TXF28" s="103"/>
      <c r="TXG28" s="103"/>
      <c r="TXH28" s="103"/>
      <c r="TXI28" s="103"/>
      <c r="TXJ28" s="103"/>
      <c r="TXK28" s="103"/>
      <c r="TXL28" s="103"/>
      <c r="TXM28" s="103"/>
      <c r="TXN28" s="103"/>
      <c r="TXO28" s="103"/>
      <c r="TXP28" s="103"/>
      <c r="TXQ28" s="103"/>
      <c r="TXR28" s="103"/>
      <c r="TXS28" s="103"/>
      <c r="TXT28" s="103"/>
      <c r="TXU28" s="103"/>
      <c r="TXV28" s="103"/>
      <c r="TXW28" s="103"/>
      <c r="TXX28" s="103"/>
      <c r="TXY28" s="103"/>
      <c r="TXZ28" s="103"/>
      <c r="TYA28" s="103"/>
      <c r="TYB28" s="103"/>
      <c r="TYC28" s="103"/>
      <c r="TYD28" s="103"/>
      <c r="TYE28" s="103"/>
      <c r="TYF28" s="103"/>
      <c r="TYG28" s="103"/>
      <c r="TYH28" s="103"/>
      <c r="TYI28" s="103"/>
      <c r="TYJ28" s="103"/>
      <c r="TYK28" s="103"/>
      <c r="TYL28" s="103"/>
      <c r="TYM28" s="103"/>
      <c r="TYN28" s="103"/>
      <c r="TYO28" s="103"/>
      <c r="TYP28" s="103"/>
      <c r="TYQ28" s="103"/>
      <c r="TYR28" s="103"/>
      <c r="TYS28" s="103"/>
      <c r="TYT28" s="103"/>
      <c r="TYU28" s="103"/>
      <c r="TYV28" s="103"/>
      <c r="TYW28" s="103"/>
      <c r="TYX28" s="103"/>
      <c r="TYY28" s="103"/>
      <c r="TYZ28" s="103"/>
      <c r="TZA28" s="103"/>
      <c r="TZB28" s="103"/>
      <c r="TZC28" s="103"/>
      <c r="TZD28" s="103"/>
      <c r="TZE28" s="103"/>
      <c r="TZF28" s="103"/>
      <c r="TZG28" s="103"/>
      <c r="TZH28" s="103"/>
      <c r="TZI28" s="103"/>
      <c r="TZJ28" s="103"/>
      <c r="TZK28" s="103"/>
      <c r="TZL28" s="103"/>
      <c r="TZM28" s="103"/>
      <c r="TZN28" s="103"/>
      <c r="TZO28" s="103"/>
      <c r="TZP28" s="103"/>
      <c r="TZQ28" s="103"/>
      <c r="TZR28" s="103"/>
      <c r="TZS28" s="103"/>
      <c r="TZT28" s="103"/>
      <c r="TZU28" s="103"/>
      <c r="TZV28" s="103"/>
      <c r="TZW28" s="103"/>
      <c r="TZX28" s="103"/>
      <c r="TZY28" s="103"/>
      <c r="TZZ28" s="103"/>
      <c r="UAA28" s="103"/>
      <c r="UAB28" s="103"/>
      <c r="UAC28" s="103"/>
      <c r="UAD28" s="103"/>
      <c r="UAE28" s="103"/>
      <c r="UAF28" s="103"/>
      <c r="UAG28" s="103"/>
      <c r="UAH28" s="103"/>
      <c r="UAI28" s="103"/>
      <c r="UAJ28" s="103"/>
      <c r="UAK28" s="103"/>
      <c r="UAL28" s="103"/>
      <c r="UAM28" s="103"/>
      <c r="UAN28" s="103"/>
      <c r="UAO28" s="103"/>
      <c r="UAP28" s="103"/>
      <c r="UAQ28" s="103"/>
      <c r="UAR28" s="103"/>
      <c r="UAS28" s="103"/>
      <c r="UAT28" s="103"/>
      <c r="UAU28" s="103"/>
      <c r="UAV28" s="103"/>
      <c r="UAW28" s="103"/>
      <c r="UAX28" s="103"/>
      <c r="UAY28" s="103"/>
      <c r="UAZ28" s="103"/>
      <c r="UBA28" s="103"/>
      <c r="UBB28" s="103"/>
      <c r="UBC28" s="103"/>
      <c r="UBD28" s="103"/>
      <c r="UBE28" s="103"/>
      <c r="UBF28" s="103"/>
      <c r="UBG28" s="103"/>
      <c r="UBH28" s="103"/>
      <c r="UBI28" s="103"/>
      <c r="UBJ28" s="103"/>
      <c r="UBK28" s="103"/>
      <c r="UBL28" s="103"/>
      <c r="UBM28" s="103"/>
      <c r="UBN28" s="103"/>
      <c r="UBO28" s="103"/>
      <c r="UBP28" s="103"/>
      <c r="UBQ28" s="103"/>
      <c r="UBR28" s="103"/>
      <c r="UBS28" s="103"/>
      <c r="UBT28" s="103"/>
      <c r="UBU28" s="103"/>
      <c r="UBV28" s="103"/>
      <c r="UBW28" s="103"/>
      <c r="UBX28" s="103"/>
      <c r="UBY28" s="103"/>
      <c r="UBZ28" s="103"/>
      <c r="UCA28" s="103"/>
      <c r="UCB28" s="103"/>
      <c r="UCC28" s="103"/>
      <c r="UCD28" s="103"/>
      <c r="UCE28" s="103"/>
      <c r="UCF28" s="103"/>
      <c r="UCG28" s="103"/>
      <c r="UCH28" s="103"/>
      <c r="UCI28" s="103"/>
      <c r="UCJ28" s="103"/>
      <c r="UCK28" s="103"/>
      <c r="UCL28" s="103"/>
      <c r="UCM28" s="103"/>
      <c r="UCN28" s="103"/>
      <c r="UCO28" s="103"/>
      <c r="UCP28" s="103"/>
      <c r="UCQ28" s="103"/>
      <c r="UCR28" s="103"/>
      <c r="UCS28" s="103"/>
      <c r="UCT28" s="103"/>
      <c r="UCU28" s="103"/>
      <c r="UCV28" s="103"/>
      <c r="UCW28" s="103"/>
      <c r="UCX28" s="103"/>
      <c r="UCY28" s="103"/>
      <c r="UCZ28" s="103"/>
      <c r="UDA28" s="103"/>
      <c r="UDB28" s="103"/>
      <c r="UDC28" s="103"/>
      <c r="UDD28" s="103"/>
      <c r="UDE28" s="103"/>
      <c r="UDF28" s="103"/>
      <c r="UDG28" s="103"/>
      <c r="UDH28" s="103"/>
      <c r="UDI28" s="103"/>
      <c r="UDJ28" s="103"/>
      <c r="UDK28" s="103"/>
      <c r="UDL28" s="103"/>
      <c r="UDM28" s="103"/>
      <c r="UDN28" s="103"/>
      <c r="UDO28" s="103"/>
      <c r="UDP28" s="103"/>
      <c r="UDQ28" s="103"/>
      <c r="UDR28" s="103"/>
      <c r="UDS28" s="103"/>
      <c r="UDT28" s="103"/>
      <c r="UDU28" s="103"/>
      <c r="UDV28" s="103"/>
      <c r="UDW28" s="103"/>
      <c r="UDX28" s="103"/>
      <c r="UDY28" s="103"/>
      <c r="UDZ28" s="103"/>
      <c r="UEA28" s="103"/>
      <c r="UEB28" s="103"/>
      <c r="UEC28" s="103"/>
      <c r="UED28" s="103"/>
      <c r="UEE28" s="103"/>
      <c r="UEF28" s="103"/>
      <c r="UEG28" s="103"/>
      <c r="UEH28" s="103"/>
      <c r="UEI28" s="103"/>
      <c r="UEJ28" s="103"/>
      <c r="UEK28" s="103"/>
      <c r="UEL28" s="103"/>
      <c r="UEM28" s="103"/>
      <c r="UEN28" s="103"/>
      <c r="UEO28" s="103"/>
      <c r="UEP28" s="103"/>
      <c r="UEQ28" s="103"/>
      <c r="UER28" s="103"/>
      <c r="UES28" s="103"/>
      <c r="UET28" s="103"/>
      <c r="UEU28" s="103"/>
      <c r="UEV28" s="103"/>
      <c r="UEW28" s="103"/>
      <c r="UEX28" s="103"/>
      <c r="UEY28" s="103"/>
      <c r="UEZ28" s="103"/>
      <c r="UFA28" s="103"/>
      <c r="UFB28" s="103"/>
      <c r="UFC28" s="103"/>
      <c r="UFD28" s="103"/>
      <c r="UFE28" s="103"/>
      <c r="UFF28" s="103"/>
      <c r="UFG28" s="103"/>
      <c r="UFH28" s="103"/>
      <c r="UFI28" s="103"/>
      <c r="UFJ28" s="103"/>
      <c r="UFK28" s="103"/>
      <c r="UFL28" s="103"/>
      <c r="UFM28" s="103"/>
      <c r="UFN28" s="103"/>
      <c r="UFO28" s="103"/>
      <c r="UFP28" s="103"/>
      <c r="UFQ28" s="103"/>
      <c r="UFR28" s="103"/>
      <c r="UFS28" s="103"/>
      <c r="UFT28" s="103"/>
      <c r="UFU28" s="103"/>
      <c r="UFV28" s="103"/>
      <c r="UFW28" s="103"/>
      <c r="UFX28" s="103"/>
      <c r="UFY28" s="103"/>
      <c r="UFZ28" s="103"/>
      <c r="UGA28" s="103"/>
      <c r="UGB28" s="103"/>
      <c r="UGC28" s="103"/>
      <c r="UGD28" s="103"/>
      <c r="UGE28" s="103"/>
      <c r="UGF28" s="103"/>
      <c r="UGG28" s="103"/>
      <c r="UGH28" s="103"/>
      <c r="UGI28" s="103"/>
      <c r="UGJ28" s="103"/>
      <c r="UGK28" s="103"/>
      <c r="UGL28" s="103"/>
      <c r="UGM28" s="103"/>
      <c r="UGN28" s="103"/>
      <c r="UGO28" s="103"/>
      <c r="UGP28" s="103"/>
      <c r="UGQ28" s="103"/>
      <c r="UGR28" s="103"/>
      <c r="UGS28" s="103"/>
      <c r="UGT28" s="103"/>
      <c r="UGU28" s="103"/>
      <c r="UGV28" s="103"/>
      <c r="UGW28" s="103"/>
      <c r="UGX28" s="103"/>
      <c r="UGY28" s="103"/>
      <c r="UGZ28" s="103"/>
      <c r="UHA28" s="103"/>
      <c r="UHB28" s="103"/>
      <c r="UHC28" s="103"/>
      <c r="UHD28" s="103"/>
      <c r="UHE28" s="103"/>
      <c r="UHF28" s="103"/>
      <c r="UHG28" s="103"/>
      <c r="UHH28" s="103"/>
      <c r="UHI28" s="103"/>
      <c r="UHJ28" s="103"/>
      <c r="UHK28" s="103"/>
      <c r="UHL28" s="103"/>
      <c r="UHM28" s="103"/>
      <c r="UHN28" s="103"/>
      <c r="UHO28" s="103"/>
      <c r="UHP28" s="103"/>
      <c r="UHQ28" s="103"/>
      <c r="UHR28" s="103"/>
      <c r="UHS28" s="103"/>
      <c r="UHT28" s="103"/>
      <c r="UHU28" s="103"/>
      <c r="UHV28" s="103"/>
      <c r="UHW28" s="103"/>
      <c r="UHX28" s="103"/>
      <c r="UHY28" s="103"/>
      <c r="UHZ28" s="103"/>
      <c r="UIA28" s="103"/>
      <c r="UIB28" s="103"/>
      <c r="UIC28" s="103"/>
      <c r="UID28" s="103"/>
      <c r="UIE28" s="103"/>
      <c r="UIF28" s="103"/>
      <c r="UIG28" s="103"/>
      <c r="UIH28" s="103"/>
      <c r="UII28" s="103"/>
      <c r="UIJ28" s="103"/>
      <c r="UIK28" s="103"/>
      <c r="UIL28" s="103"/>
      <c r="UIM28" s="103"/>
      <c r="UIN28" s="103"/>
      <c r="UIO28" s="103"/>
      <c r="UIP28" s="103"/>
      <c r="UIQ28" s="103"/>
      <c r="UIR28" s="103"/>
      <c r="UIS28" s="103"/>
      <c r="UIT28" s="103"/>
      <c r="UIU28" s="103"/>
      <c r="UIV28" s="103"/>
      <c r="UIW28" s="103"/>
      <c r="UIX28" s="103"/>
      <c r="UIY28" s="103"/>
      <c r="UIZ28" s="103"/>
      <c r="UJA28" s="103"/>
      <c r="UJB28" s="103"/>
      <c r="UJC28" s="103"/>
      <c r="UJD28" s="103"/>
      <c r="UJE28" s="103"/>
      <c r="UJF28" s="103"/>
      <c r="UJG28" s="103"/>
      <c r="UJH28" s="103"/>
      <c r="UJI28" s="103"/>
      <c r="UJJ28" s="103"/>
      <c r="UJK28" s="103"/>
      <c r="UJL28" s="103"/>
      <c r="UJM28" s="103"/>
      <c r="UJN28" s="103"/>
      <c r="UJO28" s="103"/>
      <c r="UJP28" s="103"/>
      <c r="UJQ28" s="103"/>
      <c r="UJR28" s="103"/>
      <c r="UJS28" s="103"/>
      <c r="UJT28" s="103"/>
      <c r="UJU28" s="103"/>
      <c r="UJV28" s="103"/>
      <c r="UJW28" s="103"/>
      <c r="UJX28" s="103"/>
      <c r="UJY28" s="103"/>
      <c r="UJZ28" s="103"/>
      <c r="UKA28" s="103"/>
      <c r="UKB28" s="103"/>
      <c r="UKC28" s="103"/>
      <c r="UKD28" s="103"/>
      <c r="UKE28" s="103"/>
      <c r="UKF28" s="103"/>
      <c r="UKG28" s="103"/>
      <c r="UKH28" s="103"/>
      <c r="UKI28" s="103"/>
      <c r="UKJ28" s="103"/>
      <c r="UKK28" s="103"/>
      <c r="UKL28" s="103"/>
      <c r="UKM28" s="103"/>
      <c r="UKN28" s="103"/>
      <c r="UKO28" s="103"/>
      <c r="UKP28" s="103"/>
      <c r="UKQ28" s="103"/>
      <c r="UKR28" s="103"/>
      <c r="UKS28" s="103"/>
      <c r="UKT28" s="103"/>
      <c r="UKU28" s="103"/>
      <c r="UKV28" s="103"/>
      <c r="UKW28" s="103"/>
      <c r="UKX28" s="103"/>
      <c r="UKY28" s="103"/>
      <c r="UKZ28" s="103"/>
      <c r="ULA28" s="103"/>
      <c r="ULB28" s="103"/>
      <c r="ULC28" s="103"/>
      <c r="ULD28" s="103"/>
      <c r="ULE28" s="103"/>
      <c r="ULF28" s="103"/>
      <c r="ULG28" s="103"/>
      <c r="ULH28" s="103"/>
      <c r="ULI28" s="103"/>
      <c r="ULJ28" s="103"/>
      <c r="ULK28" s="103"/>
      <c r="ULL28" s="103"/>
      <c r="ULM28" s="103"/>
      <c r="ULN28" s="103"/>
      <c r="ULO28" s="103"/>
      <c r="ULP28" s="103"/>
      <c r="ULQ28" s="103"/>
      <c r="ULR28" s="103"/>
      <c r="ULS28" s="103"/>
      <c r="ULT28" s="103"/>
      <c r="ULU28" s="103"/>
      <c r="ULV28" s="103"/>
      <c r="ULW28" s="103"/>
      <c r="ULX28" s="103"/>
      <c r="ULY28" s="103"/>
      <c r="ULZ28" s="103"/>
      <c r="UMA28" s="103"/>
      <c r="UMB28" s="103"/>
      <c r="UMC28" s="103"/>
      <c r="UMD28" s="103"/>
      <c r="UME28" s="103"/>
      <c r="UMF28" s="103"/>
      <c r="UMG28" s="103"/>
      <c r="UMH28" s="103"/>
      <c r="UMI28" s="103"/>
      <c r="UMJ28" s="103"/>
      <c r="UMK28" s="103"/>
      <c r="UML28" s="103"/>
      <c r="UMM28" s="103"/>
      <c r="UMN28" s="103"/>
      <c r="UMO28" s="103"/>
      <c r="UMP28" s="103"/>
      <c r="UMQ28" s="103"/>
      <c r="UMR28" s="103"/>
      <c r="UMS28" s="103"/>
      <c r="UMT28" s="103"/>
      <c r="UMU28" s="103"/>
      <c r="UMV28" s="103"/>
      <c r="UMW28" s="103"/>
      <c r="UMX28" s="103"/>
      <c r="UMY28" s="103"/>
      <c r="UMZ28" s="103"/>
      <c r="UNA28" s="103"/>
      <c r="UNB28" s="103"/>
      <c r="UNC28" s="103"/>
      <c r="UND28" s="103"/>
      <c r="UNE28" s="103"/>
      <c r="UNF28" s="103"/>
      <c r="UNG28" s="103"/>
      <c r="UNH28" s="103"/>
      <c r="UNI28" s="103"/>
      <c r="UNJ28" s="103"/>
      <c r="UNK28" s="103"/>
      <c r="UNL28" s="103"/>
      <c r="UNM28" s="103"/>
      <c r="UNN28" s="103"/>
      <c r="UNO28" s="103"/>
      <c r="UNP28" s="103"/>
      <c r="UNQ28" s="103"/>
      <c r="UNR28" s="103"/>
      <c r="UNS28" s="103"/>
      <c r="UNT28" s="103"/>
      <c r="UNU28" s="103"/>
      <c r="UNV28" s="103"/>
      <c r="UNW28" s="103"/>
      <c r="UNX28" s="103"/>
      <c r="UNY28" s="103"/>
      <c r="UNZ28" s="103"/>
      <c r="UOA28" s="103"/>
      <c r="UOB28" s="103"/>
      <c r="UOC28" s="103"/>
      <c r="UOD28" s="103"/>
      <c r="UOE28" s="103"/>
      <c r="UOF28" s="103"/>
      <c r="UOG28" s="103"/>
      <c r="UOH28" s="103"/>
      <c r="UOI28" s="103"/>
      <c r="UOJ28" s="103"/>
      <c r="UOK28" s="103"/>
      <c r="UOL28" s="103"/>
      <c r="UOM28" s="103"/>
      <c r="UON28" s="103"/>
      <c r="UOO28" s="103"/>
      <c r="UOP28" s="103"/>
      <c r="UOQ28" s="103"/>
      <c r="UOR28" s="103"/>
      <c r="UOS28" s="103"/>
      <c r="UOT28" s="103"/>
      <c r="UOU28" s="103"/>
      <c r="UOV28" s="103"/>
      <c r="UOW28" s="103"/>
      <c r="UOX28" s="103"/>
      <c r="UOY28" s="103"/>
      <c r="UOZ28" s="103"/>
      <c r="UPA28" s="103"/>
      <c r="UPB28" s="103"/>
      <c r="UPC28" s="103"/>
      <c r="UPD28" s="103"/>
      <c r="UPE28" s="103"/>
      <c r="UPF28" s="103"/>
      <c r="UPG28" s="103"/>
      <c r="UPH28" s="103"/>
      <c r="UPI28" s="103"/>
      <c r="UPJ28" s="103"/>
      <c r="UPK28" s="103"/>
      <c r="UPL28" s="103"/>
      <c r="UPM28" s="103"/>
      <c r="UPN28" s="103"/>
      <c r="UPO28" s="103"/>
      <c r="UPP28" s="103"/>
      <c r="UPQ28" s="103"/>
      <c r="UPR28" s="103"/>
      <c r="UPS28" s="103"/>
      <c r="UPT28" s="103"/>
      <c r="UPU28" s="103"/>
      <c r="UPV28" s="103"/>
      <c r="UPW28" s="103"/>
      <c r="UPX28" s="103"/>
      <c r="UPY28" s="103"/>
      <c r="UPZ28" s="103"/>
      <c r="UQA28" s="103"/>
      <c r="UQB28" s="103"/>
      <c r="UQC28" s="103"/>
      <c r="UQD28" s="103"/>
      <c r="UQE28" s="103"/>
      <c r="UQF28" s="103"/>
      <c r="UQG28" s="103"/>
      <c r="UQH28" s="103"/>
      <c r="UQI28" s="103"/>
      <c r="UQJ28" s="103"/>
      <c r="UQK28" s="103"/>
      <c r="UQL28" s="103"/>
      <c r="UQM28" s="103"/>
      <c r="UQN28" s="103"/>
      <c r="UQO28" s="103"/>
      <c r="UQP28" s="103"/>
      <c r="UQQ28" s="103"/>
      <c r="UQR28" s="103"/>
      <c r="UQS28" s="103"/>
      <c r="UQT28" s="103"/>
      <c r="UQU28" s="103"/>
      <c r="UQV28" s="103"/>
      <c r="UQW28" s="103"/>
      <c r="UQX28" s="103"/>
      <c r="UQY28" s="103"/>
      <c r="UQZ28" s="103"/>
      <c r="URA28" s="103"/>
      <c r="URB28" s="103"/>
      <c r="URC28" s="103"/>
      <c r="URD28" s="103"/>
      <c r="URE28" s="103"/>
      <c r="URF28" s="103"/>
      <c r="URG28" s="103"/>
      <c r="URH28" s="103"/>
      <c r="URI28" s="103"/>
      <c r="URJ28" s="103"/>
      <c r="URK28" s="103"/>
      <c r="URL28" s="103"/>
      <c r="URM28" s="103"/>
      <c r="URN28" s="103"/>
      <c r="URO28" s="103"/>
      <c r="URP28" s="103"/>
      <c r="URQ28" s="103"/>
      <c r="URR28" s="103"/>
      <c r="URS28" s="103"/>
      <c r="URT28" s="103"/>
      <c r="URU28" s="103"/>
      <c r="URV28" s="103"/>
      <c r="URW28" s="103"/>
      <c r="URX28" s="103"/>
      <c r="URY28" s="103"/>
      <c r="URZ28" s="103"/>
      <c r="USA28" s="103"/>
      <c r="USB28" s="103"/>
      <c r="USC28" s="103"/>
      <c r="USD28" s="103"/>
      <c r="USE28" s="103"/>
      <c r="USF28" s="103"/>
      <c r="USG28" s="103"/>
      <c r="USH28" s="103"/>
      <c r="USI28" s="103"/>
      <c r="USJ28" s="103"/>
      <c r="USK28" s="103"/>
      <c r="USL28" s="103"/>
      <c r="USM28" s="103"/>
      <c r="USN28" s="103"/>
      <c r="USO28" s="103"/>
      <c r="USP28" s="103"/>
      <c r="USQ28" s="103"/>
      <c r="USR28" s="103"/>
      <c r="USS28" s="103"/>
      <c r="UST28" s="103"/>
      <c r="USU28" s="103"/>
      <c r="USV28" s="103"/>
      <c r="USW28" s="103"/>
      <c r="USX28" s="103"/>
      <c r="USY28" s="103"/>
      <c r="USZ28" s="103"/>
      <c r="UTA28" s="103"/>
      <c r="UTB28" s="103"/>
      <c r="UTC28" s="103"/>
      <c r="UTD28" s="103"/>
      <c r="UTE28" s="103"/>
      <c r="UTF28" s="103"/>
      <c r="UTG28" s="103"/>
      <c r="UTH28" s="103"/>
      <c r="UTI28" s="103"/>
      <c r="UTJ28" s="103"/>
      <c r="UTK28" s="103"/>
      <c r="UTL28" s="103"/>
      <c r="UTM28" s="103"/>
      <c r="UTN28" s="103"/>
      <c r="UTO28" s="103"/>
      <c r="UTP28" s="103"/>
      <c r="UTQ28" s="103"/>
      <c r="UTR28" s="103"/>
      <c r="UTS28" s="103"/>
      <c r="UTT28" s="103"/>
      <c r="UTU28" s="103"/>
      <c r="UTV28" s="103"/>
      <c r="UTW28" s="103"/>
      <c r="UTX28" s="103"/>
      <c r="UTY28" s="103"/>
      <c r="UTZ28" s="103"/>
      <c r="UUA28" s="103"/>
      <c r="UUB28" s="103"/>
      <c r="UUC28" s="103"/>
      <c r="UUD28" s="103"/>
      <c r="UUE28" s="103"/>
      <c r="UUF28" s="103"/>
      <c r="UUG28" s="103"/>
      <c r="UUH28" s="103"/>
      <c r="UUI28" s="103"/>
      <c r="UUJ28" s="103"/>
      <c r="UUK28" s="103"/>
      <c r="UUL28" s="103"/>
      <c r="UUM28" s="103"/>
      <c r="UUN28" s="103"/>
      <c r="UUO28" s="103"/>
      <c r="UUP28" s="103"/>
      <c r="UUQ28" s="103"/>
      <c r="UUR28" s="103"/>
      <c r="UUS28" s="103"/>
      <c r="UUT28" s="103"/>
      <c r="UUU28" s="103"/>
      <c r="UUV28" s="103"/>
      <c r="UUW28" s="103"/>
      <c r="UUX28" s="103"/>
      <c r="UUY28" s="103"/>
      <c r="UUZ28" s="103"/>
      <c r="UVA28" s="103"/>
      <c r="UVB28" s="103"/>
      <c r="UVC28" s="103"/>
      <c r="UVD28" s="103"/>
      <c r="UVE28" s="103"/>
      <c r="UVF28" s="103"/>
      <c r="UVG28" s="103"/>
      <c r="UVH28" s="103"/>
      <c r="UVI28" s="103"/>
      <c r="UVJ28" s="103"/>
      <c r="UVK28" s="103"/>
      <c r="UVL28" s="103"/>
      <c r="UVM28" s="103"/>
      <c r="UVN28" s="103"/>
      <c r="UVO28" s="103"/>
      <c r="UVP28" s="103"/>
      <c r="UVQ28" s="103"/>
      <c r="UVR28" s="103"/>
      <c r="UVS28" s="103"/>
      <c r="UVT28" s="103"/>
      <c r="UVU28" s="103"/>
      <c r="UVV28" s="103"/>
      <c r="UVW28" s="103"/>
      <c r="UVX28" s="103"/>
      <c r="UVY28" s="103"/>
      <c r="UVZ28" s="103"/>
      <c r="UWA28" s="103"/>
      <c r="UWB28" s="103"/>
      <c r="UWC28" s="103"/>
      <c r="UWD28" s="103"/>
      <c r="UWE28" s="103"/>
      <c r="UWF28" s="103"/>
      <c r="UWG28" s="103"/>
      <c r="UWH28" s="103"/>
      <c r="UWI28" s="103"/>
      <c r="UWJ28" s="103"/>
      <c r="UWK28" s="103"/>
      <c r="UWL28" s="103"/>
      <c r="UWM28" s="103"/>
      <c r="UWN28" s="103"/>
      <c r="UWO28" s="103"/>
      <c r="UWP28" s="103"/>
      <c r="UWQ28" s="103"/>
      <c r="UWR28" s="103"/>
      <c r="UWS28" s="103"/>
      <c r="UWT28" s="103"/>
      <c r="UWU28" s="103"/>
      <c r="UWV28" s="103"/>
      <c r="UWW28" s="103"/>
      <c r="UWX28" s="103"/>
      <c r="UWY28" s="103"/>
      <c r="UWZ28" s="103"/>
      <c r="UXA28" s="103"/>
      <c r="UXB28" s="103"/>
      <c r="UXC28" s="103"/>
      <c r="UXD28" s="103"/>
      <c r="UXE28" s="103"/>
      <c r="UXF28" s="103"/>
      <c r="UXG28" s="103"/>
      <c r="UXH28" s="103"/>
      <c r="UXI28" s="103"/>
      <c r="UXJ28" s="103"/>
      <c r="UXK28" s="103"/>
      <c r="UXL28" s="103"/>
      <c r="UXM28" s="103"/>
      <c r="UXN28" s="103"/>
      <c r="UXO28" s="103"/>
      <c r="UXP28" s="103"/>
      <c r="UXQ28" s="103"/>
      <c r="UXR28" s="103"/>
      <c r="UXS28" s="103"/>
      <c r="UXT28" s="103"/>
      <c r="UXU28" s="103"/>
      <c r="UXV28" s="103"/>
      <c r="UXW28" s="103"/>
      <c r="UXX28" s="103"/>
      <c r="UXY28" s="103"/>
      <c r="UXZ28" s="103"/>
      <c r="UYA28" s="103"/>
      <c r="UYB28" s="103"/>
      <c r="UYC28" s="103"/>
      <c r="UYD28" s="103"/>
      <c r="UYE28" s="103"/>
      <c r="UYF28" s="103"/>
      <c r="UYG28" s="103"/>
      <c r="UYH28" s="103"/>
      <c r="UYI28" s="103"/>
      <c r="UYJ28" s="103"/>
      <c r="UYK28" s="103"/>
      <c r="UYL28" s="103"/>
      <c r="UYM28" s="103"/>
      <c r="UYN28" s="103"/>
      <c r="UYO28" s="103"/>
      <c r="UYP28" s="103"/>
      <c r="UYQ28" s="103"/>
      <c r="UYR28" s="103"/>
      <c r="UYS28" s="103"/>
      <c r="UYT28" s="103"/>
      <c r="UYU28" s="103"/>
      <c r="UYV28" s="103"/>
      <c r="UYW28" s="103"/>
      <c r="UYX28" s="103"/>
      <c r="UYY28" s="103"/>
      <c r="UYZ28" s="103"/>
      <c r="UZA28" s="103"/>
      <c r="UZB28" s="103"/>
      <c r="UZC28" s="103"/>
      <c r="UZD28" s="103"/>
      <c r="UZE28" s="103"/>
      <c r="UZF28" s="103"/>
      <c r="UZG28" s="103"/>
      <c r="UZH28" s="103"/>
      <c r="UZI28" s="103"/>
      <c r="UZJ28" s="103"/>
      <c r="UZK28" s="103"/>
      <c r="UZL28" s="103"/>
      <c r="UZM28" s="103"/>
      <c r="UZN28" s="103"/>
      <c r="UZO28" s="103"/>
      <c r="UZP28" s="103"/>
      <c r="UZQ28" s="103"/>
      <c r="UZR28" s="103"/>
      <c r="UZS28" s="103"/>
      <c r="UZT28" s="103"/>
      <c r="UZU28" s="103"/>
      <c r="UZV28" s="103"/>
      <c r="UZW28" s="103"/>
      <c r="UZX28" s="103"/>
      <c r="UZY28" s="103"/>
      <c r="UZZ28" s="103"/>
      <c r="VAA28" s="103"/>
      <c r="VAB28" s="103"/>
      <c r="VAC28" s="103"/>
      <c r="VAD28" s="103"/>
      <c r="VAE28" s="103"/>
      <c r="VAF28" s="103"/>
      <c r="VAG28" s="103"/>
      <c r="VAH28" s="103"/>
      <c r="VAI28" s="103"/>
      <c r="VAJ28" s="103"/>
      <c r="VAK28" s="103"/>
      <c r="VAL28" s="103"/>
      <c r="VAM28" s="103"/>
      <c r="VAN28" s="103"/>
      <c r="VAO28" s="103"/>
      <c r="VAP28" s="103"/>
      <c r="VAQ28" s="103"/>
      <c r="VAR28" s="103"/>
      <c r="VAS28" s="103"/>
      <c r="VAT28" s="103"/>
      <c r="VAU28" s="103"/>
      <c r="VAV28" s="103"/>
      <c r="VAW28" s="103"/>
      <c r="VAX28" s="103"/>
      <c r="VAY28" s="103"/>
      <c r="VAZ28" s="103"/>
      <c r="VBA28" s="103"/>
      <c r="VBB28" s="103"/>
      <c r="VBC28" s="103"/>
      <c r="VBD28" s="103"/>
      <c r="VBE28" s="103"/>
      <c r="VBF28" s="103"/>
      <c r="VBG28" s="103"/>
      <c r="VBH28" s="103"/>
      <c r="VBI28" s="103"/>
      <c r="VBJ28" s="103"/>
      <c r="VBK28" s="103"/>
      <c r="VBL28" s="103"/>
      <c r="VBM28" s="103"/>
      <c r="VBN28" s="103"/>
      <c r="VBO28" s="103"/>
      <c r="VBP28" s="103"/>
      <c r="VBQ28" s="103"/>
      <c r="VBR28" s="103"/>
      <c r="VBS28" s="103"/>
      <c r="VBT28" s="103"/>
      <c r="VBU28" s="103"/>
      <c r="VBV28" s="103"/>
      <c r="VBW28" s="103"/>
      <c r="VBX28" s="103"/>
      <c r="VBY28" s="103"/>
      <c r="VBZ28" s="103"/>
      <c r="VCA28" s="103"/>
      <c r="VCB28" s="103"/>
      <c r="VCC28" s="103"/>
      <c r="VCD28" s="103"/>
      <c r="VCE28" s="103"/>
      <c r="VCF28" s="103"/>
      <c r="VCG28" s="103"/>
      <c r="VCH28" s="103"/>
      <c r="VCI28" s="103"/>
      <c r="VCJ28" s="103"/>
      <c r="VCK28" s="103"/>
      <c r="VCL28" s="103"/>
      <c r="VCM28" s="103"/>
      <c r="VCN28" s="103"/>
      <c r="VCO28" s="103"/>
      <c r="VCP28" s="103"/>
      <c r="VCQ28" s="103"/>
      <c r="VCR28" s="103"/>
      <c r="VCS28" s="103"/>
      <c r="VCT28" s="103"/>
      <c r="VCU28" s="103"/>
      <c r="VCV28" s="103"/>
      <c r="VCW28" s="103"/>
      <c r="VCX28" s="103"/>
      <c r="VCY28" s="103"/>
      <c r="VCZ28" s="103"/>
      <c r="VDA28" s="103"/>
      <c r="VDB28" s="103"/>
      <c r="VDC28" s="103"/>
      <c r="VDD28" s="103"/>
      <c r="VDE28" s="103"/>
      <c r="VDF28" s="103"/>
      <c r="VDG28" s="103"/>
      <c r="VDH28" s="103"/>
      <c r="VDI28" s="103"/>
      <c r="VDJ28" s="103"/>
      <c r="VDK28" s="103"/>
      <c r="VDL28" s="103"/>
      <c r="VDM28" s="103"/>
      <c r="VDN28" s="103"/>
      <c r="VDO28" s="103"/>
      <c r="VDP28" s="103"/>
      <c r="VDQ28" s="103"/>
      <c r="VDR28" s="103"/>
      <c r="VDS28" s="103"/>
      <c r="VDT28" s="103"/>
      <c r="VDU28" s="103"/>
      <c r="VDV28" s="103"/>
      <c r="VDW28" s="103"/>
      <c r="VDX28" s="103"/>
      <c r="VDY28" s="103"/>
      <c r="VDZ28" s="103"/>
      <c r="VEA28" s="103"/>
      <c r="VEB28" s="103"/>
      <c r="VEC28" s="103"/>
      <c r="VED28" s="103"/>
      <c r="VEE28" s="103"/>
      <c r="VEF28" s="103"/>
      <c r="VEG28" s="103"/>
      <c r="VEH28" s="103"/>
      <c r="VEI28" s="103"/>
      <c r="VEJ28" s="103"/>
      <c r="VEK28" s="103"/>
      <c r="VEL28" s="103"/>
      <c r="VEM28" s="103"/>
      <c r="VEN28" s="103"/>
      <c r="VEO28" s="103"/>
      <c r="VEP28" s="103"/>
      <c r="VEQ28" s="103"/>
      <c r="VER28" s="103"/>
      <c r="VES28" s="103"/>
      <c r="VET28" s="103"/>
      <c r="VEU28" s="103"/>
      <c r="VEV28" s="103"/>
      <c r="VEW28" s="103"/>
      <c r="VEX28" s="103"/>
      <c r="VEY28" s="103"/>
      <c r="VEZ28" s="103"/>
      <c r="VFA28" s="103"/>
      <c r="VFB28" s="103"/>
      <c r="VFC28" s="103"/>
      <c r="VFD28" s="103"/>
      <c r="VFE28" s="103"/>
      <c r="VFF28" s="103"/>
      <c r="VFG28" s="103"/>
      <c r="VFH28" s="103"/>
      <c r="VFI28" s="103"/>
      <c r="VFJ28" s="103"/>
      <c r="VFK28" s="103"/>
      <c r="VFL28" s="103"/>
      <c r="VFM28" s="103"/>
      <c r="VFN28" s="103"/>
      <c r="VFO28" s="103"/>
      <c r="VFP28" s="103"/>
      <c r="VFQ28" s="103"/>
      <c r="VFR28" s="103"/>
      <c r="VFS28" s="103"/>
      <c r="VFT28" s="103"/>
      <c r="VFU28" s="103"/>
      <c r="VFV28" s="103"/>
      <c r="VFW28" s="103"/>
      <c r="VFX28" s="103"/>
      <c r="VFY28" s="103"/>
      <c r="VFZ28" s="103"/>
      <c r="VGA28" s="103"/>
      <c r="VGB28" s="103"/>
      <c r="VGC28" s="103"/>
      <c r="VGD28" s="103"/>
      <c r="VGE28" s="103"/>
      <c r="VGF28" s="103"/>
      <c r="VGG28" s="103"/>
      <c r="VGH28" s="103"/>
      <c r="VGI28" s="103"/>
      <c r="VGJ28" s="103"/>
      <c r="VGK28" s="103"/>
      <c r="VGL28" s="103"/>
      <c r="VGM28" s="103"/>
      <c r="VGN28" s="103"/>
      <c r="VGO28" s="103"/>
      <c r="VGP28" s="103"/>
      <c r="VGQ28" s="103"/>
      <c r="VGR28" s="103"/>
      <c r="VGS28" s="103"/>
      <c r="VGT28" s="103"/>
      <c r="VGU28" s="103"/>
      <c r="VGV28" s="103"/>
      <c r="VGW28" s="103"/>
      <c r="VGX28" s="103"/>
      <c r="VGY28" s="103"/>
      <c r="VGZ28" s="103"/>
      <c r="VHA28" s="103"/>
      <c r="VHB28" s="103"/>
      <c r="VHC28" s="103"/>
      <c r="VHD28" s="103"/>
      <c r="VHE28" s="103"/>
      <c r="VHF28" s="103"/>
      <c r="VHG28" s="103"/>
      <c r="VHH28" s="103"/>
      <c r="VHI28" s="103"/>
      <c r="VHJ28" s="103"/>
      <c r="VHK28" s="103"/>
      <c r="VHL28" s="103"/>
      <c r="VHM28" s="103"/>
      <c r="VHN28" s="103"/>
      <c r="VHO28" s="103"/>
      <c r="VHP28" s="103"/>
      <c r="VHQ28" s="103"/>
      <c r="VHR28" s="103"/>
      <c r="VHS28" s="103"/>
      <c r="VHT28" s="103"/>
      <c r="VHU28" s="103"/>
      <c r="VHV28" s="103"/>
      <c r="VHW28" s="103"/>
      <c r="VHX28" s="103"/>
      <c r="VHY28" s="103"/>
      <c r="VHZ28" s="103"/>
      <c r="VIA28" s="103"/>
      <c r="VIB28" s="103"/>
      <c r="VIC28" s="103"/>
      <c r="VID28" s="103"/>
      <c r="VIE28" s="103"/>
      <c r="VIF28" s="103"/>
      <c r="VIG28" s="103"/>
      <c r="VIH28" s="103"/>
      <c r="VII28" s="103"/>
      <c r="VIJ28" s="103"/>
      <c r="VIK28" s="103"/>
      <c r="VIL28" s="103"/>
      <c r="VIM28" s="103"/>
      <c r="VIN28" s="103"/>
      <c r="VIO28" s="103"/>
      <c r="VIP28" s="103"/>
      <c r="VIQ28" s="103"/>
      <c r="VIR28" s="103"/>
      <c r="VIS28" s="103"/>
      <c r="VIT28" s="103"/>
      <c r="VIU28" s="103"/>
      <c r="VIV28" s="103"/>
      <c r="VIW28" s="103"/>
      <c r="VIX28" s="103"/>
      <c r="VIY28" s="103"/>
      <c r="VIZ28" s="103"/>
      <c r="VJA28" s="103"/>
      <c r="VJB28" s="103"/>
      <c r="VJC28" s="103"/>
      <c r="VJD28" s="103"/>
      <c r="VJE28" s="103"/>
      <c r="VJF28" s="103"/>
      <c r="VJG28" s="103"/>
      <c r="VJH28" s="103"/>
      <c r="VJI28" s="103"/>
      <c r="VJJ28" s="103"/>
      <c r="VJK28" s="103"/>
      <c r="VJL28" s="103"/>
      <c r="VJM28" s="103"/>
      <c r="VJN28" s="103"/>
      <c r="VJO28" s="103"/>
      <c r="VJP28" s="103"/>
      <c r="VJQ28" s="103"/>
      <c r="VJR28" s="103"/>
      <c r="VJS28" s="103"/>
      <c r="VJT28" s="103"/>
      <c r="VJU28" s="103"/>
      <c r="VJV28" s="103"/>
      <c r="VJW28" s="103"/>
      <c r="VJX28" s="103"/>
      <c r="VJY28" s="103"/>
      <c r="VJZ28" s="103"/>
      <c r="VKA28" s="103"/>
      <c r="VKB28" s="103"/>
      <c r="VKC28" s="103"/>
      <c r="VKD28" s="103"/>
      <c r="VKE28" s="103"/>
      <c r="VKF28" s="103"/>
      <c r="VKG28" s="103"/>
      <c r="VKH28" s="103"/>
      <c r="VKI28" s="103"/>
      <c r="VKJ28" s="103"/>
      <c r="VKK28" s="103"/>
      <c r="VKL28" s="103"/>
      <c r="VKM28" s="103"/>
      <c r="VKN28" s="103"/>
      <c r="VKO28" s="103"/>
      <c r="VKP28" s="103"/>
      <c r="VKQ28" s="103"/>
      <c r="VKR28" s="103"/>
      <c r="VKS28" s="103"/>
      <c r="VKT28" s="103"/>
      <c r="VKU28" s="103"/>
      <c r="VKV28" s="103"/>
      <c r="VKW28" s="103"/>
      <c r="VKX28" s="103"/>
      <c r="VKY28" s="103"/>
      <c r="VKZ28" s="103"/>
      <c r="VLA28" s="103"/>
      <c r="VLB28" s="103"/>
      <c r="VLC28" s="103"/>
      <c r="VLD28" s="103"/>
      <c r="VLE28" s="103"/>
      <c r="VLF28" s="103"/>
      <c r="VLG28" s="103"/>
      <c r="VLH28" s="103"/>
      <c r="VLI28" s="103"/>
      <c r="VLJ28" s="103"/>
      <c r="VLK28" s="103"/>
      <c r="VLL28" s="103"/>
      <c r="VLM28" s="103"/>
      <c r="VLN28" s="103"/>
      <c r="VLO28" s="103"/>
      <c r="VLP28" s="103"/>
      <c r="VLQ28" s="103"/>
      <c r="VLR28" s="103"/>
      <c r="VLS28" s="103"/>
      <c r="VLT28" s="103"/>
      <c r="VLU28" s="103"/>
      <c r="VLV28" s="103"/>
      <c r="VLW28" s="103"/>
      <c r="VLX28" s="103"/>
      <c r="VLY28" s="103"/>
      <c r="VLZ28" s="103"/>
      <c r="VMA28" s="103"/>
      <c r="VMB28" s="103"/>
      <c r="VMC28" s="103"/>
      <c r="VMD28" s="103"/>
      <c r="VME28" s="103"/>
      <c r="VMF28" s="103"/>
      <c r="VMG28" s="103"/>
      <c r="VMH28" s="103"/>
      <c r="VMI28" s="103"/>
      <c r="VMJ28" s="103"/>
      <c r="VMK28" s="103"/>
      <c r="VML28" s="103"/>
      <c r="VMM28" s="103"/>
      <c r="VMN28" s="103"/>
      <c r="VMO28" s="103"/>
      <c r="VMP28" s="103"/>
      <c r="VMQ28" s="103"/>
      <c r="VMR28" s="103"/>
      <c r="VMS28" s="103"/>
      <c r="VMT28" s="103"/>
      <c r="VMU28" s="103"/>
      <c r="VMV28" s="103"/>
      <c r="VMW28" s="103"/>
      <c r="VMX28" s="103"/>
      <c r="VMY28" s="103"/>
      <c r="VMZ28" s="103"/>
      <c r="VNA28" s="103"/>
      <c r="VNB28" s="103"/>
      <c r="VNC28" s="103"/>
      <c r="VND28" s="103"/>
      <c r="VNE28" s="103"/>
      <c r="VNF28" s="103"/>
      <c r="VNG28" s="103"/>
      <c r="VNH28" s="103"/>
      <c r="VNI28" s="103"/>
      <c r="VNJ28" s="103"/>
      <c r="VNK28" s="103"/>
      <c r="VNL28" s="103"/>
      <c r="VNM28" s="103"/>
      <c r="VNN28" s="103"/>
      <c r="VNO28" s="103"/>
      <c r="VNP28" s="103"/>
      <c r="VNQ28" s="103"/>
      <c r="VNR28" s="103"/>
      <c r="VNS28" s="103"/>
      <c r="VNT28" s="103"/>
      <c r="VNU28" s="103"/>
      <c r="VNV28" s="103"/>
      <c r="VNW28" s="103"/>
      <c r="VNX28" s="103"/>
      <c r="VNY28" s="103"/>
      <c r="VNZ28" s="103"/>
      <c r="VOA28" s="103"/>
      <c r="VOB28" s="103"/>
      <c r="VOC28" s="103"/>
      <c r="VOD28" s="103"/>
      <c r="VOE28" s="103"/>
      <c r="VOF28" s="103"/>
      <c r="VOG28" s="103"/>
      <c r="VOH28" s="103"/>
      <c r="VOI28" s="103"/>
      <c r="VOJ28" s="103"/>
      <c r="VOK28" s="103"/>
      <c r="VOL28" s="103"/>
      <c r="VOM28" s="103"/>
      <c r="VON28" s="103"/>
      <c r="VOO28" s="103"/>
      <c r="VOP28" s="103"/>
      <c r="VOQ28" s="103"/>
      <c r="VOR28" s="103"/>
      <c r="VOS28" s="103"/>
      <c r="VOT28" s="103"/>
      <c r="VOU28" s="103"/>
      <c r="VOV28" s="103"/>
      <c r="VOW28" s="103"/>
      <c r="VOX28" s="103"/>
      <c r="VOY28" s="103"/>
      <c r="VOZ28" s="103"/>
      <c r="VPA28" s="103"/>
      <c r="VPB28" s="103"/>
      <c r="VPC28" s="103"/>
      <c r="VPD28" s="103"/>
      <c r="VPE28" s="103"/>
      <c r="VPF28" s="103"/>
      <c r="VPG28" s="103"/>
      <c r="VPH28" s="103"/>
      <c r="VPI28" s="103"/>
      <c r="VPJ28" s="103"/>
      <c r="VPK28" s="103"/>
      <c r="VPL28" s="103"/>
      <c r="VPM28" s="103"/>
      <c r="VPN28" s="103"/>
      <c r="VPO28" s="103"/>
      <c r="VPP28" s="103"/>
      <c r="VPQ28" s="103"/>
      <c r="VPR28" s="103"/>
      <c r="VPS28" s="103"/>
      <c r="VPT28" s="103"/>
      <c r="VPU28" s="103"/>
      <c r="VPV28" s="103"/>
      <c r="VPW28" s="103"/>
      <c r="VPX28" s="103"/>
      <c r="VPY28" s="103"/>
      <c r="VPZ28" s="103"/>
      <c r="VQA28" s="103"/>
      <c r="VQB28" s="103"/>
      <c r="VQC28" s="103"/>
      <c r="VQD28" s="103"/>
      <c r="VQE28" s="103"/>
      <c r="VQF28" s="103"/>
      <c r="VQG28" s="103"/>
      <c r="VQH28" s="103"/>
      <c r="VQI28" s="103"/>
      <c r="VQJ28" s="103"/>
      <c r="VQK28" s="103"/>
      <c r="VQL28" s="103"/>
      <c r="VQM28" s="103"/>
      <c r="VQN28" s="103"/>
      <c r="VQO28" s="103"/>
      <c r="VQP28" s="103"/>
      <c r="VQQ28" s="103"/>
      <c r="VQR28" s="103"/>
      <c r="VQS28" s="103"/>
      <c r="VQT28" s="103"/>
      <c r="VQU28" s="103"/>
      <c r="VQV28" s="103"/>
      <c r="VQW28" s="103"/>
      <c r="VQX28" s="103"/>
      <c r="VQY28" s="103"/>
      <c r="VQZ28" s="103"/>
      <c r="VRA28" s="103"/>
      <c r="VRB28" s="103"/>
      <c r="VRC28" s="103"/>
      <c r="VRD28" s="103"/>
      <c r="VRE28" s="103"/>
      <c r="VRF28" s="103"/>
      <c r="VRG28" s="103"/>
      <c r="VRH28" s="103"/>
      <c r="VRI28" s="103"/>
      <c r="VRJ28" s="103"/>
      <c r="VRK28" s="103"/>
      <c r="VRL28" s="103"/>
      <c r="VRM28" s="103"/>
      <c r="VRN28" s="103"/>
      <c r="VRO28" s="103"/>
      <c r="VRP28" s="103"/>
      <c r="VRQ28" s="103"/>
      <c r="VRR28" s="103"/>
      <c r="VRS28" s="103"/>
      <c r="VRT28" s="103"/>
      <c r="VRU28" s="103"/>
      <c r="VRV28" s="103"/>
      <c r="VRW28" s="103"/>
      <c r="VRX28" s="103"/>
      <c r="VRY28" s="103"/>
      <c r="VRZ28" s="103"/>
      <c r="VSA28" s="103"/>
      <c r="VSB28" s="103"/>
      <c r="VSC28" s="103"/>
      <c r="VSD28" s="103"/>
      <c r="VSE28" s="103"/>
      <c r="VSF28" s="103"/>
      <c r="VSG28" s="103"/>
      <c r="VSH28" s="103"/>
      <c r="VSI28" s="103"/>
      <c r="VSJ28" s="103"/>
      <c r="VSK28" s="103"/>
      <c r="VSL28" s="103"/>
      <c r="VSM28" s="103"/>
      <c r="VSN28" s="103"/>
      <c r="VSO28" s="103"/>
      <c r="VSP28" s="103"/>
      <c r="VSQ28" s="103"/>
      <c r="VSR28" s="103"/>
      <c r="VSS28" s="103"/>
      <c r="VST28" s="103"/>
      <c r="VSU28" s="103"/>
      <c r="VSV28" s="103"/>
      <c r="VSW28" s="103"/>
      <c r="VSX28" s="103"/>
      <c r="VSY28" s="103"/>
      <c r="VSZ28" s="103"/>
      <c r="VTA28" s="103"/>
      <c r="VTB28" s="103"/>
      <c r="VTC28" s="103"/>
      <c r="VTD28" s="103"/>
      <c r="VTE28" s="103"/>
      <c r="VTF28" s="103"/>
      <c r="VTG28" s="103"/>
      <c r="VTH28" s="103"/>
      <c r="VTI28" s="103"/>
      <c r="VTJ28" s="103"/>
      <c r="VTK28" s="103"/>
      <c r="VTL28" s="103"/>
      <c r="VTM28" s="103"/>
      <c r="VTN28" s="103"/>
      <c r="VTO28" s="103"/>
      <c r="VTP28" s="103"/>
      <c r="VTQ28" s="103"/>
      <c r="VTR28" s="103"/>
      <c r="VTS28" s="103"/>
      <c r="VTT28" s="103"/>
      <c r="VTU28" s="103"/>
      <c r="VTV28" s="103"/>
      <c r="VTW28" s="103"/>
      <c r="VTX28" s="103"/>
      <c r="VTY28" s="103"/>
      <c r="VTZ28" s="103"/>
      <c r="VUA28" s="103"/>
      <c r="VUB28" s="103"/>
      <c r="VUC28" s="103"/>
      <c r="VUD28" s="103"/>
      <c r="VUE28" s="103"/>
      <c r="VUF28" s="103"/>
      <c r="VUG28" s="103"/>
      <c r="VUH28" s="103"/>
      <c r="VUI28" s="103"/>
      <c r="VUJ28" s="103"/>
      <c r="VUK28" s="103"/>
      <c r="VUL28" s="103"/>
      <c r="VUM28" s="103"/>
      <c r="VUN28" s="103"/>
      <c r="VUO28" s="103"/>
      <c r="VUP28" s="103"/>
      <c r="VUQ28" s="103"/>
      <c r="VUR28" s="103"/>
      <c r="VUS28" s="103"/>
      <c r="VUT28" s="103"/>
      <c r="VUU28" s="103"/>
      <c r="VUV28" s="103"/>
      <c r="VUW28" s="103"/>
      <c r="VUX28" s="103"/>
      <c r="VUY28" s="103"/>
      <c r="VUZ28" s="103"/>
      <c r="VVA28" s="103"/>
      <c r="VVB28" s="103"/>
      <c r="VVC28" s="103"/>
      <c r="VVD28" s="103"/>
      <c r="VVE28" s="103"/>
      <c r="VVF28" s="103"/>
      <c r="VVG28" s="103"/>
      <c r="VVH28" s="103"/>
      <c r="VVI28" s="103"/>
      <c r="VVJ28" s="103"/>
      <c r="VVK28" s="103"/>
      <c r="VVL28" s="103"/>
      <c r="VVM28" s="103"/>
      <c r="VVN28" s="103"/>
      <c r="VVO28" s="103"/>
      <c r="VVP28" s="103"/>
      <c r="VVQ28" s="103"/>
      <c r="VVR28" s="103"/>
      <c r="VVS28" s="103"/>
      <c r="VVT28" s="103"/>
      <c r="VVU28" s="103"/>
      <c r="VVV28" s="103"/>
      <c r="VVW28" s="103"/>
      <c r="VVX28" s="103"/>
      <c r="VVY28" s="103"/>
      <c r="VVZ28" s="103"/>
      <c r="VWA28" s="103"/>
      <c r="VWB28" s="103"/>
      <c r="VWC28" s="103"/>
      <c r="VWD28" s="103"/>
      <c r="VWE28" s="103"/>
      <c r="VWF28" s="103"/>
      <c r="VWG28" s="103"/>
      <c r="VWH28" s="103"/>
      <c r="VWI28" s="103"/>
      <c r="VWJ28" s="103"/>
      <c r="VWK28" s="103"/>
      <c r="VWL28" s="103"/>
      <c r="VWM28" s="103"/>
      <c r="VWN28" s="103"/>
      <c r="VWO28" s="103"/>
      <c r="VWP28" s="103"/>
      <c r="VWQ28" s="103"/>
      <c r="VWR28" s="103"/>
      <c r="VWS28" s="103"/>
      <c r="VWT28" s="103"/>
      <c r="VWU28" s="103"/>
      <c r="VWV28" s="103"/>
      <c r="VWW28" s="103"/>
      <c r="VWX28" s="103"/>
      <c r="VWY28" s="103"/>
      <c r="VWZ28" s="103"/>
      <c r="VXA28" s="103"/>
      <c r="VXB28" s="103"/>
      <c r="VXC28" s="103"/>
      <c r="VXD28" s="103"/>
      <c r="VXE28" s="103"/>
      <c r="VXF28" s="103"/>
      <c r="VXG28" s="103"/>
      <c r="VXH28" s="103"/>
      <c r="VXI28" s="103"/>
      <c r="VXJ28" s="103"/>
      <c r="VXK28" s="103"/>
      <c r="VXL28" s="103"/>
      <c r="VXM28" s="103"/>
      <c r="VXN28" s="103"/>
      <c r="VXO28" s="103"/>
      <c r="VXP28" s="103"/>
      <c r="VXQ28" s="103"/>
      <c r="VXR28" s="103"/>
      <c r="VXS28" s="103"/>
      <c r="VXT28" s="103"/>
      <c r="VXU28" s="103"/>
      <c r="VXV28" s="103"/>
      <c r="VXW28" s="103"/>
      <c r="VXX28" s="103"/>
      <c r="VXY28" s="103"/>
      <c r="VXZ28" s="103"/>
      <c r="VYA28" s="103"/>
      <c r="VYB28" s="103"/>
      <c r="VYC28" s="103"/>
      <c r="VYD28" s="103"/>
      <c r="VYE28" s="103"/>
      <c r="VYF28" s="103"/>
      <c r="VYG28" s="103"/>
      <c r="VYH28" s="103"/>
      <c r="VYI28" s="103"/>
      <c r="VYJ28" s="103"/>
      <c r="VYK28" s="103"/>
      <c r="VYL28" s="103"/>
      <c r="VYM28" s="103"/>
      <c r="VYN28" s="103"/>
      <c r="VYO28" s="103"/>
      <c r="VYP28" s="103"/>
      <c r="VYQ28" s="103"/>
      <c r="VYR28" s="103"/>
      <c r="VYS28" s="103"/>
      <c r="VYT28" s="103"/>
      <c r="VYU28" s="103"/>
      <c r="VYV28" s="103"/>
      <c r="VYW28" s="103"/>
      <c r="VYX28" s="103"/>
      <c r="VYY28" s="103"/>
      <c r="VYZ28" s="103"/>
      <c r="VZA28" s="103"/>
      <c r="VZB28" s="103"/>
      <c r="VZC28" s="103"/>
      <c r="VZD28" s="103"/>
      <c r="VZE28" s="103"/>
      <c r="VZF28" s="103"/>
      <c r="VZG28" s="103"/>
      <c r="VZH28" s="103"/>
      <c r="VZI28" s="103"/>
      <c r="VZJ28" s="103"/>
      <c r="VZK28" s="103"/>
      <c r="VZL28" s="103"/>
      <c r="VZM28" s="103"/>
      <c r="VZN28" s="103"/>
      <c r="VZO28" s="103"/>
      <c r="VZP28" s="103"/>
      <c r="VZQ28" s="103"/>
      <c r="VZR28" s="103"/>
      <c r="VZS28" s="103"/>
      <c r="VZT28" s="103"/>
      <c r="VZU28" s="103"/>
      <c r="VZV28" s="103"/>
      <c r="VZW28" s="103"/>
      <c r="VZX28" s="103"/>
      <c r="VZY28" s="103"/>
      <c r="VZZ28" s="103"/>
      <c r="WAA28" s="103"/>
      <c r="WAB28" s="103"/>
      <c r="WAC28" s="103"/>
      <c r="WAD28" s="103"/>
      <c r="WAE28" s="103"/>
      <c r="WAF28" s="103"/>
      <c r="WAG28" s="103"/>
      <c r="WAH28" s="103"/>
      <c r="WAI28" s="103"/>
      <c r="WAJ28" s="103"/>
      <c r="WAK28" s="103"/>
      <c r="WAL28" s="103"/>
      <c r="WAM28" s="103"/>
      <c r="WAN28" s="103"/>
      <c r="WAO28" s="103"/>
      <c r="WAP28" s="103"/>
      <c r="WAQ28" s="103"/>
      <c r="WAR28" s="103"/>
      <c r="WAS28" s="103"/>
      <c r="WAT28" s="103"/>
      <c r="WAU28" s="103"/>
      <c r="WAV28" s="103"/>
      <c r="WAW28" s="103"/>
      <c r="WAX28" s="103"/>
      <c r="WAY28" s="103"/>
      <c r="WAZ28" s="103"/>
      <c r="WBA28" s="103"/>
      <c r="WBB28" s="103"/>
      <c r="WBC28" s="103"/>
      <c r="WBD28" s="103"/>
      <c r="WBE28" s="103"/>
      <c r="WBF28" s="103"/>
      <c r="WBG28" s="103"/>
      <c r="WBH28" s="103"/>
      <c r="WBI28" s="103"/>
      <c r="WBJ28" s="103"/>
      <c r="WBK28" s="103"/>
      <c r="WBL28" s="103"/>
      <c r="WBM28" s="103"/>
      <c r="WBN28" s="103"/>
      <c r="WBO28" s="103"/>
      <c r="WBP28" s="103"/>
      <c r="WBQ28" s="103"/>
      <c r="WBR28" s="103"/>
      <c r="WBS28" s="103"/>
      <c r="WBT28" s="103"/>
      <c r="WBU28" s="103"/>
      <c r="WBV28" s="103"/>
      <c r="WBW28" s="103"/>
      <c r="WBX28" s="103"/>
      <c r="WBY28" s="103"/>
      <c r="WBZ28" s="103"/>
      <c r="WCA28" s="103"/>
      <c r="WCB28" s="103"/>
      <c r="WCC28" s="103"/>
      <c r="WCD28" s="103"/>
      <c r="WCE28" s="103"/>
      <c r="WCF28" s="103"/>
      <c r="WCG28" s="103"/>
      <c r="WCH28" s="103"/>
      <c r="WCI28" s="103"/>
      <c r="WCJ28" s="103"/>
      <c r="WCK28" s="103"/>
      <c r="WCL28" s="103"/>
      <c r="WCM28" s="103"/>
      <c r="WCN28" s="103"/>
      <c r="WCO28" s="103"/>
      <c r="WCP28" s="103"/>
      <c r="WCQ28" s="103"/>
      <c r="WCR28" s="103"/>
      <c r="WCS28" s="103"/>
      <c r="WCT28" s="103"/>
      <c r="WCU28" s="103"/>
      <c r="WCV28" s="103"/>
      <c r="WCW28" s="103"/>
      <c r="WCX28" s="103"/>
      <c r="WCY28" s="103"/>
      <c r="WCZ28" s="103"/>
      <c r="WDA28" s="103"/>
      <c r="WDB28" s="103"/>
      <c r="WDC28" s="103"/>
      <c r="WDD28" s="103"/>
      <c r="WDE28" s="103"/>
      <c r="WDF28" s="103"/>
      <c r="WDG28" s="103"/>
      <c r="WDH28" s="103"/>
      <c r="WDI28" s="103"/>
      <c r="WDJ28" s="103"/>
      <c r="WDK28" s="103"/>
      <c r="WDL28" s="103"/>
      <c r="WDM28" s="103"/>
      <c r="WDN28" s="103"/>
      <c r="WDO28" s="103"/>
      <c r="WDP28" s="103"/>
      <c r="WDQ28" s="103"/>
      <c r="WDR28" s="103"/>
      <c r="WDS28" s="103"/>
      <c r="WDT28" s="103"/>
      <c r="WDU28" s="103"/>
      <c r="WDV28" s="103"/>
      <c r="WDW28" s="103"/>
      <c r="WDX28" s="103"/>
      <c r="WDY28" s="103"/>
      <c r="WDZ28" s="103"/>
      <c r="WEA28" s="103"/>
      <c r="WEB28" s="103"/>
      <c r="WEC28" s="103"/>
      <c r="WED28" s="103"/>
      <c r="WEE28" s="103"/>
      <c r="WEF28" s="103"/>
      <c r="WEG28" s="103"/>
      <c r="WEH28" s="103"/>
      <c r="WEI28" s="103"/>
      <c r="WEJ28" s="103"/>
      <c r="WEK28" s="103"/>
      <c r="WEL28" s="103"/>
      <c r="WEM28" s="103"/>
      <c r="WEN28" s="103"/>
      <c r="WEO28" s="103"/>
      <c r="WEP28" s="103"/>
      <c r="WEQ28" s="103"/>
      <c r="WER28" s="103"/>
      <c r="WES28" s="103"/>
      <c r="WET28" s="103"/>
      <c r="WEU28" s="103"/>
      <c r="WEV28" s="103"/>
      <c r="WEW28" s="103"/>
      <c r="WEX28" s="103"/>
      <c r="WEY28" s="103"/>
      <c r="WEZ28" s="103"/>
      <c r="WFA28" s="103"/>
      <c r="WFB28" s="103"/>
      <c r="WFC28" s="103"/>
      <c r="WFD28" s="103"/>
      <c r="WFE28" s="103"/>
      <c r="WFF28" s="103"/>
      <c r="WFG28" s="103"/>
      <c r="WFH28" s="103"/>
      <c r="WFI28" s="103"/>
      <c r="WFJ28" s="103"/>
      <c r="WFK28" s="103"/>
      <c r="WFL28" s="103"/>
      <c r="WFM28" s="103"/>
      <c r="WFN28" s="103"/>
      <c r="WFO28" s="103"/>
      <c r="WFP28" s="103"/>
      <c r="WFQ28" s="103"/>
      <c r="WFR28" s="103"/>
      <c r="WFS28" s="103"/>
      <c r="WFT28" s="103"/>
      <c r="WFU28" s="103"/>
      <c r="WFV28" s="103"/>
      <c r="WFW28" s="103"/>
      <c r="WFX28" s="103"/>
      <c r="WFY28" s="103"/>
      <c r="WFZ28" s="103"/>
      <c r="WGA28" s="103"/>
      <c r="WGB28" s="103"/>
      <c r="WGC28" s="103"/>
      <c r="WGD28" s="103"/>
      <c r="WGE28" s="103"/>
      <c r="WGF28" s="103"/>
      <c r="WGG28" s="103"/>
      <c r="WGH28" s="103"/>
      <c r="WGI28" s="103"/>
      <c r="WGJ28" s="103"/>
      <c r="WGK28" s="103"/>
      <c r="WGL28" s="103"/>
      <c r="WGM28" s="103"/>
      <c r="WGN28" s="103"/>
      <c r="WGO28" s="103"/>
      <c r="WGP28" s="103"/>
      <c r="WGQ28" s="103"/>
      <c r="WGR28" s="103"/>
      <c r="WGS28" s="103"/>
      <c r="WGT28" s="103"/>
      <c r="WGU28" s="103"/>
      <c r="WGV28" s="103"/>
      <c r="WGW28" s="103"/>
      <c r="WGX28" s="103"/>
      <c r="WGY28" s="103"/>
      <c r="WGZ28" s="103"/>
      <c r="WHA28" s="103"/>
      <c r="WHB28" s="103"/>
      <c r="WHC28" s="103"/>
      <c r="WHD28" s="103"/>
      <c r="WHE28" s="103"/>
      <c r="WHF28" s="103"/>
      <c r="WHG28" s="103"/>
      <c r="WHH28" s="103"/>
      <c r="WHI28" s="103"/>
      <c r="WHJ28" s="103"/>
      <c r="WHK28" s="103"/>
      <c r="WHL28" s="103"/>
      <c r="WHM28" s="103"/>
      <c r="WHN28" s="103"/>
      <c r="WHO28" s="103"/>
      <c r="WHP28" s="103"/>
      <c r="WHQ28" s="103"/>
      <c r="WHR28" s="103"/>
      <c r="WHS28" s="103"/>
      <c r="WHT28" s="103"/>
      <c r="WHU28" s="103"/>
      <c r="WHV28" s="103"/>
      <c r="WHW28" s="103"/>
      <c r="WHX28" s="103"/>
      <c r="WHY28" s="103"/>
      <c r="WHZ28" s="103"/>
      <c r="WIA28" s="103"/>
      <c r="WIB28" s="103"/>
      <c r="WIC28" s="103"/>
      <c r="WID28" s="103"/>
      <c r="WIE28" s="103"/>
      <c r="WIF28" s="103"/>
      <c r="WIG28" s="103"/>
      <c r="WIH28" s="103"/>
      <c r="WII28" s="103"/>
      <c r="WIJ28" s="103"/>
      <c r="WIK28" s="103"/>
      <c r="WIL28" s="103"/>
      <c r="WIM28" s="103"/>
      <c r="WIN28" s="103"/>
      <c r="WIO28" s="103"/>
      <c r="WIP28" s="103"/>
      <c r="WIQ28" s="103"/>
      <c r="WIR28" s="103"/>
      <c r="WIS28" s="103"/>
      <c r="WIT28" s="103"/>
      <c r="WIU28" s="103"/>
      <c r="WIV28" s="103"/>
      <c r="WIW28" s="103"/>
      <c r="WIX28" s="103"/>
      <c r="WIY28" s="103"/>
      <c r="WIZ28" s="103"/>
      <c r="WJA28" s="103"/>
      <c r="WJB28" s="103"/>
      <c r="WJC28" s="103"/>
      <c r="WJD28" s="103"/>
      <c r="WJE28" s="103"/>
      <c r="WJF28" s="103"/>
      <c r="WJG28" s="103"/>
      <c r="WJH28" s="103"/>
      <c r="WJI28" s="103"/>
      <c r="WJJ28" s="103"/>
      <c r="WJK28" s="103"/>
      <c r="WJL28" s="103"/>
      <c r="WJM28" s="103"/>
      <c r="WJN28" s="103"/>
      <c r="WJO28" s="103"/>
      <c r="WJP28" s="103"/>
      <c r="WJQ28" s="103"/>
      <c r="WJR28" s="103"/>
      <c r="WJS28" s="103"/>
      <c r="WJT28" s="103"/>
      <c r="WJU28" s="103"/>
      <c r="WJV28" s="103"/>
      <c r="WJW28" s="103"/>
      <c r="WJX28" s="103"/>
      <c r="WJY28" s="103"/>
      <c r="WJZ28" s="103"/>
      <c r="WKA28" s="103"/>
      <c r="WKB28" s="103"/>
      <c r="WKC28" s="103"/>
      <c r="WKD28" s="103"/>
      <c r="WKE28" s="103"/>
      <c r="WKF28" s="103"/>
      <c r="WKG28" s="103"/>
      <c r="WKH28" s="103"/>
      <c r="WKI28" s="103"/>
      <c r="WKJ28" s="103"/>
      <c r="WKK28" s="103"/>
      <c r="WKL28" s="103"/>
      <c r="WKM28" s="103"/>
      <c r="WKN28" s="103"/>
      <c r="WKO28" s="103"/>
      <c r="WKP28" s="103"/>
      <c r="WKQ28" s="103"/>
      <c r="WKR28" s="103"/>
      <c r="WKS28" s="103"/>
      <c r="WKT28" s="103"/>
      <c r="WKU28" s="103"/>
      <c r="WKV28" s="103"/>
      <c r="WKW28" s="103"/>
      <c r="WKX28" s="103"/>
      <c r="WKY28" s="103"/>
      <c r="WKZ28" s="103"/>
      <c r="WLA28" s="103"/>
      <c r="WLB28" s="103"/>
      <c r="WLC28" s="103"/>
      <c r="WLD28" s="103"/>
      <c r="WLE28" s="103"/>
      <c r="WLF28" s="103"/>
      <c r="WLG28" s="103"/>
      <c r="WLH28" s="103"/>
      <c r="WLI28" s="103"/>
      <c r="WLJ28" s="103"/>
      <c r="WLK28" s="103"/>
      <c r="WLL28" s="103"/>
      <c r="WLM28" s="103"/>
      <c r="WLN28" s="103"/>
      <c r="WLO28" s="103"/>
      <c r="WLP28" s="103"/>
      <c r="WLQ28" s="103"/>
      <c r="WLR28" s="103"/>
      <c r="WLS28" s="103"/>
      <c r="WLT28" s="103"/>
      <c r="WLU28" s="103"/>
      <c r="WLV28" s="103"/>
      <c r="WLW28" s="103"/>
      <c r="WLX28" s="103"/>
      <c r="WLY28" s="103"/>
      <c r="WLZ28" s="103"/>
      <c r="WMA28" s="103"/>
      <c r="WMB28" s="103"/>
      <c r="WMC28" s="103"/>
      <c r="WMD28" s="103"/>
      <c r="WME28" s="103"/>
      <c r="WMF28" s="103"/>
      <c r="WMG28" s="103"/>
      <c r="WMH28" s="103"/>
      <c r="WMI28" s="103"/>
      <c r="WMJ28" s="103"/>
      <c r="WMK28" s="103"/>
      <c r="WML28" s="103"/>
      <c r="WMM28" s="103"/>
      <c r="WMN28" s="103"/>
      <c r="WMO28" s="103"/>
      <c r="WMP28" s="103"/>
      <c r="WMQ28" s="103"/>
      <c r="WMR28" s="103"/>
      <c r="WMS28" s="103"/>
      <c r="WMT28" s="103"/>
      <c r="WMU28" s="103"/>
      <c r="WMV28" s="103"/>
      <c r="WMW28" s="103"/>
      <c r="WMX28" s="103"/>
      <c r="WMY28" s="103"/>
      <c r="WMZ28" s="103"/>
      <c r="WNA28" s="103"/>
      <c r="WNB28" s="103"/>
      <c r="WNC28" s="103"/>
      <c r="WND28" s="103"/>
      <c r="WNE28" s="103"/>
      <c r="WNF28" s="103"/>
      <c r="WNG28" s="103"/>
      <c r="WNH28" s="103"/>
      <c r="WNI28" s="103"/>
      <c r="WNJ28" s="103"/>
      <c r="WNK28" s="103"/>
      <c r="WNL28" s="103"/>
      <c r="WNM28" s="103"/>
      <c r="WNN28" s="103"/>
      <c r="WNO28" s="103"/>
      <c r="WNP28" s="103"/>
      <c r="WNQ28" s="103"/>
      <c r="WNR28" s="103"/>
      <c r="WNS28" s="103"/>
      <c r="WNT28" s="103"/>
      <c r="WNU28" s="103"/>
      <c r="WNV28" s="103"/>
      <c r="WNW28" s="103"/>
      <c r="WNX28" s="103"/>
      <c r="WNY28" s="103"/>
      <c r="WNZ28" s="103"/>
      <c r="WOA28" s="103"/>
      <c r="WOB28" s="103"/>
      <c r="WOC28" s="103"/>
      <c r="WOD28" s="103"/>
      <c r="WOE28" s="103"/>
      <c r="WOF28" s="103"/>
      <c r="WOG28" s="103"/>
      <c r="WOH28" s="103"/>
      <c r="WOI28" s="103"/>
      <c r="WOJ28" s="103"/>
      <c r="WOK28" s="103"/>
      <c r="WOL28" s="103"/>
      <c r="WOM28" s="103"/>
      <c r="WON28" s="103"/>
      <c r="WOO28" s="103"/>
      <c r="WOP28" s="103"/>
      <c r="WOQ28" s="103"/>
      <c r="WOR28" s="103"/>
      <c r="WOS28" s="103"/>
      <c r="WOT28" s="103"/>
      <c r="WOU28" s="103"/>
      <c r="WOV28" s="103"/>
      <c r="WOW28" s="103"/>
      <c r="WOX28" s="103"/>
      <c r="WOY28" s="103"/>
      <c r="WOZ28" s="103"/>
      <c r="WPA28" s="103"/>
      <c r="WPB28" s="103"/>
      <c r="WPC28" s="103"/>
      <c r="WPD28" s="103"/>
      <c r="WPE28" s="103"/>
      <c r="WPF28" s="103"/>
      <c r="WPG28" s="103"/>
      <c r="WPH28" s="103"/>
      <c r="WPI28" s="103"/>
      <c r="WPJ28" s="103"/>
      <c r="WPK28" s="103"/>
      <c r="WPL28" s="103"/>
      <c r="WPM28" s="103"/>
      <c r="WPN28" s="103"/>
      <c r="WPO28" s="103"/>
      <c r="WPP28" s="103"/>
      <c r="WPQ28" s="103"/>
      <c r="WPR28" s="103"/>
      <c r="WPS28" s="103"/>
      <c r="WPT28" s="103"/>
      <c r="WPU28" s="103"/>
      <c r="WPV28" s="103"/>
      <c r="WPW28" s="103"/>
      <c r="WPX28" s="103"/>
      <c r="WPY28" s="103"/>
      <c r="WPZ28" s="103"/>
      <c r="WQA28" s="103"/>
      <c r="WQB28" s="103"/>
      <c r="WQC28" s="103"/>
      <c r="WQD28" s="103"/>
      <c r="WQE28" s="103"/>
      <c r="WQF28" s="103"/>
      <c r="WQG28" s="103"/>
      <c r="WQH28" s="103"/>
      <c r="WQI28" s="103"/>
      <c r="WQJ28" s="103"/>
      <c r="WQK28" s="103"/>
      <c r="WQL28" s="103"/>
      <c r="WQM28" s="103"/>
      <c r="WQN28" s="103"/>
      <c r="WQO28" s="103"/>
      <c r="WQP28" s="103"/>
      <c r="WQQ28" s="103"/>
      <c r="WQR28" s="103"/>
      <c r="WQS28" s="103"/>
      <c r="WQT28" s="103"/>
      <c r="WQU28" s="103"/>
      <c r="WQV28" s="103"/>
      <c r="WQW28" s="103"/>
      <c r="WQX28" s="103"/>
      <c r="WQY28" s="103"/>
      <c r="WQZ28" s="103"/>
      <c r="WRA28" s="103"/>
      <c r="WRB28" s="103"/>
      <c r="WRC28" s="103"/>
      <c r="WRD28" s="103"/>
      <c r="WRE28" s="103"/>
      <c r="WRF28" s="103"/>
      <c r="WRG28" s="103"/>
      <c r="WRH28" s="103"/>
      <c r="WRI28" s="103"/>
      <c r="WRJ28" s="103"/>
      <c r="WRK28" s="103"/>
      <c r="WRL28" s="103"/>
      <c r="WRM28" s="103"/>
      <c r="WRN28" s="103"/>
      <c r="WRO28" s="103"/>
      <c r="WRP28" s="103"/>
      <c r="WRQ28" s="103"/>
      <c r="WRR28" s="103"/>
      <c r="WRS28" s="103"/>
      <c r="WRT28" s="103"/>
      <c r="WRU28" s="103"/>
      <c r="WRV28" s="103"/>
      <c r="WRW28" s="103"/>
      <c r="WRX28" s="103"/>
      <c r="WRY28" s="103"/>
      <c r="WRZ28" s="103"/>
      <c r="WSA28" s="103"/>
      <c r="WSB28" s="103"/>
      <c r="WSC28" s="103"/>
      <c r="WSD28" s="103"/>
      <c r="WSE28" s="103"/>
      <c r="WSF28" s="103"/>
      <c r="WSG28" s="103"/>
      <c r="WSH28" s="103"/>
      <c r="WSI28" s="103"/>
      <c r="WSJ28" s="103"/>
      <c r="WSK28" s="103"/>
      <c r="WSL28" s="103"/>
      <c r="WSM28" s="103"/>
      <c r="WSN28" s="103"/>
      <c r="WSO28" s="103"/>
      <c r="WSP28" s="103"/>
      <c r="WSQ28" s="103"/>
      <c r="WSR28" s="103"/>
      <c r="WSS28" s="103"/>
      <c r="WST28" s="103"/>
      <c r="WSU28" s="103"/>
      <c r="WSV28" s="103"/>
      <c r="WSW28" s="103"/>
      <c r="WSX28" s="103"/>
      <c r="WSY28" s="103"/>
      <c r="WSZ28" s="103"/>
      <c r="WTA28" s="103"/>
      <c r="WTB28" s="103"/>
      <c r="WTC28" s="103"/>
      <c r="WTD28" s="103"/>
      <c r="WTE28" s="103"/>
      <c r="WTF28" s="103"/>
      <c r="WTG28" s="103"/>
      <c r="WTH28" s="103"/>
      <c r="WTI28" s="103"/>
      <c r="WTJ28" s="103"/>
      <c r="WTK28" s="103"/>
      <c r="WTL28" s="103"/>
      <c r="WTM28" s="103"/>
      <c r="WTN28" s="103"/>
      <c r="WTO28" s="103"/>
      <c r="WTP28" s="103"/>
      <c r="WTQ28" s="103"/>
      <c r="WTR28" s="103"/>
      <c r="WTS28" s="103"/>
      <c r="WTT28" s="103"/>
      <c r="WTU28" s="103"/>
      <c r="WTV28" s="103"/>
      <c r="WTW28" s="103"/>
      <c r="WTX28" s="103"/>
      <c r="WTY28" s="103"/>
      <c r="WTZ28" s="103"/>
      <c r="WUA28" s="103"/>
      <c r="WUB28" s="103"/>
      <c r="WUC28" s="103"/>
      <c r="WUD28" s="103"/>
      <c r="WUE28" s="103"/>
      <c r="WUF28" s="103"/>
      <c r="WUG28" s="103"/>
      <c r="WUH28" s="103"/>
      <c r="WUI28" s="103"/>
      <c r="WUJ28" s="103"/>
      <c r="WUK28" s="103"/>
      <c r="WUL28" s="103"/>
      <c r="WUM28" s="103"/>
      <c r="WUN28" s="103"/>
      <c r="WUO28" s="103"/>
      <c r="WUP28" s="103"/>
      <c r="WUQ28" s="103"/>
      <c r="WUR28" s="103"/>
      <c r="WUS28" s="103"/>
      <c r="WUT28" s="103"/>
      <c r="WUU28" s="103"/>
      <c r="WUV28" s="103"/>
      <c r="WUW28" s="103"/>
      <c r="WUX28" s="103"/>
      <c r="WUY28" s="103"/>
      <c r="WUZ28" s="103"/>
      <c r="WVA28" s="103"/>
      <c r="WVB28" s="103"/>
      <c r="WVC28" s="103"/>
      <c r="WVD28" s="103"/>
      <c r="WVE28" s="103"/>
      <c r="WVF28" s="103"/>
      <c r="WVG28" s="103"/>
      <c r="WVH28" s="103"/>
      <c r="WVI28" s="103"/>
      <c r="WVJ28" s="103"/>
    </row>
    <row r="29" spans="1:16130" s="1386" customFormat="1" x14ac:dyDescent="0.2">
      <c r="A29" s="1453" t="s">
        <v>1416</v>
      </c>
      <c r="B29" s="1455" t="s">
        <v>177</v>
      </c>
      <c r="C29" s="1453" t="s">
        <v>1401</v>
      </c>
      <c r="D29" s="1453" t="s">
        <v>692</v>
      </c>
      <c r="E29" s="1454" t="s">
        <v>1398</v>
      </c>
      <c r="F29" s="1454" t="s">
        <v>178</v>
      </c>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c r="AMO29" s="103"/>
      <c r="AMP29" s="103"/>
      <c r="AMQ29" s="103"/>
      <c r="AMR29" s="103"/>
      <c r="AMS29" s="103"/>
      <c r="AMT29" s="103"/>
      <c r="AMU29" s="103"/>
      <c r="AMV29" s="103"/>
      <c r="AMW29" s="103"/>
      <c r="AMX29" s="103"/>
      <c r="AMY29" s="103"/>
      <c r="AMZ29" s="103"/>
      <c r="ANA29" s="103"/>
      <c r="ANB29" s="103"/>
      <c r="ANC29" s="103"/>
      <c r="AND29" s="103"/>
      <c r="ANE29" s="103"/>
      <c r="ANF29" s="103"/>
      <c r="ANG29" s="103"/>
      <c r="ANH29" s="103"/>
      <c r="ANI29" s="103"/>
      <c r="ANJ29" s="103"/>
      <c r="ANK29" s="103"/>
      <c r="ANL29" s="103"/>
      <c r="ANM29" s="103"/>
      <c r="ANN29" s="103"/>
      <c r="ANO29" s="103"/>
      <c r="ANP29" s="103"/>
      <c r="ANQ29" s="103"/>
      <c r="ANR29" s="103"/>
      <c r="ANS29" s="103"/>
      <c r="ANT29" s="103"/>
      <c r="ANU29" s="103"/>
      <c r="ANV29" s="103"/>
      <c r="ANW29" s="103"/>
      <c r="ANX29" s="103"/>
      <c r="ANY29" s="103"/>
      <c r="ANZ29" s="103"/>
      <c r="AOA29" s="103"/>
      <c r="AOB29" s="103"/>
      <c r="AOC29" s="103"/>
      <c r="AOD29" s="103"/>
      <c r="AOE29" s="103"/>
      <c r="AOF29" s="103"/>
      <c r="AOG29" s="103"/>
      <c r="AOH29" s="103"/>
      <c r="AOI29" s="103"/>
      <c r="AOJ29" s="103"/>
      <c r="AOK29" s="103"/>
      <c r="AOL29" s="103"/>
      <c r="AOM29" s="103"/>
      <c r="AON29" s="103"/>
      <c r="AOO29" s="103"/>
      <c r="AOP29" s="103"/>
      <c r="AOQ29" s="103"/>
      <c r="AOR29" s="103"/>
      <c r="AOS29" s="103"/>
      <c r="AOT29" s="103"/>
      <c r="AOU29" s="103"/>
      <c r="AOV29" s="103"/>
      <c r="AOW29" s="103"/>
      <c r="AOX29" s="103"/>
      <c r="AOY29" s="103"/>
      <c r="AOZ29" s="103"/>
      <c r="APA29" s="103"/>
      <c r="APB29" s="103"/>
      <c r="APC29" s="103"/>
      <c r="APD29" s="103"/>
      <c r="APE29" s="103"/>
      <c r="APF29" s="103"/>
      <c r="APG29" s="103"/>
      <c r="APH29" s="103"/>
      <c r="API29" s="103"/>
      <c r="APJ29" s="103"/>
      <c r="APK29" s="103"/>
      <c r="APL29" s="103"/>
      <c r="APM29" s="103"/>
      <c r="APN29" s="103"/>
      <c r="APO29" s="103"/>
      <c r="APP29" s="103"/>
      <c r="APQ29" s="103"/>
      <c r="APR29" s="103"/>
      <c r="APS29" s="103"/>
      <c r="APT29" s="103"/>
      <c r="APU29" s="103"/>
      <c r="APV29" s="103"/>
      <c r="APW29" s="103"/>
      <c r="APX29" s="103"/>
      <c r="APY29" s="103"/>
      <c r="APZ29" s="103"/>
      <c r="AQA29" s="103"/>
      <c r="AQB29" s="103"/>
      <c r="AQC29" s="103"/>
      <c r="AQD29" s="103"/>
      <c r="AQE29" s="103"/>
      <c r="AQF29" s="103"/>
      <c r="AQG29" s="103"/>
      <c r="AQH29" s="103"/>
      <c r="AQI29" s="103"/>
      <c r="AQJ29" s="103"/>
      <c r="AQK29" s="103"/>
      <c r="AQL29" s="103"/>
      <c r="AQM29" s="103"/>
      <c r="AQN29" s="103"/>
      <c r="AQO29" s="103"/>
      <c r="AQP29" s="103"/>
      <c r="AQQ29" s="103"/>
      <c r="AQR29" s="103"/>
      <c r="AQS29" s="103"/>
      <c r="AQT29" s="103"/>
      <c r="AQU29" s="103"/>
      <c r="AQV29" s="103"/>
      <c r="AQW29" s="103"/>
      <c r="AQX29" s="103"/>
      <c r="AQY29" s="103"/>
      <c r="AQZ29" s="103"/>
      <c r="ARA29" s="103"/>
      <c r="ARB29" s="103"/>
      <c r="ARC29" s="103"/>
      <c r="ARD29" s="103"/>
      <c r="ARE29" s="103"/>
      <c r="ARF29" s="103"/>
      <c r="ARG29" s="103"/>
      <c r="ARH29" s="103"/>
      <c r="ARI29" s="103"/>
      <c r="ARJ29" s="103"/>
      <c r="ARK29" s="103"/>
      <c r="ARL29" s="103"/>
      <c r="ARM29" s="103"/>
      <c r="ARN29" s="103"/>
      <c r="ARO29" s="103"/>
      <c r="ARP29" s="103"/>
      <c r="ARQ29" s="103"/>
      <c r="ARR29" s="103"/>
      <c r="ARS29" s="103"/>
      <c r="ART29" s="103"/>
      <c r="ARU29" s="103"/>
      <c r="ARV29" s="103"/>
      <c r="ARW29" s="103"/>
      <c r="ARX29" s="103"/>
      <c r="ARY29" s="103"/>
      <c r="ARZ29" s="103"/>
      <c r="ASA29" s="103"/>
      <c r="ASB29" s="103"/>
      <c r="ASC29" s="103"/>
      <c r="ASD29" s="103"/>
      <c r="ASE29" s="103"/>
      <c r="ASF29" s="103"/>
      <c r="ASG29" s="103"/>
      <c r="ASH29" s="103"/>
      <c r="ASI29" s="103"/>
      <c r="ASJ29" s="103"/>
      <c r="ASK29" s="103"/>
      <c r="ASL29" s="103"/>
      <c r="ASM29" s="103"/>
      <c r="ASN29" s="103"/>
      <c r="ASO29" s="103"/>
      <c r="ASP29" s="103"/>
      <c r="ASQ29" s="103"/>
      <c r="ASR29" s="103"/>
      <c r="ASS29" s="103"/>
      <c r="AST29" s="103"/>
      <c r="ASU29" s="103"/>
      <c r="ASV29" s="103"/>
      <c r="ASW29" s="103"/>
      <c r="ASX29" s="103"/>
      <c r="ASY29" s="103"/>
      <c r="ASZ29" s="103"/>
      <c r="ATA29" s="103"/>
      <c r="ATB29" s="103"/>
      <c r="ATC29" s="103"/>
      <c r="ATD29" s="103"/>
      <c r="ATE29" s="103"/>
      <c r="ATF29" s="103"/>
      <c r="ATG29" s="103"/>
      <c r="ATH29" s="103"/>
      <c r="ATI29" s="103"/>
      <c r="ATJ29" s="103"/>
      <c r="ATK29" s="103"/>
      <c r="ATL29" s="103"/>
      <c r="ATM29" s="103"/>
      <c r="ATN29" s="103"/>
      <c r="ATO29" s="103"/>
      <c r="ATP29" s="103"/>
      <c r="ATQ29" s="103"/>
      <c r="ATR29" s="103"/>
      <c r="ATS29" s="103"/>
      <c r="ATT29" s="103"/>
      <c r="ATU29" s="103"/>
      <c r="ATV29" s="103"/>
      <c r="ATW29" s="103"/>
      <c r="ATX29" s="103"/>
      <c r="ATY29" s="103"/>
      <c r="ATZ29" s="103"/>
      <c r="AUA29" s="103"/>
      <c r="AUB29" s="103"/>
      <c r="AUC29" s="103"/>
      <c r="AUD29" s="103"/>
      <c r="AUE29" s="103"/>
      <c r="AUF29" s="103"/>
      <c r="AUG29" s="103"/>
      <c r="AUH29" s="103"/>
      <c r="AUI29" s="103"/>
      <c r="AUJ29" s="103"/>
      <c r="AUK29" s="103"/>
      <c r="AUL29" s="103"/>
      <c r="AUM29" s="103"/>
      <c r="AUN29" s="103"/>
      <c r="AUO29" s="103"/>
      <c r="AUP29" s="103"/>
      <c r="AUQ29" s="103"/>
      <c r="AUR29" s="103"/>
      <c r="AUS29" s="103"/>
      <c r="AUT29" s="103"/>
      <c r="AUU29" s="103"/>
      <c r="AUV29" s="103"/>
      <c r="AUW29" s="103"/>
      <c r="AUX29" s="103"/>
      <c r="AUY29" s="103"/>
      <c r="AUZ29" s="103"/>
      <c r="AVA29" s="103"/>
      <c r="AVB29" s="103"/>
      <c r="AVC29" s="103"/>
      <c r="AVD29" s="103"/>
      <c r="AVE29" s="103"/>
      <c r="AVF29" s="103"/>
      <c r="AVG29" s="103"/>
      <c r="AVH29" s="103"/>
      <c r="AVI29" s="103"/>
      <c r="AVJ29" s="103"/>
      <c r="AVK29" s="103"/>
      <c r="AVL29" s="103"/>
      <c r="AVM29" s="103"/>
      <c r="AVN29" s="103"/>
      <c r="AVO29" s="103"/>
      <c r="AVP29" s="103"/>
      <c r="AVQ29" s="103"/>
      <c r="AVR29" s="103"/>
      <c r="AVS29" s="103"/>
      <c r="AVT29" s="103"/>
      <c r="AVU29" s="103"/>
      <c r="AVV29" s="103"/>
      <c r="AVW29" s="103"/>
      <c r="AVX29" s="103"/>
      <c r="AVY29" s="103"/>
      <c r="AVZ29" s="103"/>
      <c r="AWA29" s="103"/>
      <c r="AWB29" s="103"/>
      <c r="AWC29" s="103"/>
      <c r="AWD29" s="103"/>
      <c r="AWE29" s="103"/>
      <c r="AWF29" s="103"/>
      <c r="AWG29" s="103"/>
      <c r="AWH29" s="103"/>
      <c r="AWI29" s="103"/>
      <c r="AWJ29" s="103"/>
      <c r="AWK29" s="103"/>
      <c r="AWL29" s="103"/>
      <c r="AWM29" s="103"/>
      <c r="AWN29" s="103"/>
      <c r="AWO29" s="103"/>
      <c r="AWP29" s="103"/>
      <c r="AWQ29" s="103"/>
      <c r="AWR29" s="103"/>
      <c r="AWS29" s="103"/>
      <c r="AWT29" s="103"/>
      <c r="AWU29" s="103"/>
      <c r="AWV29" s="103"/>
      <c r="AWW29" s="103"/>
      <c r="AWX29" s="103"/>
      <c r="AWY29" s="103"/>
      <c r="AWZ29" s="103"/>
      <c r="AXA29" s="103"/>
      <c r="AXB29" s="103"/>
      <c r="AXC29" s="103"/>
      <c r="AXD29" s="103"/>
      <c r="AXE29" s="103"/>
      <c r="AXF29" s="103"/>
      <c r="AXG29" s="103"/>
      <c r="AXH29" s="103"/>
      <c r="AXI29" s="103"/>
      <c r="AXJ29" s="103"/>
      <c r="AXK29" s="103"/>
      <c r="AXL29" s="103"/>
      <c r="AXM29" s="103"/>
      <c r="AXN29" s="103"/>
      <c r="AXO29" s="103"/>
      <c r="AXP29" s="103"/>
      <c r="AXQ29" s="103"/>
      <c r="AXR29" s="103"/>
      <c r="AXS29" s="103"/>
      <c r="AXT29" s="103"/>
      <c r="AXU29" s="103"/>
      <c r="AXV29" s="103"/>
      <c r="AXW29" s="103"/>
      <c r="AXX29" s="103"/>
      <c r="AXY29" s="103"/>
      <c r="AXZ29" s="103"/>
      <c r="AYA29" s="103"/>
      <c r="AYB29" s="103"/>
      <c r="AYC29" s="103"/>
      <c r="AYD29" s="103"/>
      <c r="AYE29" s="103"/>
      <c r="AYF29" s="103"/>
      <c r="AYG29" s="103"/>
      <c r="AYH29" s="103"/>
      <c r="AYI29" s="103"/>
      <c r="AYJ29" s="103"/>
      <c r="AYK29" s="103"/>
      <c r="AYL29" s="103"/>
      <c r="AYM29" s="103"/>
      <c r="AYN29" s="103"/>
      <c r="AYO29" s="103"/>
      <c r="AYP29" s="103"/>
      <c r="AYQ29" s="103"/>
      <c r="AYR29" s="103"/>
      <c r="AYS29" s="103"/>
      <c r="AYT29" s="103"/>
      <c r="AYU29" s="103"/>
      <c r="AYV29" s="103"/>
      <c r="AYW29" s="103"/>
      <c r="AYX29" s="103"/>
      <c r="AYY29" s="103"/>
      <c r="AYZ29" s="103"/>
      <c r="AZA29" s="103"/>
      <c r="AZB29" s="103"/>
      <c r="AZC29" s="103"/>
      <c r="AZD29" s="103"/>
      <c r="AZE29" s="103"/>
      <c r="AZF29" s="103"/>
      <c r="AZG29" s="103"/>
      <c r="AZH29" s="103"/>
      <c r="AZI29" s="103"/>
      <c r="AZJ29" s="103"/>
      <c r="AZK29" s="103"/>
      <c r="AZL29" s="103"/>
      <c r="AZM29" s="103"/>
      <c r="AZN29" s="103"/>
      <c r="AZO29" s="103"/>
      <c r="AZP29" s="103"/>
      <c r="AZQ29" s="103"/>
      <c r="AZR29" s="103"/>
      <c r="AZS29" s="103"/>
      <c r="AZT29" s="103"/>
      <c r="AZU29" s="103"/>
      <c r="AZV29" s="103"/>
      <c r="AZW29" s="103"/>
      <c r="AZX29" s="103"/>
      <c r="AZY29" s="103"/>
      <c r="AZZ29" s="103"/>
      <c r="BAA29" s="103"/>
      <c r="BAB29" s="103"/>
      <c r="BAC29" s="103"/>
      <c r="BAD29" s="103"/>
      <c r="BAE29" s="103"/>
      <c r="BAF29" s="103"/>
      <c r="BAG29" s="103"/>
      <c r="BAH29" s="103"/>
      <c r="BAI29" s="103"/>
      <c r="BAJ29" s="103"/>
      <c r="BAK29" s="103"/>
      <c r="BAL29" s="103"/>
      <c r="BAM29" s="103"/>
      <c r="BAN29" s="103"/>
      <c r="BAO29" s="103"/>
      <c r="BAP29" s="103"/>
      <c r="BAQ29" s="103"/>
      <c r="BAR29" s="103"/>
      <c r="BAS29" s="103"/>
      <c r="BAT29" s="103"/>
      <c r="BAU29" s="103"/>
      <c r="BAV29" s="103"/>
      <c r="BAW29" s="103"/>
      <c r="BAX29" s="103"/>
      <c r="BAY29" s="103"/>
      <c r="BAZ29" s="103"/>
      <c r="BBA29" s="103"/>
      <c r="BBB29" s="103"/>
      <c r="BBC29" s="103"/>
      <c r="BBD29" s="103"/>
      <c r="BBE29" s="103"/>
      <c r="BBF29" s="103"/>
      <c r="BBG29" s="103"/>
      <c r="BBH29" s="103"/>
      <c r="BBI29" s="103"/>
      <c r="BBJ29" s="103"/>
      <c r="BBK29" s="103"/>
      <c r="BBL29" s="103"/>
      <c r="BBM29" s="103"/>
      <c r="BBN29" s="103"/>
      <c r="BBO29" s="103"/>
      <c r="BBP29" s="103"/>
      <c r="BBQ29" s="103"/>
      <c r="BBR29" s="103"/>
      <c r="BBS29" s="103"/>
      <c r="BBT29" s="103"/>
      <c r="BBU29" s="103"/>
      <c r="BBV29" s="103"/>
      <c r="BBW29" s="103"/>
      <c r="BBX29" s="103"/>
      <c r="BBY29" s="103"/>
      <c r="BBZ29" s="103"/>
      <c r="BCA29" s="103"/>
      <c r="BCB29" s="103"/>
      <c r="BCC29" s="103"/>
      <c r="BCD29" s="103"/>
      <c r="BCE29" s="103"/>
      <c r="BCF29" s="103"/>
      <c r="BCG29" s="103"/>
      <c r="BCH29" s="103"/>
      <c r="BCI29" s="103"/>
      <c r="BCJ29" s="103"/>
      <c r="BCK29" s="103"/>
      <c r="BCL29" s="103"/>
      <c r="BCM29" s="103"/>
      <c r="BCN29" s="103"/>
      <c r="BCO29" s="103"/>
      <c r="BCP29" s="103"/>
      <c r="BCQ29" s="103"/>
      <c r="BCR29" s="103"/>
      <c r="BCS29" s="103"/>
      <c r="BCT29" s="103"/>
      <c r="BCU29" s="103"/>
      <c r="BCV29" s="103"/>
      <c r="BCW29" s="103"/>
      <c r="BCX29" s="103"/>
      <c r="BCY29" s="103"/>
      <c r="BCZ29" s="103"/>
      <c r="BDA29" s="103"/>
      <c r="BDB29" s="103"/>
      <c r="BDC29" s="103"/>
      <c r="BDD29" s="103"/>
      <c r="BDE29" s="103"/>
      <c r="BDF29" s="103"/>
      <c r="BDG29" s="103"/>
      <c r="BDH29" s="103"/>
      <c r="BDI29" s="103"/>
      <c r="BDJ29" s="103"/>
      <c r="BDK29" s="103"/>
      <c r="BDL29" s="103"/>
      <c r="BDM29" s="103"/>
      <c r="BDN29" s="103"/>
      <c r="BDO29" s="103"/>
      <c r="BDP29" s="103"/>
      <c r="BDQ29" s="103"/>
      <c r="BDR29" s="103"/>
      <c r="BDS29" s="103"/>
      <c r="BDT29" s="103"/>
      <c r="BDU29" s="103"/>
      <c r="BDV29" s="103"/>
      <c r="BDW29" s="103"/>
      <c r="BDX29" s="103"/>
      <c r="BDY29" s="103"/>
      <c r="BDZ29" s="103"/>
      <c r="BEA29" s="103"/>
      <c r="BEB29" s="103"/>
      <c r="BEC29" s="103"/>
      <c r="BED29" s="103"/>
      <c r="BEE29" s="103"/>
      <c r="BEF29" s="103"/>
      <c r="BEG29" s="103"/>
      <c r="BEH29" s="103"/>
      <c r="BEI29" s="103"/>
      <c r="BEJ29" s="103"/>
      <c r="BEK29" s="103"/>
      <c r="BEL29" s="103"/>
      <c r="BEM29" s="103"/>
      <c r="BEN29" s="103"/>
      <c r="BEO29" s="103"/>
      <c r="BEP29" s="103"/>
      <c r="BEQ29" s="103"/>
      <c r="BER29" s="103"/>
      <c r="BES29" s="103"/>
      <c r="BET29" s="103"/>
      <c r="BEU29" s="103"/>
      <c r="BEV29" s="103"/>
      <c r="BEW29" s="103"/>
      <c r="BEX29" s="103"/>
      <c r="BEY29" s="103"/>
      <c r="BEZ29" s="103"/>
      <c r="BFA29" s="103"/>
      <c r="BFB29" s="103"/>
      <c r="BFC29" s="103"/>
      <c r="BFD29" s="103"/>
      <c r="BFE29" s="103"/>
      <c r="BFF29" s="103"/>
      <c r="BFG29" s="103"/>
      <c r="BFH29" s="103"/>
      <c r="BFI29" s="103"/>
      <c r="BFJ29" s="103"/>
      <c r="BFK29" s="103"/>
      <c r="BFL29" s="103"/>
      <c r="BFM29" s="103"/>
      <c r="BFN29" s="103"/>
      <c r="BFO29" s="103"/>
      <c r="BFP29" s="103"/>
      <c r="BFQ29" s="103"/>
      <c r="BFR29" s="103"/>
      <c r="BFS29" s="103"/>
      <c r="BFT29" s="103"/>
      <c r="BFU29" s="103"/>
      <c r="BFV29" s="103"/>
      <c r="BFW29" s="103"/>
      <c r="BFX29" s="103"/>
      <c r="BFY29" s="103"/>
      <c r="BFZ29" s="103"/>
      <c r="BGA29" s="103"/>
      <c r="BGB29" s="103"/>
      <c r="BGC29" s="103"/>
      <c r="BGD29" s="103"/>
      <c r="BGE29" s="103"/>
      <c r="BGF29" s="103"/>
      <c r="BGG29" s="103"/>
      <c r="BGH29" s="103"/>
      <c r="BGI29" s="103"/>
      <c r="BGJ29" s="103"/>
      <c r="BGK29" s="103"/>
      <c r="BGL29" s="103"/>
      <c r="BGM29" s="103"/>
      <c r="BGN29" s="103"/>
      <c r="BGO29" s="103"/>
      <c r="BGP29" s="103"/>
      <c r="BGQ29" s="103"/>
      <c r="BGR29" s="103"/>
      <c r="BGS29" s="103"/>
      <c r="BGT29" s="103"/>
      <c r="BGU29" s="103"/>
      <c r="BGV29" s="103"/>
      <c r="BGW29" s="103"/>
      <c r="BGX29" s="103"/>
      <c r="BGY29" s="103"/>
      <c r="BGZ29" s="103"/>
      <c r="BHA29" s="103"/>
      <c r="BHB29" s="103"/>
      <c r="BHC29" s="103"/>
      <c r="BHD29" s="103"/>
      <c r="BHE29" s="103"/>
      <c r="BHF29" s="103"/>
      <c r="BHG29" s="103"/>
      <c r="BHH29" s="103"/>
      <c r="BHI29" s="103"/>
      <c r="BHJ29" s="103"/>
      <c r="BHK29" s="103"/>
      <c r="BHL29" s="103"/>
      <c r="BHM29" s="103"/>
      <c r="BHN29" s="103"/>
      <c r="BHO29" s="103"/>
      <c r="BHP29" s="103"/>
      <c r="BHQ29" s="103"/>
      <c r="BHR29" s="103"/>
      <c r="BHS29" s="103"/>
      <c r="BHT29" s="103"/>
      <c r="BHU29" s="103"/>
      <c r="BHV29" s="103"/>
      <c r="BHW29" s="103"/>
      <c r="BHX29" s="103"/>
      <c r="BHY29" s="103"/>
      <c r="BHZ29" s="103"/>
      <c r="BIA29" s="103"/>
      <c r="BIB29" s="103"/>
      <c r="BIC29" s="103"/>
      <c r="BID29" s="103"/>
      <c r="BIE29" s="103"/>
      <c r="BIF29" s="103"/>
      <c r="BIG29" s="103"/>
      <c r="BIH29" s="103"/>
      <c r="BII29" s="103"/>
      <c r="BIJ29" s="103"/>
      <c r="BIK29" s="103"/>
      <c r="BIL29" s="103"/>
      <c r="BIM29" s="103"/>
      <c r="BIN29" s="103"/>
      <c r="BIO29" s="103"/>
      <c r="BIP29" s="103"/>
      <c r="BIQ29" s="103"/>
      <c r="BIR29" s="103"/>
      <c r="BIS29" s="103"/>
      <c r="BIT29" s="103"/>
      <c r="BIU29" s="103"/>
      <c r="BIV29" s="103"/>
      <c r="BIW29" s="103"/>
      <c r="BIX29" s="103"/>
      <c r="BIY29" s="103"/>
      <c r="BIZ29" s="103"/>
      <c r="BJA29" s="103"/>
      <c r="BJB29" s="103"/>
      <c r="BJC29" s="103"/>
      <c r="BJD29" s="103"/>
      <c r="BJE29" s="103"/>
      <c r="BJF29" s="103"/>
      <c r="BJG29" s="103"/>
      <c r="BJH29" s="103"/>
      <c r="BJI29" s="103"/>
      <c r="BJJ29" s="103"/>
      <c r="BJK29" s="103"/>
      <c r="BJL29" s="103"/>
      <c r="BJM29" s="103"/>
      <c r="BJN29" s="103"/>
      <c r="BJO29" s="103"/>
      <c r="BJP29" s="103"/>
      <c r="BJQ29" s="103"/>
      <c r="BJR29" s="103"/>
      <c r="BJS29" s="103"/>
      <c r="BJT29" s="103"/>
      <c r="BJU29" s="103"/>
      <c r="BJV29" s="103"/>
      <c r="BJW29" s="103"/>
      <c r="BJX29" s="103"/>
      <c r="BJY29" s="103"/>
      <c r="BJZ29" s="103"/>
      <c r="BKA29" s="103"/>
      <c r="BKB29" s="103"/>
      <c r="BKC29" s="103"/>
      <c r="BKD29" s="103"/>
      <c r="BKE29" s="103"/>
      <c r="BKF29" s="103"/>
      <c r="BKG29" s="103"/>
      <c r="BKH29" s="103"/>
      <c r="BKI29" s="103"/>
      <c r="BKJ29" s="103"/>
      <c r="BKK29" s="103"/>
      <c r="BKL29" s="103"/>
      <c r="BKM29" s="103"/>
      <c r="BKN29" s="103"/>
      <c r="BKO29" s="103"/>
      <c r="BKP29" s="103"/>
      <c r="BKQ29" s="103"/>
      <c r="BKR29" s="103"/>
      <c r="BKS29" s="103"/>
      <c r="BKT29" s="103"/>
      <c r="BKU29" s="103"/>
      <c r="BKV29" s="103"/>
      <c r="BKW29" s="103"/>
      <c r="BKX29" s="103"/>
      <c r="BKY29" s="103"/>
      <c r="BKZ29" s="103"/>
      <c r="BLA29" s="103"/>
      <c r="BLB29" s="103"/>
      <c r="BLC29" s="103"/>
      <c r="BLD29" s="103"/>
      <c r="BLE29" s="103"/>
      <c r="BLF29" s="103"/>
      <c r="BLG29" s="103"/>
      <c r="BLH29" s="103"/>
      <c r="BLI29" s="103"/>
      <c r="BLJ29" s="103"/>
      <c r="BLK29" s="103"/>
      <c r="BLL29" s="103"/>
      <c r="BLM29" s="103"/>
      <c r="BLN29" s="103"/>
      <c r="BLO29" s="103"/>
      <c r="BLP29" s="103"/>
      <c r="BLQ29" s="103"/>
      <c r="BLR29" s="103"/>
      <c r="BLS29" s="103"/>
      <c r="BLT29" s="103"/>
      <c r="BLU29" s="103"/>
      <c r="BLV29" s="103"/>
      <c r="BLW29" s="103"/>
      <c r="BLX29" s="103"/>
      <c r="BLY29" s="103"/>
      <c r="BLZ29" s="103"/>
      <c r="BMA29" s="103"/>
      <c r="BMB29" s="103"/>
      <c r="BMC29" s="103"/>
      <c r="BMD29" s="103"/>
      <c r="BME29" s="103"/>
      <c r="BMF29" s="103"/>
      <c r="BMG29" s="103"/>
      <c r="BMH29" s="103"/>
      <c r="BMI29" s="103"/>
      <c r="BMJ29" s="103"/>
      <c r="BMK29" s="103"/>
      <c r="BML29" s="103"/>
      <c r="BMM29" s="103"/>
      <c r="BMN29" s="103"/>
      <c r="BMO29" s="103"/>
      <c r="BMP29" s="103"/>
      <c r="BMQ29" s="103"/>
      <c r="BMR29" s="103"/>
      <c r="BMS29" s="103"/>
      <c r="BMT29" s="103"/>
      <c r="BMU29" s="103"/>
      <c r="BMV29" s="103"/>
      <c r="BMW29" s="103"/>
      <c r="BMX29" s="103"/>
      <c r="BMY29" s="103"/>
      <c r="BMZ29" s="103"/>
      <c r="BNA29" s="103"/>
      <c r="BNB29" s="103"/>
      <c r="BNC29" s="103"/>
      <c r="BND29" s="103"/>
      <c r="BNE29" s="103"/>
      <c r="BNF29" s="103"/>
      <c r="BNG29" s="103"/>
      <c r="BNH29" s="103"/>
      <c r="BNI29" s="103"/>
      <c r="BNJ29" s="103"/>
      <c r="BNK29" s="103"/>
      <c r="BNL29" s="103"/>
      <c r="BNM29" s="103"/>
      <c r="BNN29" s="103"/>
      <c r="BNO29" s="103"/>
      <c r="BNP29" s="103"/>
      <c r="BNQ29" s="103"/>
      <c r="BNR29" s="103"/>
      <c r="BNS29" s="103"/>
      <c r="BNT29" s="103"/>
      <c r="BNU29" s="103"/>
      <c r="BNV29" s="103"/>
      <c r="BNW29" s="103"/>
      <c r="BNX29" s="103"/>
      <c r="BNY29" s="103"/>
      <c r="BNZ29" s="103"/>
      <c r="BOA29" s="103"/>
      <c r="BOB29" s="103"/>
      <c r="BOC29" s="103"/>
      <c r="BOD29" s="103"/>
      <c r="BOE29" s="103"/>
      <c r="BOF29" s="103"/>
      <c r="BOG29" s="103"/>
      <c r="BOH29" s="103"/>
      <c r="BOI29" s="103"/>
      <c r="BOJ29" s="103"/>
      <c r="BOK29" s="103"/>
      <c r="BOL29" s="103"/>
      <c r="BOM29" s="103"/>
      <c r="BON29" s="103"/>
      <c r="BOO29" s="103"/>
      <c r="BOP29" s="103"/>
      <c r="BOQ29" s="103"/>
      <c r="BOR29" s="103"/>
      <c r="BOS29" s="103"/>
      <c r="BOT29" s="103"/>
      <c r="BOU29" s="103"/>
      <c r="BOV29" s="103"/>
      <c r="BOW29" s="103"/>
      <c r="BOX29" s="103"/>
      <c r="BOY29" s="103"/>
      <c r="BOZ29" s="103"/>
      <c r="BPA29" s="103"/>
      <c r="BPB29" s="103"/>
      <c r="BPC29" s="103"/>
      <c r="BPD29" s="103"/>
      <c r="BPE29" s="103"/>
      <c r="BPF29" s="103"/>
      <c r="BPG29" s="103"/>
      <c r="BPH29" s="103"/>
      <c r="BPI29" s="103"/>
      <c r="BPJ29" s="103"/>
      <c r="BPK29" s="103"/>
      <c r="BPL29" s="103"/>
      <c r="BPM29" s="103"/>
      <c r="BPN29" s="103"/>
      <c r="BPO29" s="103"/>
      <c r="BPP29" s="103"/>
      <c r="BPQ29" s="103"/>
      <c r="BPR29" s="103"/>
      <c r="BPS29" s="103"/>
      <c r="BPT29" s="103"/>
      <c r="BPU29" s="103"/>
      <c r="BPV29" s="103"/>
      <c r="BPW29" s="103"/>
      <c r="BPX29" s="103"/>
      <c r="BPY29" s="103"/>
      <c r="BPZ29" s="103"/>
      <c r="BQA29" s="103"/>
      <c r="BQB29" s="103"/>
      <c r="BQC29" s="103"/>
      <c r="BQD29" s="103"/>
      <c r="BQE29" s="103"/>
      <c r="BQF29" s="103"/>
      <c r="BQG29" s="103"/>
      <c r="BQH29" s="103"/>
      <c r="BQI29" s="103"/>
      <c r="BQJ29" s="103"/>
      <c r="BQK29" s="103"/>
      <c r="BQL29" s="103"/>
      <c r="BQM29" s="103"/>
      <c r="BQN29" s="103"/>
      <c r="BQO29" s="103"/>
      <c r="BQP29" s="103"/>
      <c r="BQQ29" s="103"/>
      <c r="BQR29" s="103"/>
      <c r="BQS29" s="103"/>
      <c r="BQT29" s="103"/>
      <c r="BQU29" s="103"/>
      <c r="BQV29" s="103"/>
      <c r="BQW29" s="103"/>
      <c r="BQX29" s="103"/>
      <c r="BQY29" s="103"/>
      <c r="BQZ29" s="103"/>
      <c r="BRA29" s="103"/>
      <c r="BRB29" s="103"/>
      <c r="BRC29" s="103"/>
      <c r="BRD29" s="103"/>
      <c r="BRE29" s="103"/>
      <c r="BRF29" s="103"/>
      <c r="BRG29" s="103"/>
      <c r="BRH29" s="103"/>
      <c r="BRI29" s="103"/>
      <c r="BRJ29" s="103"/>
      <c r="BRK29" s="103"/>
      <c r="BRL29" s="103"/>
      <c r="BRM29" s="103"/>
      <c r="BRN29" s="103"/>
      <c r="BRO29" s="103"/>
      <c r="BRP29" s="103"/>
      <c r="BRQ29" s="103"/>
      <c r="BRR29" s="103"/>
      <c r="BRS29" s="103"/>
      <c r="BRT29" s="103"/>
      <c r="BRU29" s="103"/>
      <c r="BRV29" s="103"/>
      <c r="BRW29" s="103"/>
      <c r="BRX29" s="103"/>
      <c r="BRY29" s="103"/>
      <c r="BRZ29" s="103"/>
      <c r="BSA29" s="103"/>
      <c r="BSB29" s="103"/>
      <c r="BSC29" s="103"/>
      <c r="BSD29" s="103"/>
      <c r="BSE29" s="103"/>
      <c r="BSF29" s="103"/>
      <c r="BSG29" s="103"/>
      <c r="BSH29" s="103"/>
      <c r="BSI29" s="103"/>
      <c r="BSJ29" s="103"/>
      <c r="BSK29" s="103"/>
      <c r="BSL29" s="103"/>
      <c r="BSM29" s="103"/>
      <c r="BSN29" s="103"/>
      <c r="BSO29" s="103"/>
      <c r="BSP29" s="103"/>
      <c r="BSQ29" s="103"/>
      <c r="BSR29" s="103"/>
      <c r="BSS29" s="103"/>
      <c r="BST29" s="103"/>
      <c r="BSU29" s="103"/>
      <c r="BSV29" s="103"/>
      <c r="BSW29" s="103"/>
      <c r="BSX29" s="103"/>
      <c r="BSY29" s="103"/>
      <c r="BSZ29" s="103"/>
      <c r="BTA29" s="103"/>
      <c r="BTB29" s="103"/>
      <c r="BTC29" s="103"/>
      <c r="BTD29" s="103"/>
      <c r="BTE29" s="103"/>
      <c r="BTF29" s="103"/>
      <c r="BTG29" s="103"/>
      <c r="BTH29" s="103"/>
      <c r="BTI29" s="103"/>
      <c r="BTJ29" s="103"/>
      <c r="BTK29" s="103"/>
      <c r="BTL29" s="103"/>
      <c r="BTM29" s="103"/>
      <c r="BTN29" s="103"/>
      <c r="BTO29" s="103"/>
      <c r="BTP29" s="103"/>
      <c r="BTQ29" s="103"/>
      <c r="BTR29" s="103"/>
      <c r="BTS29" s="103"/>
      <c r="BTT29" s="103"/>
      <c r="BTU29" s="103"/>
      <c r="BTV29" s="103"/>
      <c r="BTW29" s="103"/>
      <c r="BTX29" s="103"/>
      <c r="BTY29" s="103"/>
      <c r="BTZ29" s="103"/>
      <c r="BUA29" s="103"/>
      <c r="BUB29" s="103"/>
      <c r="BUC29" s="103"/>
      <c r="BUD29" s="103"/>
      <c r="BUE29" s="103"/>
      <c r="BUF29" s="103"/>
      <c r="BUG29" s="103"/>
      <c r="BUH29" s="103"/>
      <c r="BUI29" s="103"/>
      <c r="BUJ29" s="103"/>
      <c r="BUK29" s="103"/>
      <c r="BUL29" s="103"/>
      <c r="BUM29" s="103"/>
      <c r="BUN29" s="103"/>
      <c r="BUO29" s="103"/>
      <c r="BUP29" s="103"/>
      <c r="BUQ29" s="103"/>
      <c r="BUR29" s="103"/>
      <c r="BUS29" s="103"/>
      <c r="BUT29" s="103"/>
      <c r="BUU29" s="103"/>
      <c r="BUV29" s="103"/>
      <c r="BUW29" s="103"/>
      <c r="BUX29" s="103"/>
      <c r="BUY29" s="103"/>
      <c r="BUZ29" s="103"/>
      <c r="BVA29" s="103"/>
      <c r="BVB29" s="103"/>
      <c r="BVC29" s="103"/>
      <c r="BVD29" s="103"/>
      <c r="BVE29" s="103"/>
      <c r="BVF29" s="103"/>
      <c r="BVG29" s="103"/>
      <c r="BVH29" s="103"/>
      <c r="BVI29" s="103"/>
      <c r="BVJ29" s="103"/>
      <c r="BVK29" s="103"/>
      <c r="BVL29" s="103"/>
      <c r="BVM29" s="103"/>
      <c r="BVN29" s="103"/>
      <c r="BVO29" s="103"/>
      <c r="BVP29" s="103"/>
      <c r="BVQ29" s="103"/>
      <c r="BVR29" s="103"/>
      <c r="BVS29" s="103"/>
      <c r="BVT29" s="103"/>
      <c r="BVU29" s="103"/>
      <c r="BVV29" s="103"/>
      <c r="BVW29" s="103"/>
      <c r="BVX29" s="103"/>
      <c r="BVY29" s="103"/>
      <c r="BVZ29" s="103"/>
      <c r="BWA29" s="103"/>
      <c r="BWB29" s="103"/>
      <c r="BWC29" s="103"/>
      <c r="BWD29" s="103"/>
      <c r="BWE29" s="103"/>
      <c r="BWF29" s="103"/>
      <c r="BWG29" s="103"/>
      <c r="BWH29" s="103"/>
      <c r="BWI29" s="103"/>
      <c r="BWJ29" s="103"/>
      <c r="BWK29" s="103"/>
      <c r="BWL29" s="103"/>
      <c r="BWM29" s="103"/>
      <c r="BWN29" s="103"/>
      <c r="BWO29" s="103"/>
      <c r="BWP29" s="103"/>
      <c r="BWQ29" s="103"/>
      <c r="BWR29" s="103"/>
      <c r="BWS29" s="103"/>
      <c r="BWT29" s="103"/>
      <c r="BWU29" s="103"/>
      <c r="BWV29" s="103"/>
      <c r="BWW29" s="103"/>
      <c r="BWX29" s="103"/>
      <c r="BWY29" s="103"/>
      <c r="BWZ29" s="103"/>
      <c r="BXA29" s="103"/>
      <c r="BXB29" s="103"/>
      <c r="BXC29" s="103"/>
      <c r="BXD29" s="103"/>
      <c r="BXE29" s="103"/>
      <c r="BXF29" s="103"/>
      <c r="BXG29" s="103"/>
      <c r="BXH29" s="103"/>
      <c r="BXI29" s="103"/>
      <c r="BXJ29" s="103"/>
      <c r="BXK29" s="103"/>
      <c r="BXL29" s="103"/>
      <c r="BXM29" s="103"/>
      <c r="BXN29" s="103"/>
      <c r="BXO29" s="103"/>
      <c r="BXP29" s="103"/>
      <c r="BXQ29" s="103"/>
      <c r="BXR29" s="103"/>
      <c r="BXS29" s="103"/>
      <c r="BXT29" s="103"/>
      <c r="BXU29" s="103"/>
      <c r="BXV29" s="103"/>
      <c r="BXW29" s="103"/>
      <c r="BXX29" s="103"/>
      <c r="BXY29" s="103"/>
      <c r="BXZ29" s="103"/>
      <c r="BYA29" s="103"/>
      <c r="BYB29" s="103"/>
      <c r="BYC29" s="103"/>
      <c r="BYD29" s="103"/>
      <c r="BYE29" s="103"/>
      <c r="BYF29" s="103"/>
      <c r="BYG29" s="103"/>
      <c r="BYH29" s="103"/>
      <c r="BYI29" s="103"/>
      <c r="BYJ29" s="103"/>
      <c r="BYK29" s="103"/>
      <c r="BYL29" s="103"/>
      <c r="BYM29" s="103"/>
      <c r="BYN29" s="103"/>
      <c r="BYO29" s="103"/>
      <c r="BYP29" s="103"/>
      <c r="BYQ29" s="103"/>
      <c r="BYR29" s="103"/>
      <c r="BYS29" s="103"/>
      <c r="BYT29" s="103"/>
      <c r="BYU29" s="103"/>
      <c r="BYV29" s="103"/>
      <c r="BYW29" s="103"/>
      <c r="BYX29" s="103"/>
      <c r="BYY29" s="103"/>
      <c r="BYZ29" s="103"/>
      <c r="BZA29" s="103"/>
      <c r="BZB29" s="103"/>
      <c r="BZC29" s="103"/>
      <c r="BZD29" s="103"/>
      <c r="BZE29" s="103"/>
      <c r="BZF29" s="103"/>
      <c r="BZG29" s="103"/>
      <c r="BZH29" s="103"/>
      <c r="BZI29" s="103"/>
      <c r="BZJ29" s="103"/>
      <c r="BZK29" s="103"/>
      <c r="BZL29" s="103"/>
      <c r="BZM29" s="103"/>
      <c r="BZN29" s="103"/>
      <c r="BZO29" s="103"/>
      <c r="BZP29" s="103"/>
      <c r="BZQ29" s="103"/>
      <c r="BZR29" s="103"/>
      <c r="BZS29" s="103"/>
      <c r="BZT29" s="103"/>
      <c r="BZU29" s="103"/>
      <c r="BZV29" s="103"/>
      <c r="BZW29" s="103"/>
      <c r="BZX29" s="103"/>
      <c r="BZY29" s="103"/>
      <c r="BZZ29" s="103"/>
      <c r="CAA29" s="103"/>
      <c r="CAB29" s="103"/>
      <c r="CAC29" s="103"/>
      <c r="CAD29" s="103"/>
      <c r="CAE29" s="103"/>
      <c r="CAF29" s="103"/>
      <c r="CAG29" s="103"/>
      <c r="CAH29" s="103"/>
      <c r="CAI29" s="103"/>
      <c r="CAJ29" s="103"/>
      <c r="CAK29" s="103"/>
      <c r="CAL29" s="103"/>
      <c r="CAM29" s="103"/>
      <c r="CAN29" s="103"/>
      <c r="CAO29" s="103"/>
      <c r="CAP29" s="103"/>
      <c r="CAQ29" s="103"/>
      <c r="CAR29" s="103"/>
      <c r="CAS29" s="103"/>
      <c r="CAT29" s="103"/>
      <c r="CAU29" s="103"/>
      <c r="CAV29" s="103"/>
      <c r="CAW29" s="103"/>
      <c r="CAX29" s="103"/>
      <c r="CAY29" s="103"/>
      <c r="CAZ29" s="103"/>
      <c r="CBA29" s="103"/>
      <c r="CBB29" s="103"/>
      <c r="CBC29" s="103"/>
      <c r="CBD29" s="103"/>
      <c r="CBE29" s="103"/>
      <c r="CBF29" s="103"/>
      <c r="CBG29" s="103"/>
      <c r="CBH29" s="103"/>
      <c r="CBI29" s="103"/>
      <c r="CBJ29" s="103"/>
      <c r="CBK29" s="103"/>
      <c r="CBL29" s="103"/>
      <c r="CBM29" s="103"/>
      <c r="CBN29" s="103"/>
      <c r="CBO29" s="103"/>
      <c r="CBP29" s="103"/>
      <c r="CBQ29" s="103"/>
      <c r="CBR29" s="103"/>
      <c r="CBS29" s="103"/>
      <c r="CBT29" s="103"/>
      <c r="CBU29" s="103"/>
      <c r="CBV29" s="103"/>
      <c r="CBW29" s="103"/>
      <c r="CBX29" s="103"/>
      <c r="CBY29" s="103"/>
      <c r="CBZ29" s="103"/>
      <c r="CCA29" s="103"/>
      <c r="CCB29" s="103"/>
      <c r="CCC29" s="103"/>
      <c r="CCD29" s="103"/>
      <c r="CCE29" s="103"/>
      <c r="CCF29" s="103"/>
      <c r="CCG29" s="103"/>
      <c r="CCH29" s="103"/>
      <c r="CCI29" s="103"/>
      <c r="CCJ29" s="103"/>
      <c r="CCK29" s="103"/>
      <c r="CCL29" s="103"/>
      <c r="CCM29" s="103"/>
      <c r="CCN29" s="103"/>
      <c r="CCO29" s="103"/>
      <c r="CCP29" s="103"/>
      <c r="CCQ29" s="103"/>
      <c r="CCR29" s="103"/>
      <c r="CCS29" s="103"/>
      <c r="CCT29" s="103"/>
      <c r="CCU29" s="103"/>
      <c r="CCV29" s="103"/>
      <c r="CCW29" s="103"/>
      <c r="CCX29" s="103"/>
      <c r="CCY29" s="103"/>
      <c r="CCZ29" s="103"/>
      <c r="CDA29" s="103"/>
      <c r="CDB29" s="103"/>
      <c r="CDC29" s="103"/>
      <c r="CDD29" s="103"/>
      <c r="CDE29" s="103"/>
      <c r="CDF29" s="103"/>
      <c r="CDG29" s="103"/>
      <c r="CDH29" s="103"/>
      <c r="CDI29" s="103"/>
      <c r="CDJ29" s="103"/>
      <c r="CDK29" s="103"/>
      <c r="CDL29" s="103"/>
      <c r="CDM29" s="103"/>
      <c r="CDN29" s="103"/>
      <c r="CDO29" s="103"/>
      <c r="CDP29" s="103"/>
      <c r="CDQ29" s="103"/>
      <c r="CDR29" s="103"/>
      <c r="CDS29" s="103"/>
      <c r="CDT29" s="103"/>
      <c r="CDU29" s="103"/>
      <c r="CDV29" s="103"/>
      <c r="CDW29" s="103"/>
      <c r="CDX29" s="103"/>
      <c r="CDY29" s="103"/>
      <c r="CDZ29" s="103"/>
      <c r="CEA29" s="103"/>
      <c r="CEB29" s="103"/>
      <c r="CEC29" s="103"/>
      <c r="CED29" s="103"/>
      <c r="CEE29" s="103"/>
      <c r="CEF29" s="103"/>
      <c r="CEG29" s="103"/>
      <c r="CEH29" s="103"/>
      <c r="CEI29" s="103"/>
      <c r="CEJ29" s="103"/>
      <c r="CEK29" s="103"/>
      <c r="CEL29" s="103"/>
      <c r="CEM29" s="103"/>
      <c r="CEN29" s="103"/>
      <c r="CEO29" s="103"/>
      <c r="CEP29" s="103"/>
      <c r="CEQ29" s="103"/>
      <c r="CER29" s="103"/>
      <c r="CES29" s="103"/>
      <c r="CET29" s="103"/>
      <c r="CEU29" s="103"/>
      <c r="CEV29" s="103"/>
      <c r="CEW29" s="103"/>
      <c r="CEX29" s="103"/>
      <c r="CEY29" s="103"/>
      <c r="CEZ29" s="103"/>
      <c r="CFA29" s="103"/>
      <c r="CFB29" s="103"/>
      <c r="CFC29" s="103"/>
      <c r="CFD29" s="103"/>
      <c r="CFE29" s="103"/>
      <c r="CFF29" s="103"/>
      <c r="CFG29" s="103"/>
      <c r="CFH29" s="103"/>
      <c r="CFI29" s="103"/>
      <c r="CFJ29" s="103"/>
      <c r="CFK29" s="103"/>
      <c r="CFL29" s="103"/>
      <c r="CFM29" s="103"/>
      <c r="CFN29" s="103"/>
      <c r="CFO29" s="103"/>
      <c r="CFP29" s="103"/>
      <c r="CFQ29" s="103"/>
      <c r="CFR29" s="103"/>
      <c r="CFS29" s="103"/>
      <c r="CFT29" s="103"/>
      <c r="CFU29" s="103"/>
      <c r="CFV29" s="103"/>
      <c r="CFW29" s="103"/>
      <c r="CFX29" s="103"/>
      <c r="CFY29" s="103"/>
      <c r="CFZ29" s="103"/>
      <c r="CGA29" s="103"/>
      <c r="CGB29" s="103"/>
      <c r="CGC29" s="103"/>
      <c r="CGD29" s="103"/>
      <c r="CGE29" s="103"/>
      <c r="CGF29" s="103"/>
      <c r="CGG29" s="103"/>
      <c r="CGH29" s="103"/>
      <c r="CGI29" s="103"/>
      <c r="CGJ29" s="103"/>
      <c r="CGK29" s="103"/>
      <c r="CGL29" s="103"/>
      <c r="CGM29" s="103"/>
      <c r="CGN29" s="103"/>
      <c r="CGO29" s="103"/>
      <c r="CGP29" s="103"/>
      <c r="CGQ29" s="103"/>
      <c r="CGR29" s="103"/>
      <c r="CGS29" s="103"/>
      <c r="CGT29" s="103"/>
      <c r="CGU29" s="103"/>
      <c r="CGV29" s="103"/>
      <c r="CGW29" s="103"/>
      <c r="CGX29" s="103"/>
      <c r="CGY29" s="103"/>
      <c r="CGZ29" s="103"/>
      <c r="CHA29" s="103"/>
      <c r="CHB29" s="103"/>
      <c r="CHC29" s="103"/>
      <c r="CHD29" s="103"/>
      <c r="CHE29" s="103"/>
      <c r="CHF29" s="103"/>
      <c r="CHG29" s="103"/>
      <c r="CHH29" s="103"/>
      <c r="CHI29" s="103"/>
      <c r="CHJ29" s="103"/>
      <c r="CHK29" s="103"/>
      <c r="CHL29" s="103"/>
      <c r="CHM29" s="103"/>
      <c r="CHN29" s="103"/>
      <c r="CHO29" s="103"/>
      <c r="CHP29" s="103"/>
      <c r="CHQ29" s="103"/>
      <c r="CHR29" s="103"/>
      <c r="CHS29" s="103"/>
      <c r="CHT29" s="103"/>
      <c r="CHU29" s="103"/>
      <c r="CHV29" s="103"/>
      <c r="CHW29" s="103"/>
      <c r="CHX29" s="103"/>
      <c r="CHY29" s="103"/>
      <c r="CHZ29" s="103"/>
      <c r="CIA29" s="103"/>
      <c r="CIB29" s="103"/>
      <c r="CIC29" s="103"/>
      <c r="CID29" s="103"/>
      <c r="CIE29" s="103"/>
      <c r="CIF29" s="103"/>
      <c r="CIG29" s="103"/>
      <c r="CIH29" s="103"/>
      <c r="CII29" s="103"/>
      <c r="CIJ29" s="103"/>
      <c r="CIK29" s="103"/>
      <c r="CIL29" s="103"/>
      <c r="CIM29" s="103"/>
      <c r="CIN29" s="103"/>
      <c r="CIO29" s="103"/>
      <c r="CIP29" s="103"/>
      <c r="CIQ29" s="103"/>
      <c r="CIR29" s="103"/>
      <c r="CIS29" s="103"/>
      <c r="CIT29" s="103"/>
      <c r="CIU29" s="103"/>
      <c r="CIV29" s="103"/>
      <c r="CIW29" s="103"/>
      <c r="CIX29" s="103"/>
      <c r="CIY29" s="103"/>
      <c r="CIZ29" s="103"/>
      <c r="CJA29" s="103"/>
      <c r="CJB29" s="103"/>
      <c r="CJC29" s="103"/>
      <c r="CJD29" s="103"/>
      <c r="CJE29" s="103"/>
      <c r="CJF29" s="103"/>
      <c r="CJG29" s="103"/>
      <c r="CJH29" s="103"/>
      <c r="CJI29" s="103"/>
      <c r="CJJ29" s="103"/>
      <c r="CJK29" s="103"/>
      <c r="CJL29" s="103"/>
      <c r="CJM29" s="103"/>
      <c r="CJN29" s="103"/>
      <c r="CJO29" s="103"/>
      <c r="CJP29" s="103"/>
      <c r="CJQ29" s="103"/>
      <c r="CJR29" s="103"/>
      <c r="CJS29" s="103"/>
      <c r="CJT29" s="103"/>
      <c r="CJU29" s="103"/>
      <c r="CJV29" s="103"/>
      <c r="CJW29" s="103"/>
      <c r="CJX29" s="103"/>
      <c r="CJY29" s="103"/>
      <c r="CJZ29" s="103"/>
      <c r="CKA29" s="103"/>
      <c r="CKB29" s="103"/>
      <c r="CKC29" s="103"/>
      <c r="CKD29" s="103"/>
      <c r="CKE29" s="103"/>
      <c r="CKF29" s="103"/>
      <c r="CKG29" s="103"/>
      <c r="CKH29" s="103"/>
      <c r="CKI29" s="103"/>
      <c r="CKJ29" s="103"/>
      <c r="CKK29" s="103"/>
      <c r="CKL29" s="103"/>
      <c r="CKM29" s="103"/>
      <c r="CKN29" s="103"/>
      <c r="CKO29" s="103"/>
      <c r="CKP29" s="103"/>
      <c r="CKQ29" s="103"/>
      <c r="CKR29" s="103"/>
      <c r="CKS29" s="103"/>
      <c r="CKT29" s="103"/>
      <c r="CKU29" s="103"/>
      <c r="CKV29" s="103"/>
      <c r="CKW29" s="103"/>
      <c r="CKX29" s="103"/>
      <c r="CKY29" s="103"/>
      <c r="CKZ29" s="103"/>
      <c r="CLA29" s="103"/>
      <c r="CLB29" s="103"/>
      <c r="CLC29" s="103"/>
      <c r="CLD29" s="103"/>
      <c r="CLE29" s="103"/>
      <c r="CLF29" s="103"/>
      <c r="CLG29" s="103"/>
      <c r="CLH29" s="103"/>
      <c r="CLI29" s="103"/>
      <c r="CLJ29" s="103"/>
      <c r="CLK29" s="103"/>
      <c r="CLL29" s="103"/>
      <c r="CLM29" s="103"/>
      <c r="CLN29" s="103"/>
      <c r="CLO29" s="103"/>
      <c r="CLP29" s="103"/>
      <c r="CLQ29" s="103"/>
      <c r="CLR29" s="103"/>
      <c r="CLS29" s="103"/>
      <c r="CLT29" s="103"/>
      <c r="CLU29" s="103"/>
      <c r="CLV29" s="103"/>
      <c r="CLW29" s="103"/>
      <c r="CLX29" s="103"/>
      <c r="CLY29" s="103"/>
      <c r="CLZ29" s="103"/>
      <c r="CMA29" s="103"/>
      <c r="CMB29" s="103"/>
      <c r="CMC29" s="103"/>
      <c r="CMD29" s="103"/>
      <c r="CME29" s="103"/>
      <c r="CMF29" s="103"/>
      <c r="CMG29" s="103"/>
      <c r="CMH29" s="103"/>
      <c r="CMI29" s="103"/>
      <c r="CMJ29" s="103"/>
      <c r="CMK29" s="103"/>
      <c r="CML29" s="103"/>
      <c r="CMM29" s="103"/>
      <c r="CMN29" s="103"/>
      <c r="CMO29" s="103"/>
      <c r="CMP29" s="103"/>
      <c r="CMQ29" s="103"/>
      <c r="CMR29" s="103"/>
      <c r="CMS29" s="103"/>
      <c r="CMT29" s="103"/>
      <c r="CMU29" s="103"/>
      <c r="CMV29" s="103"/>
      <c r="CMW29" s="103"/>
      <c r="CMX29" s="103"/>
      <c r="CMY29" s="103"/>
      <c r="CMZ29" s="103"/>
      <c r="CNA29" s="103"/>
      <c r="CNB29" s="103"/>
      <c r="CNC29" s="103"/>
      <c r="CND29" s="103"/>
      <c r="CNE29" s="103"/>
      <c r="CNF29" s="103"/>
      <c r="CNG29" s="103"/>
      <c r="CNH29" s="103"/>
      <c r="CNI29" s="103"/>
      <c r="CNJ29" s="103"/>
      <c r="CNK29" s="103"/>
      <c r="CNL29" s="103"/>
      <c r="CNM29" s="103"/>
      <c r="CNN29" s="103"/>
      <c r="CNO29" s="103"/>
      <c r="CNP29" s="103"/>
      <c r="CNQ29" s="103"/>
      <c r="CNR29" s="103"/>
      <c r="CNS29" s="103"/>
      <c r="CNT29" s="103"/>
      <c r="CNU29" s="103"/>
      <c r="CNV29" s="103"/>
      <c r="CNW29" s="103"/>
      <c r="CNX29" s="103"/>
      <c r="CNY29" s="103"/>
      <c r="CNZ29" s="103"/>
      <c r="COA29" s="103"/>
      <c r="COB29" s="103"/>
      <c r="COC29" s="103"/>
      <c r="COD29" s="103"/>
      <c r="COE29" s="103"/>
      <c r="COF29" s="103"/>
      <c r="COG29" s="103"/>
      <c r="COH29" s="103"/>
      <c r="COI29" s="103"/>
      <c r="COJ29" s="103"/>
      <c r="COK29" s="103"/>
      <c r="COL29" s="103"/>
      <c r="COM29" s="103"/>
      <c r="CON29" s="103"/>
      <c r="COO29" s="103"/>
      <c r="COP29" s="103"/>
      <c r="COQ29" s="103"/>
      <c r="COR29" s="103"/>
      <c r="COS29" s="103"/>
      <c r="COT29" s="103"/>
      <c r="COU29" s="103"/>
      <c r="COV29" s="103"/>
      <c r="COW29" s="103"/>
      <c r="COX29" s="103"/>
      <c r="COY29" s="103"/>
      <c r="COZ29" s="103"/>
      <c r="CPA29" s="103"/>
      <c r="CPB29" s="103"/>
      <c r="CPC29" s="103"/>
      <c r="CPD29" s="103"/>
      <c r="CPE29" s="103"/>
      <c r="CPF29" s="103"/>
      <c r="CPG29" s="103"/>
      <c r="CPH29" s="103"/>
      <c r="CPI29" s="103"/>
      <c r="CPJ29" s="103"/>
      <c r="CPK29" s="103"/>
      <c r="CPL29" s="103"/>
      <c r="CPM29" s="103"/>
      <c r="CPN29" s="103"/>
      <c r="CPO29" s="103"/>
      <c r="CPP29" s="103"/>
      <c r="CPQ29" s="103"/>
      <c r="CPR29" s="103"/>
      <c r="CPS29" s="103"/>
      <c r="CPT29" s="103"/>
      <c r="CPU29" s="103"/>
      <c r="CPV29" s="103"/>
      <c r="CPW29" s="103"/>
      <c r="CPX29" s="103"/>
      <c r="CPY29" s="103"/>
      <c r="CPZ29" s="103"/>
      <c r="CQA29" s="103"/>
      <c r="CQB29" s="103"/>
      <c r="CQC29" s="103"/>
      <c r="CQD29" s="103"/>
      <c r="CQE29" s="103"/>
      <c r="CQF29" s="103"/>
      <c r="CQG29" s="103"/>
      <c r="CQH29" s="103"/>
      <c r="CQI29" s="103"/>
      <c r="CQJ29" s="103"/>
      <c r="CQK29" s="103"/>
      <c r="CQL29" s="103"/>
      <c r="CQM29" s="103"/>
      <c r="CQN29" s="103"/>
      <c r="CQO29" s="103"/>
      <c r="CQP29" s="103"/>
      <c r="CQQ29" s="103"/>
      <c r="CQR29" s="103"/>
      <c r="CQS29" s="103"/>
      <c r="CQT29" s="103"/>
      <c r="CQU29" s="103"/>
      <c r="CQV29" s="103"/>
      <c r="CQW29" s="103"/>
      <c r="CQX29" s="103"/>
      <c r="CQY29" s="103"/>
      <c r="CQZ29" s="103"/>
      <c r="CRA29" s="103"/>
      <c r="CRB29" s="103"/>
      <c r="CRC29" s="103"/>
      <c r="CRD29" s="103"/>
      <c r="CRE29" s="103"/>
      <c r="CRF29" s="103"/>
      <c r="CRG29" s="103"/>
      <c r="CRH29" s="103"/>
      <c r="CRI29" s="103"/>
      <c r="CRJ29" s="103"/>
      <c r="CRK29" s="103"/>
      <c r="CRL29" s="103"/>
      <c r="CRM29" s="103"/>
      <c r="CRN29" s="103"/>
      <c r="CRO29" s="103"/>
      <c r="CRP29" s="103"/>
      <c r="CRQ29" s="103"/>
      <c r="CRR29" s="103"/>
      <c r="CRS29" s="103"/>
      <c r="CRT29" s="103"/>
      <c r="CRU29" s="103"/>
      <c r="CRV29" s="103"/>
      <c r="CRW29" s="103"/>
      <c r="CRX29" s="103"/>
      <c r="CRY29" s="103"/>
      <c r="CRZ29" s="103"/>
      <c r="CSA29" s="103"/>
      <c r="CSB29" s="103"/>
      <c r="CSC29" s="103"/>
      <c r="CSD29" s="103"/>
      <c r="CSE29" s="103"/>
      <c r="CSF29" s="103"/>
      <c r="CSG29" s="103"/>
      <c r="CSH29" s="103"/>
      <c r="CSI29" s="103"/>
      <c r="CSJ29" s="103"/>
      <c r="CSK29" s="103"/>
      <c r="CSL29" s="103"/>
      <c r="CSM29" s="103"/>
      <c r="CSN29" s="103"/>
      <c r="CSO29" s="103"/>
      <c r="CSP29" s="103"/>
      <c r="CSQ29" s="103"/>
      <c r="CSR29" s="103"/>
      <c r="CSS29" s="103"/>
      <c r="CST29" s="103"/>
      <c r="CSU29" s="103"/>
      <c r="CSV29" s="103"/>
      <c r="CSW29" s="103"/>
      <c r="CSX29" s="103"/>
      <c r="CSY29" s="103"/>
      <c r="CSZ29" s="103"/>
      <c r="CTA29" s="103"/>
      <c r="CTB29" s="103"/>
      <c r="CTC29" s="103"/>
      <c r="CTD29" s="103"/>
      <c r="CTE29" s="103"/>
      <c r="CTF29" s="103"/>
      <c r="CTG29" s="103"/>
      <c r="CTH29" s="103"/>
      <c r="CTI29" s="103"/>
      <c r="CTJ29" s="103"/>
      <c r="CTK29" s="103"/>
      <c r="CTL29" s="103"/>
      <c r="CTM29" s="103"/>
      <c r="CTN29" s="103"/>
      <c r="CTO29" s="103"/>
      <c r="CTP29" s="103"/>
      <c r="CTQ29" s="103"/>
      <c r="CTR29" s="103"/>
      <c r="CTS29" s="103"/>
      <c r="CTT29" s="103"/>
      <c r="CTU29" s="103"/>
      <c r="CTV29" s="103"/>
      <c r="CTW29" s="103"/>
      <c r="CTX29" s="103"/>
      <c r="CTY29" s="103"/>
      <c r="CTZ29" s="103"/>
      <c r="CUA29" s="103"/>
      <c r="CUB29" s="103"/>
      <c r="CUC29" s="103"/>
      <c r="CUD29" s="103"/>
      <c r="CUE29" s="103"/>
      <c r="CUF29" s="103"/>
      <c r="CUG29" s="103"/>
      <c r="CUH29" s="103"/>
      <c r="CUI29" s="103"/>
      <c r="CUJ29" s="103"/>
      <c r="CUK29" s="103"/>
      <c r="CUL29" s="103"/>
      <c r="CUM29" s="103"/>
      <c r="CUN29" s="103"/>
      <c r="CUO29" s="103"/>
      <c r="CUP29" s="103"/>
      <c r="CUQ29" s="103"/>
      <c r="CUR29" s="103"/>
      <c r="CUS29" s="103"/>
      <c r="CUT29" s="103"/>
      <c r="CUU29" s="103"/>
      <c r="CUV29" s="103"/>
      <c r="CUW29" s="103"/>
      <c r="CUX29" s="103"/>
      <c r="CUY29" s="103"/>
      <c r="CUZ29" s="103"/>
      <c r="CVA29" s="103"/>
      <c r="CVB29" s="103"/>
      <c r="CVC29" s="103"/>
      <c r="CVD29" s="103"/>
      <c r="CVE29" s="103"/>
      <c r="CVF29" s="103"/>
      <c r="CVG29" s="103"/>
      <c r="CVH29" s="103"/>
      <c r="CVI29" s="103"/>
      <c r="CVJ29" s="103"/>
      <c r="CVK29" s="103"/>
      <c r="CVL29" s="103"/>
      <c r="CVM29" s="103"/>
      <c r="CVN29" s="103"/>
      <c r="CVO29" s="103"/>
      <c r="CVP29" s="103"/>
      <c r="CVQ29" s="103"/>
      <c r="CVR29" s="103"/>
      <c r="CVS29" s="103"/>
      <c r="CVT29" s="103"/>
      <c r="CVU29" s="103"/>
      <c r="CVV29" s="103"/>
      <c r="CVW29" s="103"/>
      <c r="CVX29" s="103"/>
      <c r="CVY29" s="103"/>
      <c r="CVZ29" s="103"/>
      <c r="CWA29" s="103"/>
      <c r="CWB29" s="103"/>
      <c r="CWC29" s="103"/>
      <c r="CWD29" s="103"/>
      <c r="CWE29" s="103"/>
      <c r="CWF29" s="103"/>
      <c r="CWG29" s="103"/>
      <c r="CWH29" s="103"/>
      <c r="CWI29" s="103"/>
      <c r="CWJ29" s="103"/>
      <c r="CWK29" s="103"/>
      <c r="CWL29" s="103"/>
      <c r="CWM29" s="103"/>
      <c r="CWN29" s="103"/>
      <c r="CWO29" s="103"/>
      <c r="CWP29" s="103"/>
      <c r="CWQ29" s="103"/>
      <c r="CWR29" s="103"/>
      <c r="CWS29" s="103"/>
      <c r="CWT29" s="103"/>
      <c r="CWU29" s="103"/>
      <c r="CWV29" s="103"/>
      <c r="CWW29" s="103"/>
      <c r="CWX29" s="103"/>
      <c r="CWY29" s="103"/>
      <c r="CWZ29" s="103"/>
      <c r="CXA29" s="103"/>
      <c r="CXB29" s="103"/>
      <c r="CXC29" s="103"/>
      <c r="CXD29" s="103"/>
      <c r="CXE29" s="103"/>
      <c r="CXF29" s="103"/>
      <c r="CXG29" s="103"/>
      <c r="CXH29" s="103"/>
      <c r="CXI29" s="103"/>
      <c r="CXJ29" s="103"/>
      <c r="CXK29" s="103"/>
      <c r="CXL29" s="103"/>
      <c r="CXM29" s="103"/>
      <c r="CXN29" s="103"/>
      <c r="CXO29" s="103"/>
      <c r="CXP29" s="103"/>
      <c r="CXQ29" s="103"/>
      <c r="CXR29" s="103"/>
      <c r="CXS29" s="103"/>
      <c r="CXT29" s="103"/>
      <c r="CXU29" s="103"/>
      <c r="CXV29" s="103"/>
      <c r="CXW29" s="103"/>
      <c r="CXX29" s="103"/>
      <c r="CXY29" s="103"/>
      <c r="CXZ29" s="103"/>
      <c r="CYA29" s="103"/>
      <c r="CYB29" s="103"/>
      <c r="CYC29" s="103"/>
      <c r="CYD29" s="103"/>
      <c r="CYE29" s="103"/>
      <c r="CYF29" s="103"/>
      <c r="CYG29" s="103"/>
      <c r="CYH29" s="103"/>
      <c r="CYI29" s="103"/>
      <c r="CYJ29" s="103"/>
      <c r="CYK29" s="103"/>
      <c r="CYL29" s="103"/>
      <c r="CYM29" s="103"/>
      <c r="CYN29" s="103"/>
      <c r="CYO29" s="103"/>
      <c r="CYP29" s="103"/>
      <c r="CYQ29" s="103"/>
      <c r="CYR29" s="103"/>
      <c r="CYS29" s="103"/>
      <c r="CYT29" s="103"/>
      <c r="CYU29" s="103"/>
      <c r="CYV29" s="103"/>
      <c r="CYW29" s="103"/>
      <c r="CYX29" s="103"/>
      <c r="CYY29" s="103"/>
      <c r="CYZ29" s="103"/>
      <c r="CZA29" s="103"/>
      <c r="CZB29" s="103"/>
      <c r="CZC29" s="103"/>
      <c r="CZD29" s="103"/>
      <c r="CZE29" s="103"/>
      <c r="CZF29" s="103"/>
      <c r="CZG29" s="103"/>
      <c r="CZH29" s="103"/>
      <c r="CZI29" s="103"/>
      <c r="CZJ29" s="103"/>
      <c r="CZK29" s="103"/>
      <c r="CZL29" s="103"/>
      <c r="CZM29" s="103"/>
      <c r="CZN29" s="103"/>
      <c r="CZO29" s="103"/>
      <c r="CZP29" s="103"/>
      <c r="CZQ29" s="103"/>
      <c r="CZR29" s="103"/>
      <c r="CZS29" s="103"/>
      <c r="CZT29" s="103"/>
      <c r="CZU29" s="103"/>
      <c r="CZV29" s="103"/>
      <c r="CZW29" s="103"/>
      <c r="CZX29" s="103"/>
      <c r="CZY29" s="103"/>
      <c r="CZZ29" s="103"/>
      <c r="DAA29" s="103"/>
      <c r="DAB29" s="103"/>
      <c r="DAC29" s="103"/>
      <c r="DAD29" s="103"/>
      <c r="DAE29" s="103"/>
      <c r="DAF29" s="103"/>
      <c r="DAG29" s="103"/>
      <c r="DAH29" s="103"/>
      <c r="DAI29" s="103"/>
      <c r="DAJ29" s="103"/>
      <c r="DAK29" s="103"/>
      <c r="DAL29" s="103"/>
      <c r="DAM29" s="103"/>
      <c r="DAN29" s="103"/>
      <c r="DAO29" s="103"/>
      <c r="DAP29" s="103"/>
      <c r="DAQ29" s="103"/>
      <c r="DAR29" s="103"/>
      <c r="DAS29" s="103"/>
      <c r="DAT29" s="103"/>
      <c r="DAU29" s="103"/>
      <c r="DAV29" s="103"/>
      <c r="DAW29" s="103"/>
      <c r="DAX29" s="103"/>
      <c r="DAY29" s="103"/>
      <c r="DAZ29" s="103"/>
      <c r="DBA29" s="103"/>
      <c r="DBB29" s="103"/>
      <c r="DBC29" s="103"/>
      <c r="DBD29" s="103"/>
      <c r="DBE29" s="103"/>
      <c r="DBF29" s="103"/>
      <c r="DBG29" s="103"/>
      <c r="DBH29" s="103"/>
      <c r="DBI29" s="103"/>
      <c r="DBJ29" s="103"/>
      <c r="DBK29" s="103"/>
      <c r="DBL29" s="103"/>
      <c r="DBM29" s="103"/>
      <c r="DBN29" s="103"/>
      <c r="DBO29" s="103"/>
      <c r="DBP29" s="103"/>
      <c r="DBQ29" s="103"/>
      <c r="DBR29" s="103"/>
      <c r="DBS29" s="103"/>
      <c r="DBT29" s="103"/>
      <c r="DBU29" s="103"/>
      <c r="DBV29" s="103"/>
      <c r="DBW29" s="103"/>
      <c r="DBX29" s="103"/>
      <c r="DBY29" s="103"/>
      <c r="DBZ29" s="103"/>
      <c r="DCA29" s="103"/>
      <c r="DCB29" s="103"/>
      <c r="DCC29" s="103"/>
      <c r="DCD29" s="103"/>
      <c r="DCE29" s="103"/>
      <c r="DCF29" s="103"/>
      <c r="DCG29" s="103"/>
      <c r="DCH29" s="103"/>
      <c r="DCI29" s="103"/>
      <c r="DCJ29" s="103"/>
      <c r="DCK29" s="103"/>
      <c r="DCL29" s="103"/>
      <c r="DCM29" s="103"/>
      <c r="DCN29" s="103"/>
      <c r="DCO29" s="103"/>
      <c r="DCP29" s="103"/>
      <c r="DCQ29" s="103"/>
      <c r="DCR29" s="103"/>
      <c r="DCS29" s="103"/>
      <c r="DCT29" s="103"/>
      <c r="DCU29" s="103"/>
      <c r="DCV29" s="103"/>
      <c r="DCW29" s="103"/>
      <c r="DCX29" s="103"/>
      <c r="DCY29" s="103"/>
      <c r="DCZ29" s="103"/>
      <c r="DDA29" s="103"/>
      <c r="DDB29" s="103"/>
      <c r="DDC29" s="103"/>
      <c r="DDD29" s="103"/>
      <c r="DDE29" s="103"/>
      <c r="DDF29" s="103"/>
      <c r="DDG29" s="103"/>
      <c r="DDH29" s="103"/>
      <c r="DDI29" s="103"/>
      <c r="DDJ29" s="103"/>
      <c r="DDK29" s="103"/>
      <c r="DDL29" s="103"/>
      <c r="DDM29" s="103"/>
      <c r="DDN29" s="103"/>
      <c r="DDO29" s="103"/>
      <c r="DDP29" s="103"/>
      <c r="DDQ29" s="103"/>
      <c r="DDR29" s="103"/>
      <c r="DDS29" s="103"/>
      <c r="DDT29" s="103"/>
      <c r="DDU29" s="103"/>
      <c r="DDV29" s="103"/>
      <c r="DDW29" s="103"/>
      <c r="DDX29" s="103"/>
      <c r="DDY29" s="103"/>
      <c r="DDZ29" s="103"/>
      <c r="DEA29" s="103"/>
      <c r="DEB29" s="103"/>
      <c r="DEC29" s="103"/>
      <c r="DED29" s="103"/>
      <c r="DEE29" s="103"/>
      <c r="DEF29" s="103"/>
      <c r="DEG29" s="103"/>
      <c r="DEH29" s="103"/>
      <c r="DEI29" s="103"/>
      <c r="DEJ29" s="103"/>
      <c r="DEK29" s="103"/>
      <c r="DEL29" s="103"/>
      <c r="DEM29" s="103"/>
      <c r="DEN29" s="103"/>
      <c r="DEO29" s="103"/>
      <c r="DEP29" s="103"/>
      <c r="DEQ29" s="103"/>
      <c r="DER29" s="103"/>
      <c r="DES29" s="103"/>
      <c r="DET29" s="103"/>
      <c r="DEU29" s="103"/>
      <c r="DEV29" s="103"/>
      <c r="DEW29" s="103"/>
      <c r="DEX29" s="103"/>
      <c r="DEY29" s="103"/>
      <c r="DEZ29" s="103"/>
      <c r="DFA29" s="103"/>
      <c r="DFB29" s="103"/>
      <c r="DFC29" s="103"/>
      <c r="DFD29" s="103"/>
      <c r="DFE29" s="103"/>
      <c r="DFF29" s="103"/>
      <c r="DFG29" s="103"/>
      <c r="DFH29" s="103"/>
      <c r="DFI29" s="103"/>
      <c r="DFJ29" s="103"/>
      <c r="DFK29" s="103"/>
      <c r="DFL29" s="103"/>
      <c r="DFM29" s="103"/>
      <c r="DFN29" s="103"/>
      <c r="DFO29" s="103"/>
      <c r="DFP29" s="103"/>
      <c r="DFQ29" s="103"/>
      <c r="DFR29" s="103"/>
      <c r="DFS29" s="103"/>
      <c r="DFT29" s="103"/>
      <c r="DFU29" s="103"/>
      <c r="DFV29" s="103"/>
      <c r="DFW29" s="103"/>
      <c r="DFX29" s="103"/>
      <c r="DFY29" s="103"/>
      <c r="DFZ29" s="103"/>
      <c r="DGA29" s="103"/>
      <c r="DGB29" s="103"/>
      <c r="DGC29" s="103"/>
      <c r="DGD29" s="103"/>
      <c r="DGE29" s="103"/>
      <c r="DGF29" s="103"/>
      <c r="DGG29" s="103"/>
      <c r="DGH29" s="103"/>
      <c r="DGI29" s="103"/>
      <c r="DGJ29" s="103"/>
      <c r="DGK29" s="103"/>
      <c r="DGL29" s="103"/>
      <c r="DGM29" s="103"/>
      <c r="DGN29" s="103"/>
      <c r="DGO29" s="103"/>
      <c r="DGP29" s="103"/>
      <c r="DGQ29" s="103"/>
      <c r="DGR29" s="103"/>
      <c r="DGS29" s="103"/>
      <c r="DGT29" s="103"/>
      <c r="DGU29" s="103"/>
      <c r="DGV29" s="103"/>
      <c r="DGW29" s="103"/>
      <c r="DGX29" s="103"/>
      <c r="DGY29" s="103"/>
      <c r="DGZ29" s="103"/>
      <c r="DHA29" s="103"/>
      <c r="DHB29" s="103"/>
      <c r="DHC29" s="103"/>
      <c r="DHD29" s="103"/>
      <c r="DHE29" s="103"/>
      <c r="DHF29" s="103"/>
      <c r="DHG29" s="103"/>
      <c r="DHH29" s="103"/>
      <c r="DHI29" s="103"/>
      <c r="DHJ29" s="103"/>
      <c r="DHK29" s="103"/>
      <c r="DHL29" s="103"/>
      <c r="DHM29" s="103"/>
      <c r="DHN29" s="103"/>
      <c r="DHO29" s="103"/>
      <c r="DHP29" s="103"/>
      <c r="DHQ29" s="103"/>
      <c r="DHR29" s="103"/>
      <c r="DHS29" s="103"/>
      <c r="DHT29" s="103"/>
      <c r="DHU29" s="103"/>
      <c r="DHV29" s="103"/>
      <c r="DHW29" s="103"/>
      <c r="DHX29" s="103"/>
      <c r="DHY29" s="103"/>
      <c r="DHZ29" s="103"/>
      <c r="DIA29" s="103"/>
      <c r="DIB29" s="103"/>
      <c r="DIC29" s="103"/>
      <c r="DID29" s="103"/>
      <c r="DIE29" s="103"/>
      <c r="DIF29" s="103"/>
      <c r="DIG29" s="103"/>
      <c r="DIH29" s="103"/>
      <c r="DII29" s="103"/>
      <c r="DIJ29" s="103"/>
      <c r="DIK29" s="103"/>
      <c r="DIL29" s="103"/>
      <c r="DIM29" s="103"/>
      <c r="DIN29" s="103"/>
      <c r="DIO29" s="103"/>
      <c r="DIP29" s="103"/>
      <c r="DIQ29" s="103"/>
      <c r="DIR29" s="103"/>
      <c r="DIS29" s="103"/>
      <c r="DIT29" s="103"/>
      <c r="DIU29" s="103"/>
      <c r="DIV29" s="103"/>
      <c r="DIW29" s="103"/>
      <c r="DIX29" s="103"/>
      <c r="DIY29" s="103"/>
      <c r="DIZ29" s="103"/>
      <c r="DJA29" s="103"/>
      <c r="DJB29" s="103"/>
      <c r="DJC29" s="103"/>
      <c r="DJD29" s="103"/>
      <c r="DJE29" s="103"/>
      <c r="DJF29" s="103"/>
      <c r="DJG29" s="103"/>
      <c r="DJH29" s="103"/>
      <c r="DJI29" s="103"/>
      <c r="DJJ29" s="103"/>
      <c r="DJK29" s="103"/>
      <c r="DJL29" s="103"/>
      <c r="DJM29" s="103"/>
      <c r="DJN29" s="103"/>
      <c r="DJO29" s="103"/>
      <c r="DJP29" s="103"/>
      <c r="DJQ29" s="103"/>
      <c r="DJR29" s="103"/>
      <c r="DJS29" s="103"/>
      <c r="DJT29" s="103"/>
      <c r="DJU29" s="103"/>
      <c r="DJV29" s="103"/>
      <c r="DJW29" s="103"/>
      <c r="DJX29" s="103"/>
      <c r="DJY29" s="103"/>
      <c r="DJZ29" s="103"/>
      <c r="DKA29" s="103"/>
      <c r="DKB29" s="103"/>
      <c r="DKC29" s="103"/>
      <c r="DKD29" s="103"/>
      <c r="DKE29" s="103"/>
      <c r="DKF29" s="103"/>
      <c r="DKG29" s="103"/>
      <c r="DKH29" s="103"/>
      <c r="DKI29" s="103"/>
      <c r="DKJ29" s="103"/>
      <c r="DKK29" s="103"/>
      <c r="DKL29" s="103"/>
      <c r="DKM29" s="103"/>
      <c r="DKN29" s="103"/>
      <c r="DKO29" s="103"/>
      <c r="DKP29" s="103"/>
      <c r="DKQ29" s="103"/>
      <c r="DKR29" s="103"/>
      <c r="DKS29" s="103"/>
      <c r="DKT29" s="103"/>
      <c r="DKU29" s="103"/>
      <c r="DKV29" s="103"/>
      <c r="DKW29" s="103"/>
      <c r="DKX29" s="103"/>
      <c r="DKY29" s="103"/>
      <c r="DKZ29" s="103"/>
      <c r="DLA29" s="103"/>
      <c r="DLB29" s="103"/>
      <c r="DLC29" s="103"/>
      <c r="DLD29" s="103"/>
      <c r="DLE29" s="103"/>
      <c r="DLF29" s="103"/>
      <c r="DLG29" s="103"/>
      <c r="DLH29" s="103"/>
      <c r="DLI29" s="103"/>
      <c r="DLJ29" s="103"/>
      <c r="DLK29" s="103"/>
      <c r="DLL29" s="103"/>
      <c r="DLM29" s="103"/>
      <c r="DLN29" s="103"/>
      <c r="DLO29" s="103"/>
      <c r="DLP29" s="103"/>
      <c r="DLQ29" s="103"/>
      <c r="DLR29" s="103"/>
      <c r="DLS29" s="103"/>
      <c r="DLT29" s="103"/>
      <c r="DLU29" s="103"/>
      <c r="DLV29" s="103"/>
      <c r="DLW29" s="103"/>
      <c r="DLX29" s="103"/>
      <c r="DLY29" s="103"/>
      <c r="DLZ29" s="103"/>
      <c r="DMA29" s="103"/>
      <c r="DMB29" s="103"/>
      <c r="DMC29" s="103"/>
      <c r="DMD29" s="103"/>
      <c r="DME29" s="103"/>
      <c r="DMF29" s="103"/>
      <c r="DMG29" s="103"/>
      <c r="DMH29" s="103"/>
      <c r="DMI29" s="103"/>
      <c r="DMJ29" s="103"/>
      <c r="DMK29" s="103"/>
      <c r="DML29" s="103"/>
      <c r="DMM29" s="103"/>
      <c r="DMN29" s="103"/>
      <c r="DMO29" s="103"/>
      <c r="DMP29" s="103"/>
      <c r="DMQ29" s="103"/>
      <c r="DMR29" s="103"/>
      <c r="DMS29" s="103"/>
      <c r="DMT29" s="103"/>
      <c r="DMU29" s="103"/>
      <c r="DMV29" s="103"/>
      <c r="DMW29" s="103"/>
      <c r="DMX29" s="103"/>
      <c r="DMY29" s="103"/>
      <c r="DMZ29" s="103"/>
      <c r="DNA29" s="103"/>
      <c r="DNB29" s="103"/>
      <c r="DNC29" s="103"/>
      <c r="DND29" s="103"/>
      <c r="DNE29" s="103"/>
      <c r="DNF29" s="103"/>
      <c r="DNG29" s="103"/>
      <c r="DNH29" s="103"/>
      <c r="DNI29" s="103"/>
      <c r="DNJ29" s="103"/>
      <c r="DNK29" s="103"/>
      <c r="DNL29" s="103"/>
      <c r="DNM29" s="103"/>
      <c r="DNN29" s="103"/>
      <c r="DNO29" s="103"/>
      <c r="DNP29" s="103"/>
      <c r="DNQ29" s="103"/>
      <c r="DNR29" s="103"/>
      <c r="DNS29" s="103"/>
      <c r="DNT29" s="103"/>
      <c r="DNU29" s="103"/>
      <c r="DNV29" s="103"/>
      <c r="DNW29" s="103"/>
      <c r="DNX29" s="103"/>
      <c r="DNY29" s="103"/>
      <c r="DNZ29" s="103"/>
      <c r="DOA29" s="103"/>
      <c r="DOB29" s="103"/>
      <c r="DOC29" s="103"/>
      <c r="DOD29" s="103"/>
      <c r="DOE29" s="103"/>
      <c r="DOF29" s="103"/>
      <c r="DOG29" s="103"/>
      <c r="DOH29" s="103"/>
      <c r="DOI29" s="103"/>
      <c r="DOJ29" s="103"/>
      <c r="DOK29" s="103"/>
      <c r="DOL29" s="103"/>
      <c r="DOM29" s="103"/>
      <c r="DON29" s="103"/>
      <c r="DOO29" s="103"/>
      <c r="DOP29" s="103"/>
      <c r="DOQ29" s="103"/>
      <c r="DOR29" s="103"/>
      <c r="DOS29" s="103"/>
      <c r="DOT29" s="103"/>
      <c r="DOU29" s="103"/>
      <c r="DOV29" s="103"/>
      <c r="DOW29" s="103"/>
      <c r="DOX29" s="103"/>
      <c r="DOY29" s="103"/>
      <c r="DOZ29" s="103"/>
      <c r="DPA29" s="103"/>
      <c r="DPB29" s="103"/>
      <c r="DPC29" s="103"/>
      <c r="DPD29" s="103"/>
      <c r="DPE29" s="103"/>
      <c r="DPF29" s="103"/>
      <c r="DPG29" s="103"/>
      <c r="DPH29" s="103"/>
      <c r="DPI29" s="103"/>
      <c r="DPJ29" s="103"/>
      <c r="DPK29" s="103"/>
      <c r="DPL29" s="103"/>
      <c r="DPM29" s="103"/>
      <c r="DPN29" s="103"/>
      <c r="DPO29" s="103"/>
      <c r="DPP29" s="103"/>
      <c r="DPQ29" s="103"/>
      <c r="DPR29" s="103"/>
      <c r="DPS29" s="103"/>
      <c r="DPT29" s="103"/>
      <c r="DPU29" s="103"/>
      <c r="DPV29" s="103"/>
      <c r="DPW29" s="103"/>
      <c r="DPX29" s="103"/>
      <c r="DPY29" s="103"/>
      <c r="DPZ29" s="103"/>
      <c r="DQA29" s="103"/>
      <c r="DQB29" s="103"/>
      <c r="DQC29" s="103"/>
      <c r="DQD29" s="103"/>
      <c r="DQE29" s="103"/>
      <c r="DQF29" s="103"/>
      <c r="DQG29" s="103"/>
      <c r="DQH29" s="103"/>
      <c r="DQI29" s="103"/>
      <c r="DQJ29" s="103"/>
      <c r="DQK29" s="103"/>
      <c r="DQL29" s="103"/>
      <c r="DQM29" s="103"/>
      <c r="DQN29" s="103"/>
      <c r="DQO29" s="103"/>
      <c r="DQP29" s="103"/>
      <c r="DQQ29" s="103"/>
      <c r="DQR29" s="103"/>
      <c r="DQS29" s="103"/>
      <c r="DQT29" s="103"/>
      <c r="DQU29" s="103"/>
      <c r="DQV29" s="103"/>
      <c r="DQW29" s="103"/>
      <c r="DQX29" s="103"/>
      <c r="DQY29" s="103"/>
      <c r="DQZ29" s="103"/>
      <c r="DRA29" s="103"/>
      <c r="DRB29" s="103"/>
      <c r="DRC29" s="103"/>
      <c r="DRD29" s="103"/>
      <c r="DRE29" s="103"/>
      <c r="DRF29" s="103"/>
      <c r="DRG29" s="103"/>
      <c r="DRH29" s="103"/>
      <c r="DRI29" s="103"/>
      <c r="DRJ29" s="103"/>
      <c r="DRK29" s="103"/>
      <c r="DRL29" s="103"/>
      <c r="DRM29" s="103"/>
      <c r="DRN29" s="103"/>
      <c r="DRO29" s="103"/>
      <c r="DRP29" s="103"/>
      <c r="DRQ29" s="103"/>
      <c r="DRR29" s="103"/>
      <c r="DRS29" s="103"/>
      <c r="DRT29" s="103"/>
      <c r="DRU29" s="103"/>
      <c r="DRV29" s="103"/>
      <c r="DRW29" s="103"/>
      <c r="DRX29" s="103"/>
      <c r="DRY29" s="103"/>
      <c r="DRZ29" s="103"/>
      <c r="DSA29" s="103"/>
      <c r="DSB29" s="103"/>
      <c r="DSC29" s="103"/>
      <c r="DSD29" s="103"/>
      <c r="DSE29" s="103"/>
      <c r="DSF29" s="103"/>
      <c r="DSG29" s="103"/>
      <c r="DSH29" s="103"/>
      <c r="DSI29" s="103"/>
      <c r="DSJ29" s="103"/>
      <c r="DSK29" s="103"/>
      <c r="DSL29" s="103"/>
      <c r="DSM29" s="103"/>
      <c r="DSN29" s="103"/>
      <c r="DSO29" s="103"/>
      <c r="DSP29" s="103"/>
      <c r="DSQ29" s="103"/>
      <c r="DSR29" s="103"/>
      <c r="DSS29" s="103"/>
      <c r="DST29" s="103"/>
      <c r="DSU29" s="103"/>
      <c r="DSV29" s="103"/>
      <c r="DSW29" s="103"/>
      <c r="DSX29" s="103"/>
      <c r="DSY29" s="103"/>
      <c r="DSZ29" s="103"/>
      <c r="DTA29" s="103"/>
      <c r="DTB29" s="103"/>
      <c r="DTC29" s="103"/>
      <c r="DTD29" s="103"/>
      <c r="DTE29" s="103"/>
      <c r="DTF29" s="103"/>
      <c r="DTG29" s="103"/>
      <c r="DTH29" s="103"/>
      <c r="DTI29" s="103"/>
      <c r="DTJ29" s="103"/>
      <c r="DTK29" s="103"/>
      <c r="DTL29" s="103"/>
      <c r="DTM29" s="103"/>
      <c r="DTN29" s="103"/>
      <c r="DTO29" s="103"/>
      <c r="DTP29" s="103"/>
      <c r="DTQ29" s="103"/>
      <c r="DTR29" s="103"/>
      <c r="DTS29" s="103"/>
      <c r="DTT29" s="103"/>
      <c r="DTU29" s="103"/>
      <c r="DTV29" s="103"/>
      <c r="DTW29" s="103"/>
      <c r="DTX29" s="103"/>
      <c r="DTY29" s="103"/>
      <c r="DTZ29" s="103"/>
      <c r="DUA29" s="103"/>
      <c r="DUB29" s="103"/>
      <c r="DUC29" s="103"/>
      <c r="DUD29" s="103"/>
      <c r="DUE29" s="103"/>
      <c r="DUF29" s="103"/>
      <c r="DUG29" s="103"/>
      <c r="DUH29" s="103"/>
      <c r="DUI29" s="103"/>
      <c r="DUJ29" s="103"/>
      <c r="DUK29" s="103"/>
      <c r="DUL29" s="103"/>
      <c r="DUM29" s="103"/>
      <c r="DUN29" s="103"/>
      <c r="DUO29" s="103"/>
      <c r="DUP29" s="103"/>
      <c r="DUQ29" s="103"/>
      <c r="DUR29" s="103"/>
      <c r="DUS29" s="103"/>
      <c r="DUT29" s="103"/>
      <c r="DUU29" s="103"/>
      <c r="DUV29" s="103"/>
      <c r="DUW29" s="103"/>
      <c r="DUX29" s="103"/>
      <c r="DUY29" s="103"/>
      <c r="DUZ29" s="103"/>
      <c r="DVA29" s="103"/>
      <c r="DVB29" s="103"/>
      <c r="DVC29" s="103"/>
      <c r="DVD29" s="103"/>
      <c r="DVE29" s="103"/>
      <c r="DVF29" s="103"/>
      <c r="DVG29" s="103"/>
      <c r="DVH29" s="103"/>
      <c r="DVI29" s="103"/>
      <c r="DVJ29" s="103"/>
      <c r="DVK29" s="103"/>
      <c r="DVL29" s="103"/>
      <c r="DVM29" s="103"/>
      <c r="DVN29" s="103"/>
      <c r="DVO29" s="103"/>
      <c r="DVP29" s="103"/>
      <c r="DVQ29" s="103"/>
      <c r="DVR29" s="103"/>
      <c r="DVS29" s="103"/>
      <c r="DVT29" s="103"/>
      <c r="DVU29" s="103"/>
      <c r="DVV29" s="103"/>
      <c r="DVW29" s="103"/>
      <c r="DVX29" s="103"/>
      <c r="DVY29" s="103"/>
      <c r="DVZ29" s="103"/>
      <c r="DWA29" s="103"/>
      <c r="DWB29" s="103"/>
      <c r="DWC29" s="103"/>
      <c r="DWD29" s="103"/>
      <c r="DWE29" s="103"/>
      <c r="DWF29" s="103"/>
      <c r="DWG29" s="103"/>
      <c r="DWH29" s="103"/>
      <c r="DWI29" s="103"/>
      <c r="DWJ29" s="103"/>
      <c r="DWK29" s="103"/>
      <c r="DWL29" s="103"/>
      <c r="DWM29" s="103"/>
      <c r="DWN29" s="103"/>
      <c r="DWO29" s="103"/>
      <c r="DWP29" s="103"/>
      <c r="DWQ29" s="103"/>
      <c r="DWR29" s="103"/>
      <c r="DWS29" s="103"/>
      <c r="DWT29" s="103"/>
      <c r="DWU29" s="103"/>
      <c r="DWV29" s="103"/>
      <c r="DWW29" s="103"/>
      <c r="DWX29" s="103"/>
      <c r="DWY29" s="103"/>
      <c r="DWZ29" s="103"/>
      <c r="DXA29" s="103"/>
      <c r="DXB29" s="103"/>
      <c r="DXC29" s="103"/>
      <c r="DXD29" s="103"/>
      <c r="DXE29" s="103"/>
      <c r="DXF29" s="103"/>
      <c r="DXG29" s="103"/>
      <c r="DXH29" s="103"/>
      <c r="DXI29" s="103"/>
      <c r="DXJ29" s="103"/>
      <c r="DXK29" s="103"/>
      <c r="DXL29" s="103"/>
      <c r="DXM29" s="103"/>
      <c r="DXN29" s="103"/>
      <c r="DXO29" s="103"/>
      <c r="DXP29" s="103"/>
      <c r="DXQ29" s="103"/>
      <c r="DXR29" s="103"/>
      <c r="DXS29" s="103"/>
      <c r="DXT29" s="103"/>
      <c r="DXU29" s="103"/>
      <c r="DXV29" s="103"/>
      <c r="DXW29" s="103"/>
      <c r="DXX29" s="103"/>
      <c r="DXY29" s="103"/>
      <c r="DXZ29" s="103"/>
      <c r="DYA29" s="103"/>
      <c r="DYB29" s="103"/>
      <c r="DYC29" s="103"/>
      <c r="DYD29" s="103"/>
      <c r="DYE29" s="103"/>
      <c r="DYF29" s="103"/>
      <c r="DYG29" s="103"/>
      <c r="DYH29" s="103"/>
      <c r="DYI29" s="103"/>
      <c r="DYJ29" s="103"/>
      <c r="DYK29" s="103"/>
      <c r="DYL29" s="103"/>
      <c r="DYM29" s="103"/>
      <c r="DYN29" s="103"/>
      <c r="DYO29" s="103"/>
      <c r="DYP29" s="103"/>
      <c r="DYQ29" s="103"/>
      <c r="DYR29" s="103"/>
      <c r="DYS29" s="103"/>
      <c r="DYT29" s="103"/>
      <c r="DYU29" s="103"/>
      <c r="DYV29" s="103"/>
      <c r="DYW29" s="103"/>
      <c r="DYX29" s="103"/>
      <c r="DYY29" s="103"/>
      <c r="DYZ29" s="103"/>
      <c r="DZA29" s="103"/>
      <c r="DZB29" s="103"/>
      <c r="DZC29" s="103"/>
      <c r="DZD29" s="103"/>
      <c r="DZE29" s="103"/>
      <c r="DZF29" s="103"/>
      <c r="DZG29" s="103"/>
      <c r="DZH29" s="103"/>
      <c r="DZI29" s="103"/>
      <c r="DZJ29" s="103"/>
      <c r="DZK29" s="103"/>
      <c r="DZL29" s="103"/>
      <c r="DZM29" s="103"/>
      <c r="DZN29" s="103"/>
      <c r="DZO29" s="103"/>
      <c r="DZP29" s="103"/>
      <c r="DZQ29" s="103"/>
      <c r="DZR29" s="103"/>
      <c r="DZS29" s="103"/>
      <c r="DZT29" s="103"/>
      <c r="DZU29" s="103"/>
      <c r="DZV29" s="103"/>
      <c r="DZW29" s="103"/>
      <c r="DZX29" s="103"/>
      <c r="DZY29" s="103"/>
      <c r="DZZ29" s="103"/>
      <c r="EAA29" s="103"/>
      <c r="EAB29" s="103"/>
      <c r="EAC29" s="103"/>
      <c r="EAD29" s="103"/>
      <c r="EAE29" s="103"/>
      <c r="EAF29" s="103"/>
      <c r="EAG29" s="103"/>
      <c r="EAH29" s="103"/>
      <c r="EAI29" s="103"/>
      <c r="EAJ29" s="103"/>
      <c r="EAK29" s="103"/>
      <c r="EAL29" s="103"/>
      <c r="EAM29" s="103"/>
      <c r="EAN29" s="103"/>
      <c r="EAO29" s="103"/>
      <c r="EAP29" s="103"/>
      <c r="EAQ29" s="103"/>
      <c r="EAR29" s="103"/>
      <c r="EAS29" s="103"/>
      <c r="EAT29" s="103"/>
      <c r="EAU29" s="103"/>
      <c r="EAV29" s="103"/>
      <c r="EAW29" s="103"/>
      <c r="EAX29" s="103"/>
      <c r="EAY29" s="103"/>
      <c r="EAZ29" s="103"/>
      <c r="EBA29" s="103"/>
      <c r="EBB29" s="103"/>
      <c r="EBC29" s="103"/>
      <c r="EBD29" s="103"/>
      <c r="EBE29" s="103"/>
      <c r="EBF29" s="103"/>
      <c r="EBG29" s="103"/>
      <c r="EBH29" s="103"/>
      <c r="EBI29" s="103"/>
      <c r="EBJ29" s="103"/>
      <c r="EBK29" s="103"/>
      <c r="EBL29" s="103"/>
      <c r="EBM29" s="103"/>
      <c r="EBN29" s="103"/>
      <c r="EBO29" s="103"/>
      <c r="EBP29" s="103"/>
      <c r="EBQ29" s="103"/>
      <c r="EBR29" s="103"/>
      <c r="EBS29" s="103"/>
      <c r="EBT29" s="103"/>
      <c r="EBU29" s="103"/>
      <c r="EBV29" s="103"/>
      <c r="EBW29" s="103"/>
      <c r="EBX29" s="103"/>
      <c r="EBY29" s="103"/>
      <c r="EBZ29" s="103"/>
      <c r="ECA29" s="103"/>
      <c r="ECB29" s="103"/>
      <c r="ECC29" s="103"/>
      <c r="ECD29" s="103"/>
      <c r="ECE29" s="103"/>
      <c r="ECF29" s="103"/>
      <c r="ECG29" s="103"/>
      <c r="ECH29" s="103"/>
      <c r="ECI29" s="103"/>
      <c r="ECJ29" s="103"/>
      <c r="ECK29" s="103"/>
      <c r="ECL29" s="103"/>
      <c r="ECM29" s="103"/>
      <c r="ECN29" s="103"/>
      <c r="ECO29" s="103"/>
      <c r="ECP29" s="103"/>
      <c r="ECQ29" s="103"/>
      <c r="ECR29" s="103"/>
      <c r="ECS29" s="103"/>
      <c r="ECT29" s="103"/>
      <c r="ECU29" s="103"/>
      <c r="ECV29" s="103"/>
      <c r="ECW29" s="103"/>
      <c r="ECX29" s="103"/>
      <c r="ECY29" s="103"/>
      <c r="ECZ29" s="103"/>
      <c r="EDA29" s="103"/>
      <c r="EDB29" s="103"/>
      <c r="EDC29" s="103"/>
      <c r="EDD29" s="103"/>
      <c r="EDE29" s="103"/>
      <c r="EDF29" s="103"/>
      <c r="EDG29" s="103"/>
      <c r="EDH29" s="103"/>
      <c r="EDI29" s="103"/>
      <c r="EDJ29" s="103"/>
      <c r="EDK29" s="103"/>
      <c r="EDL29" s="103"/>
      <c r="EDM29" s="103"/>
      <c r="EDN29" s="103"/>
      <c r="EDO29" s="103"/>
      <c r="EDP29" s="103"/>
      <c r="EDQ29" s="103"/>
      <c r="EDR29" s="103"/>
      <c r="EDS29" s="103"/>
      <c r="EDT29" s="103"/>
      <c r="EDU29" s="103"/>
      <c r="EDV29" s="103"/>
      <c r="EDW29" s="103"/>
      <c r="EDX29" s="103"/>
      <c r="EDY29" s="103"/>
      <c r="EDZ29" s="103"/>
      <c r="EEA29" s="103"/>
      <c r="EEB29" s="103"/>
      <c r="EEC29" s="103"/>
      <c r="EED29" s="103"/>
      <c r="EEE29" s="103"/>
      <c r="EEF29" s="103"/>
      <c r="EEG29" s="103"/>
      <c r="EEH29" s="103"/>
      <c r="EEI29" s="103"/>
      <c r="EEJ29" s="103"/>
      <c r="EEK29" s="103"/>
      <c r="EEL29" s="103"/>
      <c r="EEM29" s="103"/>
      <c r="EEN29" s="103"/>
      <c r="EEO29" s="103"/>
      <c r="EEP29" s="103"/>
      <c r="EEQ29" s="103"/>
      <c r="EER29" s="103"/>
      <c r="EES29" s="103"/>
      <c r="EET29" s="103"/>
      <c r="EEU29" s="103"/>
      <c r="EEV29" s="103"/>
      <c r="EEW29" s="103"/>
      <c r="EEX29" s="103"/>
      <c r="EEY29" s="103"/>
      <c r="EEZ29" s="103"/>
      <c r="EFA29" s="103"/>
      <c r="EFB29" s="103"/>
      <c r="EFC29" s="103"/>
      <c r="EFD29" s="103"/>
      <c r="EFE29" s="103"/>
      <c r="EFF29" s="103"/>
      <c r="EFG29" s="103"/>
      <c r="EFH29" s="103"/>
      <c r="EFI29" s="103"/>
      <c r="EFJ29" s="103"/>
      <c r="EFK29" s="103"/>
      <c r="EFL29" s="103"/>
      <c r="EFM29" s="103"/>
      <c r="EFN29" s="103"/>
      <c r="EFO29" s="103"/>
      <c r="EFP29" s="103"/>
      <c r="EFQ29" s="103"/>
      <c r="EFR29" s="103"/>
      <c r="EFS29" s="103"/>
      <c r="EFT29" s="103"/>
      <c r="EFU29" s="103"/>
      <c r="EFV29" s="103"/>
      <c r="EFW29" s="103"/>
      <c r="EFX29" s="103"/>
      <c r="EFY29" s="103"/>
      <c r="EFZ29" s="103"/>
      <c r="EGA29" s="103"/>
      <c r="EGB29" s="103"/>
      <c r="EGC29" s="103"/>
      <c r="EGD29" s="103"/>
      <c r="EGE29" s="103"/>
      <c r="EGF29" s="103"/>
      <c r="EGG29" s="103"/>
      <c r="EGH29" s="103"/>
      <c r="EGI29" s="103"/>
      <c r="EGJ29" s="103"/>
      <c r="EGK29" s="103"/>
      <c r="EGL29" s="103"/>
      <c r="EGM29" s="103"/>
      <c r="EGN29" s="103"/>
      <c r="EGO29" s="103"/>
      <c r="EGP29" s="103"/>
      <c r="EGQ29" s="103"/>
      <c r="EGR29" s="103"/>
      <c r="EGS29" s="103"/>
      <c r="EGT29" s="103"/>
      <c r="EGU29" s="103"/>
      <c r="EGV29" s="103"/>
      <c r="EGW29" s="103"/>
      <c r="EGX29" s="103"/>
      <c r="EGY29" s="103"/>
      <c r="EGZ29" s="103"/>
      <c r="EHA29" s="103"/>
      <c r="EHB29" s="103"/>
      <c r="EHC29" s="103"/>
      <c r="EHD29" s="103"/>
      <c r="EHE29" s="103"/>
      <c r="EHF29" s="103"/>
      <c r="EHG29" s="103"/>
      <c r="EHH29" s="103"/>
      <c r="EHI29" s="103"/>
      <c r="EHJ29" s="103"/>
      <c r="EHK29" s="103"/>
      <c r="EHL29" s="103"/>
      <c r="EHM29" s="103"/>
      <c r="EHN29" s="103"/>
      <c r="EHO29" s="103"/>
      <c r="EHP29" s="103"/>
      <c r="EHQ29" s="103"/>
      <c r="EHR29" s="103"/>
      <c r="EHS29" s="103"/>
      <c r="EHT29" s="103"/>
      <c r="EHU29" s="103"/>
      <c r="EHV29" s="103"/>
      <c r="EHW29" s="103"/>
      <c r="EHX29" s="103"/>
      <c r="EHY29" s="103"/>
      <c r="EHZ29" s="103"/>
      <c r="EIA29" s="103"/>
      <c r="EIB29" s="103"/>
      <c r="EIC29" s="103"/>
      <c r="EID29" s="103"/>
      <c r="EIE29" s="103"/>
      <c r="EIF29" s="103"/>
      <c r="EIG29" s="103"/>
      <c r="EIH29" s="103"/>
      <c r="EII29" s="103"/>
      <c r="EIJ29" s="103"/>
      <c r="EIK29" s="103"/>
      <c r="EIL29" s="103"/>
      <c r="EIM29" s="103"/>
      <c r="EIN29" s="103"/>
      <c r="EIO29" s="103"/>
      <c r="EIP29" s="103"/>
      <c r="EIQ29" s="103"/>
      <c r="EIR29" s="103"/>
      <c r="EIS29" s="103"/>
      <c r="EIT29" s="103"/>
      <c r="EIU29" s="103"/>
      <c r="EIV29" s="103"/>
      <c r="EIW29" s="103"/>
      <c r="EIX29" s="103"/>
      <c r="EIY29" s="103"/>
      <c r="EIZ29" s="103"/>
      <c r="EJA29" s="103"/>
      <c r="EJB29" s="103"/>
      <c r="EJC29" s="103"/>
      <c r="EJD29" s="103"/>
      <c r="EJE29" s="103"/>
      <c r="EJF29" s="103"/>
      <c r="EJG29" s="103"/>
      <c r="EJH29" s="103"/>
      <c r="EJI29" s="103"/>
      <c r="EJJ29" s="103"/>
      <c r="EJK29" s="103"/>
      <c r="EJL29" s="103"/>
      <c r="EJM29" s="103"/>
      <c r="EJN29" s="103"/>
      <c r="EJO29" s="103"/>
      <c r="EJP29" s="103"/>
      <c r="EJQ29" s="103"/>
      <c r="EJR29" s="103"/>
      <c r="EJS29" s="103"/>
      <c r="EJT29" s="103"/>
      <c r="EJU29" s="103"/>
      <c r="EJV29" s="103"/>
      <c r="EJW29" s="103"/>
      <c r="EJX29" s="103"/>
      <c r="EJY29" s="103"/>
      <c r="EJZ29" s="103"/>
      <c r="EKA29" s="103"/>
      <c r="EKB29" s="103"/>
      <c r="EKC29" s="103"/>
      <c r="EKD29" s="103"/>
      <c r="EKE29" s="103"/>
      <c r="EKF29" s="103"/>
      <c r="EKG29" s="103"/>
      <c r="EKH29" s="103"/>
      <c r="EKI29" s="103"/>
      <c r="EKJ29" s="103"/>
      <c r="EKK29" s="103"/>
      <c r="EKL29" s="103"/>
      <c r="EKM29" s="103"/>
      <c r="EKN29" s="103"/>
      <c r="EKO29" s="103"/>
      <c r="EKP29" s="103"/>
      <c r="EKQ29" s="103"/>
      <c r="EKR29" s="103"/>
      <c r="EKS29" s="103"/>
      <c r="EKT29" s="103"/>
      <c r="EKU29" s="103"/>
      <c r="EKV29" s="103"/>
      <c r="EKW29" s="103"/>
      <c r="EKX29" s="103"/>
      <c r="EKY29" s="103"/>
      <c r="EKZ29" s="103"/>
      <c r="ELA29" s="103"/>
      <c r="ELB29" s="103"/>
      <c r="ELC29" s="103"/>
      <c r="ELD29" s="103"/>
      <c r="ELE29" s="103"/>
      <c r="ELF29" s="103"/>
      <c r="ELG29" s="103"/>
      <c r="ELH29" s="103"/>
      <c r="ELI29" s="103"/>
      <c r="ELJ29" s="103"/>
      <c r="ELK29" s="103"/>
      <c r="ELL29" s="103"/>
      <c r="ELM29" s="103"/>
      <c r="ELN29" s="103"/>
      <c r="ELO29" s="103"/>
      <c r="ELP29" s="103"/>
      <c r="ELQ29" s="103"/>
      <c r="ELR29" s="103"/>
      <c r="ELS29" s="103"/>
      <c r="ELT29" s="103"/>
      <c r="ELU29" s="103"/>
      <c r="ELV29" s="103"/>
      <c r="ELW29" s="103"/>
      <c r="ELX29" s="103"/>
      <c r="ELY29" s="103"/>
      <c r="ELZ29" s="103"/>
      <c r="EMA29" s="103"/>
      <c r="EMB29" s="103"/>
      <c r="EMC29" s="103"/>
      <c r="EMD29" s="103"/>
      <c r="EME29" s="103"/>
      <c r="EMF29" s="103"/>
      <c r="EMG29" s="103"/>
      <c r="EMH29" s="103"/>
      <c r="EMI29" s="103"/>
      <c r="EMJ29" s="103"/>
      <c r="EMK29" s="103"/>
      <c r="EML29" s="103"/>
      <c r="EMM29" s="103"/>
      <c r="EMN29" s="103"/>
      <c r="EMO29" s="103"/>
      <c r="EMP29" s="103"/>
      <c r="EMQ29" s="103"/>
      <c r="EMR29" s="103"/>
      <c r="EMS29" s="103"/>
      <c r="EMT29" s="103"/>
      <c r="EMU29" s="103"/>
      <c r="EMV29" s="103"/>
      <c r="EMW29" s="103"/>
      <c r="EMX29" s="103"/>
      <c r="EMY29" s="103"/>
      <c r="EMZ29" s="103"/>
      <c r="ENA29" s="103"/>
      <c r="ENB29" s="103"/>
      <c r="ENC29" s="103"/>
      <c r="END29" s="103"/>
      <c r="ENE29" s="103"/>
      <c r="ENF29" s="103"/>
      <c r="ENG29" s="103"/>
      <c r="ENH29" s="103"/>
      <c r="ENI29" s="103"/>
      <c r="ENJ29" s="103"/>
      <c r="ENK29" s="103"/>
      <c r="ENL29" s="103"/>
      <c r="ENM29" s="103"/>
      <c r="ENN29" s="103"/>
      <c r="ENO29" s="103"/>
      <c r="ENP29" s="103"/>
      <c r="ENQ29" s="103"/>
      <c r="ENR29" s="103"/>
      <c r="ENS29" s="103"/>
      <c r="ENT29" s="103"/>
      <c r="ENU29" s="103"/>
      <c r="ENV29" s="103"/>
      <c r="ENW29" s="103"/>
      <c r="ENX29" s="103"/>
      <c r="ENY29" s="103"/>
      <c r="ENZ29" s="103"/>
      <c r="EOA29" s="103"/>
      <c r="EOB29" s="103"/>
      <c r="EOC29" s="103"/>
      <c r="EOD29" s="103"/>
      <c r="EOE29" s="103"/>
      <c r="EOF29" s="103"/>
      <c r="EOG29" s="103"/>
      <c r="EOH29" s="103"/>
      <c r="EOI29" s="103"/>
      <c r="EOJ29" s="103"/>
      <c r="EOK29" s="103"/>
      <c r="EOL29" s="103"/>
      <c r="EOM29" s="103"/>
      <c r="EON29" s="103"/>
      <c r="EOO29" s="103"/>
      <c r="EOP29" s="103"/>
      <c r="EOQ29" s="103"/>
      <c r="EOR29" s="103"/>
      <c r="EOS29" s="103"/>
      <c r="EOT29" s="103"/>
      <c r="EOU29" s="103"/>
      <c r="EOV29" s="103"/>
      <c r="EOW29" s="103"/>
      <c r="EOX29" s="103"/>
      <c r="EOY29" s="103"/>
      <c r="EOZ29" s="103"/>
      <c r="EPA29" s="103"/>
      <c r="EPB29" s="103"/>
      <c r="EPC29" s="103"/>
      <c r="EPD29" s="103"/>
      <c r="EPE29" s="103"/>
      <c r="EPF29" s="103"/>
      <c r="EPG29" s="103"/>
      <c r="EPH29" s="103"/>
      <c r="EPI29" s="103"/>
      <c r="EPJ29" s="103"/>
      <c r="EPK29" s="103"/>
      <c r="EPL29" s="103"/>
      <c r="EPM29" s="103"/>
      <c r="EPN29" s="103"/>
      <c r="EPO29" s="103"/>
      <c r="EPP29" s="103"/>
      <c r="EPQ29" s="103"/>
      <c r="EPR29" s="103"/>
      <c r="EPS29" s="103"/>
      <c r="EPT29" s="103"/>
      <c r="EPU29" s="103"/>
      <c r="EPV29" s="103"/>
      <c r="EPW29" s="103"/>
      <c r="EPX29" s="103"/>
      <c r="EPY29" s="103"/>
      <c r="EPZ29" s="103"/>
      <c r="EQA29" s="103"/>
      <c r="EQB29" s="103"/>
      <c r="EQC29" s="103"/>
      <c r="EQD29" s="103"/>
      <c r="EQE29" s="103"/>
      <c r="EQF29" s="103"/>
      <c r="EQG29" s="103"/>
      <c r="EQH29" s="103"/>
      <c r="EQI29" s="103"/>
      <c r="EQJ29" s="103"/>
      <c r="EQK29" s="103"/>
      <c r="EQL29" s="103"/>
      <c r="EQM29" s="103"/>
      <c r="EQN29" s="103"/>
      <c r="EQO29" s="103"/>
      <c r="EQP29" s="103"/>
      <c r="EQQ29" s="103"/>
      <c r="EQR29" s="103"/>
      <c r="EQS29" s="103"/>
      <c r="EQT29" s="103"/>
      <c r="EQU29" s="103"/>
      <c r="EQV29" s="103"/>
      <c r="EQW29" s="103"/>
      <c r="EQX29" s="103"/>
      <c r="EQY29" s="103"/>
      <c r="EQZ29" s="103"/>
      <c r="ERA29" s="103"/>
      <c r="ERB29" s="103"/>
      <c r="ERC29" s="103"/>
      <c r="ERD29" s="103"/>
      <c r="ERE29" s="103"/>
      <c r="ERF29" s="103"/>
      <c r="ERG29" s="103"/>
      <c r="ERH29" s="103"/>
      <c r="ERI29" s="103"/>
      <c r="ERJ29" s="103"/>
      <c r="ERK29" s="103"/>
      <c r="ERL29" s="103"/>
      <c r="ERM29" s="103"/>
      <c r="ERN29" s="103"/>
      <c r="ERO29" s="103"/>
      <c r="ERP29" s="103"/>
      <c r="ERQ29" s="103"/>
      <c r="ERR29" s="103"/>
      <c r="ERS29" s="103"/>
      <c r="ERT29" s="103"/>
      <c r="ERU29" s="103"/>
      <c r="ERV29" s="103"/>
      <c r="ERW29" s="103"/>
      <c r="ERX29" s="103"/>
      <c r="ERY29" s="103"/>
      <c r="ERZ29" s="103"/>
      <c r="ESA29" s="103"/>
      <c r="ESB29" s="103"/>
      <c r="ESC29" s="103"/>
      <c r="ESD29" s="103"/>
      <c r="ESE29" s="103"/>
      <c r="ESF29" s="103"/>
      <c r="ESG29" s="103"/>
      <c r="ESH29" s="103"/>
      <c r="ESI29" s="103"/>
      <c r="ESJ29" s="103"/>
      <c r="ESK29" s="103"/>
      <c r="ESL29" s="103"/>
      <c r="ESM29" s="103"/>
      <c r="ESN29" s="103"/>
      <c r="ESO29" s="103"/>
      <c r="ESP29" s="103"/>
      <c r="ESQ29" s="103"/>
      <c r="ESR29" s="103"/>
      <c r="ESS29" s="103"/>
      <c r="EST29" s="103"/>
      <c r="ESU29" s="103"/>
      <c r="ESV29" s="103"/>
      <c r="ESW29" s="103"/>
      <c r="ESX29" s="103"/>
      <c r="ESY29" s="103"/>
      <c r="ESZ29" s="103"/>
      <c r="ETA29" s="103"/>
      <c r="ETB29" s="103"/>
      <c r="ETC29" s="103"/>
      <c r="ETD29" s="103"/>
      <c r="ETE29" s="103"/>
      <c r="ETF29" s="103"/>
      <c r="ETG29" s="103"/>
      <c r="ETH29" s="103"/>
      <c r="ETI29" s="103"/>
      <c r="ETJ29" s="103"/>
      <c r="ETK29" s="103"/>
      <c r="ETL29" s="103"/>
      <c r="ETM29" s="103"/>
      <c r="ETN29" s="103"/>
      <c r="ETO29" s="103"/>
      <c r="ETP29" s="103"/>
      <c r="ETQ29" s="103"/>
      <c r="ETR29" s="103"/>
      <c r="ETS29" s="103"/>
      <c r="ETT29" s="103"/>
      <c r="ETU29" s="103"/>
      <c r="ETV29" s="103"/>
      <c r="ETW29" s="103"/>
      <c r="ETX29" s="103"/>
      <c r="ETY29" s="103"/>
      <c r="ETZ29" s="103"/>
      <c r="EUA29" s="103"/>
      <c r="EUB29" s="103"/>
      <c r="EUC29" s="103"/>
      <c r="EUD29" s="103"/>
      <c r="EUE29" s="103"/>
      <c r="EUF29" s="103"/>
      <c r="EUG29" s="103"/>
      <c r="EUH29" s="103"/>
      <c r="EUI29" s="103"/>
      <c r="EUJ29" s="103"/>
      <c r="EUK29" s="103"/>
      <c r="EUL29" s="103"/>
      <c r="EUM29" s="103"/>
      <c r="EUN29" s="103"/>
      <c r="EUO29" s="103"/>
      <c r="EUP29" s="103"/>
      <c r="EUQ29" s="103"/>
      <c r="EUR29" s="103"/>
      <c r="EUS29" s="103"/>
      <c r="EUT29" s="103"/>
      <c r="EUU29" s="103"/>
      <c r="EUV29" s="103"/>
      <c r="EUW29" s="103"/>
      <c r="EUX29" s="103"/>
      <c r="EUY29" s="103"/>
      <c r="EUZ29" s="103"/>
      <c r="EVA29" s="103"/>
      <c r="EVB29" s="103"/>
      <c r="EVC29" s="103"/>
      <c r="EVD29" s="103"/>
      <c r="EVE29" s="103"/>
      <c r="EVF29" s="103"/>
      <c r="EVG29" s="103"/>
      <c r="EVH29" s="103"/>
      <c r="EVI29" s="103"/>
      <c r="EVJ29" s="103"/>
      <c r="EVK29" s="103"/>
      <c r="EVL29" s="103"/>
      <c r="EVM29" s="103"/>
      <c r="EVN29" s="103"/>
      <c r="EVO29" s="103"/>
      <c r="EVP29" s="103"/>
      <c r="EVQ29" s="103"/>
      <c r="EVR29" s="103"/>
      <c r="EVS29" s="103"/>
      <c r="EVT29" s="103"/>
      <c r="EVU29" s="103"/>
      <c r="EVV29" s="103"/>
      <c r="EVW29" s="103"/>
      <c r="EVX29" s="103"/>
      <c r="EVY29" s="103"/>
      <c r="EVZ29" s="103"/>
      <c r="EWA29" s="103"/>
      <c r="EWB29" s="103"/>
      <c r="EWC29" s="103"/>
      <c r="EWD29" s="103"/>
      <c r="EWE29" s="103"/>
      <c r="EWF29" s="103"/>
      <c r="EWG29" s="103"/>
      <c r="EWH29" s="103"/>
      <c r="EWI29" s="103"/>
      <c r="EWJ29" s="103"/>
      <c r="EWK29" s="103"/>
      <c r="EWL29" s="103"/>
      <c r="EWM29" s="103"/>
      <c r="EWN29" s="103"/>
      <c r="EWO29" s="103"/>
      <c r="EWP29" s="103"/>
      <c r="EWQ29" s="103"/>
      <c r="EWR29" s="103"/>
      <c r="EWS29" s="103"/>
      <c r="EWT29" s="103"/>
      <c r="EWU29" s="103"/>
      <c r="EWV29" s="103"/>
      <c r="EWW29" s="103"/>
      <c r="EWX29" s="103"/>
      <c r="EWY29" s="103"/>
      <c r="EWZ29" s="103"/>
      <c r="EXA29" s="103"/>
      <c r="EXB29" s="103"/>
      <c r="EXC29" s="103"/>
      <c r="EXD29" s="103"/>
      <c r="EXE29" s="103"/>
      <c r="EXF29" s="103"/>
      <c r="EXG29" s="103"/>
      <c r="EXH29" s="103"/>
      <c r="EXI29" s="103"/>
      <c r="EXJ29" s="103"/>
      <c r="EXK29" s="103"/>
      <c r="EXL29" s="103"/>
      <c r="EXM29" s="103"/>
      <c r="EXN29" s="103"/>
      <c r="EXO29" s="103"/>
      <c r="EXP29" s="103"/>
      <c r="EXQ29" s="103"/>
      <c r="EXR29" s="103"/>
      <c r="EXS29" s="103"/>
      <c r="EXT29" s="103"/>
      <c r="EXU29" s="103"/>
      <c r="EXV29" s="103"/>
      <c r="EXW29" s="103"/>
      <c r="EXX29" s="103"/>
      <c r="EXY29" s="103"/>
      <c r="EXZ29" s="103"/>
      <c r="EYA29" s="103"/>
      <c r="EYB29" s="103"/>
      <c r="EYC29" s="103"/>
      <c r="EYD29" s="103"/>
      <c r="EYE29" s="103"/>
      <c r="EYF29" s="103"/>
      <c r="EYG29" s="103"/>
      <c r="EYH29" s="103"/>
      <c r="EYI29" s="103"/>
      <c r="EYJ29" s="103"/>
      <c r="EYK29" s="103"/>
      <c r="EYL29" s="103"/>
      <c r="EYM29" s="103"/>
      <c r="EYN29" s="103"/>
      <c r="EYO29" s="103"/>
      <c r="EYP29" s="103"/>
      <c r="EYQ29" s="103"/>
      <c r="EYR29" s="103"/>
      <c r="EYS29" s="103"/>
      <c r="EYT29" s="103"/>
      <c r="EYU29" s="103"/>
      <c r="EYV29" s="103"/>
      <c r="EYW29" s="103"/>
      <c r="EYX29" s="103"/>
      <c r="EYY29" s="103"/>
      <c r="EYZ29" s="103"/>
      <c r="EZA29" s="103"/>
      <c r="EZB29" s="103"/>
      <c r="EZC29" s="103"/>
      <c r="EZD29" s="103"/>
      <c r="EZE29" s="103"/>
      <c r="EZF29" s="103"/>
      <c r="EZG29" s="103"/>
      <c r="EZH29" s="103"/>
      <c r="EZI29" s="103"/>
      <c r="EZJ29" s="103"/>
      <c r="EZK29" s="103"/>
      <c r="EZL29" s="103"/>
      <c r="EZM29" s="103"/>
      <c r="EZN29" s="103"/>
      <c r="EZO29" s="103"/>
      <c r="EZP29" s="103"/>
      <c r="EZQ29" s="103"/>
      <c r="EZR29" s="103"/>
      <c r="EZS29" s="103"/>
      <c r="EZT29" s="103"/>
      <c r="EZU29" s="103"/>
      <c r="EZV29" s="103"/>
      <c r="EZW29" s="103"/>
      <c r="EZX29" s="103"/>
      <c r="EZY29" s="103"/>
      <c r="EZZ29" s="103"/>
      <c r="FAA29" s="103"/>
      <c r="FAB29" s="103"/>
      <c r="FAC29" s="103"/>
      <c r="FAD29" s="103"/>
      <c r="FAE29" s="103"/>
      <c r="FAF29" s="103"/>
      <c r="FAG29" s="103"/>
      <c r="FAH29" s="103"/>
      <c r="FAI29" s="103"/>
      <c r="FAJ29" s="103"/>
      <c r="FAK29" s="103"/>
      <c r="FAL29" s="103"/>
      <c r="FAM29" s="103"/>
      <c r="FAN29" s="103"/>
      <c r="FAO29" s="103"/>
      <c r="FAP29" s="103"/>
      <c r="FAQ29" s="103"/>
      <c r="FAR29" s="103"/>
      <c r="FAS29" s="103"/>
      <c r="FAT29" s="103"/>
      <c r="FAU29" s="103"/>
      <c r="FAV29" s="103"/>
      <c r="FAW29" s="103"/>
      <c r="FAX29" s="103"/>
      <c r="FAY29" s="103"/>
      <c r="FAZ29" s="103"/>
      <c r="FBA29" s="103"/>
      <c r="FBB29" s="103"/>
      <c r="FBC29" s="103"/>
      <c r="FBD29" s="103"/>
      <c r="FBE29" s="103"/>
      <c r="FBF29" s="103"/>
      <c r="FBG29" s="103"/>
      <c r="FBH29" s="103"/>
      <c r="FBI29" s="103"/>
      <c r="FBJ29" s="103"/>
      <c r="FBK29" s="103"/>
      <c r="FBL29" s="103"/>
      <c r="FBM29" s="103"/>
      <c r="FBN29" s="103"/>
      <c r="FBO29" s="103"/>
      <c r="FBP29" s="103"/>
      <c r="FBQ29" s="103"/>
      <c r="FBR29" s="103"/>
      <c r="FBS29" s="103"/>
      <c r="FBT29" s="103"/>
      <c r="FBU29" s="103"/>
      <c r="FBV29" s="103"/>
      <c r="FBW29" s="103"/>
      <c r="FBX29" s="103"/>
      <c r="FBY29" s="103"/>
      <c r="FBZ29" s="103"/>
      <c r="FCA29" s="103"/>
      <c r="FCB29" s="103"/>
      <c r="FCC29" s="103"/>
      <c r="FCD29" s="103"/>
      <c r="FCE29" s="103"/>
      <c r="FCF29" s="103"/>
      <c r="FCG29" s="103"/>
      <c r="FCH29" s="103"/>
      <c r="FCI29" s="103"/>
      <c r="FCJ29" s="103"/>
      <c r="FCK29" s="103"/>
      <c r="FCL29" s="103"/>
      <c r="FCM29" s="103"/>
      <c r="FCN29" s="103"/>
      <c r="FCO29" s="103"/>
      <c r="FCP29" s="103"/>
      <c r="FCQ29" s="103"/>
      <c r="FCR29" s="103"/>
      <c r="FCS29" s="103"/>
      <c r="FCT29" s="103"/>
      <c r="FCU29" s="103"/>
      <c r="FCV29" s="103"/>
      <c r="FCW29" s="103"/>
      <c r="FCX29" s="103"/>
      <c r="FCY29" s="103"/>
      <c r="FCZ29" s="103"/>
      <c r="FDA29" s="103"/>
      <c r="FDB29" s="103"/>
      <c r="FDC29" s="103"/>
      <c r="FDD29" s="103"/>
      <c r="FDE29" s="103"/>
      <c r="FDF29" s="103"/>
      <c r="FDG29" s="103"/>
      <c r="FDH29" s="103"/>
      <c r="FDI29" s="103"/>
      <c r="FDJ29" s="103"/>
      <c r="FDK29" s="103"/>
      <c r="FDL29" s="103"/>
      <c r="FDM29" s="103"/>
      <c r="FDN29" s="103"/>
      <c r="FDO29" s="103"/>
      <c r="FDP29" s="103"/>
      <c r="FDQ29" s="103"/>
      <c r="FDR29" s="103"/>
      <c r="FDS29" s="103"/>
      <c r="FDT29" s="103"/>
      <c r="FDU29" s="103"/>
      <c r="FDV29" s="103"/>
      <c r="FDW29" s="103"/>
      <c r="FDX29" s="103"/>
      <c r="FDY29" s="103"/>
      <c r="FDZ29" s="103"/>
      <c r="FEA29" s="103"/>
      <c r="FEB29" s="103"/>
      <c r="FEC29" s="103"/>
      <c r="FED29" s="103"/>
      <c r="FEE29" s="103"/>
      <c r="FEF29" s="103"/>
      <c r="FEG29" s="103"/>
      <c r="FEH29" s="103"/>
      <c r="FEI29" s="103"/>
      <c r="FEJ29" s="103"/>
      <c r="FEK29" s="103"/>
      <c r="FEL29" s="103"/>
      <c r="FEM29" s="103"/>
      <c r="FEN29" s="103"/>
      <c r="FEO29" s="103"/>
      <c r="FEP29" s="103"/>
      <c r="FEQ29" s="103"/>
      <c r="FER29" s="103"/>
      <c r="FES29" s="103"/>
      <c r="FET29" s="103"/>
      <c r="FEU29" s="103"/>
      <c r="FEV29" s="103"/>
      <c r="FEW29" s="103"/>
      <c r="FEX29" s="103"/>
      <c r="FEY29" s="103"/>
      <c r="FEZ29" s="103"/>
      <c r="FFA29" s="103"/>
      <c r="FFB29" s="103"/>
      <c r="FFC29" s="103"/>
      <c r="FFD29" s="103"/>
      <c r="FFE29" s="103"/>
      <c r="FFF29" s="103"/>
      <c r="FFG29" s="103"/>
      <c r="FFH29" s="103"/>
      <c r="FFI29" s="103"/>
      <c r="FFJ29" s="103"/>
      <c r="FFK29" s="103"/>
      <c r="FFL29" s="103"/>
      <c r="FFM29" s="103"/>
      <c r="FFN29" s="103"/>
      <c r="FFO29" s="103"/>
      <c r="FFP29" s="103"/>
      <c r="FFQ29" s="103"/>
      <c r="FFR29" s="103"/>
      <c r="FFS29" s="103"/>
      <c r="FFT29" s="103"/>
      <c r="FFU29" s="103"/>
      <c r="FFV29" s="103"/>
      <c r="FFW29" s="103"/>
      <c r="FFX29" s="103"/>
      <c r="FFY29" s="103"/>
      <c r="FFZ29" s="103"/>
      <c r="FGA29" s="103"/>
      <c r="FGB29" s="103"/>
      <c r="FGC29" s="103"/>
      <c r="FGD29" s="103"/>
      <c r="FGE29" s="103"/>
      <c r="FGF29" s="103"/>
      <c r="FGG29" s="103"/>
      <c r="FGH29" s="103"/>
      <c r="FGI29" s="103"/>
      <c r="FGJ29" s="103"/>
      <c r="FGK29" s="103"/>
      <c r="FGL29" s="103"/>
      <c r="FGM29" s="103"/>
      <c r="FGN29" s="103"/>
      <c r="FGO29" s="103"/>
      <c r="FGP29" s="103"/>
      <c r="FGQ29" s="103"/>
      <c r="FGR29" s="103"/>
      <c r="FGS29" s="103"/>
      <c r="FGT29" s="103"/>
      <c r="FGU29" s="103"/>
      <c r="FGV29" s="103"/>
      <c r="FGW29" s="103"/>
      <c r="FGX29" s="103"/>
      <c r="FGY29" s="103"/>
      <c r="FGZ29" s="103"/>
      <c r="FHA29" s="103"/>
      <c r="FHB29" s="103"/>
      <c r="FHC29" s="103"/>
      <c r="FHD29" s="103"/>
      <c r="FHE29" s="103"/>
      <c r="FHF29" s="103"/>
      <c r="FHG29" s="103"/>
      <c r="FHH29" s="103"/>
      <c r="FHI29" s="103"/>
      <c r="FHJ29" s="103"/>
      <c r="FHK29" s="103"/>
      <c r="FHL29" s="103"/>
      <c r="FHM29" s="103"/>
      <c r="FHN29" s="103"/>
      <c r="FHO29" s="103"/>
      <c r="FHP29" s="103"/>
      <c r="FHQ29" s="103"/>
      <c r="FHR29" s="103"/>
      <c r="FHS29" s="103"/>
      <c r="FHT29" s="103"/>
      <c r="FHU29" s="103"/>
      <c r="FHV29" s="103"/>
      <c r="FHW29" s="103"/>
      <c r="FHX29" s="103"/>
      <c r="FHY29" s="103"/>
      <c r="FHZ29" s="103"/>
      <c r="FIA29" s="103"/>
      <c r="FIB29" s="103"/>
      <c r="FIC29" s="103"/>
      <c r="FID29" s="103"/>
      <c r="FIE29" s="103"/>
      <c r="FIF29" s="103"/>
      <c r="FIG29" s="103"/>
      <c r="FIH29" s="103"/>
      <c r="FII29" s="103"/>
      <c r="FIJ29" s="103"/>
      <c r="FIK29" s="103"/>
      <c r="FIL29" s="103"/>
      <c r="FIM29" s="103"/>
      <c r="FIN29" s="103"/>
      <c r="FIO29" s="103"/>
      <c r="FIP29" s="103"/>
      <c r="FIQ29" s="103"/>
      <c r="FIR29" s="103"/>
      <c r="FIS29" s="103"/>
      <c r="FIT29" s="103"/>
      <c r="FIU29" s="103"/>
      <c r="FIV29" s="103"/>
      <c r="FIW29" s="103"/>
      <c r="FIX29" s="103"/>
      <c r="FIY29" s="103"/>
      <c r="FIZ29" s="103"/>
      <c r="FJA29" s="103"/>
      <c r="FJB29" s="103"/>
      <c r="FJC29" s="103"/>
      <c r="FJD29" s="103"/>
      <c r="FJE29" s="103"/>
      <c r="FJF29" s="103"/>
      <c r="FJG29" s="103"/>
      <c r="FJH29" s="103"/>
      <c r="FJI29" s="103"/>
      <c r="FJJ29" s="103"/>
      <c r="FJK29" s="103"/>
      <c r="FJL29" s="103"/>
      <c r="FJM29" s="103"/>
      <c r="FJN29" s="103"/>
      <c r="FJO29" s="103"/>
      <c r="FJP29" s="103"/>
      <c r="FJQ29" s="103"/>
      <c r="FJR29" s="103"/>
      <c r="FJS29" s="103"/>
      <c r="FJT29" s="103"/>
      <c r="FJU29" s="103"/>
      <c r="FJV29" s="103"/>
      <c r="FJW29" s="103"/>
      <c r="FJX29" s="103"/>
      <c r="FJY29" s="103"/>
      <c r="FJZ29" s="103"/>
      <c r="FKA29" s="103"/>
      <c r="FKB29" s="103"/>
      <c r="FKC29" s="103"/>
      <c r="FKD29" s="103"/>
      <c r="FKE29" s="103"/>
      <c r="FKF29" s="103"/>
      <c r="FKG29" s="103"/>
      <c r="FKH29" s="103"/>
      <c r="FKI29" s="103"/>
      <c r="FKJ29" s="103"/>
      <c r="FKK29" s="103"/>
      <c r="FKL29" s="103"/>
      <c r="FKM29" s="103"/>
      <c r="FKN29" s="103"/>
      <c r="FKO29" s="103"/>
      <c r="FKP29" s="103"/>
      <c r="FKQ29" s="103"/>
      <c r="FKR29" s="103"/>
      <c r="FKS29" s="103"/>
      <c r="FKT29" s="103"/>
      <c r="FKU29" s="103"/>
      <c r="FKV29" s="103"/>
      <c r="FKW29" s="103"/>
      <c r="FKX29" s="103"/>
      <c r="FKY29" s="103"/>
      <c r="FKZ29" s="103"/>
      <c r="FLA29" s="103"/>
      <c r="FLB29" s="103"/>
      <c r="FLC29" s="103"/>
      <c r="FLD29" s="103"/>
      <c r="FLE29" s="103"/>
      <c r="FLF29" s="103"/>
      <c r="FLG29" s="103"/>
      <c r="FLH29" s="103"/>
      <c r="FLI29" s="103"/>
      <c r="FLJ29" s="103"/>
      <c r="FLK29" s="103"/>
      <c r="FLL29" s="103"/>
      <c r="FLM29" s="103"/>
      <c r="FLN29" s="103"/>
      <c r="FLO29" s="103"/>
      <c r="FLP29" s="103"/>
      <c r="FLQ29" s="103"/>
      <c r="FLR29" s="103"/>
      <c r="FLS29" s="103"/>
      <c r="FLT29" s="103"/>
      <c r="FLU29" s="103"/>
      <c r="FLV29" s="103"/>
      <c r="FLW29" s="103"/>
      <c r="FLX29" s="103"/>
      <c r="FLY29" s="103"/>
      <c r="FLZ29" s="103"/>
      <c r="FMA29" s="103"/>
      <c r="FMB29" s="103"/>
      <c r="FMC29" s="103"/>
      <c r="FMD29" s="103"/>
      <c r="FME29" s="103"/>
      <c r="FMF29" s="103"/>
      <c r="FMG29" s="103"/>
      <c r="FMH29" s="103"/>
      <c r="FMI29" s="103"/>
      <c r="FMJ29" s="103"/>
      <c r="FMK29" s="103"/>
      <c r="FML29" s="103"/>
      <c r="FMM29" s="103"/>
      <c r="FMN29" s="103"/>
      <c r="FMO29" s="103"/>
      <c r="FMP29" s="103"/>
      <c r="FMQ29" s="103"/>
      <c r="FMR29" s="103"/>
      <c r="FMS29" s="103"/>
      <c r="FMT29" s="103"/>
      <c r="FMU29" s="103"/>
      <c r="FMV29" s="103"/>
      <c r="FMW29" s="103"/>
      <c r="FMX29" s="103"/>
      <c r="FMY29" s="103"/>
      <c r="FMZ29" s="103"/>
      <c r="FNA29" s="103"/>
      <c r="FNB29" s="103"/>
      <c r="FNC29" s="103"/>
      <c r="FND29" s="103"/>
      <c r="FNE29" s="103"/>
      <c r="FNF29" s="103"/>
      <c r="FNG29" s="103"/>
      <c r="FNH29" s="103"/>
      <c r="FNI29" s="103"/>
      <c r="FNJ29" s="103"/>
      <c r="FNK29" s="103"/>
      <c r="FNL29" s="103"/>
      <c r="FNM29" s="103"/>
      <c r="FNN29" s="103"/>
      <c r="FNO29" s="103"/>
      <c r="FNP29" s="103"/>
      <c r="FNQ29" s="103"/>
      <c r="FNR29" s="103"/>
      <c r="FNS29" s="103"/>
      <c r="FNT29" s="103"/>
      <c r="FNU29" s="103"/>
      <c r="FNV29" s="103"/>
      <c r="FNW29" s="103"/>
      <c r="FNX29" s="103"/>
      <c r="FNY29" s="103"/>
      <c r="FNZ29" s="103"/>
      <c r="FOA29" s="103"/>
      <c r="FOB29" s="103"/>
      <c r="FOC29" s="103"/>
      <c r="FOD29" s="103"/>
      <c r="FOE29" s="103"/>
      <c r="FOF29" s="103"/>
      <c r="FOG29" s="103"/>
      <c r="FOH29" s="103"/>
      <c r="FOI29" s="103"/>
      <c r="FOJ29" s="103"/>
      <c r="FOK29" s="103"/>
      <c r="FOL29" s="103"/>
      <c r="FOM29" s="103"/>
      <c r="FON29" s="103"/>
      <c r="FOO29" s="103"/>
      <c r="FOP29" s="103"/>
      <c r="FOQ29" s="103"/>
      <c r="FOR29" s="103"/>
      <c r="FOS29" s="103"/>
      <c r="FOT29" s="103"/>
      <c r="FOU29" s="103"/>
      <c r="FOV29" s="103"/>
      <c r="FOW29" s="103"/>
      <c r="FOX29" s="103"/>
      <c r="FOY29" s="103"/>
      <c r="FOZ29" s="103"/>
      <c r="FPA29" s="103"/>
      <c r="FPB29" s="103"/>
      <c r="FPC29" s="103"/>
      <c r="FPD29" s="103"/>
      <c r="FPE29" s="103"/>
      <c r="FPF29" s="103"/>
      <c r="FPG29" s="103"/>
      <c r="FPH29" s="103"/>
      <c r="FPI29" s="103"/>
      <c r="FPJ29" s="103"/>
      <c r="FPK29" s="103"/>
      <c r="FPL29" s="103"/>
      <c r="FPM29" s="103"/>
      <c r="FPN29" s="103"/>
      <c r="FPO29" s="103"/>
      <c r="FPP29" s="103"/>
      <c r="FPQ29" s="103"/>
      <c r="FPR29" s="103"/>
      <c r="FPS29" s="103"/>
      <c r="FPT29" s="103"/>
      <c r="FPU29" s="103"/>
      <c r="FPV29" s="103"/>
      <c r="FPW29" s="103"/>
      <c r="FPX29" s="103"/>
      <c r="FPY29" s="103"/>
      <c r="FPZ29" s="103"/>
      <c r="FQA29" s="103"/>
      <c r="FQB29" s="103"/>
      <c r="FQC29" s="103"/>
      <c r="FQD29" s="103"/>
      <c r="FQE29" s="103"/>
      <c r="FQF29" s="103"/>
      <c r="FQG29" s="103"/>
      <c r="FQH29" s="103"/>
      <c r="FQI29" s="103"/>
      <c r="FQJ29" s="103"/>
      <c r="FQK29" s="103"/>
      <c r="FQL29" s="103"/>
      <c r="FQM29" s="103"/>
      <c r="FQN29" s="103"/>
      <c r="FQO29" s="103"/>
      <c r="FQP29" s="103"/>
      <c r="FQQ29" s="103"/>
      <c r="FQR29" s="103"/>
      <c r="FQS29" s="103"/>
      <c r="FQT29" s="103"/>
      <c r="FQU29" s="103"/>
      <c r="FQV29" s="103"/>
      <c r="FQW29" s="103"/>
      <c r="FQX29" s="103"/>
      <c r="FQY29" s="103"/>
      <c r="FQZ29" s="103"/>
      <c r="FRA29" s="103"/>
      <c r="FRB29" s="103"/>
      <c r="FRC29" s="103"/>
      <c r="FRD29" s="103"/>
      <c r="FRE29" s="103"/>
      <c r="FRF29" s="103"/>
      <c r="FRG29" s="103"/>
      <c r="FRH29" s="103"/>
      <c r="FRI29" s="103"/>
      <c r="FRJ29" s="103"/>
      <c r="FRK29" s="103"/>
      <c r="FRL29" s="103"/>
      <c r="FRM29" s="103"/>
      <c r="FRN29" s="103"/>
      <c r="FRO29" s="103"/>
      <c r="FRP29" s="103"/>
      <c r="FRQ29" s="103"/>
      <c r="FRR29" s="103"/>
      <c r="FRS29" s="103"/>
      <c r="FRT29" s="103"/>
      <c r="FRU29" s="103"/>
      <c r="FRV29" s="103"/>
      <c r="FRW29" s="103"/>
      <c r="FRX29" s="103"/>
      <c r="FRY29" s="103"/>
      <c r="FRZ29" s="103"/>
      <c r="FSA29" s="103"/>
      <c r="FSB29" s="103"/>
      <c r="FSC29" s="103"/>
      <c r="FSD29" s="103"/>
      <c r="FSE29" s="103"/>
      <c r="FSF29" s="103"/>
      <c r="FSG29" s="103"/>
      <c r="FSH29" s="103"/>
      <c r="FSI29" s="103"/>
      <c r="FSJ29" s="103"/>
      <c r="FSK29" s="103"/>
      <c r="FSL29" s="103"/>
      <c r="FSM29" s="103"/>
      <c r="FSN29" s="103"/>
      <c r="FSO29" s="103"/>
      <c r="FSP29" s="103"/>
      <c r="FSQ29" s="103"/>
      <c r="FSR29" s="103"/>
      <c r="FSS29" s="103"/>
      <c r="FST29" s="103"/>
      <c r="FSU29" s="103"/>
      <c r="FSV29" s="103"/>
      <c r="FSW29" s="103"/>
      <c r="FSX29" s="103"/>
      <c r="FSY29" s="103"/>
      <c r="FSZ29" s="103"/>
      <c r="FTA29" s="103"/>
      <c r="FTB29" s="103"/>
      <c r="FTC29" s="103"/>
      <c r="FTD29" s="103"/>
      <c r="FTE29" s="103"/>
      <c r="FTF29" s="103"/>
      <c r="FTG29" s="103"/>
      <c r="FTH29" s="103"/>
      <c r="FTI29" s="103"/>
      <c r="FTJ29" s="103"/>
      <c r="FTK29" s="103"/>
      <c r="FTL29" s="103"/>
      <c r="FTM29" s="103"/>
      <c r="FTN29" s="103"/>
      <c r="FTO29" s="103"/>
      <c r="FTP29" s="103"/>
      <c r="FTQ29" s="103"/>
      <c r="FTR29" s="103"/>
      <c r="FTS29" s="103"/>
      <c r="FTT29" s="103"/>
      <c r="FTU29" s="103"/>
      <c r="FTV29" s="103"/>
      <c r="FTW29" s="103"/>
      <c r="FTX29" s="103"/>
      <c r="FTY29" s="103"/>
      <c r="FTZ29" s="103"/>
      <c r="FUA29" s="103"/>
      <c r="FUB29" s="103"/>
      <c r="FUC29" s="103"/>
      <c r="FUD29" s="103"/>
      <c r="FUE29" s="103"/>
      <c r="FUF29" s="103"/>
      <c r="FUG29" s="103"/>
      <c r="FUH29" s="103"/>
      <c r="FUI29" s="103"/>
      <c r="FUJ29" s="103"/>
      <c r="FUK29" s="103"/>
      <c r="FUL29" s="103"/>
      <c r="FUM29" s="103"/>
      <c r="FUN29" s="103"/>
      <c r="FUO29" s="103"/>
      <c r="FUP29" s="103"/>
      <c r="FUQ29" s="103"/>
      <c r="FUR29" s="103"/>
      <c r="FUS29" s="103"/>
      <c r="FUT29" s="103"/>
      <c r="FUU29" s="103"/>
      <c r="FUV29" s="103"/>
      <c r="FUW29" s="103"/>
      <c r="FUX29" s="103"/>
      <c r="FUY29" s="103"/>
      <c r="FUZ29" s="103"/>
      <c r="FVA29" s="103"/>
      <c r="FVB29" s="103"/>
      <c r="FVC29" s="103"/>
      <c r="FVD29" s="103"/>
      <c r="FVE29" s="103"/>
      <c r="FVF29" s="103"/>
      <c r="FVG29" s="103"/>
      <c r="FVH29" s="103"/>
      <c r="FVI29" s="103"/>
      <c r="FVJ29" s="103"/>
      <c r="FVK29" s="103"/>
      <c r="FVL29" s="103"/>
      <c r="FVM29" s="103"/>
      <c r="FVN29" s="103"/>
      <c r="FVO29" s="103"/>
      <c r="FVP29" s="103"/>
      <c r="FVQ29" s="103"/>
      <c r="FVR29" s="103"/>
      <c r="FVS29" s="103"/>
      <c r="FVT29" s="103"/>
      <c r="FVU29" s="103"/>
      <c r="FVV29" s="103"/>
      <c r="FVW29" s="103"/>
      <c r="FVX29" s="103"/>
      <c r="FVY29" s="103"/>
      <c r="FVZ29" s="103"/>
      <c r="FWA29" s="103"/>
      <c r="FWB29" s="103"/>
      <c r="FWC29" s="103"/>
      <c r="FWD29" s="103"/>
      <c r="FWE29" s="103"/>
      <c r="FWF29" s="103"/>
      <c r="FWG29" s="103"/>
      <c r="FWH29" s="103"/>
      <c r="FWI29" s="103"/>
      <c r="FWJ29" s="103"/>
      <c r="FWK29" s="103"/>
      <c r="FWL29" s="103"/>
      <c r="FWM29" s="103"/>
      <c r="FWN29" s="103"/>
      <c r="FWO29" s="103"/>
      <c r="FWP29" s="103"/>
      <c r="FWQ29" s="103"/>
      <c r="FWR29" s="103"/>
      <c r="FWS29" s="103"/>
      <c r="FWT29" s="103"/>
      <c r="FWU29" s="103"/>
      <c r="FWV29" s="103"/>
      <c r="FWW29" s="103"/>
      <c r="FWX29" s="103"/>
      <c r="FWY29" s="103"/>
      <c r="FWZ29" s="103"/>
      <c r="FXA29" s="103"/>
      <c r="FXB29" s="103"/>
      <c r="FXC29" s="103"/>
      <c r="FXD29" s="103"/>
      <c r="FXE29" s="103"/>
      <c r="FXF29" s="103"/>
      <c r="FXG29" s="103"/>
      <c r="FXH29" s="103"/>
      <c r="FXI29" s="103"/>
      <c r="FXJ29" s="103"/>
      <c r="FXK29" s="103"/>
      <c r="FXL29" s="103"/>
      <c r="FXM29" s="103"/>
      <c r="FXN29" s="103"/>
      <c r="FXO29" s="103"/>
      <c r="FXP29" s="103"/>
      <c r="FXQ29" s="103"/>
      <c r="FXR29" s="103"/>
      <c r="FXS29" s="103"/>
      <c r="FXT29" s="103"/>
      <c r="FXU29" s="103"/>
      <c r="FXV29" s="103"/>
      <c r="FXW29" s="103"/>
      <c r="FXX29" s="103"/>
      <c r="FXY29" s="103"/>
      <c r="FXZ29" s="103"/>
      <c r="FYA29" s="103"/>
      <c r="FYB29" s="103"/>
      <c r="FYC29" s="103"/>
      <c r="FYD29" s="103"/>
      <c r="FYE29" s="103"/>
      <c r="FYF29" s="103"/>
      <c r="FYG29" s="103"/>
      <c r="FYH29" s="103"/>
      <c r="FYI29" s="103"/>
      <c r="FYJ29" s="103"/>
      <c r="FYK29" s="103"/>
      <c r="FYL29" s="103"/>
      <c r="FYM29" s="103"/>
      <c r="FYN29" s="103"/>
      <c r="FYO29" s="103"/>
      <c r="FYP29" s="103"/>
      <c r="FYQ29" s="103"/>
      <c r="FYR29" s="103"/>
      <c r="FYS29" s="103"/>
      <c r="FYT29" s="103"/>
      <c r="FYU29" s="103"/>
      <c r="FYV29" s="103"/>
      <c r="FYW29" s="103"/>
      <c r="FYX29" s="103"/>
      <c r="FYY29" s="103"/>
      <c r="FYZ29" s="103"/>
      <c r="FZA29" s="103"/>
      <c r="FZB29" s="103"/>
      <c r="FZC29" s="103"/>
      <c r="FZD29" s="103"/>
      <c r="FZE29" s="103"/>
      <c r="FZF29" s="103"/>
      <c r="FZG29" s="103"/>
      <c r="FZH29" s="103"/>
      <c r="FZI29" s="103"/>
      <c r="FZJ29" s="103"/>
      <c r="FZK29" s="103"/>
      <c r="FZL29" s="103"/>
      <c r="FZM29" s="103"/>
      <c r="FZN29" s="103"/>
      <c r="FZO29" s="103"/>
      <c r="FZP29" s="103"/>
      <c r="FZQ29" s="103"/>
      <c r="FZR29" s="103"/>
      <c r="FZS29" s="103"/>
      <c r="FZT29" s="103"/>
      <c r="FZU29" s="103"/>
      <c r="FZV29" s="103"/>
      <c r="FZW29" s="103"/>
      <c r="FZX29" s="103"/>
      <c r="FZY29" s="103"/>
      <c r="FZZ29" s="103"/>
      <c r="GAA29" s="103"/>
      <c r="GAB29" s="103"/>
      <c r="GAC29" s="103"/>
      <c r="GAD29" s="103"/>
      <c r="GAE29" s="103"/>
      <c r="GAF29" s="103"/>
      <c r="GAG29" s="103"/>
      <c r="GAH29" s="103"/>
      <c r="GAI29" s="103"/>
      <c r="GAJ29" s="103"/>
      <c r="GAK29" s="103"/>
      <c r="GAL29" s="103"/>
      <c r="GAM29" s="103"/>
      <c r="GAN29" s="103"/>
      <c r="GAO29" s="103"/>
      <c r="GAP29" s="103"/>
      <c r="GAQ29" s="103"/>
      <c r="GAR29" s="103"/>
      <c r="GAS29" s="103"/>
      <c r="GAT29" s="103"/>
      <c r="GAU29" s="103"/>
      <c r="GAV29" s="103"/>
      <c r="GAW29" s="103"/>
      <c r="GAX29" s="103"/>
      <c r="GAY29" s="103"/>
      <c r="GAZ29" s="103"/>
      <c r="GBA29" s="103"/>
      <c r="GBB29" s="103"/>
      <c r="GBC29" s="103"/>
      <c r="GBD29" s="103"/>
      <c r="GBE29" s="103"/>
      <c r="GBF29" s="103"/>
      <c r="GBG29" s="103"/>
      <c r="GBH29" s="103"/>
      <c r="GBI29" s="103"/>
      <c r="GBJ29" s="103"/>
      <c r="GBK29" s="103"/>
      <c r="GBL29" s="103"/>
      <c r="GBM29" s="103"/>
      <c r="GBN29" s="103"/>
      <c r="GBO29" s="103"/>
      <c r="GBP29" s="103"/>
      <c r="GBQ29" s="103"/>
      <c r="GBR29" s="103"/>
      <c r="GBS29" s="103"/>
      <c r="GBT29" s="103"/>
      <c r="GBU29" s="103"/>
      <c r="GBV29" s="103"/>
      <c r="GBW29" s="103"/>
      <c r="GBX29" s="103"/>
      <c r="GBY29" s="103"/>
      <c r="GBZ29" s="103"/>
      <c r="GCA29" s="103"/>
      <c r="GCB29" s="103"/>
      <c r="GCC29" s="103"/>
      <c r="GCD29" s="103"/>
      <c r="GCE29" s="103"/>
      <c r="GCF29" s="103"/>
      <c r="GCG29" s="103"/>
      <c r="GCH29" s="103"/>
      <c r="GCI29" s="103"/>
      <c r="GCJ29" s="103"/>
      <c r="GCK29" s="103"/>
      <c r="GCL29" s="103"/>
      <c r="GCM29" s="103"/>
      <c r="GCN29" s="103"/>
      <c r="GCO29" s="103"/>
      <c r="GCP29" s="103"/>
      <c r="GCQ29" s="103"/>
      <c r="GCR29" s="103"/>
      <c r="GCS29" s="103"/>
      <c r="GCT29" s="103"/>
      <c r="GCU29" s="103"/>
      <c r="GCV29" s="103"/>
      <c r="GCW29" s="103"/>
      <c r="GCX29" s="103"/>
      <c r="GCY29" s="103"/>
      <c r="GCZ29" s="103"/>
      <c r="GDA29" s="103"/>
      <c r="GDB29" s="103"/>
      <c r="GDC29" s="103"/>
      <c r="GDD29" s="103"/>
      <c r="GDE29" s="103"/>
      <c r="GDF29" s="103"/>
      <c r="GDG29" s="103"/>
      <c r="GDH29" s="103"/>
      <c r="GDI29" s="103"/>
      <c r="GDJ29" s="103"/>
      <c r="GDK29" s="103"/>
      <c r="GDL29" s="103"/>
      <c r="GDM29" s="103"/>
      <c r="GDN29" s="103"/>
      <c r="GDO29" s="103"/>
      <c r="GDP29" s="103"/>
      <c r="GDQ29" s="103"/>
      <c r="GDR29" s="103"/>
      <c r="GDS29" s="103"/>
      <c r="GDT29" s="103"/>
      <c r="GDU29" s="103"/>
      <c r="GDV29" s="103"/>
      <c r="GDW29" s="103"/>
      <c r="GDX29" s="103"/>
      <c r="GDY29" s="103"/>
      <c r="GDZ29" s="103"/>
      <c r="GEA29" s="103"/>
      <c r="GEB29" s="103"/>
      <c r="GEC29" s="103"/>
      <c r="GED29" s="103"/>
      <c r="GEE29" s="103"/>
      <c r="GEF29" s="103"/>
      <c r="GEG29" s="103"/>
      <c r="GEH29" s="103"/>
      <c r="GEI29" s="103"/>
      <c r="GEJ29" s="103"/>
      <c r="GEK29" s="103"/>
      <c r="GEL29" s="103"/>
      <c r="GEM29" s="103"/>
      <c r="GEN29" s="103"/>
      <c r="GEO29" s="103"/>
      <c r="GEP29" s="103"/>
      <c r="GEQ29" s="103"/>
      <c r="GER29" s="103"/>
      <c r="GES29" s="103"/>
      <c r="GET29" s="103"/>
      <c r="GEU29" s="103"/>
      <c r="GEV29" s="103"/>
      <c r="GEW29" s="103"/>
      <c r="GEX29" s="103"/>
      <c r="GEY29" s="103"/>
      <c r="GEZ29" s="103"/>
      <c r="GFA29" s="103"/>
      <c r="GFB29" s="103"/>
      <c r="GFC29" s="103"/>
      <c r="GFD29" s="103"/>
      <c r="GFE29" s="103"/>
      <c r="GFF29" s="103"/>
      <c r="GFG29" s="103"/>
      <c r="GFH29" s="103"/>
      <c r="GFI29" s="103"/>
      <c r="GFJ29" s="103"/>
      <c r="GFK29" s="103"/>
      <c r="GFL29" s="103"/>
      <c r="GFM29" s="103"/>
      <c r="GFN29" s="103"/>
      <c r="GFO29" s="103"/>
      <c r="GFP29" s="103"/>
      <c r="GFQ29" s="103"/>
      <c r="GFR29" s="103"/>
      <c r="GFS29" s="103"/>
      <c r="GFT29" s="103"/>
      <c r="GFU29" s="103"/>
      <c r="GFV29" s="103"/>
      <c r="GFW29" s="103"/>
      <c r="GFX29" s="103"/>
      <c r="GFY29" s="103"/>
      <c r="GFZ29" s="103"/>
      <c r="GGA29" s="103"/>
      <c r="GGB29" s="103"/>
      <c r="GGC29" s="103"/>
      <c r="GGD29" s="103"/>
      <c r="GGE29" s="103"/>
      <c r="GGF29" s="103"/>
      <c r="GGG29" s="103"/>
      <c r="GGH29" s="103"/>
      <c r="GGI29" s="103"/>
      <c r="GGJ29" s="103"/>
      <c r="GGK29" s="103"/>
      <c r="GGL29" s="103"/>
      <c r="GGM29" s="103"/>
      <c r="GGN29" s="103"/>
      <c r="GGO29" s="103"/>
      <c r="GGP29" s="103"/>
      <c r="GGQ29" s="103"/>
      <c r="GGR29" s="103"/>
      <c r="GGS29" s="103"/>
      <c r="GGT29" s="103"/>
      <c r="GGU29" s="103"/>
      <c r="GGV29" s="103"/>
      <c r="GGW29" s="103"/>
      <c r="GGX29" s="103"/>
      <c r="GGY29" s="103"/>
      <c r="GGZ29" s="103"/>
      <c r="GHA29" s="103"/>
      <c r="GHB29" s="103"/>
      <c r="GHC29" s="103"/>
      <c r="GHD29" s="103"/>
      <c r="GHE29" s="103"/>
      <c r="GHF29" s="103"/>
      <c r="GHG29" s="103"/>
      <c r="GHH29" s="103"/>
      <c r="GHI29" s="103"/>
      <c r="GHJ29" s="103"/>
      <c r="GHK29" s="103"/>
      <c r="GHL29" s="103"/>
      <c r="GHM29" s="103"/>
      <c r="GHN29" s="103"/>
      <c r="GHO29" s="103"/>
      <c r="GHP29" s="103"/>
      <c r="GHQ29" s="103"/>
      <c r="GHR29" s="103"/>
      <c r="GHS29" s="103"/>
      <c r="GHT29" s="103"/>
      <c r="GHU29" s="103"/>
      <c r="GHV29" s="103"/>
      <c r="GHW29" s="103"/>
      <c r="GHX29" s="103"/>
      <c r="GHY29" s="103"/>
      <c r="GHZ29" s="103"/>
      <c r="GIA29" s="103"/>
      <c r="GIB29" s="103"/>
      <c r="GIC29" s="103"/>
      <c r="GID29" s="103"/>
      <c r="GIE29" s="103"/>
      <c r="GIF29" s="103"/>
      <c r="GIG29" s="103"/>
      <c r="GIH29" s="103"/>
      <c r="GII29" s="103"/>
      <c r="GIJ29" s="103"/>
      <c r="GIK29" s="103"/>
      <c r="GIL29" s="103"/>
      <c r="GIM29" s="103"/>
      <c r="GIN29" s="103"/>
      <c r="GIO29" s="103"/>
      <c r="GIP29" s="103"/>
      <c r="GIQ29" s="103"/>
      <c r="GIR29" s="103"/>
      <c r="GIS29" s="103"/>
      <c r="GIT29" s="103"/>
      <c r="GIU29" s="103"/>
      <c r="GIV29" s="103"/>
      <c r="GIW29" s="103"/>
      <c r="GIX29" s="103"/>
      <c r="GIY29" s="103"/>
      <c r="GIZ29" s="103"/>
      <c r="GJA29" s="103"/>
      <c r="GJB29" s="103"/>
      <c r="GJC29" s="103"/>
      <c r="GJD29" s="103"/>
      <c r="GJE29" s="103"/>
      <c r="GJF29" s="103"/>
      <c r="GJG29" s="103"/>
      <c r="GJH29" s="103"/>
      <c r="GJI29" s="103"/>
      <c r="GJJ29" s="103"/>
      <c r="GJK29" s="103"/>
      <c r="GJL29" s="103"/>
      <c r="GJM29" s="103"/>
      <c r="GJN29" s="103"/>
      <c r="GJO29" s="103"/>
      <c r="GJP29" s="103"/>
      <c r="GJQ29" s="103"/>
      <c r="GJR29" s="103"/>
      <c r="GJS29" s="103"/>
      <c r="GJT29" s="103"/>
      <c r="GJU29" s="103"/>
      <c r="GJV29" s="103"/>
      <c r="GJW29" s="103"/>
      <c r="GJX29" s="103"/>
      <c r="GJY29" s="103"/>
      <c r="GJZ29" s="103"/>
      <c r="GKA29" s="103"/>
      <c r="GKB29" s="103"/>
      <c r="GKC29" s="103"/>
      <c r="GKD29" s="103"/>
      <c r="GKE29" s="103"/>
      <c r="GKF29" s="103"/>
      <c r="GKG29" s="103"/>
      <c r="GKH29" s="103"/>
      <c r="GKI29" s="103"/>
      <c r="GKJ29" s="103"/>
      <c r="GKK29" s="103"/>
      <c r="GKL29" s="103"/>
      <c r="GKM29" s="103"/>
      <c r="GKN29" s="103"/>
      <c r="GKO29" s="103"/>
      <c r="GKP29" s="103"/>
      <c r="GKQ29" s="103"/>
      <c r="GKR29" s="103"/>
      <c r="GKS29" s="103"/>
      <c r="GKT29" s="103"/>
      <c r="GKU29" s="103"/>
      <c r="GKV29" s="103"/>
      <c r="GKW29" s="103"/>
      <c r="GKX29" s="103"/>
      <c r="GKY29" s="103"/>
      <c r="GKZ29" s="103"/>
      <c r="GLA29" s="103"/>
      <c r="GLB29" s="103"/>
      <c r="GLC29" s="103"/>
      <c r="GLD29" s="103"/>
      <c r="GLE29" s="103"/>
      <c r="GLF29" s="103"/>
      <c r="GLG29" s="103"/>
      <c r="GLH29" s="103"/>
      <c r="GLI29" s="103"/>
      <c r="GLJ29" s="103"/>
      <c r="GLK29" s="103"/>
      <c r="GLL29" s="103"/>
      <c r="GLM29" s="103"/>
      <c r="GLN29" s="103"/>
      <c r="GLO29" s="103"/>
      <c r="GLP29" s="103"/>
      <c r="GLQ29" s="103"/>
      <c r="GLR29" s="103"/>
      <c r="GLS29" s="103"/>
      <c r="GLT29" s="103"/>
      <c r="GLU29" s="103"/>
      <c r="GLV29" s="103"/>
      <c r="GLW29" s="103"/>
      <c r="GLX29" s="103"/>
      <c r="GLY29" s="103"/>
      <c r="GLZ29" s="103"/>
      <c r="GMA29" s="103"/>
      <c r="GMB29" s="103"/>
      <c r="GMC29" s="103"/>
      <c r="GMD29" s="103"/>
      <c r="GME29" s="103"/>
      <c r="GMF29" s="103"/>
      <c r="GMG29" s="103"/>
      <c r="GMH29" s="103"/>
      <c r="GMI29" s="103"/>
      <c r="GMJ29" s="103"/>
      <c r="GMK29" s="103"/>
      <c r="GML29" s="103"/>
      <c r="GMM29" s="103"/>
      <c r="GMN29" s="103"/>
      <c r="GMO29" s="103"/>
      <c r="GMP29" s="103"/>
      <c r="GMQ29" s="103"/>
      <c r="GMR29" s="103"/>
      <c r="GMS29" s="103"/>
      <c r="GMT29" s="103"/>
      <c r="GMU29" s="103"/>
      <c r="GMV29" s="103"/>
      <c r="GMW29" s="103"/>
      <c r="GMX29" s="103"/>
      <c r="GMY29" s="103"/>
      <c r="GMZ29" s="103"/>
      <c r="GNA29" s="103"/>
      <c r="GNB29" s="103"/>
      <c r="GNC29" s="103"/>
      <c r="GND29" s="103"/>
      <c r="GNE29" s="103"/>
      <c r="GNF29" s="103"/>
      <c r="GNG29" s="103"/>
      <c r="GNH29" s="103"/>
      <c r="GNI29" s="103"/>
      <c r="GNJ29" s="103"/>
      <c r="GNK29" s="103"/>
      <c r="GNL29" s="103"/>
      <c r="GNM29" s="103"/>
      <c r="GNN29" s="103"/>
      <c r="GNO29" s="103"/>
      <c r="GNP29" s="103"/>
      <c r="GNQ29" s="103"/>
      <c r="GNR29" s="103"/>
      <c r="GNS29" s="103"/>
      <c r="GNT29" s="103"/>
      <c r="GNU29" s="103"/>
      <c r="GNV29" s="103"/>
      <c r="GNW29" s="103"/>
      <c r="GNX29" s="103"/>
      <c r="GNY29" s="103"/>
      <c r="GNZ29" s="103"/>
      <c r="GOA29" s="103"/>
      <c r="GOB29" s="103"/>
      <c r="GOC29" s="103"/>
      <c r="GOD29" s="103"/>
      <c r="GOE29" s="103"/>
      <c r="GOF29" s="103"/>
      <c r="GOG29" s="103"/>
      <c r="GOH29" s="103"/>
      <c r="GOI29" s="103"/>
      <c r="GOJ29" s="103"/>
      <c r="GOK29" s="103"/>
      <c r="GOL29" s="103"/>
      <c r="GOM29" s="103"/>
      <c r="GON29" s="103"/>
      <c r="GOO29" s="103"/>
      <c r="GOP29" s="103"/>
      <c r="GOQ29" s="103"/>
      <c r="GOR29" s="103"/>
      <c r="GOS29" s="103"/>
      <c r="GOT29" s="103"/>
      <c r="GOU29" s="103"/>
      <c r="GOV29" s="103"/>
      <c r="GOW29" s="103"/>
      <c r="GOX29" s="103"/>
      <c r="GOY29" s="103"/>
      <c r="GOZ29" s="103"/>
      <c r="GPA29" s="103"/>
      <c r="GPB29" s="103"/>
      <c r="GPC29" s="103"/>
      <c r="GPD29" s="103"/>
      <c r="GPE29" s="103"/>
      <c r="GPF29" s="103"/>
      <c r="GPG29" s="103"/>
      <c r="GPH29" s="103"/>
      <c r="GPI29" s="103"/>
      <c r="GPJ29" s="103"/>
      <c r="GPK29" s="103"/>
      <c r="GPL29" s="103"/>
      <c r="GPM29" s="103"/>
      <c r="GPN29" s="103"/>
      <c r="GPO29" s="103"/>
      <c r="GPP29" s="103"/>
      <c r="GPQ29" s="103"/>
      <c r="GPR29" s="103"/>
      <c r="GPS29" s="103"/>
      <c r="GPT29" s="103"/>
      <c r="GPU29" s="103"/>
      <c r="GPV29" s="103"/>
      <c r="GPW29" s="103"/>
      <c r="GPX29" s="103"/>
      <c r="GPY29" s="103"/>
      <c r="GPZ29" s="103"/>
      <c r="GQA29" s="103"/>
      <c r="GQB29" s="103"/>
      <c r="GQC29" s="103"/>
      <c r="GQD29" s="103"/>
      <c r="GQE29" s="103"/>
      <c r="GQF29" s="103"/>
      <c r="GQG29" s="103"/>
      <c r="GQH29" s="103"/>
      <c r="GQI29" s="103"/>
      <c r="GQJ29" s="103"/>
      <c r="GQK29" s="103"/>
      <c r="GQL29" s="103"/>
      <c r="GQM29" s="103"/>
      <c r="GQN29" s="103"/>
      <c r="GQO29" s="103"/>
      <c r="GQP29" s="103"/>
      <c r="GQQ29" s="103"/>
      <c r="GQR29" s="103"/>
      <c r="GQS29" s="103"/>
      <c r="GQT29" s="103"/>
      <c r="GQU29" s="103"/>
      <c r="GQV29" s="103"/>
      <c r="GQW29" s="103"/>
      <c r="GQX29" s="103"/>
      <c r="GQY29" s="103"/>
      <c r="GQZ29" s="103"/>
      <c r="GRA29" s="103"/>
      <c r="GRB29" s="103"/>
      <c r="GRC29" s="103"/>
      <c r="GRD29" s="103"/>
      <c r="GRE29" s="103"/>
      <c r="GRF29" s="103"/>
      <c r="GRG29" s="103"/>
      <c r="GRH29" s="103"/>
      <c r="GRI29" s="103"/>
      <c r="GRJ29" s="103"/>
      <c r="GRK29" s="103"/>
      <c r="GRL29" s="103"/>
      <c r="GRM29" s="103"/>
      <c r="GRN29" s="103"/>
      <c r="GRO29" s="103"/>
      <c r="GRP29" s="103"/>
      <c r="GRQ29" s="103"/>
      <c r="GRR29" s="103"/>
      <c r="GRS29" s="103"/>
      <c r="GRT29" s="103"/>
      <c r="GRU29" s="103"/>
      <c r="GRV29" s="103"/>
      <c r="GRW29" s="103"/>
      <c r="GRX29" s="103"/>
      <c r="GRY29" s="103"/>
      <c r="GRZ29" s="103"/>
      <c r="GSA29" s="103"/>
      <c r="GSB29" s="103"/>
      <c r="GSC29" s="103"/>
      <c r="GSD29" s="103"/>
      <c r="GSE29" s="103"/>
      <c r="GSF29" s="103"/>
      <c r="GSG29" s="103"/>
      <c r="GSH29" s="103"/>
      <c r="GSI29" s="103"/>
      <c r="GSJ29" s="103"/>
      <c r="GSK29" s="103"/>
      <c r="GSL29" s="103"/>
      <c r="GSM29" s="103"/>
      <c r="GSN29" s="103"/>
      <c r="GSO29" s="103"/>
      <c r="GSP29" s="103"/>
      <c r="GSQ29" s="103"/>
      <c r="GSR29" s="103"/>
      <c r="GSS29" s="103"/>
      <c r="GST29" s="103"/>
      <c r="GSU29" s="103"/>
      <c r="GSV29" s="103"/>
      <c r="GSW29" s="103"/>
      <c r="GSX29" s="103"/>
      <c r="GSY29" s="103"/>
      <c r="GSZ29" s="103"/>
      <c r="GTA29" s="103"/>
      <c r="GTB29" s="103"/>
      <c r="GTC29" s="103"/>
      <c r="GTD29" s="103"/>
      <c r="GTE29" s="103"/>
      <c r="GTF29" s="103"/>
      <c r="GTG29" s="103"/>
      <c r="GTH29" s="103"/>
      <c r="GTI29" s="103"/>
      <c r="GTJ29" s="103"/>
      <c r="GTK29" s="103"/>
      <c r="GTL29" s="103"/>
      <c r="GTM29" s="103"/>
      <c r="GTN29" s="103"/>
      <c r="GTO29" s="103"/>
      <c r="GTP29" s="103"/>
      <c r="GTQ29" s="103"/>
      <c r="GTR29" s="103"/>
      <c r="GTS29" s="103"/>
      <c r="GTT29" s="103"/>
      <c r="GTU29" s="103"/>
      <c r="GTV29" s="103"/>
      <c r="GTW29" s="103"/>
      <c r="GTX29" s="103"/>
      <c r="GTY29" s="103"/>
      <c r="GTZ29" s="103"/>
      <c r="GUA29" s="103"/>
      <c r="GUB29" s="103"/>
      <c r="GUC29" s="103"/>
      <c r="GUD29" s="103"/>
      <c r="GUE29" s="103"/>
      <c r="GUF29" s="103"/>
      <c r="GUG29" s="103"/>
      <c r="GUH29" s="103"/>
      <c r="GUI29" s="103"/>
      <c r="GUJ29" s="103"/>
      <c r="GUK29" s="103"/>
      <c r="GUL29" s="103"/>
      <c r="GUM29" s="103"/>
      <c r="GUN29" s="103"/>
      <c r="GUO29" s="103"/>
      <c r="GUP29" s="103"/>
      <c r="GUQ29" s="103"/>
      <c r="GUR29" s="103"/>
      <c r="GUS29" s="103"/>
      <c r="GUT29" s="103"/>
      <c r="GUU29" s="103"/>
      <c r="GUV29" s="103"/>
      <c r="GUW29" s="103"/>
      <c r="GUX29" s="103"/>
      <c r="GUY29" s="103"/>
      <c r="GUZ29" s="103"/>
      <c r="GVA29" s="103"/>
      <c r="GVB29" s="103"/>
      <c r="GVC29" s="103"/>
      <c r="GVD29" s="103"/>
      <c r="GVE29" s="103"/>
      <c r="GVF29" s="103"/>
      <c r="GVG29" s="103"/>
      <c r="GVH29" s="103"/>
      <c r="GVI29" s="103"/>
      <c r="GVJ29" s="103"/>
      <c r="GVK29" s="103"/>
      <c r="GVL29" s="103"/>
      <c r="GVM29" s="103"/>
      <c r="GVN29" s="103"/>
      <c r="GVO29" s="103"/>
      <c r="GVP29" s="103"/>
      <c r="GVQ29" s="103"/>
      <c r="GVR29" s="103"/>
      <c r="GVS29" s="103"/>
      <c r="GVT29" s="103"/>
      <c r="GVU29" s="103"/>
      <c r="GVV29" s="103"/>
      <c r="GVW29" s="103"/>
      <c r="GVX29" s="103"/>
      <c r="GVY29" s="103"/>
      <c r="GVZ29" s="103"/>
      <c r="GWA29" s="103"/>
      <c r="GWB29" s="103"/>
      <c r="GWC29" s="103"/>
      <c r="GWD29" s="103"/>
      <c r="GWE29" s="103"/>
      <c r="GWF29" s="103"/>
      <c r="GWG29" s="103"/>
      <c r="GWH29" s="103"/>
      <c r="GWI29" s="103"/>
      <c r="GWJ29" s="103"/>
      <c r="GWK29" s="103"/>
      <c r="GWL29" s="103"/>
      <c r="GWM29" s="103"/>
      <c r="GWN29" s="103"/>
      <c r="GWO29" s="103"/>
      <c r="GWP29" s="103"/>
      <c r="GWQ29" s="103"/>
      <c r="GWR29" s="103"/>
      <c r="GWS29" s="103"/>
      <c r="GWT29" s="103"/>
      <c r="GWU29" s="103"/>
      <c r="GWV29" s="103"/>
      <c r="GWW29" s="103"/>
      <c r="GWX29" s="103"/>
      <c r="GWY29" s="103"/>
      <c r="GWZ29" s="103"/>
      <c r="GXA29" s="103"/>
      <c r="GXB29" s="103"/>
      <c r="GXC29" s="103"/>
      <c r="GXD29" s="103"/>
      <c r="GXE29" s="103"/>
      <c r="GXF29" s="103"/>
      <c r="GXG29" s="103"/>
      <c r="GXH29" s="103"/>
      <c r="GXI29" s="103"/>
      <c r="GXJ29" s="103"/>
      <c r="GXK29" s="103"/>
      <c r="GXL29" s="103"/>
      <c r="GXM29" s="103"/>
      <c r="GXN29" s="103"/>
      <c r="GXO29" s="103"/>
      <c r="GXP29" s="103"/>
      <c r="GXQ29" s="103"/>
      <c r="GXR29" s="103"/>
      <c r="GXS29" s="103"/>
      <c r="GXT29" s="103"/>
      <c r="GXU29" s="103"/>
      <c r="GXV29" s="103"/>
      <c r="GXW29" s="103"/>
      <c r="GXX29" s="103"/>
      <c r="GXY29" s="103"/>
      <c r="GXZ29" s="103"/>
      <c r="GYA29" s="103"/>
      <c r="GYB29" s="103"/>
      <c r="GYC29" s="103"/>
      <c r="GYD29" s="103"/>
      <c r="GYE29" s="103"/>
      <c r="GYF29" s="103"/>
      <c r="GYG29" s="103"/>
      <c r="GYH29" s="103"/>
      <c r="GYI29" s="103"/>
      <c r="GYJ29" s="103"/>
      <c r="GYK29" s="103"/>
      <c r="GYL29" s="103"/>
      <c r="GYM29" s="103"/>
      <c r="GYN29" s="103"/>
      <c r="GYO29" s="103"/>
      <c r="GYP29" s="103"/>
      <c r="GYQ29" s="103"/>
      <c r="GYR29" s="103"/>
      <c r="GYS29" s="103"/>
      <c r="GYT29" s="103"/>
      <c r="GYU29" s="103"/>
      <c r="GYV29" s="103"/>
      <c r="GYW29" s="103"/>
      <c r="GYX29" s="103"/>
      <c r="GYY29" s="103"/>
      <c r="GYZ29" s="103"/>
      <c r="GZA29" s="103"/>
      <c r="GZB29" s="103"/>
      <c r="GZC29" s="103"/>
      <c r="GZD29" s="103"/>
      <c r="GZE29" s="103"/>
      <c r="GZF29" s="103"/>
      <c r="GZG29" s="103"/>
      <c r="GZH29" s="103"/>
      <c r="GZI29" s="103"/>
      <c r="GZJ29" s="103"/>
      <c r="GZK29" s="103"/>
      <c r="GZL29" s="103"/>
      <c r="GZM29" s="103"/>
      <c r="GZN29" s="103"/>
      <c r="GZO29" s="103"/>
      <c r="GZP29" s="103"/>
      <c r="GZQ29" s="103"/>
      <c r="GZR29" s="103"/>
      <c r="GZS29" s="103"/>
      <c r="GZT29" s="103"/>
      <c r="GZU29" s="103"/>
      <c r="GZV29" s="103"/>
      <c r="GZW29" s="103"/>
      <c r="GZX29" s="103"/>
      <c r="GZY29" s="103"/>
      <c r="GZZ29" s="103"/>
      <c r="HAA29" s="103"/>
      <c r="HAB29" s="103"/>
      <c r="HAC29" s="103"/>
      <c r="HAD29" s="103"/>
      <c r="HAE29" s="103"/>
      <c r="HAF29" s="103"/>
      <c r="HAG29" s="103"/>
      <c r="HAH29" s="103"/>
      <c r="HAI29" s="103"/>
      <c r="HAJ29" s="103"/>
      <c r="HAK29" s="103"/>
      <c r="HAL29" s="103"/>
      <c r="HAM29" s="103"/>
      <c r="HAN29" s="103"/>
      <c r="HAO29" s="103"/>
      <c r="HAP29" s="103"/>
      <c r="HAQ29" s="103"/>
      <c r="HAR29" s="103"/>
      <c r="HAS29" s="103"/>
      <c r="HAT29" s="103"/>
      <c r="HAU29" s="103"/>
      <c r="HAV29" s="103"/>
      <c r="HAW29" s="103"/>
      <c r="HAX29" s="103"/>
      <c r="HAY29" s="103"/>
      <c r="HAZ29" s="103"/>
      <c r="HBA29" s="103"/>
      <c r="HBB29" s="103"/>
      <c r="HBC29" s="103"/>
      <c r="HBD29" s="103"/>
      <c r="HBE29" s="103"/>
      <c r="HBF29" s="103"/>
      <c r="HBG29" s="103"/>
      <c r="HBH29" s="103"/>
      <c r="HBI29" s="103"/>
      <c r="HBJ29" s="103"/>
      <c r="HBK29" s="103"/>
      <c r="HBL29" s="103"/>
      <c r="HBM29" s="103"/>
      <c r="HBN29" s="103"/>
      <c r="HBO29" s="103"/>
      <c r="HBP29" s="103"/>
      <c r="HBQ29" s="103"/>
      <c r="HBR29" s="103"/>
      <c r="HBS29" s="103"/>
      <c r="HBT29" s="103"/>
      <c r="HBU29" s="103"/>
      <c r="HBV29" s="103"/>
      <c r="HBW29" s="103"/>
      <c r="HBX29" s="103"/>
      <c r="HBY29" s="103"/>
      <c r="HBZ29" s="103"/>
      <c r="HCA29" s="103"/>
      <c r="HCB29" s="103"/>
      <c r="HCC29" s="103"/>
      <c r="HCD29" s="103"/>
      <c r="HCE29" s="103"/>
      <c r="HCF29" s="103"/>
      <c r="HCG29" s="103"/>
      <c r="HCH29" s="103"/>
      <c r="HCI29" s="103"/>
      <c r="HCJ29" s="103"/>
      <c r="HCK29" s="103"/>
      <c r="HCL29" s="103"/>
      <c r="HCM29" s="103"/>
      <c r="HCN29" s="103"/>
      <c r="HCO29" s="103"/>
      <c r="HCP29" s="103"/>
      <c r="HCQ29" s="103"/>
      <c r="HCR29" s="103"/>
      <c r="HCS29" s="103"/>
      <c r="HCT29" s="103"/>
      <c r="HCU29" s="103"/>
      <c r="HCV29" s="103"/>
      <c r="HCW29" s="103"/>
      <c r="HCX29" s="103"/>
      <c r="HCY29" s="103"/>
      <c r="HCZ29" s="103"/>
      <c r="HDA29" s="103"/>
      <c r="HDB29" s="103"/>
      <c r="HDC29" s="103"/>
      <c r="HDD29" s="103"/>
      <c r="HDE29" s="103"/>
      <c r="HDF29" s="103"/>
      <c r="HDG29" s="103"/>
      <c r="HDH29" s="103"/>
      <c r="HDI29" s="103"/>
      <c r="HDJ29" s="103"/>
      <c r="HDK29" s="103"/>
      <c r="HDL29" s="103"/>
      <c r="HDM29" s="103"/>
      <c r="HDN29" s="103"/>
      <c r="HDO29" s="103"/>
      <c r="HDP29" s="103"/>
      <c r="HDQ29" s="103"/>
      <c r="HDR29" s="103"/>
      <c r="HDS29" s="103"/>
      <c r="HDT29" s="103"/>
      <c r="HDU29" s="103"/>
      <c r="HDV29" s="103"/>
      <c r="HDW29" s="103"/>
      <c r="HDX29" s="103"/>
      <c r="HDY29" s="103"/>
      <c r="HDZ29" s="103"/>
      <c r="HEA29" s="103"/>
      <c r="HEB29" s="103"/>
      <c r="HEC29" s="103"/>
      <c r="HED29" s="103"/>
      <c r="HEE29" s="103"/>
      <c r="HEF29" s="103"/>
      <c r="HEG29" s="103"/>
      <c r="HEH29" s="103"/>
      <c r="HEI29" s="103"/>
      <c r="HEJ29" s="103"/>
      <c r="HEK29" s="103"/>
      <c r="HEL29" s="103"/>
      <c r="HEM29" s="103"/>
      <c r="HEN29" s="103"/>
      <c r="HEO29" s="103"/>
      <c r="HEP29" s="103"/>
      <c r="HEQ29" s="103"/>
      <c r="HER29" s="103"/>
      <c r="HES29" s="103"/>
      <c r="HET29" s="103"/>
      <c r="HEU29" s="103"/>
      <c r="HEV29" s="103"/>
      <c r="HEW29" s="103"/>
      <c r="HEX29" s="103"/>
      <c r="HEY29" s="103"/>
      <c r="HEZ29" s="103"/>
      <c r="HFA29" s="103"/>
      <c r="HFB29" s="103"/>
      <c r="HFC29" s="103"/>
      <c r="HFD29" s="103"/>
      <c r="HFE29" s="103"/>
      <c r="HFF29" s="103"/>
      <c r="HFG29" s="103"/>
      <c r="HFH29" s="103"/>
      <c r="HFI29" s="103"/>
      <c r="HFJ29" s="103"/>
      <c r="HFK29" s="103"/>
      <c r="HFL29" s="103"/>
      <c r="HFM29" s="103"/>
      <c r="HFN29" s="103"/>
      <c r="HFO29" s="103"/>
      <c r="HFP29" s="103"/>
      <c r="HFQ29" s="103"/>
      <c r="HFR29" s="103"/>
      <c r="HFS29" s="103"/>
      <c r="HFT29" s="103"/>
      <c r="HFU29" s="103"/>
      <c r="HFV29" s="103"/>
      <c r="HFW29" s="103"/>
      <c r="HFX29" s="103"/>
      <c r="HFY29" s="103"/>
      <c r="HFZ29" s="103"/>
      <c r="HGA29" s="103"/>
      <c r="HGB29" s="103"/>
      <c r="HGC29" s="103"/>
      <c r="HGD29" s="103"/>
      <c r="HGE29" s="103"/>
      <c r="HGF29" s="103"/>
      <c r="HGG29" s="103"/>
      <c r="HGH29" s="103"/>
      <c r="HGI29" s="103"/>
      <c r="HGJ29" s="103"/>
      <c r="HGK29" s="103"/>
      <c r="HGL29" s="103"/>
      <c r="HGM29" s="103"/>
      <c r="HGN29" s="103"/>
      <c r="HGO29" s="103"/>
      <c r="HGP29" s="103"/>
      <c r="HGQ29" s="103"/>
      <c r="HGR29" s="103"/>
      <c r="HGS29" s="103"/>
      <c r="HGT29" s="103"/>
      <c r="HGU29" s="103"/>
      <c r="HGV29" s="103"/>
      <c r="HGW29" s="103"/>
      <c r="HGX29" s="103"/>
      <c r="HGY29" s="103"/>
      <c r="HGZ29" s="103"/>
      <c r="HHA29" s="103"/>
      <c r="HHB29" s="103"/>
      <c r="HHC29" s="103"/>
      <c r="HHD29" s="103"/>
      <c r="HHE29" s="103"/>
      <c r="HHF29" s="103"/>
      <c r="HHG29" s="103"/>
      <c r="HHH29" s="103"/>
      <c r="HHI29" s="103"/>
      <c r="HHJ29" s="103"/>
      <c r="HHK29" s="103"/>
      <c r="HHL29" s="103"/>
      <c r="HHM29" s="103"/>
      <c r="HHN29" s="103"/>
      <c r="HHO29" s="103"/>
      <c r="HHP29" s="103"/>
      <c r="HHQ29" s="103"/>
      <c r="HHR29" s="103"/>
      <c r="HHS29" s="103"/>
      <c r="HHT29" s="103"/>
      <c r="HHU29" s="103"/>
      <c r="HHV29" s="103"/>
      <c r="HHW29" s="103"/>
      <c r="HHX29" s="103"/>
      <c r="HHY29" s="103"/>
      <c r="HHZ29" s="103"/>
      <c r="HIA29" s="103"/>
      <c r="HIB29" s="103"/>
      <c r="HIC29" s="103"/>
      <c r="HID29" s="103"/>
      <c r="HIE29" s="103"/>
      <c r="HIF29" s="103"/>
      <c r="HIG29" s="103"/>
      <c r="HIH29" s="103"/>
      <c r="HII29" s="103"/>
      <c r="HIJ29" s="103"/>
      <c r="HIK29" s="103"/>
      <c r="HIL29" s="103"/>
      <c r="HIM29" s="103"/>
      <c r="HIN29" s="103"/>
      <c r="HIO29" s="103"/>
      <c r="HIP29" s="103"/>
      <c r="HIQ29" s="103"/>
      <c r="HIR29" s="103"/>
      <c r="HIS29" s="103"/>
      <c r="HIT29" s="103"/>
      <c r="HIU29" s="103"/>
      <c r="HIV29" s="103"/>
      <c r="HIW29" s="103"/>
      <c r="HIX29" s="103"/>
      <c r="HIY29" s="103"/>
      <c r="HIZ29" s="103"/>
      <c r="HJA29" s="103"/>
      <c r="HJB29" s="103"/>
      <c r="HJC29" s="103"/>
      <c r="HJD29" s="103"/>
      <c r="HJE29" s="103"/>
      <c r="HJF29" s="103"/>
      <c r="HJG29" s="103"/>
      <c r="HJH29" s="103"/>
      <c r="HJI29" s="103"/>
      <c r="HJJ29" s="103"/>
      <c r="HJK29" s="103"/>
      <c r="HJL29" s="103"/>
      <c r="HJM29" s="103"/>
      <c r="HJN29" s="103"/>
      <c r="HJO29" s="103"/>
      <c r="HJP29" s="103"/>
      <c r="HJQ29" s="103"/>
      <c r="HJR29" s="103"/>
      <c r="HJS29" s="103"/>
      <c r="HJT29" s="103"/>
      <c r="HJU29" s="103"/>
      <c r="HJV29" s="103"/>
      <c r="HJW29" s="103"/>
      <c r="HJX29" s="103"/>
      <c r="HJY29" s="103"/>
      <c r="HJZ29" s="103"/>
      <c r="HKA29" s="103"/>
      <c r="HKB29" s="103"/>
      <c r="HKC29" s="103"/>
      <c r="HKD29" s="103"/>
      <c r="HKE29" s="103"/>
      <c r="HKF29" s="103"/>
      <c r="HKG29" s="103"/>
      <c r="HKH29" s="103"/>
      <c r="HKI29" s="103"/>
      <c r="HKJ29" s="103"/>
      <c r="HKK29" s="103"/>
      <c r="HKL29" s="103"/>
      <c r="HKM29" s="103"/>
      <c r="HKN29" s="103"/>
      <c r="HKO29" s="103"/>
      <c r="HKP29" s="103"/>
      <c r="HKQ29" s="103"/>
      <c r="HKR29" s="103"/>
      <c r="HKS29" s="103"/>
      <c r="HKT29" s="103"/>
      <c r="HKU29" s="103"/>
      <c r="HKV29" s="103"/>
      <c r="HKW29" s="103"/>
      <c r="HKX29" s="103"/>
      <c r="HKY29" s="103"/>
      <c r="HKZ29" s="103"/>
      <c r="HLA29" s="103"/>
      <c r="HLB29" s="103"/>
      <c r="HLC29" s="103"/>
      <c r="HLD29" s="103"/>
      <c r="HLE29" s="103"/>
      <c r="HLF29" s="103"/>
      <c r="HLG29" s="103"/>
      <c r="HLH29" s="103"/>
      <c r="HLI29" s="103"/>
      <c r="HLJ29" s="103"/>
      <c r="HLK29" s="103"/>
      <c r="HLL29" s="103"/>
      <c r="HLM29" s="103"/>
      <c r="HLN29" s="103"/>
      <c r="HLO29" s="103"/>
      <c r="HLP29" s="103"/>
      <c r="HLQ29" s="103"/>
      <c r="HLR29" s="103"/>
      <c r="HLS29" s="103"/>
      <c r="HLT29" s="103"/>
      <c r="HLU29" s="103"/>
      <c r="HLV29" s="103"/>
      <c r="HLW29" s="103"/>
      <c r="HLX29" s="103"/>
      <c r="HLY29" s="103"/>
      <c r="HLZ29" s="103"/>
      <c r="HMA29" s="103"/>
      <c r="HMB29" s="103"/>
      <c r="HMC29" s="103"/>
      <c r="HMD29" s="103"/>
      <c r="HME29" s="103"/>
      <c r="HMF29" s="103"/>
      <c r="HMG29" s="103"/>
      <c r="HMH29" s="103"/>
      <c r="HMI29" s="103"/>
      <c r="HMJ29" s="103"/>
      <c r="HMK29" s="103"/>
      <c r="HML29" s="103"/>
      <c r="HMM29" s="103"/>
      <c r="HMN29" s="103"/>
      <c r="HMO29" s="103"/>
      <c r="HMP29" s="103"/>
      <c r="HMQ29" s="103"/>
      <c r="HMR29" s="103"/>
      <c r="HMS29" s="103"/>
      <c r="HMT29" s="103"/>
      <c r="HMU29" s="103"/>
      <c r="HMV29" s="103"/>
      <c r="HMW29" s="103"/>
      <c r="HMX29" s="103"/>
      <c r="HMY29" s="103"/>
      <c r="HMZ29" s="103"/>
      <c r="HNA29" s="103"/>
      <c r="HNB29" s="103"/>
      <c r="HNC29" s="103"/>
      <c r="HND29" s="103"/>
      <c r="HNE29" s="103"/>
      <c r="HNF29" s="103"/>
      <c r="HNG29" s="103"/>
      <c r="HNH29" s="103"/>
      <c r="HNI29" s="103"/>
      <c r="HNJ29" s="103"/>
      <c r="HNK29" s="103"/>
      <c r="HNL29" s="103"/>
      <c r="HNM29" s="103"/>
      <c r="HNN29" s="103"/>
      <c r="HNO29" s="103"/>
      <c r="HNP29" s="103"/>
      <c r="HNQ29" s="103"/>
      <c r="HNR29" s="103"/>
      <c r="HNS29" s="103"/>
      <c r="HNT29" s="103"/>
      <c r="HNU29" s="103"/>
      <c r="HNV29" s="103"/>
      <c r="HNW29" s="103"/>
      <c r="HNX29" s="103"/>
      <c r="HNY29" s="103"/>
      <c r="HNZ29" s="103"/>
      <c r="HOA29" s="103"/>
      <c r="HOB29" s="103"/>
      <c r="HOC29" s="103"/>
      <c r="HOD29" s="103"/>
      <c r="HOE29" s="103"/>
      <c r="HOF29" s="103"/>
      <c r="HOG29" s="103"/>
      <c r="HOH29" s="103"/>
      <c r="HOI29" s="103"/>
      <c r="HOJ29" s="103"/>
      <c r="HOK29" s="103"/>
      <c r="HOL29" s="103"/>
      <c r="HOM29" s="103"/>
      <c r="HON29" s="103"/>
      <c r="HOO29" s="103"/>
      <c r="HOP29" s="103"/>
      <c r="HOQ29" s="103"/>
      <c r="HOR29" s="103"/>
      <c r="HOS29" s="103"/>
      <c r="HOT29" s="103"/>
      <c r="HOU29" s="103"/>
      <c r="HOV29" s="103"/>
      <c r="HOW29" s="103"/>
      <c r="HOX29" s="103"/>
      <c r="HOY29" s="103"/>
      <c r="HOZ29" s="103"/>
      <c r="HPA29" s="103"/>
      <c r="HPB29" s="103"/>
      <c r="HPC29" s="103"/>
      <c r="HPD29" s="103"/>
      <c r="HPE29" s="103"/>
      <c r="HPF29" s="103"/>
      <c r="HPG29" s="103"/>
      <c r="HPH29" s="103"/>
      <c r="HPI29" s="103"/>
      <c r="HPJ29" s="103"/>
      <c r="HPK29" s="103"/>
      <c r="HPL29" s="103"/>
      <c r="HPM29" s="103"/>
      <c r="HPN29" s="103"/>
      <c r="HPO29" s="103"/>
      <c r="HPP29" s="103"/>
      <c r="HPQ29" s="103"/>
      <c r="HPR29" s="103"/>
      <c r="HPS29" s="103"/>
      <c r="HPT29" s="103"/>
      <c r="HPU29" s="103"/>
      <c r="HPV29" s="103"/>
      <c r="HPW29" s="103"/>
      <c r="HPX29" s="103"/>
      <c r="HPY29" s="103"/>
      <c r="HPZ29" s="103"/>
      <c r="HQA29" s="103"/>
      <c r="HQB29" s="103"/>
      <c r="HQC29" s="103"/>
      <c r="HQD29" s="103"/>
      <c r="HQE29" s="103"/>
      <c r="HQF29" s="103"/>
      <c r="HQG29" s="103"/>
      <c r="HQH29" s="103"/>
      <c r="HQI29" s="103"/>
      <c r="HQJ29" s="103"/>
      <c r="HQK29" s="103"/>
      <c r="HQL29" s="103"/>
      <c r="HQM29" s="103"/>
      <c r="HQN29" s="103"/>
      <c r="HQO29" s="103"/>
      <c r="HQP29" s="103"/>
      <c r="HQQ29" s="103"/>
      <c r="HQR29" s="103"/>
      <c r="HQS29" s="103"/>
      <c r="HQT29" s="103"/>
      <c r="HQU29" s="103"/>
      <c r="HQV29" s="103"/>
      <c r="HQW29" s="103"/>
      <c r="HQX29" s="103"/>
      <c r="HQY29" s="103"/>
      <c r="HQZ29" s="103"/>
      <c r="HRA29" s="103"/>
      <c r="HRB29" s="103"/>
      <c r="HRC29" s="103"/>
      <c r="HRD29" s="103"/>
      <c r="HRE29" s="103"/>
      <c r="HRF29" s="103"/>
      <c r="HRG29" s="103"/>
      <c r="HRH29" s="103"/>
      <c r="HRI29" s="103"/>
      <c r="HRJ29" s="103"/>
      <c r="HRK29" s="103"/>
      <c r="HRL29" s="103"/>
      <c r="HRM29" s="103"/>
      <c r="HRN29" s="103"/>
      <c r="HRO29" s="103"/>
      <c r="HRP29" s="103"/>
      <c r="HRQ29" s="103"/>
      <c r="HRR29" s="103"/>
      <c r="HRS29" s="103"/>
      <c r="HRT29" s="103"/>
      <c r="HRU29" s="103"/>
      <c r="HRV29" s="103"/>
      <c r="HRW29" s="103"/>
      <c r="HRX29" s="103"/>
      <c r="HRY29" s="103"/>
      <c r="HRZ29" s="103"/>
      <c r="HSA29" s="103"/>
      <c r="HSB29" s="103"/>
      <c r="HSC29" s="103"/>
      <c r="HSD29" s="103"/>
      <c r="HSE29" s="103"/>
      <c r="HSF29" s="103"/>
      <c r="HSG29" s="103"/>
      <c r="HSH29" s="103"/>
      <c r="HSI29" s="103"/>
      <c r="HSJ29" s="103"/>
      <c r="HSK29" s="103"/>
      <c r="HSL29" s="103"/>
      <c r="HSM29" s="103"/>
      <c r="HSN29" s="103"/>
      <c r="HSO29" s="103"/>
      <c r="HSP29" s="103"/>
      <c r="HSQ29" s="103"/>
      <c r="HSR29" s="103"/>
      <c r="HSS29" s="103"/>
      <c r="HST29" s="103"/>
      <c r="HSU29" s="103"/>
      <c r="HSV29" s="103"/>
      <c r="HSW29" s="103"/>
      <c r="HSX29" s="103"/>
      <c r="HSY29" s="103"/>
      <c r="HSZ29" s="103"/>
      <c r="HTA29" s="103"/>
      <c r="HTB29" s="103"/>
      <c r="HTC29" s="103"/>
      <c r="HTD29" s="103"/>
      <c r="HTE29" s="103"/>
      <c r="HTF29" s="103"/>
      <c r="HTG29" s="103"/>
      <c r="HTH29" s="103"/>
      <c r="HTI29" s="103"/>
      <c r="HTJ29" s="103"/>
      <c r="HTK29" s="103"/>
      <c r="HTL29" s="103"/>
      <c r="HTM29" s="103"/>
      <c r="HTN29" s="103"/>
      <c r="HTO29" s="103"/>
      <c r="HTP29" s="103"/>
      <c r="HTQ29" s="103"/>
      <c r="HTR29" s="103"/>
      <c r="HTS29" s="103"/>
      <c r="HTT29" s="103"/>
      <c r="HTU29" s="103"/>
      <c r="HTV29" s="103"/>
      <c r="HTW29" s="103"/>
      <c r="HTX29" s="103"/>
      <c r="HTY29" s="103"/>
      <c r="HTZ29" s="103"/>
      <c r="HUA29" s="103"/>
      <c r="HUB29" s="103"/>
      <c r="HUC29" s="103"/>
      <c r="HUD29" s="103"/>
      <c r="HUE29" s="103"/>
      <c r="HUF29" s="103"/>
      <c r="HUG29" s="103"/>
      <c r="HUH29" s="103"/>
      <c r="HUI29" s="103"/>
      <c r="HUJ29" s="103"/>
      <c r="HUK29" s="103"/>
      <c r="HUL29" s="103"/>
      <c r="HUM29" s="103"/>
      <c r="HUN29" s="103"/>
      <c r="HUO29" s="103"/>
      <c r="HUP29" s="103"/>
      <c r="HUQ29" s="103"/>
      <c r="HUR29" s="103"/>
      <c r="HUS29" s="103"/>
      <c r="HUT29" s="103"/>
      <c r="HUU29" s="103"/>
      <c r="HUV29" s="103"/>
      <c r="HUW29" s="103"/>
      <c r="HUX29" s="103"/>
      <c r="HUY29" s="103"/>
      <c r="HUZ29" s="103"/>
      <c r="HVA29" s="103"/>
      <c r="HVB29" s="103"/>
      <c r="HVC29" s="103"/>
      <c r="HVD29" s="103"/>
      <c r="HVE29" s="103"/>
      <c r="HVF29" s="103"/>
      <c r="HVG29" s="103"/>
      <c r="HVH29" s="103"/>
      <c r="HVI29" s="103"/>
      <c r="HVJ29" s="103"/>
      <c r="HVK29" s="103"/>
      <c r="HVL29" s="103"/>
      <c r="HVM29" s="103"/>
      <c r="HVN29" s="103"/>
      <c r="HVO29" s="103"/>
      <c r="HVP29" s="103"/>
      <c r="HVQ29" s="103"/>
      <c r="HVR29" s="103"/>
      <c r="HVS29" s="103"/>
      <c r="HVT29" s="103"/>
      <c r="HVU29" s="103"/>
      <c r="HVV29" s="103"/>
      <c r="HVW29" s="103"/>
      <c r="HVX29" s="103"/>
      <c r="HVY29" s="103"/>
      <c r="HVZ29" s="103"/>
      <c r="HWA29" s="103"/>
      <c r="HWB29" s="103"/>
      <c r="HWC29" s="103"/>
      <c r="HWD29" s="103"/>
      <c r="HWE29" s="103"/>
      <c r="HWF29" s="103"/>
      <c r="HWG29" s="103"/>
      <c r="HWH29" s="103"/>
      <c r="HWI29" s="103"/>
      <c r="HWJ29" s="103"/>
      <c r="HWK29" s="103"/>
      <c r="HWL29" s="103"/>
      <c r="HWM29" s="103"/>
      <c r="HWN29" s="103"/>
      <c r="HWO29" s="103"/>
      <c r="HWP29" s="103"/>
      <c r="HWQ29" s="103"/>
      <c r="HWR29" s="103"/>
      <c r="HWS29" s="103"/>
      <c r="HWT29" s="103"/>
      <c r="HWU29" s="103"/>
      <c r="HWV29" s="103"/>
      <c r="HWW29" s="103"/>
      <c r="HWX29" s="103"/>
      <c r="HWY29" s="103"/>
      <c r="HWZ29" s="103"/>
      <c r="HXA29" s="103"/>
      <c r="HXB29" s="103"/>
      <c r="HXC29" s="103"/>
      <c r="HXD29" s="103"/>
      <c r="HXE29" s="103"/>
      <c r="HXF29" s="103"/>
      <c r="HXG29" s="103"/>
      <c r="HXH29" s="103"/>
      <c r="HXI29" s="103"/>
      <c r="HXJ29" s="103"/>
      <c r="HXK29" s="103"/>
      <c r="HXL29" s="103"/>
      <c r="HXM29" s="103"/>
      <c r="HXN29" s="103"/>
      <c r="HXO29" s="103"/>
      <c r="HXP29" s="103"/>
      <c r="HXQ29" s="103"/>
      <c r="HXR29" s="103"/>
      <c r="HXS29" s="103"/>
      <c r="HXT29" s="103"/>
      <c r="HXU29" s="103"/>
      <c r="HXV29" s="103"/>
      <c r="HXW29" s="103"/>
      <c r="HXX29" s="103"/>
      <c r="HXY29" s="103"/>
      <c r="HXZ29" s="103"/>
      <c r="HYA29" s="103"/>
      <c r="HYB29" s="103"/>
      <c r="HYC29" s="103"/>
      <c r="HYD29" s="103"/>
      <c r="HYE29" s="103"/>
      <c r="HYF29" s="103"/>
      <c r="HYG29" s="103"/>
      <c r="HYH29" s="103"/>
      <c r="HYI29" s="103"/>
      <c r="HYJ29" s="103"/>
      <c r="HYK29" s="103"/>
      <c r="HYL29" s="103"/>
      <c r="HYM29" s="103"/>
      <c r="HYN29" s="103"/>
      <c r="HYO29" s="103"/>
      <c r="HYP29" s="103"/>
      <c r="HYQ29" s="103"/>
      <c r="HYR29" s="103"/>
      <c r="HYS29" s="103"/>
      <c r="HYT29" s="103"/>
      <c r="HYU29" s="103"/>
      <c r="HYV29" s="103"/>
      <c r="HYW29" s="103"/>
      <c r="HYX29" s="103"/>
      <c r="HYY29" s="103"/>
      <c r="HYZ29" s="103"/>
      <c r="HZA29" s="103"/>
      <c r="HZB29" s="103"/>
      <c r="HZC29" s="103"/>
      <c r="HZD29" s="103"/>
      <c r="HZE29" s="103"/>
      <c r="HZF29" s="103"/>
      <c r="HZG29" s="103"/>
      <c r="HZH29" s="103"/>
      <c r="HZI29" s="103"/>
      <c r="HZJ29" s="103"/>
      <c r="HZK29" s="103"/>
      <c r="HZL29" s="103"/>
      <c r="HZM29" s="103"/>
      <c r="HZN29" s="103"/>
      <c r="HZO29" s="103"/>
      <c r="HZP29" s="103"/>
      <c r="HZQ29" s="103"/>
      <c r="HZR29" s="103"/>
      <c r="HZS29" s="103"/>
      <c r="HZT29" s="103"/>
      <c r="HZU29" s="103"/>
      <c r="HZV29" s="103"/>
      <c r="HZW29" s="103"/>
      <c r="HZX29" s="103"/>
      <c r="HZY29" s="103"/>
      <c r="HZZ29" s="103"/>
      <c r="IAA29" s="103"/>
      <c r="IAB29" s="103"/>
      <c r="IAC29" s="103"/>
      <c r="IAD29" s="103"/>
      <c r="IAE29" s="103"/>
      <c r="IAF29" s="103"/>
      <c r="IAG29" s="103"/>
      <c r="IAH29" s="103"/>
      <c r="IAI29" s="103"/>
      <c r="IAJ29" s="103"/>
      <c r="IAK29" s="103"/>
      <c r="IAL29" s="103"/>
      <c r="IAM29" s="103"/>
      <c r="IAN29" s="103"/>
      <c r="IAO29" s="103"/>
      <c r="IAP29" s="103"/>
      <c r="IAQ29" s="103"/>
      <c r="IAR29" s="103"/>
      <c r="IAS29" s="103"/>
      <c r="IAT29" s="103"/>
      <c r="IAU29" s="103"/>
      <c r="IAV29" s="103"/>
      <c r="IAW29" s="103"/>
      <c r="IAX29" s="103"/>
      <c r="IAY29" s="103"/>
      <c r="IAZ29" s="103"/>
      <c r="IBA29" s="103"/>
      <c r="IBB29" s="103"/>
      <c r="IBC29" s="103"/>
      <c r="IBD29" s="103"/>
      <c r="IBE29" s="103"/>
      <c r="IBF29" s="103"/>
      <c r="IBG29" s="103"/>
      <c r="IBH29" s="103"/>
      <c r="IBI29" s="103"/>
      <c r="IBJ29" s="103"/>
      <c r="IBK29" s="103"/>
      <c r="IBL29" s="103"/>
      <c r="IBM29" s="103"/>
      <c r="IBN29" s="103"/>
      <c r="IBO29" s="103"/>
      <c r="IBP29" s="103"/>
      <c r="IBQ29" s="103"/>
      <c r="IBR29" s="103"/>
      <c r="IBS29" s="103"/>
      <c r="IBT29" s="103"/>
      <c r="IBU29" s="103"/>
      <c r="IBV29" s="103"/>
      <c r="IBW29" s="103"/>
      <c r="IBX29" s="103"/>
      <c r="IBY29" s="103"/>
      <c r="IBZ29" s="103"/>
      <c r="ICA29" s="103"/>
      <c r="ICB29" s="103"/>
      <c r="ICC29" s="103"/>
      <c r="ICD29" s="103"/>
      <c r="ICE29" s="103"/>
      <c r="ICF29" s="103"/>
      <c r="ICG29" s="103"/>
      <c r="ICH29" s="103"/>
      <c r="ICI29" s="103"/>
      <c r="ICJ29" s="103"/>
      <c r="ICK29" s="103"/>
      <c r="ICL29" s="103"/>
      <c r="ICM29" s="103"/>
      <c r="ICN29" s="103"/>
      <c r="ICO29" s="103"/>
      <c r="ICP29" s="103"/>
      <c r="ICQ29" s="103"/>
      <c r="ICR29" s="103"/>
      <c r="ICS29" s="103"/>
      <c r="ICT29" s="103"/>
      <c r="ICU29" s="103"/>
      <c r="ICV29" s="103"/>
      <c r="ICW29" s="103"/>
      <c r="ICX29" s="103"/>
      <c r="ICY29" s="103"/>
      <c r="ICZ29" s="103"/>
      <c r="IDA29" s="103"/>
      <c r="IDB29" s="103"/>
      <c r="IDC29" s="103"/>
      <c r="IDD29" s="103"/>
      <c r="IDE29" s="103"/>
      <c r="IDF29" s="103"/>
      <c r="IDG29" s="103"/>
      <c r="IDH29" s="103"/>
      <c r="IDI29" s="103"/>
      <c r="IDJ29" s="103"/>
      <c r="IDK29" s="103"/>
      <c r="IDL29" s="103"/>
      <c r="IDM29" s="103"/>
      <c r="IDN29" s="103"/>
      <c r="IDO29" s="103"/>
      <c r="IDP29" s="103"/>
      <c r="IDQ29" s="103"/>
      <c r="IDR29" s="103"/>
      <c r="IDS29" s="103"/>
      <c r="IDT29" s="103"/>
      <c r="IDU29" s="103"/>
      <c r="IDV29" s="103"/>
      <c r="IDW29" s="103"/>
      <c r="IDX29" s="103"/>
      <c r="IDY29" s="103"/>
      <c r="IDZ29" s="103"/>
      <c r="IEA29" s="103"/>
      <c r="IEB29" s="103"/>
      <c r="IEC29" s="103"/>
      <c r="IED29" s="103"/>
      <c r="IEE29" s="103"/>
      <c r="IEF29" s="103"/>
      <c r="IEG29" s="103"/>
      <c r="IEH29" s="103"/>
      <c r="IEI29" s="103"/>
      <c r="IEJ29" s="103"/>
      <c r="IEK29" s="103"/>
      <c r="IEL29" s="103"/>
      <c r="IEM29" s="103"/>
      <c r="IEN29" s="103"/>
      <c r="IEO29" s="103"/>
      <c r="IEP29" s="103"/>
      <c r="IEQ29" s="103"/>
      <c r="IER29" s="103"/>
      <c r="IES29" s="103"/>
      <c r="IET29" s="103"/>
      <c r="IEU29" s="103"/>
      <c r="IEV29" s="103"/>
      <c r="IEW29" s="103"/>
      <c r="IEX29" s="103"/>
      <c r="IEY29" s="103"/>
      <c r="IEZ29" s="103"/>
      <c r="IFA29" s="103"/>
      <c r="IFB29" s="103"/>
      <c r="IFC29" s="103"/>
      <c r="IFD29" s="103"/>
      <c r="IFE29" s="103"/>
      <c r="IFF29" s="103"/>
      <c r="IFG29" s="103"/>
      <c r="IFH29" s="103"/>
      <c r="IFI29" s="103"/>
      <c r="IFJ29" s="103"/>
      <c r="IFK29" s="103"/>
      <c r="IFL29" s="103"/>
      <c r="IFM29" s="103"/>
      <c r="IFN29" s="103"/>
      <c r="IFO29" s="103"/>
      <c r="IFP29" s="103"/>
      <c r="IFQ29" s="103"/>
      <c r="IFR29" s="103"/>
      <c r="IFS29" s="103"/>
      <c r="IFT29" s="103"/>
      <c r="IFU29" s="103"/>
      <c r="IFV29" s="103"/>
      <c r="IFW29" s="103"/>
      <c r="IFX29" s="103"/>
      <c r="IFY29" s="103"/>
      <c r="IFZ29" s="103"/>
      <c r="IGA29" s="103"/>
      <c r="IGB29" s="103"/>
      <c r="IGC29" s="103"/>
      <c r="IGD29" s="103"/>
      <c r="IGE29" s="103"/>
      <c r="IGF29" s="103"/>
      <c r="IGG29" s="103"/>
      <c r="IGH29" s="103"/>
      <c r="IGI29" s="103"/>
      <c r="IGJ29" s="103"/>
      <c r="IGK29" s="103"/>
      <c r="IGL29" s="103"/>
      <c r="IGM29" s="103"/>
      <c r="IGN29" s="103"/>
      <c r="IGO29" s="103"/>
      <c r="IGP29" s="103"/>
      <c r="IGQ29" s="103"/>
      <c r="IGR29" s="103"/>
      <c r="IGS29" s="103"/>
      <c r="IGT29" s="103"/>
      <c r="IGU29" s="103"/>
      <c r="IGV29" s="103"/>
      <c r="IGW29" s="103"/>
      <c r="IGX29" s="103"/>
      <c r="IGY29" s="103"/>
      <c r="IGZ29" s="103"/>
      <c r="IHA29" s="103"/>
      <c r="IHB29" s="103"/>
      <c r="IHC29" s="103"/>
      <c r="IHD29" s="103"/>
      <c r="IHE29" s="103"/>
      <c r="IHF29" s="103"/>
      <c r="IHG29" s="103"/>
      <c r="IHH29" s="103"/>
      <c r="IHI29" s="103"/>
      <c r="IHJ29" s="103"/>
      <c r="IHK29" s="103"/>
      <c r="IHL29" s="103"/>
      <c r="IHM29" s="103"/>
      <c r="IHN29" s="103"/>
      <c r="IHO29" s="103"/>
      <c r="IHP29" s="103"/>
      <c r="IHQ29" s="103"/>
      <c r="IHR29" s="103"/>
      <c r="IHS29" s="103"/>
      <c r="IHT29" s="103"/>
      <c r="IHU29" s="103"/>
      <c r="IHV29" s="103"/>
      <c r="IHW29" s="103"/>
      <c r="IHX29" s="103"/>
      <c r="IHY29" s="103"/>
      <c r="IHZ29" s="103"/>
      <c r="IIA29" s="103"/>
      <c r="IIB29" s="103"/>
      <c r="IIC29" s="103"/>
      <c r="IID29" s="103"/>
      <c r="IIE29" s="103"/>
      <c r="IIF29" s="103"/>
      <c r="IIG29" s="103"/>
      <c r="IIH29" s="103"/>
      <c r="III29" s="103"/>
      <c r="IIJ29" s="103"/>
      <c r="IIK29" s="103"/>
      <c r="IIL29" s="103"/>
      <c r="IIM29" s="103"/>
      <c r="IIN29" s="103"/>
      <c r="IIO29" s="103"/>
      <c r="IIP29" s="103"/>
      <c r="IIQ29" s="103"/>
      <c r="IIR29" s="103"/>
      <c r="IIS29" s="103"/>
      <c r="IIT29" s="103"/>
      <c r="IIU29" s="103"/>
      <c r="IIV29" s="103"/>
      <c r="IIW29" s="103"/>
      <c r="IIX29" s="103"/>
      <c r="IIY29" s="103"/>
      <c r="IIZ29" s="103"/>
      <c r="IJA29" s="103"/>
      <c r="IJB29" s="103"/>
      <c r="IJC29" s="103"/>
      <c r="IJD29" s="103"/>
      <c r="IJE29" s="103"/>
      <c r="IJF29" s="103"/>
      <c r="IJG29" s="103"/>
      <c r="IJH29" s="103"/>
      <c r="IJI29" s="103"/>
      <c r="IJJ29" s="103"/>
      <c r="IJK29" s="103"/>
      <c r="IJL29" s="103"/>
      <c r="IJM29" s="103"/>
      <c r="IJN29" s="103"/>
      <c r="IJO29" s="103"/>
      <c r="IJP29" s="103"/>
      <c r="IJQ29" s="103"/>
      <c r="IJR29" s="103"/>
      <c r="IJS29" s="103"/>
      <c r="IJT29" s="103"/>
      <c r="IJU29" s="103"/>
      <c r="IJV29" s="103"/>
      <c r="IJW29" s="103"/>
      <c r="IJX29" s="103"/>
      <c r="IJY29" s="103"/>
      <c r="IJZ29" s="103"/>
      <c r="IKA29" s="103"/>
      <c r="IKB29" s="103"/>
      <c r="IKC29" s="103"/>
      <c r="IKD29" s="103"/>
      <c r="IKE29" s="103"/>
      <c r="IKF29" s="103"/>
      <c r="IKG29" s="103"/>
      <c r="IKH29" s="103"/>
      <c r="IKI29" s="103"/>
      <c r="IKJ29" s="103"/>
      <c r="IKK29" s="103"/>
      <c r="IKL29" s="103"/>
      <c r="IKM29" s="103"/>
      <c r="IKN29" s="103"/>
      <c r="IKO29" s="103"/>
      <c r="IKP29" s="103"/>
      <c r="IKQ29" s="103"/>
      <c r="IKR29" s="103"/>
      <c r="IKS29" s="103"/>
      <c r="IKT29" s="103"/>
      <c r="IKU29" s="103"/>
      <c r="IKV29" s="103"/>
      <c r="IKW29" s="103"/>
      <c r="IKX29" s="103"/>
      <c r="IKY29" s="103"/>
      <c r="IKZ29" s="103"/>
      <c r="ILA29" s="103"/>
      <c r="ILB29" s="103"/>
      <c r="ILC29" s="103"/>
      <c r="ILD29" s="103"/>
      <c r="ILE29" s="103"/>
      <c r="ILF29" s="103"/>
      <c r="ILG29" s="103"/>
      <c r="ILH29" s="103"/>
      <c r="ILI29" s="103"/>
      <c r="ILJ29" s="103"/>
      <c r="ILK29" s="103"/>
      <c r="ILL29" s="103"/>
      <c r="ILM29" s="103"/>
      <c r="ILN29" s="103"/>
      <c r="ILO29" s="103"/>
      <c r="ILP29" s="103"/>
      <c r="ILQ29" s="103"/>
      <c r="ILR29" s="103"/>
      <c r="ILS29" s="103"/>
      <c r="ILT29" s="103"/>
      <c r="ILU29" s="103"/>
      <c r="ILV29" s="103"/>
      <c r="ILW29" s="103"/>
      <c r="ILX29" s="103"/>
      <c r="ILY29" s="103"/>
      <c r="ILZ29" s="103"/>
      <c r="IMA29" s="103"/>
      <c r="IMB29" s="103"/>
      <c r="IMC29" s="103"/>
      <c r="IMD29" s="103"/>
      <c r="IME29" s="103"/>
      <c r="IMF29" s="103"/>
      <c r="IMG29" s="103"/>
      <c r="IMH29" s="103"/>
      <c r="IMI29" s="103"/>
      <c r="IMJ29" s="103"/>
      <c r="IMK29" s="103"/>
      <c r="IML29" s="103"/>
      <c r="IMM29" s="103"/>
      <c r="IMN29" s="103"/>
      <c r="IMO29" s="103"/>
      <c r="IMP29" s="103"/>
      <c r="IMQ29" s="103"/>
      <c r="IMR29" s="103"/>
      <c r="IMS29" s="103"/>
      <c r="IMT29" s="103"/>
      <c r="IMU29" s="103"/>
      <c r="IMV29" s="103"/>
      <c r="IMW29" s="103"/>
      <c r="IMX29" s="103"/>
      <c r="IMY29" s="103"/>
      <c r="IMZ29" s="103"/>
      <c r="INA29" s="103"/>
      <c r="INB29" s="103"/>
      <c r="INC29" s="103"/>
      <c r="IND29" s="103"/>
      <c r="INE29" s="103"/>
      <c r="INF29" s="103"/>
      <c r="ING29" s="103"/>
      <c r="INH29" s="103"/>
      <c r="INI29" s="103"/>
      <c r="INJ29" s="103"/>
      <c r="INK29" s="103"/>
      <c r="INL29" s="103"/>
      <c r="INM29" s="103"/>
      <c r="INN29" s="103"/>
      <c r="INO29" s="103"/>
      <c r="INP29" s="103"/>
      <c r="INQ29" s="103"/>
      <c r="INR29" s="103"/>
      <c r="INS29" s="103"/>
      <c r="INT29" s="103"/>
      <c r="INU29" s="103"/>
      <c r="INV29" s="103"/>
      <c r="INW29" s="103"/>
      <c r="INX29" s="103"/>
      <c r="INY29" s="103"/>
      <c r="INZ29" s="103"/>
      <c r="IOA29" s="103"/>
      <c r="IOB29" s="103"/>
      <c r="IOC29" s="103"/>
      <c r="IOD29" s="103"/>
      <c r="IOE29" s="103"/>
      <c r="IOF29" s="103"/>
      <c r="IOG29" s="103"/>
      <c r="IOH29" s="103"/>
      <c r="IOI29" s="103"/>
      <c r="IOJ29" s="103"/>
      <c r="IOK29" s="103"/>
      <c r="IOL29" s="103"/>
      <c r="IOM29" s="103"/>
      <c r="ION29" s="103"/>
      <c r="IOO29" s="103"/>
      <c r="IOP29" s="103"/>
      <c r="IOQ29" s="103"/>
      <c r="IOR29" s="103"/>
      <c r="IOS29" s="103"/>
      <c r="IOT29" s="103"/>
      <c r="IOU29" s="103"/>
      <c r="IOV29" s="103"/>
      <c r="IOW29" s="103"/>
      <c r="IOX29" s="103"/>
      <c r="IOY29" s="103"/>
      <c r="IOZ29" s="103"/>
      <c r="IPA29" s="103"/>
      <c r="IPB29" s="103"/>
      <c r="IPC29" s="103"/>
      <c r="IPD29" s="103"/>
      <c r="IPE29" s="103"/>
      <c r="IPF29" s="103"/>
      <c r="IPG29" s="103"/>
      <c r="IPH29" s="103"/>
      <c r="IPI29" s="103"/>
      <c r="IPJ29" s="103"/>
      <c r="IPK29" s="103"/>
      <c r="IPL29" s="103"/>
      <c r="IPM29" s="103"/>
      <c r="IPN29" s="103"/>
      <c r="IPO29" s="103"/>
      <c r="IPP29" s="103"/>
      <c r="IPQ29" s="103"/>
      <c r="IPR29" s="103"/>
      <c r="IPS29" s="103"/>
      <c r="IPT29" s="103"/>
      <c r="IPU29" s="103"/>
      <c r="IPV29" s="103"/>
      <c r="IPW29" s="103"/>
      <c r="IPX29" s="103"/>
      <c r="IPY29" s="103"/>
      <c r="IPZ29" s="103"/>
      <c r="IQA29" s="103"/>
      <c r="IQB29" s="103"/>
      <c r="IQC29" s="103"/>
      <c r="IQD29" s="103"/>
      <c r="IQE29" s="103"/>
      <c r="IQF29" s="103"/>
      <c r="IQG29" s="103"/>
      <c r="IQH29" s="103"/>
      <c r="IQI29" s="103"/>
      <c r="IQJ29" s="103"/>
      <c r="IQK29" s="103"/>
      <c r="IQL29" s="103"/>
      <c r="IQM29" s="103"/>
      <c r="IQN29" s="103"/>
      <c r="IQO29" s="103"/>
      <c r="IQP29" s="103"/>
      <c r="IQQ29" s="103"/>
      <c r="IQR29" s="103"/>
      <c r="IQS29" s="103"/>
      <c r="IQT29" s="103"/>
      <c r="IQU29" s="103"/>
      <c r="IQV29" s="103"/>
      <c r="IQW29" s="103"/>
      <c r="IQX29" s="103"/>
      <c r="IQY29" s="103"/>
      <c r="IQZ29" s="103"/>
      <c r="IRA29" s="103"/>
      <c r="IRB29" s="103"/>
      <c r="IRC29" s="103"/>
      <c r="IRD29" s="103"/>
      <c r="IRE29" s="103"/>
      <c r="IRF29" s="103"/>
      <c r="IRG29" s="103"/>
      <c r="IRH29" s="103"/>
      <c r="IRI29" s="103"/>
      <c r="IRJ29" s="103"/>
      <c r="IRK29" s="103"/>
      <c r="IRL29" s="103"/>
      <c r="IRM29" s="103"/>
      <c r="IRN29" s="103"/>
      <c r="IRO29" s="103"/>
      <c r="IRP29" s="103"/>
      <c r="IRQ29" s="103"/>
      <c r="IRR29" s="103"/>
      <c r="IRS29" s="103"/>
      <c r="IRT29" s="103"/>
      <c r="IRU29" s="103"/>
      <c r="IRV29" s="103"/>
      <c r="IRW29" s="103"/>
      <c r="IRX29" s="103"/>
      <c r="IRY29" s="103"/>
      <c r="IRZ29" s="103"/>
      <c r="ISA29" s="103"/>
      <c r="ISB29" s="103"/>
      <c r="ISC29" s="103"/>
      <c r="ISD29" s="103"/>
      <c r="ISE29" s="103"/>
      <c r="ISF29" s="103"/>
      <c r="ISG29" s="103"/>
      <c r="ISH29" s="103"/>
      <c r="ISI29" s="103"/>
      <c r="ISJ29" s="103"/>
      <c r="ISK29" s="103"/>
      <c r="ISL29" s="103"/>
      <c r="ISM29" s="103"/>
      <c r="ISN29" s="103"/>
      <c r="ISO29" s="103"/>
      <c r="ISP29" s="103"/>
      <c r="ISQ29" s="103"/>
      <c r="ISR29" s="103"/>
      <c r="ISS29" s="103"/>
      <c r="IST29" s="103"/>
      <c r="ISU29" s="103"/>
      <c r="ISV29" s="103"/>
      <c r="ISW29" s="103"/>
      <c r="ISX29" s="103"/>
      <c r="ISY29" s="103"/>
      <c r="ISZ29" s="103"/>
      <c r="ITA29" s="103"/>
      <c r="ITB29" s="103"/>
      <c r="ITC29" s="103"/>
      <c r="ITD29" s="103"/>
      <c r="ITE29" s="103"/>
      <c r="ITF29" s="103"/>
      <c r="ITG29" s="103"/>
      <c r="ITH29" s="103"/>
      <c r="ITI29" s="103"/>
      <c r="ITJ29" s="103"/>
      <c r="ITK29" s="103"/>
      <c r="ITL29" s="103"/>
      <c r="ITM29" s="103"/>
      <c r="ITN29" s="103"/>
      <c r="ITO29" s="103"/>
      <c r="ITP29" s="103"/>
      <c r="ITQ29" s="103"/>
      <c r="ITR29" s="103"/>
      <c r="ITS29" s="103"/>
      <c r="ITT29" s="103"/>
      <c r="ITU29" s="103"/>
      <c r="ITV29" s="103"/>
      <c r="ITW29" s="103"/>
      <c r="ITX29" s="103"/>
      <c r="ITY29" s="103"/>
      <c r="ITZ29" s="103"/>
      <c r="IUA29" s="103"/>
      <c r="IUB29" s="103"/>
      <c r="IUC29" s="103"/>
      <c r="IUD29" s="103"/>
      <c r="IUE29" s="103"/>
      <c r="IUF29" s="103"/>
      <c r="IUG29" s="103"/>
      <c r="IUH29" s="103"/>
      <c r="IUI29" s="103"/>
      <c r="IUJ29" s="103"/>
      <c r="IUK29" s="103"/>
      <c r="IUL29" s="103"/>
      <c r="IUM29" s="103"/>
      <c r="IUN29" s="103"/>
      <c r="IUO29" s="103"/>
      <c r="IUP29" s="103"/>
      <c r="IUQ29" s="103"/>
      <c r="IUR29" s="103"/>
      <c r="IUS29" s="103"/>
      <c r="IUT29" s="103"/>
      <c r="IUU29" s="103"/>
      <c r="IUV29" s="103"/>
      <c r="IUW29" s="103"/>
      <c r="IUX29" s="103"/>
      <c r="IUY29" s="103"/>
      <c r="IUZ29" s="103"/>
      <c r="IVA29" s="103"/>
      <c r="IVB29" s="103"/>
      <c r="IVC29" s="103"/>
      <c r="IVD29" s="103"/>
      <c r="IVE29" s="103"/>
      <c r="IVF29" s="103"/>
      <c r="IVG29" s="103"/>
      <c r="IVH29" s="103"/>
      <c r="IVI29" s="103"/>
      <c r="IVJ29" s="103"/>
      <c r="IVK29" s="103"/>
      <c r="IVL29" s="103"/>
      <c r="IVM29" s="103"/>
      <c r="IVN29" s="103"/>
      <c r="IVO29" s="103"/>
      <c r="IVP29" s="103"/>
      <c r="IVQ29" s="103"/>
      <c r="IVR29" s="103"/>
      <c r="IVS29" s="103"/>
      <c r="IVT29" s="103"/>
      <c r="IVU29" s="103"/>
      <c r="IVV29" s="103"/>
      <c r="IVW29" s="103"/>
      <c r="IVX29" s="103"/>
      <c r="IVY29" s="103"/>
      <c r="IVZ29" s="103"/>
      <c r="IWA29" s="103"/>
      <c r="IWB29" s="103"/>
      <c r="IWC29" s="103"/>
      <c r="IWD29" s="103"/>
      <c r="IWE29" s="103"/>
      <c r="IWF29" s="103"/>
      <c r="IWG29" s="103"/>
      <c r="IWH29" s="103"/>
      <c r="IWI29" s="103"/>
      <c r="IWJ29" s="103"/>
      <c r="IWK29" s="103"/>
      <c r="IWL29" s="103"/>
      <c r="IWM29" s="103"/>
      <c r="IWN29" s="103"/>
      <c r="IWO29" s="103"/>
      <c r="IWP29" s="103"/>
      <c r="IWQ29" s="103"/>
      <c r="IWR29" s="103"/>
      <c r="IWS29" s="103"/>
      <c r="IWT29" s="103"/>
      <c r="IWU29" s="103"/>
      <c r="IWV29" s="103"/>
      <c r="IWW29" s="103"/>
      <c r="IWX29" s="103"/>
      <c r="IWY29" s="103"/>
      <c r="IWZ29" s="103"/>
      <c r="IXA29" s="103"/>
      <c r="IXB29" s="103"/>
      <c r="IXC29" s="103"/>
      <c r="IXD29" s="103"/>
      <c r="IXE29" s="103"/>
      <c r="IXF29" s="103"/>
      <c r="IXG29" s="103"/>
      <c r="IXH29" s="103"/>
      <c r="IXI29" s="103"/>
      <c r="IXJ29" s="103"/>
      <c r="IXK29" s="103"/>
      <c r="IXL29" s="103"/>
      <c r="IXM29" s="103"/>
      <c r="IXN29" s="103"/>
      <c r="IXO29" s="103"/>
      <c r="IXP29" s="103"/>
      <c r="IXQ29" s="103"/>
      <c r="IXR29" s="103"/>
      <c r="IXS29" s="103"/>
      <c r="IXT29" s="103"/>
      <c r="IXU29" s="103"/>
      <c r="IXV29" s="103"/>
      <c r="IXW29" s="103"/>
      <c r="IXX29" s="103"/>
      <c r="IXY29" s="103"/>
      <c r="IXZ29" s="103"/>
      <c r="IYA29" s="103"/>
      <c r="IYB29" s="103"/>
      <c r="IYC29" s="103"/>
      <c r="IYD29" s="103"/>
      <c r="IYE29" s="103"/>
      <c r="IYF29" s="103"/>
      <c r="IYG29" s="103"/>
      <c r="IYH29" s="103"/>
      <c r="IYI29" s="103"/>
      <c r="IYJ29" s="103"/>
      <c r="IYK29" s="103"/>
      <c r="IYL29" s="103"/>
      <c r="IYM29" s="103"/>
      <c r="IYN29" s="103"/>
      <c r="IYO29" s="103"/>
      <c r="IYP29" s="103"/>
      <c r="IYQ29" s="103"/>
      <c r="IYR29" s="103"/>
      <c r="IYS29" s="103"/>
      <c r="IYT29" s="103"/>
      <c r="IYU29" s="103"/>
      <c r="IYV29" s="103"/>
      <c r="IYW29" s="103"/>
      <c r="IYX29" s="103"/>
      <c r="IYY29" s="103"/>
      <c r="IYZ29" s="103"/>
      <c r="IZA29" s="103"/>
      <c r="IZB29" s="103"/>
      <c r="IZC29" s="103"/>
      <c r="IZD29" s="103"/>
      <c r="IZE29" s="103"/>
      <c r="IZF29" s="103"/>
      <c r="IZG29" s="103"/>
      <c r="IZH29" s="103"/>
      <c r="IZI29" s="103"/>
      <c r="IZJ29" s="103"/>
      <c r="IZK29" s="103"/>
      <c r="IZL29" s="103"/>
      <c r="IZM29" s="103"/>
      <c r="IZN29" s="103"/>
      <c r="IZO29" s="103"/>
      <c r="IZP29" s="103"/>
      <c r="IZQ29" s="103"/>
      <c r="IZR29" s="103"/>
      <c r="IZS29" s="103"/>
      <c r="IZT29" s="103"/>
      <c r="IZU29" s="103"/>
      <c r="IZV29" s="103"/>
      <c r="IZW29" s="103"/>
      <c r="IZX29" s="103"/>
      <c r="IZY29" s="103"/>
      <c r="IZZ29" s="103"/>
      <c r="JAA29" s="103"/>
      <c r="JAB29" s="103"/>
      <c r="JAC29" s="103"/>
      <c r="JAD29" s="103"/>
      <c r="JAE29" s="103"/>
      <c r="JAF29" s="103"/>
      <c r="JAG29" s="103"/>
      <c r="JAH29" s="103"/>
      <c r="JAI29" s="103"/>
      <c r="JAJ29" s="103"/>
      <c r="JAK29" s="103"/>
      <c r="JAL29" s="103"/>
      <c r="JAM29" s="103"/>
      <c r="JAN29" s="103"/>
      <c r="JAO29" s="103"/>
      <c r="JAP29" s="103"/>
      <c r="JAQ29" s="103"/>
      <c r="JAR29" s="103"/>
      <c r="JAS29" s="103"/>
      <c r="JAT29" s="103"/>
      <c r="JAU29" s="103"/>
      <c r="JAV29" s="103"/>
      <c r="JAW29" s="103"/>
      <c r="JAX29" s="103"/>
      <c r="JAY29" s="103"/>
      <c r="JAZ29" s="103"/>
      <c r="JBA29" s="103"/>
      <c r="JBB29" s="103"/>
      <c r="JBC29" s="103"/>
      <c r="JBD29" s="103"/>
      <c r="JBE29" s="103"/>
      <c r="JBF29" s="103"/>
      <c r="JBG29" s="103"/>
      <c r="JBH29" s="103"/>
      <c r="JBI29" s="103"/>
      <c r="JBJ29" s="103"/>
      <c r="JBK29" s="103"/>
      <c r="JBL29" s="103"/>
      <c r="JBM29" s="103"/>
      <c r="JBN29" s="103"/>
      <c r="JBO29" s="103"/>
      <c r="JBP29" s="103"/>
      <c r="JBQ29" s="103"/>
      <c r="JBR29" s="103"/>
      <c r="JBS29" s="103"/>
      <c r="JBT29" s="103"/>
      <c r="JBU29" s="103"/>
      <c r="JBV29" s="103"/>
      <c r="JBW29" s="103"/>
      <c r="JBX29" s="103"/>
      <c r="JBY29" s="103"/>
      <c r="JBZ29" s="103"/>
      <c r="JCA29" s="103"/>
      <c r="JCB29" s="103"/>
      <c r="JCC29" s="103"/>
      <c r="JCD29" s="103"/>
      <c r="JCE29" s="103"/>
      <c r="JCF29" s="103"/>
      <c r="JCG29" s="103"/>
      <c r="JCH29" s="103"/>
      <c r="JCI29" s="103"/>
      <c r="JCJ29" s="103"/>
      <c r="JCK29" s="103"/>
      <c r="JCL29" s="103"/>
      <c r="JCM29" s="103"/>
      <c r="JCN29" s="103"/>
      <c r="JCO29" s="103"/>
      <c r="JCP29" s="103"/>
      <c r="JCQ29" s="103"/>
      <c r="JCR29" s="103"/>
      <c r="JCS29" s="103"/>
      <c r="JCT29" s="103"/>
      <c r="JCU29" s="103"/>
      <c r="JCV29" s="103"/>
      <c r="JCW29" s="103"/>
      <c r="JCX29" s="103"/>
      <c r="JCY29" s="103"/>
      <c r="JCZ29" s="103"/>
      <c r="JDA29" s="103"/>
      <c r="JDB29" s="103"/>
      <c r="JDC29" s="103"/>
      <c r="JDD29" s="103"/>
      <c r="JDE29" s="103"/>
      <c r="JDF29" s="103"/>
      <c r="JDG29" s="103"/>
      <c r="JDH29" s="103"/>
      <c r="JDI29" s="103"/>
      <c r="JDJ29" s="103"/>
      <c r="JDK29" s="103"/>
      <c r="JDL29" s="103"/>
      <c r="JDM29" s="103"/>
      <c r="JDN29" s="103"/>
      <c r="JDO29" s="103"/>
      <c r="JDP29" s="103"/>
      <c r="JDQ29" s="103"/>
      <c r="JDR29" s="103"/>
      <c r="JDS29" s="103"/>
      <c r="JDT29" s="103"/>
      <c r="JDU29" s="103"/>
      <c r="JDV29" s="103"/>
      <c r="JDW29" s="103"/>
      <c r="JDX29" s="103"/>
      <c r="JDY29" s="103"/>
      <c r="JDZ29" s="103"/>
      <c r="JEA29" s="103"/>
      <c r="JEB29" s="103"/>
      <c r="JEC29" s="103"/>
      <c r="JED29" s="103"/>
      <c r="JEE29" s="103"/>
      <c r="JEF29" s="103"/>
      <c r="JEG29" s="103"/>
      <c r="JEH29" s="103"/>
      <c r="JEI29" s="103"/>
      <c r="JEJ29" s="103"/>
      <c r="JEK29" s="103"/>
      <c r="JEL29" s="103"/>
      <c r="JEM29" s="103"/>
      <c r="JEN29" s="103"/>
      <c r="JEO29" s="103"/>
      <c r="JEP29" s="103"/>
      <c r="JEQ29" s="103"/>
      <c r="JER29" s="103"/>
      <c r="JES29" s="103"/>
      <c r="JET29" s="103"/>
      <c r="JEU29" s="103"/>
      <c r="JEV29" s="103"/>
      <c r="JEW29" s="103"/>
      <c r="JEX29" s="103"/>
      <c r="JEY29" s="103"/>
      <c r="JEZ29" s="103"/>
      <c r="JFA29" s="103"/>
      <c r="JFB29" s="103"/>
      <c r="JFC29" s="103"/>
      <c r="JFD29" s="103"/>
      <c r="JFE29" s="103"/>
      <c r="JFF29" s="103"/>
      <c r="JFG29" s="103"/>
      <c r="JFH29" s="103"/>
      <c r="JFI29" s="103"/>
      <c r="JFJ29" s="103"/>
      <c r="JFK29" s="103"/>
      <c r="JFL29" s="103"/>
      <c r="JFM29" s="103"/>
      <c r="JFN29" s="103"/>
      <c r="JFO29" s="103"/>
      <c r="JFP29" s="103"/>
      <c r="JFQ29" s="103"/>
      <c r="JFR29" s="103"/>
      <c r="JFS29" s="103"/>
      <c r="JFT29" s="103"/>
      <c r="JFU29" s="103"/>
      <c r="JFV29" s="103"/>
      <c r="JFW29" s="103"/>
      <c r="JFX29" s="103"/>
      <c r="JFY29" s="103"/>
      <c r="JFZ29" s="103"/>
      <c r="JGA29" s="103"/>
      <c r="JGB29" s="103"/>
      <c r="JGC29" s="103"/>
      <c r="JGD29" s="103"/>
      <c r="JGE29" s="103"/>
      <c r="JGF29" s="103"/>
      <c r="JGG29" s="103"/>
      <c r="JGH29" s="103"/>
      <c r="JGI29" s="103"/>
      <c r="JGJ29" s="103"/>
      <c r="JGK29" s="103"/>
      <c r="JGL29" s="103"/>
      <c r="JGM29" s="103"/>
      <c r="JGN29" s="103"/>
      <c r="JGO29" s="103"/>
      <c r="JGP29" s="103"/>
      <c r="JGQ29" s="103"/>
      <c r="JGR29" s="103"/>
      <c r="JGS29" s="103"/>
      <c r="JGT29" s="103"/>
      <c r="JGU29" s="103"/>
      <c r="JGV29" s="103"/>
      <c r="JGW29" s="103"/>
      <c r="JGX29" s="103"/>
      <c r="JGY29" s="103"/>
      <c r="JGZ29" s="103"/>
      <c r="JHA29" s="103"/>
      <c r="JHB29" s="103"/>
      <c r="JHC29" s="103"/>
      <c r="JHD29" s="103"/>
      <c r="JHE29" s="103"/>
      <c r="JHF29" s="103"/>
      <c r="JHG29" s="103"/>
      <c r="JHH29" s="103"/>
      <c r="JHI29" s="103"/>
      <c r="JHJ29" s="103"/>
      <c r="JHK29" s="103"/>
      <c r="JHL29" s="103"/>
      <c r="JHM29" s="103"/>
      <c r="JHN29" s="103"/>
      <c r="JHO29" s="103"/>
      <c r="JHP29" s="103"/>
      <c r="JHQ29" s="103"/>
      <c r="JHR29" s="103"/>
      <c r="JHS29" s="103"/>
      <c r="JHT29" s="103"/>
      <c r="JHU29" s="103"/>
      <c r="JHV29" s="103"/>
      <c r="JHW29" s="103"/>
      <c r="JHX29" s="103"/>
      <c r="JHY29" s="103"/>
      <c r="JHZ29" s="103"/>
      <c r="JIA29" s="103"/>
      <c r="JIB29" s="103"/>
      <c r="JIC29" s="103"/>
      <c r="JID29" s="103"/>
      <c r="JIE29" s="103"/>
      <c r="JIF29" s="103"/>
      <c r="JIG29" s="103"/>
      <c r="JIH29" s="103"/>
      <c r="JII29" s="103"/>
      <c r="JIJ29" s="103"/>
      <c r="JIK29" s="103"/>
      <c r="JIL29" s="103"/>
      <c r="JIM29" s="103"/>
      <c r="JIN29" s="103"/>
      <c r="JIO29" s="103"/>
      <c r="JIP29" s="103"/>
      <c r="JIQ29" s="103"/>
      <c r="JIR29" s="103"/>
      <c r="JIS29" s="103"/>
      <c r="JIT29" s="103"/>
      <c r="JIU29" s="103"/>
      <c r="JIV29" s="103"/>
      <c r="JIW29" s="103"/>
      <c r="JIX29" s="103"/>
      <c r="JIY29" s="103"/>
      <c r="JIZ29" s="103"/>
      <c r="JJA29" s="103"/>
      <c r="JJB29" s="103"/>
      <c r="JJC29" s="103"/>
      <c r="JJD29" s="103"/>
      <c r="JJE29" s="103"/>
      <c r="JJF29" s="103"/>
      <c r="JJG29" s="103"/>
      <c r="JJH29" s="103"/>
      <c r="JJI29" s="103"/>
      <c r="JJJ29" s="103"/>
      <c r="JJK29" s="103"/>
      <c r="JJL29" s="103"/>
      <c r="JJM29" s="103"/>
      <c r="JJN29" s="103"/>
      <c r="JJO29" s="103"/>
      <c r="JJP29" s="103"/>
      <c r="JJQ29" s="103"/>
      <c r="JJR29" s="103"/>
      <c r="JJS29" s="103"/>
      <c r="JJT29" s="103"/>
      <c r="JJU29" s="103"/>
      <c r="JJV29" s="103"/>
      <c r="JJW29" s="103"/>
      <c r="JJX29" s="103"/>
      <c r="JJY29" s="103"/>
      <c r="JJZ29" s="103"/>
      <c r="JKA29" s="103"/>
      <c r="JKB29" s="103"/>
      <c r="JKC29" s="103"/>
      <c r="JKD29" s="103"/>
      <c r="JKE29" s="103"/>
      <c r="JKF29" s="103"/>
      <c r="JKG29" s="103"/>
      <c r="JKH29" s="103"/>
      <c r="JKI29" s="103"/>
      <c r="JKJ29" s="103"/>
      <c r="JKK29" s="103"/>
      <c r="JKL29" s="103"/>
      <c r="JKM29" s="103"/>
      <c r="JKN29" s="103"/>
      <c r="JKO29" s="103"/>
      <c r="JKP29" s="103"/>
      <c r="JKQ29" s="103"/>
      <c r="JKR29" s="103"/>
      <c r="JKS29" s="103"/>
      <c r="JKT29" s="103"/>
      <c r="JKU29" s="103"/>
      <c r="JKV29" s="103"/>
      <c r="JKW29" s="103"/>
      <c r="JKX29" s="103"/>
      <c r="JKY29" s="103"/>
      <c r="JKZ29" s="103"/>
      <c r="JLA29" s="103"/>
      <c r="JLB29" s="103"/>
      <c r="JLC29" s="103"/>
      <c r="JLD29" s="103"/>
      <c r="JLE29" s="103"/>
      <c r="JLF29" s="103"/>
      <c r="JLG29" s="103"/>
      <c r="JLH29" s="103"/>
      <c r="JLI29" s="103"/>
      <c r="JLJ29" s="103"/>
      <c r="JLK29" s="103"/>
      <c r="JLL29" s="103"/>
      <c r="JLM29" s="103"/>
      <c r="JLN29" s="103"/>
      <c r="JLO29" s="103"/>
      <c r="JLP29" s="103"/>
      <c r="JLQ29" s="103"/>
      <c r="JLR29" s="103"/>
      <c r="JLS29" s="103"/>
      <c r="JLT29" s="103"/>
      <c r="JLU29" s="103"/>
      <c r="JLV29" s="103"/>
      <c r="JLW29" s="103"/>
      <c r="JLX29" s="103"/>
      <c r="JLY29" s="103"/>
      <c r="JLZ29" s="103"/>
      <c r="JMA29" s="103"/>
      <c r="JMB29" s="103"/>
      <c r="JMC29" s="103"/>
      <c r="JMD29" s="103"/>
      <c r="JME29" s="103"/>
      <c r="JMF29" s="103"/>
      <c r="JMG29" s="103"/>
      <c r="JMH29" s="103"/>
      <c r="JMI29" s="103"/>
      <c r="JMJ29" s="103"/>
      <c r="JMK29" s="103"/>
      <c r="JML29" s="103"/>
      <c r="JMM29" s="103"/>
      <c r="JMN29" s="103"/>
      <c r="JMO29" s="103"/>
      <c r="JMP29" s="103"/>
      <c r="JMQ29" s="103"/>
      <c r="JMR29" s="103"/>
      <c r="JMS29" s="103"/>
      <c r="JMT29" s="103"/>
      <c r="JMU29" s="103"/>
      <c r="JMV29" s="103"/>
      <c r="JMW29" s="103"/>
      <c r="JMX29" s="103"/>
      <c r="JMY29" s="103"/>
      <c r="JMZ29" s="103"/>
      <c r="JNA29" s="103"/>
      <c r="JNB29" s="103"/>
      <c r="JNC29" s="103"/>
      <c r="JND29" s="103"/>
      <c r="JNE29" s="103"/>
      <c r="JNF29" s="103"/>
      <c r="JNG29" s="103"/>
      <c r="JNH29" s="103"/>
      <c r="JNI29" s="103"/>
      <c r="JNJ29" s="103"/>
      <c r="JNK29" s="103"/>
      <c r="JNL29" s="103"/>
      <c r="JNM29" s="103"/>
      <c r="JNN29" s="103"/>
      <c r="JNO29" s="103"/>
      <c r="JNP29" s="103"/>
      <c r="JNQ29" s="103"/>
      <c r="JNR29" s="103"/>
      <c r="JNS29" s="103"/>
      <c r="JNT29" s="103"/>
      <c r="JNU29" s="103"/>
      <c r="JNV29" s="103"/>
      <c r="JNW29" s="103"/>
      <c r="JNX29" s="103"/>
      <c r="JNY29" s="103"/>
      <c r="JNZ29" s="103"/>
      <c r="JOA29" s="103"/>
      <c r="JOB29" s="103"/>
      <c r="JOC29" s="103"/>
      <c r="JOD29" s="103"/>
      <c r="JOE29" s="103"/>
      <c r="JOF29" s="103"/>
      <c r="JOG29" s="103"/>
      <c r="JOH29" s="103"/>
      <c r="JOI29" s="103"/>
      <c r="JOJ29" s="103"/>
      <c r="JOK29" s="103"/>
      <c r="JOL29" s="103"/>
      <c r="JOM29" s="103"/>
      <c r="JON29" s="103"/>
      <c r="JOO29" s="103"/>
      <c r="JOP29" s="103"/>
      <c r="JOQ29" s="103"/>
      <c r="JOR29" s="103"/>
      <c r="JOS29" s="103"/>
      <c r="JOT29" s="103"/>
      <c r="JOU29" s="103"/>
      <c r="JOV29" s="103"/>
      <c r="JOW29" s="103"/>
      <c r="JOX29" s="103"/>
      <c r="JOY29" s="103"/>
      <c r="JOZ29" s="103"/>
      <c r="JPA29" s="103"/>
      <c r="JPB29" s="103"/>
      <c r="JPC29" s="103"/>
      <c r="JPD29" s="103"/>
      <c r="JPE29" s="103"/>
      <c r="JPF29" s="103"/>
      <c r="JPG29" s="103"/>
      <c r="JPH29" s="103"/>
      <c r="JPI29" s="103"/>
      <c r="JPJ29" s="103"/>
      <c r="JPK29" s="103"/>
      <c r="JPL29" s="103"/>
      <c r="JPM29" s="103"/>
      <c r="JPN29" s="103"/>
      <c r="JPO29" s="103"/>
      <c r="JPP29" s="103"/>
      <c r="JPQ29" s="103"/>
      <c r="JPR29" s="103"/>
      <c r="JPS29" s="103"/>
      <c r="JPT29" s="103"/>
      <c r="JPU29" s="103"/>
      <c r="JPV29" s="103"/>
      <c r="JPW29" s="103"/>
      <c r="JPX29" s="103"/>
      <c r="JPY29" s="103"/>
      <c r="JPZ29" s="103"/>
      <c r="JQA29" s="103"/>
      <c r="JQB29" s="103"/>
      <c r="JQC29" s="103"/>
      <c r="JQD29" s="103"/>
      <c r="JQE29" s="103"/>
      <c r="JQF29" s="103"/>
      <c r="JQG29" s="103"/>
      <c r="JQH29" s="103"/>
      <c r="JQI29" s="103"/>
      <c r="JQJ29" s="103"/>
      <c r="JQK29" s="103"/>
      <c r="JQL29" s="103"/>
      <c r="JQM29" s="103"/>
      <c r="JQN29" s="103"/>
      <c r="JQO29" s="103"/>
      <c r="JQP29" s="103"/>
      <c r="JQQ29" s="103"/>
      <c r="JQR29" s="103"/>
      <c r="JQS29" s="103"/>
      <c r="JQT29" s="103"/>
      <c r="JQU29" s="103"/>
      <c r="JQV29" s="103"/>
      <c r="JQW29" s="103"/>
      <c r="JQX29" s="103"/>
      <c r="JQY29" s="103"/>
      <c r="JQZ29" s="103"/>
      <c r="JRA29" s="103"/>
      <c r="JRB29" s="103"/>
      <c r="JRC29" s="103"/>
      <c r="JRD29" s="103"/>
      <c r="JRE29" s="103"/>
      <c r="JRF29" s="103"/>
      <c r="JRG29" s="103"/>
      <c r="JRH29" s="103"/>
      <c r="JRI29" s="103"/>
      <c r="JRJ29" s="103"/>
      <c r="JRK29" s="103"/>
      <c r="JRL29" s="103"/>
      <c r="JRM29" s="103"/>
      <c r="JRN29" s="103"/>
      <c r="JRO29" s="103"/>
      <c r="JRP29" s="103"/>
      <c r="JRQ29" s="103"/>
      <c r="JRR29" s="103"/>
      <c r="JRS29" s="103"/>
      <c r="JRT29" s="103"/>
      <c r="JRU29" s="103"/>
      <c r="JRV29" s="103"/>
      <c r="JRW29" s="103"/>
      <c r="JRX29" s="103"/>
      <c r="JRY29" s="103"/>
      <c r="JRZ29" s="103"/>
      <c r="JSA29" s="103"/>
      <c r="JSB29" s="103"/>
      <c r="JSC29" s="103"/>
      <c r="JSD29" s="103"/>
      <c r="JSE29" s="103"/>
      <c r="JSF29" s="103"/>
      <c r="JSG29" s="103"/>
      <c r="JSH29" s="103"/>
      <c r="JSI29" s="103"/>
      <c r="JSJ29" s="103"/>
      <c r="JSK29" s="103"/>
      <c r="JSL29" s="103"/>
      <c r="JSM29" s="103"/>
      <c r="JSN29" s="103"/>
      <c r="JSO29" s="103"/>
      <c r="JSP29" s="103"/>
      <c r="JSQ29" s="103"/>
      <c r="JSR29" s="103"/>
      <c r="JSS29" s="103"/>
      <c r="JST29" s="103"/>
      <c r="JSU29" s="103"/>
      <c r="JSV29" s="103"/>
      <c r="JSW29" s="103"/>
      <c r="JSX29" s="103"/>
      <c r="JSY29" s="103"/>
      <c r="JSZ29" s="103"/>
      <c r="JTA29" s="103"/>
      <c r="JTB29" s="103"/>
      <c r="JTC29" s="103"/>
      <c r="JTD29" s="103"/>
      <c r="JTE29" s="103"/>
      <c r="JTF29" s="103"/>
      <c r="JTG29" s="103"/>
      <c r="JTH29" s="103"/>
      <c r="JTI29" s="103"/>
      <c r="JTJ29" s="103"/>
      <c r="JTK29" s="103"/>
      <c r="JTL29" s="103"/>
      <c r="JTM29" s="103"/>
      <c r="JTN29" s="103"/>
      <c r="JTO29" s="103"/>
      <c r="JTP29" s="103"/>
      <c r="JTQ29" s="103"/>
      <c r="JTR29" s="103"/>
      <c r="JTS29" s="103"/>
      <c r="JTT29" s="103"/>
      <c r="JTU29" s="103"/>
      <c r="JTV29" s="103"/>
      <c r="JTW29" s="103"/>
      <c r="JTX29" s="103"/>
      <c r="JTY29" s="103"/>
      <c r="JTZ29" s="103"/>
      <c r="JUA29" s="103"/>
      <c r="JUB29" s="103"/>
      <c r="JUC29" s="103"/>
      <c r="JUD29" s="103"/>
      <c r="JUE29" s="103"/>
      <c r="JUF29" s="103"/>
      <c r="JUG29" s="103"/>
      <c r="JUH29" s="103"/>
      <c r="JUI29" s="103"/>
      <c r="JUJ29" s="103"/>
      <c r="JUK29" s="103"/>
      <c r="JUL29" s="103"/>
      <c r="JUM29" s="103"/>
      <c r="JUN29" s="103"/>
      <c r="JUO29" s="103"/>
      <c r="JUP29" s="103"/>
      <c r="JUQ29" s="103"/>
      <c r="JUR29" s="103"/>
      <c r="JUS29" s="103"/>
      <c r="JUT29" s="103"/>
      <c r="JUU29" s="103"/>
      <c r="JUV29" s="103"/>
      <c r="JUW29" s="103"/>
      <c r="JUX29" s="103"/>
      <c r="JUY29" s="103"/>
      <c r="JUZ29" s="103"/>
      <c r="JVA29" s="103"/>
      <c r="JVB29" s="103"/>
      <c r="JVC29" s="103"/>
      <c r="JVD29" s="103"/>
      <c r="JVE29" s="103"/>
      <c r="JVF29" s="103"/>
      <c r="JVG29" s="103"/>
      <c r="JVH29" s="103"/>
      <c r="JVI29" s="103"/>
      <c r="JVJ29" s="103"/>
      <c r="JVK29" s="103"/>
      <c r="JVL29" s="103"/>
      <c r="JVM29" s="103"/>
      <c r="JVN29" s="103"/>
      <c r="JVO29" s="103"/>
      <c r="JVP29" s="103"/>
      <c r="JVQ29" s="103"/>
      <c r="JVR29" s="103"/>
      <c r="JVS29" s="103"/>
      <c r="JVT29" s="103"/>
      <c r="JVU29" s="103"/>
      <c r="JVV29" s="103"/>
      <c r="JVW29" s="103"/>
      <c r="JVX29" s="103"/>
      <c r="JVY29" s="103"/>
      <c r="JVZ29" s="103"/>
      <c r="JWA29" s="103"/>
      <c r="JWB29" s="103"/>
      <c r="JWC29" s="103"/>
      <c r="JWD29" s="103"/>
      <c r="JWE29" s="103"/>
      <c r="JWF29" s="103"/>
      <c r="JWG29" s="103"/>
      <c r="JWH29" s="103"/>
      <c r="JWI29" s="103"/>
      <c r="JWJ29" s="103"/>
      <c r="JWK29" s="103"/>
      <c r="JWL29" s="103"/>
      <c r="JWM29" s="103"/>
      <c r="JWN29" s="103"/>
      <c r="JWO29" s="103"/>
      <c r="JWP29" s="103"/>
      <c r="JWQ29" s="103"/>
      <c r="JWR29" s="103"/>
      <c r="JWS29" s="103"/>
      <c r="JWT29" s="103"/>
      <c r="JWU29" s="103"/>
      <c r="JWV29" s="103"/>
      <c r="JWW29" s="103"/>
      <c r="JWX29" s="103"/>
      <c r="JWY29" s="103"/>
      <c r="JWZ29" s="103"/>
      <c r="JXA29" s="103"/>
      <c r="JXB29" s="103"/>
      <c r="JXC29" s="103"/>
      <c r="JXD29" s="103"/>
      <c r="JXE29" s="103"/>
      <c r="JXF29" s="103"/>
      <c r="JXG29" s="103"/>
      <c r="JXH29" s="103"/>
      <c r="JXI29" s="103"/>
      <c r="JXJ29" s="103"/>
      <c r="JXK29" s="103"/>
      <c r="JXL29" s="103"/>
      <c r="JXM29" s="103"/>
      <c r="JXN29" s="103"/>
      <c r="JXO29" s="103"/>
      <c r="JXP29" s="103"/>
      <c r="JXQ29" s="103"/>
      <c r="JXR29" s="103"/>
      <c r="JXS29" s="103"/>
      <c r="JXT29" s="103"/>
      <c r="JXU29" s="103"/>
      <c r="JXV29" s="103"/>
      <c r="JXW29" s="103"/>
      <c r="JXX29" s="103"/>
      <c r="JXY29" s="103"/>
      <c r="JXZ29" s="103"/>
      <c r="JYA29" s="103"/>
      <c r="JYB29" s="103"/>
      <c r="JYC29" s="103"/>
      <c r="JYD29" s="103"/>
      <c r="JYE29" s="103"/>
      <c r="JYF29" s="103"/>
      <c r="JYG29" s="103"/>
      <c r="JYH29" s="103"/>
      <c r="JYI29" s="103"/>
      <c r="JYJ29" s="103"/>
      <c r="JYK29" s="103"/>
      <c r="JYL29" s="103"/>
      <c r="JYM29" s="103"/>
      <c r="JYN29" s="103"/>
      <c r="JYO29" s="103"/>
      <c r="JYP29" s="103"/>
      <c r="JYQ29" s="103"/>
      <c r="JYR29" s="103"/>
      <c r="JYS29" s="103"/>
      <c r="JYT29" s="103"/>
      <c r="JYU29" s="103"/>
      <c r="JYV29" s="103"/>
      <c r="JYW29" s="103"/>
      <c r="JYX29" s="103"/>
      <c r="JYY29" s="103"/>
      <c r="JYZ29" s="103"/>
      <c r="JZA29" s="103"/>
      <c r="JZB29" s="103"/>
      <c r="JZC29" s="103"/>
      <c r="JZD29" s="103"/>
      <c r="JZE29" s="103"/>
      <c r="JZF29" s="103"/>
      <c r="JZG29" s="103"/>
      <c r="JZH29" s="103"/>
      <c r="JZI29" s="103"/>
      <c r="JZJ29" s="103"/>
      <c r="JZK29" s="103"/>
      <c r="JZL29" s="103"/>
      <c r="JZM29" s="103"/>
      <c r="JZN29" s="103"/>
      <c r="JZO29" s="103"/>
      <c r="JZP29" s="103"/>
      <c r="JZQ29" s="103"/>
      <c r="JZR29" s="103"/>
      <c r="JZS29" s="103"/>
      <c r="JZT29" s="103"/>
      <c r="JZU29" s="103"/>
      <c r="JZV29" s="103"/>
      <c r="JZW29" s="103"/>
      <c r="JZX29" s="103"/>
      <c r="JZY29" s="103"/>
      <c r="JZZ29" s="103"/>
      <c r="KAA29" s="103"/>
      <c r="KAB29" s="103"/>
      <c r="KAC29" s="103"/>
      <c r="KAD29" s="103"/>
      <c r="KAE29" s="103"/>
      <c r="KAF29" s="103"/>
      <c r="KAG29" s="103"/>
      <c r="KAH29" s="103"/>
      <c r="KAI29" s="103"/>
      <c r="KAJ29" s="103"/>
      <c r="KAK29" s="103"/>
      <c r="KAL29" s="103"/>
      <c r="KAM29" s="103"/>
      <c r="KAN29" s="103"/>
      <c r="KAO29" s="103"/>
      <c r="KAP29" s="103"/>
      <c r="KAQ29" s="103"/>
      <c r="KAR29" s="103"/>
      <c r="KAS29" s="103"/>
      <c r="KAT29" s="103"/>
      <c r="KAU29" s="103"/>
      <c r="KAV29" s="103"/>
      <c r="KAW29" s="103"/>
      <c r="KAX29" s="103"/>
      <c r="KAY29" s="103"/>
      <c r="KAZ29" s="103"/>
      <c r="KBA29" s="103"/>
      <c r="KBB29" s="103"/>
      <c r="KBC29" s="103"/>
      <c r="KBD29" s="103"/>
      <c r="KBE29" s="103"/>
      <c r="KBF29" s="103"/>
      <c r="KBG29" s="103"/>
      <c r="KBH29" s="103"/>
      <c r="KBI29" s="103"/>
      <c r="KBJ29" s="103"/>
      <c r="KBK29" s="103"/>
      <c r="KBL29" s="103"/>
      <c r="KBM29" s="103"/>
      <c r="KBN29" s="103"/>
      <c r="KBO29" s="103"/>
      <c r="KBP29" s="103"/>
      <c r="KBQ29" s="103"/>
      <c r="KBR29" s="103"/>
      <c r="KBS29" s="103"/>
      <c r="KBT29" s="103"/>
      <c r="KBU29" s="103"/>
      <c r="KBV29" s="103"/>
      <c r="KBW29" s="103"/>
      <c r="KBX29" s="103"/>
      <c r="KBY29" s="103"/>
      <c r="KBZ29" s="103"/>
      <c r="KCA29" s="103"/>
      <c r="KCB29" s="103"/>
      <c r="KCC29" s="103"/>
      <c r="KCD29" s="103"/>
      <c r="KCE29" s="103"/>
      <c r="KCF29" s="103"/>
      <c r="KCG29" s="103"/>
      <c r="KCH29" s="103"/>
      <c r="KCI29" s="103"/>
      <c r="KCJ29" s="103"/>
      <c r="KCK29" s="103"/>
      <c r="KCL29" s="103"/>
      <c r="KCM29" s="103"/>
      <c r="KCN29" s="103"/>
      <c r="KCO29" s="103"/>
      <c r="KCP29" s="103"/>
      <c r="KCQ29" s="103"/>
      <c r="KCR29" s="103"/>
      <c r="KCS29" s="103"/>
      <c r="KCT29" s="103"/>
      <c r="KCU29" s="103"/>
      <c r="KCV29" s="103"/>
      <c r="KCW29" s="103"/>
      <c r="KCX29" s="103"/>
      <c r="KCY29" s="103"/>
      <c r="KCZ29" s="103"/>
      <c r="KDA29" s="103"/>
      <c r="KDB29" s="103"/>
      <c r="KDC29" s="103"/>
      <c r="KDD29" s="103"/>
      <c r="KDE29" s="103"/>
      <c r="KDF29" s="103"/>
      <c r="KDG29" s="103"/>
      <c r="KDH29" s="103"/>
      <c r="KDI29" s="103"/>
      <c r="KDJ29" s="103"/>
      <c r="KDK29" s="103"/>
      <c r="KDL29" s="103"/>
      <c r="KDM29" s="103"/>
      <c r="KDN29" s="103"/>
      <c r="KDO29" s="103"/>
      <c r="KDP29" s="103"/>
      <c r="KDQ29" s="103"/>
      <c r="KDR29" s="103"/>
      <c r="KDS29" s="103"/>
      <c r="KDT29" s="103"/>
      <c r="KDU29" s="103"/>
      <c r="KDV29" s="103"/>
      <c r="KDW29" s="103"/>
      <c r="KDX29" s="103"/>
      <c r="KDY29" s="103"/>
      <c r="KDZ29" s="103"/>
      <c r="KEA29" s="103"/>
      <c r="KEB29" s="103"/>
      <c r="KEC29" s="103"/>
      <c r="KED29" s="103"/>
      <c r="KEE29" s="103"/>
      <c r="KEF29" s="103"/>
      <c r="KEG29" s="103"/>
      <c r="KEH29" s="103"/>
      <c r="KEI29" s="103"/>
      <c r="KEJ29" s="103"/>
      <c r="KEK29" s="103"/>
      <c r="KEL29" s="103"/>
      <c r="KEM29" s="103"/>
      <c r="KEN29" s="103"/>
      <c r="KEO29" s="103"/>
      <c r="KEP29" s="103"/>
      <c r="KEQ29" s="103"/>
      <c r="KER29" s="103"/>
      <c r="KES29" s="103"/>
      <c r="KET29" s="103"/>
      <c r="KEU29" s="103"/>
      <c r="KEV29" s="103"/>
      <c r="KEW29" s="103"/>
      <c r="KEX29" s="103"/>
      <c r="KEY29" s="103"/>
      <c r="KEZ29" s="103"/>
      <c r="KFA29" s="103"/>
      <c r="KFB29" s="103"/>
      <c r="KFC29" s="103"/>
      <c r="KFD29" s="103"/>
      <c r="KFE29" s="103"/>
      <c r="KFF29" s="103"/>
      <c r="KFG29" s="103"/>
      <c r="KFH29" s="103"/>
      <c r="KFI29" s="103"/>
      <c r="KFJ29" s="103"/>
      <c r="KFK29" s="103"/>
      <c r="KFL29" s="103"/>
      <c r="KFM29" s="103"/>
      <c r="KFN29" s="103"/>
      <c r="KFO29" s="103"/>
      <c r="KFP29" s="103"/>
      <c r="KFQ29" s="103"/>
      <c r="KFR29" s="103"/>
      <c r="KFS29" s="103"/>
      <c r="KFT29" s="103"/>
      <c r="KFU29" s="103"/>
      <c r="KFV29" s="103"/>
      <c r="KFW29" s="103"/>
      <c r="KFX29" s="103"/>
      <c r="KFY29" s="103"/>
      <c r="KFZ29" s="103"/>
      <c r="KGA29" s="103"/>
      <c r="KGB29" s="103"/>
      <c r="KGC29" s="103"/>
      <c r="KGD29" s="103"/>
      <c r="KGE29" s="103"/>
      <c r="KGF29" s="103"/>
      <c r="KGG29" s="103"/>
      <c r="KGH29" s="103"/>
      <c r="KGI29" s="103"/>
      <c r="KGJ29" s="103"/>
      <c r="KGK29" s="103"/>
      <c r="KGL29" s="103"/>
      <c r="KGM29" s="103"/>
      <c r="KGN29" s="103"/>
      <c r="KGO29" s="103"/>
      <c r="KGP29" s="103"/>
      <c r="KGQ29" s="103"/>
      <c r="KGR29" s="103"/>
      <c r="KGS29" s="103"/>
      <c r="KGT29" s="103"/>
      <c r="KGU29" s="103"/>
      <c r="KGV29" s="103"/>
      <c r="KGW29" s="103"/>
      <c r="KGX29" s="103"/>
      <c r="KGY29" s="103"/>
      <c r="KGZ29" s="103"/>
      <c r="KHA29" s="103"/>
      <c r="KHB29" s="103"/>
      <c r="KHC29" s="103"/>
      <c r="KHD29" s="103"/>
      <c r="KHE29" s="103"/>
      <c r="KHF29" s="103"/>
      <c r="KHG29" s="103"/>
      <c r="KHH29" s="103"/>
      <c r="KHI29" s="103"/>
      <c r="KHJ29" s="103"/>
      <c r="KHK29" s="103"/>
      <c r="KHL29" s="103"/>
      <c r="KHM29" s="103"/>
      <c r="KHN29" s="103"/>
      <c r="KHO29" s="103"/>
      <c r="KHP29" s="103"/>
      <c r="KHQ29" s="103"/>
      <c r="KHR29" s="103"/>
      <c r="KHS29" s="103"/>
      <c r="KHT29" s="103"/>
      <c r="KHU29" s="103"/>
      <c r="KHV29" s="103"/>
      <c r="KHW29" s="103"/>
      <c r="KHX29" s="103"/>
      <c r="KHY29" s="103"/>
      <c r="KHZ29" s="103"/>
      <c r="KIA29" s="103"/>
      <c r="KIB29" s="103"/>
      <c r="KIC29" s="103"/>
      <c r="KID29" s="103"/>
      <c r="KIE29" s="103"/>
      <c r="KIF29" s="103"/>
      <c r="KIG29" s="103"/>
      <c r="KIH29" s="103"/>
      <c r="KII29" s="103"/>
      <c r="KIJ29" s="103"/>
      <c r="KIK29" s="103"/>
      <c r="KIL29" s="103"/>
      <c r="KIM29" s="103"/>
      <c r="KIN29" s="103"/>
      <c r="KIO29" s="103"/>
      <c r="KIP29" s="103"/>
      <c r="KIQ29" s="103"/>
      <c r="KIR29" s="103"/>
      <c r="KIS29" s="103"/>
      <c r="KIT29" s="103"/>
      <c r="KIU29" s="103"/>
      <c r="KIV29" s="103"/>
      <c r="KIW29" s="103"/>
      <c r="KIX29" s="103"/>
      <c r="KIY29" s="103"/>
      <c r="KIZ29" s="103"/>
      <c r="KJA29" s="103"/>
      <c r="KJB29" s="103"/>
      <c r="KJC29" s="103"/>
      <c r="KJD29" s="103"/>
      <c r="KJE29" s="103"/>
      <c r="KJF29" s="103"/>
      <c r="KJG29" s="103"/>
      <c r="KJH29" s="103"/>
      <c r="KJI29" s="103"/>
      <c r="KJJ29" s="103"/>
      <c r="KJK29" s="103"/>
      <c r="KJL29" s="103"/>
      <c r="KJM29" s="103"/>
      <c r="KJN29" s="103"/>
      <c r="KJO29" s="103"/>
      <c r="KJP29" s="103"/>
      <c r="KJQ29" s="103"/>
      <c r="KJR29" s="103"/>
      <c r="KJS29" s="103"/>
      <c r="KJT29" s="103"/>
      <c r="KJU29" s="103"/>
      <c r="KJV29" s="103"/>
      <c r="KJW29" s="103"/>
      <c r="KJX29" s="103"/>
      <c r="KJY29" s="103"/>
      <c r="KJZ29" s="103"/>
      <c r="KKA29" s="103"/>
      <c r="KKB29" s="103"/>
      <c r="KKC29" s="103"/>
      <c r="KKD29" s="103"/>
      <c r="KKE29" s="103"/>
      <c r="KKF29" s="103"/>
      <c r="KKG29" s="103"/>
      <c r="KKH29" s="103"/>
      <c r="KKI29" s="103"/>
      <c r="KKJ29" s="103"/>
      <c r="KKK29" s="103"/>
      <c r="KKL29" s="103"/>
      <c r="KKM29" s="103"/>
      <c r="KKN29" s="103"/>
      <c r="KKO29" s="103"/>
      <c r="KKP29" s="103"/>
      <c r="KKQ29" s="103"/>
      <c r="KKR29" s="103"/>
      <c r="KKS29" s="103"/>
      <c r="KKT29" s="103"/>
      <c r="KKU29" s="103"/>
      <c r="KKV29" s="103"/>
      <c r="KKW29" s="103"/>
      <c r="KKX29" s="103"/>
      <c r="KKY29" s="103"/>
      <c r="KKZ29" s="103"/>
      <c r="KLA29" s="103"/>
      <c r="KLB29" s="103"/>
      <c r="KLC29" s="103"/>
      <c r="KLD29" s="103"/>
      <c r="KLE29" s="103"/>
      <c r="KLF29" s="103"/>
      <c r="KLG29" s="103"/>
      <c r="KLH29" s="103"/>
      <c r="KLI29" s="103"/>
      <c r="KLJ29" s="103"/>
      <c r="KLK29" s="103"/>
      <c r="KLL29" s="103"/>
      <c r="KLM29" s="103"/>
      <c r="KLN29" s="103"/>
      <c r="KLO29" s="103"/>
      <c r="KLP29" s="103"/>
      <c r="KLQ29" s="103"/>
      <c r="KLR29" s="103"/>
      <c r="KLS29" s="103"/>
      <c r="KLT29" s="103"/>
      <c r="KLU29" s="103"/>
      <c r="KLV29" s="103"/>
      <c r="KLW29" s="103"/>
      <c r="KLX29" s="103"/>
      <c r="KLY29" s="103"/>
      <c r="KLZ29" s="103"/>
      <c r="KMA29" s="103"/>
      <c r="KMB29" s="103"/>
      <c r="KMC29" s="103"/>
      <c r="KMD29" s="103"/>
      <c r="KME29" s="103"/>
      <c r="KMF29" s="103"/>
      <c r="KMG29" s="103"/>
      <c r="KMH29" s="103"/>
      <c r="KMI29" s="103"/>
      <c r="KMJ29" s="103"/>
      <c r="KMK29" s="103"/>
      <c r="KML29" s="103"/>
      <c r="KMM29" s="103"/>
      <c r="KMN29" s="103"/>
      <c r="KMO29" s="103"/>
      <c r="KMP29" s="103"/>
      <c r="KMQ29" s="103"/>
      <c r="KMR29" s="103"/>
      <c r="KMS29" s="103"/>
      <c r="KMT29" s="103"/>
      <c r="KMU29" s="103"/>
      <c r="KMV29" s="103"/>
      <c r="KMW29" s="103"/>
      <c r="KMX29" s="103"/>
      <c r="KMY29" s="103"/>
      <c r="KMZ29" s="103"/>
      <c r="KNA29" s="103"/>
      <c r="KNB29" s="103"/>
      <c r="KNC29" s="103"/>
      <c r="KND29" s="103"/>
      <c r="KNE29" s="103"/>
      <c r="KNF29" s="103"/>
      <c r="KNG29" s="103"/>
      <c r="KNH29" s="103"/>
      <c r="KNI29" s="103"/>
      <c r="KNJ29" s="103"/>
      <c r="KNK29" s="103"/>
      <c r="KNL29" s="103"/>
      <c r="KNM29" s="103"/>
      <c r="KNN29" s="103"/>
      <c r="KNO29" s="103"/>
      <c r="KNP29" s="103"/>
      <c r="KNQ29" s="103"/>
      <c r="KNR29" s="103"/>
      <c r="KNS29" s="103"/>
      <c r="KNT29" s="103"/>
      <c r="KNU29" s="103"/>
      <c r="KNV29" s="103"/>
      <c r="KNW29" s="103"/>
      <c r="KNX29" s="103"/>
      <c r="KNY29" s="103"/>
      <c r="KNZ29" s="103"/>
      <c r="KOA29" s="103"/>
      <c r="KOB29" s="103"/>
      <c r="KOC29" s="103"/>
      <c r="KOD29" s="103"/>
      <c r="KOE29" s="103"/>
      <c r="KOF29" s="103"/>
      <c r="KOG29" s="103"/>
      <c r="KOH29" s="103"/>
      <c r="KOI29" s="103"/>
      <c r="KOJ29" s="103"/>
      <c r="KOK29" s="103"/>
      <c r="KOL29" s="103"/>
      <c r="KOM29" s="103"/>
      <c r="KON29" s="103"/>
      <c r="KOO29" s="103"/>
      <c r="KOP29" s="103"/>
      <c r="KOQ29" s="103"/>
      <c r="KOR29" s="103"/>
      <c r="KOS29" s="103"/>
      <c r="KOT29" s="103"/>
      <c r="KOU29" s="103"/>
      <c r="KOV29" s="103"/>
      <c r="KOW29" s="103"/>
      <c r="KOX29" s="103"/>
      <c r="KOY29" s="103"/>
      <c r="KOZ29" s="103"/>
      <c r="KPA29" s="103"/>
      <c r="KPB29" s="103"/>
      <c r="KPC29" s="103"/>
      <c r="KPD29" s="103"/>
      <c r="KPE29" s="103"/>
      <c r="KPF29" s="103"/>
      <c r="KPG29" s="103"/>
      <c r="KPH29" s="103"/>
      <c r="KPI29" s="103"/>
      <c r="KPJ29" s="103"/>
      <c r="KPK29" s="103"/>
      <c r="KPL29" s="103"/>
      <c r="KPM29" s="103"/>
      <c r="KPN29" s="103"/>
      <c r="KPO29" s="103"/>
      <c r="KPP29" s="103"/>
      <c r="KPQ29" s="103"/>
      <c r="KPR29" s="103"/>
      <c r="KPS29" s="103"/>
      <c r="KPT29" s="103"/>
      <c r="KPU29" s="103"/>
      <c r="KPV29" s="103"/>
      <c r="KPW29" s="103"/>
      <c r="KPX29" s="103"/>
      <c r="KPY29" s="103"/>
      <c r="KPZ29" s="103"/>
      <c r="KQA29" s="103"/>
      <c r="KQB29" s="103"/>
      <c r="KQC29" s="103"/>
      <c r="KQD29" s="103"/>
      <c r="KQE29" s="103"/>
      <c r="KQF29" s="103"/>
      <c r="KQG29" s="103"/>
      <c r="KQH29" s="103"/>
      <c r="KQI29" s="103"/>
      <c r="KQJ29" s="103"/>
      <c r="KQK29" s="103"/>
      <c r="KQL29" s="103"/>
      <c r="KQM29" s="103"/>
      <c r="KQN29" s="103"/>
      <c r="KQO29" s="103"/>
      <c r="KQP29" s="103"/>
      <c r="KQQ29" s="103"/>
      <c r="KQR29" s="103"/>
      <c r="KQS29" s="103"/>
      <c r="KQT29" s="103"/>
      <c r="KQU29" s="103"/>
      <c r="KQV29" s="103"/>
      <c r="KQW29" s="103"/>
      <c r="KQX29" s="103"/>
      <c r="KQY29" s="103"/>
      <c r="KQZ29" s="103"/>
      <c r="KRA29" s="103"/>
      <c r="KRB29" s="103"/>
      <c r="KRC29" s="103"/>
      <c r="KRD29" s="103"/>
      <c r="KRE29" s="103"/>
      <c r="KRF29" s="103"/>
      <c r="KRG29" s="103"/>
      <c r="KRH29" s="103"/>
      <c r="KRI29" s="103"/>
      <c r="KRJ29" s="103"/>
      <c r="KRK29" s="103"/>
      <c r="KRL29" s="103"/>
      <c r="KRM29" s="103"/>
      <c r="KRN29" s="103"/>
      <c r="KRO29" s="103"/>
      <c r="KRP29" s="103"/>
      <c r="KRQ29" s="103"/>
      <c r="KRR29" s="103"/>
      <c r="KRS29" s="103"/>
      <c r="KRT29" s="103"/>
      <c r="KRU29" s="103"/>
      <c r="KRV29" s="103"/>
      <c r="KRW29" s="103"/>
      <c r="KRX29" s="103"/>
      <c r="KRY29" s="103"/>
      <c r="KRZ29" s="103"/>
      <c r="KSA29" s="103"/>
      <c r="KSB29" s="103"/>
      <c r="KSC29" s="103"/>
      <c r="KSD29" s="103"/>
      <c r="KSE29" s="103"/>
      <c r="KSF29" s="103"/>
      <c r="KSG29" s="103"/>
      <c r="KSH29" s="103"/>
      <c r="KSI29" s="103"/>
      <c r="KSJ29" s="103"/>
      <c r="KSK29" s="103"/>
      <c r="KSL29" s="103"/>
      <c r="KSM29" s="103"/>
      <c r="KSN29" s="103"/>
      <c r="KSO29" s="103"/>
      <c r="KSP29" s="103"/>
      <c r="KSQ29" s="103"/>
      <c r="KSR29" s="103"/>
      <c r="KSS29" s="103"/>
      <c r="KST29" s="103"/>
      <c r="KSU29" s="103"/>
      <c r="KSV29" s="103"/>
      <c r="KSW29" s="103"/>
      <c r="KSX29" s="103"/>
      <c r="KSY29" s="103"/>
      <c r="KSZ29" s="103"/>
      <c r="KTA29" s="103"/>
      <c r="KTB29" s="103"/>
      <c r="KTC29" s="103"/>
      <c r="KTD29" s="103"/>
      <c r="KTE29" s="103"/>
      <c r="KTF29" s="103"/>
      <c r="KTG29" s="103"/>
      <c r="KTH29" s="103"/>
      <c r="KTI29" s="103"/>
      <c r="KTJ29" s="103"/>
      <c r="KTK29" s="103"/>
      <c r="KTL29" s="103"/>
      <c r="KTM29" s="103"/>
      <c r="KTN29" s="103"/>
      <c r="KTO29" s="103"/>
      <c r="KTP29" s="103"/>
      <c r="KTQ29" s="103"/>
      <c r="KTR29" s="103"/>
      <c r="KTS29" s="103"/>
      <c r="KTT29" s="103"/>
      <c r="KTU29" s="103"/>
      <c r="KTV29" s="103"/>
      <c r="KTW29" s="103"/>
      <c r="KTX29" s="103"/>
      <c r="KTY29" s="103"/>
      <c r="KTZ29" s="103"/>
      <c r="KUA29" s="103"/>
      <c r="KUB29" s="103"/>
      <c r="KUC29" s="103"/>
      <c r="KUD29" s="103"/>
      <c r="KUE29" s="103"/>
      <c r="KUF29" s="103"/>
      <c r="KUG29" s="103"/>
      <c r="KUH29" s="103"/>
      <c r="KUI29" s="103"/>
      <c r="KUJ29" s="103"/>
      <c r="KUK29" s="103"/>
      <c r="KUL29" s="103"/>
      <c r="KUM29" s="103"/>
      <c r="KUN29" s="103"/>
      <c r="KUO29" s="103"/>
      <c r="KUP29" s="103"/>
      <c r="KUQ29" s="103"/>
      <c r="KUR29" s="103"/>
      <c r="KUS29" s="103"/>
      <c r="KUT29" s="103"/>
      <c r="KUU29" s="103"/>
      <c r="KUV29" s="103"/>
      <c r="KUW29" s="103"/>
      <c r="KUX29" s="103"/>
      <c r="KUY29" s="103"/>
      <c r="KUZ29" s="103"/>
      <c r="KVA29" s="103"/>
      <c r="KVB29" s="103"/>
      <c r="KVC29" s="103"/>
      <c r="KVD29" s="103"/>
      <c r="KVE29" s="103"/>
      <c r="KVF29" s="103"/>
      <c r="KVG29" s="103"/>
      <c r="KVH29" s="103"/>
      <c r="KVI29" s="103"/>
      <c r="KVJ29" s="103"/>
      <c r="KVK29" s="103"/>
      <c r="KVL29" s="103"/>
      <c r="KVM29" s="103"/>
      <c r="KVN29" s="103"/>
      <c r="KVO29" s="103"/>
      <c r="KVP29" s="103"/>
      <c r="KVQ29" s="103"/>
      <c r="KVR29" s="103"/>
      <c r="KVS29" s="103"/>
      <c r="KVT29" s="103"/>
      <c r="KVU29" s="103"/>
      <c r="KVV29" s="103"/>
      <c r="KVW29" s="103"/>
      <c r="KVX29" s="103"/>
      <c r="KVY29" s="103"/>
      <c r="KVZ29" s="103"/>
      <c r="KWA29" s="103"/>
      <c r="KWB29" s="103"/>
      <c r="KWC29" s="103"/>
      <c r="KWD29" s="103"/>
      <c r="KWE29" s="103"/>
      <c r="KWF29" s="103"/>
      <c r="KWG29" s="103"/>
      <c r="KWH29" s="103"/>
      <c r="KWI29" s="103"/>
      <c r="KWJ29" s="103"/>
      <c r="KWK29" s="103"/>
      <c r="KWL29" s="103"/>
      <c r="KWM29" s="103"/>
      <c r="KWN29" s="103"/>
      <c r="KWO29" s="103"/>
      <c r="KWP29" s="103"/>
      <c r="KWQ29" s="103"/>
      <c r="KWR29" s="103"/>
      <c r="KWS29" s="103"/>
      <c r="KWT29" s="103"/>
      <c r="KWU29" s="103"/>
      <c r="KWV29" s="103"/>
      <c r="KWW29" s="103"/>
      <c r="KWX29" s="103"/>
      <c r="KWY29" s="103"/>
      <c r="KWZ29" s="103"/>
      <c r="KXA29" s="103"/>
      <c r="KXB29" s="103"/>
      <c r="KXC29" s="103"/>
      <c r="KXD29" s="103"/>
      <c r="KXE29" s="103"/>
      <c r="KXF29" s="103"/>
      <c r="KXG29" s="103"/>
      <c r="KXH29" s="103"/>
      <c r="KXI29" s="103"/>
      <c r="KXJ29" s="103"/>
      <c r="KXK29" s="103"/>
      <c r="KXL29" s="103"/>
      <c r="KXM29" s="103"/>
      <c r="KXN29" s="103"/>
      <c r="KXO29" s="103"/>
      <c r="KXP29" s="103"/>
      <c r="KXQ29" s="103"/>
      <c r="KXR29" s="103"/>
      <c r="KXS29" s="103"/>
      <c r="KXT29" s="103"/>
      <c r="KXU29" s="103"/>
      <c r="KXV29" s="103"/>
      <c r="KXW29" s="103"/>
      <c r="KXX29" s="103"/>
      <c r="KXY29" s="103"/>
      <c r="KXZ29" s="103"/>
      <c r="KYA29" s="103"/>
      <c r="KYB29" s="103"/>
      <c r="KYC29" s="103"/>
      <c r="KYD29" s="103"/>
      <c r="KYE29" s="103"/>
      <c r="KYF29" s="103"/>
      <c r="KYG29" s="103"/>
      <c r="KYH29" s="103"/>
      <c r="KYI29" s="103"/>
      <c r="KYJ29" s="103"/>
      <c r="KYK29" s="103"/>
      <c r="KYL29" s="103"/>
      <c r="KYM29" s="103"/>
      <c r="KYN29" s="103"/>
      <c r="KYO29" s="103"/>
      <c r="KYP29" s="103"/>
      <c r="KYQ29" s="103"/>
      <c r="KYR29" s="103"/>
      <c r="KYS29" s="103"/>
      <c r="KYT29" s="103"/>
      <c r="KYU29" s="103"/>
      <c r="KYV29" s="103"/>
      <c r="KYW29" s="103"/>
      <c r="KYX29" s="103"/>
      <c r="KYY29" s="103"/>
      <c r="KYZ29" s="103"/>
      <c r="KZA29" s="103"/>
      <c r="KZB29" s="103"/>
      <c r="KZC29" s="103"/>
      <c r="KZD29" s="103"/>
      <c r="KZE29" s="103"/>
      <c r="KZF29" s="103"/>
      <c r="KZG29" s="103"/>
      <c r="KZH29" s="103"/>
      <c r="KZI29" s="103"/>
      <c r="KZJ29" s="103"/>
      <c r="KZK29" s="103"/>
      <c r="KZL29" s="103"/>
      <c r="KZM29" s="103"/>
      <c r="KZN29" s="103"/>
      <c r="KZO29" s="103"/>
      <c r="KZP29" s="103"/>
      <c r="KZQ29" s="103"/>
      <c r="KZR29" s="103"/>
      <c r="KZS29" s="103"/>
      <c r="KZT29" s="103"/>
      <c r="KZU29" s="103"/>
      <c r="KZV29" s="103"/>
      <c r="KZW29" s="103"/>
      <c r="KZX29" s="103"/>
      <c r="KZY29" s="103"/>
      <c r="KZZ29" s="103"/>
      <c r="LAA29" s="103"/>
      <c r="LAB29" s="103"/>
      <c r="LAC29" s="103"/>
      <c r="LAD29" s="103"/>
      <c r="LAE29" s="103"/>
      <c r="LAF29" s="103"/>
      <c r="LAG29" s="103"/>
      <c r="LAH29" s="103"/>
      <c r="LAI29" s="103"/>
      <c r="LAJ29" s="103"/>
      <c r="LAK29" s="103"/>
      <c r="LAL29" s="103"/>
      <c r="LAM29" s="103"/>
      <c r="LAN29" s="103"/>
      <c r="LAO29" s="103"/>
      <c r="LAP29" s="103"/>
      <c r="LAQ29" s="103"/>
      <c r="LAR29" s="103"/>
      <c r="LAS29" s="103"/>
      <c r="LAT29" s="103"/>
      <c r="LAU29" s="103"/>
      <c r="LAV29" s="103"/>
      <c r="LAW29" s="103"/>
      <c r="LAX29" s="103"/>
      <c r="LAY29" s="103"/>
      <c r="LAZ29" s="103"/>
      <c r="LBA29" s="103"/>
      <c r="LBB29" s="103"/>
      <c r="LBC29" s="103"/>
      <c r="LBD29" s="103"/>
      <c r="LBE29" s="103"/>
      <c r="LBF29" s="103"/>
      <c r="LBG29" s="103"/>
      <c r="LBH29" s="103"/>
      <c r="LBI29" s="103"/>
      <c r="LBJ29" s="103"/>
      <c r="LBK29" s="103"/>
      <c r="LBL29" s="103"/>
      <c r="LBM29" s="103"/>
      <c r="LBN29" s="103"/>
      <c r="LBO29" s="103"/>
      <c r="LBP29" s="103"/>
      <c r="LBQ29" s="103"/>
      <c r="LBR29" s="103"/>
      <c r="LBS29" s="103"/>
      <c r="LBT29" s="103"/>
      <c r="LBU29" s="103"/>
      <c r="LBV29" s="103"/>
      <c r="LBW29" s="103"/>
      <c r="LBX29" s="103"/>
      <c r="LBY29" s="103"/>
      <c r="LBZ29" s="103"/>
      <c r="LCA29" s="103"/>
      <c r="LCB29" s="103"/>
      <c r="LCC29" s="103"/>
      <c r="LCD29" s="103"/>
      <c r="LCE29" s="103"/>
      <c r="LCF29" s="103"/>
      <c r="LCG29" s="103"/>
      <c r="LCH29" s="103"/>
      <c r="LCI29" s="103"/>
      <c r="LCJ29" s="103"/>
      <c r="LCK29" s="103"/>
      <c r="LCL29" s="103"/>
      <c r="LCM29" s="103"/>
      <c r="LCN29" s="103"/>
      <c r="LCO29" s="103"/>
      <c r="LCP29" s="103"/>
      <c r="LCQ29" s="103"/>
      <c r="LCR29" s="103"/>
      <c r="LCS29" s="103"/>
      <c r="LCT29" s="103"/>
      <c r="LCU29" s="103"/>
      <c r="LCV29" s="103"/>
      <c r="LCW29" s="103"/>
      <c r="LCX29" s="103"/>
      <c r="LCY29" s="103"/>
      <c r="LCZ29" s="103"/>
      <c r="LDA29" s="103"/>
      <c r="LDB29" s="103"/>
      <c r="LDC29" s="103"/>
      <c r="LDD29" s="103"/>
      <c r="LDE29" s="103"/>
      <c r="LDF29" s="103"/>
      <c r="LDG29" s="103"/>
      <c r="LDH29" s="103"/>
      <c r="LDI29" s="103"/>
      <c r="LDJ29" s="103"/>
      <c r="LDK29" s="103"/>
      <c r="LDL29" s="103"/>
      <c r="LDM29" s="103"/>
      <c r="LDN29" s="103"/>
      <c r="LDO29" s="103"/>
      <c r="LDP29" s="103"/>
      <c r="LDQ29" s="103"/>
      <c r="LDR29" s="103"/>
      <c r="LDS29" s="103"/>
      <c r="LDT29" s="103"/>
      <c r="LDU29" s="103"/>
      <c r="LDV29" s="103"/>
      <c r="LDW29" s="103"/>
      <c r="LDX29" s="103"/>
      <c r="LDY29" s="103"/>
      <c r="LDZ29" s="103"/>
      <c r="LEA29" s="103"/>
      <c r="LEB29" s="103"/>
      <c r="LEC29" s="103"/>
      <c r="LED29" s="103"/>
      <c r="LEE29" s="103"/>
      <c r="LEF29" s="103"/>
      <c r="LEG29" s="103"/>
      <c r="LEH29" s="103"/>
      <c r="LEI29" s="103"/>
      <c r="LEJ29" s="103"/>
      <c r="LEK29" s="103"/>
      <c r="LEL29" s="103"/>
      <c r="LEM29" s="103"/>
      <c r="LEN29" s="103"/>
      <c r="LEO29" s="103"/>
      <c r="LEP29" s="103"/>
      <c r="LEQ29" s="103"/>
      <c r="LER29" s="103"/>
      <c r="LES29" s="103"/>
      <c r="LET29" s="103"/>
      <c r="LEU29" s="103"/>
      <c r="LEV29" s="103"/>
      <c r="LEW29" s="103"/>
      <c r="LEX29" s="103"/>
      <c r="LEY29" s="103"/>
      <c r="LEZ29" s="103"/>
      <c r="LFA29" s="103"/>
      <c r="LFB29" s="103"/>
      <c r="LFC29" s="103"/>
      <c r="LFD29" s="103"/>
      <c r="LFE29" s="103"/>
      <c r="LFF29" s="103"/>
      <c r="LFG29" s="103"/>
      <c r="LFH29" s="103"/>
      <c r="LFI29" s="103"/>
      <c r="LFJ29" s="103"/>
      <c r="LFK29" s="103"/>
      <c r="LFL29" s="103"/>
      <c r="LFM29" s="103"/>
      <c r="LFN29" s="103"/>
      <c r="LFO29" s="103"/>
      <c r="LFP29" s="103"/>
      <c r="LFQ29" s="103"/>
      <c r="LFR29" s="103"/>
      <c r="LFS29" s="103"/>
      <c r="LFT29" s="103"/>
      <c r="LFU29" s="103"/>
      <c r="LFV29" s="103"/>
      <c r="LFW29" s="103"/>
      <c r="LFX29" s="103"/>
      <c r="LFY29" s="103"/>
      <c r="LFZ29" s="103"/>
      <c r="LGA29" s="103"/>
      <c r="LGB29" s="103"/>
      <c r="LGC29" s="103"/>
      <c r="LGD29" s="103"/>
      <c r="LGE29" s="103"/>
      <c r="LGF29" s="103"/>
      <c r="LGG29" s="103"/>
      <c r="LGH29" s="103"/>
      <c r="LGI29" s="103"/>
      <c r="LGJ29" s="103"/>
      <c r="LGK29" s="103"/>
      <c r="LGL29" s="103"/>
      <c r="LGM29" s="103"/>
      <c r="LGN29" s="103"/>
      <c r="LGO29" s="103"/>
      <c r="LGP29" s="103"/>
      <c r="LGQ29" s="103"/>
      <c r="LGR29" s="103"/>
      <c r="LGS29" s="103"/>
      <c r="LGT29" s="103"/>
      <c r="LGU29" s="103"/>
      <c r="LGV29" s="103"/>
      <c r="LGW29" s="103"/>
      <c r="LGX29" s="103"/>
      <c r="LGY29" s="103"/>
      <c r="LGZ29" s="103"/>
      <c r="LHA29" s="103"/>
      <c r="LHB29" s="103"/>
      <c r="LHC29" s="103"/>
      <c r="LHD29" s="103"/>
      <c r="LHE29" s="103"/>
      <c r="LHF29" s="103"/>
      <c r="LHG29" s="103"/>
      <c r="LHH29" s="103"/>
      <c r="LHI29" s="103"/>
      <c r="LHJ29" s="103"/>
      <c r="LHK29" s="103"/>
      <c r="LHL29" s="103"/>
      <c r="LHM29" s="103"/>
      <c r="LHN29" s="103"/>
      <c r="LHO29" s="103"/>
      <c r="LHP29" s="103"/>
      <c r="LHQ29" s="103"/>
      <c r="LHR29" s="103"/>
      <c r="LHS29" s="103"/>
      <c r="LHT29" s="103"/>
      <c r="LHU29" s="103"/>
      <c r="LHV29" s="103"/>
      <c r="LHW29" s="103"/>
      <c r="LHX29" s="103"/>
      <c r="LHY29" s="103"/>
      <c r="LHZ29" s="103"/>
      <c r="LIA29" s="103"/>
      <c r="LIB29" s="103"/>
      <c r="LIC29" s="103"/>
      <c r="LID29" s="103"/>
      <c r="LIE29" s="103"/>
      <c r="LIF29" s="103"/>
      <c r="LIG29" s="103"/>
      <c r="LIH29" s="103"/>
      <c r="LII29" s="103"/>
      <c r="LIJ29" s="103"/>
      <c r="LIK29" s="103"/>
      <c r="LIL29" s="103"/>
      <c r="LIM29" s="103"/>
      <c r="LIN29" s="103"/>
      <c r="LIO29" s="103"/>
      <c r="LIP29" s="103"/>
      <c r="LIQ29" s="103"/>
      <c r="LIR29" s="103"/>
      <c r="LIS29" s="103"/>
      <c r="LIT29" s="103"/>
      <c r="LIU29" s="103"/>
      <c r="LIV29" s="103"/>
      <c r="LIW29" s="103"/>
      <c r="LIX29" s="103"/>
      <c r="LIY29" s="103"/>
      <c r="LIZ29" s="103"/>
      <c r="LJA29" s="103"/>
      <c r="LJB29" s="103"/>
      <c r="LJC29" s="103"/>
      <c r="LJD29" s="103"/>
      <c r="LJE29" s="103"/>
      <c r="LJF29" s="103"/>
      <c r="LJG29" s="103"/>
      <c r="LJH29" s="103"/>
      <c r="LJI29" s="103"/>
      <c r="LJJ29" s="103"/>
      <c r="LJK29" s="103"/>
      <c r="LJL29" s="103"/>
      <c r="LJM29" s="103"/>
      <c r="LJN29" s="103"/>
      <c r="LJO29" s="103"/>
      <c r="LJP29" s="103"/>
      <c r="LJQ29" s="103"/>
      <c r="LJR29" s="103"/>
      <c r="LJS29" s="103"/>
      <c r="LJT29" s="103"/>
      <c r="LJU29" s="103"/>
      <c r="LJV29" s="103"/>
      <c r="LJW29" s="103"/>
      <c r="LJX29" s="103"/>
      <c r="LJY29" s="103"/>
      <c r="LJZ29" s="103"/>
      <c r="LKA29" s="103"/>
      <c r="LKB29" s="103"/>
      <c r="LKC29" s="103"/>
      <c r="LKD29" s="103"/>
      <c r="LKE29" s="103"/>
      <c r="LKF29" s="103"/>
      <c r="LKG29" s="103"/>
      <c r="LKH29" s="103"/>
      <c r="LKI29" s="103"/>
      <c r="LKJ29" s="103"/>
      <c r="LKK29" s="103"/>
      <c r="LKL29" s="103"/>
      <c r="LKM29" s="103"/>
      <c r="LKN29" s="103"/>
      <c r="LKO29" s="103"/>
      <c r="LKP29" s="103"/>
      <c r="LKQ29" s="103"/>
      <c r="LKR29" s="103"/>
      <c r="LKS29" s="103"/>
      <c r="LKT29" s="103"/>
      <c r="LKU29" s="103"/>
      <c r="LKV29" s="103"/>
      <c r="LKW29" s="103"/>
      <c r="LKX29" s="103"/>
      <c r="LKY29" s="103"/>
      <c r="LKZ29" s="103"/>
      <c r="LLA29" s="103"/>
      <c r="LLB29" s="103"/>
      <c r="LLC29" s="103"/>
      <c r="LLD29" s="103"/>
      <c r="LLE29" s="103"/>
      <c r="LLF29" s="103"/>
      <c r="LLG29" s="103"/>
      <c r="LLH29" s="103"/>
      <c r="LLI29" s="103"/>
      <c r="LLJ29" s="103"/>
      <c r="LLK29" s="103"/>
      <c r="LLL29" s="103"/>
      <c r="LLM29" s="103"/>
      <c r="LLN29" s="103"/>
      <c r="LLO29" s="103"/>
      <c r="LLP29" s="103"/>
      <c r="LLQ29" s="103"/>
      <c r="LLR29" s="103"/>
      <c r="LLS29" s="103"/>
      <c r="LLT29" s="103"/>
      <c r="LLU29" s="103"/>
      <c r="LLV29" s="103"/>
      <c r="LLW29" s="103"/>
      <c r="LLX29" s="103"/>
      <c r="LLY29" s="103"/>
      <c r="LLZ29" s="103"/>
      <c r="LMA29" s="103"/>
      <c r="LMB29" s="103"/>
      <c r="LMC29" s="103"/>
      <c r="LMD29" s="103"/>
      <c r="LME29" s="103"/>
      <c r="LMF29" s="103"/>
      <c r="LMG29" s="103"/>
      <c r="LMH29" s="103"/>
      <c r="LMI29" s="103"/>
      <c r="LMJ29" s="103"/>
      <c r="LMK29" s="103"/>
      <c r="LML29" s="103"/>
      <c r="LMM29" s="103"/>
      <c r="LMN29" s="103"/>
      <c r="LMO29" s="103"/>
      <c r="LMP29" s="103"/>
      <c r="LMQ29" s="103"/>
      <c r="LMR29" s="103"/>
      <c r="LMS29" s="103"/>
      <c r="LMT29" s="103"/>
      <c r="LMU29" s="103"/>
      <c r="LMV29" s="103"/>
      <c r="LMW29" s="103"/>
      <c r="LMX29" s="103"/>
      <c r="LMY29" s="103"/>
      <c r="LMZ29" s="103"/>
      <c r="LNA29" s="103"/>
      <c r="LNB29" s="103"/>
      <c r="LNC29" s="103"/>
      <c r="LND29" s="103"/>
      <c r="LNE29" s="103"/>
      <c r="LNF29" s="103"/>
      <c r="LNG29" s="103"/>
      <c r="LNH29" s="103"/>
      <c r="LNI29" s="103"/>
      <c r="LNJ29" s="103"/>
      <c r="LNK29" s="103"/>
      <c r="LNL29" s="103"/>
      <c r="LNM29" s="103"/>
      <c r="LNN29" s="103"/>
      <c r="LNO29" s="103"/>
      <c r="LNP29" s="103"/>
      <c r="LNQ29" s="103"/>
      <c r="LNR29" s="103"/>
      <c r="LNS29" s="103"/>
      <c r="LNT29" s="103"/>
      <c r="LNU29" s="103"/>
      <c r="LNV29" s="103"/>
      <c r="LNW29" s="103"/>
      <c r="LNX29" s="103"/>
      <c r="LNY29" s="103"/>
      <c r="LNZ29" s="103"/>
      <c r="LOA29" s="103"/>
      <c r="LOB29" s="103"/>
      <c r="LOC29" s="103"/>
      <c r="LOD29" s="103"/>
      <c r="LOE29" s="103"/>
      <c r="LOF29" s="103"/>
      <c r="LOG29" s="103"/>
      <c r="LOH29" s="103"/>
      <c r="LOI29" s="103"/>
      <c r="LOJ29" s="103"/>
      <c r="LOK29" s="103"/>
      <c r="LOL29" s="103"/>
      <c r="LOM29" s="103"/>
      <c r="LON29" s="103"/>
      <c r="LOO29" s="103"/>
      <c r="LOP29" s="103"/>
      <c r="LOQ29" s="103"/>
      <c r="LOR29" s="103"/>
      <c r="LOS29" s="103"/>
      <c r="LOT29" s="103"/>
      <c r="LOU29" s="103"/>
      <c r="LOV29" s="103"/>
      <c r="LOW29" s="103"/>
      <c r="LOX29" s="103"/>
      <c r="LOY29" s="103"/>
      <c r="LOZ29" s="103"/>
      <c r="LPA29" s="103"/>
      <c r="LPB29" s="103"/>
      <c r="LPC29" s="103"/>
      <c r="LPD29" s="103"/>
      <c r="LPE29" s="103"/>
      <c r="LPF29" s="103"/>
      <c r="LPG29" s="103"/>
      <c r="LPH29" s="103"/>
      <c r="LPI29" s="103"/>
      <c r="LPJ29" s="103"/>
      <c r="LPK29" s="103"/>
      <c r="LPL29" s="103"/>
      <c r="LPM29" s="103"/>
      <c r="LPN29" s="103"/>
      <c r="LPO29" s="103"/>
      <c r="LPP29" s="103"/>
      <c r="LPQ29" s="103"/>
      <c r="LPR29" s="103"/>
      <c r="LPS29" s="103"/>
      <c r="LPT29" s="103"/>
      <c r="LPU29" s="103"/>
      <c r="LPV29" s="103"/>
      <c r="LPW29" s="103"/>
      <c r="LPX29" s="103"/>
      <c r="LPY29" s="103"/>
      <c r="LPZ29" s="103"/>
      <c r="LQA29" s="103"/>
      <c r="LQB29" s="103"/>
      <c r="LQC29" s="103"/>
      <c r="LQD29" s="103"/>
      <c r="LQE29" s="103"/>
      <c r="LQF29" s="103"/>
      <c r="LQG29" s="103"/>
      <c r="LQH29" s="103"/>
      <c r="LQI29" s="103"/>
      <c r="LQJ29" s="103"/>
      <c r="LQK29" s="103"/>
      <c r="LQL29" s="103"/>
      <c r="LQM29" s="103"/>
      <c r="LQN29" s="103"/>
      <c r="LQO29" s="103"/>
      <c r="LQP29" s="103"/>
      <c r="LQQ29" s="103"/>
      <c r="LQR29" s="103"/>
      <c r="LQS29" s="103"/>
      <c r="LQT29" s="103"/>
      <c r="LQU29" s="103"/>
      <c r="LQV29" s="103"/>
      <c r="LQW29" s="103"/>
      <c r="LQX29" s="103"/>
      <c r="LQY29" s="103"/>
      <c r="LQZ29" s="103"/>
      <c r="LRA29" s="103"/>
      <c r="LRB29" s="103"/>
      <c r="LRC29" s="103"/>
      <c r="LRD29" s="103"/>
      <c r="LRE29" s="103"/>
      <c r="LRF29" s="103"/>
      <c r="LRG29" s="103"/>
      <c r="LRH29" s="103"/>
      <c r="LRI29" s="103"/>
      <c r="LRJ29" s="103"/>
      <c r="LRK29" s="103"/>
      <c r="LRL29" s="103"/>
      <c r="LRM29" s="103"/>
      <c r="LRN29" s="103"/>
      <c r="LRO29" s="103"/>
      <c r="LRP29" s="103"/>
      <c r="LRQ29" s="103"/>
      <c r="LRR29" s="103"/>
      <c r="LRS29" s="103"/>
      <c r="LRT29" s="103"/>
      <c r="LRU29" s="103"/>
      <c r="LRV29" s="103"/>
      <c r="LRW29" s="103"/>
      <c r="LRX29" s="103"/>
      <c r="LRY29" s="103"/>
      <c r="LRZ29" s="103"/>
      <c r="LSA29" s="103"/>
      <c r="LSB29" s="103"/>
      <c r="LSC29" s="103"/>
      <c r="LSD29" s="103"/>
      <c r="LSE29" s="103"/>
      <c r="LSF29" s="103"/>
      <c r="LSG29" s="103"/>
      <c r="LSH29" s="103"/>
      <c r="LSI29" s="103"/>
      <c r="LSJ29" s="103"/>
      <c r="LSK29" s="103"/>
      <c r="LSL29" s="103"/>
      <c r="LSM29" s="103"/>
      <c r="LSN29" s="103"/>
      <c r="LSO29" s="103"/>
      <c r="LSP29" s="103"/>
      <c r="LSQ29" s="103"/>
      <c r="LSR29" s="103"/>
      <c r="LSS29" s="103"/>
      <c r="LST29" s="103"/>
      <c r="LSU29" s="103"/>
      <c r="LSV29" s="103"/>
      <c r="LSW29" s="103"/>
      <c r="LSX29" s="103"/>
      <c r="LSY29" s="103"/>
      <c r="LSZ29" s="103"/>
      <c r="LTA29" s="103"/>
      <c r="LTB29" s="103"/>
      <c r="LTC29" s="103"/>
      <c r="LTD29" s="103"/>
      <c r="LTE29" s="103"/>
      <c r="LTF29" s="103"/>
      <c r="LTG29" s="103"/>
      <c r="LTH29" s="103"/>
      <c r="LTI29" s="103"/>
      <c r="LTJ29" s="103"/>
      <c r="LTK29" s="103"/>
      <c r="LTL29" s="103"/>
      <c r="LTM29" s="103"/>
      <c r="LTN29" s="103"/>
      <c r="LTO29" s="103"/>
      <c r="LTP29" s="103"/>
      <c r="LTQ29" s="103"/>
      <c r="LTR29" s="103"/>
      <c r="LTS29" s="103"/>
      <c r="LTT29" s="103"/>
      <c r="LTU29" s="103"/>
      <c r="LTV29" s="103"/>
      <c r="LTW29" s="103"/>
      <c r="LTX29" s="103"/>
      <c r="LTY29" s="103"/>
      <c r="LTZ29" s="103"/>
      <c r="LUA29" s="103"/>
      <c r="LUB29" s="103"/>
      <c r="LUC29" s="103"/>
      <c r="LUD29" s="103"/>
      <c r="LUE29" s="103"/>
      <c r="LUF29" s="103"/>
      <c r="LUG29" s="103"/>
      <c r="LUH29" s="103"/>
      <c r="LUI29" s="103"/>
      <c r="LUJ29" s="103"/>
      <c r="LUK29" s="103"/>
      <c r="LUL29" s="103"/>
      <c r="LUM29" s="103"/>
      <c r="LUN29" s="103"/>
      <c r="LUO29" s="103"/>
      <c r="LUP29" s="103"/>
      <c r="LUQ29" s="103"/>
      <c r="LUR29" s="103"/>
      <c r="LUS29" s="103"/>
      <c r="LUT29" s="103"/>
      <c r="LUU29" s="103"/>
      <c r="LUV29" s="103"/>
      <c r="LUW29" s="103"/>
      <c r="LUX29" s="103"/>
      <c r="LUY29" s="103"/>
      <c r="LUZ29" s="103"/>
      <c r="LVA29" s="103"/>
      <c r="LVB29" s="103"/>
      <c r="LVC29" s="103"/>
      <c r="LVD29" s="103"/>
      <c r="LVE29" s="103"/>
      <c r="LVF29" s="103"/>
      <c r="LVG29" s="103"/>
      <c r="LVH29" s="103"/>
      <c r="LVI29" s="103"/>
      <c r="LVJ29" s="103"/>
      <c r="LVK29" s="103"/>
      <c r="LVL29" s="103"/>
      <c r="LVM29" s="103"/>
      <c r="LVN29" s="103"/>
      <c r="LVO29" s="103"/>
      <c r="LVP29" s="103"/>
      <c r="LVQ29" s="103"/>
      <c r="LVR29" s="103"/>
      <c r="LVS29" s="103"/>
      <c r="LVT29" s="103"/>
      <c r="LVU29" s="103"/>
      <c r="LVV29" s="103"/>
      <c r="LVW29" s="103"/>
      <c r="LVX29" s="103"/>
      <c r="LVY29" s="103"/>
      <c r="LVZ29" s="103"/>
      <c r="LWA29" s="103"/>
      <c r="LWB29" s="103"/>
      <c r="LWC29" s="103"/>
      <c r="LWD29" s="103"/>
      <c r="LWE29" s="103"/>
      <c r="LWF29" s="103"/>
      <c r="LWG29" s="103"/>
      <c r="LWH29" s="103"/>
      <c r="LWI29" s="103"/>
      <c r="LWJ29" s="103"/>
      <c r="LWK29" s="103"/>
      <c r="LWL29" s="103"/>
      <c r="LWM29" s="103"/>
      <c r="LWN29" s="103"/>
      <c r="LWO29" s="103"/>
      <c r="LWP29" s="103"/>
      <c r="LWQ29" s="103"/>
      <c r="LWR29" s="103"/>
      <c r="LWS29" s="103"/>
      <c r="LWT29" s="103"/>
      <c r="LWU29" s="103"/>
      <c r="LWV29" s="103"/>
      <c r="LWW29" s="103"/>
      <c r="LWX29" s="103"/>
      <c r="LWY29" s="103"/>
      <c r="LWZ29" s="103"/>
      <c r="LXA29" s="103"/>
      <c r="LXB29" s="103"/>
      <c r="LXC29" s="103"/>
      <c r="LXD29" s="103"/>
      <c r="LXE29" s="103"/>
      <c r="LXF29" s="103"/>
      <c r="LXG29" s="103"/>
      <c r="LXH29" s="103"/>
      <c r="LXI29" s="103"/>
      <c r="LXJ29" s="103"/>
      <c r="LXK29" s="103"/>
      <c r="LXL29" s="103"/>
      <c r="LXM29" s="103"/>
      <c r="LXN29" s="103"/>
      <c r="LXO29" s="103"/>
      <c r="LXP29" s="103"/>
      <c r="LXQ29" s="103"/>
      <c r="LXR29" s="103"/>
      <c r="LXS29" s="103"/>
      <c r="LXT29" s="103"/>
      <c r="LXU29" s="103"/>
      <c r="LXV29" s="103"/>
      <c r="LXW29" s="103"/>
      <c r="LXX29" s="103"/>
      <c r="LXY29" s="103"/>
      <c r="LXZ29" s="103"/>
      <c r="LYA29" s="103"/>
      <c r="LYB29" s="103"/>
      <c r="LYC29" s="103"/>
      <c r="LYD29" s="103"/>
      <c r="LYE29" s="103"/>
      <c r="LYF29" s="103"/>
      <c r="LYG29" s="103"/>
      <c r="LYH29" s="103"/>
      <c r="LYI29" s="103"/>
      <c r="LYJ29" s="103"/>
      <c r="LYK29" s="103"/>
      <c r="LYL29" s="103"/>
      <c r="LYM29" s="103"/>
      <c r="LYN29" s="103"/>
      <c r="LYO29" s="103"/>
      <c r="LYP29" s="103"/>
      <c r="LYQ29" s="103"/>
      <c r="LYR29" s="103"/>
      <c r="LYS29" s="103"/>
      <c r="LYT29" s="103"/>
      <c r="LYU29" s="103"/>
      <c r="LYV29" s="103"/>
      <c r="LYW29" s="103"/>
      <c r="LYX29" s="103"/>
      <c r="LYY29" s="103"/>
      <c r="LYZ29" s="103"/>
      <c r="LZA29" s="103"/>
      <c r="LZB29" s="103"/>
      <c r="LZC29" s="103"/>
      <c r="LZD29" s="103"/>
      <c r="LZE29" s="103"/>
      <c r="LZF29" s="103"/>
      <c r="LZG29" s="103"/>
      <c r="LZH29" s="103"/>
      <c r="LZI29" s="103"/>
      <c r="LZJ29" s="103"/>
      <c r="LZK29" s="103"/>
      <c r="LZL29" s="103"/>
      <c r="LZM29" s="103"/>
      <c r="LZN29" s="103"/>
      <c r="LZO29" s="103"/>
      <c r="LZP29" s="103"/>
      <c r="LZQ29" s="103"/>
      <c r="LZR29" s="103"/>
      <c r="LZS29" s="103"/>
      <c r="LZT29" s="103"/>
      <c r="LZU29" s="103"/>
      <c r="LZV29" s="103"/>
      <c r="LZW29" s="103"/>
      <c r="LZX29" s="103"/>
      <c r="LZY29" s="103"/>
      <c r="LZZ29" s="103"/>
      <c r="MAA29" s="103"/>
      <c r="MAB29" s="103"/>
      <c r="MAC29" s="103"/>
      <c r="MAD29" s="103"/>
      <c r="MAE29" s="103"/>
      <c r="MAF29" s="103"/>
      <c r="MAG29" s="103"/>
      <c r="MAH29" s="103"/>
      <c r="MAI29" s="103"/>
      <c r="MAJ29" s="103"/>
      <c r="MAK29" s="103"/>
      <c r="MAL29" s="103"/>
      <c r="MAM29" s="103"/>
      <c r="MAN29" s="103"/>
      <c r="MAO29" s="103"/>
      <c r="MAP29" s="103"/>
      <c r="MAQ29" s="103"/>
      <c r="MAR29" s="103"/>
      <c r="MAS29" s="103"/>
      <c r="MAT29" s="103"/>
      <c r="MAU29" s="103"/>
      <c r="MAV29" s="103"/>
      <c r="MAW29" s="103"/>
      <c r="MAX29" s="103"/>
      <c r="MAY29" s="103"/>
      <c r="MAZ29" s="103"/>
      <c r="MBA29" s="103"/>
      <c r="MBB29" s="103"/>
      <c r="MBC29" s="103"/>
      <c r="MBD29" s="103"/>
      <c r="MBE29" s="103"/>
      <c r="MBF29" s="103"/>
      <c r="MBG29" s="103"/>
      <c r="MBH29" s="103"/>
      <c r="MBI29" s="103"/>
      <c r="MBJ29" s="103"/>
      <c r="MBK29" s="103"/>
      <c r="MBL29" s="103"/>
      <c r="MBM29" s="103"/>
      <c r="MBN29" s="103"/>
      <c r="MBO29" s="103"/>
      <c r="MBP29" s="103"/>
      <c r="MBQ29" s="103"/>
      <c r="MBR29" s="103"/>
      <c r="MBS29" s="103"/>
      <c r="MBT29" s="103"/>
      <c r="MBU29" s="103"/>
      <c r="MBV29" s="103"/>
      <c r="MBW29" s="103"/>
      <c r="MBX29" s="103"/>
      <c r="MBY29" s="103"/>
      <c r="MBZ29" s="103"/>
      <c r="MCA29" s="103"/>
      <c r="MCB29" s="103"/>
      <c r="MCC29" s="103"/>
      <c r="MCD29" s="103"/>
      <c r="MCE29" s="103"/>
      <c r="MCF29" s="103"/>
      <c r="MCG29" s="103"/>
      <c r="MCH29" s="103"/>
      <c r="MCI29" s="103"/>
      <c r="MCJ29" s="103"/>
      <c r="MCK29" s="103"/>
      <c r="MCL29" s="103"/>
      <c r="MCM29" s="103"/>
      <c r="MCN29" s="103"/>
      <c r="MCO29" s="103"/>
      <c r="MCP29" s="103"/>
      <c r="MCQ29" s="103"/>
      <c r="MCR29" s="103"/>
      <c r="MCS29" s="103"/>
      <c r="MCT29" s="103"/>
      <c r="MCU29" s="103"/>
      <c r="MCV29" s="103"/>
      <c r="MCW29" s="103"/>
      <c r="MCX29" s="103"/>
      <c r="MCY29" s="103"/>
      <c r="MCZ29" s="103"/>
      <c r="MDA29" s="103"/>
      <c r="MDB29" s="103"/>
      <c r="MDC29" s="103"/>
      <c r="MDD29" s="103"/>
      <c r="MDE29" s="103"/>
      <c r="MDF29" s="103"/>
      <c r="MDG29" s="103"/>
      <c r="MDH29" s="103"/>
      <c r="MDI29" s="103"/>
      <c r="MDJ29" s="103"/>
      <c r="MDK29" s="103"/>
      <c r="MDL29" s="103"/>
      <c r="MDM29" s="103"/>
      <c r="MDN29" s="103"/>
      <c r="MDO29" s="103"/>
      <c r="MDP29" s="103"/>
      <c r="MDQ29" s="103"/>
      <c r="MDR29" s="103"/>
      <c r="MDS29" s="103"/>
      <c r="MDT29" s="103"/>
      <c r="MDU29" s="103"/>
      <c r="MDV29" s="103"/>
      <c r="MDW29" s="103"/>
      <c r="MDX29" s="103"/>
      <c r="MDY29" s="103"/>
      <c r="MDZ29" s="103"/>
      <c r="MEA29" s="103"/>
      <c r="MEB29" s="103"/>
      <c r="MEC29" s="103"/>
      <c r="MED29" s="103"/>
      <c r="MEE29" s="103"/>
      <c r="MEF29" s="103"/>
      <c r="MEG29" s="103"/>
      <c r="MEH29" s="103"/>
      <c r="MEI29" s="103"/>
      <c r="MEJ29" s="103"/>
      <c r="MEK29" s="103"/>
      <c r="MEL29" s="103"/>
      <c r="MEM29" s="103"/>
      <c r="MEN29" s="103"/>
      <c r="MEO29" s="103"/>
      <c r="MEP29" s="103"/>
      <c r="MEQ29" s="103"/>
      <c r="MER29" s="103"/>
      <c r="MES29" s="103"/>
      <c r="MET29" s="103"/>
      <c r="MEU29" s="103"/>
      <c r="MEV29" s="103"/>
      <c r="MEW29" s="103"/>
      <c r="MEX29" s="103"/>
      <c r="MEY29" s="103"/>
      <c r="MEZ29" s="103"/>
      <c r="MFA29" s="103"/>
      <c r="MFB29" s="103"/>
      <c r="MFC29" s="103"/>
      <c r="MFD29" s="103"/>
      <c r="MFE29" s="103"/>
      <c r="MFF29" s="103"/>
      <c r="MFG29" s="103"/>
      <c r="MFH29" s="103"/>
      <c r="MFI29" s="103"/>
      <c r="MFJ29" s="103"/>
      <c r="MFK29" s="103"/>
      <c r="MFL29" s="103"/>
      <c r="MFM29" s="103"/>
      <c r="MFN29" s="103"/>
      <c r="MFO29" s="103"/>
      <c r="MFP29" s="103"/>
      <c r="MFQ29" s="103"/>
      <c r="MFR29" s="103"/>
      <c r="MFS29" s="103"/>
      <c r="MFT29" s="103"/>
      <c r="MFU29" s="103"/>
      <c r="MFV29" s="103"/>
      <c r="MFW29" s="103"/>
      <c r="MFX29" s="103"/>
      <c r="MFY29" s="103"/>
      <c r="MFZ29" s="103"/>
      <c r="MGA29" s="103"/>
      <c r="MGB29" s="103"/>
      <c r="MGC29" s="103"/>
      <c r="MGD29" s="103"/>
      <c r="MGE29" s="103"/>
      <c r="MGF29" s="103"/>
      <c r="MGG29" s="103"/>
      <c r="MGH29" s="103"/>
      <c r="MGI29" s="103"/>
      <c r="MGJ29" s="103"/>
      <c r="MGK29" s="103"/>
      <c r="MGL29" s="103"/>
      <c r="MGM29" s="103"/>
      <c r="MGN29" s="103"/>
      <c r="MGO29" s="103"/>
      <c r="MGP29" s="103"/>
      <c r="MGQ29" s="103"/>
      <c r="MGR29" s="103"/>
      <c r="MGS29" s="103"/>
      <c r="MGT29" s="103"/>
      <c r="MGU29" s="103"/>
      <c r="MGV29" s="103"/>
      <c r="MGW29" s="103"/>
      <c r="MGX29" s="103"/>
      <c r="MGY29" s="103"/>
      <c r="MGZ29" s="103"/>
      <c r="MHA29" s="103"/>
      <c r="MHB29" s="103"/>
      <c r="MHC29" s="103"/>
      <c r="MHD29" s="103"/>
      <c r="MHE29" s="103"/>
      <c r="MHF29" s="103"/>
      <c r="MHG29" s="103"/>
      <c r="MHH29" s="103"/>
      <c r="MHI29" s="103"/>
      <c r="MHJ29" s="103"/>
      <c r="MHK29" s="103"/>
      <c r="MHL29" s="103"/>
      <c r="MHM29" s="103"/>
      <c r="MHN29" s="103"/>
      <c r="MHO29" s="103"/>
      <c r="MHP29" s="103"/>
      <c r="MHQ29" s="103"/>
      <c r="MHR29" s="103"/>
      <c r="MHS29" s="103"/>
      <c r="MHT29" s="103"/>
      <c r="MHU29" s="103"/>
      <c r="MHV29" s="103"/>
      <c r="MHW29" s="103"/>
      <c r="MHX29" s="103"/>
      <c r="MHY29" s="103"/>
      <c r="MHZ29" s="103"/>
      <c r="MIA29" s="103"/>
      <c r="MIB29" s="103"/>
      <c r="MIC29" s="103"/>
      <c r="MID29" s="103"/>
      <c r="MIE29" s="103"/>
      <c r="MIF29" s="103"/>
      <c r="MIG29" s="103"/>
      <c r="MIH29" s="103"/>
      <c r="MII29" s="103"/>
      <c r="MIJ29" s="103"/>
      <c r="MIK29" s="103"/>
      <c r="MIL29" s="103"/>
      <c r="MIM29" s="103"/>
      <c r="MIN29" s="103"/>
      <c r="MIO29" s="103"/>
      <c r="MIP29" s="103"/>
      <c r="MIQ29" s="103"/>
      <c r="MIR29" s="103"/>
      <c r="MIS29" s="103"/>
      <c r="MIT29" s="103"/>
      <c r="MIU29" s="103"/>
      <c r="MIV29" s="103"/>
      <c r="MIW29" s="103"/>
      <c r="MIX29" s="103"/>
      <c r="MIY29" s="103"/>
      <c r="MIZ29" s="103"/>
      <c r="MJA29" s="103"/>
      <c r="MJB29" s="103"/>
      <c r="MJC29" s="103"/>
      <c r="MJD29" s="103"/>
      <c r="MJE29" s="103"/>
      <c r="MJF29" s="103"/>
      <c r="MJG29" s="103"/>
      <c r="MJH29" s="103"/>
      <c r="MJI29" s="103"/>
      <c r="MJJ29" s="103"/>
      <c r="MJK29" s="103"/>
      <c r="MJL29" s="103"/>
      <c r="MJM29" s="103"/>
      <c r="MJN29" s="103"/>
      <c r="MJO29" s="103"/>
      <c r="MJP29" s="103"/>
      <c r="MJQ29" s="103"/>
      <c r="MJR29" s="103"/>
      <c r="MJS29" s="103"/>
      <c r="MJT29" s="103"/>
      <c r="MJU29" s="103"/>
      <c r="MJV29" s="103"/>
      <c r="MJW29" s="103"/>
      <c r="MJX29" s="103"/>
      <c r="MJY29" s="103"/>
      <c r="MJZ29" s="103"/>
      <c r="MKA29" s="103"/>
      <c r="MKB29" s="103"/>
      <c r="MKC29" s="103"/>
      <c r="MKD29" s="103"/>
      <c r="MKE29" s="103"/>
      <c r="MKF29" s="103"/>
      <c r="MKG29" s="103"/>
      <c r="MKH29" s="103"/>
      <c r="MKI29" s="103"/>
      <c r="MKJ29" s="103"/>
      <c r="MKK29" s="103"/>
      <c r="MKL29" s="103"/>
      <c r="MKM29" s="103"/>
      <c r="MKN29" s="103"/>
      <c r="MKO29" s="103"/>
      <c r="MKP29" s="103"/>
      <c r="MKQ29" s="103"/>
      <c r="MKR29" s="103"/>
      <c r="MKS29" s="103"/>
      <c r="MKT29" s="103"/>
      <c r="MKU29" s="103"/>
      <c r="MKV29" s="103"/>
      <c r="MKW29" s="103"/>
      <c r="MKX29" s="103"/>
      <c r="MKY29" s="103"/>
      <c r="MKZ29" s="103"/>
      <c r="MLA29" s="103"/>
      <c r="MLB29" s="103"/>
      <c r="MLC29" s="103"/>
      <c r="MLD29" s="103"/>
      <c r="MLE29" s="103"/>
      <c r="MLF29" s="103"/>
      <c r="MLG29" s="103"/>
      <c r="MLH29" s="103"/>
      <c r="MLI29" s="103"/>
      <c r="MLJ29" s="103"/>
      <c r="MLK29" s="103"/>
      <c r="MLL29" s="103"/>
      <c r="MLM29" s="103"/>
      <c r="MLN29" s="103"/>
      <c r="MLO29" s="103"/>
      <c r="MLP29" s="103"/>
      <c r="MLQ29" s="103"/>
      <c r="MLR29" s="103"/>
      <c r="MLS29" s="103"/>
      <c r="MLT29" s="103"/>
      <c r="MLU29" s="103"/>
      <c r="MLV29" s="103"/>
      <c r="MLW29" s="103"/>
      <c r="MLX29" s="103"/>
      <c r="MLY29" s="103"/>
      <c r="MLZ29" s="103"/>
      <c r="MMA29" s="103"/>
      <c r="MMB29" s="103"/>
      <c r="MMC29" s="103"/>
      <c r="MMD29" s="103"/>
      <c r="MME29" s="103"/>
      <c r="MMF29" s="103"/>
      <c r="MMG29" s="103"/>
      <c r="MMH29" s="103"/>
      <c r="MMI29" s="103"/>
      <c r="MMJ29" s="103"/>
      <c r="MMK29" s="103"/>
      <c r="MML29" s="103"/>
      <c r="MMM29" s="103"/>
      <c r="MMN29" s="103"/>
      <c r="MMO29" s="103"/>
      <c r="MMP29" s="103"/>
      <c r="MMQ29" s="103"/>
      <c r="MMR29" s="103"/>
      <c r="MMS29" s="103"/>
      <c r="MMT29" s="103"/>
      <c r="MMU29" s="103"/>
      <c r="MMV29" s="103"/>
      <c r="MMW29" s="103"/>
      <c r="MMX29" s="103"/>
      <c r="MMY29" s="103"/>
      <c r="MMZ29" s="103"/>
      <c r="MNA29" s="103"/>
      <c r="MNB29" s="103"/>
      <c r="MNC29" s="103"/>
      <c r="MND29" s="103"/>
      <c r="MNE29" s="103"/>
      <c r="MNF29" s="103"/>
      <c r="MNG29" s="103"/>
      <c r="MNH29" s="103"/>
      <c r="MNI29" s="103"/>
      <c r="MNJ29" s="103"/>
      <c r="MNK29" s="103"/>
      <c r="MNL29" s="103"/>
      <c r="MNM29" s="103"/>
      <c r="MNN29" s="103"/>
      <c r="MNO29" s="103"/>
      <c r="MNP29" s="103"/>
      <c r="MNQ29" s="103"/>
      <c r="MNR29" s="103"/>
      <c r="MNS29" s="103"/>
      <c r="MNT29" s="103"/>
      <c r="MNU29" s="103"/>
      <c r="MNV29" s="103"/>
      <c r="MNW29" s="103"/>
      <c r="MNX29" s="103"/>
      <c r="MNY29" s="103"/>
      <c r="MNZ29" s="103"/>
      <c r="MOA29" s="103"/>
      <c r="MOB29" s="103"/>
      <c r="MOC29" s="103"/>
      <c r="MOD29" s="103"/>
      <c r="MOE29" s="103"/>
      <c r="MOF29" s="103"/>
      <c r="MOG29" s="103"/>
      <c r="MOH29" s="103"/>
      <c r="MOI29" s="103"/>
      <c r="MOJ29" s="103"/>
      <c r="MOK29" s="103"/>
      <c r="MOL29" s="103"/>
      <c r="MOM29" s="103"/>
      <c r="MON29" s="103"/>
      <c r="MOO29" s="103"/>
      <c r="MOP29" s="103"/>
      <c r="MOQ29" s="103"/>
      <c r="MOR29" s="103"/>
      <c r="MOS29" s="103"/>
      <c r="MOT29" s="103"/>
      <c r="MOU29" s="103"/>
      <c r="MOV29" s="103"/>
      <c r="MOW29" s="103"/>
      <c r="MOX29" s="103"/>
      <c r="MOY29" s="103"/>
      <c r="MOZ29" s="103"/>
      <c r="MPA29" s="103"/>
      <c r="MPB29" s="103"/>
      <c r="MPC29" s="103"/>
      <c r="MPD29" s="103"/>
      <c r="MPE29" s="103"/>
      <c r="MPF29" s="103"/>
      <c r="MPG29" s="103"/>
      <c r="MPH29" s="103"/>
      <c r="MPI29" s="103"/>
      <c r="MPJ29" s="103"/>
      <c r="MPK29" s="103"/>
      <c r="MPL29" s="103"/>
      <c r="MPM29" s="103"/>
      <c r="MPN29" s="103"/>
      <c r="MPO29" s="103"/>
      <c r="MPP29" s="103"/>
      <c r="MPQ29" s="103"/>
      <c r="MPR29" s="103"/>
      <c r="MPS29" s="103"/>
      <c r="MPT29" s="103"/>
      <c r="MPU29" s="103"/>
      <c r="MPV29" s="103"/>
      <c r="MPW29" s="103"/>
      <c r="MPX29" s="103"/>
      <c r="MPY29" s="103"/>
      <c r="MPZ29" s="103"/>
      <c r="MQA29" s="103"/>
      <c r="MQB29" s="103"/>
      <c r="MQC29" s="103"/>
      <c r="MQD29" s="103"/>
      <c r="MQE29" s="103"/>
      <c r="MQF29" s="103"/>
      <c r="MQG29" s="103"/>
      <c r="MQH29" s="103"/>
      <c r="MQI29" s="103"/>
      <c r="MQJ29" s="103"/>
      <c r="MQK29" s="103"/>
      <c r="MQL29" s="103"/>
      <c r="MQM29" s="103"/>
      <c r="MQN29" s="103"/>
      <c r="MQO29" s="103"/>
      <c r="MQP29" s="103"/>
      <c r="MQQ29" s="103"/>
      <c r="MQR29" s="103"/>
      <c r="MQS29" s="103"/>
      <c r="MQT29" s="103"/>
      <c r="MQU29" s="103"/>
      <c r="MQV29" s="103"/>
      <c r="MQW29" s="103"/>
      <c r="MQX29" s="103"/>
      <c r="MQY29" s="103"/>
      <c r="MQZ29" s="103"/>
      <c r="MRA29" s="103"/>
      <c r="MRB29" s="103"/>
      <c r="MRC29" s="103"/>
      <c r="MRD29" s="103"/>
      <c r="MRE29" s="103"/>
      <c r="MRF29" s="103"/>
      <c r="MRG29" s="103"/>
      <c r="MRH29" s="103"/>
      <c r="MRI29" s="103"/>
      <c r="MRJ29" s="103"/>
      <c r="MRK29" s="103"/>
      <c r="MRL29" s="103"/>
      <c r="MRM29" s="103"/>
      <c r="MRN29" s="103"/>
      <c r="MRO29" s="103"/>
      <c r="MRP29" s="103"/>
      <c r="MRQ29" s="103"/>
      <c r="MRR29" s="103"/>
      <c r="MRS29" s="103"/>
      <c r="MRT29" s="103"/>
      <c r="MRU29" s="103"/>
      <c r="MRV29" s="103"/>
      <c r="MRW29" s="103"/>
      <c r="MRX29" s="103"/>
      <c r="MRY29" s="103"/>
      <c r="MRZ29" s="103"/>
      <c r="MSA29" s="103"/>
      <c r="MSB29" s="103"/>
      <c r="MSC29" s="103"/>
      <c r="MSD29" s="103"/>
      <c r="MSE29" s="103"/>
      <c r="MSF29" s="103"/>
      <c r="MSG29" s="103"/>
      <c r="MSH29" s="103"/>
      <c r="MSI29" s="103"/>
      <c r="MSJ29" s="103"/>
      <c r="MSK29" s="103"/>
      <c r="MSL29" s="103"/>
      <c r="MSM29" s="103"/>
      <c r="MSN29" s="103"/>
      <c r="MSO29" s="103"/>
      <c r="MSP29" s="103"/>
      <c r="MSQ29" s="103"/>
      <c r="MSR29" s="103"/>
      <c r="MSS29" s="103"/>
      <c r="MST29" s="103"/>
      <c r="MSU29" s="103"/>
      <c r="MSV29" s="103"/>
      <c r="MSW29" s="103"/>
      <c r="MSX29" s="103"/>
      <c r="MSY29" s="103"/>
      <c r="MSZ29" s="103"/>
      <c r="MTA29" s="103"/>
      <c r="MTB29" s="103"/>
      <c r="MTC29" s="103"/>
      <c r="MTD29" s="103"/>
      <c r="MTE29" s="103"/>
      <c r="MTF29" s="103"/>
      <c r="MTG29" s="103"/>
      <c r="MTH29" s="103"/>
      <c r="MTI29" s="103"/>
      <c r="MTJ29" s="103"/>
      <c r="MTK29" s="103"/>
      <c r="MTL29" s="103"/>
      <c r="MTM29" s="103"/>
      <c r="MTN29" s="103"/>
      <c r="MTO29" s="103"/>
      <c r="MTP29" s="103"/>
      <c r="MTQ29" s="103"/>
      <c r="MTR29" s="103"/>
      <c r="MTS29" s="103"/>
      <c r="MTT29" s="103"/>
      <c r="MTU29" s="103"/>
      <c r="MTV29" s="103"/>
      <c r="MTW29" s="103"/>
      <c r="MTX29" s="103"/>
      <c r="MTY29" s="103"/>
      <c r="MTZ29" s="103"/>
      <c r="MUA29" s="103"/>
      <c r="MUB29" s="103"/>
      <c r="MUC29" s="103"/>
      <c r="MUD29" s="103"/>
      <c r="MUE29" s="103"/>
      <c r="MUF29" s="103"/>
      <c r="MUG29" s="103"/>
      <c r="MUH29" s="103"/>
      <c r="MUI29" s="103"/>
      <c r="MUJ29" s="103"/>
      <c r="MUK29" s="103"/>
      <c r="MUL29" s="103"/>
      <c r="MUM29" s="103"/>
      <c r="MUN29" s="103"/>
      <c r="MUO29" s="103"/>
      <c r="MUP29" s="103"/>
      <c r="MUQ29" s="103"/>
      <c r="MUR29" s="103"/>
      <c r="MUS29" s="103"/>
      <c r="MUT29" s="103"/>
      <c r="MUU29" s="103"/>
      <c r="MUV29" s="103"/>
      <c r="MUW29" s="103"/>
      <c r="MUX29" s="103"/>
      <c r="MUY29" s="103"/>
      <c r="MUZ29" s="103"/>
      <c r="MVA29" s="103"/>
      <c r="MVB29" s="103"/>
      <c r="MVC29" s="103"/>
      <c r="MVD29" s="103"/>
      <c r="MVE29" s="103"/>
      <c r="MVF29" s="103"/>
      <c r="MVG29" s="103"/>
      <c r="MVH29" s="103"/>
      <c r="MVI29" s="103"/>
      <c r="MVJ29" s="103"/>
      <c r="MVK29" s="103"/>
      <c r="MVL29" s="103"/>
      <c r="MVM29" s="103"/>
      <c r="MVN29" s="103"/>
      <c r="MVO29" s="103"/>
      <c r="MVP29" s="103"/>
      <c r="MVQ29" s="103"/>
      <c r="MVR29" s="103"/>
      <c r="MVS29" s="103"/>
      <c r="MVT29" s="103"/>
      <c r="MVU29" s="103"/>
      <c r="MVV29" s="103"/>
      <c r="MVW29" s="103"/>
      <c r="MVX29" s="103"/>
      <c r="MVY29" s="103"/>
      <c r="MVZ29" s="103"/>
      <c r="MWA29" s="103"/>
      <c r="MWB29" s="103"/>
      <c r="MWC29" s="103"/>
      <c r="MWD29" s="103"/>
      <c r="MWE29" s="103"/>
      <c r="MWF29" s="103"/>
      <c r="MWG29" s="103"/>
      <c r="MWH29" s="103"/>
      <c r="MWI29" s="103"/>
      <c r="MWJ29" s="103"/>
      <c r="MWK29" s="103"/>
      <c r="MWL29" s="103"/>
      <c r="MWM29" s="103"/>
      <c r="MWN29" s="103"/>
      <c r="MWO29" s="103"/>
      <c r="MWP29" s="103"/>
      <c r="MWQ29" s="103"/>
      <c r="MWR29" s="103"/>
      <c r="MWS29" s="103"/>
      <c r="MWT29" s="103"/>
      <c r="MWU29" s="103"/>
      <c r="MWV29" s="103"/>
      <c r="MWW29" s="103"/>
      <c r="MWX29" s="103"/>
      <c r="MWY29" s="103"/>
      <c r="MWZ29" s="103"/>
      <c r="MXA29" s="103"/>
      <c r="MXB29" s="103"/>
      <c r="MXC29" s="103"/>
      <c r="MXD29" s="103"/>
      <c r="MXE29" s="103"/>
      <c r="MXF29" s="103"/>
      <c r="MXG29" s="103"/>
      <c r="MXH29" s="103"/>
      <c r="MXI29" s="103"/>
      <c r="MXJ29" s="103"/>
      <c r="MXK29" s="103"/>
      <c r="MXL29" s="103"/>
      <c r="MXM29" s="103"/>
      <c r="MXN29" s="103"/>
      <c r="MXO29" s="103"/>
      <c r="MXP29" s="103"/>
      <c r="MXQ29" s="103"/>
      <c r="MXR29" s="103"/>
      <c r="MXS29" s="103"/>
      <c r="MXT29" s="103"/>
      <c r="MXU29" s="103"/>
      <c r="MXV29" s="103"/>
      <c r="MXW29" s="103"/>
      <c r="MXX29" s="103"/>
      <c r="MXY29" s="103"/>
      <c r="MXZ29" s="103"/>
      <c r="MYA29" s="103"/>
      <c r="MYB29" s="103"/>
      <c r="MYC29" s="103"/>
      <c r="MYD29" s="103"/>
      <c r="MYE29" s="103"/>
      <c r="MYF29" s="103"/>
      <c r="MYG29" s="103"/>
      <c r="MYH29" s="103"/>
      <c r="MYI29" s="103"/>
      <c r="MYJ29" s="103"/>
      <c r="MYK29" s="103"/>
      <c r="MYL29" s="103"/>
      <c r="MYM29" s="103"/>
      <c r="MYN29" s="103"/>
      <c r="MYO29" s="103"/>
      <c r="MYP29" s="103"/>
      <c r="MYQ29" s="103"/>
      <c r="MYR29" s="103"/>
      <c r="MYS29" s="103"/>
      <c r="MYT29" s="103"/>
      <c r="MYU29" s="103"/>
      <c r="MYV29" s="103"/>
      <c r="MYW29" s="103"/>
      <c r="MYX29" s="103"/>
      <c r="MYY29" s="103"/>
      <c r="MYZ29" s="103"/>
      <c r="MZA29" s="103"/>
      <c r="MZB29" s="103"/>
      <c r="MZC29" s="103"/>
      <c r="MZD29" s="103"/>
      <c r="MZE29" s="103"/>
      <c r="MZF29" s="103"/>
      <c r="MZG29" s="103"/>
      <c r="MZH29" s="103"/>
      <c r="MZI29" s="103"/>
      <c r="MZJ29" s="103"/>
      <c r="MZK29" s="103"/>
      <c r="MZL29" s="103"/>
      <c r="MZM29" s="103"/>
      <c r="MZN29" s="103"/>
      <c r="MZO29" s="103"/>
      <c r="MZP29" s="103"/>
      <c r="MZQ29" s="103"/>
      <c r="MZR29" s="103"/>
      <c r="MZS29" s="103"/>
      <c r="MZT29" s="103"/>
      <c r="MZU29" s="103"/>
      <c r="MZV29" s="103"/>
      <c r="MZW29" s="103"/>
      <c r="MZX29" s="103"/>
      <c r="MZY29" s="103"/>
      <c r="MZZ29" s="103"/>
      <c r="NAA29" s="103"/>
      <c r="NAB29" s="103"/>
      <c r="NAC29" s="103"/>
      <c r="NAD29" s="103"/>
      <c r="NAE29" s="103"/>
      <c r="NAF29" s="103"/>
      <c r="NAG29" s="103"/>
      <c r="NAH29" s="103"/>
      <c r="NAI29" s="103"/>
      <c r="NAJ29" s="103"/>
      <c r="NAK29" s="103"/>
      <c r="NAL29" s="103"/>
      <c r="NAM29" s="103"/>
      <c r="NAN29" s="103"/>
      <c r="NAO29" s="103"/>
      <c r="NAP29" s="103"/>
      <c r="NAQ29" s="103"/>
      <c r="NAR29" s="103"/>
      <c r="NAS29" s="103"/>
      <c r="NAT29" s="103"/>
      <c r="NAU29" s="103"/>
      <c r="NAV29" s="103"/>
      <c r="NAW29" s="103"/>
      <c r="NAX29" s="103"/>
      <c r="NAY29" s="103"/>
      <c r="NAZ29" s="103"/>
      <c r="NBA29" s="103"/>
      <c r="NBB29" s="103"/>
      <c r="NBC29" s="103"/>
      <c r="NBD29" s="103"/>
      <c r="NBE29" s="103"/>
      <c r="NBF29" s="103"/>
      <c r="NBG29" s="103"/>
      <c r="NBH29" s="103"/>
      <c r="NBI29" s="103"/>
      <c r="NBJ29" s="103"/>
      <c r="NBK29" s="103"/>
      <c r="NBL29" s="103"/>
      <c r="NBM29" s="103"/>
      <c r="NBN29" s="103"/>
      <c r="NBO29" s="103"/>
      <c r="NBP29" s="103"/>
      <c r="NBQ29" s="103"/>
      <c r="NBR29" s="103"/>
      <c r="NBS29" s="103"/>
      <c r="NBT29" s="103"/>
      <c r="NBU29" s="103"/>
      <c r="NBV29" s="103"/>
      <c r="NBW29" s="103"/>
      <c r="NBX29" s="103"/>
      <c r="NBY29" s="103"/>
      <c r="NBZ29" s="103"/>
      <c r="NCA29" s="103"/>
      <c r="NCB29" s="103"/>
      <c r="NCC29" s="103"/>
      <c r="NCD29" s="103"/>
      <c r="NCE29" s="103"/>
      <c r="NCF29" s="103"/>
      <c r="NCG29" s="103"/>
      <c r="NCH29" s="103"/>
      <c r="NCI29" s="103"/>
      <c r="NCJ29" s="103"/>
      <c r="NCK29" s="103"/>
      <c r="NCL29" s="103"/>
      <c r="NCM29" s="103"/>
      <c r="NCN29" s="103"/>
      <c r="NCO29" s="103"/>
      <c r="NCP29" s="103"/>
      <c r="NCQ29" s="103"/>
      <c r="NCR29" s="103"/>
      <c r="NCS29" s="103"/>
      <c r="NCT29" s="103"/>
      <c r="NCU29" s="103"/>
      <c r="NCV29" s="103"/>
      <c r="NCW29" s="103"/>
      <c r="NCX29" s="103"/>
      <c r="NCY29" s="103"/>
      <c r="NCZ29" s="103"/>
      <c r="NDA29" s="103"/>
      <c r="NDB29" s="103"/>
      <c r="NDC29" s="103"/>
      <c r="NDD29" s="103"/>
      <c r="NDE29" s="103"/>
      <c r="NDF29" s="103"/>
      <c r="NDG29" s="103"/>
      <c r="NDH29" s="103"/>
      <c r="NDI29" s="103"/>
      <c r="NDJ29" s="103"/>
      <c r="NDK29" s="103"/>
      <c r="NDL29" s="103"/>
      <c r="NDM29" s="103"/>
      <c r="NDN29" s="103"/>
      <c r="NDO29" s="103"/>
      <c r="NDP29" s="103"/>
      <c r="NDQ29" s="103"/>
      <c r="NDR29" s="103"/>
      <c r="NDS29" s="103"/>
      <c r="NDT29" s="103"/>
      <c r="NDU29" s="103"/>
      <c r="NDV29" s="103"/>
      <c r="NDW29" s="103"/>
      <c r="NDX29" s="103"/>
      <c r="NDY29" s="103"/>
      <c r="NDZ29" s="103"/>
      <c r="NEA29" s="103"/>
      <c r="NEB29" s="103"/>
      <c r="NEC29" s="103"/>
      <c r="NED29" s="103"/>
      <c r="NEE29" s="103"/>
      <c r="NEF29" s="103"/>
      <c r="NEG29" s="103"/>
      <c r="NEH29" s="103"/>
      <c r="NEI29" s="103"/>
      <c r="NEJ29" s="103"/>
      <c r="NEK29" s="103"/>
      <c r="NEL29" s="103"/>
      <c r="NEM29" s="103"/>
      <c r="NEN29" s="103"/>
      <c r="NEO29" s="103"/>
      <c r="NEP29" s="103"/>
      <c r="NEQ29" s="103"/>
      <c r="NER29" s="103"/>
      <c r="NES29" s="103"/>
      <c r="NET29" s="103"/>
      <c r="NEU29" s="103"/>
      <c r="NEV29" s="103"/>
      <c r="NEW29" s="103"/>
      <c r="NEX29" s="103"/>
      <c r="NEY29" s="103"/>
      <c r="NEZ29" s="103"/>
      <c r="NFA29" s="103"/>
      <c r="NFB29" s="103"/>
      <c r="NFC29" s="103"/>
      <c r="NFD29" s="103"/>
      <c r="NFE29" s="103"/>
      <c r="NFF29" s="103"/>
      <c r="NFG29" s="103"/>
      <c r="NFH29" s="103"/>
      <c r="NFI29" s="103"/>
      <c r="NFJ29" s="103"/>
      <c r="NFK29" s="103"/>
      <c r="NFL29" s="103"/>
      <c r="NFM29" s="103"/>
      <c r="NFN29" s="103"/>
      <c r="NFO29" s="103"/>
      <c r="NFP29" s="103"/>
      <c r="NFQ29" s="103"/>
      <c r="NFR29" s="103"/>
      <c r="NFS29" s="103"/>
      <c r="NFT29" s="103"/>
      <c r="NFU29" s="103"/>
      <c r="NFV29" s="103"/>
      <c r="NFW29" s="103"/>
      <c r="NFX29" s="103"/>
      <c r="NFY29" s="103"/>
      <c r="NFZ29" s="103"/>
      <c r="NGA29" s="103"/>
      <c r="NGB29" s="103"/>
      <c r="NGC29" s="103"/>
      <c r="NGD29" s="103"/>
      <c r="NGE29" s="103"/>
      <c r="NGF29" s="103"/>
      <c r="NGG29" s="103"/>
      <c r="NGH29" s="103"/>
      <c r="NGI29" s="103"/>
      <c r="NGJ29" s="103"/>
      <c r="NGK29" s="103"/>
      <c r="NGL29" s="103"/>
      <c r="NGM29" s="103"/>
      <c r="NGN29" s="103"/>
      <c r="NGO29" s="103"/>
      <c r="NGP29" s="103"/>
      <c r="NGQ29" s="103"/>
      <c r="NGR29" s="103"/>
      <c r="NGS29" s="103"/>
      <c r="NGT29" s="103"/>
      <c r="NGU29" s="103"/>
      <c r="NGV29" s="103"/>
      <c r="NGW29" s="103"/>
      <c r="NGX29" s="103"/>
      <c r="NGY29" s="103"/>
      <c r="NGZ29" s="103"/>
      <c r="NHA29" s="103"/>
      <c r="NHB29" s="103"/>
      <c r="NHC29" s="103"/>
      <c r="NHD29" s="103"/>
      <c r="NHE29" s="103"/>
      <c r="NHF29" s="103"/>
      <c r="NHG29" s="103"/>
      <c r="NHH29" s="103"/>
      <c r="NHI29" s="103"/>
      <c r="NHJ29" s="103"/>
      <c r="NHK29" s="103"/>
      <c r="NHL29" s="103"/>
      <c r="NHM29" s="103"/>
      <c r="NHN29" s="103"/>
      <c r="NHO29" s="103"/>
      <c r="NHP29" s="103"/>
      <c r="NHQ29" s="103"/>
      <c r="NHR29" s="103"/>
      <c r="NHS29" s="103"/>
      <c r="NHT29" s="103"/>
      <c r="NHU29" s="103"/>
      <c r="NHV29" s="103"/>
      <c r="NHW29" s="103"/>
      <c r="NHX29" s="103"/>
      <c r="NHY29" s="103"/>
      <c r="NHZ29" s="103"/>
      <c r="NIA29" s="103"/>
      <c r="NIB29" s="103"/>
      <c r="NIC29" s="103"/>
      <c r="NID29" s="103"/>
      <c r="NIE29" s="103"/>
      <c r="NIF29" s="103"/>
      <c r="NIG29" s="103"/>
      <c r="NIH29" s="103"/>
      <c r="NII29" s="103"/>
      <c r="NIJ29" s="103"/>
      <c r="NIK29" s="103"/>
      <c r="NIL29" s="103"/>
      <c r="NIM29" s="103"/>
      <c r="NIN29" s="103"/>
      <c r="NIO29" s="103"/>
      <c r="NIP29" s="103"/>
      <c r="NIQ29" s="103"/>
      <c r="NIR29" s="103"/>
      <c r="NIS29" s="103"/>
      <c r="NIT29" s="103"/>
      <c r="NIU29" s="103"/>
      <c r="NIV29" s="103"/>
      <c r="NIW29" s="103"/>
      <c r="NIX29" s="103"/>
      <c r="NIY29" s="103"/>
      <c r="NIZ29" s="103"/>
      <c r="NJA29" s="103"/>
      <c r="NJB29" s="103"/>
      <c r="NJC29" s="103"/>
      <c r="NJD29" s="103"/>
      <c r="NJE29" s="103"/>
      <c r="NJF29" s="103"/>
      <c r="NJG29" s="103"/>
      <c r="NJH29" s="103"/>
      <c r="NJI29" s="103"/>
      <c r="NJJ29" s="103"/>
      <c r="NJK29" s="103"/>
      <c r="NJL29" s="103"/>
      <c r="NJM29" s="103"/>
      <c r="NJN29" s="103"/>
      <c r="NJO29" s="103"/>
      <c r="NJP29" s="103"/>
      <c r="NJQ29" s="103"/>
      <c r="NJR29" s="103"/>
      <c r="NJS29" s="103"/>
      <c r="NJT29" s="103"/>
      <c r="NJU29" s="103"/>
      <c r="NJV29" s="103"/>
      <c r="NJW29" s="103"/>
      <c r="NJX29" s="103"/>
      <c r="NJY29" s="103"/>
      <c r="NJZ29" s="103"/>
      <c r="NKA29" s="103"/>
      <c r="NKB29" s="103"/>
      <c r="NKC29" s="103"/>
      <c r="NKD29" s="103"/>
      <c r="NKE29" s="103"/>
      <c r="NKF29" s="103"/>
      <c r="NKG29" s="103"/>
      <c r="NKH29" s="103"/>
      <c r="NKI29" s="103"/>
      <c r="NKJ29" s="103"/>
      <c r="NKK29" s="103"/>
      <c r="NKL29" s="103"/>
      <c r="NKM29" s="103"/>
      <c r="NKN29" s="103"/>
      <c r="NKO29" s="103"/>
      <c r="NKP29" s="103"/>
      <c r="NKQ29" s="103"/>
      <c r="NKR29" s="103"/>
      <c r="NKS29" s="103"/>
      <c r="NKT29" s="103"/>
      <c r="NKU29" s="103"/>
      <c r="NKV29" s="103"/>
      <c r="NKW29" s="103"/>
      <c r="NKX29" s="103"/>
      <c r="NKY29" s="103"/>
      <c r="NKZ29" s="103"/>
      <c r="NLA29" s="103"/>
      <c r="NLB29" s="103"/>
      <c r="NLC29" s="103"/>
      <c r="NLD29" s="103"/>
      <c r="NLE29" s="103"/>
      <c r="NLF29" s="103"/>
      <c r="NLG29" s="103"/>
      <c r="NLH29" s="103"/>
      <c r="NLI29" s="103"/>
      <c r="NLJ29" s="103"/>
      <c r="NLK29" s="103"/>
      <c r="NLL29" s="103"/>
      <c r="NLM29" s="103"/>
      <c r="NLN29" s="103"/>
      <c r="NLO29" s="103"/>
      <c r="NLP29" s="103"/>
      <c r="NLQ29" s="103"/>
      <c r="NLR29" s="103"/>
      <c r="NLS29" s="103"/>
      <c r="NLT29" s="103"/>
      <c r="NLU29" s="103"/>
      <c r="NLV29" s="103"/>
      <c r="NLW29" s="103"/>
      <c r="NLX29" s="103"/>
      <c r="NLY29" s="103"/>
      <c r="NLZ29" s="103"/>
      <c r="NMA29" s="103"/>
      <c r="NMB29" s="103"/>
      <c r="NMC29" s="103"/>
      <c r="NMD29" s="103"/>
      <c r="NME29" s="103"/>
      <c r="NMF29" s="103"/>
      <c r="NMG29" s="103"/>
      <c r="NMH29" s="103"/>
      <c r="NMI29" s="103"/>
      <c r="NMJ29" s="103"/>
      <c r="NMK29" s="103"/>
      <c r="NML29" s="103"/>
      <c r="NMM29" s="103"/>
      <c r="NMN29" s="103"/>
      <c r="NMO29" s="103"/>
      <c r="NMP29" s="103"/>
      <c r="NMQ29" s="103"/>
      <c r="NMR29" s="103"/>
      <c r="NMS29" s="103"/>
      <c r="NMT29" s="103"/>
      <c r="NMU29" s="103"/>
      <c r="NMV29" s="103"/>
      <c r="NMW29" s="103"/>
      <c r="NMX29" s="103"/>
      <c r="NMY29" s="103"/>
      <c r="NMZ29" s="103"/>
      <c r="NNA29" s="103"/>
      <c r="NNB29" s="103"/>
      <c r="NNC29" s="103"/>
      <c r="NND29" s="103"/>
      <c r="NNE29" s="103"/>
      <c r="NNF29" s="103"/>
      <c r="NNG29" s="103"/>
      <c r="NNH29" s="103"/>
      <c r="NNI29" s="103"/>
      <c r="NNJ29" s="103"/>
      <c r="NNK29" s="103"/>
      <c r="NNL29" s="103"/>
      <c r="NNM29" s="103"/>
      <c r="NNN29" s="103"/>
      <c r="NNO29" s="103"/>
      <c r="NNP29" s="103"/>
      <c r="NNQ29" s="103"/>
      <c r="NNR29" s="103"/>
      <c r="NNS29" s="103"/>
      <c r="NNT29" s="103"/>
      <c r="NNU29" s="103"/>
      <c r="NNV29" s="103"/>
      <c r="NNW29" s="103"/>
      <c r="NNX29" s="103"/>
      <c r="NNY29" s="103"/>
      <c r="NNZ29" s="103"/>
      <c r="NOA29" s="103"/>
      <c r="NOB29" s="103"/>
      <c r="NOC29" s="103"/>
      <c r="NOD29" s="103"/>
      <c r="NOE29" s="103"/>
      <c r="NOF29" s="103"/>
      <c r="NOG29" s="103"/>
      <c r="NOH29" s="103"/>
      <c r="NOI29" s="103"/>
      <c r="NOJ29" s="103"/>
      <c r="NOK29" s="103"/>
      <c r="NOL29" s="103"/>
      <c r="NOM29" s="103"/>
      <c r="NON29" s="103"/>
      <c r="NOO29" s="103"/>
      <c r="NOP29" s="103"/>
      <c r="NOQ29" s="103"/>
      <c r="NOR29" s="103"/>
      <c r="NOS29" s="103"/>
      <c r="NOT29" s="103"/>
      <c r="NOU29" s="103"/>
      <c r="NOV29" s="103"/>
      <c r="NOW29" s="103"/>
      <c r="NOX29" s="103"/>
      <c r="NOY29" s="103"/>
      <c r="NOZ29" s="103"/>
      <c r="NPA29" s="103"/>
      <c r="NPB29" s="103"/>
      <c r="NPC29" s="103"/>
      <c r="NPD29" s="103"/>
      <c r="NPE29" s="103"/>
      <c r="NPF29" s="103"/>
      <c r="NPG29" s="103"/>
      <c r="NPH29" s="103"/>
      <c r="NPI29" s="103"/>
      <c r="NPJ29" s="103"/>
      <c r="NPK29" s="103"/>
      <c r="NPL29" s="103"/>
      <c r="NPM29" s="103"/>
      <c r="NPN29" s="103"/>
      <c r="NPO29" s="103"/>
      <c r="NPP29" s="103"/>
      <c r="NPQ29" s="103"/>
      <c r="NPR29" s="103"/>
      <c r="NPS29" s="103"/>
      <c r="NPT29" s="103"/>
      <c r="NPU29" s="103"/>
      <c r="NPV29" s="103"/>
      <c r="NPW29" s="103"/>
      <c r="NPX29" s="103"/>
      <c r="NPY29" s="103"/>
      <c r="NPZ29" s="103"/>
      <c r="NQA29" s="103"/>
      <c r="NQB29" s="103"/>
      <c r="NQC29" s="103"/>
      <c r="NQD29" s="103"/>
      <c r="NQE29" s="103"/>
      <c r="NQF29" s="103"/>
      <c r="NQG29" s="103"/>
      <c r="NQH29" s="103"/>
      <c r="NQI29" s="103"/>
      <c r="NQJ29" s="103"/>
      <c r="NQK29" s="103"/>
      <c r="NQL29" s="103"/>
      <c r="NQM29" s="103"/>
      <c r="NQN29" s="103"/>
      <c r="NQO29" s="103"/>
      <c r="NQP29" s="103"/>
      <c r="NQQ29" s="103"/>
      <c r="NQR29" s="103"/>
      <c r="NQS29" s="103"/>
      <c r="NQT29" s="103"/>
      <c r="NQU29" s="103"/>
      <c r="NQV29" s="103"/>
      <c r="NQW29" s="103"/>
      <c r="NQX29" s="103"/>
      <c r="NQY29" s="103"/>
      <c r="NQZ29" s="103"/>
      <c r="NRA29" s="103"/>
      <c r="NRB29" s="103"/>
      <c r="NRC29" s="103"/>
      <c r="NRD29" s="103"/>
      <c r="NRE29" s="103"/>
      <c r="NRF29" s="103"/>
      <c r="NRG29" s="103"/>
      <c r="NRH29" s="103"/>
      <c r="NRI29" s="103"/>
      <c r="NRJ29" s="103"/>
      <c r="NRK29" s="103"/>
      <c r="NRL29" s="103"/>
      <c r="NRM29" s="103"/>
      <c r="NRN29" s="103"/>
      <c r="NRO29" s="103"/>
      <c r="NRP29" s="103"/>
      <c r="NRQ29" s="103"/>
      <c r="NRR29" s="103"/>
      <c r="NRS29" s="103"/>
      <c r="NRT29" s="103"/>
      <c r="NRU29" s="103"/>
      <c r="NRV29" s="103"/>
      <c r="NRW29" s="103"/>
      <c r="NRX29" s="103"/>
      <c r="NRY29" s="103"/>
      <c r="NRZ29" s="103"/>
      <c r="NSA29" s="103"/>
      <c r="NSB29" s="103"/>
      <c r="NSC29" s="103"/>
      <c r="NSD29" s="103"/>
      <c r="NSE29" s="103"/>
      <c r="NSF29" s="103"/>
      <c r="NSG29" s="103"/>
      <c r="NSH29" s="103"/>
      <c r="NSI29" s="103"/>
      <c r="NSJ29" s="103"/>
      <c r="NSK29" s="103"/>
      <c r="NSL29" s="103"/>
      <c r="NSM29" s="103"/>
      <c r="NSN29" s="103"/>
      <c r="NSO29" s="103"/>
      <c r="NSP29" s="103"/>
      <c r="NSQ29" s="103"/>
      <c r="NSR29" s="103"/>
      <c r="NSS29" s="103"/>
      <c r="NST29" s="103"/>
      <c r="NSU29" s="103"/>
      <c r="NSV29" s="103"/>
      <c r="NSW29" s="103"/>
      <c r="NSX29" s="103"/>
      <c r="NSY29" s="103"/>
      <c r="NSZ29" s="103"/>
      <c r="NTA29" s="103"/>
      <c r="NTB29" s="103"/>
      <c r="NTC29" s="103"/>
      <c r="NTD29" s="103"/>
      <c r="NTE29" s="103"/>
      <c r="NTF29" s="103"/>
      <c r="NTG29" s="103"/>
      <c r="NTH29" s="103"/>
      <c r="NTI29" s="103"/>
      <c r="NTJ29" s="103"/>
      <c r="NTK29" s="103"/>
      <c r="NTL29" s="103"/>
      <c r="NTM29" s="103"/>
      <c r="NTN29" s="103"/>
      <c r="NTO29" s="103"/>
      <c r="NTP29" s="103"/>
      <c r="NTQ29" s="103"/>
      <c r="NTR29" s="103"/>
      <c r="NTS29" s="103"/>
      <c r="NTT29" s="103"/>
      <c r="NTU29" s="103"/>
      <c r="NTV29" s="103"/>
      <c r="NTW29" s="103"/>
      <c r="NTX29" s="103"/>
      <c r="NTY29" s="103"/>
      <c r="NTZ29" s="103"/>
      <c r="NUA29" s="103"/>
      <c r="NUB29" s="103"/>
      <c r="NUC29" s="103"/>
      <c r="NUD29" s="103"/>
      <c r="NUE29" s="103"/>
      <c r="NUF29" s="103"/>
      <c r="NUG29" s="103"/>
      <c r="NUH29" s="103"/>
      <c r="NUI29" s="103"/>
      <c r="NUJ29" s="103"/>
      <c r="NUK29" s="103"/>
      <c r="NUL29" s="103"/>
      <c r="NUM29" s="103"/>
      <c r="NUN29" s="103"/>
      <c r="NUO29" s="103"/>
      <c r="NUP29" s="103"/>
      <c r="NUQ29" s="103"/>
      <c r="NUR29" s="103"/>
      <c r="NUS29" s="103"/>
      <c r="NUT29" s="103"/>
      <c r="NUU29" s="103"/>
      <c r="NUV29" s="103"/>
      <c r="NUW29" s="103"/>
      <c r="NUX29" s="103"/>
      <c r="NUY29" s="103"/>
      <c r="NUZ29" s="103"/>
      <c r="NVA29" s="103"/>
      <c r="NVB29" s="103"/>
      <c r="NVC29" s="103"/>
      <c r="NVD29" s="103"/>
      <c r="NVE29" s="103"/>
      <c r="NVF29" s="103"/>
      <c r="NVG29" s="103"/>
      <c r="NVH29" s="103"/>
      <c r="NVI29" s="103"/>
      <c r="NVJ29" s="103"/>
      <c r="NVK29" s="103"/>
      <c r="NVL29" s="103"/>
      <c r="NVM29" s="103"/>
      <c r="NVN29" s="103"/>
      <c r="NVO29" s="103"/>
      <c r="NVP29" s="103"/>
      <c r="NVQ29" s="103"/>
      <c r="NVR29" s="103"/>
      <c r="NVS29" s="103"/>
      <c r="NVT29" s="103"/>
      <c r="NVU29" s="103"/>
      <c r="NVV29" s="103"/>
      <c r="NVW29" s="103"/>
      <c r="NVX29" s="103"/>
      <c r="NVY29" s="103"/>
      <c r="NVZ29" s="103"/>
      <c r="NWA29" s="103"/>
      <c r="NWB29" s="103"/>
      <c r="NWC29" s="103"/>
      <c r="NWD29" s="103"/>
      <c r="NWE29" s="103"/>
      <c r="NWF29" s="103"/>
      <c r="NWG29" s="103"/>
      <c r="NWH29" s="103"/>
      <c r="NWI29" s="103"/>
      <c r="NWJ29" s="103"/>
      <c r="NWK29" s="103"/>
      <c r="NWL29" s="103"/>
      <c r="NWM29" s="103"/>
      <c r="NWN29" s="103"/>
      <c r="NWO29" s="103"/>
      <c r="NWP29" s="103"/>
      <c r="NWQ29" s="103"/>
      <c r="NWR29" s="103"/>
      <c r="NWS29" s="103"/>
      <c r="NWT29" s="103"/>
      <c r="NWU29" s="103"/>
      <c r="NWV29" s="103"/>
      <c r="NWW29" s="103"/>
      <c r="NWX29" s="103"/>
      <c r="NWY29" s="103"/>
      <c r="NWZ29" s="103"/>
      <c r="NXA29" s="103"/>
      <c r="NXB29" s="103"/>
      <c r="NXC29" s="103"/>
      <c r="NXD29" s="103"/>
      <c r="NXE29" s="103"/>
      <c r="NXF29" s="103"/>
      <c r="NXG29" s="103"/>
      <c r="NXH29" s="103"/>
      <c r="NXI29" s="103"/>
      <c r="NXJ29" s="103"/>
      <c r="NXK29" s="103"/>
      <c r="NXL29" s="103"/>
      <c r="NXM29" s="103"/>
      <c r="NXN29" s="103"/>
      <c r="NXO29" s="103"/>
      <c r="NXP29" s="103"/>
      <c r="NXQ29" s="103"/>
      <c r="NXR29" s="103"/>
      <c r="NXS29" s="103"/>
      <c r="NXT29" s="103"/>
      <c r="NXU29" s="103"/>
      <c r="NXV29" s="103"/>
      <c r="NXW29" s="103"/>
      <c r="NXX29" s="103"/>
      <c r="NXY29" s="103"/>
      <c r="NXZ29" s="103"/>
      <c r="NYA29" s="103"/>
      <c r="NYB29" s="103"/>
      <c r="NYC29" s="103"/>
      <c r="NYD29" s="103"/>
      <c r="NYE29" s="103"/>
      <c r="NYF29" s="103"/>
      <c r="NYG29" s="103"/>
      <c r="NYH29" s="103"/>
      <c r="NYI29" s="103"/>
      <c r="NYJ29" s="103"/>
      <c r="NYK29" s="103"/>
      <c r="NYL29" s="103"/>
      <c r="NYM29" s="103"/>
      <c r="NYN29" s="103"/>
      <c r="NYO29" s="103"/>
      <c r="NYP29" s="103"/>
      <c r="NYQ29" s="103"/>
      <c r="NYR29" s="103"/>
      <c r="NYS29" s="103"/>
      <c r="NYT29" s="103"/>
      <c r="NYU29" s="103"/>
      <c r="NYV29" s="103"/>
      <c r="NYW29" s="103"/>
      <c r="NYX29" s="103"/>
      <c r="NYY29" s="103"/>
      <c r="NYZ29" s="103"/>
      <c r="NZA29" s="103"/>
      <c r="NZB29" s="103"/>
      <c r="NZC29" s="103"/>
      <c r="NZD29" s="103"/>
      <c r="NZE29" s="103"/>
      <c r="NZF29" s="103"/>
      <c r="NZG29" s="103"/>
      <c r="NZH29" s="103"/>
      <c r="NZI29" s="103"/>
      <c r="NZJ29" s="103"/>
      <c r="NZK29" s="103"/>
      <c r="NZL29" s="103"/>
      <c r="NZM29" s="103"/>
      <c r="NZN29" s="103"/>
      <c r="NZO29" s="103"/>
      <c r="NZP29" s="103"/>
      <c r="NZQ29" s="103"/>
      <c r="NZR29" s="103"/>
      <c r="NZS29" s="103"/>
      <c r="NZT29" s="103"/>
      <c r="NZU29" s="103"/>
      <c r="NZV29" s="103"/>
      <c r="NZW29" s="103"/>
      <c r="NZX29" s="103"/>
      <c r="NZY29" s="103"/>
      <c r="NZZ29" s="103"/>
      <c r="OAA29" s="103"/>
      <c r="OAB29" s="103"/>
      <c r="OAC29" s="103"/>
      <c r="OAD29" s="103"/>
      <c r="OAE29" s="103"/>
      <c r="OAF29" s="103"/>
      <c r="OAG29" s="103"/>
      <c r="OAH29" s="103"/>
      <c r="OAI29" s="103"/>
      <c r="OAJ29" s="103"/>
      <c r="OAK29" s="103"/>
      <c r="OAL29" s="103"/>
      <c r="OAM29" s="103"/>
      <c r="OAN29" s="103"/>
      <c r="OAO29" s="103"/>
      <c r="OAP29" s="103"/>
      <c r="OAQ29" s="103"/>
      <c r="OAR29" s="103"/>
      <c r="OAS29" s="103"/>
      <c r="OAT29" s="103"/>
      <c r="OAU29" s="103"/>
      <c r="OAV29" s="103"/>
      <c r="OAW29" s="103"/>
      <c r="OAX29" s="103"/>
      <c r="OAY29" s="103"/>
      <c r="OAZ29" s="103"/>
      <c r="OBA29" s="103"/>
      <c r="OBB29" s="103"/>
      <c r="OBC29" s="103"/>
      <c r="OBD29" s="103"/>
      <c r="OBE29" s="103"/>
      <c r="OBF29" s="103"/>
      <c r="OBG29" s="103"/>
      <c r="OBH29" s="103"/>
      <c r="OBI29" s="103"/>
      <c r="OBJ29" s="103"/>
      <c r="OBK29" s="103"/>
      <c r="OBL29" s="103"/>
      <c r="OBM29" s="103"/>
      <c r="OBN29" s="103"/>
      <c r="OBO29" s="103"/>
      <c r="OBP29" s="103"/>
      <c r="OBQ29" s="103"/>
      <c r="OBR29" s="103"/>
      <c r="OBS29" s="103"/>
      <c r="OBT29" s="103"/>
      <c r="OBU29" s="103"/>
      <c r="OBV29" s="103"/>
      <c r="OBW29" s="103"/>
      <c r="OBX29" s="103"/>
      <c r="OBY29" s="103"/>
      <c r="OBZ29" s="103"/>
      <c r="OCA29" s="103"/>
      <c r="OCB29" s="103"/>
      <c r="OCC29" s="103"/>
      <c r="OCD29" s="103"/>
      <c r="OCE29" s="103"/>
      <c r="OCF29" s="103"/>
      <c r="OCG29" s="103"/>
      <c r="OCH29" s="103"/>
      <c r="OCI29" s="103"/>
      <c r="OCJ29" s="103"/>
      <c r="OCK29" s="103"/>
      <c r="OCL29" s="103"/>
      <c r="OCM29" s="103"/>
      <c r="OCN29" s="103"/>
      <c r="OCO29" s="103"/>
      <c r="OCP29" s="103"/>
      <c r="OCQ29" s="103"/>
      <c r="OCR29" s="103"/>
      <c r="OCS29" s="103"/>
      <c r="OCT29" s="103"/>
      <c r="OCU29" s="103"/>
      <c r="OCV29" s="103"/>
      <c r="OCW29" s="103"/>
      <c r="OCX29" s="103"/>
      <c r="OCY29" s="103"/>
      <c r="OCZ29" s="103"/>
      <c r="ODA29" s="103"/>
      <c r="ODB29" s="103"/>
      <c r="ODC29" s="103"/>
      <c r="ODD29" s="103"/>
      <c r="ODE29" s="103"/>
      <c r="ODF29" s="103"/>
      <c r="ODG29" s="103"/>
      <c r="ODH29" s="103"/>
      <c r="ODI29" s="103"/>
      <c r="ODJ29" s="103"/>
      <c r="ODK29" s="103"/>
      <c r="ODL29" s="103"/>
      <c r="ODM29" s="103"/>
      <c r="ODN29" s="103"/>
      <c r="ODO29" s="103"/>
      <c r="ODP29" s="103"/>
      <c r="ODQ29" s="103"/>
      <c r="ODR29" s="103"/>
      <c r="ODS29" s="103"/>
      <c r="ODT29" s="103"/>
      <c r="ODU29" s="103"/>
      <c r="ODV29" s="103"/>
      <c r="ODW29" s="103"/>
      <c r="ODX29" s="103"/>
      <c r="ODY29" s="103"/>
      <c r="ODZ29" s="103"/>
      <c r="OEA29" s="103"/>
      <c r="OEB29" s="103"/>
      <c r="OEC29" s="103"/>
      <c r="OED29" s="103"/>
      <c r="OEE29" s="103"/>
      <c r="OEF29" s="103"/>
      <c r="OEG29" s="103"/>
      <c r="OEH29" s="103"/>
      <c r="OEI29" s="103"/>
      <c r="OEJ29" s="103"/>
      <c r="OEK29" s="103"/>
      <c r="OEL29" s="103"/>
      <c r="OEM29" s="103"/>
      <c r="OEN29" s="103"/>
      <c r="OEO29" s="103"/>
      <c r="OEP29" s="103"/>
      <c r="OEQ29" s="103"/>
      <c r="OER29" s="103"/>
      <c r="OES29" s="103"/>
      <c r="OET29" s="103"/>
      <c r="OEU29" s="103"/>
      <c r="OEV29" s="103"/>
      <c r="OEW29" s="103"/>
      <c r="OEX29" s="103"/>
      <c r="OEY29" s="103"/>
      <c r="OEZ29" s="103"/>
      <c r="OFA29" s="103"/>
      <c r="OFB29" s="103"/>
      <c r="OFC29" s="103"/>
      <c r="OFD29" s="103"/>
      <c r="OFE29" s="103"/>
      <c r="OFF29" s="103"/>
      <c r="OFG29" s="103"/>
      <c r="OFH29" s="103"/>
      <c r="OFI29" s="103"/>
      <c r="OFJ29" s="103"/>
      <c r="OFK29" s="103"/>
      <c r="OFL29" s="103"/>
      <c r="OFM29" s="103"/>
      <c r="OFN29" s="103"/>
      <c r="OFO29" s="103"/>
      <c r="OFP29" s="103"/>
      <c r="OFQ29" s="103"/>
      <c r="OFR29" s="103"/>
      <c r="OFS29" s="103"/>
      <c r="OFT29" s="103"/>
      <c r="OFU29" s="103"/>
      <c r="OFV29" s="103"/>
      <c r="OFW29" s="103"/>
      <c r="OFX29" s="103"/>
      <c r="OFY29" s="103"/>
      <c r="OFZ29" s="103"/>
      <c r="OGA29" s="103"/>
      <c r="OGB29" s="103"/>
      <c r="OGC29" s="103"/>
      <c r="OGD29" s="103"/>
      <c r="OGE29" s="103"/>
      <c r="OGF29" s="103"/>
      <c r="OGG29" s="103"/>
      <c r="OGH29" s="103"/>
      <c r="OGI29" s="103"/>
      <c r="OGJ29" s="103"/>
      <c r="OGK29" s="103"/>
      <c r="OGL29" s="103"/>
      <c r="OGM29" s="103"/>
      <c r="OGN29" s="103"/>
      <c r="OGO29" s="103"/>
      <c r="OGP29" s="103"/>
      <c r="OGQ29" s="103"/>
      <c r="OGR29" s="103"/>
      <c r="OGS29" s="103"/>
      <c r="OGT29" s="103"/>
      <c r="OGU29" s="103"/>
      <c r="OGV29" s="103"/>
      <c r="OGW29" s="103"/>
      <c r="OGX29" s="103"/>
      <c r="OGY29" s="103"/>
      <c r="OGZ29" s="103"/>
      <c r="OHA29" s="103"/>
      <c r="OHB29" s="103"/>
      <c r="OHC29" s="103"/>
      <c r="OHD29" s="103"/>
      <c r="OHE29" s="103"/>
      <c r="OHF29" s="103"/>
      <c r="OHG29" s="103"/>
      <c r="OHH29" s="103"/>
      <c r="OHI29" s="103"/>
      <c r="OHJ29" s="103"/>
      <c r="OHK29" s="103"/>
      <c r="OHL29" s="103"/>
      <c r="OHM29" s="103"/>
      <c r="OHN29" s="103"/>
      <c r="OHO29" s="103"/>
      <c r="OHP29" s="103"/>
      <c r="OHQ29" s="103"/>
      <c r="OHR29" s="103"/>
      <c r="OHS29" s="103"/>
      <c r="OHT29" s="103"/>
      <c r="OHU29" s="103"/>
      <c r="OHV29" s="103"/>
      <c r="OHW29" s="103"/>
      <c r="OHX29" s="103"/>
      <c r="OHY29" s="103"/>
      <c r="OHZ29" s="103"/>
      <c r="OIA29" s="103"/>
      <c r="OIB29" s="103"/>
      <c r="OIC29" s="103"/>
      <c r="OID29" s="103"/>
      <c r="OIE29" s="103"/>
      <c r="OIF29" s="103"/>
      <c r="OIG29" s="103"/>
      <c r="OIH29" s="103"/>
      <c r="OII29" s="103"/>
      <c r="OIJ29" s="103"/>
      <c r="OIK29" s="103"/>
      <c r="OIL29" s="103"/>
      <c r="OIM29" s="103"/>
      <c r="OIN29" s="103"/>
      <c r="OIO29" s="103"/>
      <c r="OIP29" s="103"/>
      <c r="OIQ29" s="103"/>
      <c r="OIR29" s="103"/>
      <c r="OIS29" s="103"/>
      <c r="OIT29" s="103"/>
      <c r="OIU29" s="103"/>
      <c r="OIV29" s="103"/>
      <c r="OIW29" s="103"/>
      <c r="OIX29" s="103"/>
      <c r="OIY29" s="103"/>
      <c r="OIZ29" s="103"/>
      <c r="OJA29" s="103"/>
      <c r="OJB29" s="103"/>
      <c r="OJC29" s="103"/>
      <c r="OJD29" s="103"/>
      <c r="OJE29" s="103"/>
      <c r="OJF29" s="103"/>
      <c r="OJG29" s="103"/>
      <c r="OJH29" s="103"/>
      <c r="OJI29" s="103"/>
      <c r="OJJ29" s="103"/>
      <c r="OJK29" s="103"/>
      <c r="OJL29" s="103"/>
      <c r="OJM29" s="103"/>
      <c r="OJN29" s="103"/>
      <c r="OJO29" s="103"/>
      <c r="OJP29" s="103"/>
      <c r="OJQ29" s="103"/>
      <c r="OJR29" s="103"/>
      <c r="OJS29" s="103"/>
      <c r="OJT29" s="103"/>
      <c r="OJU29" s="103"/>
      <c r="OJV29" s="103"/>
      <c r="OJW29" s="103"/>
      <c r="OJX29" s="103"/>
      <c r="OJY29" s="103"/>
      <c r="OJZ29" s="103"/>
      <c r="OKA29" s="103"/>
      <c r="OKB29" s="103"/>
      <c r="OKC29" s="103"/>
      <c r="OKD29" s="103"/>
      <c r="OKE29" s="103"/>
      <c r="OKF29" s="103"/>
      <c r="OKG29" s="103"/>
      <c r="OKH29" s="103"/>
      <c r="OKI29" s="103"/>
      <c r="OKJ29" s="103"/>
      <c r="OKK29" s="103"/>
      <c r="OKL29" s="103"/>
      <c r="OKM29" s="103"/>
      <c r="OKN29" s="103"/>
      <c r="OKO29" s="103"/>
      <c r="OKP29" s="103"/>
      <c r="OKQ29" s="103"/>
      <c r="OKR29" s="103"/>
      <c r="OKS29" s="103"/>
      <c r="OKT29" s="103"/>
      <c r="OKU29" s="103"/>
      <c r="OKV29" s="103"/>
      <c r="OKW29" s="103"/>
      <c r="OKX29" s="103"/>
      <c r="OKY29" s="103"/>
      <c r="OKZ29" s="103"/>
      <c r="OLA29" s="103"/>
      <c r="OLB29" s="103"/>
      <c r="OLC29" s="103"/>
      <c r="OLD29" s="103"/>
      <c r="OLE29" s="103"/>
      <c r="OLF29" s="103"/>
      <c r="OLG29" s="103"/>
      <c r="OLH29" s="103"/>
      <c r="OLI29" s="103"/>
      <c r="OLJ29" s="103"/>
      <c r="OLK29" s="103"/>
      <c r="OLL29" s="103"/>
      <c r="OLM29" s="103"/>
      <c r="OLN29" s="103"/>
      <c r="OLO29" s="103"/>
      <c r="OLP29" s="103"/>
      <c r="OLQ29" s="103"/>
      <c r="OLR29" s="103"/>
      <c r="OLS29" s="103"/>
      <c r="OLT29" s="103"/>
      <c r="OLU29" s="103"/>
      <c r="OLV29" s="103"/>
      <c r="OLW29" s="103"/>
      <c r="OLX29" s="103"/>
      <c r="OLY29" s="103"/>
      <c r="OLZ29" s="103"/>
      <c r="OMA29" s="103"/>
      <c r="OMB29" s="103"/>
      <c r="OMC29" s="103"/>
      <c r="OMD29" s="103"/>
      <c r="OME29" s="103"/>
      <c r="OMF29" s="103"/>
      <c r="OMG29" s="103"/>
      <c r="OMH29" s="103"/>
      <c r="OMI29" s="103"/>
      <c r="OMJ29" s="103"/>
      <c r="OMK29" s="103"/>
      <c r="OML29" s="103"/>
      <c r="OMM29" s="103"/>
      <c r="OMN29" s="103"/>
      <c r="OMO29" s="103"/>
      <c r="OMP29" s="103"/>
      <c r="OMQ29" s="103"/>
      <c r="OMR29" s="103"/>
      <c r="OMS29" s="103"/>
      <c r="OMT29" s="103"/>
      <c r="OMU29" s="103"/>
      <c r="OMV29" s="103"/>
      <c r="OMW29" s="103"/>
      <c r="OMX29" s="103"/>
      <c r="OMY29" s="103"/>
      <c r="OMZ29" s="103"/>
      <c r="ONA29" s="103"/>
      <c r="ONB29" s="103"/>
      <c r="ONC29" s="103"/>
      <c r="OND29" s="103"/>
      <c r="ONE29" s="103"/>
      <c r="ONF29" s="103"/>
      <c r="ONG29" s="103"/>
      <c r="ONH29" s="103"/>
      <c r="ONI29" s="103"/>
      <c r="ONJ29" s="103"/>
      <c r="ONK29" s="103"/>
      <c r="ONL29" s="103"/>
      <c r="ONM29" s="103"/>
      <c r="ONN29" s="103"/>
      <c r="ONO29" s="103"/>
      <c r="ONP29" s="103"/>
      <c r="ONQ29" s="103"/>
      <c r="ONR29" s="103"/>
      <c r="ONS29" s="103"/>
      <c r="ONT29" s="103"/>
      <c r="ONU29" s="103"/>
      <c r="ONV29" s="103"/>
      <c r="ONW29" s="103"/>
      <c r="ONX29" s="103"/>
      <c r="ONY29" s="103"/>
      <c r="ONZ29" s="103"/>
      <c r="OOA29" s="103"/>
      <c r="OOB29" s="103"/>
      <c r="OOC29" s="103"/>
      <c r="OOD29" s="103"/>
      <c r="OOE29" s="103"/>
      <c r="OOF29" s="103"/>
      <c r="OOG29" s="103"/>
      <c r="OOH29" s="103"/>
      <c r="OOI29" s="103"/>
      <c r="OOJ29" s="103"/>
      <c r="OOK29" s="103"/>
      <c r="OOL29" s="103"/>
      <c r="OOM29" s="103"/>
      <c r="OON29" s="103"/>
      <c r="OOO29" s="103"/>
      <c r="OOP29" s="103"/>
      <c r="OOQ29" s="103"/>
      <c r="OOR29" s="103"/>
      <c r="OOS29" s="103"/>
      <c r="OOT29" s="103"/>
      <c r="OOU29" s="103"/>
      <c r="OOV29" s="103"/>
      <c r="OOW29" s="103"/>
      <c r="OOX29" s="103"/>
      <c r="OOY29" s="103"/>
      <c r="OOZ29" s="103"/>
      <c r="OPA29" s="103"/>
      <c r="OPB29" s="103"/>
      <c r="OPC29" s="103"/>
      <c r="OPD29" s="103"/>
      <c r="OPE29" s="103"/>
      <c r="OPF29" s="103"/>
      <c r="OPG29" s="103"/>
      <c r="OPH29" s="103"/>
      <c r="OPI29" s="103"/>
      <c r="OPJ29" s="103"/>
      <c r="OPK29" s="103"/>
      <c r="OPL29" s="103"/>
      <c r="OPM29" s="103"/>
      <c r="OPN29" s="103"/>
      <c r="OPO29" s="103"/>
      <c r="OPP29" s="103"/>
      <c r="OPQ29" s="103"/>
      <c r="OPR29" s="103"/>
      <c r="OPS29" s="103"/>
      <c r="OPT29" s="103"/>
      <c r="OPU29" s="103"/>
      <c r="OPV29" s="103"/>
      <c r="OPW29" s="103"/>
      <c r="OPX29" s="103"/>
      <c r="OPY29" s="103"/>
      <c r="OPZ29" s="103"/>
      <c r="OQA29" s="103"/>
      <c r="OQB29" s="103"/>
      <c r="OQC29" s="103"/>
      <c r="OQD29" s="103"/>
      <c r="OQE29" s="103"/>
      <c r="OQF29" s="103"/>
      <c r="OQG29" s="103"/>
      <c r="OQH29" s="103"/>
      <c r="OQI29" s="103"/>
      <c r="OQJ29" s="103"/>
      <c r="OQK29" s="103"/>
      <c r="OQL29" s="103"/>
      <c r="OQM29" s="103"/>
      <c r="OQN29" s="103"/>
      <c r="OQO29" s="103"/>
      <c r="OQP29" s="103"/>
      <c r="OQQ29" s="103"/>
      <c r="OQR29" s="103"/>
      <c r="OQS29" s="103"/>
      <c r="OQT29" s="103"/>
      <c r="OQU29" s="103"/>
      <c r="OQV29" s="103"/>
      <c r="OQW29" s="103"/>
      <c r="OQX29" s="103"/>
      <c r="OQY29" s="103"/>
      <c r="OQZ29" s="103"/>
      <c r="ORA29" s="103"/>
      <c r="ORB29" s="103"/>
      <c r="ORC29" s="103"/>
      <c r="ORD29" s="103"/>
      <c r="ORE29" s="103"/>
      <c r="ORF29" s="103"/>
      <c r="ORG29" s="103"/>
      <c r="ORH29" s="103"/>
      <c r="ORI29" s="103"/>
      <c r="ORJ29" s="103"/>
      <c r="ORK29" s="103"/>
      <c r="ORL29" s="103"/>
      <c r="ORM29" s="103"/>
      <c r="ORN29" s="103"/>
      <c r="ORO29" s="103"/>
      <c r="ORP29" s="103"/>
      <c r="ORQ29" s="103"/>
      <c r="ORR29" s="103"/>
      <c r="ORS29" s="103"/>
      <c r="ORT29" s="103"/>
      <c r="ORU29" s="103"/>
      <c r="ORV29" s="103"/>
      <c r="ORW29" s="103"/>
      <c r="ORX29" s="103"/>
      <c r="ORY29" s="103"/>
      <c r="ORZ29" s="103"/>
      <c r="OSA29" s="103"/>
      <c r="OSB29" s="103"/>
      <c r="OSC29" s="103"/>
      <c r="OSD29" s="103"/>
      <c r="OSE29" s="103"/>
      <c r="OSF29" s="103"/>
      <c r="OSG29" s="103"/>
      <c r="OSH29" s="103"/>
      <c r="OSI29" s="103"/>
      <c r="OSJ29" s="103"/>
      <c r="OSK29" s="103"/>
      <c r="OSL29" s="103"/>
      <c r="OSM29" s="103"/>
      <c r="OSN29" s="103"/>
      <c r="OSO29" s="103"/>
      <c r="OSP29" s="103"/>
      <c r="OSQ29" s="103"/>
      <c r="OSR29" s="103"/>
      <c r="OSS29" s="103"/>
      <c r="OST29" s="103"/>
      <c r="OSU29" s="103"/>
      <c r="OSV29" s="103"/>
      <c r="OSW29" s="103"/>
      <c r="OSX29" s="103"/>
      <c r="OSY29" s="103"/>
      <c r="OSZ29" s="103"/>
      <c r="OTA29" s="103"/>
      <c r="OTB29" s="103"/>
      <c r="OTC29" s="103"/>
      <c r="OTD29" s="103"/>
      <c r="OTE29" s="103"/>
      <c r="OTF29" s="103"/>
      <c r="OTG29" s="103"/>
      <c r="OTH29" s="103"/>
      <c r="OTI29" s="103"/>
      <c r="OTJ29" s="103"/>
      <c r="OTK29" s="103"/>
      <c r="OTL29" s="103"/>
      <c r="OTM29" s="103"/>
      <c r="OTN29" s="103"/>
      <c r="OTO29" s="103"/>
      <c r="OTP29" s="103"/>
      <c r="OTQ29" s="103"/>
      <c r="OTR29" s="103"/>
      <c r="OTS29" s="103"/>
      <c r="OTT29" s="103"/>
      <c r="OTU29" s="103"/>
      <c r="OTV29" s="103"/>
      <c r="OTW29" s="103"/>
      <c r="OTX29" s="103"/>
      <c r="OTY29" s="103"/>
      <c r="OTZ29" s="103"/>
      <c r="OUA29" s="103"/>
      <c r="OUB29" s="103"/>
      <c r="OUC29" s="103"/>
      <c r="OUD29" s="103"/>
      <c r="OUE29" s="103"/>
      <c r="OUF29" s="103"/>
      <c r="OUG29" s="103"/>
      <c r="OUH29" s="103"/>
      <c r="OUI29" s="103"/>
      <c r="OUJ29" s="103"/>
      <c r="OUK29" s="103"/>
      <c r="OUL29" s="103"/>
      <c r="OUM29" s="103"/>
      <c r="OUN29" s="103"/>
      <c r="OUO29" s="103"/>
      <c r="OUP29" s="103"/>
      <c r="OUQ29" s="103"/>
      <c r="OUR29" s="103"/>
      <c r="OUS29" s="103"/>
      <c r="OUT29" s="103"/>
      <c r="OUU29" s="103"/>
      <c r="OUV29" s="103"/>
      <c r="OUW29" s="103"/>
      <c r="OUX29" s="103"/>
      <c r="OUY29" s="103"/>
      <c r="OUZ29" s="103"/>
      <c r="OVA29" s="103"/>
      <c r="OVB29" s="103"/>
      <c r="OVC29" s="103"/>
      <c r="OVD29" s="103"/>
      <c r="OVE29" s="103"/>
      <c r="OVF29" s="103"/>
      <c r="OVG29" s="103"/>
      <c r="OVH29" s="103"/>
      <c r="OVI29" s="103"/>
      <c r="OVJ29" s="103"/>
      <c r="OVK29" s="103"/>
      <c r="OVL29" s="103"/>
      <c r="OVM29" s="103"/>
      <c r="OVN29" s="103"/>
      <c r="OVO29" s="103"/>
      <c r="OVP29" s="103"/>
      <c r="OVQ29" s="103"/>
      <c r="OVR29" s="103"/>
      <c r="OVS29" s="103"/>
      <c r="OVT29" s="103"/>
      <c r="OVU29" s="103"/>
      <c r="OVV29" s="103"/>
      <c r="OVW29" s="103"/>
      <c r="OVX29" s="103"/>
      <c r="OVY29" s="103"/>
      <c r="OVZ29" s="103"/>
      <c r="OWA29" s="103"/>
      <c r="OWB29" s="103"/>
      <c r="OWC29" s="103"/>
      <c r="OWD29" s="103"/>
      <c r="OWE29" s="103"/>
      <c r="OWF29" s="103"/>
      <c r="OWG29" s="103"/>
      <c r="OWH29" s="103"/>
      <c r="OWI29" s="103"/>
      <c r="OWJ29" s="103"/>
      <c r="OWK29" s="103"/>
      <c r="OWL29" s="103"/>
      <c r="OWM29" s="103"/>
      <c r="OWN29" s="103"/>
      <c r="OWO29" s="103"/>
      <c r="OWP29" s="103"/>
      <c r="OWQ29" s="103"/>
      <c r="OWR29" s="103"/>
      <c r="OWS29" s="103"/>
      <c r="OWT29" s="103"/>
      <c r="OWU29" s="103"/>
      <c r="OWV29" s="103"/>
      <c r="OWW29" s="103"/>
      <c r="OWX29" s="103"/>
      <c r="OWY29" s="103"/>
      <c r="OWZ29" s="103"/>
      <c r="OXA29" s="103"/>
      <c r="OXB29" s="103"/>
      <c r="OXC29" s="103"/>
      <c r="OXD29" s="103"/>
      <c r="OXE29" s="103"/>
      <c r="OXF29" s="103"/>
      <c r="OXG29" s="103"/>
      <c r="OXH29" s="103"/>
      <c r="OXI29" s="103"/>
      <c r="OXJ29" s="103"/>
      <c r="OXK29" s="103"/>
      <c r="OXL29" s="103"/>
      <c r="OXM29" s="103"/>
      <c r="OXN29" s="103"/>
      <c r="OXO29" s="103"/>
      <c r="OXP29" s="103"/>
      <c r="OXQ29" s="103"/>
      <c r="OXR29" s="103"/>
      <c r="OXS29" s="103"/>
      <c r="OXT29" s="103"/>
      <c r="OXU29" s="103"/>
      <c r="OXV29" s="103"/>
      <c r="OXW29" s="103"/>
      <c r="OXX29" s="103"/>
      <c r="OXY29" s="103"/>
      <c r="OXZ29" s="103"/>
      <c r="OYA29" s="103"/>
      <c r="OYB29" s="103"/>
      <c r="OYC29" s="103"/>
      <c r="OYD29" s="103"/>
      <c r="OYE29" s="103"/>
      <c r="OYF29" s="103"/>
      <c r="OYG29" s="103"/>
      <c r="OYH29" s="103"/>
      <c r="OYI29" s="103"/>
      <c r="OYJ29" s="103"/>
      <c r="OYK29" s="103"/>
      <c r="OYL29" s="103"/>
      <c r="OYM29" s="103"/>
      <c r="OYN29" s="103"/>
      <c r="OYO29" s="103"/>
      <c r="OYP29" s="103"/>
      <c r="OYQ29" s="103"/>
      <c r="OYR29" s="103"/>
      <c r="OYS29" s="103"/>
      <c r="OYT29" s="103"/>
      <c r="OYU29" s="103"/>
      <c r="OYV29" s="103"/>
      <c r="OYW29" s="103"/>
      <c r="OYX29" s="103"/>
      <c r="OYY29" s="103"/>
      <c r="OYZ29" s="103"/>
      <c r="OZA29" s="103"/>
      <c r="OZB29" s="103"/>
      <c r="OZC29" s="103"/>
      <c r="OZD29" s="103"/>
      <c r="OZE29" s="103"/>
      <c r="OZF29" s="103"/>
      <c r="OZG29" s="103"/>
      <c r="OZH29" s="103"/>
      <c r="OZI29" s="103"/>
      <c r="OZJ29" s="103"/>
      <c r="OZK29" s="103"/>
      <c r="OZL29" s="103"/>
      <c r="OZM29" s="103"/>
      <c r="OZN29" s="103"/>
      <c r="OZO29" s="103"/>
      <c r="OZP29" s="103"/>
      <c r="OZQ29" s="103"/>
      <c r="OZR29" s="103"/>
      <c r="OZS29" s="103"/>
      <c r="OZT29" s="103"/>
      <c r="OZU29" s="103"/>
      <c r="OZV29" s="103"/>
      <c r="OZW29" s="103"/>
      <c r="OZX29" s="103"/>
      <c r="OZY29" s="103"/>
      <c r="OZZ29" s="103"/>
      <c r="PAA29" s="103"/>
      <c r="PAB29" s="103"/>
      <c r="PAC29" s="103"/>
      <c r="PAD29" s="103"/>
      <c r="PAE29" s="103"/>
      <c r="PAF29" s="103"/>
      <c r="PAG29" s="103"/>
      <c r="PAH29" s="103"/>
      <c r="PAI29" s="103"/>
      <c r="PAJ29" s="103"/>
      <c r="PAK29" s="103"/>
      <c r="PAL29" s="103"/>
      <c r="PAM29" s="103"/>
      <c r="PAN29" s="103"/>
      <c r="PAO29" s="103"/>
      <c r="PAP29" s="103"/>
      <c r="PAQ29" s="103"/>
      <c r="PAR29" s="103"/>
      <c r="PAS29" s="103"/>
      <c r="PAT29" s="103"/>
      <c r="PAU29" s="103"/>
      <c r="PAV29" s="103"/>
      <c r="PAW29" s="103"/>
      <c r="PAX29" s="103"/>
      <c r="PAY29" s="103"/>
      <c r="PAZ29" s="103"/>
      <c r="PBA29" s="103"/>
      <c r="PBB29" s="103"/>
      <c r="PBC29" s="103"/>
      <c r="PBD29" s="103"/>
      <c r="PBE29" s="103"/>
      <c r="PBF29" s="103"/>
      <c r="PBG29" s="103"/>
      <c r="PBH29" s="103"/>
      <c r="PBI29" s="103"/>
      <c r="PBJ29" s="103"/>
      <c r="PBK29" s="103"/>
      <c r="PBL29" s="103"/>
      <c r="PBM29" s="103"/>
      <c r="PBN29" s="103"/>
      <c r="PBO29" s="103"/>
      <c r="PBP29" s="103"/>
      <c r="PBQ29" s="103"/>
      <c r="PBR29" s="103"/>
      <c r="PBS29" s="103"/>
      <c r="PBT29" s="103"/>
      <c r="PBU29" s="103"/>
      <c r="PBV29" s="103"/>
      <c r="PBW29" s="103"/>
      <c r="PBX29" s="103"/>
      <c r="PBY29" s="103"/>
      <c r="PBZ29" s="103"/>
      <c r="PCA29" s="103"/>
      <c r="PCB29" s="103"/>
      <c r="PCC29" s="103"/>
      <c r="PCD29" s="103"/>
      <c r="PCE29" s="103"/>
      <c r="PCF29" s="103"/>
      <c r="PCG29" s="103"/>
      <c r="PCH29" s="103"/>
      <c r="PCI29" s="103"/>
      <c r="PCJ29" s="103"/>
      <c r="PCK29" s="103"/>
      <c r="PCL29" s="103"/>
      <c r="PCM29" s="103"/>
      <c r="PCN29" s="103"/>
      <c r="PCO29" s="103"/>
      <c r="PCP29" s="103"/>
      <c r="PCQ29" s="103"/>
      <c r="PCR29" s="103"/>
      <c r="PCS29" s="103"/>
      <c r="PCT29" s="103"/>
      <c r="PCU29" s="103"/>
      <c r="PCV29" s="103"/>
      <c r="PCW29" s="103"/>
      <c r="PCX29" s="103"/>
      <c r="PCY29" s="103"/>
      <c r="PCZ29" s="103"/>
      <c r="PDA29" s="103"/>
      <c r="PDB29" s="103"/>
      <c r="PDC29" s="103"/>
      <c r="PDD29" s="103"/>
      <c r="PDE29" s="103"/>
      <c r="PDF29" s="103"/>
      <c r="PDG29" s="103"/>
      <c r="PDH29" s="103"/>
      <c r="PDI29" s="103"/>
      <c r="PDJ29" s="103"/>
      <c r="PDK29" s="103"/>
      <c r="PDL29" s="103"/>
      <c r="PDM29" s="103"/>
      <c r="PDN29" s="103"/>
      <c r="PDO29" s="103"/>
      <c r="PDP29" s="103"/>
      <c r="PDQ29" s="103"/>
      <c r="PDR29" s="103"/>
      <c r="PDS29" s="103"/>
      <c r="PDT29" s="103"/>
      <c r="PDU29" s="103"/>
      <c r="PDV29" s="103"/>
      <c r="PDW29" s="103"/>
      <c r="PDX29" s="103"/>
      <c r="PDY29" s="103"/>
      <c r="PDZ29" s="103"/>
      <c r="PEA29" s="103"/>
      <c r="PEB29" s="103"/>
      <c r="PEC29" s="103"/>
      <c r="PED29" s="103"/>
      <c r="PEE29" s="103"/>
      <c r="PEF29" s="103"/>
      <c r="PEG29" s="103"/>
      <c r="PEH29" s="103"/>
      <c r="PEI29" s="103"/>
      <c r="PEJ29" s="103"/>
      <c r="PEK29" s="103"/>
      <c r="PEL29" s="103"/>
      <c r="PEM29" s="103"/>
      <c r="PEN29" s="103"/>
      <c r="PEO29" s="103"/>
      <c r="PEP29" s="103"/>
      <c r="PEQ29" s="103"/>
      <c r="PER29" s="103"/>
      <c r="PES29" s="103"/>
      <c r="PET29" s="103"/>
      <c r="PEU29" s="103"/>
      <c r="PEV29" s="103"/>
      <c r="PEW29" s="103"/>
      <c r="PEX29" s="103"/>
      <c r="PEY29" s="103"/>
      <c r="PEZ29" s="103"/>
      <c r="PFA29" s="103"/>
      <c r="PFB29" s="103"/>
      <c r="PFC29" s="103"/>
      <c r="PFD29" s="103"/>
      <c r="PFE29" s="103"/>
      <c r="PFF29" s="103"/>
      <c r="PFG29" s="103"/>
      <c r="PFH29" s="103"/>
      <c r="PFI29" s="103"/>
      <c r="PFJ29" s="103"/>
      <c r="PFK29" s="103"/>
      <c r="PFL29" s="103"/>
      <c r="PFM29" s="103"/>
      <c r="PFN29" s="103"/>
      <c r="PFO29" s="103"/>
      <c r="PFP29" s="103"/>
      <c r="PFQ29" s="103"/>
      <c r="PFR29" s="103"/>
      <c r="PFS29" s="103"/>
      <c r="PFT29" s="103"/>
      <c r="PFU29" s="103"/>
      <c r="PFV29" s="103"/>
      <c r="PFW29" s="103"/>
      <c r="PFX29" s="103"/>
      <c r="PFY29" s="103"/>
      <c r="PFZ29" s="103"/>
      <c r="PGA29" s="103"/>
      <c r="PGB29" s="103"/>
      <c r="PGC29" s="103"/>
      <c r="PGD29" s="103"/>
      <c r="PGE29" s="103"/>
      <c r="PGF29" s="103"/>
      <c r="PGG29" s="103"/>
      <c r="PGH29" s="103"/>
      <c r="PGI29" s="103"/>
      <c r="PGJ29" s="103"/>
      <c r="PGK29" s="103"/>
      <c r="PGL29" s="103"/>
      <c r="PGM29" s="103"/>
      <c r="PGN29" s="103"/>
      <c r="PGO29" s="103"/>
      <c r="PGP29" s="103"/>
      <c r="PGQ29" s="103"/>
      <c r="PGR29" s="103"/>
      <c r="PGS29" s="103"/>
      <c r="PGT29" s="103"/>
      <c r="PGU29" s="103"/>
      <c r="PGV29" s="103"/>
      <c r="PGW29" s="103"/>
      <c r="PGX29" s="103"/>
      <c r="PGY29" s="103"/>
      <c r="PGZ29" s="103"/>
      <c r="PHA29" s="103"/>
      <c r="PHB29" s="103"/>
      <c r="PHC29" s="103"/>
      <c r="PHD29" s="103"/>
      <c r="PHE29" s="103"/>
      <c r="PHF29" s="103"/>
      <c r="PHG29" s="103"/>
      <c r="PHH29" s="103"/>
      <c r="PHI29" s="103"/>
      <c r="PHJ29" s="103"/>
      <c r="PHK29" s="103"/>
      <c r="PHL29" s="103"/>
      <c r="PHM29" s="103"/>
      <c r="PHN29" s="103"/>
      <c r="PHO29" s="103"/>
      <c r="PHP29" s="103"/>
      <c r="PHQ29" s="103"/>
      <c r="PHR29" s="103"/>
      <c r="PHS29" s="103"/>
      <c r="PHT29" s="103"/>
      <c r="PHU29" s="103"/>
      <c r="PHV29" s="103"/>
      <c r="PHW29" s="103"/>
      <c r="PHX29" s="103"/>
      <c r="PHY29" s="103"/>
      <c r="PHZ29" s="103"/>
      <c r="PIA29" s="103"/>
      <c r="PIB29" s="103"/>
      <c r="PIC29" s="103"/>
      <c r="PID29" s="103"/>
      <c r="PIE29" s="103"/>
      <c r="PIF29" s="103"/>
      <c r="PIG29" s="103"/>
      <c r="PIH29" s="103"/>
      <c r="PII29" s="103"/>
      <c r="PIJ29" s="103"/>
      <c r="PIK29" s="103"/>
      <c r="PIL29" s="103"/>
      <c r="PIM29" s="103"/>
      <c r="PIN29" s="103"/>
      <c r="PIO29" s="103"/>
      <c r="PIP29" s="103"/>
      <c r="PIQ29" s="103"/>
      <c r="PIR29" s="103"/>
      <c r="PIS29" s="103"/>
      <c r="PIT29" s="103"/>
      <c r="PIU29" s="103"/>
      <c r="PIV29" s="103"/>
      <c r="PIW29" s="103"/>
      <c r="PIX29" s="103"/>
      <c r="PIY29" s="103"/>
      <c r="PIZ29" s="103"/>
      <c r="PJA29" s="103"/>
      <c r="PJB29" s="103"/>
      <c r="PJC29" s="103"/>
      <c r="PJD29" s="103"/>
      <c r="PJE29" s="103"/>
      <c r="PJF29" s="103"/>
      <c r="PJG29" s="103"/>
      <c r="PJH29" s="103"/>
      <c r="PJI29" s="103"/>
      <c r="PJJ29" s="103"/>
      <c r="PJK29" s="103"/>
      <c r="PJL29" s="103"/>
      <c r="PJM29" s="103"/>
      <c r="PJN29" s="103"/>
      <c r="PJO29" s="103"/>
      <c r="PJP29" s="103"/>
      <c r="PJQ29" s="103"/>
      <c r="PJR29" s="103"/>
      <c r="PJS29" s="103"/>
      <c r="PJT29" s="103"/>
      <c r="PJU29" s="103"/>
      <c r="PJV29" s="103"/>
      <c r="PJW29" s="103"/>
      <c r="PJX29" s="103"/>
      <c r="PJY29" s="103"/>
      <c r="PJZ29" s="103"/>
      <c r="PKA29" s="103"/>
      <c r="PKB29" s="103"/>
      <c r="PKC29" s="103"/>
      <c r="PKD29" s="103"/>
      <c r="PKE29" s="103"/>
      <c r="PKF29" s="103"/>
      <c r="PKG29" s="103"/>
      <c r="PKH29" s="103"/>
      <c r="PKI29" s="103"/>
      <c r="PKJ29" s="103"/>
      <c r="PKK29" s="103"/>
      <c r="PKL29" s="103"/>
      <c r="PKM29" s="103"/>
      <c r="PKN29" s="103"/>
      <c r="PKO29" s="103"/>
      <c r="PKP29" s="103"/>
      <c r="PKQ29" s="103"/>
      <c r="PKR29" s="103"/>
      <c r="PKS29" s="103"/>
      <c r="PKT29" s="103"/>
      <c r="PKU29" s="103"/>
      <c r="PKV29" s="103"/>
      <c r="PKW29" s="103"/>
      <c r="PKX29" s="103"/>
      <c r="PKY29" s="103"/>
      <c r="PKZ29" s="103"/>
      <c r="PLA29" s="103"/>
      <c r="PLB29" s="103"/>
      <c r="PLC29" s="103"/>
      <c r="PLD29" s="103"/>
      <c r="PLE29" s="103"/>
      <c r="PLF29" s="103"/>
      <c r="PLG29" s="103"/>
      <c r="PLH29" s="103"/>
      <c r="PLI29" s="103"/>
      <c r="PLJ29" s="103"/>
      <c r="PLK29" s="103"/>
      <c r="PLL29" s="103"/>
      <c r="PLM29" s="103"/>
      <c r="PLN29" s="103"/>
      <c r="PLO29" s="103"/>
      <c r="PLP29" s="103"/>
      <c r="PLQ29" s="103"/>
      <c r="PLR29" s="103"/>
      <c r="PLS29" s="103"/>
      <c r="PLT29" s="103"/>
      <c r="PLU29" s="103"/>
      <c r="PLV29" s="103"/>
      <c r="PLW29" s="103"/>
      <c r="PLX29" s="103"/>
      <c r="PLY29" s="103"/>
      <c r="PLZ29" s="103"/>
      <c r="PMA29" s="103"/>
      <c r="PMB29" s="103"/>
      <c r="PMC29" s="103"/>
      <c r="PMD29" s="103"/>
      <c r="PME29" s="103"/>
      <c r="PMF29" s="103"/>
      <c r="PMG29" s="103"/>
      <c r="PMH29" s="103"/>
      <c r="PMI29" s="103"/>
      <c r="PMJ29" s="103"/>
      <c r="PMK29" s="103"/>
      <c r="PML29" s="103"/>
      <c r="PMM29" s="103"/>
      <c r="PMN29" s="103"/>
      <c r="PMO29" s="103"/>
      <c r="PMP29" s="103"/>
      <c r="PMQ29" s="103"/>
      <c r="PMR29" s="103"/>
      <c r="PMS29" s="103"/>
      <c r="PMT29" s="103"/>
      <c r="PMU29" s="103"/>
      <c r="PMV29" s="103"/>
      <c r="PMW29" s="103"/>
      <c r="PMX29" s="103"/>
      <c r="PMY29" s="103"/>
      <c r="PMZ29" s="103"/>
      <c r="PNA29" s="103"/>
      <c r="PNB29" s="103"/>
      <c r="PNC29" s="103"/>
      <c r="PND29" s="103"/>
      <c r="PNE29" s="103"/>
      <c r="PNF29" s="103"/>
      <c r="PNG29" s="103"/>
      <c r="PNH29" s="103"/>
      <c r="PNI29" s="103"/>
      <c r="PNJ29" s="103"/>
      <c r="PNK29" s="103"/>
      <c r="PNL29" s="103"/>
      <c r="PNM29" s="103"/>
      <c r="PNN29" s="103"/>
      <c r="PNO29" s="103"/>
      <c r="PNP29" s="103"/>
      <c r="PNQ29" s="103"/>
      <c r="PNR29" s="103"/>
      <c r="PNS29" s="103"/>
      <c r="PNT29" s="103"/>
      <c r="PNU29" s="103"/>
      <c r="PNV29" s="103"/>
      <c r="PNW29" s="103"/>
      <c r="PNX29" s="103"/>
      <c r="PNY29" s="103"/>
      <c r="PNZ29" s="103"/>
      <c r="POA29" s="103"/>
      <c r="POB29" s="103"/>
      <c r="POC29" s="103"/>
      <c r="POD29" s="103"/>
      <c r="POE29" s="103"/>
      <c r="POF29" s="103"/>
      <c r="POG29" s="103"/>
      <c r="POH29" s="103"/>
      <c r="POI29" s="103"/>
      <c r="POJ29" s="103"/>
      <c r="POK29" s="103"/>
      <c r="POL29" s="103"/>
      <c r="POM29" s="103"/>
      <c r="PON29" s="103"/>
      <c r="POO29" s="103"/>
      <c r="POP29" s="103"/>
      <c r="POQ29" s="103"/>
      <c r="POR29" s="103"/>
      <c r="POS29" s="103"/>
      <c r="POT29" s="103"/>
      <c r="POU29" s="103"/>
      <c r="POV29" s="103"/>
      <c r="POW29" s="103"/>
      <c r="POX29" s="103"/>
      <c r="POY29" s="103"/>
      <c r="POZ29" s="103"/>
      <c r="PPA29" s="103"/>
      <c r="PPB29" s="103"/>
      <c r="PPC29" s="103"/>
      <c r="PPD29" s="103"/>
      <c r="PPE29" s="103"/>
      <c r="PPF29" s="103"/>
      <c r="PPG29" s="103"/>
      <c r="PPH29" s="103"/>
      <c r="PPI29" s="103"/>
      <c r="PPJ29" s="103"/>
      <c r="PPK29" s="103"/>
      <c r="PPL29" s="103"/>
      <c r="PPM29" s="103"/>
      <c r="PPN29" s="103"/>
      <c r="PPO29" s="103"/>
      <c r="PPP29" s="103"/>
      <c r="PPQ29" s="103"/>
      <c r="PPR29" s="103"/>
      <c r="PPS29" s="103"/>
      <c r="PPT29" s="103"/>
      <c r="PPU29" s="103"/>
      <c r="PPV29" s="103"/>
      <c r="PPW29" s="103"/>
      <c r="PPX29" s="103"/>
      <c r="PPY29" s="103"/>
      <c r="PPZ29" s="103"/>
      <c r="PQA29" s="103"/>
      <c r="PQB29" s="103"/>
      <c r="PQC29" s="103"/>
      <c r="PQD29" s="103"/>
      <c r="PQE29" s="103"/>
      <c r="PQF29" s="103"/>
      <c r="PQG29" s="103"/>
      <c r="PQH29" s="103"/>
      <c r="PQI29" s="103"/>
      <c r="PQJ29" s="103"/>
      <c r="PQK29" s="103"/>
      <c r="PQL29" s="103"/>
      <c r="PQM29" s="103"/>
      <c r="PQN29" s="103"/>
      <c r="PQO29" s="103"/>
      <c r="PQP29" s="103"/>
      <c r="PQQ29" s="103"/>
      <c r="PQR29" s="103"/>
      <c r="PQS29" s="103"/>
      <c r="PQT29" s="103"/>
      <c r="PQU29" s="103"/>
      <c r="PQV29" s="103"/>
      <c r="PQW29" s="103"/>
      <c r="PQX29" s="103"/>
      <c r="PQY29" s="103"/>
      <c r="PQZ29" s="103"/>
      <c r="PRA29" s="103"/>
      <c r="PRB29" s="103"/>
      <c r="PRC29" s="103"/>
      <c r="PRD29" s="103"/>
      <c r="PRE29" s="103"/>
      <c r="PRF29" s="103"/>
      <c r="PRG29" s="103"/>
      <c r="PRH29" s="103"/>
      <c r="PRI29" s="103"/>
      <c r="PRJ29" s="103"/>
      <c r="PRK29" s="103"/>
      <c r="PRL29" s="103"/>
      <c r="PRM29" s="103"/>
      <c r="PRN29" s="103"/>
      <c r="PRO29" s="103"/>
      <c r="PRP29" s="103"/>
      <c r="PRQ29" s="103"/>
      <c r="PRR29" s="103"/>
      <c r="PRS29" s="103"/>
      <c r="PRT29" s="103"/>
      <c r="PRU29" s="103"/>
      <c r="PRV29" s="103"/>
      <c r="PRW29" s="103"/>
      <c r="PRX29" s="103"/>
      <c r="PRY29" s="103"/>
      <c r="PRZ29" s="103"/>
      <c r="PSA29" s="103"/>
      <c r="PSB29" s="103"/>
      <c r="PSC29" s="103"/>
      <c r="PSD29" s="103"/>
      <c r="PSE29" s="103"/>
      <c r="PSF29" s="103"/>
      <c r="PSG29" s="103"/>
      <c r="PSH29" s="103"/>
      <c r="PSI29" s="103"/>
      <c r="PSJ29" s="103"/>
      <c r="PSK29" s="103"/>
      <c r="PSL29" s="103"/>
      <c r="PSM29" s="103"/>
      <c r="PSN29" s="103"/>
      <c r="PSO29" s="103"/>
      <c r="PSP29" s="103"/>
      <c r="PSQ29" s="103"/>
      <c r="PSR29" s="103"/>
      <c r="PSS29" s="103"/>
      <c r="PST29" s="103"/>
      <c r="PSU29" s="103"/>
      <c r="PSV29" s="103"/>
      <c r="PSW29" s="103"/>
      <c r="PSX29" s="103"/>
      <c r="PSY29" s="103"/>
      <c r="PSZ29" s="103"/>
      <c r="PTA29" s="103"/>
      <c r="PTB29" s="103"/>
      <c r="PTC29" s="103"/>
      <c r="PTD29" s="103"/>
      <c r="PTE29" s="103"/>
      <c r="PTF29" s="103"/>
      <c r="PTG29" s="103"/>
      <c r="PTH29" s="103"/>
      <c r="PTI29" s="103"/>
      <c r="PTJ29" s="103"/>
      <c r="PTK29" s="103"/>
      <c r="PTL29" s="103"/>
      <c r="PTM29" s="103"/>
      <c r="PTN29" s="103"/>
      <c r="PTO29" s="103"/>
      <c r="PTP29" s="103"/>
      <c r="PTQ29" s="103"/>
      <c r="PTR29" s="103"/>
      <c r="PTS29" s="103"/>
      <c r="PTT29" s="103"/>
      <c r="PTU29" s="103"/>
      <c r="PTV29" s="103"/>
      <c r="PTW29" s="103"/>
      <c r="PTX29" s="103"/>
      <c r="PTY29" s="103"/>
      <c r="PTZ29" s="103"/>
      <c r="PUA29" s="103"/>
      <c r="PUB29" s="103"/>
      <c r="PUC29" s="103"/>
      <c r="PUD29" s="103"/>
      <c r="PUE29" s="103"/>
      <c r="PUF29" s="103"/>
      <c r="PUG29" s="103"/>
      <c r="PUH29" s="103"/>
      <c r="PUI29" s="103"/>
      <c r="PUJ29" s="103"/>
      <c r="PUK29" s="103"/>
      <c r="PUL29" s="103"/>
      <c r="PUM29" s="103"/>
      <c r="PUN29" s="103"/>
      <c r="PUO29" s="103"/>
      <c r="PUP29" s="103"/>
      <c r="PUQ29" s="103"/>
      <c r="PUR29" s="103"/>
      <c r="PUS29" s="103"/>
      <c r="PUT29" s="103"/>
      <c r="PUU29" s="103"/>
      <c r="PUV29" s="103"/>
      <c r="PUW29" s="103"/>
      <c r="PUX29" s="103"/>
      <c r="PUY29" s="103"/>
      <c r="PUZ29" s="103"/>
      <c r="PVA29" s="103"/>
      <c r="PVB29" s="103"/>
      <c r="PVC29" s="103"/>
      <c r="PVD29" s="103"/>
      <c r="PVE29" s="103"/>
      <c r="PVF29" s="103"/>
      <c r="PVG29" s="103"/>
      <c r="PVH29" s="103"/>
      <c r="PVI29" s="103"/>
      <c r="PVJ29" s="103"/>
      <c r="PVK29" s="103"/>
      <c r="PVL29" s="103"/>
      <c r="PVM29" s="103"/>
      <c r="PVN29" s="103"/>
      <c r="PVO29" s="103"/>
      <c r="PVP29" s="103"/>
      <c r="PVQ29" s="103"/>
      <c r="PVR29" s="103"/>
      <c r="PVS29" s="103"/>
      <c r="PVT29" s="103"/>
      <c r="PVU29" s="103"/>
      <c r="PVV29" s="103"/>
      <c r="PVW29" s="103"/>
      <c r="PVX29" s="103"/>
      <c r="PVY29" s="103"/>
      <c r="PVZ29" s="103"/>
      <c r="PWA29" s="103"/>
      <c r="PWB29" s="103"/>
      <c r="PWC29" s="103"/>
      <c r="PWD29" s="103"/>
      <c r="PWE29" s="103"/>
      <c r="PWF29" s="103"/>
      <c r="PWG29" s="103"/>
      <c r="PWH29" s="103"/>
      <c r="PWI29" s="103"/>
      <c r="PWJ29" s="103"/>
      <c r="PWK29" s="103"/>
      <c r="PWL29" s="103"/>
      <c r="PWM29" s="103"/>
      <c r="PWN29" s="103"/>
      <c r="PWO29" s="103"/>
      <c r="PWP29" s="103"/>
      <c r="PWQ29" s="103"/>
      <c r="PWR29" s="103"/>
      <c r="PWS29" s="103"/>
      <c r="PWT29" s="103"/>
      <c r="PWU29" s="103"/>
      <c r="PWV29" s="103"/>
      <c r="PWW29" s="103"/>
      <c r="PWX29" s="103"/>
      <c r="PWY29" s="103"/>
      <c r="PWZ29" s="103"/>
      <c r="PXA29" s="103"/>
      <c r="PXB29" s="103"/>
      <c r="PXC29" s="103"/>
      <c r="PXD29" s="103"/>
      <c r="PXE29" s="103"/>
      <c r="PXF29" s="103"/>
      <c r="PXG29" s="103"/>
      <c r="PXH29" s="103"/>
      <c r="PXI29" s="103"/>
      <c r="PXJ29" s="103"/>
      <c r="PXK29" s="103"/>
      <c r="PXL29" s="103"/>
      <c r="PXM29" s="103"/>
      <c r="PXN29" s="103"/>
      <c r="PXO29" s="103"/>
      <c r="PXP29" s="103"/>
      <c r="PXQ29" s="103"/>
      <c r="PXR29" s="103"/>
      <c r="PXS29" s="103"/>
      <c r="PXT29" s="103"/>
      <c r="PXU29" s="103"/>
      <c r="PXV29" s="103"/>
      <c r="PXW29" s="103"/>
      <c r="PXX29" s="103"/>
      <c r="PXY29" s="103"/>
      <c r="PXZ29" s="103"/>
      <c r="PYA29" s="103"/>
      <c r="PYB29" s="103"/>
      <c r="PYC29" s="103"/>
      <c r="PYD29" s="103"/>
      <c r="PYE29" s="103"/>
      <c r="PYF29" s="103"/>
      <c r="PYG29" s="103"/>
      <c r="PYH29" s="103"/>
      <c r="PYI29" s="103"/>
      <c r="PYJ29" s="103"/>
      <c r="PYK29" s="103"/>
      <c r="PYL29" s="103"/>
      <c r="PYM29" s="103"/>
      <c r="PYN29" s="103"/>
      <c r="PYO29" s="103"/>
      <c r="PYP29" s="103"/>
      <c r="PYQ29" s="103"/>
      <c r="PYR29" s="103"/>
      <c r="PYS29" s="103"/>
      <c r="PYT29" s="103"/>
      <c r="PYU29" s="103"/>
      <c r="PYV29" s="103"/>
      <c r="PYW29" s="103"/>
      <c r="PYX29" s="103"/>
      <c r="PYY29" s="103"/>
      <c r="PYZ29" s="103"/>
      <c r="PZA29" s="103"/>
      <c r="PZB29" s="103"/>
      <c r="PZC29" s="103"/>
      <c r="PZD29" s="103"/>
      <c r="PZE29" s="103"/>
      <c r="PZF29" s="103"/>
      <c r="PZG29" s="103"/>
      <c r="PZH29" s="103"/>
      <c r="PZI29" s="103"/>
      <c r="PZJ29" s="103"/>
      <c r="PZK29" s="103"/>
      <c r="PZL29" s="103"/>
      <c r="PZM29" s="103"/>
      <c r="PZN29" s="103"/>
      <c r="PZO29" s="103"/>
      <c r="PZP29" s="103"/>
      <c r="PZQ29" s="103"/>
      <c r="PZR29" s="103"/>
      <c r="PZS29" s="103"/>
      <c r="PZT29" s="103"/>
      <c r="PZU29" s="103"/>
      <c r="PZV29" s="103"/>
      <c r="PZW29" s="103"/>
      <c r="PZX29" s="103"/>
      <c r="PZY29" s="103"/>
      <c r="PZZ29" s="103"/>
      <c r="QAA29" s="103"/>
      <c r="QAB29" s="103"/>
      <c r="QAC29" s="103"/>
      <c r="QAD29" s="103"/>
      <c r="QAE29" s="103"/>
      <c r="QAF29" s="103"/>
      <c r="QAG29" s="103"/>
      <c r="QAH29" s="103"/>
      <c r="QAI29" s="103"/>
      <c r="QAJ29" s="103"/>
      <c r="QAK29" s="103"/>
      <c r="QAL29" s="103"/>
      <c r="QAM29" s="103"/>
      <c r="QAN29" s="103"/>
      <c r="QAO29" s="103"/>
      <c r="QAP29" s="103"/>
      <c r="QAQ29" s="103"/>
      <c r="QAR29" s="103"/>
      <c r="QAS29" s="103"/>
      <c r="QAT29" s="103"/>
      <c r="QAU29" s="103"/>
      <c r="QAV29" s="103"/>
      <c r="QAW29" s="103"/>
      <c r="QAX29" s="103"/>
      <c r="QAY29" s="103"/>
      <c r="QAZ29" s="103"/>
      <c r="QBA29" s="103"/>
      <c r="QBB29" s="103"/>
      <c r="QBC29" s="103"/>
      <c r="QBD29" s="103"/>
      <c r="QBE29" s="103"/>
      <c r="QBF29" s="103"/>
      <c r="QBG29" s="103"/>
      <c r="QBH29" s="103"/>
      <c r="QBI29" s="103"/>
      <c r="QBJ29" s="103"/>
      <c r="QBK29" s="103"/>
      <c r="QBL29" s="103"/>
      <c r="QBM29" s="103"/>
      <c r="QBN29" s="103"/>
      <c r="QBO29" s="103"/>
      <c r="QBP29" s="103"/>
      <c r="QBQ29" s="103"/>
      <c r="QBR29" s="103"/>
      <c r="QBS29" s="103"/>
      <c r="QBT29" s="103"/>
      <c r="QBU29" s="103"/>
      <c r="QBV29" s="103"/>
      <c r="QBW29" s="103"/>
      <c r="QBX29" s="103"/>
      <c r="QBY29" s="103"/>
      <c r="QBZ29" s="103"/>
      <c r="QCA29" s="103"/>
      <c r="QCB29" s="103"/>
      <c r="QCC29" s="103"/>
      <c r="QCD29" s="103"/>
      <c r="QCE29" s="103"/>
      <c r="QCF29" s="103"/>
      <c r="QCG29" s="103"/>
      <c r="QCH29" s="103"/>
      <c r="QCI29" s="103"/>
      <c r="QCJ29" s="103"/>
      <c r="QCK29" s="103"/>
      <c r="QCL29" s="103"/>
      <c r="QCM29" s="103"/>
      <c r="QCN29" s="103"/>
      <c r="QCO29" s="103"/>
      <c r="QCP29" s="103"/>
      <c r="QCQ29" s="103"/>
      <c r="QCR29" s="103"/>
      <c r="QCS29" s="103"/>
      <c r="QCT29" s="103"/>
      <c r="QCU29" s="103"/>
      <c r="QCV29" s="103"/>
      <c r="QCW29" s="103"/>
      <c r="QCX29" s="103"/>
      <c r="QCY29" s="103"/>
      <c r="QCZ29" s="103"/>
      <c r="QDA29" s="103"/>
      <c r="QDB29" s="103"/>
      <c r="QDC29" s="103"/>
      <c r="QDD29" s="103"/>
      <c r="QDE29" s="103"/>
      <c r="QDF29" s="103"/>
      <c r="QDG29" s="103"/>
      <c r="QDH29" s="103"/>
      <c r="QDI29" s="103"/>
      <c r="QDJ29" s="103"/>
      <c r="QDK29" s="103"/>
      <c r="QDL29" s="103"/>
      <c r="QDM29" s="103"/>
      <c r="QDN29" s="103"/>
      <c r="QDO29" s="103"/>
      <c r="QDP29" s="103"/>
      <c r="QDQ29" s="103"/>
      <c r="QDR29" s="103"/>
      <c r="QDS29" s="103"/>
      <c r="QDT29" s="103"/>
      <c r="QDU29" s="103"/>
      <c r="QDV29" s="103"/>
      <c r="QDW29" s="103"/>
      <c r="QDX29" s="103"/>
      <c r="QDY29" s="103"/>
      <c r="QDZ29" s="103"/>
      <c r="QEA29" s="103"/>
      <c r="QEB29" s="103"/>
      <c r="QEC29" s="103"/>
      <c r="QED29" s="103"/>
      <c r="QEE29" s="103"/>
      <c r="QEF29" s="103"/>
      <c r="QEG29" s="103"/>
      <c r="QEH29" s="103"/>
      <c r="QEI29" s="103"/>
      <c r="QEJ29" s="103"/>
      <c r="QEK29" s="103"/>
      <c r="QEL29" s="103"/>
      <c r="QEM29" s="103"/>
      <c r="QEN29" s="103"/>
      <c r="QEO29" s="103"/>
      <c r="QEP29" s="103"/>
      <c r="QEQ29" s="103"/>
      <c r="QER29" s="103"/>
      <c r="QES29" s="103"/>
      <c r="QET29" s="103"/>
      <c r="QEU29" s="103"/>
      <c r="QEV29" s="103"/>
      <c r="QEW29" s="103"/>
      <c r="QEX29" s="103"/>
      <c r="QEY29" s="103"/>
      <c r="QEZ29" s="103"/>
      <c r="QFA29" s="103"/>
      <c r="QFB29" s="103"/>
      <c r="QFC29" s="103"/>
      <c r="QFD29" s="103"/>
      <c r="QFE29" s="103"/>
      <c r="QFF29" s="103"/>
      <c r="QFG29" s="103"/>
      <c r="QFH29" s="103"/>
      <c r="QFI29" s="103"/>
      <c r="QFJ29" s="103"/>
      <c r="QFK29" s="103"/>
      <c r="QFL29" s="103"/>
      <c r="QFM29" s="103"/>
      <c r="QFN29" s="103"/>
      <c r="QFO29" s="103"/>
      <c r="QFP29" s="103"/>
      <c r="QFQ29" s="103"/>
      <c r="QFR29" s="103"/>
      <c r="QFS29" s="103"/>
      <c r="QFT29" s="103"/>
      <c r="QFU29" s="103"/>
      <c r="QFV29" s="103"/>
      <c r="QFW29" s="103"/>
      <c r="QFX29" s="103"/>
      <c r="QFY29" s="103"/>
      <c r="QFZ29" s="103"/>
      <c r="QGA29" s="103"/>
      <c r="QGB29" s="103"/>
      <c r="QGC29" s="103"/>
      <c r="QGD29" s="103"/>
      <c r="QGE29" s="103"/>
      <c r="QGF29" s="103"/>
      <c r="QGG29" s="103"/>
      <c r="QGH29" s="103"/>
      <c r="QGI29" s="103"/>
      <c r="QGJ29" s="103"/>
      <c r="QGK29" s="103"/>
      <c r="QGL29" s="103"/>
      <c r="QGM29" s="103"/>
      <c r="QGN29" s="103"/>
      <c r="QGO29" s="103"/>
      <c r="QGP29" s="103"/>
      <c r="QGQ29" s="103"/>
      <c r="QGR29" s="103"/>
      <c r="QGS29" s="103"/>
      <c r="QGT29" s="103"/>
      <c r="QGU29" s="103"/>
      <c r="QGV29" s="103"/>
      <c r="QGW29" s="103"/>
      <c r="QGX29" s="103"/>
      <c r="QGY29" s="103"/>
      <c r="QGZ29" s="103"/>
      <c r="QHA29" s="103"/>
      <c r="QHB29" s="103"/>
      <c r="QHC29" s="103"/>
      <c r="QHD29" s="103"/>
      <c r="QHE29" s="103"/>
      <c r="QHF29" s="103"/>
      <c r="QHG29" s="103"/>
      <c r="QHH29" s="103"/>
      <c r="QHI29" s="103"/>
      <c r="QHJ29" s="103"/>
      <c r="QHK29" s="103"/>
      <c r="QHL29" s="103"/>
      <c r="QHM29" s="103"/>
      <c r="QHN29" s="103"/>
      <c r="QHO29" s="103"/>
      <c r="QHP29" s="103"/>
      <c r="QHQ29" s="103"/>
      <c r="QHR29" s="103"/>
      <c r="QHS29" s="103"/>
      <c r="QHT29" s="103"/>
      <c r="QHU29" s="103"/>
      <c r="QHV29" s="103"/>
      <c r="QHW29" s="103"/>
      <c r="QHX29" s="103"/>
      <c r="QHY29" s="103"/>
      <c r="QHZ29" s="103"/>
      <c r="QIA29" s="103"/>
      <c r="QIB29" s="103"/>
      <c r="QIC29" s="103"/>
      <c r="QID29" s="103"/>
      <c r="QIE29" s="103"/>
      <c r="QIF29" s="103"/>
      <c r="QIG29" s="103"/>
      <c r="QIH29" s="103"/>
      <c r="QII29" s="103"/>
      <c r="QIJ29" s="103"/>
      <c r="QIK29" s="103"/>
      <c r="QIL29" s="103"/>
      <c r="QIM29" s="103"/>
      <c r="QIN29" s="103"/>
      <c r="QIO29" s="103"/>
      <c r="QIP29" s="103"/>
      <c r="QIQ29" s="103"/>
      <c r="QIR29" s="103"/>
      <c r="QIS29" s="103"/>
      <c r="QIT29" s="103"/>
      <c r="QIU29" s="103"/>
      <c r="QIV29" s="103"/>
      <c r="QIW29" s="103"/>
      <c r="QIX29" s="103"/>
      <c r="QIY29" s="103"/>
      <c r="QIZ29" s="103"/>
      <c r="QJA29" s="103"/>
      <c r="QJB29" s="103"/>
      <c r="QJC29" s="103"/>
      <c r="QJD29" s="103"/>
      <c r="QJE29" s="103"/>
      <c r="QJF29" s="103"/>
      <c r="QJG29" s="103"/>
      <c r="QJH29" s="103"/>
      <c r="QJI29" s="103"/>
      <c r="QJJ29" s="103"/>
      <c r="QJK29" s="103"/>
      <c r="QJL29" s="103"/>
      <c r="QJM29" s="103"/>
      <c r="QJN29" s="103"/>
      <c r="QJO29" s="103"/>
      <c r="QJP29" s="103"/>
      <c r="QJQ29" s="103"/>
      <c r="QJR29" s="103"/>
      <c r="QJS29" s="103"/>
      <c r="QJT29" s="103"/>
      <c r="QJU29" s="103"/>
      <c r="QJV29" s="103"/>
      <c r="QJW29" s="103"/>
      <c r="QJX29" s="103"/>
      <c r="QJY29" s="103"/>
      <c r="QJZ29" s="103"/>
      <c r="QKA29" s="103"/>
      <c r="QKB29" s="103"/>
      <c r="QKC29" s="103"/>
      <c r="QKD29" s="103"/>
      <c r="QKE29" s="103"/>
      <c r="QKF29" s="103"/>
      <c r="QKG29" s="103"/>
      <c r="QKH29" s="103"/>
      <c r="QKI29" s="103"/>
      <c r="QKJ29" s="103"/>
      <c r="QKK29" s="103"/>
      <c r="QKL29" s="103"/>
      <c r="QKM29" s="103"/>
      <c r="QKN29" s="103"/>
      <c r="QKO29" s="103"/>
      <c r="QKP29" s="103"/>
      <c r="QKQ29" s="103"/>
      <c r="QKR29" s="103"/>
      <c r="QKS29" s="103"/>
      <c r="QKT29" s="103"/>
      <c r="QKU29" s="103"/>
      <c r="QKV29" s="103"/>
      <c r="QKW29" s="103"/>
      <c r="QKX29" s="103"/>
      <c r="QKY29" s="103"/>
      <c r="QKZ29" s="103"/>
      <c r="QLA29" s="103"/>
      <c r="QLB29" s="103"/>
      <c r="QLC29" s="103"/>
      <c r="QLD29" s="103"/>
      <c r="QLE29" s="103"/>
      <c r="QLF29" s="103"/>
      <c r="QLG29" s="103"/>
      <c r="QLH29" s="103"/>
      <c r="QLI29" s="103"/>
      <c r="QLJ29" s="103"/>
      <c r="QLK29" s="103"/>
      <c r="QLL29" s="103"/>
      <c r="QLM29" s="103"/>
      <c r="QLN29" s="103"/>
      <c r="QLO29" s="103"/>
      <c r="QLP29" s="103"/>
      <c r="QLQ29" s="103"/>
      <c r="QLR29" s="103"/>
      <c r="QLS29" s="103"/>
      <c r="QLT29" s="103"/>
      <c r="QLU29" s="103"/>
      <c r="QLV29" s="103"/>
      <c r="QLW29" s="103"/>
      <c r="QLX29" s="103"/>
      <c r="QLY29" s="103"/>
      <c r="QLZ29" s="103"/>
      <c r="QMA29" s="103"/>
      <c r="QMB29" s="103"/>
      <c r="QMC29" s="103"/>
      <c r="QMD29" s="103"/>
      <c r="QME29" s="103"/>
      <c r="QMF29" s="103"/>
      <c r="QMG29" s="103"/>
      <c r="QMH29" s="103"/>
      <c r="QMI29" s="103"/>
      <c r="QMJ29" s="103"/>
      <c r="QMK29" s="103"/>
      <c r="QML29" s="103"/>
      <c r="QMM29" s="103"/>
      <c r="QMN29" s="103"/>
      <c r="QMO29" s="103"/>
      <c r="QMP29" s="103"/>
      <c r="QMQ29" s="103"/>
      <c r="QMR29" s="103"/>
      <c r="QMS29" s="103"/>
      <c r="QMT29" s="103"/>
      <c r="QMU29" s="103"/>
      <c r="QMV29" s="103"/>
      <c r="QMW29" s="103"/>
      <c r="QMX29" s="103"/>
      <c r="QMY29" s="103"/>
      <c r="QMZ29" s="103"/>
      <c r="QNA29" s="103"/>
      <c r="QNB29" s="103"/>
      <c r="QNC29" s="103"/>
      <c r="QND29" s="103"/>
      <c r="QNE29" s="103"/>
      <c r="QNF29" s="103"/>
      <c r="QNG29" s="103"/>
      <c r="QNH29" s="103"/>
      <c r="QNI29" s="103"/>
      <c r="QNJ29" s="103"/>
      <c r="QNK29" s="103"/>
      <c r="QNL29" s="103"/>
      <c r="QNM29" s="103"/>
      <c r="QNN29" s="103"/>
      <c r="QNO29" s="103"/>
      <c r="QNP29" s="103"/>
      <c r="QNQ29" s="103"/>
      <c r="QNR29" s="103"/>
      <c r="QNS29" s="103"/>
      <c r="QNT29" s="103"/>
      <c r="QNU29" s="103"/>
      <c r="QNV29" s="103"/>
      <c r="QNW29" s="103"/>
      <c r="QNX29" s="103"/>
      <c r="QNY29" s="103"/>
      <c r="QNZ29" s="103"/>
      <c r="QOA29" s="103"/>
      <c r="QOB29" s="103"/>
      <c r="QOC29" s="103"/>
      <c r="QOD29" s="103"/>
      <c r="QOE29" s="103"/>
      <c r="QOF29" s="103"/>
      <c r="QOG29" s="103"/>
      <c r="QOH29" s="103"/>
      <c r="QOI29" s="103"/>
      <c r="QOJ29" s="103"/>
      <c r="QOK29" s="103"/>
      <c r="QOL29" s="103"/>
      <c r="QOM29" s="103"/>
      <c r="QON29" s="103"/>
      <c r="QOO29" s="103"/>
      <c r="QOP29" s="103"/>
      <c r="QOQ29" s="103"/>
      <c r="QOR29" s="103"/>
      <c r="QOS29" s="103"/>
      <c r="QOT29" s="103"/>
      <c r="QOU29" s="103"/>
      <c r="QOV29" s="103"/>
      <c r="QOW29" s="103"/>
      <c r="QOX29" s="103"/>
      <c r="QOY29" s="103"/>
      <c r="QOZ29" s="103"/>
      <c r="QPA29" s="103"/>
      <c r="QPB29" s="103"/>
      <c r="QPC29" s="103"/>
      <c r="QPD29" s="103"/>
      <c r="QPE29" s="103"/>
      <c r="QPF29" s="103"/>
      <c r="QPG29" s="103"/>
      <c r="QPH29" s="103"/>
      <c r="QPI29" s="103"/>
      <c r="QPJ29" s="103"/>
      <c r="QPK29" s="103"/>
      <c r="QPL29" s="103"/>
      <c r="QPM29" s="103"/>
      <c r="QPN29" s="103"/>
      <c r="QPO29" s="103"/>
      <c r="QPP29" s="103"/>
      <c r="QPQ29" s="103"/>
      <c r="QPR29" s="103"/>
      <c r="QPS29" s="103"/>
      <c r="QPT29" s="103"/>
      <c r="QPU29" s="103"/>
      <c r="QPV29" s="103"/>
      <c r="QPW29" s="103"/>
      <c r="QPX29" s="103"/>
      <c r="QPY29" s="103"/>
      <c r="QPZ29" s="103"/>
      <c r="QQA29" s="103"/>
      <c r="QQB29" s="103"/>
      <c r="QQC29" s="103"/>
      <c r="QQD29" s="103"/>
      <c r="QQE29" s="103"/>
      <c r="QQF29" s="103"/>
      <c r="QQG29" s="103"/>
      <c r="QQH29" s="103"/>
      <c r="QQI29" s="103"/>
      <c r="QQJ29" s="103"/>
      <c r="QQK29" s="103"/>
      <c r="QQL29" s="103"/>
      <c r="QQM29" s="103"/>
      <c r="QQN29" s="103"/>
      <c r="QQO29" s="103"/>
      <c r="QQP29" s="103"/>
      <c r="QQQ29" s="103"/>
      <c r="QQR29" s="103"/>
      <c r="QQS29" s="103"/>
      <c r="QQT29" s="103"/>
      <c r="QQU29" s="103"/>
      <c r="QQV29" s="103"/>
      <c r="QQW29" s="103"/>
      <c r="QQX29" s="103"/>
      <c r="QQY29" s="103"/>
      <c r="QQZ29" s="103"/>
      <c r="QRA29" s="103"/>
      <c r="QRB29" s="103"/>
      <c r="QRC29" s="103"/>
      <c r="QRD29" s="103"/>
      <c r="QRE29" s="103"/>
      <c r="QRF29" s="103"/>
      <c r="QRG29" s="103"/>
      <c r="QRH29" s="103"/>
      <c r="QRI29" s="103"/>
      <c r="QRJ29" s="103"/>
      <c r="QRK29" s="103"/>
      <c r="QRL29" s="103"/>
      <c r="QRM29" s="103"/>
      <c r="QRN29" s="103"/>
      <c r="QRO29" s="103"/>
      <c r="QRP29" s="103"/>
      <c r="QRQ29" s="103"/>
      <c r="QRR29" s="103"/>
      <c r="QRS29" s="103"/>
      <c r="QRT29" s="103"/>
      <c r="QRU29" s="103"/>
      <c r="QRV29" s="103"/>
      <c r="QRW29" s="103"/>
      <c r="QRX29" s="103"/>
      <c r="QRY29" s="103"/>
      <c r="QRZ29" s="103"/>
      <c r="QSA29" s="103"/>
      <c r="QSB29" s="103"/>
      <c r="QSC29" s="103"/>
      <c r="QSD29" s="103"/>
      <c r="QSE29" s="103"/>
      <c r="QSF29" s="103"/>
      <c r="QSG29" s="103"/>
      <c r="QSH29" s="103"/>
      <c r="QSI29" s="103"/>
      <c r="QSJ29" s="103"/>
      <c r="QSK29" s="103"/>
      <c r="QSL29" s="103"/>
      <c r="QSM29" s="103"/>
      <c r="QSN29" s="103"/>
      <c r="QSO29" s="103"/>
      <c r="QSP29" s="103"/>
      <c r="QSQ29" s="103"/>
      <c r="QSR29" s="103"/>
      <c r="QSS29" s="103"/>
      <c r="QST29" s="103"/>
      <c r="QSU29" s="103"/>
      <c r="QSV29" s="103"/>
      <c r="QSW29" s="103"/>
      <c r="QSX29" s="103"/>
      <c r="QSY29" s="103"/>
      <c r="QSZ29" s="103"/>
      <c r="QTA29" s="103"/>
      <c r="QTB29" s="103"/>
      <c r="QTC29" s="103"/>
      <c r="QTD29" s="103"/>
      <c r="QTE29" s="103"/>
      <c r="QTF29" s="103"/>
      <c r="QTG29" s="103"/>
      <c r="QTH29" s="103"/>
      <c r="QTI29" s="103"/>
      <c r="QTJ29" s="103"/>
      <c r="QTK29" s="103"/>
      <c r="QTL29" s="103"/>
      <c r="QTM29" s="103"/>
      <c r="QTN29" s="103"/>
      <c r="QTO29" s="103"/>
      <c r="QTP29" s="103"/>
      <c r="QTQ29" s="103"/>
      <c r="QTR29" s="103"/>
      <c r="QTS29" s="103"/>
      <c r="QTT29" s="103"/>
      <c r="QTU29" s="103"/>
      <c r="QTV29" s="103"/>
      <c r="QTW29" s="103"/>
      <c r="QTX29" s="103"/>
      <c r="QTY29" s="103"/>
      <c r="QTZ29" s="103"/>
      <c r="QUA29" s="103"/>
      <c r="QUB29" s="103"/>
      <c r="QUC29" s="103"/>
      <c r="QUD29" s="103"/>
      <c r="QUE29" s="103"/>
      <c r="QUF29" s="103"/>
      <c r="QUG29" s="103"/>
      <c r="QUH29" s="103"/>
      <c r="QUI29" s="103"/>
      <c r="QUJ29" s="103"/>
      <c r="QUK29" s="103"/>
      <c r="QUL29" s="103"/>
      <c r="QUM29" s="103"/>
      <c r="QUN29" s="103"/>
      <c r="QUO29" s="103"/>
      <c r="QUP29" s="103"/>
      <c r="QUQ29" s="103"/>
      <c r="QUR29" s="103"/>
      <c r="QUS29" s="103"/>
      <c r="QUT29" s="103"/>
      <c r="QUU29" s="103"/>
      <c r="QUV29" s="103"/>
      <c r="QUW29" s="103"/>
      <c r="QUX29" s="103"/>
      <c r="QUY29" s="103"/>
      <c r="QUZ29" s="103"/>
      <c r="QVA29" s="103"/>
      <c r="QVB29" s="103"/>
      <c r="QVC29" s="103"/>
      <c r="QVD29" s="103"/>
      <c r="QVE29" s="103"/>
      <c r="QVF29" s="103"/>
      <c r="QVG29" s="103"/>
      <c r="QVH29" s="103"/>
      <c r="QVI29" s="103"/>
      <c r="QVJ29" s="103"/>
      <c r="QVK29" s="103"/>
      <c r="QVL29" s="103"/>
      <c r="QVM29" s="103"/>
      <c r="QVN29" s="103"/>
      <c r="QVO29" s="103"/>
      <c r="QVP29" s="103"/>
      <c r="QVQ29" s="103"/>
      <c r="QVR29" s="103"/>
      <c r="QVS29" s="103"/>
      <c r="QVT29" s="103"/>
      <c r="QVU29" s="103"/>
      <c r="QVV29" s="103"/>
      <c r="QVW29" s="103"/>
      <c r="QVX29" s="103"/>
      <c r="QVY29" s="103"/>
      <c r="QVZ29" s="103"/>
      <c r="QWA29" s="103"/>
      <c r="QWB29" s="103"/>
      <c r="QWC29" s="103"/>
      <c r="QWD29" s="103"/>
      <c r="QWE29" s="103"/>
      <c r="QWF29" s="103"/>
      <c r="QWG29" s="103"/>
      <c r="QWH29" s="103"/>
      <c r="QWI29" s="103"/>
      <c r="QWJ29" s="103"/>
      <c r="QWK29" s="103"/>
      <c r="QWL29" s="103"/>
      <c r="QWM29" s="103"/>
      <c r="QWN29" s="103"/>
      <c r="QWO29" s="103"/>
      <c r="QWP29" s="103"/>
      <c r="QWQ29" s="103"/>
      <c r="QWR29" s="103"/>
      <c r="QWS29" s="103"/>
      <c r="QWT29" s="103"/>
      <c r="QWU29" s="103"/>
      <c r="QWV29" s="103"/>
      <c r="QWW29" s="103"/>
      <c r="QWX29" s="103"/>
      <c r="QWY29" s="103"/>
      <c r="QWZ29" s="103"/>
      <c r="QXA29" s="103"/>
      <c r="QXB29" s="103"/>
      <c r="QXC29" s="103"/>
      <c r="QXD29" s="103"/>
      <c r="QXE29" s="103"/>
      <c r="QXF29" s="103"/>
      <c r="QXG29" s="103"/>
      <c r="QXH29" s="103"/>
      <c r="QXI29" s="103"/>
      <c r="QXJ29" s="103"/>
      <c r="QXK29" s="103"/>
      <c r="QXL29" s="103"/>
      <c r="QXM29" s="103"/>
      <c r="QXN29" s="103"/>
      <c r="QXO29" s="103"/>
      <c r="QXP29" s="103"/>
      <c r="QXQ29" s="103"/>
      <c r="QXR29" s="103"/>
      <c r="QXS29" s="103"/>
      <c r="QXT29" s="103"/>
      <c r="QXU29" s="103"/>
      <c r="QXV29" s="103"/>
      <c r="QXW29" s="103"/>
      <c r="QXX29" s="103"/>
      <c r="QXY29" s="103"/>
      <c r="QXZ29" s="103"/>
      <c r="QYA29" s="103"/>
      <c r="QYB29" s="103"/>
      <c r="QYC29" s="103"/>
      <c r="QYD29" s="103"/>
      <c r="QYE29" s="103"/>
      <c r="QYF29" s="103"/>
      <c r="QYG29" s="103"/>
      <c r="QYH29" s="103"/>
      <c r="QYI29" s="103"/>
      <c r="QYJ29" s="103"/>
      <c r="QYK29" s="103"/>
      <c r="QYL29" s="103"/>
      <c r="QYM29" s="103"/>
      <c r="QYN29" s="103"/>
      <c r="QYO29" s="103"/>
      <c r="QYP29" s="103"/>
      <c r="QYQ29" s="103"/>
      <c r="QYR29" s="103"/>
      <c r="QYS29" s="103"/>
      <c r="QYT29" s="103"/>
      <c r="QYU29" s="103"/>
      <c r="QYV29" s="103"/>
      <c r="QYW29" s="103"/>
      <c r="QYX29" s="103"/>
      <c r="QYY29" s="103"/>
      <c r="QYZ29" s="103"/>
      <c r="QZA29" s="103"/>
      <c r="QZB29" s="103"/>
      <c r="QZC29" s="103"/>
      <c r="QZD29" s="103"/>
      <c r="QZE29" s="103"/>
      <c r="QZF29" s="103"/>
      <c r="QZG29" s="103"/>
      <c r="QZH29" s="103"/>
      <c r="QZI29" s="103"/>
      <c r="QZJ29" s="103"/>
      <c r="QZK29" s="103"/>
      <c r="QZL29" s="103"/>
      <c r="QZM29" s="103"/>
      <c r="QZN29" s="103"/>
      <c r="QZO29" s="103"/>
      <c r="QZP29" s="103"/>
      <c r="QZQ29" s="103"/>
      <c r="QZR29" s="103"/>
      <c r="QZS29" s="103"/>
      <c r="QZT29" s="103"/>
      <c r="QZU29" s="103"/>
      <c r="QZV29" s="103"/>
      <c r="QZW29" s="103"/>
      <c r="QZX29" s="103"/>
      <c r="QZY29" s="103"/>
      <c r="QZZ29" s="103"/>
      <c r="RAA29" s="103"/>
      <c r="RAB29" s="103"/>
      <c r="RAC29" s="103"/>
      <c r="RAD29" s="103"/>
      <c r="RAE29" s="103"/>
      <c r="RAF29" s="103"/>
      <c r="RAG29" s="103"/>
      <c r="RAH29" s="103"/>
      <c r="RAI29" s="103"/>
      <c r="RAJ29" s="103"/>
      <c r="RAK29" s="103"/>
      <c r="RAL29" s="103"/>
      <c r="RAM29" s="103"/>
      <c r="RAN29" s="103"/>
      <c r="RAO29" s="103"/>
      <c r="RAP29" s="103"/>
      <c r="RAQ29" s="103"/>
      <c r="RAR29" s="103"/>
      <c r="RAS29" s="103"/>
      <c r="RAT29" s="103"/>
      <c r="RAU29" s="103"/>
      <c r="RAV29" s="103"/>
      <c r="RAW29" s="103"/>
      <c r="RAX29" s="103"/>
      <c r="RAY29" s="103"/>
      <c r="RAZ29" s="103"/>
      <c r="RBA29" s="103"/>
      <c r="RBB29" s="103"/>
      <c r="RBC29" s="103"/>
      <c r="RBD29" s="103"/>
      <c r="RBE29" s="103"/>
      <c r="RBF29" s="103"/>
      <c r="RBG29" s="103"/>
      <c r="RBH29" s="103"/>
      <c r="RBI29" s="103"/>
      <c r="RBJ29" s="103"/>
      <c r="RBK29" s="103"/>
      <c r="RBL29" s="103"/>
      <c r="RBM29" s="103"/>
      <c r="RBN29" s="103"/>
      <c r="RBO29" s="103"/>
      <c r="RBP29" s="103"/>
      <c r="RBQ29" s="103"/>
      <c r="RBR29" s="103"/>
      <c r="RBS29" s="103"/>
      <c r="RBT29" s="103"/>
      <c r="RBU29" s="103"/>
      <c r="RBV29" s="103"/>
      <c r="RBW29" s="103"/>
      <c r="RBX29" s="103"/>
      <c r="RBY29" s="103"/>
      <c r="RBZ29" s="103"/>
      <c r="RCA29" s="103"/>
      <c r="RCB29" s="103"/>
      <c r="RCC29" s="103"/>
      <c r="RCD29" s="103"/>
      <c r="RCE29" s="103"/>
      <c r="RCF29" s="103"/>
      <c r="RCG29" s="103"/>
      <c r="RCH29" s="103"/>
      <c r="RCI29" s="103"/>
      <c r="RCJ29" s="103"/>
      <c r="RCK29" s="103"/>
      <c r="RCL29" s="103"/>
      <c r="RCM29" s="103"/>
      <c r="RCN29" s="103"/>
      <c r="RCO29" s="103"/>
      <c r="RCP29" s="103"/>
      <c r="RCQ29" s="103"/>
      <c r="RCR29" s="103"/>
      <c r="RCS29" s="103"/>
      <c r="RCT29" s="103"/>
      <c r="RCU29" s="103"/>
      <c r="RCV29" s="103"/>
      <c r="RCW29" s="103"/>
      <c r="RCX29" s="103"/>
      <c r="RCY29" s="103"/>
      <c r="RCZ29" s="103"/>
      <c r="RDA29" s="103"/>
      <c r="RDB29" s="103"/>
      <c r="RDC29" s="103"/>
      <c r="RDD29" s="103"/>
      <c r="RDE29" s="103"/>
      <c r="RDF29" s="103"/>
      <c r="RDG29" s="103"/>
      <c r="RDH29" s="103"/>
      <c r="RDI29" s="103"/>
      <c r="RDJ29" s="103"/>
      <c r="RDK29" s="103"/>
      <c r="RDL29" s="103"/>
      <c r="RDM29" s="103"/>
      <c r="RDN29" s="103"/>
      <c r="RDO29" s="103"/>
      <c r="RDP29" s="103"/>
      <c r="RDQ29" s="103"/>
      <c r="RDR29" s="103"/>
      <c r="RDS29" s="103"/>
      <c r="RDT29" s="103"/>
      <c r="RDU29" s="103"/>
      <c r="RDV29" s="103"/>
      <c r="RDW29" s="103"/>
      <c r="RDX29" s="103"/>
      <c r="RDY29" s="103"/>
      <c r="RDZ29" s="103"/>
      <c r="REA29" s="103"/>
      <c r="REB29" s="103"/>
      <c r="REC29" s="103"/>
      <c r="RED29" s="103"/>
      <c r="REE29" s="103"/>
      <c r="REF29" s="103"/>
      <c r="REG29" s="103"/>
      <c r="REH29" s="103"/>
      <c r="REI29" s="103"/>
      <c r="REJ29" s="103"/>
      <c r="REK29" s="103"/>
      <c r="REL29" s="103"/>
      <c r="REM29" s="103"/>
      <c r="REN29" s="103"/>
      <c r="REO29" s="103"/>
      <c r="REP29" s="103"/>
      <c r="REQ29" s="103"/>
      <c r="RER29" s="103"/>
      <c r="RES29" s="103"/>
      <c r="RET29" s="103"/>
      <c r="REU29" s="103"/>
      <c r="REV29" s="103"/>
      <c r="REW29" s="103"/>
      <c r="REX29" s="103"/>
      <c r="REY29" s="103"/>
      <c r="REZ29" s="103"/>
      <c r="RFA29" s="103"/>
      <c r="RFB29" s="103"/>
      <c r="RFC29" s="103"/>
      <c r="RFD29" s="103"/>
      <c r="RFE29" s="103"/>
      <c r="RFF29" s="103"/>
      <c r="RFG29" s="103"/>
      <c r="RFH29" s="103"/>
      <c r="RFI29" s="103"/>
      <c r="RFJ29" s="103"/>
      <c r="RFK29" s="103"/>
      <c r="RFL29" s="103"/>
      <c r="RFM29" s="103"/>
      <c r="RFN29" s="103"/>
      <c r="RFO29" s="103"/>
      <c r="RFP29" s="103"/>
      <c r="RFQ29" s="103"/>
      <c r="RFR29" s="103"/>
      <c r="RFS29" s="103"/>
      <c r="RFT29" s="103"/>
      <c r="RFU29" s="103"/>
      <c r="RFV29" s="103"/>
      <c r="RFW29" s="103"/>
      <c r="RFX29" s="103"/>
      <c r="RFY29" s="103"/>
      <c r="RFZ29" s="103"/>
      <c r="RGA29" s="103"/>
      <c r="RGB29" s="103"/>
      <c r="RGC29" s="103"/>
      <c r="RGD29" s="103"/>
      <c r="RGE29" s="103"/>
      <c r="RGF29" s="103"/>
      <c r="RGG29" s="103"/>
      <c r="RGH29" s="103"/>
      <c r="RGI29" s="103"/>
      <c r="RGJ29" s="103"/>
      <c r="RGK29" s="103"/>
      <c r="RGL29" s="103"/>
      <c r="RGM29" s="103"/>
      <c r="RGN29" s="103"/>
      <c r="RGO29" s="103"/>
      <c r="RGP29" s="103"/>
      <c r="RGQ29" s="103"/>
      <c r="RGR29" s="103"/>
      <c r="RGS29" s="103"/>
      <c r="RGT29" s="103"/>
      <c r="RGU29" s="103"/>
      <c r="RGV29" s="103"/>
      <c r="RGW29" s="103"/>
      <c r="RGX29" s="103"/>
      <c r="RGY29" s="103"/>
      <c r="RGZ29" s="103"/>
      <c r="RHA29" s="103"/>
      <c r="RHB29" s="103"/>
      <c r="RHC29" s="103"/>
      <c r="RHD29" s="103"/>
      <c r="RHE29" s="103"/>
      <c r="RHF29" s="103"/>
      <c r="RHG29" s="103"/>
      <c r="RHH29" s="103"/>
      <c r="RHI29" s="103"/>
      <c r="RHJ29" s="103"/>
      <c r="RHK29" s="103"/>
      <c r="RHL29" s="103"/>
      <c r="RHM29" s="103"/>
      <c r="RHN29" s="103"/>
      <c r="RHO29" s="103"/>
      <c r="RHP29" s="103"/>
      <c r="RHQ29" s="103"/>
      <c r="RHR29" s="103"/>
      <c r="RHS29" s="103"/>
      <c r="RHT29" s="103"/>
      <c r="RHU29" s="103"/>
      <c r="RHV29" s="103"/>
      <c r="RHW29" s="103"/>
      <c r="RHX29" s="103"/>
      <c r="RHY29" s="103"/>
      <c r="RHZ29" s="103"/>
      <c r="RIA29" s="103"/>
      <c r="RIB29" s="103"/>
      <c r="RIC29" s="103"/>
      <c r="RID29" s="103"/>
      <c r="RIE29" s="103"/>
      <c r="RIF29" s="103"/>
      <c r="RIG29" s="103"/>
      <c r="RIH29" s="103"/>
      <c r="RII29" s="103"/>
      <c r="RIJ29" s="103"/>
      <c r="RIK29" s="103"/>
      <c r="RIL29" s="103"/>
      <c r="RIM29" s="103"/>
      <c r="RIN29" s="103"/>
      <c r="RIO29" s="103"/>
      <c r="RIP29" s="103"/>
      <c r="RIQ29" s="103"/>
      <c r="RIR29" s="103"/>
      <c r="RIS29" s="103"/>
      <c r="RIT29" s="103"/>
      <c r="RIU29" s="103"/>
      <c r="RIV29" s="103"/>
      <c r="RIW29" s="103"/>
      <c r="RIX29" s="103"/>
      <c r="RIY29" s="103"/>
      <c r="RIZ29" s="103"/>
      <c r="RJA29" s="103"/>
      <c r="RJB29" s="103"/>
      <c r="RJC29" s="103"/>
      <c r="RJD29" s="103"/>
      <c r="RJE29" s="103"/>
      <c r="RJF29" s="103"/>
      <c r="RJG29" s="103"/>
      <c r="RJH29" s="103"/>
      <c r="RJI29" s="103"/>
      <c r="RJJ29" s="103"/>
      <c r="RJK29" s="103"/>
      <c r="RJL29" s="103"/>
      <c r="RJM29" s="103"/>
      <c r="RJN29" s="103"/>
      <c r="RJO29" s="103"/>
      <c r="RJP29" s="103"/>
      <c r="RJQ29" s="103"/>
      <c r="RJR29" s="103"/>
      <c r="RJS29" s="103"/>
      <c r="RJT29" s="103"/>
      <c r="RJU29" s="103"/>
      <c r="RJV29" s="103"/>
      <c r="RJW29" s="103"/>
      <c r="RJX29" s="103"/>
      <c r="RJY29" s="103"/>
      <c r="RJZ29" s="103"/>
      <c r="RKA29" s="103"/>
      <c r="RKB29" s="103"/>
      <c r="RKC29" s="103"/>
      <c r="RKD29" s="103"/>
      <c r="RKE29" s="103"/>
      <c r="RKF29" s="103"/>
      <c r="RKG29" s="103"/>
      <c r="RKH29" s="103"/>
      <c r="RKI29" s="103"/>
      <c r="RKJ29" s="103"/>
      <c r="RKK29" s="103"/>
      <c r="RKL29" s="103"/>
      <c r="RKM29" s="103"/>
      <c r="RKN29" s="103"/>
      <c r="RKO29" s="103"/>
      <c r="RKP29" s="103"/>
      <c r="RKQ29" s="103"/>
      <c r="RKR29" s="103"/>
      <c r="RKS29" s="103"/>
      <c r="RKT29" s="103"/>
      <c r="RKU29" s="103"/>
      <c r="RKV29" s="103"/>
      <c r="RKW29" s="103"/>
      <c r="RKX29" s="103"/>
      <c r="RKY29" s="103"/>
      <c r="RKZ29" s="103"/>
      <c r="RLA29" s="103"/>
      <c r="RLB29" s="103"/>
      <c r="RLC29" s="103"/>
      <c r="RLD29" s="103"/>
      <c r="RLE29" s="103"/>
      <c r="RLF29" s="103"/>
      <c r="RLG29" s="103"/>
      <c r="RLH29" s="103"/>
      <c r="RLI29" s="103"/>
      <c r="RLJ29" s="103"/>
      <c r="RLK29" s="103"/>
      <c r="RLL29" s="103"/>
      <c r="RLM29" s="103"/>
      <c r="RLN29" s="103"/>
      <c r="RLO29" s="103"/>
      <c r="RLP29" s="103"/>
      <c r="RLQ29" s="103"/>
      <c r="RLR29" s="103"/>
      <c r="RLS29" s="103"/>
      <c r="RLT29" s="103"/>
      <c r="RLU29" s="103"/>
      <c r="RLV29" s="103"/>
      <c r="RLW29" s="103"/>
      <c r="RLX29" s="103"/>
      <c r="RLY29" s="103"/>
      <c r="RLZ29" s="103"/>
      <c r="RMA29" s="103"/>
      <c r="RMB29" s="103"/>
      <c r="RMC29" s="103"/>
      <c r="RMD29" s="103"/>
      <c r="RME29" s="103"/>
      <c r="RMF29" s="103"/>
      <c r="RMG29" s="103"/>
      <c r="RMH29" s="103"/>
      <c r="RMI29" s="103"/>
      <c r="RMJ29" s="103"/>
      <c r="RMK29" s="103"/>
      <c r="RML29" s="103"/>
      <c r="RMM29" s="103"/>
      <c r="RMN29" s="103"/>
      <c r="RMO29" s="103"/>
      <c r="RMP29" s="103"/>
      <c r="RMQ29" s="103"/>
      <c r="RMR29" s="103"/>
      <c r="RMS29" s="103"/>
      <c r="RMT29" s="103"/>
      <c r="RMU29" s="103"/>
      <c r="RMV29" s="103"/>
      <c r="RMW29" s="103"/>
      <c r="RMX29" s="103"/>
      <c r="RMY29" s="103"/>
      <c r="RMZ29" s="103"/>
      <c r="RNA29" s="103"/>
      <c r="RNB29" s="103"/>
      <c r="RNC29" s="103"/>
      <c r="RND29" s="103"/>
      <c r="RNE29" s="103"/>
      <c r="RNF29" s="103"/>
      <c r="RNG29" s="103"/>
      <c r="RNH29" s="103"/>
      <c r="RNI29" s="103"/>
      <c r="RNJ29" s="103"/>
      <c r="RNK29" s="103"/>
      <c r="RNL29" s="103"/>
      <c r="RNM29" s="103"/>
      <c r="RNN29" s="103"/>
      <c r="RNO29" s="103"/>
      <c r="RNP29" s="103"/>
      <c r="RNQ29" s="103"/>
      <c r="RNR29" s="103"/>
      <c r="RNS29" s="103"/>
      <c r="RNT29" s="103"/>
      <c r="RNU29" s="103"/>
      <c r="RNV29" s="103"/>
      <c r="RNW29" s="103"/>
      <c r="RNX29" s="103"/>
      <c r="RNY29" s="103"/>
      <c r="RNZ29" s="103"/>
      <c r="ROA29" s="103"/>
      <c r="ROB29" s="103"/>
      <c r="ROC29" s="103"/>
      <c r="ROD29" s="103"/>
      <c r="ROE29" s="103"/>
      <c r="ROF29" s="103"/>
      <c r="ROG29" s="103"/>
      <c r="ROH29" s="103"/>
      <c r="ROI29" s="103"/>
      <c r="ROJ29" s="103"/>
      <c r="ROK29" s="103"/>
      <c r="ROL29" s="103"/>
      <c r="ROM29" s="103"/>
      <c r="RON29" s="103"/>
      <c r="ROO29" s="103"/>
      <c r="ROP29" s="103"/>
      <c r="ROQ29" s="103"/>
      <c r="ROR29" s="103"/>
      <c r="ROS29" s="103"/>
      <c r="ROT29" s="103"/>
      <c r="ROU29" s="103"/>
      <c r="ROV29" s="103"/>
      <c r="ROW29" s="103"/>
      <c r="ROX29" s="103"/>
      <c r="ROY29" s="103"/>
      <c r="ROZ29" s="103"/>
      <c r="RPA29" s="103"/>
      <c r="RPB29" s="103"/>
      <c r="RPC29" s="103"/>
      <c r="RPD29" s="103"/>
      <c r="RPE29" s="103"/>
      <c r="RPF29" s="103"/>
      <c r="RPG29" s="103"/>
      <c r="RPH29" s="103"/>
      <c r="RPI29" s="103"/>
      <c r="RPJ29" s="103"/>
      <c r="RPK29" s="103"/>
      <c r="RPL29" s="103"/>
      <c r="RPM29" s="103"/>
      <c r="RPN29" s="103"/>
      <c r="RPO29" s="103"/>
      <c r="RPP29" s="103"/>
      <c r="RPQ29" s="103"/>
      <c r="RPR29" s="103"/>
      <c r="RPS29" s="103"/>
      <c r="RPT29" s="103"/>
      <c r="RPU29" s="103"/>
      <c r="RPV29" s="103"/>
      <c r="RPW29" s="103"/>
      <c r="RPX29" s="103"/>
      <c r="RPY29" s="103"/>
      <c r="RPZ29" s="103"/>
      <c r="RQA29" s="103"/>
      <c r="RQB29" s="103"/>
      <c r="RQC29" s="103"/>
      <c r="RQD29" s="103"/>
      <c r="RQE29" s="103"/>
      <c r="RQF29" s="103"/>
      <c r="RQG29" s="103"/>
      <c r="RQH29" s="103"/>
      <c r="RQI29" s="103"/>
      <c r="RQJ29" s="103"/>
      <c r="RQK29" s="103"/>
      <c r="RQL29" s="103"/>
      <c r="RQM29" s="103"/>
      <c r="RQN29" s="103"/>
      <c r="RQO29" s="103"/>
      <c r="RQP29" s="103"/>
      <c r="RQQ29" s="103"/>
      <c r="RQR29" s="103"/>
      <c r="RQS29" s="103"/>
      <c r="RQT29" s="103"/>
      <c r="RQU29" s="103"/>
      <c r="RQV29" s="103"/>
      <c r="RQW29" s="103"/>
      <c r="RQX29" s="103"/>
      <c r="RQY29" s="103"/>
      <c r="RQZ29" s="103"/>
      <c r="RRA29" s="103"/>
      <c r="RRB29" s="103"/>
      <c r="RRC29" s="103"/>
      <c r="RRD29" s="103"/>
      <c r="RRE29" s="103"/>
      <c r="RRF29" s="103"/>
      <c r="RRG29" s="103"/>
      <c r="RRH29" s="103"/>
      <c r="RRI29" s="103"/>
      <c r="RRJ29" s="103"/>
      <c r="RRK29" s="103"/>
      <c r="RRL29" s="103"/>
      <c r="RRM29" s="103"/>
      <c r="RRN29" s="103"/>
      <c r="RRO29" s="103"/>
      <c r="RRP29" s="103"/>
      <c r="RRQ29" s="103"/>
      <c r="RRR29" s="103"/>
      <c r="RRS29" s="103"/>
      <c r="RRT29" s="103"/>
      <c r="RRU29" s="103"/>
      <c r="RRV29" s="103"/>
      <c r="RRW29" s="103"/>
      <c r="RRX29" s="103"/>
      <c r="RRY29" s="103"/>
      <c r="RRZ29" s="103"/>
      <c r="RSA29" s="103"/>
      <c r="RSB29" s="103"/>
      <c r="RSC29" s="103"/>
      <c r="RSD29" s="103"/>
      <c r="RSE29" s="103"/>
      <c r="RSF29" s="103"/>
      <c r="RSG29" s="103"/>
      <c r="RSH29" s="103"/>
      <c r="RSI29" s="103"/>
      <c r="RSJ29" s="103"/>
      <c r="RSK29" s="103"/>
      <c r="RSL29" s="103"/>
      <c r="RSM29" s="103"/>
      <c r="RSN29" s="103"/>
      <c r="RSO29" s="103"/>
      <c r="RSP29" s="103"/>
      <c r="RSQ29" s="103"/>
      <c r="RSR29" s="103"/>
      <c r="RSS29" s="103"/>
      <c r="RST29" s="103"/>
      <c r="RSU29" s="103"/>
      <c r="RSV29" s="103"/>
      <c r="RSW29" s="103"/>
      <c r="RSX29" s="103"/>
      <c r="RSY29" s="103"/>
      <c r="RSZ29" s="103"/>
      <c r="RTA29" s="103"/>
      <c r="RTB29" s="103"/>
      <c r="RTC29" s="103"/>
      <c r="RTD29" s="103"/>
      <c r="RTE29" s="103"/>
      <c r="RTF29" s="103"/>
      <c r="RTG29" s="103"/>
      <c r="RTH29" s="103"/>
      <c r="RTI29" s="103"/>
      <c r="RTJ29" s="103"/>
      <c r="RTK29" s="103"/>
      <c r="RTL29" s="103"/>
      <c r="RTM29" s="103"/>
      <c r="RTN29" s="103"/>
      <c r="RTO29" s="103"/>
      <c r="RTP29" s="103"/>
      <c r="RTQ29" s="103"/>
      <c r="RTR29" s="103"/>
      <c r="RTS29" s="103"/>
      <c r="RTT29" s="103"/>
      <c r="RTU29" s="103"/>
      <c r="RTV29" s="103"/>
      <c r="RTW29" s="103"/>
      <c r="RTX29" s="103"/>
      <c r="RTY29" s="103"/>
      <c r="RTZ29" s="103"/>
      <c r="RUA29" s="103"/>
      <c r="RUB29" s="103"/>
      <c r="RUC29" s="103"/>
      <c r="RUD29" s="103"/>
      <c r="RUE29" s="103"/>
      <c r="RUF29" s="103"/>
      <c r="RUG29" s="103"/>
      <c r="RUH29" s="103"/>
      <c r="RUI29" s="103"/>
      <c r="RUJ29" s="103"/>
      <c r="RUK29" s="103"/>
      <c r="RUL29" s="103"/>
      <c r="RUM29" s="103"/>
      <c r="RUN29" s="103"/>
      <c r="RUO29" s="103"/>
      <c r="RUP29" s="103"/>
      <c r="RUQ29" s="103"/>
      <c r="RUR29" s="103"/>
      <c r="RUS29" s="103"/>
      <c r="RUT29" s="103"/>
      <c r="RUU29" s="103"/>
      <c r="RUV29" s="103"/>
      <c r="RUW29" s="103"/>
      <c r="RUX29" s="103"/>
      <c r="RUY29" s="103"/>
      <c r="RUZ29" s="103"/>
      <c r="RVA29" s="103"/>
      <c r="RVB29" s="103"/>
      <c r="RVC29" s="103"/>
      <c r="RVD29" s="103"/>
      <c r="RVE29" s="103"/>
      <c r="RVF29" s="103"/>
      <c r="RVG29" s="103"/>
      <c r="RVH29" s="103"/>
      <c r="RVI29" s="103"/>
      <c r="RVJ29" s="103"/>
      <c r="RVK29" s="103"/>
      <c r="RVL29" s="103"/>
      <c r="RVM29" s="103"/>
      <c r="RVN29" s="103"/>
      <c r="RVO29" s="103"/>
      <c r="RVP29" s="103"/>
      <c r="RVQ29" s="103"/>
      <c r="RVR29" s="103"/>
      <c r="RVS29" s="103"/>
      <c r="RVT29" s="103"/>
      <c r="RVU29" s="103"/>
      <c r="RVV29" s="103"/>
      <c r="RVW29" s="103"/>
      <c r="RVX29" s="103"/>
      <c r="RVY29" s="103"/>
      <c r="RVZ29" s="103"/>
      <c r="RWA29" s="103"/>
      <c r="RWB29" s="103"/>
      <c r="RWC29" s="103"/>
      <c r="RWD29" s="103"/>
      <c r="RWE29" s="103"/>
      <c r="RWF29" s="103"/>
      <c r="RWG29" s="103"/>
      <c r="RWH29" s="103"/>
      <c r="RWI29" s="103"/>
      <c r="RWJ29" s="103"/>
      <c r="RWK29" s="103"/>
      <c r="RWL29" s="103"/>
      <c r="RWM29" s="103"/>
      <c r="RWN29" s="103"/>
      <c r="RWO29" s="103"/>
      <c r="RWP29" s="103"/>
      <c r="RWQ29" s="103"/>
      <c r="RWR29" s="103"/>
      <c r="RWS29" s="103"/>
      <c r="RWT29" s="103"/>
      <c r="RWU29" s="103"/>
      <c r="RWV29" s="103"/>
      <c r="RWW29" s="103"/>
      <c r="RWX29" s="103"/>
      <c r="RWY29" s="103"/>
      <c r="RWZ29" s="103"/>
      <c r="RXA29" s="103"/>
      <c r="RXB29" s="103"/>
      <c r="RXC29" s="103"/>
      <c r="RXD29" s="103"/>
      <c r="RXE29" s="103"/>
      <c r="RXF29" s="103"/>
      <c r="RXG29" s="103"/>
      <c r="RXH29" s="103"/>
      <c r="RXI29" s="103"/>
      <c r="RXJ29" s="103"/>
      <c r="RXK29" s="103"/>
      <c r="RXL29" s="103"/>
      <c r="RXM29" s="103"/>
      <c r="RXN29" s="103"/>
      <c r="RXO29" s="103"/>
      <c r="RXP29" s="103"/>
      <c r="RXQ29" s="103"/>
      <c r="RXR29" s="103"/>
      <c r="RXS29" s="103"/>
      <c r="RXT29" s="103"/>
      <c r="RXU29" s="103"/>
      <c r="RXV29" s="103"/>
      <c r="RXW29" s="103"/>
      <c r="RXX29" s="103"/>
      <c r="RXY29" s="103"/>
      <c r="RXZ29" s="103"/>
      <c r="RYA29" s="103"/>
      <c r="RYB29" s="103"/>
      <c r="RYC29" s="103"/>
      <c r="RYD29" s="103"/>
      <c r="RYE29" s="103"/>
      <c r="RYF29" s="103"/>
      <c r="RYG29" s="103"/>
      <c r="RYH29" s="103"/>
      <c r="RYI29" s="103"/>
      <c r="RYJ29" s="103"/>
      <c r="RYK29" s="103"/>
      <c r="RYL29" s="103"/>
      <c r="RYM29" s="103"/>
      <c r="RYN29" s="103"/>
      <c r="RYO29" s="103"/>
      <c r="RYP29" s="103"/>
      <c r="RYQ29" s="103"/>
      <c r="RYR29" s="103"/>
      <c r="RYS29" s="103"/>
      <c r="RYT29" s="103"/>
      <c r="RYU29" s="103"/>
      <c r="RYV29" s="103"/>
      <c r="RYW29" s="103"/>
      <c r="RYX29" s="103"/>
      <c r="RYY29" s="103"/>
      <c r="RYZ29" s="103"/>
      <c r="RZA29" s="103"/>
      <c r="RZB29" s="103"/>
      <c r="RZC29" s="103"/>
      <c r="RZD29" s="103"/>
      <c r="RZE29" s="103"/>
      <c r="RZF29" s="103"/>
      <c r="RZG29" s="103"/>
      <c r="RZH29" s="103"/>
      <c r="RZI29" s="103"/>
      <c r="RZJ29" s="103"/>
      <c r="RZK29" s="103"/>
      <c r="RZL29" s="103"/>
      <c r="RZM29" s="103"/>
      <c r="RZN29" s="103"/>
      <c r="RZO29" s="103"/>
      <c r="RZP29" s="103"/>
      <c r="RZQ29" s="103"/>
      <c r="RZR29" s="103"/>
      <c r="RZS29" s="103"/>
      <c r="RZT29" s="103"/>
      <c r="RZU29" s="103"/>
      <c r="RZV29" s="103"/>
      <c r="RZW29" s="103"/>
      <c r="RZX29" s="103"/>
      <c r="RZY29" s="103"/>
      <c r="RZZ29" s="103"/>
      <c r="SAA29" s="103"/>
      <c r="SAB29" s="103"/>
      <c r="SAC29" s="103"/>
      <c r="SAD29" s="103"/>
      <c r="SAE29" s="103"/>
      <c r="SAF29" s="103"/>
      <c r="SAG29" s="103"/>
      <c r="SAH29" s="103"/>
      <c r="SAI29" s="103"/>
      <c r="SAJ29" s="103"/>
      <c r="SAK29" s="103"/>
      <c r="SAL29" s="103"/>
      <c r="SAM29" s="103"/>
      <c r="SAN29" s="103"/>
      <c r="SAO29" s="103"/>
      <c r="SAP29" s="103"/>
      <c r="SAQ29" s="103"/>
      <c r="SAR29" s="103"/>
      <c r="SAS29" s="103"/>
      <c r="SAT29" s="103"/>
      <c r="SAU29" s="103"/>
      <c r="SAV29" s="103"/>
      <c r="SAW29" s="103"/>
      <c r="SAX29" s="103"/>
      <c r="SAY29" s="103"/>
      <c r="SAZ29" s="103"/>
      <c r="SBA29" s="103"/>
      <c r="SBB29" s="103"/>
      <c r="SBC29" s="103"/>
      <c r="SBD29" s="103"/>
      <c r="SBE29" s="103"/>
      <c r="SBF29" s="103"/>
      <c r="SBG29" s="103"/>
      <c r="SBH29" s="103"/>
      <c r="SBI29" s="103"/>
      <c r="SBJ29" s="103"/>
      <c r="SBK29" s="103"/>
      <c r="SBL29" s="103"/>
      <c r="SBM29" s="103"/>
      <c r="SBN29" s="103"/>
      <c r="SBO29" s="103"/>
      <c r="SBP29" s="103"/>
      <c r="SBQ29" s="103"/>
      <c r="SBR29" s="103"/>
      <c r="SBS29" s="103"/>
      <c r="SBT29" s="103"/>
      <c r="SBU29" s="103"/>
      <c r="SBV29" s="103"/>
      <c r="SBW29" s="103"/>
      <c r="SBX29" s="103"/>
      <c r="SBY29" s="103"/>
      <c r="SBZ29" s="103"/>
      <c r="SCA29" s="103"/>
      <c r="SCB29" s="103"/>
      <c r="SCC29" s="103"/>
      <c r="SCD29" s="103"/>
      <c r="SCE29" s="103"/>
      <c r="SCF29" s="103"/>
      <c r="SCG29" s="103"/>
      <c r="SCH29" s="103"/>
      <c r="SCI29" s="103"/>
      <c r="SCJ29" s="103"/>
      <c r="SCK29" s="103"/>
      <c r="SCL29" s="103"/>
      <c r="SCM29" s="103"/>
      <c r="SCN29" s="103"/>
      <c r="SCO29" s="103"/>
      <c r="SCP29" s="103"/>
      <c r="SCQ29" s="103"/>
      <c r="SCR29" s="103"/>
      <c r="SCS29" s="103"/>
      <c r="SCT29" s="103"/>
      <c r="SCU29" s="103"/>
      <c r="SCV29" s="103"/>
      <c r="SCW29" s="103"/>
      <c r="SCX29" s="103"/>
      <c r="SCY29" s="103"/>
      <c r="SCZ29" s="103"/>
      <c r="SDA29" s="103"/>
      <c r="SDB29" s="103"/>
      <c r="SDC29" s="103"/>
      <c r="SDD29" s="103"/>
      <c r="SDE29" s="103"/>
      <c r="SDF29" s="103"/>
      <c r="SDG29" s="103"/>
      <c r="SDH29" s="103"/>
      <c r="SDI29" s="103"/>
      <c r="SDJ29" s="103"/>
      <c r="SDK29" s="103"/>
      <c r="SDL29" s="103"/>
      <c r="SDM29" s="103"/>
      <c r="SDN29" s="103"/>
      <c r="SDO29" s="103"/>
      <c r="SDP29" s="103"/>
      <c r="SDQ29" s="103"/>
      <c r="SDR29" s="103"/>
      <c r="SDS29" s="103"/>
      <c r="SDT29" s="103"/>
      <c r="SDU29" s="103"/>
      <c r="SDV29" s="103"/>
      <c r="SDW29" s="103"/>
      <c r="SDX29" s="103"/>
      <c r="SDY29" s="103"/>
      <c r="SDZ29" s="103"/>
      <c r="SEA29" s="103"/>
      <c r="SEB29" s="103"/>
      <c r="SEC29" s="103"/>
      <c r="SED29" s="103"/>
      <c r="SEE29" s="103"/>
      <c r="SEF29" s="103"/>
      <c r="SEG29" s="103"/>
      <c r="SEH29" s="103"/>
      <c r="SEI29" s="103"/>
      <c r="SEJ29" s="103"/>
      <c r="SEK29" s="103"/>
      <c r="SEL29" s="103"/>
      <c r="SEM29" s="103"/>
      <c r="SEN29" s="103"/>
      <c r="SEO29" s="103"/>
      <c r="SEP29" s="103"/>
      <c r="SEQ29" s="103"/>
      <c r="SER29" s="103"/>
      <c r="SES29" s="103"/>
      <c r="SET29" s="103"/>
      <c r="SEU29" s="103"/>
      <c r="SEV29" s="103"/>
      <c r="SEW29" s="103"/>
      <c r="SEX29" s="103"/>
      <c r="SEY29" s="103"/>
      <c r="SEZ29" s="103"/>
      <c r="SFA29" s="103"/>
      <c r="SFB29" s="103"/>
      <c r="SFC29" s="103"/>
      <c r="SFD29" s="103"/>
      <c r="SFE29" s="103"/>
      <c r="SFF29" s="103"/>
      <c r="SFG29" s="103"/>
      <c r="SFH29" s="103"/>
      <c r="SFI29" s="103"/>
      <c r="SFJ29" s="103"/>
      <c r="SFK29" s="103"/>
      <c r="SFL29" s="103"/>
      <c r="SFM29" s="103"/>
      <c r="SFN29" s="103"/>
      <c r="SFO29" s="103"/>
      <c r="SFP29" s="103"/>
      <c r="SFQ29" s="103"/>
      <c r="SFR29" s="103"/>
      <c r="SFS29" s="103"/>
      <c r="SFT29" s="103"/>
      <c r="SFU29" s="103"/>
      <c r="SFV29" s="103"/>
      <c r="SFW29" s="103"/>
      <c r="SFX29" s="103"/>
      <c r="SFY29" s="103"/>
      <c r="SFZ29" s="103"/>
      <c r="SGA29" s="103"/>
      <c r="SGB29" s="103"/>
      <c r="SGC29" s="103"/>
      <c r="SGD29" s="103"/>
      <c r="SGE29" s="103"/>
      <c r="SGF29" s="103"/>
      <c r="SGG29" s="103"/>
      <c r="SGH29" s="103"/>
      <c r="SGI29" s="103"/>
      <c r="SGJ29" s="103"/>
      <c r="SGK29" s="103"/>
      <c r="SGL29" s="103"/>
      <c r="SGM29" s="103"/>
      <c r="SGN29" s="103"/>
      <c r="SGO29" s="103"/>
      <c r="SGP29" s="103"/>
      <c r="SGQ29" s="103"/>
      <c r="SGR29" s="103"/>
      <c r="SGS29" s="103"/>
      <c r="SGT29" s="103"/>
      <c r="SGU29" s="103"/>
      <c r="SGV29" s="103"/>
      <c r="SGW29" s="103"/>
      <c r="SGX29" s="103"/>
      <c r="SGY29" s="103"/>
      <c r="SGZ29" s="103"/>
      <c r="SHA29" s="103"/>
      <c r="SHB29" s="103"/>
      <c r="SHC29" s="103"/>
      <c r="SHD29" s="103"/>
      <c r="SHE29" s="103"/>
      <c r="SHF29" s="103"/>
      <c r="SHG29" s="103"/>
      <c r="SHH29" s="103"/>
      <c r="SHI29" s="103"/>
      <c r="SHJ29" s="103"/>
      <c r="SHK29" s="103"/>
      <c r="SHL29" s="103"/>
      <c r="SHM29" s="103"/>
      <c r="SHN29" s="103"/>
      <c r="SHO29" s="103"/>
      <c r="SHP29" s="103"/>
      <c r="SHQ29" s="103"/>
      <c r="SHR29" s="103"/>
      <c r="SHS29" s="103"/>
      <c r="SHT29" s="103"/>
      <c r="SHU29" s="103"/>
      <c r="SHV29" s="103"/>
      <c r="SHW29" s="103"/>
      <c r="SHX29" s="103"/>
      <c r="SHY29" s="103"/>
      <c r="SHZ29" s="103"/>
      <c r="SIA29" s="103"/>
      <c r="SIB29" s="103"/>
      <c r="SIC29" s="103"/>
      <c r="SID29" s="103"/>
      <c r="SIE29" s="103"/>
      <c r="SIF29" s="103"/>
      <c r="SIG29" s="103"/>
      <c r="SIH29" s="103"/>
      <c r="SII29" s="103"/>
      <c r="SIJ29" s="103"/>
      <c r="SIK29" s="103"/>
      <c r="SIL29" s="103"/>
      <c r="SIM29" s="103"/>
      <c r="SIN29" s="103"/>
      <c r="SIO29" s="103"/>
      <c r="SIP29" s="103"/>
      <c r="SIQ29" s="103"/>
      <c r="SIR29" s="103"/>
      <c r="SIS29" s="103"/>
      <c r="SIT29" s="103"/>
      <c r="SIU29" s="103"/>
      <c r="SIV29" s="103"/>
      <c r="SIW29" s="103"/>
      <c r="SIX29" s="103"/>
      <c r="SIY29" s="103"/>
      <c r="SIZ29" s="103"/>
      <c r="SJA29" s="103"/>
      <c r="SJB29" s="103"/>
      <c r="SJC29" s="103"/>
      <c r="SJD29" s="103"/>
      <c r="SJE29" s="103"/>
      <c r="SJF29" s="103"/>
      <c r="SJG29" s="103"/>
      <c r="SJH29" s="103"/>
      <c r="SJI29" s="103"/>
      <c r="SJJ29" s="103"/>
      <c r="SJK29" s="103"/>
      <c r="SJL29" s="103"/>
      <c r="SJM29" s="103"/>
      <c r="SJN29" s="103"/>
      <c r="SJO29" s="103"/>
      <c r="SJP29" s="103"/>
      <c r="SJQ29" s="103"/>
      <c r="SJR29" s="103"/>
      <c r="SJS29" s="103"/>
      <c r="SJT29" s="103"/>
      <c r="SJU29" s="103"/>
      <c r="SJV29" s="103"/>
      <c r="SJW29" s="103"/>
      <c r="SJX29" s="103"/>
      <c r="SJY29" s="103"/>
      <c r="SJZ29" s="103"/>
      <c r="SKA29" s="103"/>
      <c r="SKB29" s="103"/>
      <c r="SKC29" s="103"/>
      <c r="SKD29" s="103"/>
      <c r="SKE29" s="103"/>
      <c r="SKF29" s="103"/>
      <c r="SKG29" s="103"/>
      <c r="SKH29" s="103"/>
      <c r="SKI29" s="103"/>
      <c r="SKJ29" s="103"/>
      <c r="SKK29" s="103"/>
      <c r="SKL29" s="103"/>
      <c r="SKM29" s="103"/>
      <c r="SKN29" s="103"/>
      <c r="SKO29" s="103"/>
      <c r="SKP29" s="103"/>
      <c r="SKQ29" s="103"/>
      <c r="SKR29" s="103"/>
      <c r="SKS29" s="103"/>
      <c r="SKT29" s="103"/>
      <c r="SKU29" s="103"/>
      <c r="SKV29" s="103"/>
      <c r="SKW29" s="103"/>
      <c r="SKX29" s="103"/>
      <c r="SKY29" s="103"/>
      <c r="SKZ29" s="103"/>
      <c r="SLA29" s="103"/>
      <c r="SLB29" s="103"/>
      <c r="SLC29" s="103"/>
      <c r="SLD29" s="103"/>
      <c r="SLE29" s="103"/>
      <c r="SLF29" s="103"/>
      <c r="SLG29" s="103"/>
      <c r="SLH29" s="103"/>
      <c r="SLI29" s="103"/>
      <c r="SLJ29" s="103"/>
      <c r="SLK29" s="103"/>
      <c r="SLL29" s="103"/>
      <c r="SLM29" s="103"/>
      <c r="SLN29" s="103"/>
      <c r="SLO29" s="103"/>
      <c r="SLP29" s="103"/>
      <c r="SLQ29" s="103"/>
      <c r="SLR29" s="103"/>
      <c r="SLS29" s="103"/>
      <c r="SLT29" s="103"/>
      <c r="SLU29" s="103"/>
      <c r="SLV29" s="103"/>
      <c r="SLW29" s="103"/>
      <c r="SLX29" s="103"/>
      <c r="SLY29" s="103"/>
      <c r="SLZ29" s="103"/>
      <c r="SMA29" s="103"/>
      <c r="SMB29" s="103"/>
      <c r="SMC29" s="103"/>
      <c r="SMD29" s="103"/>
      <c r="SME29" s="103"/>
      <c r="SMF29" s="103"/>
      <c r="SMG29" s="103"/>
      <c r="SMH29" s="103"/>
      <c r="SMI29" s="103"/>
      <c r="SMJ29" s="103"/>
      <c r="SMK29" s="103"/>
      <c r="SML29" s="103"/>
      <c r="SMM29" s="103"/>
      <c r="SMN29" s="103"/>
      <c r="SMO29" s="103"/>
      <c r="SMP29" s="103"/>
      <c r="SMQ29" s="103"/>
      <c r="SMR29" s="103"/>
      <c r="SMS29" s="103"/>
      <c r="SMT29" s="103"/>
      <c r="SMU29" s="103"/>
      <c r="SMV29" s="103"/>
      <c r="SMW29" s="103"/>
      <c r="SMX29" s="103"/>
      <c r="SMY29" s="103"/>
      <c r="SMZ29" s="103"/>
      <c r="SNA29" s="103"/>
      <c r="SNB29" s="103"/>
      <c r="SNC29" s="103"/>
      <c r="SND29" s="103"/>
      <c r="SNE29" s="103"/>
      <c r="SNF29" s="103"/>
      <c r="SNG29" s="103"/>
      <c r="SNH29" s="103"/>
      <c r="SNI29" s="103"/>
      <c r="SNJ29" s="103"/>
      <c r="SNK29" s="103"/>
      <c r="SNL29" s="103"/>
      <c r="SNM29" s="103"/>
      <c r="SNN29" s="103"/>
      <c r="SNO29" s="103"/>
      <c r="SNP29" s="103"/>
      <c r="SNQ29" s="103"/>
      <c r="SNR29" s="103"/>
      <c r="SNS29" s="103"/>
      <c r="SNT29" s="103"/>
      <c r="SNU29" s="103"/>
      <c r="SNV29" s="103"/>
      <c r="SNW29" s="103"/>
      <c r="SNX29" s="103"/>
      <c r="SNY29" s="103"/>
      <c r="SNZ29" s="103"/>
      <c r="SOA29" s="103"/>
      <c r="SOB29" s="103"/>
      <c r="SOC29" s="103"/>
      <c r="SOD29" s="103"/>
      <c r="SOE29" s="103"/>
      <c r="SOF29" s="103"/>
      <c r="SOG29" s="103"/>
      <c r="SOH29" s="103"/>
      <c r="SOI29" s="103"/>
      <c r="SOJ29" s="103"/>
      <c r="SOK29" s="103"/>
      <c r="SOL29" s="103"/>
      <c r="SOM29" s="103"/>
      <c r="SON29" s="103"/>
      <c r="SOO29" s="103"/>
      <c r="SOP29" s="103"/>
      <c r="SOQ29" s="103"/>
      <c r="SOR29" s="103"/>
      <c r="SOS29" s="103"/>
      <c r="SOT29" s="103"/>
      <c r="SOU29" s="103"/>
      <c r="SOV29" s="103"/>
      <c r="SOW29" s="103"/>
      <c r="SOX29" s="103"/>
      <c r="SOY29" s="103"/>
      <c r="SOZ29" s="103"/>
      <c r="SPA29" s="103"/>
      <c r="SPB29" s="103"/>
      <c r="SPC29" s="103"/>
      <c r="SPD29" s="103"/>
      <c r="SPE29" s="103"/>
      <c r="SPF29" s="103"/>
      <c r="SPG29" s="103"/>
      <c r="SPH29" s="103"/>
      <c r="SPI29" s="103"/>
      <c r="SPJ29" s="103"/>
      <c r="SPK29" s="103"/>
      <c r="SPL29" s="103"/>
      <c r="SPM29" s="103"/>
      <c r="SPN29" s="103"/>
      <c r="SPO29" s="103"/>
      <c r="SPP29" s="103"/>
      <c r="SPQ29" s="103"/>
      <c r="SPR29" s="103"/>
      <c r="SPS29" s="103"/>
      <c r="SPT29" s="103"/>
      <c r="SPU29" s="103"/>
      <c r="SPV29" s="103"/>
      <c r="SPW29" s="103"/>
      <c r="SPX29" s="103"/>
      <c r="SPY29" s="103"/>
      <c r="SPZ29" s="103"/>
      <c r="SQA29" s="103"/>
      <c r="SQB29" s="103"/>
      <c r="SQC29" s="103"/>
      <c r="SQD29" s="103"/>
      <c r="SQE29" s="103"/>
      <c r="SQF29" s="103"/>
      <c r="SQG29" s="103"/>
      <c r="SQH29" s="103"/>
      <c r="SQI29" s="103"/>
      <c r="SQJ29" s="103"/>
      <c r="SQK29" s="103"/>
      <c r="SQL29" s="103"/>
      <c r="SQM29" s="103"/>
      <c r="SQN29" s="103"/>
      <c r="SQO29" s="103"/>
      <c r="SQP29" s="103"/>
      <c r="SQQ29" s="103"/>
      <c r="SQR29" s="103"/>
      <c r="SQS29" s="103"/>
      <c r="SQT29" s="103"/>
      <c r="SQU29" s="103"/>
      <c r="SQV29" s="103"/>
      <c r="SQW29" s="103"/>
      <c r="SQX29" s="103"/>
      <c r="SQY29" s="103"/>
      <c r="SQZ29" s="103"/>
      <c r="SRA29" s="103"/>
      <c r="SRB29" s="103"/>
      <c r="SRC29" s="103"/>
      <c r="SRD29" s="103"/>
      <c r="SRE29" s="103"/>
      <c r="SRF29" s="103"/>
      <c r="SRG29" s="103"/>
      <c r="SRH29" s="103"/>
      <c r="SRI29" s="103"/>
      <c r="SRJ29" s="103"/>
      <c r="SRK29" s="103"/>
      <c r="SRL29" s="103"/>
      <c r="SRM29" s="103"/>
      <c r="SRN29" s="103"/>
      <c r="SRO29" s="103"/>
      <c r="SRP29" s="103"/>
      <c r="SRQ29" s="103"/>
      <c r="SRR29" s="103"/>
      <c r="SRS29" s="103"/>
      <c r="SRT29" s="103"/>
      <c r="SRU29" s="103"/>
      <c r="SRV29" s="103"/>
      <c r="SRW29" s="103"/>
      <c r="SRX29" s="103"/>
      <c r="SRY29" s="103"/>
      <c r="SRZ29" s="103"/>
      <c r="SSA29" s="103"/>
      <c r="SSB29" s="103"/>
      <c r="SSC29" s="103"/>
      <c r="SSD29" s="103"/>
      <c r="SSE29" s="103"/>
      <c r="SSF29" s="103"/>
      <c r="SSG29" s="103"/>
      <c r="SSH29" s="103"/>
      <c r="SSI29" s="103"/>
      <c r="SSJ29" s="103"/>
      <c r="SSK29" s="103"/>
      <c r="SSL29" s="103"/>
      <c r="SSM29" s="103"/>
      <c r="SSN29" s="103"/>
      <c r="SSO29" s="103"/>
      <c r="SSP29" s="103"/>
      <c r="SSQ29" s="103"/>
      <c r="SSR29" s="103"/>
      <c r="SSS29" s="103"/>
      <c r="SST29" s="103"/>
      <c r="SSU29" s="103"/>
      <c r="SSV29" s="103"/>
      <c r="SSW29" s="103"/>
      <c r="SSX29" s="103"/>
      <c r="SSY29" s="103"/>
      <c r="SSZ29" s="103"/>
      <c r="STA29" s="103"/>
      <c r="STB29" s="103"/>
      <c r="STC29" s="103"/>
      <c r="STD29" s="103"/>
      <c r="STE29" s="103"/>
      <c r="STF29" s="103"/>
      <c r="STG29" s="103"/>
      <c r="STH29" s="103"/>
      <c r="STI29" s="103"/>
      <c r="STJ29" s="103"/>
      <c r="STK29" s="103"/>
      <c r="STL29" s="103"/>
      <c r="STM29" s="103"/>
      <c r="STN29" s="103"/>
      <c r="STO29" s="103"/>
      <c r="STP29" s="103"/>
      <c r="STQ29" s="103"/>
      <c r="STR29" s="103"/>
      <c r="STS29" s="103"/>
      <c r="STT29" s="103"/>
      <c r="STU29" s="103"/>
      <c r="STV29" s="103"/>
      <c r="STW29" s="103"/>
      <c r="STX29" s="103"/>
      <c r="STY29" s="103"/>
      <c r="STZ29" s="103"/>
      <c r="SUA29" s="103"/>
      <c r="SUB29" s="103"/>
      <c r="SUC29" s="103"/>
      <c r="SUD29" s="103"/>
      <c r="SUE29" s="103"/>
      <c r="SUF29" s="103"/>
      <c r="SUG29" s="103"/>
      <c r="SUH29" s="103"/>
      <c r="SUI29" s="103"/>
      <c r="SUJ29" s="103"/>
      <c r="SUK29" s="103"/>
      <c r="SUL29" s="103"/>
      <c r="SUM29" s="103"/>
      <c r="SUN29" s="103"/>
      <c r="SUO29" s="103"/>
      <c r="SUP29" s="103"/>
      <c r="SUQ29" s="103"/>
      <c r="SUR29" s="103"/>
      <c r="SUS29" s="103"/>
      <c r="SUT29" s="103"/>
      <c r="SUU29" s="103"/>
      <c r="SUV29" s="103"/>
      <c r="SUW29" s="103"/>
      <c r="SUX29" s="103"/>
      <c r="SUY29" s="103"/>
      <c r="SUZ29" s="103"/>
      <c r="SVA29" s="103"/>
      <c r="SVB29" s="103"/>
      <c r="SVC29" s="103"/>
      <c r="SVD29" s="103"/>
      <c r="SVE29" s="103"/>
      <c r="SVF29" s="103"/>
      <c r="SVG29" s="103"/>
      <c r="SVH29" s="103"/>
      <c r="SVI29" s="103"/>
      <c r="SVJ29" s="103"/>
      <c r="SVK29" s="103"/>
      <c r="SVL29" s="103"/>
      <c r="SVM29" s="103"/>
      <c r="SVN29" s="103"/>
      <c r="SVO29" s="103"/>
      <c r="SVP29" s="103"/>
      <c r="SVQ29" s="103"/>
      <c r="SVR29" s="103"/>
      <c r="SVS29" s="103"/>
      <c r="SVT29" s="103"/>
      <c r="SVU29" s="103"/>
      <c r="SVV29" s="103"/>
      <c r="SVW29" s="103"/>
      <c r="SVX29" s="103"/>
      <c r="SVY29" s="103"/>
      <c r="SVZ29" s="103"/>
      <c r="SWA29" s="103"/>
      <c r="SWB29" s="103"/>
      <c r="SWC29" s="103"/>
      <c r="SWD29" s="103"/>
      <c r="SWE29" s="103"/>
      <c r="SWF29" s="103"/>
      <c r="SWG29" s="103"/>
      <c r="SWH29" s="103"/>
      <c r="SWI29" s="103"/>
      <c r="SWJ29" s="103"/>
      <c r="SWK29" s="103"/>
      <c r="SWL29" s="103"/>
      <c r="SWM29" s="103"/>
      <c r="SWN29" s="103"/>
      <c r="SWO29" s="103"/>
      <c r="SWP29" s="103"/>
      <c r="SWQ29" s="103"/>
      <c r="SWR29" s="103"/>
      <c r="SWS29" s="103"/>
      <c r="SWT29" s="103"/>
      <c r="SWU29" s="103"/>
      <c r="SWV29" s="103"/>
      <c r="SWW29" s="103"/>
      <c r="SWX29" s="103"/>
      <c r="SWY29" s="103"/>
      <c r="SWZ29" s="103"/>
      <c r="SXA29" s="103"/>
      <c r="SXB29" s="103"/>
      <c r="SXC29" s="103"/>
      <c r="SXD29" s="103"/>
      <c r="SXE29" s="103"/>
      <c r="SXF29" s="103"/>
      <c r="SXG29" s="103"/>
      <c r="SXH29" s="103"/>
      <c r="SXI29" s="103"/>
      <c r="SXJ29" s="103"/>
      <c r="SXK29" s="103"/>
      <c r="SXL29" s="103"/>
      <c r="SXM29" s="103"/>
      <c r="SXN29" s="103"/>
      <c r="SXO29" s="103"/>
      <c r="SXP29" s="103"/>
      <c r="SXQ29" s="103"/>
      <c r="SXR29" s="103"/>
      <c r="SXS29" s="103"/>
      <c r="SXT29" s="103"/>
      <c r="SXU29" s="103"/>
      <c r="SXV29" s="103"/>
      <c r="SXW29" s="103"/>
      <c r="SXX29" s="103"/>
      <c r="SXY29" s="103"/>
      <c r="SXZ29" s="103"/>
      <c r="SYA29" s="103"/>
      <c r="SYB29" s="103"/>
      <c r="SYC29" s="103"/>
      <c r="SYD29" s="103"/>
      <c r="SYE29" s="103"/>
      <c r="SYF29" s="103"/>
      <c r="SYG29" s="103"/>
      <c r="SYH29" s="103"/>
      <c r="SYI29" s="103"/>
      <c r="SYJ29" s="103"/>
      <c r="SYK29" s="103"/>
      <c r="SYL29" s="103"/>
      <c r="SYM29" s="103"/>
      <c r="SYN29" s="103"/>
      <c r="SYO29" s="103"/>
      <c r="SYP29" s="103"/>
      <c r="SYQ29" s="103"/>
      <c r="SYR29" s="103"/>
      <c r="SYS29" s="103"/>
      <c r="SYT29" s="103"/>
      <c r="SYU29" s="103"/>
      <c r="SYV29" s="103"/>
      <c r="SYW29" s="103"/>
      <c r="SYX29" s="103"/>
      <c r="SYY29" s="103"/>
      <c r="SYZ29" s="103"/>
      <c r="SZA29" s="103"/>
      <c r="SZB29" s="103"/>
      <c r="SZC29" s="103"/>
      <c r="SZD29" s="103"/>
      <c r="SZE29" s="103"/>
      <c r="SZF29" s="103"/>
      <c r="SZG29" s="103"/>
      <c r="SZH29" s="103"/>
      <c r="SZI29" s="103"/>
      <c r="SZJ29" s="103"/>
      <c r="SZK29" s="103"/>
      <c r="SZL29" s="103"/>
      <c r="SZM29" s="103"/>
      <c r="SZN29" s="103"/>
      <c r="SZO29" s="103"/>
      <c r="SZP29" s="103"/>
      <c r="SZQ29" s="103"/>
      <c r="SZR29" s="103"/>
      <c r="SZS29" s="103"/>
      <c r="SZT29" s="103"/>
      <c r="SZU29" s="103"/>
      <c r="SZV29" s="103"/>
      <c r="SZW29" s="103"/>
      <c r="SZX29" s="103"/>
      <c r="SZY29" s="103"/>
      <c r="SZZ29" s="103"/>
      <c r="TAA29" s="103"/>
      <c r="TAB29" s="103"/>
      <c r="TAC29" s="103"/>
      <c r="TAD29" s="103"/>
      <c r="TAE29" s="103"/>
      <c r="TAF29" s="103"/>
      <c r="TAG29" s="103"/>
      <c r="TAH29" s="103"/>
      <c r="TAI29" s="103"/>
      <c r="TAJ29" s="103"/>
      <c r="TAK29" s="103"/>
      <c r="TAL29" s="103"/>
      <c r="TAM29" s="103"/>
      <c r="TAN29" s="103"/>
      <c r="TAO29" s="103"/>
      <c r="TAP29" s="103"/>
      <c r="TAQ29" s="103"/>
      <c r="TAR29" s="103"/>
      <c r="TAS29" s="103"/>
      <c r="TAT29" s="103"/>
      <c r="TAU29" s="103"/>
      <c r="TAV29" s="103"/>
      <c r="TAW29" s="103"/>
      <c r="TAX29" s="103"/>
      <c r="TAY29" s="103"/>
      <c r="TAZ29" s="103"/>
      <c r="TBA29" s="103"/>
      <c r="TBB29" s="103"/>
      <c r="TBC29" s="103"/>
      <c r="TBD29" s="103"/>
      <c r="TBE29" s="103"/>
      <c r="TBF29" s="103"/>
      <c r="TBG29" s="103"/>
      <c r="TBH29" s="103"/>
      <c r="TBI29" s="103"/>
      <c r="TBJ29" s="103"/>
      <c r="TBK29" s="103"/>
      <c r="TBL29" s="103"/>
      <c r="TBM29" s="103"/>
      <c r="TBN29" s="103"/>
      <c r="TBO29" s="103"/>
      <c r="TBP29" s="103"/>
      <c r="TBQ29" s="103"/>
      <c r="TBR29" s="103"/>
      <c r="TBS29" s="103"/>
      <c r="TBT29" s="103"/>
      <c r="TBU29" s="103"/>
      <c r="TBV29" s="103"/>
      <c r="TBW29" s="103"/>
      <c r="TBX29" s="103"/>
      <c r="TBY29" s="103"/>
      <c r="TBZ29" s="103"/>
      <c r="TCA29" s="103"/>
      <c r="TCB29" s="103"/>
      <c r="TCC29" s="103"/>
      <c r="TCD29" s="103"/>
      <c r="TCE29" s="103"/>
      <c r="TCF29" s="103"/>
      <c r="TCG29" s="103"/>
      <c r="TCH29" s="103"/>
      <c r="TCI29" s="103"/>
      <c r="TCJ29" s="103"/>
      <c r="TCK29" s="103"/>
      <c r="TCL29" s="103"/>
      <c r="TCM29" s="103"/>
      <c r="TCN29" s="103"/>
      <c r="TCO29" s="103"/>
      <c r="TCP29" s="103"/>
      <c r="TCQ29" s="103"/>
      <c r="TCR29" s="103"/>
      <c r="TCS29" s="103"/>
      <c r="TCT29" s="103"/>
      <c r="TCU29" s="103"/>
      <c r="TCV29" s="103"/>
      <c r="TCW29" s="103"/>
      <c r="TCX29" s="103"/>
      <c r="TCY29" s="103"/>
      <c r="TCZ29" s="103"/>
      <c r="TDA29" s="103"/>
      <c r="TDB29" s="103"/>
      <c r="TDC29" s="103"/>
      <c r="TDD29" s="103"/>
      <c r="TDE29" s="103"/>
      <c r="TDF29" s="103"/>
      <c r="TDG29" s="103"/>
      <c r="TDH29" s="103"/>
      <c r="TDI29" s="103"/>
      <c r="TDJ29" s="103"/>
      <c r="TDK29" s="103"/>
      <c r="TDL29" s="103"/>
      <c r="TDM29" s="103"/>
      <c r="TDN29" s="103"/>
      <c r="TDO29" s="103"/>
      <c r="TDP29" s="103"/>
      <c r="TDQ29" s="103"/>
      <c r="TDR29" s="103"/>
      <c r="TDS29" s="103"/>
      <c r="TDT29" s="103"/>
      <c r="TDU29" s="103"/>
      <c r="TDV29" s="103"/>
      <c r="TDW29" s="103"/>
      <c r="TDX29" s="103"/>
      <c r="TDY29" s="103"/>
      <c r="TDZ29" s="103"/>
      <c r="TEA29" s="103"/>
      <c r="TEB29" s="103"/>
      <c r="TEC29" s="103"/>
      <c r="TED29" s="103"/>
      <c r="TEE29" s="103"/>
      <c r="TEF29" s="103"/>
      <c r="TEG29" s="103"/>
      <c r="TEH29" s="103"/>
      <c r="TEI29" s="103"/>
      <c r="TEJ29" s="103"/>
      <c r="TEK29" s="103"/>
      <c r="TEL29" s="103"/>
      <c r="TEM29" s="103"/>
      <c r="TEN29" s="103"/>
      <c r="TEO29" s="103"/>
      <c r="TEP29" s="103"/>
      <c r="TEQ29" s="103"/>
      <c r="TER29" s="103"/>
      <c r="TES29" s="103"/>
      <c r="TET29" s="103"/>
      <c r="TEU29" s="103"/>
      <c r="TEV29" s="103"/>
      <c r="TEW29" s="103"/>
      <c r="TEX29" s="103"/>
      <c r="TEY29" s="103"/>
      <c r="TEZ29" s="103"/>
      <c r="TFA29" s="103"/>
      <c r="TFB29" s="103"/>
      <c r="TFC29" s="103"/>
      <c r="TFD29" s="103"/>
      <c r="TFE29" s="103"/>
      <c r="TFF29" s="103"/>
      <c r="TFG29" s="103"/>
      <c r="TFH29" s="103"/>
      <c r="TFI29" s="103"/>
      <c r="TFJ29" s="103"/>
      <c r="TFK29" s="103"/>
      <c r="TFL29" s="103"/>
      <c r="TFM29" s="103"/>
      <c r="TFN29" s="103"/>
      <c r="TFO29" s="103"/>
      <c r="TFP29" s="103"/>
      <c r="TFQ29" s="103"/>
      <c r="TFR29" s="103"/>
      <c r="TFS29" s="103"/>
      <c r="TFT29" s="103"/>
      <c r="TFU29" s="103"/>
      <c r="TFV29" s="103"/>
      <c r="TFW29" s="103"/>
      <c r="TFX29" s="103"/>
      <c r="TFY29" s="103"/>
      <c r="TFZ29" s="103"/>
      <c r="TGA29" s="103"/>
      <c r="TGB29" s="103"/>
      <c r="TGC29" s="103"/>
      <c r="TGD29" s="103"/>
      <c r="TGE29" s="103"/>
      <c r="TGF29" s="103"/>
      <c r="TGG29" s="103"/>
      <c r="TGH29" s="103"/>
      <c r="TGI29" s="103"/>
      <c r="TGJ29" s="103"/>
      <c r="TGK29" s="103"/>
      <c r="TGL29" s="103"/>
      <c r="TGM29" s="103"/>
      <c r="TGN29" s="103"/>
      <c r="TGO29" s="103"/>
      <c r="TGP29" s="103"/>
      <c r="TGQ29" s="103"/>
      <c r="TGR29" s="103"/>
      <c r="TGS29" s="103"/>
      <c r="TGT29" s="103"/>
      <c r="TGU29" s="103"/>
      <c r="TGV29" s="103"/>
      <c r="TGW29" s="103"/>
      <c r="TGX29" s="103"/>
      <c r="TGY29" s="103"/>
      <c r="TGZ29" s="103"/>
      <c r="THA29" s="103"/>
      <c r="THB29" s="103"/>
      <c r="THC29" s="103"/>
      <c r="THD29" s="103"/>
      <c r="THE29" s="103"/>
      <c r="THF29" s="103"/>
      <c r="THG29" s="103"/>
      <c r="THH29" s="103"/>
      <c r="THI29" s="103"/>
      <c r="THJ29" s="103"/>
      <c r="THK29" s="103"/>
      <c r="THL29" s="103"/>
      <c r="THM29" s="103"/>
      <c r="THN29" s="103"/>
      <c r="THO29" s="103"/>
      <c r="THP29" s="103"/>
      <c r="THQ29" s="103"/>
      <c r="THR29" s="103"/>
      <c r="THS29" s="103"/>
      <c r="THT29" s="103"/>
      <c r="THU29" s="103"/>
      <c r="THV29" s="103"/>
      <c r="THW29" s="103"/>
      <c r="THX29" s="103"/>
      <c r="THY29" s="103"/>
      <c r="THZ29" s="103"/>
      <c r="TIA29" s="103"/>
      <c r="TIB29" s="103"/>
      <c r="TIC29" s="103"/>
      <c r="TID29" s="103"/>
      <c r="TIE29" s="103"/>
      <c r="TIF29" s="103"/>
      <c r="TIG29" s="103"/>
      <c r="TIH29" s="103"/>
      <c r="TII29" s="103"/>
      <c r="TIJ29" s="103"/>
      <c r="TIK29" s="103"/>
      <c r="TIL29" s="103"/>
      <c r="TIM29" s="103"/>
      <c r="TIN29" s="103"/>
      <c r="TIO29" s="103"/>
      <c r="TIP29" s="103"/>
      <c r="TIQ29" s="103"/>
      <c r="TIR29" s="103"/>
      <c r="TIS29" s="103"/>
      <c r="TIT29" s="103"/>
      <c r="TIU29" s="103"/>
      <c r="TIV29" s="103"/>
      <c r="TIW29" s="103"/>
      <c r="TIX29" s="103"/>
      <c r="TIY29" s="103"/>
      <c r="TIZ29" s="103"/>
      <c r="TJA29" s="103"/>
      <c r="TJB29" s="103"/>
      <c r="TJC29" s="103"/>
      <c r="TJD29" s="103"/>
      <c r="TJE29" s="103"/>
      <c r="TJF29" s="103"/>
      <c r="TJG29" s="103"/>
      <c r="TJH29" s="103"/>
      <c r="TJI29" s="103"/>
      <c r="TJJ29" s="103"/>
      <c r="TJK29" s="103"/>
      <c r="TJL29" s="103"/>
      <c r="TJM29" s="103"/>
      <c r="TJN29" s="103"/>
      <c r="TJO29" s="103"/>
      <c r="TJP29" s="103"/>
      <c r="TJQ29" s="103"/>
      <c r="TJR29" s="103"/>
      <c r="TJS29" s="103"/>
      <c r="TJT29" s="103"/>
      <c r="TJU29" s="103"/>
      <c r="TJV29" s="103"/>
      <c r="TJW29" s="103"/>
      <c r="TJX29" s="103"/>
      <c r="TJY29" s="103"/>
      <c r="TJZ29" s="103"/>
      <c r="TKA29" s="103"/>
      <c r="TKB29" s="103"/>
      <c r="TKC29" s="103"/>
      <c r="TKD29" s="103"/>
      <c r="TKE29" s="103"/>
      <c r="TKF29" s="103"/>
      <c r="TKG29" s="103"/>
      <c r="TKH29" s="103"/>
      <c r="TKI29" s="103"/>
      <c r="TKJ29" s="103"/>
      <c r="TKK29" s="103"/>
      <c r="TKL29" s="103"/>
      <c r="TKM29" s="103"/>
      <c r="TKN29" s="103"/>
      <c r="TKO29" s="103"/>
      <c r="TKP29" s="103"/>
      <c r="TKQ29" s="103"/>
      <c r="TKR29" s="103"/>
      <c r="TKS29" s="103"/>
      <c r="TKT29" s="103"/>
      <c r="TKU29" s="103"/>
      <c r="TKV29" s="103"/>
      <c r="TKW29" s="103"/>
      <c r="TKX29" s="103"/>
      <c r="TKY29" s="103"/>
      <c r="TKZ29" s="103"/>
      <c r="TLA29" s="103"/>
      <c r="TLB29" s="103"/>
      <c r="TLC29" s="103"/>
      <c r="TLD29" s="103"/>
      <c r="TLE29" s="103"/>
      <c r="TLF29" s="103"/>
      <c r="TLG29" s="103"/>
      <c r="TLH29" s="103"/>
      <c r="TLI29" s="103"/>
      <c r="TLJ29" s="103"/>
      <c r="TLK29" s="103"/>
      <c r="TLL29" s="103"/>
      <c r="TLM29" s="103"/>
      <c r="TLN29" s="103"/>
      <c r="TLO29" s="103"/>
      <c r="TLP29" s="103"/>
      <c r="TLQ29" s="103"/>
      <c r="TLR29" s="103"/>
      <c r="TLS29" s="103"/>
      <c r="TLT29" s="103"/>
      <c r="TLU29" s="103"/>
      <c r="TLV29" s="103"/>
      <c r="TLW29" s="103"/>
      <c r="TLX29" s="103"/>
      <c r="TLY29" s="103"/>
      <c r="TLZ29" s="103"/>
      <c r="TMA29" s="103"/>
      <c r="TMB29" s="103"/>
      <c r="TMC29" s="103"/>
      <c r="TMD29" s="103"/>
      <c r="TME29" s="103"/>
      <c r="TMF29" s="103"/>
      <c r="TMG29" s="103"/>
      <c r="TMH29" s="103"/>
      <c r="TMI29" s="103"/>
      <c r="TMJ29" s="103"/>
      <c r="TMK29" s="103"/>
      <c r="TML29" s="103"/>
      <c r="TMM29" s="103"/>
      <c r="TMN29" s="103"/>
      <c r="TMO29" s="103"/>
      <c r="TMP29" s="103"/>
      <c r="TMQ29" s="103"/>
      <c r="TMR29" s="103"/>
      <c r="TMS29" s="103"/>
      <c r="TMT29" s="103"/>
      <c r="TMU29" s="103"/>
      <c r="TMV29" s="103"/>
      <c r="TMW29" s="103"/>
      <c r="TMX29" s="103"/>
      <c r="TMY29" s="103"/>
      <c r="TMZ29" s="103"/>
      <c r="TNA29" s="103"/>
      <c r="TNB29" s="103"/>
      <c r="TNC29" s="103"/>
      <c r="TND29" s="103"/>
      <c r="TNE29" s="103"/>
      <c r="TNF29" s="103"/>
      <c r="TNG29" s="103"/>
      <c r="TNH29" s="103"/>
      <c r="TNI29" s="103"/>
      <c r="TNJ29" s="103"/>
      <c r="TNK29" s="103"/>
      <c r="TNL29" s="103"/>
      <c r="TNM29" s="103"/>
      <c r="TNN29" s="103"/>
      <c r="TNO29" s="103"/>
      <c r="TNP29" s="103"/>
      <c r="TNQ29" s="103"/>
      <c r="TNR29" s="103"/>
      <c r="TNS29" s="103"/>
      <c r="TNT29" s="103"/>
      <c r="TNU29" s="103"/>
      <c r="TNV29" s="103"/>
      <c r="TNW29" s="103"/>
      <c r="TNX29" s="103"/>
      <c r="TNY29" s="103"/>
      <c r="TNZ29" s="103"/>
      <c r="TOA29" s="103"/>
      <c r="TOB29" s="103"/>
      <c r="TOC29" s="103"/>
      <c r="TOD29" s="103"/>
      <c r="TOE29" s="103"/>
      <c r="TOF29" s="103"/>
      <c r="TOG29" s="103"/>
      <c r="TOH29" s="103"/>
      <c r="TOI29" s="103"/>
      <c r="TOJ29" s="103"/>
      <c r="TOK29" s="103"/>
      <c r="TOL29" s="103"/>
      <c r="TOM29" s="103"/>
      <c r="TON29" s="103"/>
      <c r="TOO29" s="103"/>
      <c r="TOP29" s="103"/>
      <c r="TOQ29" s="103"/>
      <c r="TOR29" s="103"/>
      <c r="TOS29" s="103"/>
      <c r="TOT29" s="103"/>
      <c r="TOU29" s="103"/>
      <c r="TOV29" s="103"/>
      <c r="TOW29" s="103"/>
      <c r="TOX29" s="103"/>
      <c r="TOY29" s="103"/>
      <c r="TOZ29" s="103"/>
      <c r="TPA29" s="103"/>
      <c r="TPB29" s="103"/>
      <c r="TPC29" s="103"/>
      <c r="TPD29" s="103"/>
      <c r="TPE29" s="103"/>
      <c r="TPF29" s="103"/>
      <c r="TPG29" s="103"/>
      <c r="TPH29" s="103"/>
      <c r="TPI29" s="103"/>
      <c r="TPJ29" s="103"/>
      <c r="TPK29" s="103"/>
      <c r="TPL29" s="103"/>
      <c r="TPM29" s="103"/>
      <c r="TPN29" s="103"/>
      <c r="TPO29" s="103"/>
      <c r="TPP29" s="103"/>
      <c r="TPQ29" s="103"/>
      <c r="TPR29" s="103"/>
      <c r="TPS29" s="103"/>
      <c r="TPT29" s="103"/>
      <c r="TPU29" s="103"/>
      <c r="TPV29" s="103"/>
      <c r="TPW29" s="103"/>
      <c r="TPX29" s="103"/>
      <c r="TPY29" s="103"/>
      <c r="TPZ29" s="103"/>
      <c r="TQA29" s="103"/>
      <c r="TQB29" s="103"/>
      <c r="TQC29" s="103"/>
      <c r="TQD29" s="103"/>
      <c r="TQE29" s="103"/>
      <c r="TQF29" s="103"/>
      <c r="TQG29" s="103"/>
      <c r="TQH29" s="103"/>
      <c r="TQI29" s="103"/>
      <c r="TQJ29" s="103"/>
      <c r="TQK29" s="103"/>
      <c r="TQL29" s="103"/>
      <c r="TQM29" s="103"/>
      <c r="TQN29" s="103"/>
      <c r="TQO29" s="103"/>
      <c r="TQP29" s="103"/>
      <c r="TQQ29" s="103"/>
      <c r="TQR29" s="103"/>
      <c r="TQS29" s="103"/>
      <c r="TQT29" s="103"/>
      <c r="TQU29" s="103"/>
      <c r="TQV29" s="103"/>
      <c r="TQW29" s="103"/>
      <c r="TQX29" s="103"/>
      <c r="TQY29" s="103"/>
      <c r="TQZ29" s="103"/>
      <c r="TRA29" s="103"/>
      <c r="TRB29" s="103"/>
      <c r="TRC29" s="103"/>
      <c r="TRD29" s="103"/>
      <c r="TRE29" s="103"/>
      <c r="TRF29" s="103"/>
      <c r="TRG29" s="103"/>
      <c r="TRH29" s="103"/>
      <c r="TRI29" s="103"/>
      <c r="TRJ29" s="103"/>
      <c r="TRK29" s="103"/>
      <c r="TRL29" s="103"/>
      <c r="TRM29" s="103"/>
      <c r="TRN29" s="103"/>
      <c r="TRO29" s="103"/>
      <c r="TRP29" s="103"/>
      <c r="TRQ29" s="103"/>
      <c r="TRR29" s="103"/>
      <c r="TRS29" s="103"/>
      <c r="TRT29" s="103"/>
      <c r="TRU29" s="103"/>
      <c r="TRV29" s="103"/>
      <c r="TRW29" s="103"/>
      <c r="TRX29" s="103"/>
      <c r="TRY29" s="103"/>
      <c r="TRZ29" s="103"/>
      <c r="TSA29" s="103"/>
      <c r="TSB29" s="103"/>
      <c r="TSC29" s="103"/>
      <c r="TSD29" s="103"/>
      <c r="TSE29" s="103"/>
      <c r="TSF29" s="103"/>
      <c r="TSG29" s="103"/>
      <c r="TSH29" s="103"/>
      <c r="TSI29" s="103"/>
      <c r="TSJ29" s="103"/>
      <c r="TSK29" s="103"/>
      <c r="TSL29" s="103"/>
      <c r="TSM29" s="103"/>
      <c r="TSN29" s="103"/>
      <c r="TSO29" s="103"/>
      <c r="TSP29" s="103"/>
      <c r="TSQ29" s="103"/>
      <c r="TSR29" s="103"/>
      <c r="TSS29" s="103"/>
      <c r="TST29" s="103"/>
      <c r="TSU29" s="103"/>
      <c r="TSV29" s="103"/>
      <c r="TSW29" s="103"/>
      <c r="TSX29" s="103"/>
      <c r="TSY29" s="103"/>
      <c r="TSZ29" s="103"/>
      <c r="TTA29" s="103"/>
      <c r="TTB29" s="103"/>
      <c r="TTC29" s="103"/>
      <c r="TTD29" s="103"/>
      <c r="TTE29" s="103"/>
      <c r="TTF29" s="103"/>
      <c r="TTG29" s="103"/>
      <c r="TTH29" s="103"/>
      <c r="TTI29" s="103"/>
      <c r="TTJ29" s="103"/>
      <c r="TTK29" s="103"/>
      <c r="TTL29" s="103"/>
      <c r="TTM29" s="103"/>
      <c r="TTN29" s="103"/>
      <c r="TTO29" s="103"/>
      <c r="TTP29" s="103"/>
      <c r="TTQ29" s="103"/>
      <c r="TTR29" s="103"/>
      <c r="TTS29" s="103"/>
      <c r="TTT29" s="103"/>
      <c r="TTU29" s="103"/>
      <c r="TTV29" s="103"/>
      <c r="TTW29" s="103"/>
      <c r="TTX29" s="103"/>
      <c r="TTY29" s="103"/>
      <c r="TTZ29" s="103"/>
      <c r="TUA29" s="103"/>
      <c r="TUB29" s="103"/>
      <c r="TUC29" s="103"/>
      <c r="TUD29" s="103"/>
      <c r="TUE29" s="103"/>
      <c r="TUF29" s="103"/>
      <c r="TUG29" s="103"/>
      <c r="TUH29" s="103"/>
      <c r="TUI29" s="103"/>
      <c r="TUJ29" s="103"/>
      <c r="TUK29" s="103"/>
      <c r="TUL29" s="103"/>
      <c r="TUM29" s="103"/>
      <c r="TUN29" s="103"/>
      <c r="TUO29" s="103"/>
      <c r="TUP29" s="103"/>
      <c r="TUQ29" s="103"/>
      <c r="TUR29" s="103"/>
      <c r="TUS29" s="103"/>
      <c r="TUT29" s="103"/>
      <c r="TUU29" s="103"/>
      <c r="TUV29" s="103"/>
      <c r="TUW29" s="103"/>
      <c r="TUX29" s="103"/>
      <c r="TUY29" s="103"/>
      <c r="TUZ29" s="103"/>
      <c r="TVA29" s="103"/>
      <c r="TVB29" s="103"/>
      <c r="TVC29" s="103"/>
      <c r="TVD29" s="103"/>
      <c r="TVE29" s="103"/>
      <c r="TVF29" s="103"/>
      <c r="TVG29" s="103"/>
      <c r="TVH29" s="103"/>
      <c r="TVI29" s="103"/>
      <c r="TVJ29" s="103"/>
      <c r="TVK29" s="103"/>
      <c r="TVL29" s="103"/>
      <c r="TVM29" s="103"/>
      <c r="TVN29" s="103"/>
      <c r="TVO29" s="103"/>
      <c r="TVP29" s="103"/>
      <c r="TVQ29" s="103"/>
      <c r="TVR29" s="103"/>
      <c r="TVS29" s="103"/>
      <c r="TVT29" s="103"/>
      <c r="TVU29" s="103"/>
      <c r="TVV29" s="103"/>
      <c r="TVW29" s="103"/>
      <c r="TVX29" s="103"/>
      <c r="TVY29" s="103"/>
      <c r="TVZ29" s="103"/>
      <c r="TWA29" s="103"/>
      <c r="TWB29" s="103"/>
      <c r="TWC29" s="103"/>
      <c r="TWD29" s="103"/>
      <c r="TWE29" s="103"/>
      <c r="TWF29" s="103"/>
      <c r="TWG29" s="103"/>
      <c r="TWH29" s="103"/>
      <c r="TWI29" s="103"/>
      <c r="TWJ29" s="103"/>
      <c r="TWK29" s="103"/>
      <c r="TWL29" s="103"/>
      <c r="TWM29" s="103"/>
      <c r="TWN29" s="103"/>
      <c r="TWO29" s="103"/>
      <c r="TWP29" s="103"/>
      <c r="TWQ29" s="103"/>
      <c r="TWR29" s="103"/>
      <c r="TWS29" s="103"/>
      <c r="TWT29" s="103"/>
      <c r="TWU29" s="103"/>
      <c r="TWV29" s="103"/>
      <c r="TWW29" s="103"/>
      <c r="TWX29" s="103"/>
      <c r="TWY29" s="103"/>
      <c r="TWZ29" s="103"/>
      <c r="TXA29" s="103"/>
      <c r="TXB29" s="103"/>
      <c r="TXC29" s="103"/>
      <c r="TXD29" s="103"/>
      <c r="TXE29" s="103"/>
      <c r="TXF29" s="103"/>
      <c r="TXG29" s="103"/>
      <c r="TXH29" s="103"/>
      <c r="TXI29" s="103"/>
      <c r="TXJ29" s="103"/>
      <c r="TXK29" s="103"/>
      <c r="TXL29" s="103"/>
      <c r="TXM29" s="103"/>
      <c r="TXN29" s="103"/>
      <c r="TXO29" s="103"/>
      <c r="TXP29" s="103"/>
      <c r="TXQ29" s="103"/>
      <c r="TXR29" s="103"/>
      <c r="TXS29" s="103"/>
      <c r="TXT29" s="103"/>
      <c r="TXU29" s="103"/>
      <c r="TXV29" s="103"/>
      <c r="TXW29" s="103"/>
      <c r="TXX29" s="103"/>
      <c r="TXY29" s="103"/>
      <c r="TXZ29" s="103"/>
      <c r="TYA29" s="103"/>
      <c r="TYB29" s="103"/>
      <c r="TYC29" s="103"/>
      <c r="TYD29" s="103"/>
      <c r="TYE29" s="103"/>
      <c r="TYF29" s="103"/>
      <c r="TYG29" s="103"/>
      <c r="TYH29" s="103"/>
      <c r="TYI29" s="103"/>
      <c r="TYJ29" s="103"/>
      <c r="TYK29" s="103"/>
      <c r="TYL29" s="103"/>
      <c r="TYM29" s="103"/>
      <c r="TYN29" s="103"/>
      <c r="TYO29" s="103"/>
      <c r="TYP29" s="103"/>
      <c r="TYQ29" s="103"/>
      <c r="TYR29" s="103"/>
      <c r="TYS29" s="103"/>
      <c r="TYT29" s="103"/>
      <c r="TYU29" s="103"/>
      <c r="TYV29" s="103"/>
      <c r="TYW29" s="103"/>
      <c r="TYX29" s="103"/>
      <c r="TYY29" s="103"/>
      <c r="TYZ29" s="103"/>
      <c r="TZA29" s="103"/>
      <c r="TZB29" s="103"/>
      <c r="TZC29" s="103"/>
      <c r="TZD29" s="103"/>
      <c r="TZE29" s="103"/>
      <c r="TZF29" s="103"/>
      <c r="TZG29" s="103"/>
      <c r="TZH29" s="103"/>
      <c r="TZI29" s="103"/>
      <c r="TZJ29" s="103"/>
      <c r="TZK29" s="103"/>
      <c r="TZL29" s="103"/>
      <c r="TZM29" s="103"/>
      <c r="TZN29" s="103"/>
      <c r="TZO29" s="103"/>
      <c r="TZP29" s="103"/>
      <c r="TZQ29" s="103"/>
      <c r="TZR29" s="103"/>
      <c r="TZS29" s="103"/>
      <c r="TZT29" s="103"/>
      <c r="TZU29" s="103"/>
      <c r="TZV29" s="103"/>
      <c r="TZW29" s="103"/>
      <c r="TZX29" s="103"/>
      <c r="TZY29" s="103"/>
      <c r="TZZ29" s="103"/>
      <c r="UAA29" s="103"/>
      <c r="UAB29" s="103"/>
      <c r="UAC29" s="103"/>
      <c r="UAD29" s="103"/>
      <c r="UAE29" s="103"/>
      <c r="UAF29" s="103"/>
      <c r="UAG29" s="103"/>
      <c r="UAH29" s="103"/>
      <c r="UAI29" s="103"/>
      <c r="UAJ29" s="103"/>
      <c r="UAK29" s="103"/>
      <c r="UAL29" s="103"/>
      <c r="UAM29" s="103"/>
      <c r="UAN29" s="103"/>
      <c r="UAO29" s="103"/>
      <c r="UAP29" s="103"/>
      <c r="UAQ29" s="103"/>
      <c r="UAR29" s="103"/>
      <c r="UAS29" s="103"/>
      <c r="UAT29" s="103"/>
      <c r="UAU29" s="103"/>
      <c r="UAV29" s="103"/>
      <c r="UAW29" s="103"/>
      <c r="UAX29" s="103"/>
      <c r="UAY29" s="103"/>
      <c r="UAZ29" s="103"/>
      <c r="UBA29" s="103"/>
      <c r="UBB29" s="103"/>
      <c r="UBC29" s="103"/>
      <c r="UBD29" s="103"/>
      <c r="UBE29" s="103"/>
      <c r="UBF29" s="103"/>
      <c r="UBG29" s="103"/>
      <c r="UBH29" s="103"/>
      <c r="UBI29" s="103"/>
      <c r="UBJ29" s="103"/>
      <c r="UBK29" s="103"/>
      <c r="UBL29" s="103"/>
      <c r="UBM29" s="103"/>
      <c r="UBN29" s="103"/>
      <c r="UBO29" s="103"/>
      <c r="UBP29" s="103"/>
      <c r="UBQ29" s="103"/>
      <c r="UBR29" s="103"/>
      <c r="UBS29" s="103"/>
      <c r="UBT29" s="103"/>
      <c r="UBU29" s="103"/>
      <c r="UBV29" s="103"/>
      <c r="UBW29" s="103"/>
      <c r="UBX29" s="103"/>
      <c r="UBY29" s="103"/>
      <c r="UBZ29" s="103"/>
      <c r="UCA29" s="103"/>
      <c r="UCB29" s="103"/>
      <c r="UCC29" s="103"/>
      <c r="UCD29" s="103"/>
      <c r="UCE29" s="103"/>
      <c r="UCF29" s="103"/>
      <c r="UCG29" s="103"/>
      <c r="UCH29" s="103"/>
      <c r="UCI29" s="103"/>
      <c r="UCJ29" s="103"/>
      <c r="UCK29" s="103"/>
      <c r="UCL29" s="103"/>
      <c r="UCM29" s="103"/>
      <c r="UCN29" s="103"/>
      <c r="UCO29" s="103"/>
      <c r="UCP29" s="103"/>
      <c r="UCQ29" s="103"/>
      <c r="UCR29" s="103"/>
      <c r="UCS29" s="103"/>
      <c r="UCT29" s="103"/>
      <c r="UCU29" s="103"/>
      <c r="UCV29" s="103"/>
      <c r="UCW29" s="103"/>
      <c r="UCX29" s="103"/>
      <c r="UCY29" s="103"/>
      <c r="UCZ29" s="103"/>
      <c r="UDA29" s="103"/>
      <c r="UDB29" s="103"/>
      <c r="UDC29" s="103"/>
      <c r="UDD29" s="103"/>
      <c r="UDE29" s="103"/>
      <c r="UDF29" s="103"/>
      <c r="UDG29" s="103"/>
      <c r="UDH29" s="103"/>
      <c r="UDI29" s="103"/>
      <c r="UDJ29" s="103"/>
      <c r="UDK29" s="103"/>
      <c r="UDL29" s="103"/>
      <c r="UDM29" s="103"/>
      <c r="UDN29" s="103"/>
      <c r="UDO29" s="103"/>
      <c r="UDP29" s="103"/>
      <c r="UDQ29" s="103"/>
      <c r="UDR29" s="103"/>
      <c r="UDS29" s="103"/>
      <c r="UDT29" s="103"/>
      <c r="UDU29" s="103"/>
      <c r="UDV29" s="103"/>
      <c r="UDW29" s="103"/>
      <c r="UDX29" s="103"/>
      <c r="UDY29" s="103"/>
      <c r="UDZ29" s="103"/>
      <c r="UEA29" s="103"/>
      <c r="UEB29" s="103"/>
      <c r="UEC29" s="103"/>
      <c r="UED29" s="103"/>
      <c r="UEE29" s="103"/>
      <c r="UEF29" s="103"/>
      <c r="UEG29" s="103"/>
      <c r="UEH29" s="103"/>
      <c r="UEI29" s="103"/>
      <c r="UEJ29" s="103"/>
      <c r="UEK29" s="103"/>
      <c r="UEL29" s="103"/>
      <c r="UEM29" s="103"/>
      <c r="UEN29" s="103"/>
      <c r="UEO29" s="103"/>
      <c r="UEP29" s="103"/>
      <c r="UEQ29" s="103"/>
      <c r="UER29" s="103"/>
      <c r="UES29" s="103"/>
      <c r="UET29" s="103"/>
      <c r="UEU29" s="103"/>
      <c r="UEV29" s="103"/>
      <c r="UEW29" s="103"/>
      <c r="UEX29" s="103"/>
      <c r="UEY29" s="103"/>
      <c r="UEZ29" s="103"/>
      <c r="UFA29" s="103"/>
      <c r="UFB29" s="103"/>
      <c r="UFC29" s="103"/>
      <c r="UFD29" s="103"/>
      <c r="UFE29" s="103"/>
      <c r="UFF29" s="103"/>
      <c r="UFG29" s="103"/>
      <c r="UFH29" s="103"/>
      <c r="UFI29" s="103"/>
      <c r="UFJ29" s="103"/>
      <c r="UFK29" s="103"/>
      <c r="UFL29" s="103"/>
      <c r="UFM29" s="103"/>
      <c r="UFN29" s="103"/>
      <c r="UFO29" s="103"/>
      <c r="UFP29" s="103"/>
      <c r="UFQ29" s="103"/>
      <c r="UFR29" s="103"/>
      <c r="UFS29" s="103"/>
      <c r="UFT29" s="103"/>
      <c r="UFU29" s="103"/>
      <c r="UFV29" s="103"/>
      <c r="UFW29" s="103"/>
      <c r="UFX29" s="103"/>
      <c r="UFY29" s="103"/>
      <c r="UFZ29" s="103"/>
      <c r="UGA29" s="103"/>
      <c r="UGB29" s="103"/>
      <c r="UGC29" s="103"/>
      <c r="UGD29" s="103"/>
      <c r="UGE29" s="103"/>
      <c r="UGF29" s="103"/>
      <c r="UGG29" s="103"/>
      <c r="UGH29" s="103"/>
      <c r="UGI29" s="103"/>
      <c r="UGJ29" s="103"/>
      <c r="UGK29" s="103"/>
      <c r="UGL29" s="103"/>
      <c r="UGM29" s="103"/>
      <c r="UGN29" s="103"/>
      <c r="UGO29" s="103"/>
      <c r="UGP29" s="103"/>
      <c r="UGQ29" s="103"/>
      <c r="UGR29" s="103"/>
      <c r="UGS29" s="103"/>
      <c r="UGT29" s="103"/>
      <c r="UGU29" s="103"/>
      <c r="UGV29" s="103"/>
      <c r="UGW29" s="103"/>
      <c r="UGX29" s="103"/>
      <c r="UGY29" s="103"/>
      <c r="UGZ29" s="103"/>
      <c r="UHA29" s="103"/>
      <c r="UHB29" s="103"/>
      <c r="UHC29" s="103"/>
      <c r="UHD29" s="103"/>
      <c r="UHE29" s="103"/>
      <c r="UHF29" s="103"/>
      <c r="UHG29" s="103"/>
      <c r="UHH29" s="103"/>
      <c r="UHI29" s="103"/>
      <c r="UHJ29" s="103"/>
      <c r="UHK29" s="103"/>
      <c r="UHL29" s="103"/>
      <c r="UHM29" s="103"/>
      <c r="UHN29" s="103"/>
      <c r="UHO29" s="103"/>
      <c r="UHP29" s="103"/>
      <c r="UHQ29" s="103"/>
      <c r="UHR29" s="103"/>
      <c r="UHS29" s="103"/>
      <c r="UHT29" s="103"/>
      <c r="UHU29" s="103"/>
      <c r="UHV29" s="103"/>
      <c r="UHW29" s="103"/>
      <c r="UHX29" s="103"/>
      <c r="UHY29" s="103"/>
      <c r="UHZ29" s="103"/>
      <c r="UIA29" s="103"/>
      <c r="UIB29" s="103"/>
      <c r="UIC29" s="103"/>
      <c r="UID29" s="103"/>
      <c r="UIE29" s="103"/>
      <c r="UIF29" s="103"/>
      <c r="UIG29" s="103"/>
      <c r="UIH29" s="103"/>
      <c r="UII29" s="103"/>
      <c r="UIJ29" s="103"/>
      <c r="UIK29" s="103"/>
      <c r="UIL29" s="103"/>
      <c r="UIM29" s="103"/>
      <c r="UIN29" s="103"/>
      <c r="UIO29" s="103"/>
      <c r="UIP29" s="103"/>
      <c r="UIQ29" s="103"/>
      <c r="UIR29" s="103"/>
      <c r="UIS29" s="103"/>
      <c r="UIT29" s="103"/>
      <c r="UIU29" s="103"/>
      <c r="UIV29" s="103"/>
      <c r="UIW29" s="103"/>
      <c r="UIX29" s="103"/>
      <c r="UIY29" s="103"/>
      <c r="UIZ29" s="103"/>
      <c r="UJA29" s="103"/>
      <c r="UJB29" s="103"/>
      <c r="UJC29" s="103"/>
      <c r="UJD29" s="103"/>
      <c r="UJE29" s="103"/>
      <c r="UJF29" s="103"/>
      <c r="UJG29" s="103"/>
      <c r="UJH29" s="103"/>
      <c r="UJI29" s="103"/>
      <c r="UJJ29" s="103"/>
      <c r="UJK29" s="103"/>
      <c r="UJL29" s="103"/>
      <c r="UJM29" s="103"/>
      <c r="UJN29" s="103"/>
      <c r="UJO29" s="103"/>
      <c r="UJP29" s="103"/>
      <c r="UJQ29" s="103"/>
      <c r="UJR29" s="103"/>
      <c r="UJS29" s="103"/>
      <c r="UJT29" s="103"/>
      <c r="UJU29" s="103"/>
      <c r="UJV29" s="103"/>
      <c r="UJW29" s="103"/>
      <c r="UJX29" s="103"/>
      <c r="UJY29" s="103"/>
      <c r="UJZ29" s="103"/>
      <c r="UKA29" s="103"/>
      <c r="UKB29" s="103"/>
      <c r="UKC29" s="103"/>
      <c r="UKD29" s="103"/>
      <c r="UKE29" s="103"/>
      <c r="UKF29" s="103"/>
      <c r="UKG29" s="103"/>
      <c r="UKH29" s="103"/>
      <c r="UKI29" s="103"/>
      <c r="UKJ29" s="103"/>
      <c r="UKK29" s="103"/>
      <c r="UKL29" s="103"/>
      <c r="UKM29" s="103"/>
      <c r="UKN29" s="103"/>
      <c r="UKO29" s="103"/>
      <c r="UKP29" s="103"/>
      <c r="UKQ29" s="103"/>
      <c r="UKR29" s="103"/>
      <c r="UKS29" s="103"/>
      <c r="UKT29" s="103"/>
      <c r="UKU29" s="103"/>
      <c r="UKV29" s="103"/>
      <c r="UKW29" s="103"/>
      <c r="UKX29" s="103"/>
      <c r="UKY29" s="103"/>
      <c r="UKZ29" s="103"/>
      <c r="ULA29" s="103"/>
      <c r="ULB29" s="103"/>
      <c r="ULC29" s="103"/>
      <c r="ULD29" s="103"/>
      <c r="ULE29" s="103"/>
      <c r="ULF29" s="103"/>
      <c r="ULG29" s="103"/>
      <c r="ULH29" s="103"/>
      <c r="ULI29" s="103"/>
      <c r="ULJ29" s="103"/>
      <c r="ULK29" s="103"/>
      <c r="ULL29" s="103"/>
      <c r="ULM29" s="103"/>
      <c r="ULN29" s="103"/>
      <c r="ULO29" s="103"/>
      <c r="ULP29" s="103"/>
      <c r="ULQ29" s="103"/>
      <c r="ULR29" s="103"/>
      <c r="ULS29" s="103"/>
      <c r="ULT29" s="103"/>
      <c r="ULU29" s="103"/>
      <c r="ULV29" s="103"/>
      <c r="ULW29" s="103"/>
      <c r="ULX29" s="103"/>
      <c r="ULY29" s="103"/>
      <c r="ULZ29" s="103"/>
      <c r="UMA29" s="103"/>
      <c r="UMB29" s="103"/>
      <c r="UMC29" s="103"/>
      <c r="UMD29" s="103"/>
      <c r="UME29" s="103"/>
      <c r="UMF29" s="103"/>
      <c r="UMG29" s="103"/>
      <c r="UMH29" s="103"/>
      <c r="UMI29" s="103"/>
      <c r="UMJ29" s="103"/>
      <c r="UMK29" s="103"/>
      <c r="UML29" s="103"/>
      <c r="UMM29" s="103"/>
      <c r="UMN29" s="103"/>
      <c r="UMO29" s="103"/>
      <c r="UMP29" s="103"/>
      <c r="UMQ29" s="103"/>
      <c r="UMR29" s="103"/>
      <c r="UMS29" s="103"/>
      <c r="UMT29" s="103"/>
      <c r="UMU29" s="103"/>
      <c r="UMV29" s="103"/>
      <c r="UMW29" s="103"/>
      <c r="UMX29" s="103"/>
      <c r="UMY29" s="103"/>
      <c r="UMZ29" s="103"/>
      <c r="UNA29" s="103"/>
      <c r="UNB29" s="103"/>
      <c r="UNC29" s="103"/>
      <c r="UND29" s="103"/>
      <c r="UNE29" s="103"/>
      <c r="UNF29" s="103"/>
      <c r="UNG29" s="103"/>
      <c r="UNH29" s="103"/>
      <c r="UNI29" s="103"/>
      <c r="UNJ29" s="103"/>
      <c r="UNK29" s="103"/>
      <c r="UNL29" s="103"/>
      <c r="UNM29" s="103"/>
      <c r="UNN29" s="103"/>
      <c r="UNO29" s="103"/>
      <c r="UNP29" s="103"/>
      <c r="UNQ29" s="103"/>
      <c r="UNR29" s="103"/>
      <c r="UNS29" s="103"/>
      <c r="UNT29" s="103"/>
      <c r="UNU29" s="103"/>
      <c r="UNV29" s="103"/>
      <c r="UNW29" s="103"/>
      <c r="UNX29" s="103"/>
      <c r="UNY29" s="103"/>
      <c r="UNZ29" s="103"/>
      <c r="UOA29" s="103"/>
      <c r="UOB29" s="103"/>
      <c r="UOC29" s="103"/>
      <c r="UOD29" s="103"/>
      <c r="UOE29" s="103"/>
      <c r="UOF29" s="103"/>
      <c r="UOG29" s="103"/>
      <c r="UOH29" s="103"/>
      <c r="UOI29" s="103"/>
      <c r="UOJ29" s="103"/>
      <c r="UOK29" s="103"/>
      <c r="UOL29" s="103"/>
      <c r="UOM29" s="103"/>
      <c r="UON29" s="103"/>
      <c r="UOO29" s="103"/>
      <c r="UOP29" s="103"/>
      <c r="UOQ29" s="103"/>
      <c r="UOR29" s="103"/>
      <c r="UOS29" s="103"/>
      <c r="UOT29" s="103"/>
      <c r="UOU29" s="103"/>
      <c r="UOV29" s="103"/>
      <c r="UOW29" s="103"/>
      <c r="UOX29" s="103"/>
      <c r="UOY29" s="103"/>
      <c r="UOZ29" s="103"/>
      <c r="UPA29" s="103"/>
      <c r="UPB29" s="103"/>
      <c r="UPC29" s="103"/>
      <c r="UPD29" s="103"/>
      <c r="UPE29" s="103"/>
      <c r="UPF29" s="103"/>
      <c r="UPG29" s="103"/>
      <c r="UPH29" s="103"/>
      <c r="UPI29" s="103"/>
      <c r="UPJ29" s="103"/>
      <c r="UPK29" s="103"/>
      <c r="UPL29" s="103"/>
      <c r="UPM29" s="103"/>
      <c r="UPN29" s="103"/>
      <c r="UPO29" s="103"/>
      <c r="UPP29" s="103"/>
      <c r="UPQ29" s="103"/>
      <c r="UPR29" s="103"/>
      <c r="UPS29" s="103"/>
      <c r="UPT29" s="103"/>
      <c r="UPU29" s="103"/>
      <c r="UPV29" s="103"/>
      <c r="UPW29" s="103"/>
      <c r="UPX29" s="103"/>
      <c r="UPY29" s="103"/>
      <c r="UPZ29" s="103"/>
      <c r="UQA29" s="103"/>
      <c r="UQB29" s="103"/>
      <c r="UQC29" s="103"/>
      <c r="UQD29" s="103"/>
      <c r="UQE29" s="103"/>
      <c r="UQF29" s="103"/>
      <c r="UQG29" s="103"/>
      <c r="UQH29" s="103"/>
      <c r="UQI29" s="103"/>
      <c r="UQJ29" s="103"/>
      <c r="UQK29" s="103"/>
      <c r="UQL29" s="103"/>
      <c r="UQM29" s="103"/>
      <c r="UQN29" s="103"/>
      <c r="UQO29" s="103"/>
      <c r="UQP29" s="103"/>
      <c r="UQQ29" s="103"/>
      <c r="UQR29" s="103"/>
      <c r="UQS29" s="103"/>
      <c r="UQT29" s="103"/>
      <c r="UQU29" s="103"/>
      <c r="UQV29" s="103"/>
      <c r="UQW29" s="103"/>
      <c r="UQX29" s="103"/>
      <c r="UQY29" s="103"/>
      <c r="UQZ29" s="103"/>
      <c r="URA29" s="103"/>
      <c r="URB29" s="103"/>
      <c r="URC29" s="103"/>
      <c r="URD29" s="103"/>
      <c r="URE29" s="103"/>
      <c r="URF29" s="103"/>
      <c r="URG29" s="103"/>
      <c r="URH29" s="103"/>
      <c r="URI29" s="103"/>
      <c r="URJ29" s="103"/>
      <c r="URK29" s="103"/>
      <c r="URL29" s="103"/>
      <c r="URM29" s="103"/>
      <c r="URN29" s="103"/>
      <c r="URO29" s="103"/>
      <c r="URP29" s="103"/>
      <c r="URQ29" s="103"/>
      <c r="URR29" s="103"/>
      <c r="URS29" s="103"/>
      <c r="URT29" s="103"/>
      <c r="URU29" s="103"/>
      <c r="URV29" s="103"/>
      <c r="URW29" s="103"/>
      <c r="URX29" s="103"/>
      <c r="URY29" s="103"/>
      <c r="URZ29" s="103"/>
      <c r="USA29" s="103"/>
      <c r="USB29" s="103"/>
      <c r="USC29" s="103"/>
      <c r="USD29" s="103"/>
      <c r="USE29" s="103"/>
      <c r="USF29" s="103"/>
      <c r="USG29" s="103"/>
      <c r="USH29" s="103"/>
      <c r="USI29" s="103"/>
      <c r="USJ29" s="103"/>
      <c r="USK29" s="103"/>
      <c r="USL29" s="103"/>
      <c r="USM29" s="103"/>
      <c r="USN29" s="103"/>
      <c r="USO29" s="103"/>
      <c r="USP29" s="103"/>
      <c r="USQ29" s="103"/>
      <c r="USR29" s="103"/>
      <c r="USS29" s="103"/>
      <c r="UST29" s="103"/>
      <c r="USU29" s="103"/>
      <c r="USV29" s="103"/>
      <c r="USW29" s="103"/>
      <c r="USX29" s="103"/>
      <c r="USY29" s="103"/>
      <c r="USZ29" s="103"/>
      <c r="UTA29" s="103"/>
      <c r="UTB29" s="103"/>
      <c r="UTC29" s="103"/>
      <c r="UTD29" s="103"/>
      <c r="UTE29" s="103"/>
      <c r="UTF29" s="103"/>
      <c r="UTG29" s="103"/>
      <c r="UTH29" s="103"/>
      <c r="UTI29" s="103"/>
      <c r="UTJ29" s="103"/>
      <c r="UTK29" s="103"/>
      <c r="UTL29" s="103"/>
      <c r="UTM29" s="103"/>
      <c r="UTN29" s="103"/>
      <c r="UTO29" s="103"/>
      <c r="UTP29" s="103"/>
      <c r="UTQ29" s="103"/>
      <c r="UTR29" s="103"/>
      <c r="UTS29" s="103"/>
      <c r="UTT29" s="103"/>
      <c r="UTU29" s="103"/>
      <c r="UTV29" s="103"/>
      <c r="UTW29" s="103"/>
      <c r="UTX29" s="103"/>
      <c r="UTY29" s="103"/>
      <c r="UTZ29" s="103"/>
      <c r="UUA29" s="103"/>
      <c r="UUB29" s="103"/>
      <c r="UUC29" s="103"/>
      <c r="UUD29" s="103"/>
      <c r="UUE29" s="103"/>
      <c r="UUF29" s="103"/>
      <c r="UUG29" s="103"/>
      <c r="UUH29" s="103"/>
      <c r="UUI29" s="103"/>
      <c r="UUJ29" s="103"/>
      <c r="UUK29" s="103"/>
      <c r="UUL29" s="103"/>
      <c r="UUM29" s="103"/>
      <c r="UUN29" s="103"/>
      <c r="UUO29" s="103"/>
      <c r="UUP29" s="103"/>
      <c r="UUQ29" s="103"/>
      <c r="UUR29" s="103"/>
      <c r="UUS29" s="103"/>
      <c r="UUT29" s="103"/>
      <c r="UUU29" s="103"/>
      <c r="UUV29" s="103"/>
      <c r="UUW29" s="103"/>
      <c r="UUX29" s="103"/>
      <c r="UUY29" s="103"/>
      <c r="UUZ29" s="103"/>
      <c r="UVA29" s="103"/>
      <c r="UVB29" s="103"/>
      <c r="UVC29" s="103"/>
      <c r="UVD29" s="103"/>
      <c r="UVE29" s="103"/>
      <c r="UVF29" s="103"/>
      <c r="UVG29" s="103"/>
      <c r="UVH29" s="103"/>
      <c r="UVI29" s="103"/>
      <c r="UVJ29" s="103"/>
      <c r="UVK29" s="103"/>
      <c r="UVL29" s="103"/>
      <c r="UVM29" s="103"/>
      <c r="UVN29" s="103"/>
      <c r="UVO29" s="103"/>
      <c r="UVP29" s="103"/>
      <c r="UVQ29" s="103"/>
      <c r="UVR29" s="103"/>
      <c r="UVS29" s="103"/>
      <c r="UVT29" s="103"/>
      <c r="UVU29" s="103"/>
      <c r="UVV29" s="103"/>
      <c r="UVW29" s="103"/>
      <c r="UVX29" s="103"/>
      <c r="UVY29" s="103"/>
      <c r="UVZ29" s="103"/>
      <c r="UWA29" s="103"/>
      <c r="UWB29" s="103"/>
      <c r="UWC29" s="103"/>
      <c r="UWD29" s="103"/>
      <c r="UWE29" s="103"/>
      <c r="UWF29" s="103"/>
      <c r="UWG29" s="103"/>
      <c r="UWH29" s="103"/>
      <c r="UWI29" s="103"/>
      <c r="UWJ29" s="103"/>
      <c r="UWK29" s="103"/>
      <c r="UWL29" s="103"/>
      <c r="UWM29" s="103"/>
      <c r="UWN29" s="103"/>
      <c r="UWO29" s="103"/>
      <c r="UWP29" s="103"/>
      <c r="UWQ29" s="103"/>
      <c r="UWR29" s="103"/>
      <c r="UWS29" s="103"/>
      <c r="UWT29" s="103"/>
      <c r="UWU29" s="103"/>
      <c r="UWV29" s="103"/>
      <c r="UWW29" s="103"/>
      <c r="UWX29" s="103"/>
      <c r="UWY29" s="103"/>
      <c r="UWZ29" s="103"/>
      <c r="UXA29" s="103"/>
      <c r="UXB29" s="103"/>
      <c r="UXC29" s="103"/>
      <c r="UXD29" s="103"/>
      <c r="UXE29" s="103"/>
      <c r="UXF29" s="103"/>
      <c r="UXG29" s="103"/>
      <c r="UXH29" s="103"/>
      <c r="UXI29" s="103"/>
      <c r="UXJ29" s="103"/>
      <c r="UXK29" s="103"/>
      <c r="UXL29" s="103"/>
      <c r="UXM29" s="103"/>
      <c r="UXN29" s="103"/>
      <c r="UXO29" s="103"/>
      <c r="UXP29" s="103"/>
      <c r="UXQ29" s="103"/>
      <c r="UXR29" s="103"/>
      <c r="UXS29" s="103"/>
      <c r="UXT29" s="103"/>
      <c r="UXU29" s="103"/>
      <c r="UXV29" s="103"/>
      <c r="UXW29" s="103"/>
      <c r="UXX29" s="103"/>
      <c r="UXY29" s="103"/>
      <c r="UXZ29" s="103"/>
      <c r="UYA29" s="103"/>
      <c r="UYB29" s="103"/>
      <c r="UYC29" s="103"/>
      <c r="UYD29" s="103"/>
      <c r="UYE29" s="103"/>
      <c r="UYF29" s="103"/>
      <c r="UYG29" s="103"/>
      <c r="UYH29" s="103"/>
      <c r="UYI29" s="103"/>
      <c r="UYJ29" s="103"/>
      <c r="UYK29" s="103"/>
      <c r="UYL29" s="103"/>
      <c r="UYM29" s="103"/>
      <c r="UYN29" s="103"/>
      <c r="UYO29" s="103"/>
      <c r="UYP29" s="103"/>
      <c r="UYQ29" s="103"/>
      <c r="UYR29" s="103"/>
      <c r="UYS29" s="103"/>
      <c r="UYT29" s="103"/>
      <c r="UYU29" s="103"/>
      <c r="UYV29" s="103"/>
      <c r="UYW29" s="103"/>
      <c r="UYX29" s="103"/>
      <c r="UYY29" s="103"/>
      <c r="UYZ29" s="103"/>
      <c r="UZA29" s="103"/>
      <c r="UZB29" s="103"/>
      <c r="UZC29" s="103"/>
      <c r="UZD29" s="103"/>
      <c r="UZE29" s="103"/>
      <c r="UZF29" s="103"/>
      <c r="UZG29" s="103"/>
      <c r="UZH29" s="103"/>
      <c r="UZI29" s="103"/>
      <c r="UZJ29" s="103"/>
      <c r="UZK29" s="103"/>
      <c r="UZL29" s="103"/>
      <c r="UZM29" s="103"/>
      <c r="UZN29" s="103"/>
      <c r="UZO29" s="103"/>
      <c r="UZP29" s="103"/>
      <c r="UZQ29" s="103"/>
      <c r="UZR29" s="103"/>
      <c r="UZS29" s="103"/>
      <c r="UZT29" s="103"/>
      <c r="UZU29" s="103"/>
      <c r="UZV29" s="103"/>
      <c r="UZW29" s="103"/>
      <c r="UZX29" s="103"/>
      <c r="UZY29" s="103"/>
      <c r="UZZ29" s="103"/>
      <c r="VAA29" s="103"/>
      <c r="VAB29" s="103"/>
      <c r="VAC29" s="103"/>
      <c r="VAD29" s="103"/>
      <c r="VAE29" s="103"/>
      <c r="VAF29" s="103"/>
      <c r="VAG29" s="103"/>
      <c r="VAH29" s="103"/>
      <c r="VAI29" s="103"/>
      <c r="VAJ29" s="103"/>
      <c r="VAK29" s="103"/>
      <c r="VAL29" s="103"/>
      <c r="VAM29" s="103"/>
      <c r="VAN29" s="103"/>
      <c r="VAO29" s="103"/>
      <c r="VAP29" s="103"/>
      <c r="VAQ29" s="103"/>
      <c r="VAR29" s="103"/>
      <c r="VAS29" s="103"/>
      <c r="VAT29" s="103"/>
      <c r="VAU29" s="103"/>
      <c r="VAV29" s="103"/>
      <c r="VAW29" s="103"/>
      <c r="VAX29" s="103"/>
      <c r="VAY29" s="103"/>
      <c r="VAZ29" s="103"/>
      <c r="VBA29" s="103"/>
      <c r="VBB29" s="103"/>
      <c r="VBC29" s="103"/>
      <c r="VBD29" s="103"/>
      <c r="VBE29" s="103"/>
      <c r="VBF29" s="103"/>
      <c r="VBG29" s="103"/>
      <c r="VBH29" s="103"/>
      <c r="VBI29" s="103"/>
      <c r="VBJ29" s="103"/>
      <c r="VBK29" s="103"/>
      <c r="VBL29" s="103"/>
      <c r="VBM29" s="103"/>
      <c r="VBN29" s="103"/>
      <c r="VBO29" s="103"/>
      <c r="VBP29" s="103"/>
      <c r="VBQ29" s="103"/>
      <c r="VBR29" s="103"/>
      <c r="VBS29" s="103"/>
      <c r="VBT29" s="103"/>
      <c r="VBU29" s="103"/>
      <c r="VBV29" s="103"/>
      <c r="VBW29" s="103"/>
      <c r="VBX29" s="103"/>
      <c r="VBY29" s="103"/>
      <c r="VBZ29" s="103"/>
      <c r="VCA29" s="103"/>
      <c r="VCB29" s="103"/>
      <c r="VCC29" s="103"/>
      <c r="VCD29" s="103"/>
      <c r="VCE29" s="103"/>
      <c r="VCF29" s="103"/>
      <c r="VCG29" s="103"/>
      <c r="VCH29" s="103"/>
      <c r="VCI29" s="103"/>
      <c r="VCJ29" s="103"/>
      <c r="VCK29" s="103"/>
      <c r="VCL29" s="103"/>
      <c r="VCM29" s="103"/>
      <c r="VCN29" s="103"/>
      <c r="VCO29" s="103"/>
      <c r="VCP29" s="103"/>
      <c r="VCQ29" s="103"/>
      <c r="VCR29" s="103"/>
      <c r="VCS29" s="103"/>
      <c r="VCT29" s="103"/>
      <c r="VCU29" s="103"/>
      <c r="VCV29" s="103"/>
      <c r="VCW29" s="103"/>
      <c r="VCX29" s="103"/>
      <c r="VCY29" s="103"/>
      <c r="VCZ29" s="103"/>
      <c r="VDA29" s="103"/>
      <c r="VDB29" s="103"/>
      <c r="VDC29" s="103"/>
      <c r="VDD29" s="103"/>
      <c r="VDE29" s="103"/>
      <c r="VDF29" s="103"/>
      <c r="VDG29" s="103"/>
      <c r="VDH29" s="103"/>
      <c r="VDI29" s="103"/>
      <c r="VDJ29" s="103"/>
      <c r="VDK29" s="103"/>
      <c r="VDL29" s="103"/>
      <c r="VDM29" s="103"/>
      <c r="VDN29" s="103"/>
      <c r="VDO29" s="103"/>
      <c r="VDP29" s="103"/>
      <c r="VDQ29" s="103"/>
      <c r="VDR29" s="103"/>
      <c r="VDS29" s="103"/>
      <c r="VDT29" s="103"/>
      <c r="VDU29" s="103"/>
      <c r="VDV29" s="103"/>
      <c r="VDW29" s="103"/>
      <c r="VDX29" s="103"/>
      <c r="VDY29" s="103"/>
      <c r="VDZ29" s="103"/>
      <c r="VEA29" s="103"/>
      <c r="VEB29" s="103"/>
      <c r="VEC29" s="103"/>
      <c r="VED29" s="103"/>
      <c r="VEE29" s="103"/>
      <c r="VEF29" s="103"/>
      <c r="VEG29" s="103"/>
      <c r="VEH29" s="103"/>
      <c r="VEI29" s="103"/>
      <c r="VEJ29" s="103"/>
      <c r="VEK29" s="103"/>
      <c r="VEL29" s="103"/>
      <c r="VEM29" s="103"/>
      <c r="VEN29" s="103"/>
      <c r="VEO29" s="103"/>
      <c r="VEP29" s="103"/>
      <c r="VEQ29" s="103"/>
      <c r="VER29" s="103"/>
      <c r="VES29" s="103"/>
      <c r="VET29" s="103"/>
      <c r="VEU29" s="103"/>
      <c r="VEV29" s="103"/>
      <c r="VEW29" s="103"/>
      <c r="VEX29" s="103"/>
      <c r="VEY29" s="103"/>
      <c r="VEZ29" s="103"/>
      <c r="VFA29" s="103"/>
      <c r="VFB29" s="103"/>
      <c r="VFC29" s="103"/>
      <c r="VFD29" s="103"/>
      <c r="VFE29" s="103"/>
      <c r="VFF29" s="103"/>
      <c r="VFG29" s="103"/>
      <c r="VFH29" s="103"/>
      <c r="VFI29" s="103"/>
      <c r="VFJ29" s="103"/>
      <c r="VFK29" s="103"/>
      <c r="VFL29" s="103"/>
      <c r="VFM29" s="103"/>
      <c r="VFN29" s="103"/>
      <c r="VFO29" s="103"/>
      <c r="VFP29" s="103"/>
      <c r="VFQ29" s="103"/>
      <c r="VFR29" s="103"/>
      <c r="VFS29" s="103"/>
      <c r="VFT29" s="103"/>
      <c r="VFU29" s="103"/>
      <c r="VFV29" s="103"/>
      <c r="VFW29" s="103"/>
      <c r="VFX29" s="103"/>
      <c r="VFY29" s="103"/>
      <c r="VFZ29" s="103"/>
      <c r="VGA29" s="103"/>
      <c r="VGB29" s="103"/>
      <c r="VGC29" s="103"/>
      <c r="VGD29" s="103"/>
      <c r="VGE29" s="103"/>
      <c r="VGF29" s="103"/>
      <c r="VGG29" s="103"/>
      <c r="VGH29" s="103"/>
      <c r="VGI29" s="103"/>
      <c r="VGJ29" s="103"/>
      <c r="VGK29" s="103"/>
      <c r="VGL29" s="103"/>
      <c r="VGM29" s="103"/>
      <c r="VGN29" s="103"/>
      <c r="VGO29" s="103"/>
      <c r="VGP29" s="103"/>
      <c r="VGQ29" s="103"/>
      <c r="VGR29" s="103"/>
      <c r="VGS29" s="103"/>
      <c r="VGT29" s="103"/>
      <c r="VGU29" s="103"/>
      <c r="VGV29" s="103"/>
      <c r="VGW29" s="103"/>
      <c r="VGX29" s="103"/>
      <c r="VGY29" s="103"/>
      <c r="VGZ29" s="103"/>
      <c r="VHA29" s="103"/>
      <c r="VHB29" s="103"/>
      <c r="VHC29" s="103"/>
      <c r="VHD29" s="103"/>
      <c r="VHE29" s="103"/>
      <c r="VHF29" s="103"/>
      <c r="VHG29" s="103"/>
      <c r="VHH29" s="103"/>
      <c r="VHI29" s="103"/>
      <c r="VHJ29" s="103"/>
      <c r="VHK29" s="103"/>
      <c r="VHL29" s="103"/>
      <c r="VHM29" s="103"/>
      <c r="VHN29" s="103"/>
      <c r="VHO29" s="103"/>
      <c r="VHP29" s="103"/>
      <c r="VHQ29" s="103"/>
      <c r="VHR29" s="103"/>
      <c r="VHS29" s="103"/>
      <c r="VHT29" s="103"/>
      <c r="VHU29" s="103"/>
      <c r="VHV29" s="103"/>
      <c r="VHW29" s="103"/>
      <c r="VHX29" s="103"/>
      <c r="VHY29" s="103"/>
      <c r="VHZ29" s="103"/>
      <c r="VIA29" s="103"/>
      <c r="VIB29" s="103"/>
      <c r="VIC29" s="103"/>
      <c r="VID29" s="103"/>
      <c r="VIE29" s="103"/>
      <c r="VIF29" s="103"/>
      <c r="VIG29" s="103"/>
      <c r="VIH29" s="103"/>
      <c r="VII29" s="103"/>
      <c r="VIJ29" s="103"/>
      <c r="VIK29" s="103"/>
      <c r="VIL29" s="103"/>
      <c r="VIM29" s="103"/>
      <c r="VIN29" s="103"/>
      <c r="VIO29" s="103"/>
      <c r="VIP29" s="103"/>
      <c r="VIQ29" s="103"/>
      <c r="VIR29" s="103"/>
      <c r="VIS29" s="103"/>
      <c r="VIT29" s="103"/>
      <c r="VIU29" s="103"/>
      <c r="VIV29" s="103"/>
      <c r="VIW29" s="103"/>
      <c r="VIX29" s="103"/>
      <c r="VIY29" s="103"/>
      <c r="VIZ29" s="103"/>
      <c r="VJA29" s="103"/>
      <c r="VJB29" s="103"/>
      <c r="VJC29" s="103"/>
      <c r="VJD29" s="103"/>
      <c r="VJE29" s="103"/>
      <c r="VJF29" s="103"/>
      <c r="VJG29" s="103"/>
      <c r="VJH29" s="103"/>
      <c r="VJI29" s="103"/>
      <c r="VJJ29" s="103"/>
      <c r="VJK29" s="103"/>
      <c r="VJL29" s="103"/>
      <c r="VJM29" s="103"/>
      <c r="VJN29" s="103"/>
      <c r="VJO29" s="103"/>
      <c r="VJP29" s="103"/>
      <c r="VJQ29" s="103"/>
      <c r="VJR29" s="103"/>
      <c r="VJS29" s="103"/>
      <c r="VJT29" s="103"/>
      <c r="VJU29" s="103"/>
      <c r="VJV29" s="103"/>
      <c r="VJW29" s="103"/>
      <c r="VJX29" s="103"/>
      <c r="VJY29" s="103"/>
      <c r="VJZ29" s="103"/>
      <c r="VKA29" s="103"/>
      <c r="VKB29" s="103"/>
      <c r="VKC29" s="103"/>
      <c r="VKD29" s="103"/>
      <c r="VKE29" s="103"/>
      <c r="VKF29" s="103"/>
      <c r="VKG29" s="103"/>
      <c r="VKH29" s="103"/>
      <c r="VKI29" s="103"/>
      <c r="VKJ29" s="103"/>
      <c r="VKK29" s="103"/>
      <c r="VKL29" s="103"/>
      <c r="VKM29" s="103"/>
      <c r="VKN29" s="103"/>
      <c r="VKO29" s="103"/>
      <c r="VKP29" s="103"/>
      <c r="VKQ29" s="103"/>
      <c r="VKR29" s="103"/>
      <c r="VKS29" s="103"/>
      <c r="VKT29" s="103"/>
      <c r="VKU29" s="103"/>
      <c r="VKV29" s="103"/>
      <c r="VKW29" s="103"/>
      <c r="VKX29" s="103"/>
      <c r="VKY29" s="103"/>
      <c r="VKZ29" s="103"/>
      <c r="VLA29" s="103"/>
      <c r="VLB29" s="103"/>
      <c r="VLC29" s="103"/>
      <c r="VLD29" s="103"/>
      <c r="VLE29" s="103"/>
      <c r="VLF29" s="103"/>
      <c r="VLG29" s="103"/>
      <c r="VLH29" s="103"/>
      <c r="VLI29" s="103"/>
      <c r="VLJ29" s="103"/>
      <c r="VLK29" s="103"/>
      <c r="VLL29" s="103"/>
      <c r="VLM29" s="103"/>
      <c r="VLN29" s="103"/>
      <c r="VLO29" s="103"/>
      <c r="VLP29" s="103"/>
      <c r="VLQ29" s="103"/>
      <c r="VLR29" s="103"/>
      <c r="VLS29" s="103"/>
      <c r="VLT29" s="103"/>
      <c r="VLU29" s="103"/>
      <c r="VLV29" s="103"/>
      <c r="VLW29" s="103"/>
      <c r="VLX29" s="103"/>
      <c r="VLY29" s="103"/>
      <c r="VLZ29" s="103"/>
      <c r="VMA29" s="103"/>
      <c r="VMB29" s="103"/>
      <c r="VMC29" s="103"/>
      <c r="VMD29" s="103"/>
      <c r="VME29" s="103"/>
      <c r="VMF29" s="103"/>
      <c r="VMG29" s="103"/>
      <c r="VMH29" s="103"/>
      <c r="VMI29" s="103"/>
      <c r="VMJ29" s="103"/>
      <c r="VMK29" s="103"/>
      <c r="VML29" s="103"/>
      <c r="VMM29" s="103"/>
      <c r="VMN29" s="103"/>
      <c r="VMO29" s="103"/>
      <c r="VMP29" s="103"/>
      <c r="VMQ29" s="103"/>
      <c r="VMR29" s="103"/>
      <c r="VMS29" s="103"/>
      <c r="VMT29" s="103"/>
      <c r="VMU29" s="103"/>
      <c r="VMV29" s="103"/>
      <c r="VMW29" s="103"/>
      <c r="VMX29" s="103"/>
      <c r="VMY29" s="103"/>
      <c r="VMZ29" s="103"/>
      <c r="VNA29" s="103"/>
      <c r="VNB29" s="103"/>
      <c r="VNC29" s="103"/>
      <c r="VND29" s="103"/>
      <c r="VNE29" s="103"/>
      <c r="VNF29" s="103"/>
      <c r="VNG29" s="103"/>
      <c r="VNH29" s="103"/>
      <c r="VNI29" s="103"/>
      <c r="VNJ29" s="103"/>
      <c r="VNK29" s="103"/>
      <c r="VNL29" s="103"/>
      <c r="VNM29" s="103"/>
      <c r="VNN29" s="103"/>
      <c r="VNO29" s="103"/>
      <c r="VNP29" s="103"/>
      <c r="VNQ29" s="103"/>
      <c r="VNR29" s="103"/>
      <c r="VNS29" s="103"/>
      <c r="VNT29" s="103"/>
      <c r="VNU29" s="103"/>
      <c r="VNV29" s="103"/>
      <c r="VNW29" s="103"/>
      <c r="VNX29" s="103"/>
      <c r="VNY29" s="103"/>
      <c r="VNZ29" s="103"/>
      <c r="VOA29" s="103"/>
      <c r="VOB29" s="103"/>
      <c r="VOC29" s="103"/>
      <c r="VOD29" s="103"/>
      <c r="VOE29" s="103"/>
      <c r="VOF29" s="103"/>
      <c r="VOG29" s="103"/>
      <c r="VOH29" s="103"/>
      <c r="VOI29" s="103"/>
      <c r="VOJ29" s="103"/>
      <c r="VOK29" s="103"/>
      <c r="VOL29" s="103"/>
      <c r="VOM29" s="103"/>
      <c r="VON29" s="103"/>
      <c r="VOO29" s="103"/>
      <c r="VOP29" s="103"/>
      <c r="VOQ29" s="103"/>
      <c r="VOR29" s="103"/>
      <c r="VOS29" s="103"/>
      <c r="VOT29" s="103"/>
      <c r="VOU29" s="103"/>
      <c r="VOV29" s="103"/>
      <c r="VOW29" s="103"/>
      <c r="VOX29" s="103"/>
      <c r="VOY29" s="103"/>
      <c r="VOZ29" s="103"/>
      <c r="VPA29" s="103"/>
      <c r="VPB29" s="103"/>
      <c r="VPC29" s="103"/>
      <c r="VPD29" s="103"/>
      <c r="VPE29" s="103"/>
      <c r="VPF29" s="103"/>
      <c r="VPG29" s="103"/>
      <c r="VPH29" s="103"/>
      <c r="VPI29" s="103"/>
      <c r="VPJ29" s="103"/>
      <c r="VPK29" s="103"/>
      <c r="VPL29" s="103"/>
      <c r="VPM29" s="103"/>
      <c r="VPN29" s="103"/>
      <c r="VPO29" s="103"/>
      <c r="VPP29" s="103"/>
      <c r="VPQ29" s="103"/>
      <c r="VPR29" s="103"/>
      <c r="VPS29" s="103"/>
      <c r="VPT29" s="103"/>
      <c r="VPU29" s="103"/>
      <c r="VPV29" s="103"/>
      <c r="VPW29" s="103"/>
      <c r="VPX29" s="103"/>
      <c r="VPY29" s="103"/>
      <c r="VPZ29" s="103"/>
      <c r="VQA29" s="103"/>
      <c r="VQB29" s="103"/>
      <c r="VQC29" s="103"/>
      <c r="VQD29" s="103"/>
      <c r="VQE29" s="103"/>
      <c r="VQF29" s="103"/>
      <c r="VQG29" s="103"/>
      <c r="VQH29" s="103"/>
      <c r="VQI29" s="103"/>
      <c r="VQJ29" s="103"/>
      <c r="VQK29" s="103"/>
      <c r="VQL29" s="103"/>
      <c r="VQM29" s="103"/>
      <c r="VQN29" s="103"/>
      <c r="VQO29" s="103"/>
      <c r="VQP29" s="103"/>
      <c r="VQQ29" s="103"/>
      <c r="VQR29" s="103"/>
      <c r="VQS29" s="103"/>
      <c r="VQT29" s="103"/>
      <c r="VQU29" s="103"/>
      <c r="VQV29" s="103"/>
      <c r="VQW29" s="103"/>
      <c r="VQX29" s="103"/>
      <c r="VQY29" s="103"/>
      <c r="VQZ29" s="103"/>
      <c r="VRA29" s="103"/>
      <c r="VRB29" s="103"/>
      <c r="VRC29" s="103"/>
      <c r="VRD29" s="103"/>
      <c r="VRE29" s="103"/>
      <c r="VRF29" s="103"/>
      <c r="VRG29" s="103"/>
      <c r="VRH29" s="103"/>
      <c r="VRI29" s="103"/>
      <c r="VRJ29" s="103"/>
      <c r="VRK29" s="103"/>
      <c r="VRL29" s="103"/>
      <c r="VRM29" s="103"/>
      <c r="VRN29" s="103"/>
      <c r="VRO29" s="103"/>
      <c r="VRP29" s="103"/>
      <c r="VRQ29" s="103"/>
      <c r="VRR29" s="103"/>
      <c r="VRS29" s="103"/>
      <c r="VRT29" s="103"/>
      <c r="VRU29" s="103"/>
      <c r="VRV29" s="103"/>
      <c r="VRW29" s="103"/>
      <c r="VRX29" s="103"/>
      <c r="VRY29" s="103"/>
      <c r="VRZ29" s="103"/>
      <c r="VSA29" s="103"/>
      <c r="VSB29" s="103"/>
      <c r="VSC29" s="103"/>
      <c r="VSD29" s="103"/>
      <c r="VSE29" s="103"/>
      <c r="VSF29" s="103"/>
      <c r="VSG29" s="103"/>
      <c r="VSH29" s="103"/>
      <c r="VSI29" s="103"/>
      <c r="VSJ29" s="103"/>
      <c r="VSK29" s="103"/>
      <c r="VSL29" s="103"/>
      <c r="VSM29" s="103"/>
      <c r="VSN29" s="103"/>
      <c r="VSO29" s="103"/>
      <c r="VSP29" s="103"/>
      <c r="VSQ29" s="103"/>
      <c r="VSR29" s="103"/>
      <c r="VSS29" s="103"/>
      <c r="VST29" s="103"/>
      <c r="VSU29" s="103"/>
      <c r="VSV29" s="103"/>
      <c r="VSW29" s="103"/>
      <c r="VSX29" s="103"/>
      <c r="VSY29" s="103"/>
      <c r="VSZ29" s="103"/>
      <c r="VTA29" s="103"/>
      <c r="VTB29" s="103"/>
      <c r="VTC29" s="103"/>
      <c r="VTD29" s="103"/>
      <c r="VTE29" s="103"/>
      <c r="VTF29" s="103"/>
      <c r="VTG29" s="103"/>
      <c r="VTH29" s="103"/>
      <c r="VTI29" s="103"/>
      <c r="VTJ29" s="103"/>
      <c r="VTK29" s="103"/>
      <c r="VTL29" s="103"/>
      <c r="VTM29" s="103"/>
      <c r="VTN29" s="103"/>
      <c r="VTO29" s="103"/>
      <c r="VTP29" s="103"/>
      <c r="VTQ29" s="103"/>
      <c r="VTR29" s="103"/>
      <c r="VTS29" s="103"/>
      <c r="VTT29" s="103"/>
      <c r="VTU29" s="103"/>
      <c r="VTV29" s="103"/>
      <c r="VTW29" s="103"/>
      <c r="VTX29" s="103"/>
      <c r="VTY29" s="103"/>
      <c r="VTZ29" s="103"/>
      <c r="VUA29" s="103"/>
      <c r="VUB29" s="103"/>
      <c r="VUC29" s="103"/>
      <c r="VUD29" s="103"/>
      <c r="VUE29" s="103"/>
      <c r="VUF29" s="103"/>
      <c r="VUG29" s="103"/>
      <c r="VUH29" s="103"/>
      <c r="VUI29" s="103"/>
      <c r="VUJ29" s="103"/>
      <c r="VUK29" s="103"/>
      <c r="VUL29" s="103"/>
      <c r="VUM29" s="103"/>
      <c r="VUN29" s="103"/>
      <c r="VUO29" s="103"/>
      <c r="VUP29" s="103"/>
      <c r="VUQ29" s="103"/>
      <c r="VUR29" s="103"/>
      <c r="VUS29" s="103"/>
      <c r="VUT29" s="103"/>
      <c r="VUU29" s="103"/>
      <c r="VUV29" s="103"/>
      <c r="VUW29" s="103"/>
      <c r="VUX29" s="103"/>
      <c r="VUY29" s="103"/>
      <c r="VUZ29" s="103"/>
      <c r="VVA29" s="103"/>
      <c r="VVB29" s="103"/>
      <c r="VVC29" s="103"/>
      <c r="VVD29" s="103"/>
      <c r="VVE29" s="103"/>
      <c r="VVF29" s="103"/>
      <c r="VVG29" s="103"/>
      <c r="VVH29" s="103"/>
      <c r="VVI29" s="103"/>
      <c r="VVJ29" s="103"/>
      <c r="VVK29" s="103"/>
      <c r="VVL29" s="103"/>
      <c r="VVM29" s="103"/>
      <c r="VVN29" s="103"/>
      <c r="VVO29" s="103"/>
      <c r="VVP29" s="103"/>
      <c r="VVQ29" s="103"/>
      <c r="VVR29" s="103"/>
      <c r="VVS29" s="103"/>
      <c r="VVT29" s="103"/>
      <c r="VVU29" s="103"/>
      <c r="VVV29" s="103"/>
      <c r="VVW29" s="103"/>
      <c r="VVX29" s="103"/>
      <c r="VVY29" s="103"/>
      <c r="VVZ29" s="103"/>
      <c r="VWA29" s="103"/>
      <c r="VWB29" s="103"/>
      <c r="VWC29" s="103"/>
      <c r="VWD29" s="103"/>
      <c r="VWE29" s="103"/>
      <c r="VWF29" s="103"/>
      <c r="VWG29" s="103"/>
      <c r="VWH29" s="103"/>
      <c r="VWI29" s="103"/>
      <c r="VWJ29" s="103"/>
      <c r="VWK29" s="103"/>
      <c r="VWL29" s="103"/>
      <c r="VWM29" s="103"/>
      <c r="VWN29" s="103"/>
      <c r="VWO29" s="103"/>
      <c r="VWP29" s="103"/>
      <c r="VWQ29" s="103"/>
      <c r="VWR29" s="103"/>
      <c r="VWS29" s="103"/>
      <c r="VWT29" s="103"/>
      <c r="VWU29" s="103"/>
      <c r="VWV29" s="103"/>
      <c r="VWW29" s="103"/>
      <c r="VWX29" s="103"/>
      <c r="VWY29" s="103"/>
      <c r="VWZ29" s="103"/>
      <c r="VXA29" s="103"/>
      <c r="VXB29" s="103"/>
      <c r="VXC29" s="103"/>
      <c r="VXD29" s="103"/>
      <c r="VXE29" s="103"/>
      <c r="VXF29" s="103"/>
      <c r="VXG29" s="103"/>
      <c r="VXH29" s="103"/>
      <c r="VXI29" s="103"/>
      <c r="VXJ29" s="103"/>
      <c r="VXK29" s="103"/>
      <c r="VXL29" s="103"/>
      <c r="VXM29" s="103"/>
      <c r="VXN29" s="103"/>
      <c r="VXO29" s="103"/>
      <c r="VXP29" s="103"/>
      <c r="VXQ29" s="103"/>
      <c r="VXR29" s="103"/>
      <c r="VXS29" s="103"/>
      <c r="VXT29" s="103"/>
      <c r="VXU29" s="103"/>
      <c r="VXV29" s="103"/>
      <c r="VXW29" s="103"/>
      <c r="VXX29" s="103"/>
      <c r="VXY29" s="103"/>
      <c r="VXZ29" s="103"/>
      <c r="VYA29" s="103"/>
      <c r="VYB29" s="103"/>
      <c r="VYC29" s="103"/>
      <c r="VYD29" s="103"/>
      <c r="VYE29" s="103"/>
      <c r="VYF29" s="103"/>
      <c r="VYG29" s="103"/>
      <c r="VYH29" s="103"/>
      <c r="VYI29" s="103"/>
      <c r="VYJ29" s="103"/>
      <c r="VYK29" s="103"/>
      <c r="VYL29" s="103"/>
      <c r="VYM29" s="103"/>
      <c r="VYN29" s="103"/>
      <c r="VYO29" s="103"/>
      <c r="VYP29" s="103"/>
      <c r="VYQ29" s="103"/>
      <c r="VYR29" s="103"/>
      <c r="VYS29" s="103"/>
      <c r="VYT29" s="103"/>
      <c r="VYU29" s="103"/>
      <c r="VYV29" s="103"/>
      <c r="VYW29" s="103"/>
      <c r="VYX29" s="103"/>
      <c r="VYY29" s="103"/>
      <c r="VYZ29" s="103"/>
      <c r="VZA29" s="103"/>
      <c r="VZB29" s="103"/>
      <c r="VZC29" s="103"/>
      <c r="VZD29" s="103"/>
      <c r="VZE29" s="103"/>
      <c r="VZF29" s="103"/>
      <c r="VZG29" s="103"/>
      <c r="VZH29" s="103"/>
      <c r="VZI29" s="103"/>
      <c r="VZJ29" s="103"/>
      <c r="VZK29" s="103"/>
      <c r="VZL29" s="103"/>
      <c r="VZM29" s="103"/>
      <c r="VZN29" s="103"/>
      <c r="VZO29" s="103"/>
      <c r="VZP29" s="103"/>
      <c r="VZQ29" s="103"/>
      <c r="VZR29" s="103"/>
      <c r="VZS29" s="103"/>
      <c r="VZT29" s="103"/>
      <c r="VZU29" s="103"/>
      <c r="VZV29" s="103"/>
      <c r="VZW29" s="103"/>
      <c r="VZX29" s="103"/>
      <c r="VZY29" s="103"/>
      <c r="VZZ29" s="103"/>
      <c r="WAA29" s="103"/>
      <c r="WAB29" s="103"/>
      <c r="WAC29" s="103"/>
      <c r="WAD29" s="103"/>
      <c r="WAE29" s="103"/>
      <c r="WAF29" s="103"/>
      <c r="WAG29" s="103"/>
      <c r="WAH29" s="103"/>
      <c r="WAI29" s="103"/>
      <c r="WAJ29" s="103"/>
      <c r="WAK29" s="103"/>
      <c r="WAL29" s="103"/>
      <c r="WAM29" s="103"/>
      <c r="WAN29" s="103"/>
      <c r="WAO29" s="103"/>
      <c r="WAP29" s="103"/>
      <c r="WAQ29" s="103"/>
      <c r="WAR29" s="103"/>
      <c r="WAS29" s="103"/>
      <c r="WAT29" s="103"/>
      <c r="WAU29" s="103"/>
      <c r="WAV29" s="103"/>
      <c r="WAW29" s="103"/>
      <c r="WAX29" s="103"/>
      <c r="WAY29" s="103"/>
      <c r="WAZ29" s="103"/>
      <c r="WBA29" s="103"/>
      <c r="WBB29" s="103"/>
      <c r="WBC29" s="103"/>
      <c r="WBD29" s="103"/>
      <c r="WBE29" s="103"/>
      <c r="WBF29" s="103"/>
      <c r="WBG29" s="103"/>
      <c r="WBH29" s="103"/>
      <c r="WBI29" s="103"/>
      <c r="WBJ29" s="103"/>
      <c r="WBK29" s="103"/>
      <c r="WBL29" s="103"/>
      <c r="WBM29" s="103"/>
      <c r="WBN29" s="103"/>
      <c r="WBO29" s="103"/>
      <c r="WBP29" s="103"/>
      <c r="WBQ29" s="103"/>
      <c r="WBR29" s="103"/>
      <c r="WBS29" s="103"/>
      <c r="WBT29" s="103"/>
      <c r="WBU29" s="103"/>
      <c r="WBV29" s="103"/>
      <c r="WBW29" s="103"/>
      <c r="WBX29" s="103"/>
      <c r="WBY29" s="103"/>
      <c r="WBZ29" s="103"/>
      <c r="WCA29" s="103"/>
      <c r="WCB29" s="103"/>
      <c r="WCC29" s="103"/>
      <c r="WCD29" s="103"/>
      <c r="WCE29" s="103"/>
      <c r="WCF29" s="103"/>
      <c r="WCG29" s="103"/>
      <c r="WCH29" s="103"/>
      <c r="WCI29" s="103"/>
      <c r="WCJ29" s="103"/>
      <c r="WCK29" s="103"/>
      <c r="WCL29" s="103"/>
      <c r="WCM29" s="103"/>
      <c r="WCN29" s="103"/>
      <c r="WCO29" s="103"/>
      <c r="WCP29" s="103"/>
      <c r="WCQ29" s="103"/>
      <c r="WCR29" s="103"/>
      <c r="WCS29" s="103"/>
      <c r="WCT29" s="103"/>
      <c r="WCU29" s="103"/>
      <c r="WCV29" s="103"/>
      <c r="WCW29" s="103"/>
      <c r="WCX29" s="103"/>
      <c r="WCY29" s="103"/>
      <c r="WCZ29" s="103"/>
      <c r="WDA29" s="103"/>
      <c r="WDB29" s="103"/>
      <c r="WDC29" s="103"/>
      <c r="WDD29" s="103"/>
      <c r="WDE29" s="103"/>
      <c r="WDF29" s="103"/>
      <c r="WDG29" s="103"/>
      <c r="WDH29" s="103"/>
      <c r="WDI29" s="103"/>
      <c r="WDJ29" s="103"/>
      <c r="WDK29" s="103"/>
      <c r="WDL29" s="103"/>
      <c r="WDM29" s="103"/>
      <c r="WDN29" s="103"/>
      <c r="WDO29" s="103"/>
      <c r="WDP29" s="103"/>
      <c r="WDQ29" s="103"/>
      <c r="WDR29" s="103"/>
      <c r="WDS29" s="103"/>
      <c r="WDT29" s="103"/>
      <c r="WDU29" s="103"/>
      <c r="WDV29" s="103"/>
      <c r="WDW29" s="103"/>
      <c r="WDX29" s="103"/>
      <c r="WDY29" s="103"/>
      <c r="WDZ29" s="103"/>
      <c r="WEA29" s="103"/>
      <c r="WEB29" s="103"/>
      <c r="WEC29" s="103"/>
      <c r="WED29" s="103"/>
      <c r="WEE29" s="103"/>
      <c r="WEF29" s="103"/>
      <c r="WEG29" s="103"/>
      <c r="WEH29" s="103"/>
      <c r="WEI29" s="103"/>
      <c r="WEJ29" s="103"/>
      <c r="WEK29" s="103"/>
      <c r="WEL29" s="103"/>
      <c r="WEM29" s="103"/>
      <c r="WEN29" s="103"/>
      <c r="WEO29" s="103"/>
      <c r="WEP29" s="103"/>
      <c r="WEQ29" s="103"/>
      <c r="WER29" s="103"/>
      <c r="WES29" s="103"/>
      <c r="WET29" s="103"/>
      <c r="WEU29" s="103"/>
      <c r="WEV29" s="103"/>
      <c r="WEW29" s="103"/>
      <c r="WEX29" s="103"/>
      <c r="WEY29" s="103"/>
      <c r="WEZ29" s="103"/>
      <c r="WFA29" s="103"/>
      <c r="WFB29" s="103"/>
      <c r="WFC29" s="103"/>
      <c r="WFD29" s="103"/>
      <c r="WFE29" s="103"/>
      <c r="WFF29" s="103"/>
      <c r="WFG29" s="103"/>
      <c r="WFH29" s="103"/>
      <c r="WFI29" s="103"/>
      <c r="WFJ29" s="103"/>
      <c r="WFK29" s="103"/>
      <c r="WFL29" s="103"/>
      <c r="WFM29" s="103"/>
      <c r="WFN29" s="103"/>
      <c r="WFO29" s="103"/>
      <c r="WFP29" s="103"/>
      <c r="WFQ29" s="103"/>
      <c r="WFR29" s="103"/>
      <c r="WFS29" s="103"/>
      <c r="WFT29" s="103"/>
      <c r="WFU29" s="103"/>
      <c r="WFV29" s="103"/>
      <c r="WFW29" s="103"/>
      <c r="WFX29" s="103"/>
      <c r="WFY29" s="103"/>
      <c r="WFZ29" s="103"/>
      <c r="WGA29" s="103"/>
      <c r="WGB29" s="103"/>
      <c r="WGC29" s="103"/>
      <c r="WGD29" s="103"/>
      <c r="WGE29" s="103"/>
      <c r="WGF29" s="103"/>
      <c r="WGG29" s="103"/>
      <c r="WGH29" s="103"/>
      <c r="WGI29" s="103"/>
      <c r="WGJ29" s="103"/>
      <c r="WGK29" s="103"/>
      <c r="WGL29" s="103"/>
      <c r="WGM29" s="103"/>
      <c r="WGN29" s="103"/>
      <c r="WGO29" s="103"/>
      <c r="WGP29" s="103"/>
      <c r="WGQ29" s="103"/>
      <c r="WGR29" s="103"/>
      <c r="WGS29" s="103"/>
      <c r="WGT29" s="103"/>
      <c r="WGU29" s="103"/>
      <c r="WGV29" s="103"/>
      <c r="WGW29" s="103"/>
      <c r="WGX29" s="103"/>
      <c r="WGY29" s="103"/>
      <c r="WGZ29" s="103"/>
      <c r="WHA29" s="103"/>
      <c r="WHB29" s="103"/>
      <c r="WHC29" s="103"/>
      <c r="WHD29" s="103"/>
      <c r="WHE29" s="103"/>
      <c r="WHF29" s="103"/>
      <c r="WHG29" s="103"/>
      <c r="WHH29" s="103"/>
      <c r="WHI29" s="103"/>
      <c r="WHJ29" s="103"/>
      <c r="WHK29" s="103"/>
      <c r="WHL29" s="103"/>
      <c r="WHM29" s="103"/>
      <c r="WHN29" s="103"/>
      <c r="WHO29" s="103"/>
      <c r="WHP29" s="103"/>
      <c r="WHQ29" s="103"/>
      <c r="WHR29" s="103"/>
      <c r="WHS29" s="103"/>
      <c r="WHT29" s="103"/>
      <c r="WHU29" s="103"/>
      <c r="WHV29" s="103"/>
      <c r="WHW29" s="103"/>
      <c r="WHX29" s="103"/>
      <c r="WHY29" s="103"/>
      <c r="WHZ29" s="103"/>
      <c r="WIA29" s="103"/>
      <c r="WIB29" s="103"/>
      <c r="WIC29" s="103"/>
      <c r="WID29" s="103"/>
      <c r="WIE29" s="103"/>
      <c r="WIF29" s="103"/>
      <c r="WIG29" s="103"/>
      <c r="WIH29" s="103"/>
      <c r="WII29" s="103"/>
      <c r="WIJ29" s="103"/>
      <c r="WIK29" s="103"/>
      <c r="WIL29" s="103"/>
      <c r="WIM29" s="103"/>
      <c r="WIN29" s="103"/>
      <c r="WIO29" s="103"/>
      <c r="WIP29" s="103"/>
      <c r="WIQ29" s="103"/>
      <c r="WIR29" s="103"/>
      <c r="WIS29" s="103"/>
      <c r="WIT29" s="103"/>
      <c r="WIU29" s="103"/>
      <c r="WIV29" s="103"/>
      <c r="WIW29" s="103"/>
      <c r="WIX29" s="103"/>
      <c r="WIY29" s="103"/>
      <c r="WIZ29" s="103"/>
      <c r="WJA29" s="103"/>
      <c r="WJB29" s="103"/>
      <c r="WJC29" s="103"/>
      <c r="WJD29" s="103"/>
      <c r="WJE29" s="103"/>
      <c r="WJF29" s="103"/>
      <c r="WJG29" s="103"/>
      <c r="WJH29" s="103"/>
      <c r="WJI29" s="103"/>
      <c r="WJJ29" s="103"/>
      <c r="WJK29" s="103"/>
      <c r="WJL29" s="103"/>
      <c r="WJM29" s="103"/>
      <c r="WJN29" s="103"/>
      <c r="WJO29" s="103"/>
      <c r="WJP29" s="103"/>
      <c r="WJQ29" s="103"/>
      <c r="WJR29" s="103"/>
      <c r="WJS29" s="103"/>
      <c r="WJT29" s="103"/>
      <c r="WJU29" s="103"/>
      <c r="WJV29" s="103"/>
      <c r="WJW29" s="103"/>
      <c r="WJX29" s="103"/>
      <c r="WJY29" s="103"/>
      <c r="WJZ29" s="103"/>
      <c r="WKA29" s="103"/>
      <c r="WKB29" s="103"/>
      <c r="WKC29" s="103"/>
      <c r="WKD29" s="103"/>
      <c r="WKE29" s="103"/>
      <c r="WKF29" s="103"/>
      <c r="WKG29" s="103"/>
      <c r="WKH29" s="103"/>
      <c r="WKI29" s="103"/>
      <c r="WKJ29" s="103"/>
      <c r="WKK29" s="103"/>
      <c r="WKL29" s="103"/>
      <c r="WKM29" s="103"/>
      <c r="WKN29" s="103"/>
      <c r="WKO29" s="103"/>
      <c r="WKP29" s="103"/>
      <c r="WKQ29" s="103"/>
      <c r="WKR29" s="103"/>
      <c r="WKS29" s="103"/>
      <c r="WKT29" s="103"/>
      <c r="WKU29" s="103"/>
      <c r="WKV29" s="103"/>
      <c r="WKW29" s="103"/>
      <c r="WKX29" s="103"/>
      <c r="WKY29" s="103"/>
      <c r="WKZ29" s="103"/>
      <c r="WLA29" s="103"/>
      <c r="WLB29" s="103"/>
      <c r="WLC29" s="103"/>
      <c r="WLD29" s="103"/>
      <c r="WLE29" s="103"/>
      <c r="WLF29" s="103"/>
      <c r="WLG29" s="103"/>
      <c r="WLH29" s="103"/>
      <c r="WLI29" s="103"/>
      <c r="WLJ29" s="103"/>
      <c r="WLK29" s="103"/>
      <c r="WLL29" s="103"/>
      <c r="WLM29" s="103"/>
      <c r="WLN29" s="103"/>
      <c r="WLO29" s="103"/>
      <c r="WLP29" s="103"/>
      <c r="WLQ29" s="103"/>
      <c r="WLR29" s="103"/>
      <c r="WLS29" s="103"/>
      <c r="WLT29" s="103"/>
      <c r="WLU29" s="103"/>
      <c r="WLV29" s="103"/>
      <c r="WLW29" s="103"/>
      <c r="WLX29" s="103"/>
      <c r="WLY29" s="103"/>
      <c r="WLZ29" s="103"/>
      <c r="WMA29" s="103"/>
      <c r="WMB29" s="103"/>
      <c r="WMC29" s="103"/>
      <c r="WMD29" s="103"/>
      <c r="WME29" s="103"/>
      <c r="WMF29" s="103"/>
      <c r="WMG29" s="103"/>
      <c r="WMH29" s="103"/>
      <c r="WMI29" s="103"/>
      <c r="WMJ29" s="103"/>
      <c r="WMK29" s="103"/>
      <c r="WML29" s="103"/>
      <c r="WMM29" s="103"/>
      <c r="WMN29" s="103"/>
      <c r="WMO29" s="103"/>
      <c r="WMP29" s="103"/>
      <c r="WMQ29" s="103"/>
      <c r="WMR29" s="103"/>
      <c r="WMS29" s="103"/>
      <c r="WMT29" s="103"/>
      <c r="WMU29" s="103"/>
      <c r="WMV29" s="103"/>
      <c r="WMW29" s="103"/>
      <c r="WMX29" s="103"/>
      <c r="WMY29" s="103"/>
      <c r="WMZ29" s="103"/>
      <c r="WNA29" s="103"/>
      <c r="WNB29" s="103"/>
      <c r="WNC29" s="103"/>
      <c r="WND29" s="103"/>
      <c r="WNE29" s="103"/>
      <c r="WNF29" s="103"/>
      <c r="WNG29" s="103"/>
      <c r="WNH29" s="103"/>
      <c r="WNI29" s="103"/>
      <c r="WNJ29" s="103"/>
      <c r="WNK29" s="103"/>
      <c r="WNL29" s="103"/>
      <c r="WNM29" s="103"/>
      <c r="WNN29" s="103"/>
      <c r="WNO29" s="103"/>
      <c r="WNP29" s="103"/>
      <c r="WNQ29" s="103"/>
      <c r="WNR29" s="103"/>
      <c r="WNS29" s="103"/>
      <c r="WNT29" s="103"/>
      <c r="WNU29" s="103"/>
      <c r="WNV29" s="103"/>
      <c r="WNW29" s="103"/>
      <c r="WNX29" s="103"/>
      <c r="WNY29" s="103"/>
      <c r="WNZ29" s="103"/>
      <c r="WOA29" s="103"/>
      <c r="WOB29" s="103"/>
      <c r="WOC29" s="103"/>
      <c r="WOD29" s="103"/>
      <c r="WOE29" s="103"/>
      <c r="WOF29" s="103"/>
      <c r="WOG29" s="103"/>
      <c r="WOH29" s="103"/>
      <c r="WOI29" s="103"/>
      <c r="WOJ29" s="103"/>
      <c r="WOK29" s="103"/>
      <c r="WOL29" s="103"/>
      <c r="WOM29" s="103"/>
      <c r="WON29" s="103"/>
      <c r="WOO29" s="103"/>
      <c r="WOP29" s="103"/>
      <c r="WOQ29" s="103"/>
      <c r="WOR29" s="103"/>
      <c r="WOS29" s="103"/>
      <c r="WOT29" s="103"/>
      <c r="WOU29" s="103"/>
      <c r="WOV29" s="103"/>
      <c r="WOW29" s="103"/>
      <c r="WOX29" s="103"/>
      <c r="WOY29" s="103"/>
      <c r="WOZ29" s="103"/>
      <c r="WPA29" s="103"/>
      <c r="WPB29" s="103"/>
      <c r="WPC29" s="103"/>
      <c r="WPD29" s="103"/>
      <c r="WPE29" s="103"/>
      <c r="WPF29" s="103"/>
      <c r="WPG29" s="103"/>
      <c r="WPH29" s="103"/>
      <c r="WPI29" s="103"/>
      <c r="WPJ29" s="103"/>
      <c r="WPK29" s="103"/>
      <c r="WPL29" s="103"/>
      <c r="WPM29" s="103"/>
      <c r="WPN29" s="103"/>
      <c r="WPO29" s="103"/>
      <c r="WPP29" s="103"/>
      <c r="WPQ29" s="103"/>
      <c r="WPR29" s="103"/>
      <c r="WPS29" s="103"/>
      <c r="WPT29" s="103"/>
      <c r="WPU29" s="103"/>
      <c r="WPV29" s="103"/>
      <c r="WPW29" s="103"/>
      <c r="WPX29" s="103"/>
      <c r="WPY29" s="103"/>
      <c r="WPZ29" s="103"/>
      <c r="WQA29" s="103"/>
      <c r="WQB29" s="103"/>
      <c r="WQC29" s="103"/>
      <c r="WQD29" s="103"/>
      <c r="WQE29" s="103"/>
      <c r="WQF29" s="103"/>
      <c r="WQG29" s="103"/>
      <c r="WQH29" s="103"/>
      <c r="WQI29" s="103"/>
      <c r="WQJ29" s="103"/>
      <c r="WQK29" s="103"/>
      <c r="WQL29" s="103"/>
      <c r="WQM29" s="103"/>
      <c r="WQN29" s="103"/>
      <c r="WQO29" s="103"/>
      <c r="WQP29" s="103"/>
      <c r="WQQ29" s="103"/>
      <c r="WQR29" s="103"/>
      <c r="WQS29" s="103"/>
      <c r="WQT29" s="103"/>
      <c r="WQU29" s="103"/>
      <c r="WQV29" s="103"/>
      <c r="WQW29" s="103"/>
      <c r="WQX29" s="103"/>
      <c r="WQY29" s="103"/>
      <c r="WQZ29" s="103"/>
      <c r="WRA29" s="103"/>
      <c r="WRB29" s="103"/>
      <c r="WRC29" s="103"/>
      <c r="WRD29" s="103"/>
      <c r="WRE29" s="103"/>
      <c r="WRF29" s="103"/>
      <c r="WRG29" s="103"/>
      <c r="WRH29" s="103"/>
      <c r="WRI29" s="103"/>
      <c r="WRJ29" s="103"/>
      <c r="WRK29" s="103"/>
      <c r="WRL29" s="103"/>
      <c r="WRM29" s="103"/>
      <c r="WRN29" s="103"/>
      <c r="WRO29" s="103"/>
      <c r="WRP29" s="103"/>
      <c r="WRQ29" s="103"/>
      <c r="WRR29" s="103"/>
      <c r="WRS29" s="103"/>
      <c r="WRT29" s="103"/>
      <c r="WRU29" s="103"/>
      <c r="WRV29" s="103"/>
      <c r="WRW29" s="103"/>
      <c r="WRX29" s="103"/>
      <c r="WRY29" s="103"/>
      <c r="WRZ29" s="103"/>
      <c r="WSA29" s="103"/>
      <c r="WSB29" s="103"/>
      <c r="WSC29" s="103"/>
      <c r="WSD29" s="103"/>
      <c r="WSE29" s="103"/>
      <c r="WSF29" s="103"/>
      <c r="WSG29" s="103"/>
      <c r="WSH29" s="103"/>
      <c r="WSI29" s="103"/>
      <c r="WSJ29" s="103"/>
      <c r="WSK29" s="103"/>
      <c r="WSL29" s="103"/>
      <c r="WSM29" s="103"/>
      <c r="WSN29" s="103"/>
      <c r="WSO29" s="103"/>
      <c r="WSP29" s="103"/>
      <c r="WSQ29" s="103"/>
      <c r="WSR29" s="103"/>
      <c r="WSS29" s="103"/>
      <c r="WST29" s="103"/>
      <c r="WSU29" s="103"/>
      <c r="WSV29" s="103"/>
      <c r="WSW29" s="103"/>
      <c r="WSX29" s="103"/>
      <c r="WSY29" s="103"/>
      <c r="WSZ29" s="103"/>
      <c r="WTA29" s="103"/>
      <c r="WTB29" s="103"/>
      <c r="WTC29" s="103"/>
      <c r="WTD29" s="103"/>
      <c r="WTE29" s="103"/>
      <c r="WTF29" s="103"/>
      <c r="WTG29" s="103"/>
      <c r="WTH29" s="103"/>
      <c r="WTI29" s="103"/>
      <c r="WTJ29" s="103"/>
      <c r="WTK29" s="103"/>
      <c r="WTL29" s="103"/>
      <c r="WTM29" s="103"/>
      <c r="WTN29" s="103"/>
      <c r="WTO29" s="103"/>
      <c r="WTP29" s="103"/>
      <c r="WTQ29" s="103"/>
      <c r="WTR29" s="103"/>
      <c r="WTS29" s="103"/>
      <c r="WTT29" s="103"/>
      <c r="WTU29" s="103"/>
      <c r="WTV29" s="103"/>
      <c r="WTW29" s="103"/>
      <c r="WTX29" s="103"/>
      <c r="WTY29" s="103"/>
      <c r="WTZ29" s="103"/>
      <c r="WUA29" s="103"/>
      <c r="WUB29" s="103"/>
      <c r="WUC29" s="103"/>
      <c r="WUD29" s="103"/>
      <c r="WUE29" s="103"/>
      <c r="WUF29" s="103"/>
      <c r="WUG29" s="103"/>
      <c r="WUH29" s="103"/>
      <c r="WUI29" s="103"/>
      <c r="WUJ29" s="103"/>
      <c r="WUK29" s="103"/>
      <c r="WUL29" s="103"/>
      <c r="WUM29" s="103"/>
      <c r="WUN29" s="103"/>
      <c r="WUO29" s="103"/>
      <c r="WUP29" s="103"/>
      <c r="WUQ29" s="103"/>
      <c r="WUR29" s="103"/>
      <c r="WUS29" s="103"/>
      <c r="WUT29" s="103"/>
      <c r="WUU29" s="103"/>
      <c r="WUV29" s="103"/>
      <c r="WUW29" s="103"/>
      <c r="WUX29" s="103"/>
      <c r="WUY29" s="103"/>
      <c r="WUZ29" s="103"/>
      <c r="WVA29" s="103"/>
      <c r="WVB29" s="103"/>
      <c r="WVC29" s="103"/>
      <c r="WVD29" s="103"/>
      <c r="WVE29" s="103"/>
      <c r="WVF29" s="103"/>
      <c r="WVG29" s="103"/>
      <c r="WVH29" s="103"/>
      <c r="WVI29" s="103"/>
      <c r="WVJ29" s="103"/>
    </row>
    <row r="30" spans="1:16130" s="1386" customFormat="1" x14ac:dyDescent="0.2">
      <c r="A30" s="1453" t="s">
        <v>1417</v>
      </c>
      <c r="B30" s="1455" t="s">
        <v>177</v>
      </c>
      <c r="C30" s="1453" t="s">
        <v>1401</v>
      </c>
      <c r="D30" s="1453" t="s">
        <v>692</v>
      </c>
      <c r="E30" s="1454" t="s">
        <v>1398</v>
      </c>
      <c r="F30" s="1454" t="s">
        <v>178</v>
      </c>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c r="AMO30" s="103"/>
      <c r="AMP30" s="103"/>
      <c r="AMQ30" s="103"/>
      <c r="AMR30" s="103"/>
      <c r="AMS30" s="103"/>
      <c r="AMT30" s="103"/>
      <c r="AMU30" s="103"/>
      <c r="AMV30" s="103"/>
      <c r="AMW30" s="103"/>
      <c r="AMX30" s="103"/>
      <c r="AMY30" s="103"/>
      <c r="AMZ30" s="103"/>
      <c r="ANA30" s="103"/>
      <c r="ANB30" s="103"/>
      <c r="ANC30" s="103"/>
      <c r="AND30" s="103"/>
      <c r="ANE30" s="103"/>
      <c r="ANF30" s="103"/>
      <c r="ANG30" s="103"/>
      <c r="ANH30" s="103"/>
      <c r="ANI30" s="103"/>
      <c r="ANJ30" s="103"/>
      <c r="ANK30" s="103"/>
      <c r="ANL30" s="103"/>
      <c r="ANM30" s="103"/>
      <c r="ANN30" s="103"/>
      <c r="ANO30" s="103"/>
      <c r="ANP30" s="103"/>
      <c r="ANQ30" s="103"/>
      <c r="ANR30" s="103"/>
      <c r="ANS30" s="103"/>
      <c r="ANT30" s="103"/>
      <c r="ANU30" s="103"/>
      <c r="ANV30" s="103"/>
      <c r="ANW30" s="103"/>
      <c r="ANX30" s="103"/>
      <c r="ANY30" s="103"/>
      <c r="ANZ30" s="103"/>
      <c r="AOA30" s="103"/>
      <c r="AOB30" s="103"/>
      <c r="AOC30" s="103"/>
      <c r="AOD30" s="103"/>
      <c r="AOE30" s="103"/>
      <c r="AOF30" s="103"/>
      <c r="AOG30" s="103"/>
      <c r="AOH30" s="103"/>
      <c r="AOI30" s="103"/>
      <c r="AOJ30" s="103"/>
      <c r="AOK30" s="103"/>
      <c r="AOL30" s="103"/>
      <c r="AOM30" s="103"/>
      <c r="AON30" s="103"/>
      <c r="AOO30" s="103"/>
      <c r="AOP30" s="103"/>
      <c r="AOQ30" s="103"/>
      <c r="AOR30" s="103"/>
      <c r="AOS30" s="103"/>
      <c r="AOT30" s="103"/>
      <c r="AOU30" s="103"/>
      <c r="AOV30" s="103"/>
      <c r="AOW30" s="103"/>
      <c r="AOX30" s="103"/>
      <c r="AOY30" s="103"/>
      <c r="AOZ30" s="103"/>
      <c r="APA30" s="103"/>
      <c r="APB30" s="103"/>
      <c r="APC30" s="103"/>
      <c r="APD30" s="103"/>
      <c r="APE30" s="103"/>
      <c r="APF30" s="103"/>
      <c r="APG30" s="103"/>
      <c r="APH30" s="103"/>
      <c r="API30" s="103"/>
      <c r="APJ30" s="103"/>
      <c r="APK30" s="103"/>
      <c r="APL30" s="103"/>
      <c r="APM30" s="103"/>
      <c r="APN30" s="103"/>
      <c r="APO30" s="103"/>
      <c r="APP30" s="103"/>
      <c r="APQ30" s="103"/>
      <c r="APR30" s="103"/>
      <c r="APS30" s="103"/>
      <c r="APT30" s="103"/>
      <c r="APU30" s="103"/>
      <c r="APV30" s="103"/>
      <c r="APW30" s="103"/>
      <c r="APX30" s="103"/>
      <c r="APY30" s="103"/>
      <c r="APZ30" s="103"/>
      <c r="AQA30" s="103"/>
      <c r="AQB30" s="103"/>
      <c r="AQC30" s="103"/>
      <c r="AQD30" s="103"/>
      <c r="AQE30" s="103"/>
      <c r="AQF30" s="103"/>
      <c r="AQG30" s="103"/>
      <c r="AQH30" s="103"/>
      <c r="AQI30" s="103"/>
      <c r="AQJ30" s="103"/>
      <c r="AQK30" s="103"/>
      <c r="AQL30" s="103"/>
      <c r="AQM30" s="103"/>
      <c r="AQN30" s="103"/>
      <c r="AQO30" s="103"/>
      <c r="AQP30" s="103"/>
      <c r="AQQ30" s="103"/>
      <c r="AQR30" s="103"/>
      <c r="AQS30" s="103"/>
      <c r="AQT30" s="103"/>
      <c r="AQU30" s="103"/>
      <c r="AQV30" s="103"/>
      <c r="AQW30" s="103"/>
      <c r="AQX30" s="103"/>
      <c r="AQY30" s="103"/>
      <c r="AQZ30" s="103"/>
      <c r="ARA30" s="103"/>
      <c r="ARB30" s="103"/>
      <c r="ARC30" s="103"/>
      <c r="ARD30" s="103"/>
      <c r="ARE30" s="103"/>
      <c r="ARF30" s="103"/>
      <c r="ARG30" s="103"/>
      <c r="ARH30" s="103"/>
      <c r="ARI30" s="103"/>
      <c r="ARJ30" s="103"/>
      <c r="ARK30" s="103"/>
      <c r="ARL30" s="103"/>
      <c r="ARM30" s="103"/>
      <c r="ARN30" s="103"/>
      <c r="ARO30" s="103"/>
      <c r="ARP30" s="103"/>
      <c r="ARQ30" s="103"/>
      <c r="ARR30" s="103"/>
      <c r="ARS30" s="103"/>
      <c r="ART30" s="103"/>
      <c r="ARU30" s="103"/>
      <c r="ARV30" s="103"/>
      <c r="ARW30" s="103"/>
      <c r="ARX30" s="103"/>
      <c r="ARY30" s="103"/>
      <c r="ARZ30" s="103"/>
      <c r="ASA30" s="103"/>
      <c r="ASB30" s="103"/>
      <c r="ASC30" s="103"/>
      <c r="ASD30" s="103"/>
      <c r="ASE30" s="103"/>
      <c r="ASF30" s="103"/>
      <c r="ASG30" s="103"/>
      <c r="ASH30" s="103"/>
      <c r="ASI30" s="103"/>
      <c r="ASJ30" s="103"/>
      <c r="ASK30" s="103"/>
      <c r="ASL30" s="103"/>
      <c r="ASM30" s="103"/>
      <c r="ASN30" s="103"/>
      <c r="ASO30" s="103"/>
      <c r="ASP30" s="103"/>
      <c r="ASQ30" s="103"/>
      <c r="ASR30" s="103"/>
      <c r="ASS30" s="103"/>
      <c r="AST30" s="103"/>
      <c r="ASU30" s="103"/>
      <c r="ASV30" s="103"/>
      <c r="ASW30" s="103"/>
      <c r="ASX30" s="103"/>
      <c r="ASY30" s="103"/>
      <c r="ASZ30" s="103"/>
      <c r="ATA30" s="103"/>
      <c r="ATB30" s="103"/>
      <c r="ATC30" s="103"/>
      <c r="ATD30" s="103"/>
      <c r="ATE30" s="103"/>
      <c r="ATF30" s="103"/>
      <c r="ATG30" s="103"/>
      <c r="ATH30" s="103"/>
      <c r="ATI30" s="103"/>
      <c r="ATJ30" s="103"/>
      <c r="ATK30" s="103"/>
      <c r="ATL30" s="103"/>
      <c r="ATM30" s="103"/>
      <c r="ATN30" s="103"/>
      <c r="ATO30" s="103"/>
      <c r="ATP30" s="103"/>
      <c r="ATQ30" s="103"/>
      <c r="ATR30" s="103"/>
      <c r="ATS30" s="103"/>
      <c r="ATT30" s="103"/>
      <c r="ATU30" s="103"/>
      <c r="ATV30" s="103"/>
      <c r="ATW30" s="103"/>
      <c r="ATX30" s="103"/>
      <c r="ATY30" s="103"/>
      <c r="ATZ30" s="103"/>
      <c r="AUA30" s="103"/>
      <c r="AUB30" s="103"/>
      <c r="AUC30" s="103"/>
      <c r="AUD30" s="103"/>
      <c r="AUE30" s="103"/>
      <c r="AUF30" s="103"/>
      <c r="AUG30" s="103"/>
      <c r="AUH30" s="103"/>
      <c r="AUI30" s="103"/>
      <c r="AUJ30" s="103"/>
      <c r="AUK30" s="103"/>
      <c r="AUL30" s="103"/>
      <c r="AUM30" s="103"/>
      <c r="AUN30" s="103"/>
      <c r="AUO30" s="103"/>
      <c r="AUP30" s="103"/>
      <c r="AUQ30" s="103"/>
      <c r="AUR30" s="103"/>
      <c r="AUS30" s="103"/>
      <c r="AUT30" s="103"/>
      <c r="AUU30" s="103"/>
      <c r="AUV30" s="103"/>
      <c r="AUW30" s="103"/>
      <c r="AUX30" s="103"/>
      <c r="AUY30" s="103"/>
      <c r="AUZ30" s="103"/>
      <c r="AVA30" s="103"/>
      <c r="AVB30" s="103"/>
      <c r="AVC30" s="103"/>
      <c r="AVD30" s="103"/>
      <c r="AVE30" s="103"/>
      <c r="AVF30" s="103"/>
      <c r="AVG30" s="103"/>
      <c r="AVH30" s="103"/>
      <c r="AVI30" s="103"/>
      <c r="AVJ30" s="103"/>
      <c r="AVK30" s="103"/>
      <c r="AVL30" s="103"/>
      <c r="AVM30" s="103"/>
      <c r="AVN30" s="103"/>
      <c r="AVO30" s="103"/>
      <c r="AVP30" s="103"/>
      <c r="AVQ30" s="103"/>
      <c r="AVR30" s="103"/>
      <c r="AVS30" s="103"/>
      <c r="AVT30" s="103"/>
      <c r="AVU30" s="103"/>
      <c r="AVV30" s="103"/>
      <c r="AVW30" s="103"/>
      <c r="AVX30" s="103"/>
      <c r="AVY30" s="103"/>
      <c r="AVZ30" s="103"/>
      <c r="AWA30" s="103"/>
      <c r="AWB30" s="103"/>
      <c r="AWC30" s="103"/>
      <c r="AWD30" s="103"/>
      <c r="AWE30" s="103"/>
      <c r="AWF30" s="103"/>
      <c r="AWG30" s="103"/>
      <c r="AWH30" s="103"/>
      <c r="AWI30" s="103"/>
      <c r="AWJ30" s="103"/>
      <c r="AWK30" s="103"/>
      <c r="AWL30" s="103"/>
      <c r="AWM30" s="103"/>
      <c r="AWN30" s="103"/>
      <c r="AWO30" s="103"/>
      <c r="AWP30" s="103"/>
      <c r="AWQ30" s="103"/>
      <c r="AWR30" s="103"/>
      <c r="AWS30" s="103"/>
      <c r="AWT30" s="103"/>
      <c r="AWU30" s="103"/>
      <c r="AWV30" s="103"/>
      <c r="AWW30" s="103"/>
      <c r="AWX30" s="103"/>
      <c r="AWY30" s="103"/>
      <c r="AWZ30" s="103"/>
      <c r="AXA30" s="103"/>
      <c r="AXB30" s="103"/>
      <c r="AXC30" s="103"/>
      <c r="AXD30" s="103"/>
      <c r="AXE30" s="103"/>
      <c r="AXF30" s="103"/>
      <c r="AXG30" s="103"/>
      <c r="AXH30" s="103"/>
      <c r="AXI30" s="103"/>
      <c r="AXJ30" s="103"/>
      <c r="AXK30" s="103"/>
      <c r="AXL30" s="103"/>
      <c r="AXM30" s="103"/>
      <c r="AXN30" s="103"/>
      <c r="AXO30" s="103"/>
      <c r="AXP30" s="103"/>
      <c r="AXQ30" s="103"/>
      <c r="AXR30" s="103"/>
      <c r="AXS30" s="103"/>
      <c r="AXT30" s="103"/>
      <c r="AXU30" s="103"/>
      <c r="AXV30" s="103"/>
      <c r="AXW30" s="103"/>
      <c r="AXX30" s="103"/>
      <c r="AXY30" s="103"/>
      <c r="AXZ30" s="103"/>
      <c r="AYA30" s="103"/>
      <c r="AYB30" s="103"/>
      <c r="AYC30" s="103"/>
      <c r="AYD30" s="103"/>
      <c r="AYE30" s="103"/>
      <c r="AYF30" s="103"/>
      <c r="AYG30" s="103"/>
      <c r="AYH30" s="103"/>
      <c r="AYI30" s="103"/>
      <c r="AYJ30" s="103"/>
      <c r="AYK30" s="103"/>
      <c r="AYL30" s="103"/>
      <c r="AYM30" s="103"/>
      <c r="AYN30" s="103"/>
      <c r="AYO30" s="103"/>
      <c r="AYP30" s="103"/>
      <c r="AYQ30" s="103"/>
      <c r="AYR30" s="103"/>
      <c r="AYS30" s="103"/>
      <c r="AYT30" s="103"/>
      <c r="AYU30" s="103"/>
      <c r="AYV30" s="103"/>
      <c r="AYW30" s="103"/>
      <c r="AYX30" s="103"/>
      <c r="AYY30" s="103"/>
      <c r="AYZ30" s="103"/>
      <c r="AZA30" s="103"/>
      <c r="AZB30" s="103"/>
      <c r="AZC30" s="103"/>
      <c r="AZD30" s="103"/>
      <c r="AZE30" s="103"/>
      <c r="AZF30" s="103"/>
      <c r="AZG30" s="103"/>
      <c r="AZH30" s="103"/>
      <c r="AZI30" s="103"/>
      <c r="AZJ30" s="103"/>
      <c r="AZK30" s="103"/>
      <c r="AZL30" s="103"/>
      <c r="AZM30" s="103"/>
      <c r="AZN30" s="103"/>
      <c r="AZO30" s="103"/>
      <c r="AZP30" s="103"/>
      <c r="AZQ30" s="103"/>
      <c r="AZR30" s="103"/>
      <c r="AZS30" s="103"/>
      <c r="AZT30" s="103"/>
      <c r="AZU30" s="103"/>
      <c r="AZV30" s="103"/>
      <c r="AZW30" s="103"/>
      <c r="AZX30" s="103"/>
      <c r="AZY30" s="103"/>
      <c r="AZZ30" s="103"/>
      <c r="BAA30" s="103"/>
      <c r="BAB30" s="103"/>
      <c r="BAC30" s="103"/>
      <c r="BAD30" s="103"/>
      <c r="BAE30" s="103"/>
      <c r="BAF30" s="103"/>
      <c r="BAG30" s="103"/>
      <c r="BAH30" s="103"/>
      <c r="BAI30" s="103"/>
      <c r="BAJ30" s="103"/>
      <c r="BAK30" s="103"/>
      <c r="BAL30" s="103"/>
      <c r="BAM30" s="103"/>
      <c r="BAN30" s="103"/>
      <c r="BAO30" s="103"/>
      <c r="BAP30" s="103"/>
      <c r="BAQ30" s="103"/>
      <c r="BAR30" s="103"/>
      <c r="BAS30" s="103"/>
      <c r="BAT30" s="103"/>
      <c r="BAU30" s="103"/>
      <c r="BAV30" s="103"/>
      <c r="BAW30" s="103"/>
      <c r="BAX30" s="103"/>
      <c r="BAY30" s="103"/>
      <c r="BAZ30" s="103"/>
      <c r="BBA30" s="103"/>
      <c r="BBB30" s="103"/>
      <c r="BBC30" s="103"/>
      <c r="BBD30" s="103"/>
      <c r="BBE30" s="103"/>
      <c r="BBF30" s="103"/>
      <c r="BBG30" s="103"/>
      <c r="BBH30" s="103"/>
      <c r="BBI30" s="103"/>
      <c r="BBJ30" s="103"/>
      <c r="BBK30" s="103"/>
      <c r="BBL30" s="103"/>
      <c r="BBM30" s="103"/>
      <c r="BBN30" s="103"/>
      <c r="BBO30" s="103"/>
      <c r="BBP30" s="103"/>
      <c r="BBQ30" s="103"/>
      <c r="BBR30" s="103"/>
      <c r="BBS30" s="103"/>
      <c r="BBT30" s="103"/>
      <c r="BBU30" s="103"/>
      <c r="BBV30" s="103"/>
      <c r="BBW30" s="103"/>
      <c r="BBX30" s="103"/>
      <c r="BBY30" s="103"/>
      <c r="BBZ30" s="103"/>
      <c r="BCA30" s="103"/>
      <c r="BCB30" s="103"/>
      <c r="BCC30" s="103"/>
      <c r="BCD30" s="103"/>
      <c r="BCE30" s="103"/>
      <c r="BCF30" s="103"/>
      <c r="BCG30" s="103"/>
      <c r="BCH30" s="103"/>
      <c r="BCI30" s="103"/>
      <c r="BCJ30" s="103"/>
      <c r="BCK30" s="103"/>
      <c r="BCL30" s="103"/>
      <c r="BCM30" s="103"/>
      <c r="BCN30" s="103"/>
      <c r="BCO30" s="103"/>
      <c r="BCP30" s="103"/>
      <c r="BCQ30" s="103"/>
      <c r="BCR30" s="103"/>
      <c r="BCS30" s="103"/>
      <c r="BCT30" s="103"/>
      <c r="BCU30" s="103"/>
      <c r="BCV30" s="103"/>
      <c r="BCW30" s="103"/>
      <c r="BCX30" s="103"/>
      <c r="BCY30" s="103"/>
      <c r="BCZ30" s="103"/>
      <c r="BDA30" s="103"/>
      <c r="BDB30" s="103"/>
      <c r="BDC30" s="103"/>
      <c r="BDD30" s="103"/>
      <c r="BDE30" s="103"/>
      <c r="BDF30" s="103"/>
      <c r="BDG30" s="103"/>
      <c r="BDH30" s="103"/>
      <c r="BDI30" s="103"/>
      <c r="BDJ30" s="103"/>
      <c r="BDK30" s="103"/>
      <c r="BDL30" s="103"/>
      <c r="BDM30" s="103"/>
      <c r="BDN30" s="103"/>
      <c r="BDO30" s="103"/>
      <c r="BDP30" s="103"/>
      <c r="BDQ30" s="103"/>
      <c r="BDR30" s="103"/>
      <c r="BDS30" s="103"/>
      <c r="BDT30" s="103"/>
      <c r="BDU30" s="103"/>
      <c r="BDV30" s="103"/>
      <c r="BDW30" s="103"/>
      <c r="BDX30" s="103"/>
      <c r="BDY30" s="103"/>
      <c r="BDZ30" s="103"/>
      <c r="BEA30" s="103"/>
      <c r="BEB30" s="103"/>
      <c r="BEC30" s="103"/>
      <c r="BED30" s="103"/>
      <c r="BEE30" s="103"/>
      <c r="BEF30" s="103"/>
      <c r="BEG30" s="103"/>
      <c r="BEH30" s="103"/>
      <c r="BEI30" s="103"/>
      <c r="BEJ30" s="103"/>
      <c r="BEK30" s="103"/>
      <c r="BEL30" s="103"/>
      <c r="BEM30" s="103"/>
      <c r="BEN30" s="103"/>
      <c r="BEO30" s="103"/>
      <c r="BEP30" s="103"/>
      <c r="BEQ30" s="103"/>
      <c r="BER30" s="103"/>
      <c r="BES30" s="103"/>
      <c r="BET30" s="103"/>
      <c r="BEU30" s="103"/>
      <c r="BEV30" s="103"/>
      <c r="BEW30" s="103"/>
      <c r="BEX30" s="103"/>
      <c r="BEY30" s="103"/>
      <c r="BEZ30" s="103"/>
      <c r="BFA30" s="103"/>
      <c r="BFB30" s="103"/>
      <c r="BFC30" s="103"/>
      <c r="BFD30" s="103"/>
      <c r="BFE30" s="103"/>
      <c r="BFF30" s="103"/>
      <c r="BFG30" s="103"/>
      <c r="BFH30" s="103"/>
      <c r="BFI30" s="103"/>
      <c r="BFJ30" s="103"/>
      <c r="BFK30" s="103"/>
      <c r="BFL30" s="103"/>
      <c r="BFM30" s="103"/>
      <c r="BFN30" s="103"/>
      <c r="BFO30" s="103"/>
      <c r="BFP30" s="103"/>
      <c r="BFQ30" s="103"/>
      <c r="BFR30" s="103"/>
      <c r="BFS30" s="103"/>
      <c r="BFT30" s="103"/>
      <c r="BFU30" s="103"/>
      <c r="BFV30" s="103"/>
      <c r="BFW30" s="103"/>
      <c r="BFX30" s="103"/>
      <c r="BFY30" s="103"/>
      <c r="BFZ30" s="103"/>
      <c r="BGA30" s="103"/>
      <c r="BGB30" s="103"/>
      <c r="BGC30" s="103"/>
      <c r="BGD30" s="103"/>
      <c r="BGE30" s="103"/>
      <c r="BGF30" s="103"/>
      <c r="BGG30" s="103"/>
      <c r="BGH30" s="103"/>
      <c r="BGI30" s="103"/>
      <c r="BGJ30" s="103"/>
      <c r="BGK30" s="103"/>
      <c r="BGL30" s="103"/>
      <c r="BGM30" s="103"/>
      <c r="BGN30" s="103"/>
      <c r="BGO30" s="103"/>
      <c r="BGP30" s="103"/>
      <c r="BGQ30" s="103"/>
      <c r="BGR30" s="103"/>
      <c r="BGS30" s="103"/>
      <c r="BGT30" s="103"/>
      <c r="BGU30" s="103"/>
      <c r="BGV30" s="103"/>
      <c r="BGW30" s="103"/>
      <c r="BGX30" s="103"/>
      <c r="BGY30" s="103"/>
      <c r="BGZ30" s="103"/>
      <c r="BHA30" s="103"/>
      <c r="BHB30" s="103"/>
      <c r="BHC30" s="103"/>
      <c r="BHD30" s="103"/>
      <c r="BHE30" s="103"/>
      <c r="BHF30" s="103"/>
      <c r="BHG30" s="103"/>
      <c r="BHH30" s="103"/>
      <c r="BHI30" s="103"/>
      <c r="BHJ30" s="103"/>
      <c r="BHK30" s="103"/>
      <c r="BHL30" s="103"/>
      <c r="BHM30" s="103"/>
      <c r="BHN30" s="103"/>
      <c r="BHO30" s="103"/>
      <c r="BHP30" s="103"/>
      <c r="BHQ30" s="103"/>
      <c r="BHR30" s="103"/>
      <c r="BHS30" s="103"/>
      <c r="BHT30" s="103"/>
      <c r="BHU30" s="103"/>
      <c r="BHV30" s="103"/>
      <c r="BHW30" s="103"/>
      <c r="BHX30" s="103"/>
      <c r="BHY30" s="103"/>
      <c r="BHZ30" s="103"/>
      <c r="BIA30" s="103"/>
      <c r="BIB30" s="103"/>
      <c r="BIC30" s="103"/>
      <c r="BID30" s="103"/>
      <c r="BIE30" s="103"/>
      <c r="BIF30" s="103"/>
      <c r="BIG30" s="103"/>
      <c r="BIH30" s="103"/>
      <c r="BII30" s="103"/>
      <c r="BIJ30" s="103"/>
      <c r="BIK30" s="103"/>
      <c r="BIL30" s="103"/>
      <c r="BIM30" s="103"/>
      <c r="BIN30" s="103"/>
      <c r="BIO30" s="103"/>
      <c r="BIP30" s="103"/>
      <c r="BIQ30" s="103"/>
      <c r="BIR30" s="103"/>
      <c r="BIS30" s="103"/>
      <c r="BIT30" s="103"/>
      <c r="BIU30" s="103"/>
      <c r="BIV30" s="103"/>
      <c r="BIW30" s="103"/>
      <c r="BIX30" s="103"/>
      <c r="BIY30" s="103"/>
      <c r="BIZ30" s="103"/>
      <c r="BJA30" s="103"/>
      <c r="BJB30" s="103"/>
      <c r="BJC30" s="103"/>
      <c r="BJD30" s="103"/>
      <c r="BJE30" s="103"/>
      <c r="BJF30" s="103"/>
      <c r="BJG30" s="103"/>
      <c r="BJH30" s="103"/>
      <c r="BJI30" s="103"/>
      <c r="BJJ30" s="103"/>
      <c r="BJK30" s="103"/>
      <c r="BJL30" s="103"/>
      <c r="BJM30" s="103"/>
      <c r="BJN30" s="103"/>
      <c r="BJO30" s="103"/>
      <c r="BJP30" s="103"/>
      <c r="BJQ30" s="103"/>
      <c r="BJR30" s="103"/>
      <c r="BJS30" s="103"/>
      <c r="BJT30" s="103"/>
      <c r="BJU30" s="103"/>
      <c r="BJV30" s="103"/>
      <c r="BJW30" s="103"/>
      <c r="BJX30" s="103"/>
      <c r="BJY30" s="103"/>
      <c r="BJZ30" s="103"/>
      <c r="BKA30" s="103"/>
      <c r="BKB30" s="103"/>
      <c r="BKC30" s="103"/>
      <c r="BKD30" s="103"/>
      <c r="BKE30" s="103"/>
      <c r="BKF30" s="103"/>
      <c r="BKG30" s="103"/>
      <c r="BKH30" s="103"/>
      <c r="BKI30" s="103"/>
      <c r="BKJ30" s="103"/>
      <c r="BKK30" s="103"/>
      <c r="BKL30" s="103"/>
      <c r="BKM30" s="103"/>
      <c r="BKN30" s="103"/>
      <c r="BKO30" s="103"/>
      <c r="BKP30" s="103"/>
      <c r="BKQ30" s="103"/>
      <c r="BKR30" s="103"/>
      <c r="BKS30" s="103"/>
      <c r="BKT30" s="103"/>
      <c r="BKU30" s="103"/>
      <c r="BKV30" s="103"/>
      <c r="BKW30" s="103"/>
      <c r="BKX30" s="103"/>
      <c r="BKY30" s="103"/>
      <c r="BKZ30" s="103"/>
      <c r="BLA30" s="103"/>
      <c r="BLB30" s="103"/>
      <c r="BLC30" s="103"/>
      <c r="BLD30" s="103"/>
      <c r="BLE30" s="103"/>
      <c r="BLF30" s="103"/>
      <c r="BLG30" s="103"/>
      <c r="BLH30" s="103"/>
      <c r="BLI30" s="103"/>
      <c r="BLJ30" s="103"/>
      <c r="BLK30" s="103"/>
      <c r="BLL30" s="103"/>
      <c r="BLM30" s="103"/>
      <c r="BLN30" s="103"/>
      <c r="BLO30" s="103"/>
      <c r="BLP30" s="103"/>
      <c r="BLQ30" s="103"/>
      <c r="BLR30" s="103"/>
      <c r="BLS30" s="103"/>
      <c r="BLT30" s="103"/>
      <c r="BLU30" s="103"/>
      <c r="BLV30" s="103"/>
      <c r="BLW30" s="103"/>
      <c r="BLX30" s="103"/>
      <c r="BLY30" s="103"/>
      <c r="BLZ30" s="103"/>
      <c r="BMA30" s="103"/>
      <c r="BMB30" s="103"/>
      <c r="BMC30" s="103"/>
      <c r="BMD30" s="103"/>
      <c r="BME30" s="103"/>
      <c r="BMF30" s="103"/>
      <c r="BMG30" s="103"/>
      <c r="BMH30" s="103"/>
      <c r="BMI30" s="103"/>
      <c r="BMJ30" s="103"/>
      <c r="BMK30" s="103"/>
      <c r="BML30" s="103"/>
      <c r="BMM30" s="103"/>
      <c r="BMN30" s="103"/>
      <c r="BMO30" s="103"/>
      <c r="BMP30" s="103"/>
      <c r="BMQ30" s="103"/>
      <c r="BMR30" s="103"/>
      <c r="BMS30" s="103"/>
      <c r="BMT30" s="103"/>
      <c r="BMU30" s="103"/>
      <c r="BMV30" s="103"/>
      <c r="BMW30" s="103"/>
      <c r="BMX30" s="103"/>
      <c r="BMY30" s="103"/>
      <c r="BMZ30" s="103"/>
      <c r="BNA30" s="103"/>
      <c r="BNB30" s="103"/>
      <c r="BNC30" s="103"/>
      <c r="BND30" s="103"/>
      <c r="BNE30" s="103"/>
      <c r="BNF30" s="103"/>
      <c r="BNG30" s="103"/>
      <c r="BNH30" s="103"/>
      <c r="BNI30" s="103"/>
      <c r="BNJ30" s="103"/>
      <c r="BNK30" s="103"/>
      <c r="BNL30" s="103"/>
      <c r="BNM30" s="103"/>
      <c r="BNN30" s="103"/>
      <c r="BNO30" s="103"/>
      <c r="BNP30" s="103"/>
      <c r="BNQ30" s="103"/>
      <c r="BNR30" s="103"/>
      <c r="BNS30" s="103"/>
      <c r="BNT30" s="103"/>
      <c r="BNU30" s="103"/>
      <c r="BNV30" s="103"/>
      <c r="BNW30" s="103"/>
      <c r="BNX30" s="103"/>
      <c r="BNY30" s="103"/>
      <c r="BNZ30" s="103"/>
      <c r="BOA30" s="103"/>
      <c r="BOB30" s="103"/>
      <c r="BOC30" s="103"/>
      <c r="BOD30" s="103"/>
      <c r="BOE30" s="103"/>
      <c r="BOF30" s="103"/>
      <c r="BOG30" s="103"/>
      <c r="BOH30" s="103"/>
      <c r="BOI30" s="103"/>
      <c r="BOJ30" s="103"/>
      <c r="BOK30" s="103"/>
      <c r="BOL30" s="103"/>
      <c r="BOM30" s="103"/>
      <c r="BON30" s="103"/>
      <c r="BOO30" s="103"/>
      <c r="BOP30" s="103"/>
      <c r="BOQ30" s="103"/>
      <c r="BOR30" s="103"/>
      <c r="BOS30" s="103"/>
      <c r="BOT30" s="103"/>
      <c r="BOU30" s="103"/>
      <c r="BOV30" s="103"/>
      <c r="BOW30" s="103"/>
      <c r="BOX30" s="103"/>
      <c r="BOY30" s="103"/>
      <c r="BOZ30" s="103"/>
      <c r="BPA30" s="103"/>
      <c r="BPB30" s="103"/>
      <c r="BPC30" s="103"/>
      <c r="BPD30" s="103"/>
      <c r="BPE30" s="103"/>
      <c r="BPF30" s="103"/>
      <c r="BPG30" s="103"/>
      <c r="BPH30" s="103"/>
      <c r="BPI30" s="103"/>
      <c r="BPJ30" s="103"/>
      <c r="BPK30" s="103"/>
      <c r="BPL30" s="103"/>
      <c r="BPM30" s="103"/>
      <c r="BPN30" s="103"/>
      <c r="BPO30" s="103"/>
      <c r="BPP30" s="103"/>
      <c r="BPQ30" s="103"/>
      <c r="BPR30" s="103"/>
      <c r="BPS30" s="103"/>
      <c r="BPT30" s="103"/>
      <c r="BPU30" s="103"/>
      <c r="BPV30" s="103"/>
      <c r="BPW30" s="103"/>
      <c r="BPX30" s="103"/>
      <c r="BPY30" s="103"/>
      <c r="BPZ30" s="103"/>
      <c r="BQA30" s="103"/>
      <c r="BQB30" s="103"/>
      <c r="BQC30" s="103"/>
      <c r="BQD30" s="103"/>
      <c r="BQE30" s="103"/>
      <c r="BQF30" s="103"/>
      <c r="BQG30" s="103"/>
      <c r="BQH30" s="103"/>
      <c r="BQI30" s="103"/>
      <c r="BQJ30" s="103"/>
      <c r="BQK30" s="103"/>
      <c r="BQL30" s="103"/>
      <c r="BQM30" s="103"/>
      <c r="BQN30" s="103"/>
      <c r="BQO30" s="103"/>
      <c r="BQP30" s="103"/>
      <c r="BQQ30" s="103"/>
      <c r="BQR30" s="103"/>
      <c r="BQS30" s="103"/>
      <c r="BQT30" s="103"/>
      <c r="BQU30" s="103"/>
      <c r="BQV30" s="103"/>
      <c r="BQW30" s="103"/>
      <c r="BQX30" s="103"/>
      <c r="BQY30" s="103"/>
      <c r="BQZ30" s="103"/>
      <c r="BRA30" s="103"/>
      <c r="BRB30" s="103"/>
      <c r="BRC30" s="103"/>
      <c r="BRD30" s="103"/>
      <c r="BRE30" s="103"/>
      <c r="BRF30" s="103"/>
      <c r="BRG30" s="103"/>
      <c r="BRH30" s="103"/>
      <c r="BRI30" s="103"/>
      <c r="BRJ30" s="103"/>
      <c r="BRK30" s="103"/>
      <c r="BRL30" s="103"/>
      <c r="BRM30" s="103"/>
      <c r="BRN30" s="103"/>
      <c r="BRO30" s="103"/>
      <c r="BRP30" s="103"/>
      <c r="BRQ30" s="103"/>
      <c r="BRR30" s="103"/>
      <c r="BRS30" s="103"/>
      <c r="BRT30" s="103"/>
      <c r="BRU30" s="103"/>
      <c r="BRV30" s="103"/>
      <c r="BRW30" s="103"/>
      <c r="BRX30" s="103"/>
      <c r="BRY30" s="103"/>
      <c r="BRZ30" s="103"/>
      <c r="BSA30" s="103"/>
      <c r="BSB30" s="103"/>
      <c r="BSC30" s="103"/>
      <c r="BSD30" s="103"/>
      <c r="BSE30" s="103"/>
      <c r="BSF30" s="103"/>
      <c r="BSG30" s="103"/>
      <c r="BSH30" s="103"/>
      <c r="BSI30" s="103"/>
      <c r="BSJ30" s="103"/>
      <c r="BSK30" s="103"/>
      <c r="BSL30" s="103"/>
      <c r="BSM30" s="103"/>
      <c r="BSN30" s="103"/>
      <c r="BSO30" s="103"/>
      <c r="BSP30" s="103"/>
      <c r="BSQ30" s="103"/>
      <c r="BSR30" s="103"/>
      <c r="BSS30" s="103"/>
      <c r="BST30" s="103"/>
      <c r="BSU30" s="103"/>
      <c r="BSV30" s="103"/>
      <c r="BSW30" s="103"/>
      <c r="BSX30" s="103"/>
      <c r="BSY30" s="103"/>
      <c r="BSZ30" s="103"/>
      <c r="BTA30" s="103"/>
      <c r="BTB30" s="103"/>
      <c r="BTC30" s="103"/>
      <c r="BTD30" s="103"/>
      <c r="BTE30" s="103"/>
      <c r="BTF30" s="103"/>
      <c r="BTG30" s="103"/>
      <c r="BTH30" s="103"/>
      <c r="BTI30" s="103"/>
      <c r="BTJ30" s="103"/>
      <c r="BTK30" s="103"/>
      <c r="BTL30" s="103"/>
      <c r="BTM30" s="103"/>
      <c r="BTN30" s="103"/>
      <c r="BTO30" s="103"/>
      <c r="BTP30" s="103"/>
      <c r="BTQ30" s="103"/>
      <c r="BTR30" s="103"/>
      <c r="BTS30" s="103"/>
      <c r="BTT30" s="103"/>
      <c r="BTU30" s="103"/>
      <c r="BTV30" s="103"/>
      <c r="BTW30" s="103"/>
      <c r="BTX30" s="103"/>
      <c r="BTY30" s="103"/>
      <c r="BTZ30" s="103"/>
      <c r="BUA30" s="103"/>
      <c r="BUB30" s="103"/>
      <c r="BUC30" s="103"/>
      <c r="BUD30" s="103"/>
      <c r="BUE30" s="103"/>
      <c r="BUF30" s="103"/>
      <c r="BUG30" s="103"/>
      <c r="BUH30" s="103"/>
      <c r="BUI30" s="103"/>
      <c r="BUJ30" s="103"/>
      <c r="BUK30" s="103"/>
      <c r="BUL30" s="103"/>
      <c r="BUM30" s="103"/>
      <c r="BUN30" s="103"/>
      <c r="BUO30" s="103"/>
      <c r="BUP30" s="103"/>
      <c r="BUQ30" s="103"/>
      <c r="BUR30" s="103"/>
      <c r="BUS30" s="103"/>
      <c r="BUT30" s="103"/>
      <c r="BUU30" s="103"/>
      <c r="BUV30" s="103"/>
      <c r="BUW30" s="103"/>
      <c r="BUX30" s="103"/>
      <c r="BUY30" s="103"/>
      <c r="BUZ30" s="103"/>
      <c r="BVA30" s="103"/>
      <c r="BVB30" s="103"/>
      <c r="BVC30" s="103"/>
      <c r="BVD30" s="103"/>
      <c r="BVE30" s="103"/>
      <c r="BVF30" s="103"/>
      <c r="BVG30" s="103"/>
      <c r="BVH30" s="103"/>
      <c r="BVI30" s="103"/>
      <c r="BVJ30" s="103"/>
      <c r="BVK30" s="103"/>
      <c r="BVL30" s="103"/>
      <c r="BVM30" s="103"/>
      <c r="BVN30" s="103"/>
      <c r="BVO30" s="103"/>
      <c r="BVP30" s="103"/>
      <c r="BVQ30" s="103"/>
      <c r="BVR30" s="103"/>
      <c r="BVS30" s="103"/>
      <c r="BVT30" s="103"/>
      <c r="BVU30" s="103"/>
      <c r="BVV30" s="103"/>
      <c r="BVW30" s="103"/>
      <c r="BVX30" s="103"/>
      <c r="BVY30" s="103"/>
      <c r="BVZ30" s="103"/>
      <c r="BWA30" s="103"/>
      <c r="BWB30" s="103"/>
      <c r="BWC30" s="103"/>
      <c r="BWD30" s="103"/>
      <c r="BWE30" s="103"/>
      <c r="BWF30" s="103"/>
      <c r="BWG30" s="103"/>
      <c r="BWH30" s="103"/>
      <c r="BWI30" s="103"/>
      <c r="BWJ30" s="103"/>
      <c r="BWK30" s="103"/>
      <c r="BWL30" s="103"/>
      <c r="BWM30" s="103"/>
      <c r="BWN30" s="103"/>
      <c r="BWO30" s="103"/>
      <c r="BWP30" s="103"/>
      <c r="BWQ30" s="103"/>
      <c r="BWR30" s="103"/>
      <c r="BWS30" s="103"/>
      <c r="BWT30" s="103"/>
      <c r="BWU30" s="103"/>
      <c r="BWV30" s="103"/>
      <c r="BWW30" s="103"/>
      <c r="BWX30" s="103"/>
      <c r="BWY30" s="103"/>
      <c r="BWZ30" s="103"/>
      <c r="BXA30" s="103"/>
      <c r="BXB30" s="103"/>
      <c r="BXC30" s="103"/>
      <c r="BXD30" s="103"/>
      <c r="BXE30" s="103"/>
      <c r="BXF30" s="103"/>
      <c r="BXG30" s="103"/>
      <c r="BXH30" s="103"/>
      <c r="BXI30" s="103"/>
      <c r="BXJ30" s="103"/>
      <c r="BXK30" s="103"/>
      <c r="BXL30" s="103"/>
      <c r="BXM30" s="103"/>
      <c r="BXN30" s="103"/>
      <c r="BXO30" s="103"/>
      <c r="BXP30" s="103"/>
      <c r="BXQ30" s="103"/>
      <c r="BXR30" s="103"/>
      <c r="BXS30" s="103"/>
      <c r="BXT30" s="103"/>
      <c r="BXU30" s="103"/>
      <c r="BXV30" s="103"/>
      <c r="BXW30" s="103"/>
      <c r="BXX30" s="103"/>
      <c r="BXY30" s="103"/>
      <c r="BXZ30" s="103"/>
      <c r="BYA30" s="103"/>
      <c r="BYB30" s="103"/>
      <c r="BYC30" s="103"/>
      <c r="BYD30" s="103"/>
      <c r="BYE30" s="103"/>
      <c r="BYF30" s="103"/>
      <c r="BYG30" s="103"/>
      <c r="BYH30" s="103"/>
      <c r="BYI30" s="103"/>
      <c r="BYJ30" s="103"/>
      <c r="BYK30" s="103"/>
      <c r="BYL30" s="103"/>
      <c r="BYM30" s="103"/>
      <c r="BYN30" s="103"/>
      <c r="BYO30" s="103"/>
      <c r="BYP30" s="103"/>
      <c r="BYQ30" s="103"/>
      <c r="BYR30" s="103"/>
      <c r="BYS30" s="103"/>
      <c r="BYT30" s="103"/>
      <c r="BYU30" s="103"/>
      <c r="BYV30" s="103"/>
      <c r="BYW30" s="103"/>
      <c r="BYX30" s="103"/>
      <c r="BYY30" s="103"/>
      <c r="BYZ30" s="103"/>
      <c r="BZA30" s="103"/>
      <c r="BZB30" s="103"/>
      <c r="BZC30" s="103"/>
      <c r="BZD30" s="103"/>
      <c r="BZE30" s="103"/>
      <c r="BZF30" s="103"/>
      <c r="BZG30" s="103"/>
      <c r="BZH30" s="103"/>
      <c r="BZI30" s="103"/>
      <c r="BZJ30" s="103"/>
      <c r="BZK30" s="103"/>
      <c r="BZL30" s="103"/>
      <c r="BZM30" s="103"/>
      <c r="BZN30" s="103"/>
      <c r="BZO30" s="103"/>
      <c r="BZP30" s="103"/>
      <c r="BZQ30" s="103"/>
      <c r="BZR30" s="103"/>
      <c r="BZS30" s="103"/>
      <c r="BZT30" s="103"/>
      <c r="BZU30" s="103"/>
      <c r="BZV30" s="103"/>
      <c r="BZW30" s="103"/>
      <c r="BZX30" s="103"/>
      <c r="BZY30" s="103"/>
      <c r="BZZ30" s="103"/>
      <c r="CAA30" s="103"/>
      <c r="CAB30" s="103"/>
      <c r="CAC30" s="103"/>
      <c r="CAD30" s="103"/>
      <c r="CAE30" s="103"/>
      <c r="CAF30" s="103"/>
      <c r="CAG30" s="103"/>
      <c r="CAH30" s="103"/>
      <c r="CAI30" s="103"/>
      <c r="CAJ30" s="103"/>
      <c r="CAK30" s="103"/>
      <c r="CAL30" s="103"/>
      <c r="CAM30" s="103"/>
      <c r="CAN30" s="103"/>
      <c r="CAO30" s="103"/>
      <c r="CAP30" s="103"/>
      <c r="CAQ30" s="103"/>
      <c r="CAR30" s="103"/>
      <c r="CAS30" s="103"/>
      <c r="CAT30" s="103"/>
      <c r="CAU30" s="103"/>
      <c r="CAV30" s="103"/>
      <c r="CAW30" s="103"/>
      <c r="CAX30" s="103"/>
      <c r="CAY30" s="103"/>
      <c r="CAZ30" s="103"/>
      <c r="CBA30" s="103"/>
      <c r="CBB30" s="103"/>
      <c r="CBC30" s="103"/>
      <c r="CBD30" s="103"/>
      <c r="CBE30" s="103"/>
      <c r="CBF30" s="103"/>
      <c r="CBG30" s="103"/>
      <c r="CBH30" s="103"/>
      <c r="CBI30" s="103"/>
      <c r="CBJ30" s="103"/>
      <c r="CBK30" s="103"/>
      <c r="CBL30" s="103"/>
      <c r="CBM30" s="103"/>
      <c r="CBN30" s="103"/>
      <c r="CBO30" s="103"/>
      <c r="CBP30" s="103"/>
      <c r="CBQ30" s="103"/>
      <c r="CBR30" s="103"/>
      <c r="CBS30" s="103"/>
      <c r="CBT30" s="103"/>
      <c r="CBU30" s="103"/>
      <c r="CBV30" s="103"/>
      <c r="CBW30" s="103"/>
      <c r="CBX30" s="103"/>
      <c r="CBY30" s="103"/>
      <c r="CBZ30" s="103"/>
      <c r="CCA30" s="103"/>
      <c r="CCB30" s="103"/>
      <c r="CCC30" s="103"/>
      <c r="CCD30" s="103"/>
      <c r="CCE30" s="103"/>
      <c r="CCF30" s="103"/>
      <c r="CCG30" s="103"/>
      <c r="CCH30" s="103"/>
      <c r="CCI30" s="103"/>
      <c r="CCJ30" s="103"/>
      <c r="CCK30" s="103"/>
      <c r="CCL30" s="103"/>
      <c r="CCM30" s="103"/>
      <c r="CCN30" s="103"/>
      <c r="CCO30" s="103"/>
      <c r="CCP30" s="103"/>
      <c r="CCQ30" s="103"/>
      <c r="CCR30" s="103"/>
      <c r="CCS30" s="103"/>
      <c r="CCT30" s="103"/>
      <c r="CCU30" s="103"/>
      <c r="CCV30" s="103"/>
      <c r="CCW30" s="103"/>
      <c r="CCX30" s="103"/>
      <c r="CCY30" s="103"/>
      <c r="CCZ30" s="103"/>
      <c r="CDA30" s="103"/>
      <c r="CDB30" s="103"/>
      <c r="CDC30" s="103"/>
      <c r="CDD30" s="103"/>
      <c r="CDE30" s="103"/>
      <c r="CDF30" s="103"/>
      <c r="CDG30" s="103"/>
      <c r="CDH30" s="103"/>
      <c r="CDI30" s="103"/>
      <c r="CDJ30" s="103"/>
      <c r="CDK30" s="103"/>
      <c r="CDL30" s="103"/>
      <c r="CDM30" s="103"/>
      <c r="CDN30" s="103"/>
      <c r="CDO30" s="103"/>
      <c r="CDP30" s="103"/>
      <c r="CDQ30" s="103"/>
      <c r="CDR30" s="103"/>
      <c r="CDS30" s="103"/>
      <c r="CDT30" s="103"/>
      <c r="CDU30" s="103"/>
      <c r="CDV30" s="103"/>
      <c r="CDW30" s="103"/>
      <c r="CDX30" s="103"/>
      <c r="CDY30" s="103"/>
      <c r="CDZ30" s="103"/>
      <c r="CEA30" s="103"/>
      <c r="CEB30" s="103"/>
      <c r="CEC30" s="103"/>
      <c r="CED30" s="103"/>
      <c r="CEE30" s="103"/>
      <c r="CEF30" s="103"/>
      <c r="CEG30" s="103"/>
      <c r="CEH30" s="103"/>
      <c r="CEI30" s="103"/>
      <c r="CEJ30" s="103"/>
      <c r="CEK30" s="103"/>
      <c r="CEL30" s="103"/>
      <c r="CEM30" s="103"/>
      <c r="CEN30" s="103"/>
      <c r="CEO30" s="103"/>
      <c r="CEP30" s="103"/>
      <c r="CEQ30" s="103"/>
      <c r="CER30" s="103"/>
      <c r="CES30" s="103"/>
      <c r="CET30" s="103"/>
      <c r="CEU30" s="103"/>
      <c r="CEV30" s="103"/>
      <c r="CEW30" s="103"/>
      <c r="CEX30" s="103"/>
      <c r="CEY30" s="103"/>
      <c r="CEZ30" s="103"/>
      <c r="CFA30" s="103"/>
      <c r="CFB30" s="103"/>
      <c r="CFC30" s="103"/>
      <c r="CFD30" s="103"/>
      <c r="CFE30" s="103"/>
      <c r="CFF30" s="103"/>
      <c r="CFG30" s="103"/>
      <c r="CFH30" s="103"/>
      <c r="CFI30" s="103"/>
      <c r="CFJ30" s="103"/>
      <c r="CFK30" s="103"/>
      <c r="CFL30" s="103"/>
      <c r="CFM30" s="103"/>
      <c r="CFN30" s="103"/>
      <c r="CFO30" s="103"/>
      <c r="CFP30" s="103"/>
      <c r="CFQ30" s="103"/>
      <c r="CFR30" s="103"/>
      <c r="CFS30" s="103"/>
      <c r="CFT30" s="103"/>
      <c r="CFU30" s="103"/>
      <c r="CFV30" s="103"/>
      <c r="CFW30" s="103"/>
      <c r="CFX30" s="103"/>
      <c r="CFY30" s="103"/>
      <c r="CFZ30" s="103"/>
      <c r="CGA30" s="103"/>
      <c r="CGB30" s="103"/>
      <c r="CGC30" s="103"/>
      <c r="CGD30" s="103"/>
      <c r="CGE30" s="103"/>
      <c r="CGF30" s="103"/>
      <c r="CGG30" s="103"/>
      <c r="CGH30" s="103"/>
      <c r="CGI30" s="103"/>
      <c r="CGJ30" s="103"/>
      <c r="CGK30" s="103"/>
      <c r="CGL30" s="103"/>
      <c r="CGM30" s="103"/>
      <c r="CGN30" s="103"/>
      <c r="CGO30" s="103"/>
      <c r="CGP30" s="103"/>
      <c r="CGQ30" s="103"/>
      <c r="CGR30" s="103"/>
      <c r="CGS30" s="103"/>
      <c r="CGT30" s="103"/>
      <c r="CGU30" s="103"/>
      <c r="CGV30" s="103"/>
      <c r="CGW30" s="103"/>
      <c r="CGX30" s="103"/>
      <c r="CGY30" s="103"/>
      <c r="CGZ30" s="103"/>
      <c r="CHA30" s="103"/>
      <c r="CHB30" s="103"/>
      <c r="CHC30" s="103"/>
      <c r="CHD30" s="103"/>
      <c r="CHE30" s="103"/>
      <c r="CHF30" s="103"/>
      <c r="CHG30" s="103"/>
      <c r="CHH30" s="103"/>
      <c r="CHI30" s="103"/>
      <c r="CHJ30" s="103"/>
      <c r="CHK30" s="103"/>
      <c r="CHL30" s="103"/>
      <c r="CHM30" s="103"/>
      <c r="CHN30" s="103"/>
      <c r="CHO30" s="103"/>
      <c r="CHP30" s="103"/>
      <c r="CHQ30" s="103"/>
      <c r="CHR30" s="103"/>
      <c r="CHS30" s="103"/>
      <c r="CHT30" s="103"/>
      <c r="CHU30" s="103"/>
      <c r="CHV30" s="103"/>
      <c r="CHW30" s="103"/>
      <c r="CHX30" s="103"/>
      <c r="CHY30" s="103"/>
      <c r="CHZ30" s="103"/>
      <c r="CIA30" s="103"/>
      <c r="CIB30" s="103"/>
      <c r="CIC30" s="103"/>
      <c r="CID30" s="103"/>
      <c r="CIE30" s="103"/>
      <c r="CIF30" s="103"/>
      <c r="CIG30" s="103"/>
      <c r="CIH30" s="103"/>
      <c r="CII30" s="103"/>
      <c r="CIJ30" s="103"/>
      <c r="CIK30" s="103"/>
      <c r="CIL30" s="103"/>
      <c r="CIM30" s="103"/>
      <c r="CIN30" s="103"/>
      <c r="CIO30" s="103"/>
      <c r="CIP30" s="103"/>
      <c r="CIQ30" s="103"/>
      <c r="CIR30" s="103"/>
      <c r="CIS30" s="103"/>
      <c r="CIT30" s="103"/>
      <c r="CIU30" s="103"/>
      <c r="CIV30" s="103"/>
      <c r="CIW30" s="103"/>
      <c r="CIX30" s="103"/>
      <c r="CIY30" s="103"/>
      <c r="CIZ30" s="103"/>
      <c r="CJA30" s="103"/>
      <c r="CJB30" s="103"/>
      <c r="CJC30" s="103"/>
      <c r="CJD30" s="103"/>
      <c r="CJE30" s="103"/>
      <c r="CJF30" s="103"/>
      <c r="CJG30" s="103"/>
      <c r="CJH30" s="103"/>
      <c r="CJI30" s="103"/>
      <c r="CJJ30" s="103"/>
      <c r="CJK30" s="103"/>
      <c r="CJL30" s="103"/>
      <c r="CJM30" s="103"/>
      <c r="CJN30" s="103"/>
      <c r="CJO30" s="103"/>
      <c r="CJP30" s="103"/>
      <c r="CJQ30" s="103"/>
      <c r="CJR30" s="103"/>
      <c r="CJS30" s="103"/>
      <c r="CJT30" s="103"/>
      <c r="CJU30" s="103"/>
      <c r="CJV30" s="103"/>
      <c r="CJW30" s="103"/>
      <c r="CJX30" s="103"/>
      <c r="CJY30" s="103"/>
      <c r="CJZ30" s="103"/>
      <c r="CKA30" s="103"/>
      <c r="CKB30" s="103"/>
      <c r="CKC30" s="103"/>
      <c r="CKD30" s="103"/>
      <c r="CKE30" s="103"/>
      <c r="CKF30" s="103"/>
      <c r="CKG30" s="103"/>
      <c r="CKH30" s="103"/>
      <c r="CKI30" s="103"/>
      <c r="CKJ30" s="103"/>
      <c r="CKK30" s="103"/>
      <c r="CKL30" s="103"/>
      <c r="CKM30" s="103"/>
      <c r="CKN30" s="103"/>
      <c r="CKO30" s="103"/>
      <c r="CKP30" s="103"/>
      <c r="CKQ30" s="103"/>
      <c r="CKR30" s="103"/>
      <c r="CKS30" s="103"/>
      <c r="CKT30" s="103"/>
      <c r="CKU30" s="103"/>
      <c r="CKV30" s="103"/>
      <c r="CKW30" s="103"/>
      <c r="CKX30" s="103"/>
      <c r="CKY30" s="103"/>
      <c r="CKZ30" s="103"/>
      <c r="CLA30" s="103"/>
      <c r="CLB30" s="103"/>
      <c r="CLC30" s="103"/>
      <c r="CLD30" s="103"/>
      <c r="CLE30" s="103"/>
      <c r="CLF30" s="103"/>
      <c r="CLG30" s="103"/>
      <c r="CLH30" s="103"/>
      <c r="CLI30" s="103"/>
      <c r="CLJ30" s="103"/>
      <c r="CLK30" s="103"/>
      <c r="CLL30" s="103"/>
      <c r="CLM30" s="103"/>
      <c r="CLN30" s="103"/>
      <c r="CLO30" s="103"/>
      <c r="CLP30" s="103"/>
      <c r="CLQ30" s="103"/>
      <c r="CLR30" s="103"/>
      <c r="CLS30" s="103"/>
      <c r="CLT30" s="103"/>
      <c r="CLU30" s="103"/>
      <c r="CLV30" s="103"/>
      <c r="CLW30" s="103"/>
      <c r="CLX30" s="103"/>
      <c r="CLY30" s="103"/>
      <c r="CLZ30" s="103"/>
      <c r="CMA30" s="103"/>
      <c r="CMB30" s="103"/>
      <c r="CMC30" s="103"/>
      <c r="CMD30" s="103"/>
      <c r="CME30" s="103"/>
      <c r="CMF30" s="103"/>
      <c r="CMG30" s="103"/>
      <c r="CMH30" s="103"/>
      <c r="CMI30" s="103"/>
      <c r="CMJ30" s="103"/>
      <c r="CMK30" s="103"/>
      <c r="CML30" s="103"/>
      <c r="CMM30" s="103"/>
      <c r="CMN30" s="103"/>
      <c r="CMO30" s="103"/>
      <c r="CMP30" s="103"/>
      <c r="CMQ30" s="103"/>
      <c r="CMR30" s="103"/>
      <c r="CMS30" s="103"/>
      <c r="CMT30" s="103"/>
      <c r="CMU30" s="103"/>
      <c r="CMV30" s="103"/>
      <c r="CMW30" s="103"/>
      <c r="CMX30" s="103"/>
      <c r="CMY30" s="103"/>
      <c r="CMZ30" s="103"/>
      <c r="CNA30" s="103"/>
      <c r="CNB30" s="103"/>
      <c r="CNC30" s="103"/>
      <c r="CND30" s="103"/>
      <c r="CNE30" s="103"/>
      <c r="CNF30" s="103"/>
      <c r="CNG30" s="103"/>
      <c r="CNH30" s="103"/>
      <c r="CNI30" s="103"/>
      <c r="CNJ30" s="103"/>
      <c r="CNK30" s="103"/>
      <c r="CNL30" s="103"/>
      <c r="CNM30" s="103"/>
      <c r="CNN30" s="103"/>
      <c r="CNO30" s="103"/>
      <c r="CNP30" s="103"/>
      <c r="CNQ30" s="103"/>
      <c r="CNR30" s="103"/>
      <c r="CNS30" s="103"/>
      <c r="CNT30" s="103"/>
      <c r="CNU30" s="103"/>
      <c r="CNV30" s="103"/>
      <c r="CNW30" s="103"/>
      <c r="CNX30" s="103"/>
      <c r="CNY30" s="103"/>
      <c r="CNZ30" s="103"/>
      <c r="COA30" s="103"/>
      <c r="COB30" s="103"/>
      <c r="COC30" s="103"/>
      <c r="COD30" s="103"/>
      <c r="COE30" s="103"/>
      <c r="COF30" s="103"/>
      <c r="COG30" s="103"/>
      <c r="COH30" s="103"/>
      <c r="COI30" s="103"/>
      <c r="COJ30" s="103"/>
      <c r="COK30" s="103"/>
      <c r="COL30" s="103"/>
      <c r="COM30" s="103"/>
      <c r="CON30" s="103"/>
      <c r="COO30" s="103"/>
      <c r="COP30" s="103"/>
      <c r="COQ30" s="103"/>
      <c r="COR30" s="103"/>
      <c r="COS30" s="103"/>
      <c r="COT30" s="103"/>
      <c r="COU30" s="103"/>
      <c r="COV30" s="103"/>
      <c r="COW30" s="103"/>
      <c r="COX30" s="103"/>
      <c r="COY30" s="103"/>
      <c r="COZ30" s="103"/>
      <c r="CPA30" s="103"/>
      <c r="CPB30" s="103"/>
      <c r="CPC30" s="103"/>
      <c r="CPD30" s="103"/>
      <c r="CPE30" s="103"/>
      <c r="CPF30" s="103"/>
      <c r="CPG30" s="103"/>
      <c r="CPH30" s="103"/>
      <c r="CPI30" s="103"/>
      <c r="CPJ30" s="103"/>
      <c r="CPK30" s="103"/>
      <c r="CPL30" s="103"/>
      <c r="CPM30" s="103"/>
      <c r="CPN30" s="103"/>
      <c r="CPO30" s="103"/>
      <c r="CPP30" s="103"/>
      <c r="CPQ30" s="103"/>
      <c r="CPR30" s="103"/>
      <c r="CPS30" s="103"/>
      <c r="CPT30" s="103"/>
      <c r="CPU30" s="103"/>
      <c r="CPV30" s="103"/>
      <c r="CPW30" s="103"/>
      <c r="CPX30" s="103"/>
      <c r="CPY30" s="103"/>
      <c r="CPZ30" s="103"/>
      <c r="CQA30" s="103"/>
      <c r="CQB30" s="103"/>
      <c r="CQC30" s="103"/>
      <c r="CQD30" s="103"/>
      <c r="CQE30" s="103"/>
      <c r="CQF30" s="103"/>
      <c r="CQG30" s="103"/>
      <c r="CQH30" s="103"/>
      <c r="CQI30" s="103"/>
      <c r="CQJ30" s="103"/>
      <c r="CQK30" s="103"/>
      <c r="CQL30" s="103"/>
      <c r="CQM30" s="103"/>
      <c r="CQN30" s="103"/>
      <c r="CQO30" s="103"/>
      <c r="CQP30" s="103"/>
      <c r="CQQ30" s="103"/>
      <c r="CQR30" s="103"/>
      <c r="CQS30" s="103"/>
      <c r="CQT30" s="103"/>
      <c r="CQU30" s="103"/>
      <c r="CQV30" s="103"/>
      <c r="CQW30" s="103"/>
      <c r="CQX30" s="103"/>
      <c r="CQY30" s="103"/>
      <c r="CQZ30" s="103"/>
      <c r="CRA30" s="103"/>
      <c r="CRB30" s="103"/>
      <c r="CRC30" s="103"/>
      <c r="CRD30" s="103"/>
      <c r="CRE30" s="103"/>
      <c r="CRF30" s="103"/>
      <c r="CRG30" s="103"/>
      <c r="CRH30" s="103"/>
      <c r="CRI30" s="103"/>
      <c r="CRJ30" s="103"/>
      <c r="CRK30" s="103"/>
      <c r="CRL30" s="103"/>
      <c r="CRM30" s="103"/>
      <c r="CRN30" s="103"/>
      <c r="CRO30" s="103"/>
      <c r="CRP30" s="103"/>
      <c r="CRQ30" s="103"/>
      <c r="CRR30" s="103"/>
      <c r="CRS30" s="103"/>
      <c r="CRT30" s="103"/>
      <c r="CRU30" s="103"/>
      <c r="CRV30" s="103"/>
      <c r="CRW30" s="103"/>
      <c r="CRX30" s="103"/>
      <c r="CRY30" s="103"/>
      <c r="CRZ30" s="103"/>
      <c r="CSA30" s="103"/>
      <c r="CSB30" s="103"/>
      <c r="CSC30" s="103"/>
      <c r="CSD30" s="103"/>
      <c r="CSE30" s="103"/>
      <c r="CSF30" s="103"/>
      <c r="CSG30" s="103"/>
      <c r="CSH30" s="103"/>
      <c r="CSI30" s="103"/>
      <c r="CSJ30" s="103"/>
      <c r="CSK30" s="103"/>
      <c r="CSL30" s="103"/>
      <c r="CSM30" s="103"/>
      <c r="CSN30" s="103"/>
      <c r="CSO30" s="103"/>
      <c r="CSP30" s="103"/>
      <c r="CSQ30" s="103"/>
      <c r="CSR30" s="103"/>
      <c r="CSS30" s="103"/>
      <c r="CST30" s="103"/>
      <c r="CSU30" s="103"/>
      <c r="CSV30" s="103"/>
      <c r="CSW30" s="103"/>
      <c r="CSX30" s="103"/>
      <c r="CSY30" s="103"/>
      <c r="CSZ30" s="103"/>
      <c r="CTA30" s="103"/>
      <c r="CTB30" s="103"/>
      <c r="CTC30" s="103"/>
      <c r="CTD30" s="103"/>
      <c r="CTE30" s="103"/>
      <c r="CTF30" s="103"/>
      <c r="CTG30" s="103"/>
      <c r="CTH30" s="103"/>
      <c r="CTI30" s="103"/>
      <c r="CTJ30" s="103"/>
      <c r="CTK30" s="103"/>
      <c r="CTL30" s="103"/>
      <c r="CTM30" s="103"/>
      <c r="CTN30" s="103"/>
      <c r="CTO30" s="103"/>
      <c r="CTP30" s="103"/>
      <c r="CTQ30" s="103"/>
      <c r="CTR30" s="103"/>
      <c r="CTS30" s="103"/>
      <c r="CTT30" s="103"/>
      <c r="CTU30" s="103"/>
      <c r="CTV30" s="103"/>
      <c r="CTW30" s="103"/>
      <c r="CTX30" s="103"/>
      <c r="CTY30" s="103"/>
      <c r="CTZ30" s="103"/>
      <c r="CUA30" s="103"/>
      <c r="CUB30" s="103"/>
      <c r="CUC30" s="103"/>
      <c r="CUD30" s="103"/>
      <c r="CUE30" s="103"/>
      <c r="CUF30" s="103"/>
      <c r="CUG30" s="103"/>
      <c r="CUH30" s="103"/>
      <c r="CUI30" s="103"/>
      <c r="CUJ30" s="103"/>
      <c r="CUK30" s="103"/>
      <c r="CUL30" s="103"/>
      <c r="CUM30" s="103"/>
      <c r="CUN30" s="103"/>
      <c r="CUO30" s="103"/>
      <c r="CUP30" s="103"/>
      <c r="CUQ30" s="103"/>
      <c r="CUR30" s="103"/>
      <c r="CUS30" s="103"/>
      <c r="CUT30" s="103"/>
      <c r="CUU30" s="103"/>
      <c r="CUV30" s="103"/>
      <c r="CUW30" s="103"/>
      <c r="CUX30" s="103"/>
      <c r="CUY30" s="103"/>
      <c r="CUZ30" s="103"/>
      <c r="CVA30" s="103"/>
      <c r="CVB30" s="103"/>
      <c r="CVC30" s="103"/>
      <c r="CVD30" s="103"/>
      <c r="CVE30" s="103"/>
      <c r="CVF30" s="103"/>
      <c r="CVG30" s="103"/>
      <c r="CVH30" s="103"/>
      <c r="CVI30" s="103"/>
      <c r="CVJ30" s="103"/>
      <c r="CVK30" s="103"/>
      <c r="CVL30" s="103"/>
      <c r="CVM30" s="103"/>
      <c r="CVN30" s="103"/>
      <c r="CVO30" s="103"/>
      <c r="CVP30" s="103"/>
      <c r="CVQ30" s="103"/>
      <c r="CVR30" s="103"/>
      <c r="CVS30" s="103"/>
      <c r="CVT30" s="103"/>
      <c r="CVU30" s="103"/>
      <c r="CVV30" s="103"/>
      <c r="CVW30" s="103"/>
      <c r="CVX30" s="103"/>
      <c r="CVY30" s="103"/>
      <c r="CVZ30" s="103"/>
      <c r="CWA30" s="103"/>
      <c r="CWB30" s="103"/>
      <c r="CWC30" s="103"/>
      <c r="CWD30" s="103"/>
      <c r="CWE30" s="103"/>
      <c r="CWF30" s="103"/>
      <c r="CWG30" s="103"/>
      <c r="CWH30" s="103"/>
      <c r="CWI30" s="103"/>
      <c r="CWJ30" s="103"/>
      <c r="CWK30" s="103"/>
      <c r="CWL30" s="103"/>
      <c r="CWM30" s="103"/>
      <c r="CWN30" s="103"/>
      <c r="CWO30" s="103"/>
      <c r="CWP30" s="103"/>
      <c r="CWQ30" s="103"/>
      <c r="CWR30" s="103"/>
      <c r="CWS30" s="103"/>
      <c r="CWT30" s="103"/>
      <c r="CWU30" s="103"/>
      <c r="CWV30" s="103"/>
      <c r="CWW30" s="103"/>
      <c r="CWX30" s="103"/>
      <c r="CWY30" s="103"/>
      <c r="CWZ30" s="103"/>
      <c r="CXA30" s="103"/>
      <c r="CXB30" s="103"/>
      <c r="CXC30" s="103"/>
      <c r="CXD30" s="103"/>
      <c r="CXE30" s="103"/>
      <c r="CXF30" s="103"/>
      <c r="CXG30" s="103"/>
      <c r="CXH30" s="103"/>
      <c r="CXI30" s="103"/>
      <c r="CXJ30" s="103"/>
      <c r="CXK30" s="103"/>
      <c r="CXL30" s="103"/>
      <c r="CXM30" s="103"/>
      <c r="CXN30" s="103"/>
      <c r="CXO30" s="103"/>
      <c r="CXP30" s="103"/>
      <c r="CXQ30" s="103"/>
      <c r="CXR30" s="103"/>
      <c r="CXS30" s="103"/>
      <c r="CXT30" s="103"/>
      <c r="CXU30" s="103"/>
      <c r="CXV30" s="103"/>
      <c r="CXW30" s="103"/>
      <c r="CXX30" s="103"/>
      <c r="CXY30" s="103"/>
      <c r="CXZ30" s="103"/>
      <c r="CYA30" s="103"/>
      <c r="CYB30" s="103"/>
      <c r="CYC30" s="103"/>
      <c r="CYD30" s="103"/>
      <c r="CYE30" s="103"/>
      <c r="CYF30" s="103"/>
      <c r="CYG30" s="103"/>
      <c r="CYH30" s="103"/>
      <c r="CYI30" s="103"/>
      <c r="CYJ30" s="103"/>
      <c r="CYK30" s="103"/>
      <c r="CYL30" s="103"/>
      <c r="CYM30" s="103"/>
      <c r="CYN30" s="103"/>
      <c r="CYO30" s="103"/>
      <c r="CYP30" s="103"/>
      <c r="CYQ30" s="103"/>
      <c r="CYR30" s="103"/>
      <c r="CYS30" s="103"/>
      <c r="CYT30" s="103"/>
      <c r="CYU30" s="103"/>
      <c r="CYV30" s="103"/>
      <c r="CYW30" s="103"/>
      <c r="CYX30" s="103"/>
      <c r="CYY30" s="103"/>
      <c r="CYZ30" s="103"/>
      <c r="CZA30" s="103"/>
      <c r="CZB30" s="103"/>
      <c r="CZC30" s="103"/>
      <c r="CZD30" s="103"/>
      <c r="CZE30" s="103"/>
      <c r="CZF30" s="103"/>
      <c r="CZG30" s="103"/>
      <c r="CZH30" s="103"/>
      <c r="CZI30" s="103"/>
      <c r="CZJ30" s="103"/>
      <c r="CZK30" s="103"/>
      <c r="CZL30" s="103"/>
      <c r="CZM30" s="103"/>
      <c r="CZN30" s="103"/>
      <c r="CZO30" s="103"/>
      <c r="CZP30" s="103"/>
      <c r="CZQ30" s="103"/>
      <c r="CZR30" s="103"/>
      <c r="CZS30" s="103"/>
      <c r="CZT30" s="103"/>
      <c r="CZU30" s="103"/>
      <c r="CZV30" s="103"/>
      <c r="CZW30" s="103"/>
      <c r="CZX30" s="103"/>
      <c r="CZY30" s="103"/>
      <c r="CZZ30" s="103"/>
      <c r="DAA30" s="103"/>
      <c r="DAB30" s="103"/>
      <c r="DAC30" s="103"/>
      <c r="DAD30" s="103"/>
      <c r="DAE30" s="103"/>
      <c r="DAF30" s="103"/>
      <c r="DAG30" s="103"/>
      <c r="DAH30" s="103"/>
      <c r="DAI30" s="103"/>
      <c r="DAJ30" s="103"/>
      <c r="DAK30" s="103"/>
      <c r="DAL30" s="103"/>
      <c r="DAM30" s="103"/>
      <c r="DAN30" s="103"/>
      <c r="DAO30" s="103"/>
      <c r="DAP30" s="103"/>
      <c r="DAQ30" s="103"/>
      <c r="DAR30" s="103"/>
      <c r="DAS30" s="103"/>
      <c r="DAT30" s="103"/>
      <c r="DAU30" s="103"/>
      <c r="DAV30" s="103"/>
      <c r="DAW30" s="103"/>
      <c r="DAX30" s="103"/>
      <c r="DAY30" s="103"/>
      <c r="DAZ30" s="103"/>
      <c r="DBA30" s="103"/>
      <c r="DBB30" s="103"/>
      <c r="DBC30" s="103"/>
      <c r="DBD30" s="103"/>
      <c r="DBE30" s="103"/>
      <c r="DBF30" s="103"/>
      <c r="DBG30" s="103"/>
      <c r="DBH30" s="103"/>
      <c r="DBI30" s="103"/>
      <c r="DBJ30" s="103"/>
      <c r="DBK30" s="103"/>
      <c r="DBL30" s="103"/>
      <c r="DBM30" s="103"/>
      <c r="DBN30" s="103"/>
      <c r="DBO30" s="103"/>
      <c r="DBP30" s="103"/>
      <c r="DBQ30" s="103"/>
      <c r="DBR30" s="103"/>
      <c r="DBS30" s="103"/>
      <c r="DBT30" s="103"/>
      <c r="DBU30" s="103"/>
      <c r="DBV30" s="103"/>
      <c r="DBW30" s="103"/>
      <c r="DBX30" s="103"/>
      <c r="DBY30" s="103"/>
      <c r="DBZ30" s="103"/>
      <c r="DCA30" s="103"/>
      <c r="DCB30" s="103"/>
      <c r="DCC30" s="103"/>
      <c r="DCD30" s="103"/>
      <c r="DCE30" s="103"/>
      <c r="DCF30" s="103"/>
      <c r="DCG30" s="103"/>
      <c r="DCH30" s="103"/>
      <c r="DCI30" s="103"/>
      <c r="DCJ30" s="103"/>
      <c r="DCK30" s="103"/>
      <c r="DCL30" s="103"/>
      <c r="DCM30" s="103"/>
      <c r="DCN30" s="103"/>
      <c r="DCO30" s="103"/>
      <c r="DCP30" s="103"/>
      <c r="DCQ30" s="103"/>
      <c r="DCR30" s="103"/>
      <c r="DCS30" s="103"/>
      <c r="DCT30" s="103"/>
      <c r="DCU30" s="103"/>
      <c r="DCV30" s="103"/>
      <c r="DCW30" s="103"/>
      <c r="DCX30" s="103"/>
      <c r="DCY30" s="103"/>
      <c r="DCZ30" s="103"/>
      <c r="DDA30" s="103"/>
      <c r="DDB30" s="103"/>
      <c r="DDC30" s="103"/>
      <c r="DDD30" s="103"/>
      <c r="DDE30" s="103"/>
      <c r="DDF30" s="103"/>
      <c r="DDG30" s="103"/>
      <c r="DDH30" s="103"/>
      <c r="DDI30" s="103"/>
      <c r="DDJ30" s="103"/>
      <c r="DDK30" s="103"/>
      <c r="DDL30" s="103"/>
      <c r="DDM30" s="103"/>
      <c r="DDN30" s="103"/>
      <c r="DDO30" s="103"/>
      <c r="DDP30" s="103"/>
      <c r="DDQ30" s="103"/>
      <c r="DDR30" s="103"/>
      <c r="DDS30" s="103"/>
      <c r="DDT30" s="103"/>
      <c r="DDU30" s="103"/>
      <c r="DDV30" s="103"/>
      <c r="DDW30" s="103"/>
      <c r="DDX30" s="103"/>
      <c r="DDY30" s="103"/>
      <c r="DDZ30" s="103"/>
      <c r="DEA30" s="103"/>
      <c r="DEB30" s="103"/>
      <c r="DEC30" s="103"/>
      <c r="DED30" s="103"/>
      <c r="DEE30" s="103"/>
      <c r="DEF30" s="103"/>
      <c r="DEG30" s="103"/>
      <c r="DEH30" s="103"/>
      <c r="DEI30" s="103"/>
      <c r="DEJ30" s="103"/>
      <c r="DEK30" s="103"/>
      <c r="DEL30" s="103"/>
      <c r="DEM30" s="103"/>
      <c r="DEN30" s="103"/>
      <c r="DEO30" s="103"/>
      <c r="DEP30" s="103"/>
      <c r="DEQ30" s="103"/>
      <c r="DER30" s="103"/>
      <c r="DES30" s="103"/>
      <c r="DET30" s="103"/>
      <c r="DEU30" s="103"/>
      <c r="DEV30" s="103"/>
      <c r="DEW30" s="103"/>
      <c r="DEX30" s="103"/>
      <c r="DEY30" s="103"/>
      <c r="DEZ30" s="103"/>
      <c r="DFA30" s="103"/>
      <c r="DFB30" s="103"/>
      <c r="DFC30" s="103"/>
      <c r="DFD30" s="103"/>
      <c r="DFE30" s="103"/>
      <c r="DFF30" s="103"/>
      <c r="DFG30" s="103"/>
      <c r="DFH30" s="103"/>
      <c r="DFI30" s="103"/>
      <c r="DFJ30" s="103"/>
      <c r="DFK30" s="103"/>
      <c r="DFL30" s="103"/>
      <c r="DFM30" s="103"/>
      <c r="DFN30" s="103"/>
      <c r="DFO30" s="103"/>
      <c r="DFP30" s="103"/>
      <c r="DFQ30" s="103"/>
      <c r="DFR30" s="103"/>
      <c r="DFS30" s="103"/>
      <c r="DFT30" s="103"/>
      <c r="DFU30" s="103"/>
      <c r="DFV30" s="103"/>
      <c r="DFW30" s="103"/>
      <c r="DFX30" s="103"/>
      <c r="DFY30" s="103"/>
      <c r="DFZ30" s="103"/>
      <c r="DGA30" s="103"/>
      <c r="DGB30" s="103"/>
      <c r="DGC30" s="103"/>
      <c r="DGD30" s="103"/>
      <c r="DGE30" s="103"/>
      <c r="DGF30" s="103"/>
      <c r="DGG30" s="103"/>
      <c r="DGH30" s="103"/>
      <c r="DGI30" s="103"/>
      <c r="DGJ30" s="103"/>
      <c r="DGK30" s="103"/>
      <c r="DGL30" s="103"/>
      <c r="DGM30" s="103"/>
      <c r="DGN30" s="103"/>
      <c r="DGO30" s="103"/>
      <c r="DGP30" s="103"/>
      <c r="DGQ30" s="103"/>
      <c r="DGR30" s="103"/>
      <c r="DGS30" s="103"/>
      <c r="DGT30" s="103"/>
      <c r="DGU30" s="103"/>
      <c r="DGV30" s="103"/>
      <c r="DGW30" s="103"/>
      <c r="DGX30" s="103"/>
      <c r="DGY30" s="103"/>
      <c r="DGZ30" s="103"/>
      <c r="DHA30" s="103"/>
      <c r="DHB30" s="103"/>
      <c r="DHC30" s="103"/>
      <c r="DHD30" s="103"/>
      <c r="DHE30" s="103"/>
      <c r="DHF30" s="103"/>
      <c r="DHG30" s="103"/>
      <c r="DHH30" s="103"/>
      <c r="DHI30" s="103"/>
      <c r="DHJ30" s="103"/>
      <c r="DHK30" s="103"/>
      <c r="DHL30" s="103"/>
      <c r="DHM30" s="103"/>
      <c r="DHN30" s="103"/>
      <c r="DHO30" s="103"/>
      <c r="DHP30" s="103"/>
      <c r="DHQ30" s="103"/>
      <c r="DHR30" s="103"/>
      <c r="DHS30" s="103"/>
      <c r="DHT30" s="103"/>
      <c r="DHU30" s="103"/>
      <c r="DHV30" s="103"/>
      <c r="DHW30" s="103"/>
      <c r="DHX30" s="103"/>
      <c r="DHY30" s="103"/>
      <c r="DHZ30" s="103"/>
      <c r="DIA30" s="103"/>
      <c r="DIB30" s="103"/>
      <c r="DIC30" s="103"/>
      <c r="DID30" s="103"/>
      <c r="DIE30" s="103"/>
      <c r="DIF30" s="103"/>
      <c r="DIG30" s="103"/>
      <c r="DIH30" s="103"/>
      <c r="DII30" s="103"/>
      <c r="DIJ30" s="103"/>
      <c r="DIK30" s="103"/>
      <c r="DIL30" s="103"/>
      <c r="DIM30" s="103"/>
      <c r="DIN30" s="103"/>
      <c r="DIO30" s="103"/>
      <c r="DIP30" s="103"/>
      <c r="DIQ30" s="103"/>
      <c r="DIR30" s="103"/>
      <c r="DIS30" s="103"/>
      <c r="DIT30" s="103"/>
      <c r="DIU30" s="103"/>
      <c r="DIV30" s="103"/>
      <c r="DIW30" s="103"/>
      <c r="DIX30" s="103"/>
      <c r="DIY30" s="103"/>
      <c r="DIZ30" s="103"/>
      <c r="DJA30" s="103"/>
      <c r="DJB30" s="103"/>
      <c r="DJC30" s="103"/>
      <c r="DJD30" s="103"/>
      <c r="DJE30" s="103"/>
      <c r="DJF30" s="103"/>
      <c r="DJG30" s="103"/>
      <c r="DJH30" s="103"/>
      <c r="DJI30" s="103"/>
      <c r="DJJ30" s="103"/>
      <c r="DJK30" s="103"/>
      <c r="DJL30" s="103"/>
      <c r="DJM30" s="103"/>
      <c r="DJN30" s="103"/>
      <c r="DJO30" s="103"/>
      <c r="DJP30" s="103"/>
      <c r="DJQ30" s="103"/>
      <c r="DJR30" s="103"/>
      <c r="DJS30" s="103"/>
      <c r="DJT30" s="103"/>
      <c r="DJU30" s="103"/>
      <c r="DJV30" s="103"/>
      <c r="DJW30" s="103"/>
      <c r="DJX30" s="103"/>
      <c r="DJY30" s="103"/>
      <c r="DJZ30" s="103"/>
      <c r="DKA30" s="103"/>
      <c r="DKB30" s="103"/>
      <c r="DKC30" s="103"/>
      <c r="DKD30" s="103"/>
      <c r="DKE30" s="103"/>
      <c r="DKF30" s="103"/>
      <c r="DKG30" s="103"/>
      <c r="DKH30" s="103"/>
      <c r="DKI30" s="103"/>
      <c r="DKJ30" s="103"/>
      <c r="DKK30" s="103"/>
      <c r="DKL30" s="103"/>
      <c r="DKM30" s="103"/>
      <c r="DKN30" s="103"/>
      <c r="DKO30" s="103"/>
      <c r="DKP30" s="103"/>
      <c r="DKQ30" s="103"/>
      <c r="DKR30" s="103"/>
      <c r="DKS30" s="103"/>
      <c r="DKT30" s="103"/>
      <c r="DKU30" s="103"/>
      <c r="DKV30" s="103"/>
      <c r="DKW30" s="103"/>
      <c r="DKX30" s="103"/>
      <c r="DKY30" s="103"/>
      <c r="DKZ30" s="103"/>
      <c r="DLA30" s="103"/>
      <c r="DLB30" s="103"/>
      <c r="DLC30" s="103"/>
      <c r="DLD30" s="103"/>
      <c r="DLE30" s="103"/>
      <c r="DLF30" s="103"/>
      <c r="DLG30" s="103"/>
      <c r="DLH30" s="103"/>
      <c r="DLI30" s="103"/>
      <c r="DLJ30" s="103"/>
      <c r="DLK30" s="103"/>
      <c r="DLL30" s="103"/>
      <c r="DLM30" s="103"/>
      <c r="DLN30" s="103"/>
      <c r="DLO30" s="103"/>
      <c r="DLP30" s="103"/>
      <c r="DLQ30" s="103"/>
      <c r="DLR30" s="103"/>
      <c r="DLS30" s="103"/>
      <c r="DLT30" s="103"/>
      <c r="DLU30" s="103"/>
      <c r="DLV30" s="103"/>
      <c r="DLW30" s="103"/>
      <c r="DLX30" s="103"/>
      <c r="DLY30" s="103"/>
      <c r="DLZ30" s="103"/>
      <c r="DMA30" s="103"/>
      <c r="DMB30" s="103"/>
      <c r="DMC30" s="103"/>
      <c r="DMD30" s="103"/>
      <c r="DME30" s="103"/>
      <c r="DMF30" s="103"/>
      <c r="DMG30" s="103"/>
      <c r="DMH30" s="103"/>
      <c r="DMI30" s="103"/>
      <c r="DMJ30" s="103"/>
      <c r="DMK30" s="103"/>
      <c r="DML30" s="103"/>
      <c r="DMM30" s="103"/>
      <c r="DMN30" s="103"/>
      <c r="DMO30" s="103"/>
      <c r="DMP30" s="103"/>
      <c r="DMQ30" s="103"/>
      <c r="DMR30" s="103"/>
      <c r="DMS30" s="103"/>
      <c r="DMT30" s="103"/>
      <c r="DMU30" s="103"/>
      <c r="DMV30" s="103"/>
      <c r="DMW30" s="103"/>
      <c r="DMX30" s="103"/>
      <c r="DMY30" s="103"/>
      <c r="DMZ30" s="103"/>
      <c r="DNA30" s="103"/>
      <c r="DNB30" s="103"/>
      <c r="DNC30" s="103"/>
      <c r="DND30" s="103"/>
      <c r="DNE30" s="103"/>
      <c r="DNF30" s="103"/>
      <c r="DNG30" s="103"/>
      <c r="DNH30" s="103"/>
      <c r="DNI30" s="103"/>
      <c r="DNJ30" s="103"/>
      <c r="DNK30" s="103"/>
      <c r="DNL30" s="103"/>
      <c r="DNM30" s="103"/>
      <c r="DNN30" s="103"/>
      <c r="DNO30" s="103"/>
      <c r="DNP30" s="103"/>
      <c r="DNQ30" s="103"/>
      <c r="DNR30" s="103"/>
      <c r="DNS30" s="103"/>
      <c r="DNT30" s="103"/>
      <c r="DNU30" s="103"/>
      <c r="DNV30" s="103"/>
      <c r="DNW30" s="103"/>
      <c r="DNX30" s="103"/>
      <c r="DNY30" s="103"/>
      <c r="DNZ30" s="103"/>
      <c r="DOA30" s="103"/>
      <c r="DOB30" s="103"/>
      <c r="DOC30" s="103"/>
      <c r="DOD30" s="103"/>
      <c r="DOE30" s="103"/>
      <c r="DOF30" s="103"/>
      <c r="DOG30" s="103"/>
      <c r="DOH30" s="103"/>
      <c r="DOI30" s="103"/>
      <c r="DOJ30" s="103"/>
      <c r="DOK30" s="103"/>
      <c r="DOL30" s="103"/>
      <c r="DOM30" s="103"/>
      <c r="DON30" s="103"/>
      <c r="DOO30" s="103"/>
      <c r="DOP30" s="103"/>
      <c r="DOQ30" s="103"/>
      <c r="DOR30" s="103"/>
      <c r="DOS30" s="103"/>
      <c r="DOT30" s="103"/>
      <c r="DOU30" s="103"/>
      <c r="DOV30" s="103"/>
      <c r="DOW30" s="103"/>
      <c r="DOX30" s="103"/>
      <c r="DOY30" s="103"/>
      <c r="DOZ30" s="103"/>
      <c r="DPA30" s="103"/>
      <c r="DPB30" s="103"/>
      <c r="DPC30" s="103"/>
      <c r="DPD30" s="103"/>
      <c r="DPE30" s="103"/>
      <c r="DPF30" s="103"/>
      <c r="DPG30" s="103"/>
      <c r="DPH30" s="103"/>
      <c r="DPI30" s="103"/>
      <c r="DPJ30" s="103"/>
      <c r="DPK30" s="103"/>
      <c r="DPL30" s="103"/>
      <c r="DPM30" s="103"/>
      <c r="DPN30" s="103"/>
      <c r="DPO30" s="103"/>
      <c r="DPP30" s="103"/>
      <c r="DPQ30" s="103"/>
      <c r="DPR30" s="103"/>
      <c r="DPS30" s="103"/>
      <c r="DPT30" s="103"/>
      <c r="DPU30" s="103"/>
      <c r="DPV30" s="103"/>
      <c r="DPW30" s="103"/>
      <c r="DPX30" s="103"/>
      <c r="DPY30" s="103"/>
      <c r="DPZ30" s="103"/>
      <c r="DQA30" s="103"/>
      <c r="DQB30" s="103"/>
      <c r="DQC30" s="103"/>
      <c r="DQD30" s="103"/>
      <c r="DQE30" s="103"/>
      <c r="DQF30" s="103"/>
      <c r="DQG30" s="103"/>
      <c r="DQH30" s="103"/>
      <c r="DQI30" s="103"/>
      <c r="DQJ30" s="103"/>
      <c r="DQK30" s="103"/>
      <c r="DQL30" s="103"/>
      <c r="DQM30" s="103"/>
      <c r="DQN30" s="103"/>
      <c r="DQO30" s="103"/>
      <c r="DQP30" s="103"/>
      <c r="DQQ30" s="103"/>
      <c r="DQR30" s="103"/>
      <c r="DQS30" s="103"/>
      <c r="DQT30" s="103"/>
      <c r="DQU30" s="103"/>
      <c r="DQV30" s="103"/>
      <c r="DQW30" s="103"/>
      <c r="DQX30" s="103"/>
      <c r="DQY30" s="103"/>
      <c r="DQZ30" s="103"/>
      <c r="DRA30" s="103"/>
      <c r="DRB30" s="103"/>
      <c r="DRC30" s="103"/>
      <c r="DRD30" s="103"/>
      <c r="DRE30" s="103"/>
      <c r="DRF30" s="103"/>
      <c r="DRG30" s="103"/>
      <c r="DRH30" s="103"/>
      <c r="DRI30" s="103"/>
      <c r="DRJ30" s="103"/>
      <c r="DRK30" s="103"/>
      <c r="DRL30" s="103"/>
      <c r="DRM30" s="103"/>
      <c r="DRN30" s="103"/>
      <c r="DRO30" s="103"/>
      <c r="DRP30" s="103"/>
      <c r="DRQ30" s="103"/>
      <c r="DRR30" s="103"/>
      <c r="DRS30" s="103"/>
      <c r="DRT30" s="103"/>
      <c r="DRU30" s="103"/>
      <c r="DRV30" s="103"/>
      <c r="DRW30" s="103"/>
      <c r="DRX30" s="103"/>
      <c r="DRY30" s="103"/>
      <c r="DRZ30" s="103"/>
      <c r="DSA30" s="103"/>
      <c r="DSB30" s="103"/>
      <c r="DSC30" s="103"/>
      <c r="DSD30" s="103"/>
      <c r="DSE30" s="103"/>
      <c r="DSF30" s="103"/>
      <c r="DSG30" s="103"/>
      <c r="DSH30" s="103"/>
      <c r="DSI30" s="103"/>
      <c r="DSJ30" s="103"/>
      <c r="DSK30" s="103"/>
      <c r="DSL30" s="103"/>
      <c r="DSM30" s="103"/>
      <c r="DSN30" s="103"/>
      <c r="DSO30" s="103"/>
      <c r="DSP30" s="103"/>
      <c r="DSQ30" s="103"/>
      <c r="DSR30" s="103"/>
      <c r="DSS30" s="103"/>
      <c r="DST30" s="103"/>
      <c r="DSU30" s="103"/>
      <c r="DSV30" s="103"/>
      <c r="DSW30" s="103"/>
      <c r="DSX30" s="103"/>
      <c r="DSY30" s="103"/>
      <c r="DSZ30" s="103"/>
      <c r="DTA30" s="103"/>
      <c r="DTB30" s="103"/>
      <c r="DTC30" s="103"/>
      <c r="DTD30" s="103"/>
      <c r="DTE30" s="103"/>
      <c r="DTF30" s="103"/>
      <c r="DTG30" s="103"/>
      <c r="DTH30" s="103"/>
      <c r="DTI30" s="103"/>
      <c r="DTJ30" s="103"/>
      <c r="DTK30" s="103"/>
      <c r="DTL30" s="103"/>
      <c r="DTM30" s="103"/>
      <c r="DTN30" s="103"/>
      <c r="DTO30" s="103"/>
      <c r="DTP30" s="103"/>
      <c r="DTQ30" s="103"/>
      <c r="DTR30" s="103"/>
      <c r="DTS30" s="103"/>
      <c r="DTT30" s="103"/>
      <c r="DTU30" s="103"/>
      <c r="DTV30" s="103"/>
      <c r="DTW30" s="103"/>
      <c r="DTX30" s="103"/>
      <c r="DTY30" s="103"/>
      <c r="DTZ30" s="103"/>
      <c r="DUA30" s="103"/>
      <c r="DUB30" s="103"/>
      <c r="DUC30" s="103"/>
      <c r="DUD30" s="103"/>
      <c r="DUE30" s="103"/>
      <c r="DUF30" s="103"/>
      <c r="DUG30" s="103"/>
      <c r="DUH30" s="103"/>
      <c r="DUI30" s="103"/>
      <c r="DUJ30" s="103"/>
      <c r="DUK30" s="103"/>
      <c r="DUL30" s="103"/>
      <c r="DUM30" s="103"/>
      <c r="DUN30" s="103"/>
      <c r="DUO30" s="103"/>
      <c r="DUP30" s="103"/>
      <c r="DUQ30" s="103"/>
      <c r="DUR30" s="103"/>
      <c r="DUS30" s="103"/>
      <c r="DUT30" s="103"/>
      <c r="DUU30" s="103"/>
      <c r="DUV30" s="103"/>
      <c r="DUW30" s="103"/>
      <c r="DUX30" s="103"/>
      <c r="DUY30" s="103"/>
      <c r="DUZ30" s="103"/>
      <c r="DVA30" s="103"/>
      <c r="DVB30" s="103"/>
      <c r="DVC30" s="103"/>
      <c r="DVD30" s="103"/>
      <c r="DVE30" s="103"/>
      <c r="DVF30" s="103"/>
      <c r="DVG30" s="103"/>
      <c r="DVH30" s="103"/>
      <c r="DVI30" s="103"/>
      <c r="DVJ30" s="103"/>
      <c r="DVK30" s="103"/>
      <c r="DVL30" s="103"/>
      <c r="DVM30" s="103"/>
      <c r="DVN30" s="103"/>
      <c r="DVO30" s="103"/>
      <c r="DVP30" s="103"/>
      <c r="DVQ30" s="103"/>
      <c r="DVR30" s="103"/>
      <c r="DVS30" s="103"/>
      <c r="DVT30" s="103"/>
      <c r="DVU30" s="103"/>
      <c r="DVV30" s="103"/>
      <c r="DVW30" s="103"/>
      <c r="DVX30" s="103"/>
      <c r="DVY30" s="103"/>
      <c r="DVZ30" s="103"/>
      <c r="DWA30" s="103"/>
      <c r="DWB30" s="103"/>
      <c r="DWC30" s="103"/>
      <c r="DWD30" s="103"/>
      <c r="DWE30" s="103"/>
      <c r="DWF30" s="103"/>
      <c r="DWG30" s="103"/>
      <c r="DWH30" s="103"/>
      <c r="DWI30" s="103"/>
      <c r="DWJ30" s="103"/>
      <c r="DWK30" s="103"/>
      <c r="DWL30" s="103"/>
      <c r="DWM30" s="103"/>
      <c r="DWN30" s="103"/>
      <c r="DWO30" s="103"/>
      <c r="DWP30" s="103"/>
      <c r="DWQ30" s="103"/>
      <c r="DWR30" s="103"/>
      <c r="DWS30" s="103"/>
      <c r="DWT30" s="103"/>
      <c r="DWU30" s="103"/>
      <c r="DWV30" s="103"/>
      <c r="DWW30" s="103"/>
      <c r="DWX30" s="103"/>
      <c r="DWY30" s="103"/>
      <c r="DWZ30" s="103"/>
      <c r="DXA30" s="103"/>
      <c r="DXB30" s="103"/>
      <c r="DXC30" s="103"/>
      <c r="DXD30" s="103"/>
      <c r="DXE30" s="103"/>
      <c r="DXF30" s="103"/>
      <c r="DXG30" s="103"/>
      <c r="DXH30" s="103"/>
      <c r="DXI30" s="103"/>
      <c r="DXJ30" s="103"/>
      <c r="DXK30" s="103"/>
      <c r="DXL30" s="103"/>
      <c r="DXM30" s="103"/>
      <c r="DXN30" s="103"/>
      <c r="DXO30" s="103"/>
      <c r="DXP30" s="103"/>
      <c r="DXQ30" s="103"/>
      <c r="DXR30" s="103"/>
      <c r="DXS30" s="103"/>
      <c r="DXT30" s="103"/>
      <c r="DXU30" s="103"/>
      <c r="DXV30" s="103"/>
      <c r="DXW30" s="103"/>
      <c r="DXX30" s="103"/>
      <c r="DXY30" s="103"/>
      <c r="DXZ30" s="103"/>
      <c r="DYA30" s="103"/>
      <c r="DYB30" s="103"/>
      <c r="DYC30" s="103"/>
      <c r="DYD30" s="103"/>
      <c r="DYE30" s="103"/>
      <c r="DYF30" s="103"/>
      <c r="DYG30" s="103"/>
      <c r="DYH30" s="103"/>
      <c r="DYI30" s="103"/>
      <c r="DYJ30" s="103"/>
      <c r="DYK30" s="103"/>
      <c r="DYL30" s="103"/>
      <c r="DYM30" s="103"/>
      <c r="DYN30" s="103"/>
      <c r="DYO30" s="103"/>
      <c r="DYP30" s="103"/>
      <c r="DYQ30" s="103"/>
      <c r="DYR30" s="103"/>
      <c r="DYS30" s="103"/>
      <c r="DYT30" s="103"/>
      <c r="DYU30" s="103"/>
      <c r="DYV30" s="103"/>
      <c r="DYW30" s="103"/>
      <c r="DYX30" s="103"/>
      <c r="DYY30" s="103"/>
      <c r="DYZ30" s="103"/>
      <c r="DZA30" s="103"/>
      <c r="DZB30" s="103"/>
      <c r="DZC30" s="103"/>
      <c r="DZD30" s="103"/>
      <c r="DZE30" s="103"/>
      <c r="DZF30" s="103"/>
      <c r="DZG30" s="103"/>
      <c r="DZH30" s="103"/>
      <c r="DZI30" s="103"/>
      <c r="DZJ30" s="103"/>
      <c r="DZK30" s="103"/>
      <c r="DZL30" s="103"/>
      <c r="DZM30" s="103"/>
      <c r="DZN30" s="103"/>
      <c r="DZO30" s="103"/>
      <c r="DZP30" s="103"/>
      <c r="DZQ30" s="103"/>
      <c r="DZR30" s="103"/>
      <c r="DZS30" s="103"/>
      <c r="DZT30" s="103"/>
      <c r="DZU30" s="103"/>
      <c r="DZV30" s="103"/>
      <c r="DZW30" s="103"/>
      <c r="DZX30" s="103"/>
      <c r="DZY30" s="103"/>
      <c r="DZZ30" s="103"/>
      <c r="EAA30" s="103"/>
      <c r="EAB30" s="103"/>
      <c r="EAC30" s="103"/>
      <c r="EAD30" s="103"/>
      <c r="EAE30" s="103"/>
      <c r="EAF30" s="103"/>
      <c r="EAG30" s="103"/>
      <c r="EAH30" s="103"/>
      <c r="EAI30" s="103"/>
      <c r="EAJ30" s="103"/>
      <c r="EAK30" s="103"/>
      <c r="EAL30" s="103"/>
      <c r="EAM30" s="103"/>
      <c r="EAN30" s="103"/>
      <c r="EAO30" s="103"/>
      <c r="EAP30" s="103"/>
      <c r="EAQ30" s="103"/>
      <c r="EAR30" s="103"/>
      <c r="EAS30" s="103"/>
      <c r="EAT30" s="103"/>
      <c r="EAU30" s="103"/>
      <c r="EAV30" s="103"/>
      <c r="EAW30" s="103"/>
      <c r="EAX30" s="103"/>
      <c r="EAY30" s="103"/>
      <c r="EAZ30" s="103"/>
      <c r="EBA30" s="103"/>
      <c r="EBB30" s="103"/>
      <c r="EBC30" s="103"/>
      <c r="EBD30" s="103"/>
      <c r="EBE30" s="103"/>
      <c r="EBF30" s="103"/>
      <c r="EBG30" s="103"/>
      <c r="EBH30" s="103"/>
      <c r="EBI30" s="103"/>
      <c r="EBJ30" s="103"/>
      <c r="EBK30" s="103"/>
      <c r="EBL30" s="103"/>
      <c r="EBM30" s="103"/>
      <c r="EBN30" s="103"/>
      <c r="EBO30" s="103"/>
      <c r="EBP30" s="103"/>
      <c r="EBQ30" s="103"/>
      <c r="EBR30" s="103"/>
      <c r="EBS30" s="103"/>
      <c r="EBT30" s="103"/>
      <c r="EBU30" s="103"/>
      <c r="EBV30" s="103"/>
      <c r="EBW30" s="103"/>
      <c r="EBX30" s="103"/>
      <c r="EBY30" s="103"/>
      <c r="EBZ30" s="103"/>
      <c r="ECA30" s="103"/>
      <c r="ECB30" s="103"/>
      <c r="ECC30" s="103"/>
      <c r="ECD30" s="103"/>
      <c r="ECE30" s="103"/>
      <c r="ECF30" s="103"/>
      <c r="ECG30" s="103"/>
      <c r="ECH30" s="103"/>
      <c r="ECI30" s="103"/>
      <c r="ECJ30" s="103"/>
      <c r="ECK30" s="103"/>
      <c r="ECL30" s="103"/>
      <c r="ECM30" s="103"/>
      <c r="ECN30" s="103"/>
      <c r="ECO30" s="103"/>
      <c r="ECP30" s="103"/>
      <c r="ECQ30" s="103"/>
      <c r="ECR30" s="103"/>
      <c r="ECS30" s="103"/>
      <c r="ECT30" s="103"/>
      <c r="ECU30" s="103"/>
      <c r="ECV30" s="103"/>
      <c r="ECW30" s="103"/>
      <c r="ECX30" s="103"/>
      <c r="ECY30" s="103"/>
      <c r="ECZ30" s="103"/>
      <c r="EDA30" s="103"/>
      <c r="EDB30" s="103"/>
      <c r="EDC30" s="103"/>
      <c r="EDD30" s="103"/>
      <c r="EDE30" s="103"/>
      <c r="EDF30" s="103"/>
      <c r="EDG30" s="103"/>
      <c r="EDH30" s="103"/>
      <c r="EDI30" s="103"/>
      <c r="EDJ30" s="103"/>
      <c r="EDK30" s="103"/>
      <c r="EDL30" s="103"/>
      <c r="EDM30" s="103"/>
      <c r="EDN30" s="103"/>
      <c r="EDO30" s="103"/>
      <c r="EDP30" s="103"/>
      <c r="EDQ30" s="103"/>
      <c r="EDR30" s="103"/>
      <c r="EDS30" s="103"/>
      <c r="EDT30" s="103"/>
      <c r="EDU30" s="103"/>
      <c r="EDV30" s="103"/>
      <c r="EDW30" s="103"/>
      <c r="EDX30" s="103"/>
      <c r="EDY30" s="103"/>
      <c r="EDZ30" s="103"/>
      <c r="EEA30" s="103"/>
      <c r="EEB30" s="103"/>
      <c r="EEC30" s="103"/>
      <c r="EED30" s="103"/>
      <c r="EEE30" s="103"/>
      <c r="EEF30" s="103"/>
      <c r="EEG30" s="103"/>
      <c r="EEH30" s="103"/>
      <c r="EEI30" s="103"/>
      <c r="EEJ30" s="103"/>
      <c r="EEK30" s="103"/>
      <c r="EEL30" s="103"/>
      <c r="EEM30" s="103"/>
      <c r="EEN30" s="103"/>
      <c r="EEO30" s="103"/>
      <c r="EEP30" s="103"/>
      <c r="EEQ30" s="103"/>
      <c r="EER30" s="103"/>
      <c r="EES30" s="103"/>
      <c r="EET30" s="103"/>
      <c r="EEU30" s="103"/>
      <c r="EEV30" s="103"/>
      <c r="EEW30" s="103"/>
      <c r="EEX30" s="103"/>
      <c r="EEY30" s="103"/>
      <c r="EEZ30" s="103"/>
      <c r="EFA30" s="103"/>
      <c r="EFB30" s="103"/>
      <c r="EFC30" s="103"/>
      <c r="EFD30" s="103"/>
      <c r="EFE30" s="103"/>
      <c r="EFF30" s="103"/>
      <c r="EFG30" s="103"/>
      <c r="EFH30" s="103"/>
      <c r="EFI30" s="103"/>
      <c r="EFJ30" s="103"/>
      <c r="EFK30" s="103"/>
      <c r="EFL30" s="103"/>
      <c r="EFM30" s="103"/>
      <c r="EFN30" s="103"/>
      <c r="EFO30" s="103"/>
      <c r="EFP30" s="103"/>
      <c r="EFQ30" s="103"/>
      <c r="EFR30" s="103"/>
      <c r="EFS30" s="103"/>
      <c r="EFT30" s="103"/>
      <c r="EFU30" s="103"/>
      <c r="EFV30" s="103"/>
      <c r="EFW30" s="103"/>
      <c r="EFX30" s="103"/>
      <c r="EFY30" s="103"/>
      <c r="EFZ30" s="103"/>
      <c r="EGA30" s="103"/>
      <c r="EGB30" s="103"/>
      <c r="EGC30" s="103"/>
      <c r="EGD30" s="103"/>
      <c r="EGE30" s="103"/>
      <c r="EGF30" s="103"/>
      <c r="EGG30" s="103"/>
      <c r="EGH30" s="103"/>
      <c r="EGI30" s="103"/>
      <c r="EGJ30" s="103"/>
      <c r="EGK30" s="103"/>
      <c r="EGL30" s="103"/>
      <c r="EGM30" s="103"/>
      <c r="EGN30" s="103"/>
      <c r="EGO30" s="103"/>
      <c r="EGP30" s="103"/>
      <c r="EGQ30" s="103"/>
      <c r="EGR30" s="103"/>
      <c r="EGS30" s="103"/>
      <c r="EGT30" s="103"/>
      <c r="EGU30" s="103"/>
      <c r="EGV30" s="103"/>
      <c r="EGW30" s="103"/>
      <c r="EGX30" s="103"/>
      <c r="EGY30" s="103"/>
      <c r="EGZ30" s="103"/>
      <c r="EHA30" s="103"/>
      <c r="EHB30" s="103"/>
      <c r="EHC30" s="103"/>
      <c r="EHD30" s="103"/>
      <c r="EHE30" s="103"/>
      <c r="EHF30" s="103"/>
      <c r="EHG30" s="103"/>
      <c r="EHH30" s="103"/>
      <c r="EHI30" s="103"/>
      <c r="EHJ30" s="103"/>
      <c r="EHK30" s="103"/>
      <c r="EHL30" s="103"/>
      <c r="EHM30" s="103"/>
      <c r="EHN30" s="103"/>
      <c r="EHO30" s="103"/>
      <c r="EHP30" s="103"/>
      <c r="EHQ30" s="103"/>
      <c r="EHR30" s="103"/>
      <c r="EHS30" s="103"/>
      <c r="EHT30" s="103"/>
      <c r="EHU30" s="103"/>
      <c r="EHV30" s="103"/>
      <c r="EHW30" s="103"/>
      <c r="EHX30" s="103"/>
      <c r="EHY30" s="103"/>
      <c r="EHZ30" s="103"/>
      <c r="EIA30" s="103"/>
      <c r="EIB30" s="103"/>
      <c r="EIC30" s="103"/>
      <c r="EID30" s="103"/>
      <c r="EIE30" s="103"/>
      <c r="EIF30" s="103"/>
      <c r="EIG30" s="103"/>
      <c r="EIH30" s="103"/>
      <c r="EII30" s="103"/>
      <c r="EIJ30" s="103"/>
      <c r="EIK30" s="103"/>
      <c r="EIL30" s="103"/>
      <c r="EIM30" s="103"/>
      <c r="EIN30" s="103"/>
      <c r="EIO30" s="103"/>
      <c r="EIP30" s="103"/>
      <c r="EIQ30" s="103"/>
      <c r="EIR30" s="103"/>
      <c r="EIS30" s="103"/>
      <c r="EIT30" s="103"/>
      <c r="EIU30" s="103"/>
      <c r="EIV30" s="103"/>
      <c r="EIW30" s="103"/>
      <c r="EIX30" s="103"/>
      <c r="EIY30" s="103"/>
      <c r="EIZ30" s="103"/>
      <c r="EJA30" s="103"/>
      <c r="EJB30" s="103"/>
      <c r="EJC30" s="103"/>
      <c r="EJD30" s="103"/>
      <c r="EJE30" s="103"/>
      <c r="EJF30" s="103"/>
      <c r="EJG30" s="103"/>
      <c r="EJH30" s="103"/>
      <c r="EJI30" s="103"/>
      <c r="EJJ30" s="103"/>
      <c r="EJK30" s="103"/>
      <c r="EJL30" s="103"/>
      <c r="EJM30" s="103"/>
      <c r="EJN30" s="103"/>
      <c r="EJO30" s="103"/>
      <c r="EJP30" s="103"/>
      <c r="EJQ30" s="103"/>
      <c r="EJR30" s="103"/>
      <c r="EJS30" s="103"/>
      <c r="EJT30" s="103"/>
      <c r="EJU30" s="103"/>
      <c r="EJV30" s="103"/>
      <c r="EJW30" s="103"/>
      <c r="EJX30" s="103"/>
      <c r="EJY30" s="103"/>
      <c r="EJZ30" s="103"/>
      <c r="EKA30" s="103"/>
      <c r="EKB30" s="103"/>
      <c r="EKC30" s="103"/>
      <c r="EKD30" s="103"/>
      <c r="EKE30" s="103"/>
      <c r="EKF30" s="103"/>
      <c r="EKG30" s="103"/>
      <c r="EKH30" s="103"/>
      <c r="EKI30" s="103"/>
      <c r="EKJ30" s="103"/>
      <c r="EKK30" s="103"/>
      <c r="EKL30" s="103"/>
      <c r="EKM30" s="103"/>
      <c r="EKN30" s="103"/>
      <c r="EKO30" s="103"/>
      <c r="EKP30" s="103"/>
      <c r="EKQ30" s="103"/>
      <c r="EKR30" s="103"/>
      <c r="EKS30" s="103"/>
      <c r="EKT30" s="103"/>
      <c r="EKU30" s="103"/>
      <c r="EKV30" s="103"/>
      <c r="EKW30" s="103"/>
      <c r="EKX30" s="103"/>
      <c r="EKY30" s="103"/>
      <c r="EKZ30" s="103"/>
      <c r="ELA30" s="103"/>
      <c r="ELB30" s="103"/>
      <c r="ELC30" s="103"/>
      <c r="ELD30" s="103"/>
      <c r="ELE30" s="103"/>
      <c r="ELF30" s="103"/>
      <c r="ELG30" s="103"/>
      <c r="ELH30" s="103"/>
      <c r="ELI30" s="103"/>
      <c r="ELJ30" s="103"/>
      <c r="ELK30" s="103"/>
      <c r="ELL30" s="103"/>
      <c r="ELM30" s="103"/>
      <c r="ELN30" s="103"/>
      <c r="ELO30" s="103"/>
      <c r="ELP30" s="103"/>
      <c r="ELQ30" s="103"/>
      <c r="ELR30" s="103"/>
      <c r="ELS30" s="103"/>
      <c r="ELT30" s="103"/>
      <c r="ELU30" s="103"/>
      <c r="ELV30" s="103"/>
      <c r="ELW30" s="103"/>
      <c r="ELX30" s="103"/>
      <c r="ELY30" s="103"/>
      <c r="ELZ30" s="103"/>
      <c r="EMA30" s="103"/>
      <c r="EMB30" s="103"/>
      <c r="EMC30" s="103"/>
      <c r="EMD30" s="103"/>
      <c r="EME30" s="103"/>
      <c r="EMF30" s="103"/>
      <c r="EMG30" s="103"/>
      <c r="EMH30" s="103"/>
      <c r="EMI30" s="103"/>
      <c r="EMJ30" s="103"/>
      <c r="EMK30" s="103"/>
      <c r="EML30" s="103"/>
      <c r="EMM30" s="103"/>
      <c r="EMN30" s="103"/>
      <c r="EMO30" s="103"/>
      <c r="EMP30" s="103"/>
      <c r="EMQ30" s="103"/>
      <c r="EMR30" s="103"/>
      <c r="EMS30" s="103"/>
      <c r="EMT30" s="103"/>
      <c r="EMU30" s="103"/>
      <c r="EMV30" s="103"/>
      <c r="EMW30" s="103"/>
      <c r="EMX30" s="103"/>
      <c r="EMY30" s="103"/>
      <c r="EMZ30" s="103"/>
      <c r="ENA30" s="103"/>
      <c r="ENB30" s="103"/>
      <c r="ENC30" s="103"/>
      <c r="END30" s="103"/>
      <c r="ENE30" s="103"/>
      <c r="ENF30" s="103"/>
      <c r="ENG30" s="103"/>
      <c r="ENH30" s="103"/>
      <c r="ENI30" s="103"/>
      <c r="ENJ30" s="103"/>
      <c r="ENK30" s="103"/>
      <c r="ENL30" s="103"/>
      <c r="ENM30" s="103"/>
      <c r="ENN30" s="103"/>
      <c r="ENO30" s="103"/>
      <c r="ENP30" s="103"/>
      <c r="ENQ30" s="103"/>
      <c r="ENR30" s="103"/>
      <c r="ENS30" s="103"/>
      <c r="ENT30" s="103"/>
      <c r="ENU30" s="103"/>
      <c r="ENV30" s="103"/>
      <c r="ENW30" s="103"/>
      <c r="ENX30" s="103"/>
      <c r="ENY30" s="103"/>
      <c r="ENZ30" s="103"/>
      <c r="EOA30" s="103"/>
      <c r="EOB30" s="103"/>
      <c r="EOC30" s="103"/>
      <c r="EOD30" s="103"/>
      <c r="EOE30" s="103"/>
      <c r="EOF30" s="103"/>
      <c r="EOG30" s="103"/>
      <c r="EOH30" s="103"/>
      <c r="EOI30" s="103"/>
      <c r="EOJ30" s="103"/>
      <c r="EOK30" s="103"/>
      <c r="EOL30" s="103"/>
      <c r="EOM30" s="103"/>
      <c r="EON30" s="103"/>
      <c r="EOO30" s="103"/>
      <c r="EOP30" s="103"/>
      <c r="EOQ30" s="103"/>
      <c r="EOR30" s="103"/>
      <c r="EOS30" s="103"/>
      <c r="EOT30" s="103"/>
      <c r="EOU30" s="103"/>
      <c r="EOV30" s="103"/>
      <c r="EOW30" s="103"/>
      <c r="EOX30" s="103"/>
      <c r="EOY30" s="103"/>
      <c r="EOZ30" s="103"/>
      <c r="EPA30" s="103"/>
      <c r="EPB30" s="103"/>
      <c r="EPC30" s="103"/>
      <c r="EPD30" s="103"/>
      <c r="EPE30" s="103"/>
      <c r="EPF30" s="103"/>
      <c r="EPG30" s="103"/>
      <c r="EPH30" s="103"/>
      <c r="EPI30" s="103"/>
      <c r="EPJ30" s="103"/>
      <c r="EPK30" s="103"/>
      <c r="EPL30" s="103"/>
      <c r="EPM30" s="103"/>
      <c r="EPN30" s="103"/>
      <c r="EPO30" s="103"/>
      <c r="EPP30" s="103"/>
      <c r="EPQ30" s="103"/>
      <c r="EPR30" s="103"/>
      <c r="EPS30" s="103"/>
      <c r="EPT30" s="103"/>
      <c r="EPU30" s="103"/>
      <c r="EPV30" s="103"/>
      <c r="EPW30" s="103"/>
      <c r="EPX30" s="103"/>
      <c r="EPY30" s="103"/>
      <c r="EPZ30" s="103"/>
      <c r="EQA30" s="103"/>
      <c r="EQB30" s="103"/>
      <c r="EQC30" s="103"/>
      <c r="EQD30" s="103"/>
      <c r="EQE30" s="103"/>
      <c r="EQF30" s="103"/>
      <c r="EQG30" s="103"/>
      <c r="EQH30" s="103"/>
      <c r="EQI30" s="103"/>
      <c r="EQJ30" s="103"/>
      <c r="EQK30" s="103"/>
      <c r="EQL30" s="103"/>
      <c r="EQM30" s="103"/>
      <c r="EQN30" s="103"/>
      <c r="EQO30" s="103"/>
      <c r="EQP30" s="103"/>
      <c r="EQQ30" s="103"/>
      <c r="EQR30" s="103"/>
      <c r="EQS30" s="103"/>
      <c r="EQT30" s="103"/>
      <c r="EQU30" s="103"/>
      <c r="EQV30" s="103"/>
      <c r="EQW30" s="103"/>
      <c r="EQX30" s="103"/>
      <c r="EQY30" s="103"/>
      <c r="EQZ30" s="103"/>
      <c r="ERA30" s="103"/>
      <c r="ERB30" s="103"/>
      <c r="ERC30" s="103"/>
      <c r="ERD30" s="103"/>
      <c r="ERE30" s="103"/>
      <c r="ERF30" s="103"/>
      <c r="ERG30" s="103"/>
      <c r="ERH30" s="103"/>
      <c r="ERI30" s="103"/>
      <c r="ERJ30" s="103"/>
      <c r="ERK30" s="103"/>
      <c r="ERL30" s="103"/>
      <c r="ERM30" s="103"/>
      <c r="ERN30" s="103"/>
      <c r="ERO30" s="103"/>
      <c r="ERP30" s="103"/>
      <c r="ERQ30" s="103"/>
      <c r="ERR30" s="103"/>
      <c r="ERS30" s="103"/>
      <c r="ERT30" s="103"/>
      <c r="ERU30" s="103"/>
      <c r="ERV30" s="103"/>
      <c r="ERW30" s="103"/>
      <c r="ERX30" s="103"/>
      <c r="ERY30" s="103"/>
      <c r="ERZ30" s="103"/>
      <c r="ESA30" s="103"/>
      <c r="ESB30" s="103"/>
      <c r="ESC30" s="103"/>
      <c r="ESD30" s="103"/>
      <c r="ESE30" s="103"/>
      <c r="ESF30" s="103"/>
      <c r="ESG30" s="103"/>
      <c r="ESH30" s="103"/>
      <c r="ESI30" s="103"/>
      <c r="ESJ30" s="103"/>
      <c r="ESK30" s="103"/>
      <c r="ESL30" s="103"/>
      <c r="ESM30" s="103"/>
      <c r="ESN30" s="103"/>
      <c r="ESO30" s="103"/>
      <c r="ESP30" s="103"/>
      <c r="ESQ30" s="103"/>
      <c r="ESR30" s="103"/>
      <c r="ESS30" s="103"/>
      <c r="EST30" s="103"/>
      <c r="ESU30" s="103"/>
      <c r="ESV30" s="103"/>
      <c r="ESW30" s="103"/>
      <c r="ESX30" s="103"/>
      <c r="ESY30" s="103"/>
      <c r="ESZ30" s="103"/>
      <c r="ETA30" s="103"/>
      <c r="ETB30" s="103"/>
      <c r="ETC30" s="103"/>
      <c r="ETD30" s="103"/>
      <c r="ETE30" s="103"/>
      <c r="ETF30" s="103"/>
      <c r="ETG30" s="103"/>
      <c r="ETH30" s="103"/>
      <c r="ETI30" s="103"/>
      <c r="ETJ30" s="103"/>
      <c r="ETK30" s="103"/>
      <c r="ETL30" s="103"/>
      <c r="ETM30" s="103"/>
      <c r="ETN30" s="103"/>
      <c r="ETO30" s="103"/>
      <c r="ETP30" s="103"/>
      <c r="ETQ30" s="103"/>
      <c r="ETR30" s="103"/>
      <c r="ETS30" s="103"/>
      <c r="ETT30" s="103"/>
      <c r="ETU30" s="103"/>
      <c r="ETV30" s="103"/>
      <c r="ETW30" s="103"/>
      <c r="ETX30" s="103"/>
      <c r="ETY30" s="103"/>
      <c r="ETZ30" s="103"/>
      <c r="EUA30" s="103"/>
      <c r="EUB30" s="103"/>
      <c r="EUC30" s="103"/>
      <c r="EUD30" s="103"/>
      <c r="EUE30" s="103"/>
      <c r="EUF30" s="103"/>
      <c r="EUG30" s="103"/>
      <c r="EUH30" s="103"/>
      <c r="EUI30" s="103"/>
      <c r="EUJ30" s="103"/>
      <c r="EUK30" s="103"/>
      <c r="EUL30" s="103"/>
      <c r="EUM30" s="103"/>
      <c r="EUN30" s="103"/>
      <c r="EUO30" s="103"/>
      <c r="EUP30" s="103"/>
      <c r="EUQ30" s="103"/>
      <c r="EUR30" s="103"/>
      <c r="EUS30" s="103"/>
      <c r="EUT30" s="103"/>
      <c r="EUU30" s="103"/>
      <c r="EUV30" s="103"/>
      <c r="EUW30" s="103"/>
      <c r="EUX30" s="103"/>
      <c r="EUY30" s="103"/>
      <c r="EUZ30" s="103"/>
      <c r="EVA30" s="103"/>
      <c r="EVB30" s="103"/>
      <c r="EVC30" s="103"/>
      <c r="EVD30" s="103"/>
      <c r="EVE30" s="103"/>
      <c r="EVF30" s="103"/>
      <c r="EVG30" s="103"/>
      <c r="EVH30" s="103"/>
      <c r="EVI30" s="103"/>
      <c r="EVJ30" s="103"/>
      <c r="EVK30" s="103"/>
      <c r="EVL30" s="103"/>
      <c r="EVM30" s="103"/>
      <c r="EVN30" s="103"/>
      <c r="EVO30" s="103"/>
      <c r="EVP30" s="103"/>
      <c r="EVQ30" s="103"/>
      <c r="EVR30" s="103"/>
      <c r="EVS30" s="103"/>
      <c r="EVT30" s="103"/>
      <c r="EVU30" s="103"/>
      <c r="EVV30" s="103"/>
      <c r="EVW30" s="103"/>
      <c r="EVX30" s="103"/>
      <c r="EVY30" s="103"/>
      <c r="EVZ30" s="103"/>
      <c r="EWA30" s="103"/>
      <c r="EWB30" s="103"/>
      <c r="EWC30" s="103"/>
      <c r="EWD30" s="103"/>
      <c r="EWE30" s="103"/>
      <c r="EWF30" s="103"/>
      <c r="EWG30" s="103"/>
      <c r="EWH30" s="103"/>
      <c r="EWI30" s="103"/>
      <c r="EWJ30" s="103"/>
      <c r="EWK30" s="103"/>
      <c r="EWL30" s="103"/>
      <c r="EWM30" s="103"/>
      <c r="EWN30" s="103"/>
      <c r="EWO30" s="103"/>
      <c r="EWP30" s="103"/>
      <c r="EWQ30" s="103"/>
      <c r="EWR30" s="103"/>
      <c r="EWS30" s="103"/>
      <c r="EWT30" s="103"/>
      <c r="EWU30" s="103"/>
      <c r="EWV30" s="103"/>
      <c r="EWW30" s="103"/>
      <c r="EWX30" s="103"/>
      <c r="EWY30" s="103"/>
      <c r="EWZ30" s="103"/>
      <c r="EXA30" s="103"/>
      <c r="EXB30" s="103"/>
      <c r="EXC30" s="103"/>
      <c r="EXD30" s="103"/>
      <c r="EXE30" s="103"/>
      <c r="EXF30" s="103"/>
      <c r="EXG30" s="103"/>
      <c r="EXH30" s="103"/>
      <c r="EXI30" s="103"/>
      <c r="EXJ30" s="103"/>
      <c r="EXK30" s="103"/>
      <c r="EXL30" s="103"/>
      <c r="EXM30" s="103"/>
      <c r="EXN30" s="103"/>
      <c r="EXO30" s="103"/>
      <c r="EXP30" s="103"/>
      <c r="EXQ30" s="103"/>
      <c r="EXR30" s="103"/>
      <c r="EXS30" s="103"/>
      <c r="EXT30" s="103"/>
      <c r="EXU30" s="103"/>
      <c r="EXV30" s="103"/>
      <c r="EXW30" s="103"/>
      <c r="EXX30" s="103"/>
      <c r="EXY30" s="103"/>
      <c r="EXZ30" s="103"/>
      <c r="EYA30" s="103"/>
      <c r="EYB30" s="103"/>
      <c r="EYC30" s="103"/>
      <c r="EYD30" s="103"/>
      <c r="EYE30" s="103"/>
      <c r="EYF30" s="103"/>
      <c r="EYG30" s="103"/>
      <c r="EYH30" s="103"/>
      <c r="EYI30" s="103"/>
      <c r="EYJ30" s="103"/>
      <c r="EYK30" s="103"/>
      <c r="EYL30" s="103"/>
      <c r="EYM30" s="103"/>
      <c r="EYN30" s="103"/>
      <c r="EYO30" s="103"/>
      <c r="EYP30" s="103"/>
      <c r="EYQ30" s="103"/>
      <c r="EYR30" s="103"/>
      <c r="EYS30" s="103"/>
      <c r="EYT30" s="103"/>
      <c r="EYU30" s="103"/>
      <c r="EYV30" s="103"/>
      <c r="EYW30" s="103"/>
      <c r="EYX30" s="103"/>
      <c r="EYY30" s="103"/>
      <c r="EYZ30" s="103"/>
      <c r="EZA30" s="103"/>
      <c r="EZB30" s="103"/>
      <c r="EZC30" s="103"/>
      <c r="EZD30" s="103"/>
      <c r="EZE30" s="103"/>
      <c r="EZF30" s="103"/>
      <c r="EZG30" s="103"/>
      <c r="EZH30" s="103"/>
      <c r="EZI30" s="103"/>
      <c r="EZJ30" s="103"/>
      <c r="EZK30" s="103"/>
      <c r="EZL30" s="103"/>
      <c r="EZM30" s="103"/>
      <c r="EZN30" s="103"/>
      <c r="EZO30" s="103"/>
      <c r="EZP30" s="103"/>
      <c r="EZQ30" s="103"/>
      <c r="EZR30" s="103"/>
      <c r="EZS30" s="103"/>
      <c r="EZT30" s="103"/>
      <c r="EZU30" s="103"/>
      <c r="EZV30" s="103"/>
      <c r="EZW30" s="103"/>
      <c r="EZX30" s="103"/>
      <c r="EZY30" s="103"/>
      <c r="EZZ30" s="103"/>
      <c r="FAA30" s="103"/>
      <c r="FAB30" s="103"/>
      <c r="FAC30" s="103"/>
      <c r="FAD30" s="103"/>
      <c r="FAE30" s="103"/>
      <c r="FAF30" s="103"/>
      <c r="FAG30" s="103"/>
      <c r="FAH30" s="103"/>
      <c r="FAI30" s="103"/>
      <c r="FAJ30" s="103"/>
      <c r="FAK30" s="103"/>
      <c r="FAL30" s="103"/>
      <c r="FAM30" s="103"/>
      <c r="FAN30" s="103"/>
      <c r="FAO30" s="103"/>
      <c r="FAP30" s="103"/>
      <c r="FAQ30" s="103"/>
      <c r="FAR30" s="103"/>
      <c r="FAS30" s="103"/>
      <c r="FAT30" s="103"/>
      <c r="FAU30" s="103"/>
      <c r="FAV30" s="103"/>
      <c r="FAW30" s="103"/>
      <c r="FAX30" s="103"/>
      <c r="FAY30" s="103"/>
      <c r="FAZ30" s="103"/>
      <c r="FBA30" s="103"/>
      <c r="FBB30" s="103"/>
      <c r="FBC30" s="103"/>
      <c r="FBD30" s="103"/>
      <c r="FBE30" s="103"/>
      <c r="FBF30" s="103"/>
      <c r="FBG30" s="103"/>
      <c r="FBH30" s="103"/>
      <c r="FBI30" s="103"/>
      <c r="FBJ30" s="103"/>
      <c r="FBK30" s="103"/>
      <c r="FBL30" s="103"/>
      <c r="FBM30" s="103"/>
      <c r="FBN30" s="103"/>
      <c r="FBO30" s="103"/>
      <c r="FBP30" s="103"/>
      <c r="FBQ30" s="103"/>
      <c r="FBR30" s="103"/>
      <c r="FBS30" s="103"/>
      <c r="FBT30" s="103"/>
      <c r="FBU30" s="103"/>
      <c r="FBV30" s="103"/>
      <c r="FBW30" s="103"/>
      <c r="FBX30" s="103"/>
      <c r="FBY30" s="103"/>
      <c r="FBZ30" s="103"/>
      <c r="FCA30" s="103"/>
      <c r="FCB30" s="103"/>
      <c r="FCC30" s="103"/>
      <c r="FCD30" s="103"/>
      <c r="FCE30" s="103"/>
      <c r="FCF30" s="103"/>
      <c r="FCG30" s="103"/>
      <c r="FCH30" s="103"/>
      <c r="FCI30" s="103"/>
      <c r="FCJ30" s="103"/>
      <c r="FCK30" s="103"/>
      <c r="FCL30" s="103"/>
      <c r="FCM30" s="103"/>
      <c r="FCN30" s="103"/>
      <c r="FCO30" s="103"/>
      <c r="FCP30" s="103"/>
      <c r="FCQ30" s="103"/>
      <c r="FCR30" s="103"/>
      <c r="FCS30" s="103"/>
      <c r="FCT30" s="103"/>
      <c r="FCU30" s="103"/>
      <c r="FCV30" s="103"/>
      <c r="FCW30" s="103"/>
      <c r="FCX30" s="103"/>
      <c r="FCY30" s="103"/>
      <c r="FCZ30" s="103"/>
      <c r="FDA30" s="103"/>
      <c r="FDB30" s="103"/>
      <c r="FDC30" s="103"/>
      <c r="FDD30" s="103"/>
      <c r="FDE30" s="103"/>
      <c r="FDF30" s="103"/>
      <c r="FDG30" s="103"/>
      <c r="FDH30" s="103"/>
      <c r="FDI30" s="103"/>
      <c r="FDJ30" s="103"/>
      <c r="FDK30" s="103"/>
      <c r="FDL30" s="103"/>
      <c r="FDM30" s="103"/>
      <c r="FDN30" s="103"/>
      <c r="FDO30" s="103"/>
      <c r="FDP30" s="103"/>
      <c r="FDQ30" s="103"/>
      <c r="FDR30" s="103"/>
      <c r="FDS30" s="103"/>
      <c r="FDT30" s="103"/>
      <c r="FDU30" s="103"/>
      <c r="FDV30" s="103"/>
      <c r="FDW30" s="103"/>
      <c r="FDX30" s="103"/>
      <c r="FDY30" s="103"/>
      <c r="FDZ30" s="103"/>
      <c r="FEA30" s="103"/>
      <c r="FEB30" s="103"/>
      <c r="FEC30" s="103"/>
      <c r="FED30" s="103"/>
      <c r="FEE30" s="103"/>
      <c r="FEF30" s="103"/>
      <c r="FEG30" s="103"/>
      <c r="FEH30" s="103"/>
      <c r="FEI30" s="103"/>
      <c r="FEJ30" s="103"/>
      <c r="FEK30" s="103"/>
      <c r="FEL30" s="103"/>
      <c r="FEM30" s="103"/>
      <c r="FEN30" s="103"/>
      <c r="FEO30" s="103"/>
      <c r="FEP30" s="103"/>
      <c r="FEQ30" s="103"/>
      <c r="FER30" s="103"/>
      <c r="FES30" s="103"/>
      <c r="FET30" s="103"/>
      <c r="FEU30" s="103"/>
      <c r="FEV30" s="103"/>
      <c r="FEW30" s="103"/>
      <c r="FEX30" s="103"/>
      <c r="FEY30" s="103"/>
      <c r="FEZ30" s="103"/>
      <c r="FFA30" s="103"/>
      <c r="FFB30" s="103"/>
      <c r="FFC30" s="103"/>
      <c r="FFD30" s="103"/>
      <c r="FFE30" s="103"/>
      <c r="FFF30" s="103"/>
      <c r="FFG30" s="103"/>
      <c r="FFH30" s="103"/>
      <c r="FFI30" s="103"/>
      <c r="FFJ30" s="103"/>
      <c r="FFK30" s="103"/>
      <c r="FFL30" s="103"/>
      <c r="FFM30" s="103"/>
      <c r="FFN30" s="103"/>
      <c r="FFO30" s="103"/>
      <c r="FFP30" s="103"/>
      <c r="FFQ30" s="103"/>
      <c r="FFR30" s="103"/>
      <c r="FFS30" s="103"/>
      <c r="FFT30" s="103"/>
      <c r="FFU30" s="103"/>
      <c r="FFV30" s="103"/>
      <c r="FFW30" s="103"/>
      <c r="FFX30" s="103"/>
      <c r="FFY30" s="103"/>
      <c r="FFZ30" s="103"/>
      <c r="FGA30" s="103"/>
      <c r="FGB30" s="103"/>
      <c r="FGC30" s="103"/>
      <c r="FGD30" s="103"/>
      <c r="FGE30" s="103"/>
      <c r="FGF30" s="103"/>
      <c r="FGG30" s="103"/>
      <c r="FGH30" s="103"/>
      <c r="FGI30" s="103"/>
      <c r="FGJ30" s="103"/>
      <c r="FGK30" s="103"/>
      <c r="FGL30" s="103"/>
      <c r="FGM30" s="103"/>
      <c r="FGN30" s="103"/>
      <c r="FGO30" s="103"/>
      <c r="FGP30" s="103"/>
      <c r="FGQ30" s="103"/>
      <c r="FGR30" s="103"/>
      <c r="FGS30" s="103"/>
      <c r="FGT30" s="103"/>
      <c r="FGU30" s="103"/>
      <c r="FGV30" s="103"/>
      <c r="FGW30" s="103"/>
      <c r="FGX30" s="103"/>
      <c r="FGY30" s="103"/>
      <c r="FGZ30" s="103"/>
      <c r="FHA30" s="103"/>
      <c r="FHB30" s="103"/>
      <c r="FHC30" s="103"/>
      <c r="FHD30" s="103"/>
      <c r="FHE30" s="103"/>
      <c r="FHF30" s="103"/>
      <c r="FHG30" s="103"/>
      <c r="FHH30" s="103"/>
      <c r="FHI30" s="103"/>
      <c r="FHJ30" s="103"/>
      <c r="FHK30" s="103"/>
      <c r="FHL30" s="103"/>
      <c r="FHM30" s="103"/>
      <c r="FHN30" s="103"/>
      <c r="FHO30" s="103"/>
      <c r="FHP30" s="103"/>
      <c r="FHQ30" s="103"/>
      <c r="FHR30" s="103"/>
      <c r="FHS30" s="103"/>
      <c r="FHT30" s="103"/>
      <c r="FHU30" s="103"/>
      <c r="FHV30" s="103"/>
      <c r="FHW30" s="103"/>
      <c r="FHX30" s="103"/>
      <c r="FHY30" s="103"/>
      <c r="FHZ30" s="103"/>
      <c r="FIA30" s="103"/>
      <c r="FIB30" s="103"/>
      <c r="FIC30" s="103"/>
      <c r="FID30" s="103"/>
      <c r="FIE30" s="103"/>
      <c r="FIF30" s="103"/>
      <c r="FIG30" s="103"/>
      <c r="FIH30" s="103"/>
      <c r="FII30" s="103"/>
      <c r="FIJ30" s="103"/>
      <c r="FIK30" s="103"/>
      <c r="FIL30" s="103"/>
      <c r="FIM30" s="103"/>
      <c r="FIN30" s="103"/>
      <c r="FIO30" s="103"/>
      <c r="FIP30" s="103"/>
      <c r="FIQ30" s="103"/>
      <c r="FIR30" s="103"/>
      <c r="FIS30" s="103"/>
      <c r="FIT30" s="103"/>
      <c r="FIU30" s="103"/>
      <c r="FIV30" s="103"/>
      <c r="FIW30" s="103"/>
      <c r="FIX30" s="103"/>
      <c r="FIY30" s="103"/>
      <c r="FIZ30" s="103"/>
      <c r="FJA30" s="103"/>
      <c r="FJB30" s="103"/>
      <c r="FJC30" s="103"/>
      <c r="FJD30" s="103"/>
      <c r="FJE30" s="103"/>
      <c r="FJF30" s="103"/>
      <c r="FJG30" s="103"/>
      <c r="FJH30" s="103"/>
      <c r="FJI30" s="103"/>
      <c r="FJJ30" s="103"/>
      <c r="FJK30" s="103"/>
      <c r="FJL30" s="103"/>
      <c r="FJM30" s="103"/>
      <c r="FJN30" s="103"/>
      <c r="FJO30" s="103"/>
      <c r="FJP30" s="103"/>
      <c r="FJQ30" s="103"/>
      <c r="FJR30" s="103"/>
      <c r="FJS30" s="103"/>
      <c r="FJT30" s="103"/>
      <c r="FJU30" s="103"/>
      <c r="FJV30" s="103"/>
      <c r="FJW30" s="103"/>
      <c r="FJX30" s="103"/>
      <c r="FJY30" s="103"/>
      <c r="FJZ30" s="103"/>
      <c r="FKA30" s="103"/>
      <c r="FKB30" s="103"/>
      <c r="FKC30" s="103"/>
      <c r="FKD30" s="103"/>
      <c r="FKE30" s="103"/>
      <c r="FKF30" s="103"/>
      <c r="FKG30" s="103"/>
      <c r="FKH30" s="103"/>
      <c r="FKI30" s="103"/>
      <c r="FKJ30" s="103"/>
      <c r="FKK30" s="103"/>
      <c r="FKL30" s="103"/>
      <c r="FKM30" s="103"/>
      <c r="FKN30" s="103"/>
      <c r="FKO30" s="103"/>
      <c r="FKP30" s="103"/>
      <c r="FKQ30" s="103"/>
      <c r="FKR30" s="103"/>
      <c r="FKS30" s="103"/>
      <c r="FKT30" s="103"/>
      <c r="FKU30" s="103"/>
      <c r="FKV30" s="103"/>
      <c r="FKW30" s="103"/>
      <c r="FKX30" s="103"/>
      <c r="FKY30" s="103"/>
      <c r="FKZ30" s="103"/>
      <c r="FLA30" s="103"/>
      <c r="FLB30" s="103"/>
      <c r="FLC30" s="103"/>
      <c r="FLD30" s="103"/>
      <c r="FLE30" s="103"/>
      <c r="FLF30" s="103"/>
      <c r="FLG30" s="103"/>
      <c r="FLH30" s="103"/>
      <c r="FLI30" s="103"/>
      <c r="FLJ30" s="103"/>
      <c r="FLK30" s="103"/>
      <c r="FLL30" s="103"/>
      <c r="FLM30" s="103"/>
      <c r="FLN30" s="103"/>
      <c r="FLO30" s="103"/>
      <c r="FLP30" s="103"/>
      <c r="FLQ30" s="103"/>
      <c r="FLR30" s="103"/>
      <c r="FLS30" s="103"/>
      <c r="FLT30" s="103"/>
      <c r="FLU30" s="103"/>
      <c r="FLV30" s="103"/>
      <c r="FLW30" s="103"/>
      <c r="FLX30" s="103"/>
      <c r="FLY30" s="103"/>
      <c r="FLZ30" s="103"/>
      <c r="FMA30" s="103"/>
      <c r="FMB30" s="103"/>
      <c r="FMC30" s="103"/>
      <c r="FMD30" s="103"/>
      <c r="FME30" s="103"/>
      <c r="FMF30" s="103"/>
      <c r="FMG30" s="103"/>
      <c r="FMH30" s="103"/>
      <c r="FMI30" s="103"/>
      <c r="FMJ30" s="103"/>
      <c r="FMK30" s="103"/>
      <c r="FML30" s="103"/>
      <c r="FMM30" s="103"/>
      <c r="FMN30" s="103"/>
      <c r="FMO30" s="103"/>
      <c r="FMP30" s="103"/>
      <c r="FMQ30" s="103"/>
      <c r="FMR30" s="103"/>
      <c r="FMS30" s="103"/>
      <c r="FMT30" s="103"/>
      <c r="FMU30" s="103"/>
      <c r="FMV30" s="103"/>
      <c r="FMW30" s="103"/>
      <c r="FMX30" s="103"/>
      <c r="FMY30" s="103"/>
      <c r="FMZ30" s="103"/>
      <c r="FNA30" s="103"/>
      <c r="FNB30" s="103"/>
      <c r="FNC30" s="103"/>
      <c r="FND30" s="103"/>
      <c r="FNE30" s="103"/>
      <c r="FNF30" s="103"/>
      <c r="FNG30" s="103"/>
      <c r="FNH30" s="103"/>
      <c r="FNI30" s="103"/>
      <c r="FNJ30" s="103"/>
      <c r="FNK30" s="103"/>
      <c r="FNL30" s="103"/>
      <c r="FNM30" s="103"/>
      <c r="FNN30" s="103"/>
      <c r="FNO30" s="103"/>
      <c r="FNP30" s="103"/>
      <c r="FNQ30" s="103"/>
      <c r="FNR30" s="103"/>
      <c r="FNS30" s="103"/>
      <c r="FNT30" s="103"/>
      <c r="FNU30" s="103"/>
      <c r="FNV30" s="103"/>
      <c r="FNW30" s="103"/>
      <c r="FNX30" s="103"/>
      <c r="FNY30" s="103"/>
      <c r="FNZ30" s="103"/>
      <c r="FOA30" s="103"/>
      <c r="FOB30" s="103"/>
      <c r="FOC30" s="103"/>
      <c r="FOD30" s="103"/>
      <c r="FOE30" s="103"/>
      <c r="FOF30" s="103"/>
      <c r="FOG30" s="103"/>
      <c r="FOH30" s="103"/>
      <c r="FOI30" s="103"/>
      <c r="FOJ30" s="103"/>
      <c r="FOK30" s="103"/>
      <c r="FOL30" s="103"/>
      <c r="FOM30" s="103"/>
      <c r="FON30" s="103"/>
      <c r="FOO30" s="103"/>
      <c r="FOP30" s="103"/>
      <c r="FOQ30" s="103"/>
      <c r="FOR30" s="103"/>
      <c r="FOS30" s="103"/>
      <c r="FOT30" s="103"/>
      <c r="FOU30" s="103"/>
      <c r="FOV30" s="103"/>
      <c r="FOW30" s="103"/>
      <c r="FOX30" s="103"/>
      <c r="FOY30" s="103"/>
      <c r="FOZ30" s="103"/>
      <c r="FPA30" s="103"/>
      <c r="FPB30" s="103"/>
      <c r="FPC30" s="103"/>
      <c r="FPD30" s="103"/>
      <c r="FPE30" s="103"/>
      <c r="FPF30" s="103"/>
      <c r="FPG30" s="103"/>
      <c r="FPH30" s="103"/>
      <c r="FPI30" s="103"/>
      <c r="FPJ30" s="103"/>
      <c r="FPK30" s="103"/>
      <c r="FPL30" s="103"/>
      <c r="FPM30" s="103"/>
      <c r="FPN30" s="103"/>
      <c r="FPO30" s="103"/>
      <c r="FPP30" s="103"/>
      <c r="FPQ30" s="103"/>
      <c r="FPR30" s="103"/>
      <c r="FPS30" s="103"/>
      <c r="FPT30" s="103"/>
      <c r="FPU30" s="103"/>
      <c r="FPV30" s="103"/>
      <c r="FPW30" s="103"/>
      <c r="FPX30" s="103"/>
      <c r="FPY30" s="103"/>
      <c r="FPZ30" s="103"/>
      <c r="FQA30" s="103"/>
      <c r="FQB30" s="103"/>
      <c r="FQC30" s="103"/>
      <c r="FQD30" s="103"/>
      <c r="FQE30" s="103"/>
      <c r="FQF30" s="103"/>
      <c r="FQG30" s="103"/>
      <c r="FQH30" s="103"/>
      <c r="FQI30" s="103"/>
      <c r="FQJ30" s="103"/>
      <c r="FQK30" s="103"/>
      <c r="FQL30" s="103"/>
      <c r="FQM30" s="103"/>
      <c r="FQN30" s="103"/>
      <c r="FQO30" s="103"/>
      <c r="FQP30" s="103"/>
      <c r="FQQ30" s="103"/>
      <c r="FQR30" s="103"/>
      <c r="FQS30" s="103"/>
      <c r="FQT30" s="103"/>
      <c r="FQU30" s="103"/>
      <c r="FQV30" s="103"/>
      <c r="FQW30" s="103"/>
      <c r="FQX30" s="103"/>
      <c r="FQY30" s="103"/>
      <c r="FQZ30" s="103"/>
      <c r="FRA30" s="103"/>
      <c r="FRB30" s="103"/>
      <c r="FRC30" s="103"/>
      <c r="FRD30" s="103"/>
      <c r="FRE30" s="103"/>
      <c r="FRF30" s="103"/>
      <c r="FRG30" s="103"/>
      <c r="FRH30" s="103"/>
      <c r="FRI30" s="103"/>
      <c r="FRJ30" s="103"/>
      <c r="FRK30" s="103"/>
      <c r="FRL30" s="103"/>
      <c r="FRM30" s="103"/>
      <c r="FRN30" s="103"/>
      <c r="FRO30" s="103"/>
      <c r="FRP30" s="103"/>
      <c r="FRQ30" s="103"/>
      <c r="FRR30" s="103"/>
      <c r="FRS30" s="103"/>
      <c r="FRT30" s="103"/>
      <c r="FRU30" s="103"/>
      <c r="FRV30" s="103"/>
      <c r="FRW30" s="103"/>
      <c r="FRX30" s="103"/>
      <c r="FRY30" s="103"/>
      <c r="FRZ30" s="103"/>
      <c r="FSA30" s="103"/>
      <c r="FSB30" s="103"/>
      <c r="FSC30" s="103"/>
      <c r="FSD30" s="103"/>
      <c r="FSE30" s="103"/>
      <c r="FSF30" s="103"/>
      <c r="FSG30" s="103"/>
      <c r="FSH30" s="103"/>
      <c r="FSI30" s="103"/>
      <c r="FSJ30" s="103"/>
      <c r="FSK30" s="103"/>
      <c r="FSL30" s="103"/>
      <c r="FSM30" s="103"/>
      <c r="FSN30" s="103"/>
      <c r="FSO30" s="103"/>
      <c r="FSP30" s="103"/>
      <c r="FSQ30" s="103"/>
      <c r="FSR30" s="103"/>
      <c r="FSS30" s="103"/>
      <c r="FST30" s="103"/>
      <c r="FSU30" s="103"/>
      <c r="FSV30" s="103"/>
      <c r="FSW30" s="103"/>
      <c r="FSX30" s="103"/>
      <c r="FSY30" s="103"/>
      <c r="FSZ30" s="103"/>
      <c r="FTA30" s="103"/>
      <c r="FTB30" s="103"/>
      <c r="FTC30" s="103"/>
      <c r="FTD30" s="103"/>
      <c r="FTE30" s="103"/>
      <c r="FTF30" s="103"/>
      <c r="FTG30" s="103"/>
      <c r="FTH30" s="103"/>
      <c r="FTI30" s="103"/>
      <c r="FTJ30" s="103"/>
      <c r="FTK30" s="103"/>
      <c r="FTL30" s="103"/>
      <c r="FTM30" s="103"/>
      <c r="FTN30" s="103"/>
      <c r="FTO30" s="103"/>
      <c r="FTP30" s="103"/>
      <c r="FTQ30" s="103"/>
      <c r="FTR30" s="103"/>
      <c r="FTS30" s="103"/>
      <c r="FTT30" s="103"/>
      <c r="FTU30" s="103"/>
      <c r="FTV30" s="103"/>
      <c r="FTW30" s="103"/>
      <c r="FTX30" s="103"/>
      <c r="FTY30" s="103"/>
      <c r="FTZ30" s="103"/>
      <c r="FUA30" s="103"/>
      <c r="FUB30" s="103"/>
      <c r="FUC30" s="103"/>
      <c r="FUD30" s="103"/>
      <c r="FUE30" s="103"/>
      <c r="FUF30" s="103"/>
      <c r="FUG30" s="103"/>
      <c r="FUH30" s="103"/>
      <c r="FUI30" s="103"/>
      <c r="FUJ30" s="103"/>
      <c r="FUK30" s="103"/>
      <c r="FUL30" s="103"/>
      <c r="FUM30" s="103"/>
      <c r="FUN30" s="103"/>
      <c r="FUO30" s="103"/>
      <c r="FUP30" s="103"/>
      <c r="FUQ30" s="103"/>
      <c r="FUR30" s="103"/>
      <c r="FUS30" s="103"/>
      <c r="FUT30" s="103"/>
      <c r="FUU30" s="103"/>
      <c r="FUV30" s="103"/>
      <c r="FUW30" s="103"/>
      <c r="FUX30" s="103"/>
      <c r="FUY30" s="103"/>
      <c r="FUZ30" s="103"/>
      <c r="FVA30" s="103"/>
      <c r="FVB30" s="103"/>
      <c r="FVC30" s="103"/>
      <c r="FVD30" s="103"/>
      <c r="FVE30" s="103"/>
      <c r="FVF30" s="103"/>
      <c r="FVG30" s="103"/>
      <c r="FVH30" s="103"/>
      <c r="FVI30" s="103"/>
      <c r="FVJ30" s="103"/>
      <c r="FVK30" s="103"/>
      <c r="FVL30" s="103"/>
      <c r="FVM30" s="103"/>
      <c r="FVN30" s="103"/>
      <c r="FVO30" s="103"/>
      <c r="FVP30" s="103"/>
      <c r="FVQ30" s="103"/>
      <c r="FVR30" s="103"/>
      <c r="FVS30" s="103"/>
      <c r="FVT30" s="103"/>
      <c r="FVU30" s="103"/>
      <c r="FVV30" s="103"/>
      <c r="FVW30" s="103"/>
      <c r="FVX30" s="103"/>
      <c r="FVY30" s="103"/>
      <c r="FVZ30" s="103"/>
      <c r="FWA30" s="103"/>
      <c r="FWB30" s="103"/>
      <c r="FWC30" s="103"/>
      <c r="FWD30" s="103"/>
      <c r="FWE30" s="103"/>
      <c r="FWF30" s="103"/>
      <c r="FWG30" s="103"/>
      <c r="FWH30" s="103"/>
      <c r="FWI30" s="103"/>
      <c r="FWJ30" s="103"/>
      <c r="FWK30" s="103"/>
      <c r="FWL30" s="103"/>
      <c r="FWM30" s="103"/>
      <c r="FWN30" s="103"/>
      <c r="FWO30" s="103"/>
      <c r="FWP30" s="103"/>
      <c r="FWQ30" s="103"/>
      <c r="FWR30" s="103"/>
      <c r="FWS30" s="103"/>
      <c r="FWT30" s="103"/>
      <c r="FWU30" s="103"/>
      <c r="FWV30" s="103"/>
      <c r="FWW30" s="103"/>
      <c r="FWX30" s="103"/>
      <c r="FWY30" s="103"/>
      <c r="FWZ30" s="103"/>
      <c r="FXA30" s="103"/>
      <c r="FXB30" s="103"/>
      <c r="FXC30" s="103"/>
      <c r="FXD30" s="103"/>
      <c r="FXE30" s="103"/>
      <c r="FXF30" s="103"/>
      <c r="FXG30" s="103"/>
      <c r="FXH30" s="103"/>
      <c r="FXI30" s="103"/>
      <c r="FXJ30" s="103"/>
      <c r="FXK30" s="103"/>
      <c r="FXL30" s="103"/>
      <c r="FXM30" s="103"/>
      <c r="FXN30" s="103"/>
      <c r="FXO30" s="103"/>
      <c r="FXP30" s="103"/>
      <c r="FXQ30" s="103"/>
      <c r="FXR30" s="103"/>
      <c r="FXS30" s="103"/>
      <c r="FXT30" s="103"/>
      <c r="FXU30" s="103"/>
      <c r="FXV30" s="103"/>
      <c r="FXW30" s="103"/>
      <c r="FXX30" s="103"/>
      <c r="FXY30" s="103"/>
      <c r="FXZ30" s="103"/>
      <c r="FYA30" s="103"/>
      <c r="FYB30" s="103"/>
      <c r="FYC30" s="103"/>
      <c r="FYD30" s="103"/>
      <c r="FYE30" s="103"/>
      <c r="FYF30" s="103"/>
      <c r="FYG30" s="103"/>
      <c r="FYH30" s="103"/>
      <c r="FYI30" s="103"/>
      <c r="FYJ30" s="103"/>
      <c r="FYK30" s="103"/>
      <c r="FYL30" s="103"/>
      <c r="FYM30" s="103"/>
      <c r="FYN30" s="103"/>
      <c r="FYO30" s="103"/>
      <c r="FYP30" s="103"/>
      <c r="FYQ30" s="103"/>
      <c r="FYR30" s="103"/>
      <c r="FYS30" s="103"/>
      <c r="FYT30" s="103"/>
      <c r="FYU30" s="103"/>
      <c r="FYV30" s="103"/>
      <c r="FYW30" s="103"/>
      <c r="FYX30" s="103"/>
      <c r="FYY30" s="103"/>
      <c r="FYZ30" s="103"/>
      <c r="FZA30" s="103"/>
      <c r="FZB30" s="103"/>
      <c r="FZC30" s="103"/>
      <c r="FZD30" s="103"/>
      <c r="FZE30" s="103"/>
      <c r="FZF30" s="103"/>
      <c r="FZG30" s="103"/>
      <c r="FZH30" s="103"/>
      <c r="FZI30" s="103"/>
      <c r="FZJ30" s="103"/>
      <c r="FZK30" s="103"/>
      <c r="FZL30" s="103"/>
      <c r="FZM30" s="103"/>
      <c r="FZN30" s="103"/>
      <c r="FZO30" s="103"/>
      <c r="FZP30" s="103"/>
      <c r="FZQ30" s="103"/>
      <c r="FZR30" s="103"/>
      <c r="FZS30" s="103"/>
      <c r="FZT30" s="103"/>
      <c r="FZU30" s="103"/>
      <c r="FZV30" s="103"/>
      <c r="FZW30" s="103"/>
      <c r="FZX30" s="103"/>
      <c r="FZY30" s="103"/>
      <c r="FZZ30" s="103"/>
      <c r="GAA30" s="103"/>
      <c r="GAB30" s="103"/>
      <c r="GAC30" s="103"/>
      <c r="GAD30" s="103"/>
      <c r="GAE30" s="103"/>
      <c r="GAF30" s="103"/>
      <c r="GAG30" s="103"/>
      <c r="GAH30" s="103"/>
      <c r="GAI30" s="103"/>
      <c r="GAJ30" s="103"/>
      <c r="GAK30" s="103"/>
      <c r="GAL30" s="103"/>
      <c r="GAM30" s="103"/>
      <c r="GAN30" s="103"/>
      <c r="GAO30" s="103"/>
      <c r="GAP30" s="103"/>
      <c r="GAQ30" s="103"/>
      <c r="GAR30" s="103"/>
      <c r="GAS30" s="103"/>
      <c r="GAT30" s="103"/>
      <c r="GAU30" s="103"/>
      <c r="GAV30" s="103"/>
      <c r="GAW30" s="103"/>
      <c r="GAX30" s="103"/>
      <c r="GAY30" s="103"/>
      <c r="GAZ30" s="103"/>
      <c r="GBA30" s="103"/>
      <c r="GBB30" s="103"/>
      <c r="GBC30" s="103"/>
      <c r="GBD30" s="103"/>
      <c r="GBE30" s="103"/>
      <c r="GBF30" s="103"/>
      <c r="GBG30" s="103"/>
      <c r="GBH30" s="103"/>
      <c r="GBI30" s="103"/>
      <c r="GBJ30" s="103"/>
      <c r="GBK30" s="103"/>
      <c r="GBL30" s="103"/>
      <c r="GBM30" s="103"/>
      <c r="GBN30" s="103"/>
      <c r="GBO30" s="103"/>
      <c r="GBP30" s="103"/>
      <c r="GBQ30" s="103"/>
      <c r="GBR30" s="103"/>
      <c r="GBS30" s="103"/>
      <c r="GBT30" s="103"/>
      <c r="GBU30" s="103"/>
      <c r="GBV30" s="103"/>
      <c r="GBW30" s="103"/>
      <c r="GBX30" s="103"/>
      <c r="GBY30" s="103"/>
      <c r="GBZ30" s="103"/>
      <c r="GCA30" s="103"/>
      <c r="GCB30" s="103"/>
      <c r="GCC30" s="103"/>
      <c r="GCD30" s="103"/>
      <c r="GCE30" s="103"/>
      <c r="GCF30" s="103"/>
      <c r="GCG30" s="103"/>
      <c r="GCH30" s="103"/>
      <c r="GCI30" s="103"/>
      <c r="GCJ30" s="103"/>
      <c r="GCK30" s="103"/>
      <c r="GCL30" s="103"/>
      <c r="GCM30" s="103"/>
      <c r="GCN30" s="103"/>
      <c r="GCO30" s="103"/>
      <c r="GCP30" s="103"/>
      <c r="GCQ30" s="103"/>
      <c r="GCR30" s="103"/>
      <c r="GCS30" s="103"/>
      <c r="GCT30" s="103"/>
      <c r="GCU30" s="103"/>
      <c r="GCV30" s="103"/>
      <c r="GCW30" s="103"/>
      <c r="GCX30" s="103"/>
      <c r="GCY30" s="103"/>
      <c r="GCZ30" s="103"/>
      <c r="GDA30" s="103"/>
      <c r="GDB30" s="103"/>
      <c r="GDC30" s="103"/>
      <c r="GDD30" s="103"/>
      <c r="GDE30" s="103"/>
      <c r="GDF30" s="103"/>
      <c r="GDG30" s="103"/>
      <c r="GDH30" s="103"/>
      <c r="GDI30" s="103"/>
      <c r="GDJ30" s="103"/>
      <c r="GDK30" s="103"/>
      <c r="GDL30" s="103"/>
      <c r="GDM30" s="103"/>
      <c r="GDN30" s="103"/>
      <c r="GDO30" s="103"/>
      <c r="GDP30" s="103"/>
      <c r="GDQ30" s="103"/>
      <c r="GDR30" s="103"/>
      <c r="GDS30" s="103"/>
      <c r="GDT30" s="103"/>
      <c r="GDU30" s="103"/>
      <c r="GDV30" s="103"/>
      <c r="GDW30" s="103"/>
      <c r="GDX30" s="103"/>
      <c r="GDY30" s="103"/>
      <c r="GDZ30" s="103"/>
      <c r="GEA30" s="103"/>
      <c r="GEB30" s="103"/>
      <c r="GEC30" s="103"/>
      <c r="GED30" s="103"/>
      <c r="GEE30" s="103"/>
      <c r="GEF30" s="103"/>
      <c r="GEG30" s="103"/>
      <c r="GEH30" s="103"/>
      <c r="GEI30" s="103"/>
      <c r="GEJ30" s="103"/>
      <c r="GEK30" s="103"/>
      <c r="GEL30" s="103"/>
      <c r="GEM30" s="103"/>
      <c r="GEN30" s="103"/>
      <c r="GEO30" s="103"/>
      <c r="GEP30" s="103"/>
      <c r="GEQ30" s="103"/>
      <c r="GER30" s="103"/>
      <c r="GES30" s="103"/>
      <c r="GET30" s="103"/>
      <c r="GEU30" s="103"/>
      <c r="GEV30" s="103"/>
      <c r="GEW30" s="103"/>
      <c r="GEX30" s="103"/>
      <c r="GEY30" s="103"/>
      <c r="GEZ30" s="103"/>
      <c r="GFA30" s="103"/>
      <c r="GFB30" s="103"/>
      <c r="GFC30" s="103"/>
      <c r="GFD30" s="103"/>
      <c r="GFE30" s="103"/>
      <c r="GFF30" s="103"/>
      <c r="GFG30" s="103"/>
      <c r="GFH30" s="103"/>
      <c r="GFI30" s="103"/>
      <c r="GFJ30" s="103"/>
      <c r="GFK30" s="103"/>
      <c r="GFL30" s="103"/>
      <c r="GFM30" s="103"/>
      <c r="GFN30" s="103"/>
      <c r="GFO30" s="103"/>
      <c r="GFP30" s="103"/>
      <c r="GFQ30" s="103"/>
      <c r="GFR30" s="103"/>
      <c r="GFS30" s="103"/>
      <c r="GFT30" s="103"/>
      <c r="GFU30" s="103"/>
      <c r="GFV30" s="103"/>
      <c r="GFW30" s="103"/>
      <c r="GFX30" s="103"/>
      <c r="GFY30" s="103"/>
      <c r="GFZ30" s="103"/>
      <c r="GGA30" s="103"/>
      <c r="GGB30" s="103"/>
      <c r="GGC30" s="103"/>
      <c r="GGD30" s="103"/>
      <c r="GGE30" s="103"/>
      <c r="GGF30" s="103"/>
      <c r="GGG30" s="103"/>
      <c r="GGH30" s="103"/>
      <c r="GGI30" s="103"/>
      <c r="GGJ30" s="103"/>
      <c r="GGK30" s="103"/>
      <c r="GGL30" s="103"/>
      <c r="GGM30" s="103"/>
      <c r="GGN30" s="103"/>
      <c r="GGO30" s="103"/>
      <c r="GGP30" s="103"/>
      <c r="GGQ30" s="103"/>
      <c r="GGR30" s="103"/>
      <c r="GGS30" s="103"/>
      <c r="GGT30" s="103"/>
      <c r="GGU30" s="103"/>
      <c r="GGV30" s="103"/>
      <c r="GGW30" s="103"/>
      <c r="GGX30" s="103"/>
      <c r="GGY30" s="103"/>
      <c r="GGZ30" s="103"/>
      <c r="GHA30" s="103"/>
      <c r="GHB30" s="103"/>
      <c r="GHC30" s="103"/>
      <c r="GHD30" s="103"/>
      <c r="GHE30" s="103"/>
      <c r="GHF30" s="103"/>
      <c r="GHG30" s="103"/>
      <c r="GHH30" s="103"/>
      <c r="GHI30" s="103"/>
      <c r="GHJ30" s="103"/>
      <c r="GHK30" s="103"/>
      <c r="GHL30" s="103"/>
      <c r="GHM30" s="103"/>
      <c r="GHN30" s="103"/>
      <c r="GHO30" s="103"/>
      <c r="GHP30" s="103"/>
      <c r="GHQ30" s="103"/>
      <c r="GHR30" s="103"/>
      <c r="GHS30" s="103"/>
      <c r="GHT30" s="103"/>
      <c r="GHU30" s="103"/>
      <c r="GHV30" s="103"/>
      <c r="GHW30" s="103"/>
      <c r="GHX30" s="103"/>
      <c r="GHY30" s="103"/>
      <c r="GHZ30" s="103"/>
      <c r="GIA30" s="103"/>
      <c r="GIB30" s="103"/>
      <c r="GIC30" s="103"/>
      <c r="GID30" s="103"/>
      <c r="GIE30" s="103"/>
      <c r="GIF30" s="103"/>
      <c r="GIG30" s="103"/>
      <c r="GIH30" s="103"/>
      <c r="GII30" s="103"/>
      <c r="GIJ30" s="103"/>
      <c r="GIK30" s="103"/>
      <c r="GIL30" s="103"/>
      <c r="GIM30" s="103"/>
      <c r="GIN30" s="103"/>
      <c r="GIO30" s="103"/>
      <c r="GIP30" s="103"/>
      <c r="GIQ30" s="103"/>
      <c r="GIR30" s="103"/>
      <c r="GIS30" s="103"/>
      <c r="GIT30" s="103"/>
      <c r="GIU30" s="103"/>
      <c r="GIV30" s="103"/>
      <c r="GIW30" s="103"/>
      <c r="GIX30" s="103"/>
      <c r="GIY30" s="103"/>
      <c r="GIZ30" s="103"/>
      <c r="GJA30" s="103"/>
      <c r="GJB30" s="103"/>
      <c r="GJC30" s="103"/>
      <c r="GJD30" s="103"/>
      <c r="GJE30" s="103"/>
      <c r="GJF30" s="103"/>
      <c r="GJG30" s="103"/>
      <c r="GJH30" s="103"/>
      <c r="GJI30" s="103"/>
      <c r="GJJ30" s="103"/>
      <c r="GJK30" s="103"/>
      <c r="GJL30" s="103"/>
      <c r="GJM30" s="103"/>
      <c r="GJN30" s="103"/>
      <c r="GJO30" s="103"/>
      <c r="GJP30" s="103"/>
      <c r="GJQ30" s="103"/>
      <c r="GJR30" s="103"/>
      <c r="GJS30" s="103"/>
      <c r="GJT30" s="103"/>
      <c r="GJU30" s="103"/>
      <c r="GJV30" s="103"/>
      <c r="GJW30" s="103"/>
      <c r="GJX30" s="103"/>
      <c r="GJY30" s="103"/>
      <c r="GJZ30" s="103"/>
      <c r="GKA30" s="103"/>
      <c r="GKB30" s="103"/>
      <c r="GKC30" s="103"/>
      <c r="GKD30" s="103"/>
      <c r="GKE30" s="103"/>
      <c r="GKF30" s="103"/>
      <c r="GKG30" s="103"/>
      <c r="GKH30" s="103"/>
      <c r="GKI30" s="103"/>
      <c r="GKJ30" s="103"/>
      <c r="GKK30" s="103"/>
      <c r="GKL30" s="103"/>
      <c r="GKM30" s="103"/>
      <c r="GKN30" s="103"/>
      <c r="GKO30" s="103"/>
      <c r="GKP30" s="103"/>
      <c r="GKQ30" s="103"/>
      <c r="GKR30" s="103"/>
      <c r="GKS30" s="103"/>
      <c r="GKT30" s="103"/>
      <c r="GKU30" s="103"/>
      <c r="GKV30" s="103"/>
      <c r="GKW30" s="103"/>
      <c r="GKX30" s="103"/>
      <c r="GKY30" s="103"/>
      <c r="GKZ30" s="103"/>
      <c r="GLA30" s="103"/>
      <c r="GLB30" s="103"/>
      <c r="GLC30" s="103"/>
      <c r="GLD30" s="103"/>
      <c r="GLE30" s="103"/>
      <c r="GLF30" s="103"/>
      <c r="GLG30" s="103"/>
      <c r="GLH30" s="103"/>
      <c r="GLI30" s="103"/>
      <c r="GLJ30" s="103"/>
      <c r="GLK30" s="103"/>
      <c r="GLL30" s="103"/>
      <c r="GLM30" s="103"/>
      <c r="GLN30" s="103"/>
      <c r="GLO30" s="103"/>
      <c r="GLP30" s="103"/>
      <c r="GLQ30" s="103"/>
      <c r="GLR30" s="103"/>
      <c r="GLS30" s="103"/>
      <c r="GLT30" s="103"/>
      <c r="GLU30" s="103"/>
      <c r="GLV30" s="103"/>
      <c r="GLW30" s="103"/>
      <c r="GLX30" s="103"/>
      <c r="GLY30" s="103"/>
      <c r="GLZ30" s="103"/>
      <c r="GMA30" s="103"/>
      <c r="GMB30" s="103"/>
      <c r="GMC30" s="103"/>
      <c r="GMD30" s="103"/>
      <c r="GME30" s="103"/>
      <c r="GMF30" s="103"/>
      <c r="GMG30" s="103"/>
      <c r="GMH30" s="103"/>
      <c r="GMI30" s="103"/>
      <c r="GMJ30" s="103"/>
      <c r="GMK30" s="103"/>
      <c r="GML30" s="103"/>
      <c r="GMM30" s="103"/>
      <c r="GMN30" s="103"/>
      <c r="GMO30" s="103"/>
      <c r="GMP30" s="103"/>
      <c r="GMQ30" s="103"/>
      <c r="GMR30" s="103"/>
      <c r="GMS30" s="103"/>
      <c r="GMT30" s="103"/>
      <c r="GMU30" s="103"/>
      <c r="GMV30" s="103"/>
      <c r="GMW30" s="103"/>
      <c r="GMX30" s="103"/>
      <c r="GMY30" s="103"/>
      <c r="GMZ30" s="103"/>
      <c r="GNA30" s="103"/>
      <c r="GNB30" s="103"/>
      <c r="GNC30" s="103"/>
      <c r="GND30" s="103"/>
      <c r="GNE30" s="103"/>
      <c r="GNF30" s="103"/>
      <c r="GNG30" s="103"/>
      <c r="GNH30" s="103"/>
      <c r="GNI30" s="103"/>
      <c r="GNJ30" s="103"/>
      <c r="GNK30" s="103"/>
      <c r="GNL30" s="103"/>
      <c r="GNM30" s="103"/>
      <c r="GNN30" s="103"/>
      <c r="GNO30" s="103"/>
      <c r="GNP30" s="103"/>
      <c r="GNQ30" s="103"/>
      <c r="GNR30" s="103"/>
      <c r="GNS30" s="103"/>
      <c r="GNT30" s="103"/>
      <c r="GNU30" s="103"/>
      <c r="GNV30" s="103"/>
      <c r="GNW30" s="103"/>
      <c r="GNX30" s="103"/>
      <c r="GNY30" s="103"/>
      <c r="GNZ30" s="103"/>
      <c r="GOA30" s="103"/>
      <c r="GOB30" s="103"/>
      <c r="GOC30" s="103"/>
      <c r="GOD30" s="103"/>
      <c r="GOE30" s="103"/>
      <c r="GOF30" s="103"/>
      <c r="GOG30" s="103"/>
      <c r="GOH30" s="103"/>
      <c r="GOI30" s="103"/>
      <c r="GOJ30" s="103"/>
      <c r="GOK30" s="103"/>
      <c r="GOL30" s="103"/>
      <c r="GOM30" s="103"/>
      <c r="GON30" s="103"/>
      <c r="GOO30" s="103"/>
      <c r="GOP30" s="103"/>
      <c r="GOQ30" s="103"/>
      <c r="GOR30" s="103"/>
      <c r="GOS30" s="103"/>
      <c r="GOT30" s="103"/>
      <c r="GOU30" s="103"/>
      <c r="GOV30" s="103"/>
      <c r="GOW30" s="103"/>
      <c r="GOX30" s="103"/>
      <c r="GOY30" s="103"/>
      <c r="GOZ30" s="103"/>
      <c r="GPA30" s="103"/>
      <c r="GPB30" s="103"/>
      <c r="GPC30" s="103"/>
      <c r="GPD30" s="103"/>
      <c r="GPE30" s="103"/>
      <c r="GPF30" s="103"/>
      <c r="GPG30" s="103"/>
      <c r="GPH30" s="103"/>
      <c r="GPI30" s="103"/>
      <c r="GPJ30" s="103"/>
      <c r="GPK30" s="103"/>
      <c r="GPL30" s="103"/>
      <c r="GPM30" s="103"/>
      <c r="GPN30" s="103"/>
      <c r="GPO30" s="103"/>
      <c r="GPP30" s="103"/>
      <c r="GPQ30" s="103"/>
      <c r="GPR30" s="103"/>
      <c r="GPS30" s="103"/>
      <c r="GPT30" s="103"/>
      <c r="GPU30" s="103"/>
      <c r="GPV30" s="103"/>
      <c r="GPW30" s="103"/>
      <c r="GPX30" s="103"/>
      <c r="GPY30" s="103"/>
      <c r="GPZ30" s="103"/>
      <c r="GQA30" s="103"/>
      <c r="GQB30" s="103"/>
      <c r="GQC30" s="103"/>
      <c r="GQD30" s="103"/>
      <c r="GQE30" s="103"/>
      <c r="GQF30" s="103"/>
      <c r="GQG30" s="103"/>
      <c r="GQH30" s="103"/>
      <c r="GQI30" s="103"/>
      <c r="GQJ30" s="103"/>
      <c r="GQK30" s="103"/>
      <c r="GQL30" s="103"/>
      <c r="GQM30" s="103"/>
      <c r="GQN30" s="103"/>
      <c r="GQO30" s="103"/>
      <c r="GQP30" s="103"/>
      <c r="GQQ30" s="103"/>
      <c r="GQR30" s="103"/>
      <c r="GQS30" s="103"/>
      <c r="GQT30" s="103"/>
      <c r="GQU30" s="103"/>
      <c r="GQV30" s="103"/>
      <c r="GQW30" s="103"/>
      <c r="GQX30" s="103"/>
      <c r="GQY30" s="103"/>
      <c r="GQZ30" s="103"/>
      <c r="GRA30" s="103"/>
      <c r="GRB30" s="103"/>
      <c r="GRC30" s="103"/>
      <c r="GRD30" s="103"/>
      <c r="GRE30" s="103"/>
      <c r="GRF30" s="103"/>
      <c r="GRG30" s="103"/>
      <c r="GRH30" s="103"/>
      <c r="GRI30" s="103"/>
      <c r="GRJ30" s="103"/>
      <c r="GRK30" s="103"/>
      <c r="GRL30" s="103"/>
      <c r="GRM30" s="103"/>
      <c r="GRN30" s="103"/>
      <c r="GRO30" s="103"/>
      <c r="GRP30" s="103"/>
      <c r="GRQ30" s="103"/>
      <c r="GRR30" s="103"/>
      <c r="GRS30" s="103"/>
      <c r="GRT30" s="103"/>
      <c r="GRU30" s="103"/>
      <c r="GRV30" s="103"/>
      <c r="GRW30" s="103"/>
      <c r="GRX30" s="103"/>
      <c r="GRY30" s="103"/>
      <c r="GRZ30" s="103"/>
      <c r="GSA30" s="103"/>
      <c r="GSB30" s="103"/>
      <c r="GSC30" s="103"/>
      <c r="GSD30" s="103"/>
      <c r="GSE30" s="103"/>
      <c r="GSF30" s="103"/>
      <c r="GSG30" s="103"/>
      <c r="GSH30" s="103"/>
      <c r="GSI30" s="103"/>
      <c r="GSJ30" s="103"/>
      <c r="GSK30" s="103"/>
      <c r="GSL30" s="103"/>
      <c r="GSM30" s="103"/>
      <c r="GSN30" s="103"/>
      <c r="GSO30" s="103"/>
      <c r="GSP30" s="103"/>
      <c r="GSQ30" s="103"/>
      <c r="GSR30" s="103"/>
      <c r="GSS30" s="103"/>
      <c r="GST30" s="103"/>
      <c r="GSU30" s="103"/>
      <c r="GSV30" s="103"/>
      <c r="GSW30" s="103"/>
      <c r="GSX30" s="103"/>
      <c r="GSY30" s="103"/>
      <c r="GSZ30" s="103"/>
      <c r="GTA30" s="103"/>
      <c r="GTB30" s="103"/>
      <c r="GTC30" s="103"/>
      <c r="GTD30" s="103"/>
      <c r="GTE30" s="103"/>
      <c r="GTF30" s="103"/>
      <c r="GTG30" s="103"/>
      <c r="GTH30" s="103"/>
      <c r="GTI30" s="103"/>
      <c r="GTJ30" s="103"/>
      <c r="GTK30" s="103"/>
      <c r="GTL30" s="103"/>
      <c r="GTM30" s="103"/>
      <c r="GTN30" s="103"/>
      <c r="GTO30" s="103"/>
      <c r="GTP30" s="103"/>
      <c r="GTQ30" s="103"/>
      <c r="GTR30" s="103"/>
      <c r="GTS30" s="103"/>
      <c r="GTT30" s="103"/>
      <c r="GTU30" s="103"/>
      <c r="GTV30" s="103"/>
      <c r="GTW30" s="103"/>
      <c r="GTX30" s="103"/>
      <c r="GTY30" s="103"/>
      <c r="GTZ30" s="103"/>
      <c r="GUA30" s="103"/>
      <c r="GUB30" s="103"/>
      <c r="GUC30" s="103"/>
      <c r="GUD30" s="103"/>
      <c r="GUE30" s="103"/>
      <c r="GUF30" s="103"/>
      <c r="GUG30" s="103"/>
      <c r="GUH30" s="103"/>
      <c r="GUI30" s="103"/>
      <c r="GUJ30" s="103"/>
      <c r="GUK30" s="103"/>
      <c r="GUL30" s="103"/>
      <c r="GUM30" s="103"/>
      <c r="GUN30" s="103"/>
      <c r="GUO30" s="103"/>
      <c r="GUP30" s="103"/>
      <c r="GUQ30" s="103"/>
      <c r="GUR30" s="103"/>
      <c r="GUS30" s="103"/>
      <c r="GUT30" s="103"/>
      <c r="GUU30" s="103"/>
      <c r="GUV30" s="103"/>
      <c r="GUW30" s="103"/>
      <c r="GUX30" s="103"/>
      <c r="GUY30" s="103"/>
      <c r="GUZ30" s="103"/>
      <c r="GVA30" s="103"/>
      <c r="GVB30" s="103"/>
      <c r="GVC30" s="103"/>
      <c r="GVD30" s="103"/>
      <c r="GVE30" s="103"/>
      <c r="GVF30" s="103"/>
      <c r="GVG30" s="103"/>
      <c r="GVH30" s="103"/>
      <c r="GVI30" s="103"/>
      <c r="GVJ30" s="103"/>
      <c r="GVK30" s="103"/>
      <c r="GVL30" s="103"/>
      <c r="GVM30" s="103"/>
      <c r="GVN30" s="103"/>
      <c r="GVO30" s="103"/>
      <c r="GVP30" s="103"/>
      <c r="GVQ30" s="103"/>
      <c r="GVR30" s="103"/>
      <c r="GVS30" s="103"/>
      <c r="GVT30" s="103"/>
      <c r="GVU30" s="103"/>
      <c r="GVV30" s="103"/>
      <c r="GVW30" s="103"/>
      <c r="GVX30" s="103"/>
      <c r="GVY30" s="103"/>
      <c r="GVZ30" s="103"/>
      <c r="GWA30" s="103"/>
      <c r="GWB30" s="103"/>
      <c r="GWC30" s="103"/>
      <c r="GWD30" s="103"/>
      <c r="GWE30" s="103"/>
      <c r="GWF30" s="103"/>
      <c r="GWG30" s="103"/>
      <c r="GWH30" s="103"/>
      <c r="GWI30" s="103"/>
      <c r="GWJ30" s="103"/>
      <c r="GWK30" s="103"/>
      <c r="GWL30" s="103"/>
      <c r="GWM30" s="103"/>
      <c r="GWN30" s="103"/>
      <c r="GWO30" s="103"/>
      <c r="GWP30" s="103"/>
      <c r="GWQ30" s="103"/>
      <c r="GWR30" s="103"/>
      <c r="GWS30" s="103"/>
      <c r="GWT30" s="103"/>
      <c r="GWU30" s="103"/>
      <c r="GWV30" s="103"/>
      <c r="GWW30" s="103"/>
      <c r="GWX30" s="103"/>
      <c r="GWY30" s="103"/>
      <c r="GWZ30" s="103"/>
      <c r="GXA30" s="103"/>
      <c r="GXB30" s="103"/>
      <c r="GXC30" s="103"/>
      <c r="GXD30" s="103"/>
      <c r="GXE30" s="103"/>
      <c r="GXF30" s="103"/>
      <c r="GXG30" s="103"/>
      <c r="GXH30" s="103"/>
      <c r="GXI30" s="103"/>
      <c r="GXJ30" s="103"/>
      <c r="GXK30" s="103"/>
      <c r="GXL30" s="103"/>
      <c r="GXM30" s="103"/>
      <c r="GXN30" s="103"/>
      <c r="GXO30" s="103"/>
      <c r="GXP30" s="103"/>
      <c r="GXQ30" s="103"/>
      <c r="GXR30" s="103"/>
      <c r="GXS30" s="103"/>
      <c r="GXT30" s="103"/>
      <c r="GXU30" s="103"/>
      <c r="GXV30" s="103"/>
      <c r="GXW30" s="103"/>
      <c r="GXX30" s="103"/>
      <c r="GXY30" s="103"/>
      <c r="GXZ30" s="103"/>
      <c r="GYA30" s="103"/>
      <c r="GYB30" s="103"/>
      <c r="GYC30" s="103"/>
      <c r="GYD30" s="103"/>
      <c r="GYE30" s="103"/>
      <c r="GYF30" s="103"/>
      <c r="GYG30" s="103"/>
      <c r="GYH30" s="103"/>
      <c r="GYI30" s="103"/>
      <c r="GYJ30" s="103"/>
      <c r="GYK30" s="103"/>
      <c r="GYL30" s="103"/>
      <c r="GYM30" s="103"/>
      <c r="GYN30" s="103"/>
      <c r="GYO30" s="103"/>
      <c r="GYP30" s="103"/>
      <c r="GYQ30" s="103"/>
      <c r="GYR30" s="103"/>
      <c r="GYS30" s="103"/>
      <c r="GYT30" s="103"/>
      <c r="GYU30" s="103"/>
      <c r="GYV30" s="103"/>
      <c r="GYW30" s="103"/>
      <c r="GYX30" s="103"/>
      <c r="GYY30" s="103"/>
      <c r="GYZ30" s="103"/>
      <c r="GZA30" s="103"/>
      <c r="GZB30" s="103"/>
      <c r="GZC30" s="103"/>
      <c r="GZD30" s="103"/>
      <c r="GZE30" s="103"/>
      <c r="GZF30" s="103"/>
      <c r="GZG30" s="103"/>
      <c r="GZH30" s="103"/>
      <c r="GZI30" s="103"/>
      <c r="GZJ30" s="103"/>
      <c r="GZK30" s="103"/>
      <c r="GZL30" s="103"/>
      <c r="GZM30" s="103"/>
      <c r="GZN30" s="103"/>
      <c r="GZO30" s="103"/>
      <c r="GZP30" s="103"/>
      <c r="GZQ30" s="103"/>
      <c r="GZR30" s="103"/>
      <c r="GZS30" s="103"/>
      <c r="GZT30" s="103"/>
      <c r="GZU30" s="103"/>
      <c r="GZV30" s="103"/>
      <c r="GZW30" s="103"/>
      <c r="GZX30" s="103"/>
      <c r="GZY30" s="103"/>
      <c r="GZZ30" s="103"/>
      <c r="HAA30" s="103"/>
      <c r="HAB30" s="103"/>
      <c r="HAC30" s="103"/>
      <c r="HAD30" s="103"/>
      <c r="HAE30" s="103"/>
      <c r="HAF30" s="103"/>
      <c r="HAG30" s="103"/>
      <c r="HAH30" s="103"/>
      <c r="HAI30" s="103"/>
      <c r="HAJ30" s="103"/>
      <c r="HAK30" s="103"/>
      <c r="HAL30" s="103"/>
      <c r="HAM30" s="103"/>
      <c r="HAN30" s="103"/>
      <c r="HAO30" s="103"/>
      <c r="HAP30" s="103"/>
      <c r="HAQ30" s="103"/>
      <c r="HAR30" s="103"/>
      <c r="HAS30" s="103"/>
      <c r="HAT30" s="103"/>
      <c r="HAU30" s="103"/>
      <c r="HAV30" s="103"/>
      <c r="HAW30" s="103"/>
      <c r="HAX30" s="103"/>
      <c r="HAY30" s="103"/>
      <c r="HAZ30" s="103"/>
      <c r="HBA30" s="103"/>
      <c r="HBB30" s="103"/>
      <c r="HBC30" s="103"/>
      <c r="HBD30" s="103"/>
      <c r="HBE30" s="103"/>
      <c r="HBF30" s="103"/>
      <c r="HBG30" s="103"/>
      <c r="HBH30" s="103"/>
      <c r="HBI30" s="103"/>
      <c r="HBJ30" s="103"/>
      <c r="HBK30" s="103"/>
      <c r="HBL30" s="103"/>
      <c r="HBM30" s="103"/>
      <c r="HBN30" s="103"/>
      <c r="HBO30" s="103"/>
      <c r="HBP30" s="103"/>
      <c r="HBQ30" s="103"/>
      <c r="HBR30" s="103"/>
      <c r="HBS30" s="103"/>
      <c r="HBT30" s="103"/>
      <c r="HBU30" s="103"/>
      <c r="HBV30" s="103"/>
      <c r="HBW30" s="103"/>
      <c r="HBX30" s="103"/>
      <c r="HBY30" s="103"/>
      <c r="HBZ30" s="103"/>
      <c r="HCA30" s="103"/>
      <c r="HCB30" s="103"/>
      <c r="HCC30" s="103"/>
      <c r="HCD30" s="103"/>
      <c r="HCE30" s="103"/>
      <c r="HCF30" s="103"/>
      <c r="HCG30" s="103"/>
      <c r="HCH30" s="103"/>
      <c r="HCI30" s="103"/>
      <c r="HCJ30" s="103"/>
      <c r="HCK30" s="103"/>
      <c r="HCL30" s="103"/>
      <c r="HCM30" s="103"/>
      <c r="HCN30" s="103"/>
      <c r="HCO30" s="103"/>
      <c r="HCP30" s="103"/>
      <c r="HCQ30" s="103"/>
      <c r="HCR30" s="103"/>
      <c r="HCS30" s="103"/>
      <c r="HCT30" s="103"/>
      <c r="HCU30" s="103"/>
      <c r="HCV30" s="103"/>
      <c r="HCW30" s="103"/>
      <c r="HCX30" s="103"/>
      <c r="HCY30" s="103"/>
      <c r="HCZ30" s="103"/>
      <c r="HDA30" s="103"/>
      <c r="HDB30" s="103"/>
      <c r="HDC30" s="103"/>
      <c r="HDD30" s="103"/>
      <c r="HDE30" s="103"/>
      <c r="HDF30" s="103"/>
      <c r="HDG30" s="103"/>
      <c r="HDH30" s="103"/>
      <c r="HDI30" s="103"/>
      <c r="HDJ30" s="103"/>
      <c r="HDK30" s="103"/>
      <c r="HDL30" s="103"/>
      <c r="HDM30" s="103"/>
      <c r="HDN30" s="103"/>
      <c r="HDO30" s="103"/>
      <c r="HDP30" s="103"/>
      <c r="HDQ30" s="103"/>
      <c r="HDR30" s="103"/>
      <c r="HDS30" s="103"/>
      <c r="HDT30" s="103"/>
      <c r="HDU30" s="103"/>
      <c r="HDV30" s="103"/>
      <c r="HDW30" s="103"/>
      <c r="HDX30" s="103"/>
      <c r="HDY30" s="103"/>
      <c r="HDZ30" s="103"/>
      <c r="HEA30" s="103"/>
      <c r="HEB30" s="103"/>
      <c r="HEC30" s="103"/>
      <c r="HED30" s="103"/>
      <c r="HEE30" s="103"/>
      <c r="HEF30" s="103"/>
      <c r="HEG30" s="103"/>
      <c r="HEH30" s="103"/>
      <c r="HEI30" s="103"/>
      <c r="HEJ30" s="103"/>
      <c r="HEK30" s="103"/>
      <c r="HEL30" s="103"/>
      <c r="HEM30" s="103"/>
      <c r="HEN30" s="103"/>
      <c r="HEO30" s="103"/>
      <c r="HEP30" s="103"/>
      <c r="HEQ30" s="103"/>
      <c r="HER30" s="103"/>
      <c r="HES30" s="103"/>
      <c r="HET30" s="103"/>
      <c r="HEU30" s="103"/>
      <c r="HEV30" s="103"/>
      <c r="HEW30" s="103"/>
      <c r="HEX30" s="103"/>
      <c r="HEY30" s="103"/>
      <c r="HEZ30" s="103"/>
      <c r="HFA30" s="103"/>
      <c r="HFB30" s="103"/>
      <c r="HFC30" s="103"/>
      <c r="HFD30" s="103"/>
      <c r="HFE30" s="103"/>
      <c r="HFF30" s="103"/>
      <c r="HFG30" s="103"/>
      <c r="HFH30" s="103"/>
      <c r="HFI30" s="103"/>
      <c r="HFJ30" s="103"/>
      <c r="HFK30" s="103"/>
      <c r="HFL30" s="103"/>
      <c r="HFM30" s="103"/>
      <c r="HFN30" s="103"/>
      <c r="HFO30" s="103"/>
      <c r="HFP30" s="103"/>
      <c r="HFQ30" s="103"/>
      <c r="HFR30" s="103"/>
      <c r="HFS30" s="103"/>
      <c r="HFT30" s="103"/>
      <c r="HFU30" s="103"/>
      <c r="HFV30" s="103"/>
      <c r="HFW30" s="103"/>
      <c r="HFX30" s="103"/>
      <c r="HFY30" s="103"/>
      <c r="HFZ30" s="103"/>
      <c r="HGA30" s="103"/>
      <c r="HGB30" s="103"/>
      <c r="HGC30" s="103"/>
      <c r="HGD30" s="103"/>
      <c r="HGE30" s="103"/>
      <c r="HGF30" s="103"/>
      <c r="HGG30" s="103"/>
      <c r="HGH30" s="103"/>
      <c r="HGI30" s="103"/>
      <c r="HGJ30" s="103"/>
      <c r="HGK30" s="103"/>
      <c r="HGL30" s="103"/>
      <c r="HGM30" s="103"/>
      <c r="HGN30" s="103"/>
      <c r="HGO30" s="103"/>
      <c r="HGP30" s="103"/>
      <c r="HGQ30" s="103"/>
      <c r="HGR30" s="103"/>
      <c r="HGS30" s="103"/>
      <c r="HGT30" s="103"/>
      <c r="HGU30" s="103"/>
      <c r="HGV30" s="103"/>
      <c r="HGW30" s="103"/>
      <c r="HGX30" s="103"/>
      <c r="HGY30" s="103"/>
      <c r="HGZ30" s="103"/>
      <c r="HHA30" s="103"/>
      <c r="HHB30" s="103"/>
      <c r="HHC30" s="103"/>
      <c r="HHD30" s="103"/>
      <c r="HHE30" s="103"/>
      <c r="HHF30" s="103"/>
      <c r="HHG30" s="103"/>
      <c r="HHH30" s="103"/>
      <c r="HHI30" s="103"/>
      <c r="HHJ30" s="103"/>
      <c r="HHK30" s="103"/>
      <c r="HHL30" s="103"/>
      <c r="HHM30" s="103"/>
      <c r="HHN30" s="103"/>
      <c r="HHO30" s="103"/>
      <c r="HHP30" s="103"/>
      <c r="HHQ30" s="103"/>
      <c r="HHR30" s="103"/>
      <c r="HHS30" s="103"/>
      <c r="HHT30" s="103"/>
      <c r="HHU30" s="103"/>
      <c r="HHV30" s="103"/>
      <c r="HHW30" s="103"/>
      <c r="HHX30" s="103"/>
      <c r="HHY30" s="103"/>
      <c r="HHZ30" s="103"/>
      <c r="HIA30" s="103"/>
      <c r="HIB30" s="103"/>
      <c r="HIC30" s="103"/>
      <c r="HID30" s="103"/>
      <c r="HIE30" s="103"/>
      <c r="HIF30" s="103"/>
      <c r="HIG30" s="103"/>
      <c r="HIH30" s="103"/>
      <c r="HII30" s="103"/>
      <c r="HIJ30" s="103"/>
      <c r="HIK30" s="103"/>
      <c r="HIL30" s="103"/>
      <c r="HIM30" s="103"/>
      <c r="HIN30" s="103"/>
      <c r="HIO30" s="103"/>
      <c r="HIP30" s="103"/>
      <c r="HIQ30" s="103"/>
      <c r="HIR30" s="103"/>
      <c r="HIS30" s="103"/>
      <c r="HIT30" s="103"/>
      <c r="HIU30" s="103"/>
      <c r="HIV30" s="103"/>
      <c r="HIW30" s="103"/>
      <c r="HIX30" s="103"/>
      <c r="HIY30" s="103"/>
      <c r="HIZ30" s="103"/>
      <c r="HJA30" s="103"/>
      <c r="HJB30" s="103"/>
      <c r="HJC30" s="103"/>
      <c r="HJD30" s="103"/>
      <c r="HJE30" s="103"/>
      <c r="HJF30" s="103"/>
      <c r="HJG30" s="103"/>
      <c r="HJH30" s="103"/>
      <c r="HJI30" s="103"/>
      <c r="HJJ30" s="103"/>
      <c r="HJK30" s="103"/>
      <c r="HJL30" s="103"/>
      <c r="HJM30" s="103"/>
      <c r="HJN30" s="103"/>
      <c r="HJO30" s="103"/>
      <c r="HJP30" s="103"/>
      <c r="HJQ30" s="103"/>
      <c r="HJR30" s="103"/>
      <c r="HJS30" s="103"/>
      <c r="HJT30" s="103"/>
      <c r="HJU30" s="103"/>
      <c r="HJV30" s="103"/>
      <c r="HJW30" s="103"/>
      <c r="HJX30" s="103"/>
      <c r="HJY30" s="103"/>
      <c r="HJZ30" s="103"/>
      <c r="HKA30" s="103"/>
      <c r="HKB30" s="103"/>
      <c r="HKC30" s="103"/>
      <c r="HKD30" s="103"/>
      <c r="HKE30" s="103"/>
      <c r="HKF30" s="103"/>
      <c r="HKG30" s="103"/>
      <c r="HKH30" s="103"/>
      <c r="HKI30" s="103"/>
      <c r="HKJ30" s="103"/>
      <c r="HKK30" s="103"/>
      <c r="HKL30" s="103"/>
      <c r="HKM30" s="103"/>
      <c r="HKN30" s="103"/>
      <c r="HKO30" s="103"/>
      <c r="HKP30" s="103"/>
      <c r="HKQ30" s="103"/>
      <c r="HKR30" s="103"/>
      <c r="HKS30" s="103"/>
      <c r="HKT30" s="103"/>
      <c r="HKU30" s="103"/>
      <c r="HKV30" s="103"/>
      <c r="HKW30" s="103"/>
      <c r="HKX30" s="103"/>
      <c r="HKY30" s="103"/>
      <c r="HKZ30" s="103"/>
      <c r="HLA30" s="103"/>
      <c r="HLB30" s="103"/>
      <c r="HLC30" s="103"/>
      <c r="HLD30" s="103"/>
      <c r="HLE30" s="103"/>
      <c r="HLF30" s="103"/>
      <c r="HLG30" s="103"/>
      <c r="HLH30" s="103"/>
      <c r="HLI30" s="103"/>
      <c r="HLJ30" s="103"/>
      <c r="HLK30" s="103"/>
      <c r="HLL30" s="103"/>
      <c r="HLM30" s="103"/>
      <c r="HLN30" s="103"/>
      <c r="HLO30" s="103"/>
      <c r="HLP30" s="103"/>
      <c r="HLQ30" s="103"/>
      <c r="HLR30" s="103"/>
      <c r="HLS30" s="103"/>
      <c r="HLT30" s="103"/>
      <c r="HLU30" s="103"/>
      <c r="HLV30" s="103"/>
      <c r="HLW30" s="103"/>
      <c r="HLX30" s="103"/>
      <c r="HLY30" s="103"/>
      <c r="HLZ30" s="103"/>
      <c r="HMA30" s="103"/>
      <c r="HMB30" s="103"/>
      <c r="HMC30" s="103"/>
      <c r="HMD30" s="103"/>
      <c r="HME30" s="103"/>
      <c r="HMF30" s="103"/>
      <c r="HMG30" s="103"/>
      <c r="HMH30" s="103"/>
      <c r="HMI30" s="103"/>
      <c r="HMJ30" s="103"/>
      <c r="HMK30" s="103"/>
      <c r="HML30" s="103"/>
      <c r="HMM30" s="103"/>
      <c r="HMN30" s="103"/>
      <c r="HMO30" s="103"/>
      <c r="HMP30" s="103"/>
      <c r="HMQ30" s="103"/>
      <c r="HMR30" s="103"/>
      <c r="HMS30" s="103"/>
      <c r="HMT30" s="103"/>
      <c r="HMU30" s="103"/>
      <c r="HMV30" s="103"/>
      <c r="HMW30" s="103"/>
      <c r="HMX30" s="103"/>
      <c r="HMY30" s="103"/>
      <c r="HMZ30" s="103"/>
      <c r="HNA30" s="103"/>
      <c r="HNB30" s="103"/>
      <c r="HNC30" s="103"/>
      <c r="HND30" s="103"/>
      <c r="HNE30" s="103"/>
      <c r="HNF30" s="103"/>
      <c r="HNG30" s="103"/>
      <c r="HNH30" s="103"/>
      <c r="HNI30" s="103"/>
      <c r="HNJ30" s="103"/>
      <c r="HNK30" s="103"/>
      <c r="HNL30" s="103"/>
      <c r="HNM30" s="103"/>
      <c r="HNN30" s="103"/>
      <c r="HNO30" s="103"/>
      <c r="HNP30" s="103"/>
      <c r="HNQ30" s="103"/>
      <c r="HNR30" s="103"/>
      <c r="HNS30" s="103"/>
      <c r="HNT30" s="103"/>
      <c r="HNU30" s="103"/>
      <c r="HNV30" s="103"/>
      <c r="HNW30" s="103"/>
      <c r="HNX30" s="103"/>
      <c r="HNY30" s="103"/>
      <c r="HNZ30" s="103"/>
      <c r="HOA30" s="103"/>
      <c r="HOB30" s="103"/>
      <c r="HOC30" s="103"/>
      <c r="HOD30" s="103"/>
      <c r="HOE30" s="103"/>
      <c r="HOF30" s="103"/>
      <c r="HOG30" s="103"/>
      <c r="HOH30" s="103"/>
      <c r="HOI30" s="103"/>
      <c r="HOJ30" s="103"/>
      <c r="HOK30" s="103"/>
      <c r="HOL30" s="103"/>
      <c r="HOM30" s="103"/>
      <c r="HON30" s="103"/>
      <c r="HOO30" s="103"/>
      <c r="HOP30" s="103"/>
      <c r="HOQ30" s="103"/>
      <c r="HOR30" s="103"/>
      <c r="HOS30" s="103"/>
      <c r="HOT30" s="103"/>
      <c r="HOU30" s="103"/>
      <c r="HOV30" s="103"/>
      <c r="HOW30" s="103"/>
      <c r="HOX30" s="103"/>
      <c r="HOY30" s="103"/>
      <c r="HOZ30" s="103"/>
      <c r="HPA30" s="103"/>
      <c r="HPB30" s="103"/>
      <c r="HPC30" s="103"/>
      <c r="HPD30" s="103"/>
      <c r="HPE30" s="103"/>
      <c r="HPF30" s="103"/>
      <c r="HPG30" s="103"/>
      <c r="HPH30" s="103"/>
      <c r="HPI30" s="103"/>
      <c r="HPJ30" s="103"/>
      <c r="HPK30" s="103"/>
      <c r="HPL30" s="103"/>
      <c r="HPM30" s="103"/>
      <c r="HPN30" s="103"/>
      <c r="HPO30" s="103"/>
      <c r="HPP30" s="103"/>
      <c r="HPQ30" s="103"/>
      <c r="HPR30" s="103"/>
      <c r="HPS30" s="103"/>
      <c r="HPT30" s="103"/>
      <c r="HPU30" s="103"/>
      <c r="HPV30" s="103"/>
      <c r="HPW30" s="103"/>
      <c r="HPX30" s="103"/>
      <c r="HPY30" s="103"/>
      <c r="HPZ30" s="103"/>
      <c r="HQA30" s="103"/>
      <c r="HQB30" s="103"/>
      <c r="HQC30" s="103"/>
      <c r="HQD30" s="103"/>
      <c r="HQE30" s="103"/>
      <c r="HQF30" s="103"/>
      <c r="HQG30" s="103"/>
      <c r="HQH30" s="103"/>
      <c r="HQI30" s="103"/>
      <c r="HQJ30" s="103"/>
      <c r="HQK30" s="103"/>
      <c r="HQL30" s="103"/>
      <c r="HQM30" s="103"/>
      <c r="HQN30" s="103"/>
      <c r="HQO30" s="103"/>
      <c r="HQP30" s="103"/>
      <c r="HQQ30" s="103"/>
      <c r="HQR30" s="103"/>
      <c r="HQS30" s="103"/>
      <c r="HQT30" s="103"/>
      <c r="HQU30" s="103"/>
      <c r="HQV30" s="103"/>
      <c r="HQW30" s="103"/>
      <c r="HQX30" s="103"/>
      <c r="HQY30" s="103"/>
      <c r="HQZ30" s="103"/>
      <c r="HRA30" s="103"/>
      <c r="HRB30" s="103"/>
      <c r="HRC30" s="103"/>
      <c r="HRD30" s="103"/>
      <c r="HRE30" s="103"/>
      <c r="HRF30" s="103"/>
      <c r="HRG30" s="103"/>
      <c r="HRH30" s="103"/>
      <c r="HRI30" s="103"/>
      <c r="HRJ30" s="103"/>
      <c r="HRK30" s="103"/>
      <c r="HRL30" s="103"/>
      <c r="HRM30" s="103"/>
      <c r="HRN30" s="103"/>
      <c r="HRO30" s="103"/>
      <c r="HRP30" s="103"/>
      <c r="HRQ30" s="103"/>
      <c r="HRR30" s="103"/>
      <c r="HRS30" s="103"/>
      <c r="HRT30" s="103"/>
      <c r="HRU30" s="103"/>
      <c r="HRV30" s="103"/>
      <c r="HRW30" s="103"/>
      <c r="HRX30" s="103"/>
      <c r="HRY30" s="103"/>
      <c r="HRZ30" s="103"/>
      <c r="HSA30" s="103"/>
      <c r="HSB30" s="103"/>
      <c r="HSC30" s="103"/>
      <c r="HSD30" s="103"/>
      <c r="HSE30" s="103"/>
      <c r="HSF30" s="103"/>
      <c r="HSG30" s="103"/>
      <c r="HSH30" s="103"/>
      <c r="HSI30" s="103"/>
      <c r="HSJ30" s="103"/>
      <c r="HSK30" s="103"/>
      <c r="HSL30" s="103"/>
      <c r="HSM30" s="103"/>
      <c r="HSN30" s="103"/>
      <c r="HSO30" s="103"/>
      <c r="HSP30" s="103"/>
      <c r="HSQ30" s="103"/>
      <c r="HSR30" s="103"/>
      <c r="HSS30" s="103"/>
      <c r="HST30" s="103"/>
      <c r="HSU30" s="103"/>
      <c r="HSV30" s="103"/>
      <c r="HSW30" s="103"/>
      <c r="HSX30" s="103"/>
      <c r="HSY30" s="103"/>
      <c r="HSZ30" s="103"/>
      <c r="HTA30" s="103"/>
      <c r="HTB30" s="103"/>
      <c r="HTC30" s="103"/>
      <c r="HTD30" s="103"/>
      <c r="HTE30" s="103"/>
      <c r="HTF30" s="103"/>
      <c r="HTG30" s="103"/>
      <c r="HTH30" s="103"/>
      <c r="HTI30" s="103"/>
      <c r="HTJ30" s="103"/>
      <c r="HTK30" s="103"/>
      <c r="HTL30" s="103"/>
      <c r="HTM30" s="103"/>
      <c r="HTN30" s="103"/>
      <c r="HTO30" s="103"/>
      <c r="HTP30" s="103"/>
      <c r="HTQ30" s="103"/>
      <c r="HTR30" s="103"/>
      <c r="HTS30" s="103"/>
      <c r="HTT30" s="103"/>
      <c r="HTU30" s="103"/>
      <c r="HTV30" s="103"/>
      <c r="HTW30" s="103"/>
      <c r="HTX30" s="103"/>
      <c r="HTY30" s="103"/>
      <c r="HTZ30" s="103"/>
      <c r="HUA30" s="103"/>
      <c r="HUB30" s="103"/>
      <c r="HUC30" s="103"/>
      <c r="HUD30" s="103"/>
      <c r="HUE30" s="103"/>
      <c r="HUF30" s="103"/>
      <c r="HUG30" s="103"/>
      <c r="HUH30" s="103"/>
      <c r="HUI30" s="103"/>
      <c r="HUJ30" s="103"/>
      <c r="HUK30" s="103"/>
      <c r="HUL30" s="103"/>
      <c r="HUM30" s="103"/>
      <c r="HUN30" s="103"/>
      <c r="HUO30" s="103"/>
      <c r="HUP30" s="103"/>
      <c r="HUQ30" s="103"/>
      <c r="HUR30" s="103"/>
      <c r="HUS30" s="103"/>
      <c r="HUT30" s="103"/>
      <c r="HUU30" s="103"/>
      <c r="HUV30" s="103"/>
      <c r="HUW30" s="103"/>
      <c r="HUX30" s="103"/>
      <c r="HUY30" s="103"/>
      <c r="HUZ30" s="103"/>
      <c r="HVA30" s="103"/>
      <c r="HVB30" s="103"/>
      <c r="HVC30" s="103"/>
      <c r="HVD30" s="103"/>
      <c r="HVE30" s="103"/>
      <c r="HVF30" s="103"/>
      <c r="HVG30" s="103"/>
      <c r="HVH30" s="103"/>
      <c r="HVI30" s="103"/>
      <c r="HVJ30" s="103"/>
      <c r="HVK30" s="103"/>
      <c r="HVL30" s="103"/>
      <c r="HVM30" s="103"/>
      <c r="HVN30" s="103"/>
      <c r="HVO30" s="103"/>
      <c r="HVP30" s="103"/>
      <c r="HVQ30" s="103"/>
      <c r="HVR30" s="103"/>
      <c r="HVS30" s="103"/>
      <c r="HVT30" s="103"/>
      <c r="HVU30" s="103"/>
      <c r="HVV30" s="103"/>
      <c r="HVW30" s="103"/>
      <c r="HVX30" s="103"/>
      <c r="HVY30" s="103"/>
      <c r="HVZ30" s="103"/>
      <c r="HWA30" s="103"/>
      <c r="HWB30" s="103"/>
      <c r="HWC30" s="103"/>
      <c r="HWD30" s="103"/>
      <c r="HWE30" s="103"/>
      <c r="HWF30" s="103"/>
      <c r="HWG30" s="103"/>
      <c r="HWH30" s="103"/>
      <c r="HWI30" s="103"/>
      <c r="HWJ30" s="103"/>
      <c r="HWK30" s="103"/>
      <c r="HWL30" s="103"/>
      <c r="HWM30" s="103"/>
      <c r="HWN30" s="103"/>
      <c r="HWO30" s="103"/>
      <c r="HWP30" s="103"/>
      <c r="HWQ30" s="103"/>
      <c r="HWR30" s="103"/>
      <c r="HWS30" s="103"/>
      <c r="HWT30" s="103"/>
      <c r="HWU30" s="103"/>
      <c r="HWV30" s="103"/>
      <c r="HWW30" s="103"/>
      <c r="HWX30" s="103"/>
      <c r="HWY30" s="103"/>
      <c r="HWZ30" s="103"/>
      <c r="HXA30" s="103"/>
      <c r="HXB30" s="103"/>
      <c r="HXC30" s="103"/>
      <c r="HXD30" s="103"/>
      <c r="HXE30" s="103"/>
      <c r="HXF30" s="103"/>
      <c r="HXG30" s="103"/>
      <c r="HXH30" s="103"/>
      <c r="HXI30" s="103"/>
      <c r="HXJ30" s="103"/>
      <c r="HXK30" s="103"/>
      <c r="HXL30" s="103"/>
      <c r="HXM30" s="103"/>
      <c r="HXN30" s="103"/>
      <c r="HXO30" s="103"/>
      <c r="HXP30" s="103"/>
      <c r="HXQ30" s="103"/>
      <c r="HXR30" s="103"/>
      <c r="HXS30" s="103"/>
      <c r="HXT30" s="103"/>
      <c r="HXU30" s="103"/>
      <c r="HXV30" s="103"/>
      <c r="HXW30" s="103"/>
      <c r="HXX30" s="103"/>
      <c r="HXY30" s="103"/>
      <c r="HXZ30" s="103"/>
      <c r="HYA30" s="103"/>
      <c r="HYB30" s="103"/>
      <c r="HYC30" s="103"/>
      <c r="HYD30" s="103"/>
      <c r="HYE30" s="103"/>
      <c r="HYF30" s="103"/>
      <c r="HYG30" s="103"/>
      <c r="HYH30" s="103"/>
      <c r="HYI30" s="103"/>
      <c r="HYJ30" s="103"/>
      <c r="HYK30" s="103"/>
      <c r="HYL30" s="103"/>
      <c r="HYM30" s="103"/>
      <c r="HYN30" s="103"/>
      <c r="HYO30" s="103"/>
      <c r="HYP30" s="103"/>
      <c r="HYQ30" s="103"/>
      <c r="HYR30" s="103"/>
      <c r="HYS30" s="103"/>
      <c r="HYT30" s="103"/>
      <c r="HYU30" s="103"/>
      <c r="HYV30" s="103"/>
      <c r="HYW30" s="103"/>
      <c r="HYX30" s="103"/>
      <c r="HYY30" s="103"/>
      <c r="HYZ30" s="103"/>
      <c r="HZA30" s="103"/>
      <c r="HZB30" s="103"/>
      <c r="HZC30" s="103"/>
      <c r="HZD30" s="103"/>
      <c r="HZE30" s="103"/>
      <c r="HZF30" s="103"/>
      <c r="HZG30" s="103"/>
      <c r="HZH30" s="103"/>
      <c r="HZI30" s="103"/>
      <c r="HZJ30" s="103"/>
      <c r="HZK30" s="103"/>
      <c r="HZL30" s="103"/>
      <c r="HZM30" s="103"/>
      <c r="HZN30" s="103"/>
      <c r="HZO30" s="103"/>
      <c r="HZP30" s="103"/>
      <c r="HZQ30" s="103"/>
      <c r="HZR30" s="103"/>
      <c r="HZS30" s="103"/>
      <c r="HZT30" s="103"/>
      <c r="HZU30" s="103"/>
      <c r="HZV30" s="103"/>
      <c r="HZW30" s="103"/>
      <c r="HZX30" s="103"/>
      <c r="HZY30" s="103"/>
      <c r="HZZ30" s="103"/>
      <c r="IAA30" s="103"/>
      <c r="IAB30" s="103"/>
      <c r="IAC30" s="103"/>
      <c r="IAD30" s="103"/>
      <c r="IAE30" s="103"/>
      <c r="IAF30" s="103"/>
      <c r="IAG30" s="103"/>
      <c r="IAH30" s="103"/>
      <c r="IAI30" s="103"/>
      <c r="IAJ30" s="103"/>
      <c r="IAK30" s="103"/>
      <c r="IAL30" s="103"/>
      <c r="IAM30" s="103"/>
      <c r="IAN30" s="103"/>
      <c r="IAO30" s="103"/>
      <c r="IAP30" s="103"/>
      <c r="IAQ30" s="103"/>
      <c r="IAR30" s="103"/>
      <c r="IAS30" s="103"/>
      <c r="IAT30" s="103"/>
      <c r="IAU30" s="103"/>
      <c r="IAV30" s="103"/>
      <c r="IAW30" s="103"/>
      <c r="IAX30" s="103"/>
      <c r="IAY30" s="103"/>
      <c r="IAZ30" s="103"/>
      <c r="IBA30" s="103"/>
      <c r="IBB30" s="103"/>
      <c r="IBC30" s="103"/>
      <c r="IBD30" s="103"/>
      <c r="IBE30" s="103"/>
      <c r="IBF30" s="103"/>
      <c r="IBG30" s="103"/>
      <c r="IBH30" s="103"/>
      <c r="IBI30" s="103"/>
      <c r="IBJ30" s="103"/>
      <c r="IBK30" s="103"/>
      <c r="IBL30" s="103"/>
      <c r="IBM30" s="103"/>
      <c r="IBN30" s="103"/>
      <c r="IBO30" s="103"/>
      <c r="IBP30" s="103"/>
      <c r="IBQ30" s="103"/>
      <c r="IBR30" s="103"/>
      <c r="IBS30" s="103"/>
      <c r="IBT30" s="103"/>
      <c r="IBU30" s="103"/>
      <c r="IBV30" s="103"/>
      <c r="IBW30" s="103"/>
      <c r="IBX30" s="103"/>
      <c r="IBY30" s="103"/>
      <c r="IBZ30" s="103"/>
      <c r="ICA30" s="103"/>
      <c r="ICB30" s="103"/>
      <c r="ICC30" s="103"/>
      <c r="ICD30" s="103"/>
      <c r="ICE30" s="103"/>
      <c r="ICF30" s="103"/>
      <c r="ICG30" s="103"/>
      <c r="ICH30" s="103"/>
      <c r="ICI30" s="103"/>
      <c r="ICJ30" s="103"/>
      <c r="ICK30" s="103"/>
      <c r="ICL30" s="103"/>
      <c r="ICM30" s="103"/>
      <c r="ICN30" s="103"/>
      <c r="ICO30" s="103"/>
      <c r="ICP30" s="103"/>
      <c r="ICQ30" s="103"/>
      <c r="ICR30" s="103"/>
      <c r="ICS30" s="103"/>
      <c r="ICT30" s="103"/>
      <c r="ICU30" s="103"/>
      <c r="ICV30" s="103"/>
      <c r="ICW30" s="103"/>
      <c r="ICX30" s="103"/>
      <c r="ICY30" s="103"/>
      <c r="ICZ30" s="103"/>
      <c r="IDA30" s="103"/>
      <c r="IDB30" s="103"/>
      <c r="IDC30" s="103"/>
      <c r="IDD30" s="103"/>
      <c r="IDE30" s="103"/>
      <c r="IDF30" s="103"/>
      <c r="IDG30" s="103"/>
      <c r="IDH30" s="103"/>
      <c r="IDI30" s="103"/>
      <c r="IDJ30" s="103"/>
      <c r="IDK30" s="103"/>
      <c r="IDL30" s="103"/>
      <c r="IDM30" s="103"/>
      <c r="IDN30" s="103"/>
      <c r="IDO30" s="103"/>
      <c r="IDP30" s="103"/>
      <c r="IDQ30" s="103"/>
      <c r="IDR30" s="103"/>
      <c r="IDS30" s="103"/>
      <c r="IDT30" s="103"/>
      <c r="IDU30" s="103"/>
      <c r="IDV30" s="103"/>
      <c r="IDW30" s="103"/>
      <c r="IDX30" s="103"/>
      <c r="IDY30" s="103"/>
      <c r="IDZ30" s="103"/>
      <c r="IEA30" s="103"/>
      <c r="IEB30" s="103"/>
      <c r="IEC30" s="103"/>
      <c r="IED30" s="103"/>
      <c r="IEE30" s="103"/>
      <c r="IEF30" s="103"/>
      <c r="IEG30" s="103"/>
      <c r="IEH30" s="103"/>
      <c r="IEI30" s="103"/>
      <c r="IEJ30" s="103"/>
      <c r="IEK30" s="103"/>
      <c r="IEL30" s="103"/>
      <c r="IEM30" s="103"/>
      <c r="IEN30" s="103"/>
      <c r="IEO30" s="103"/>
      <c r="IEP30" s="103"/>
      <c r="IEQ30" s="103"/>
      <c r="IER30" s="103"/>
      <c r="IES30" s="103"/>
      <c r="IET30" s="103"/>
      <c r="IEU30" s="103"/>
      <c r="IEV30" s="103"/>
      <c r="IEW30" s="103"/>
      <c r="IEX30" s="103"/>
      <c r="IEY30" s="103"/>
      <c r="IEZ30" s="103"/>
      <c r="IFA30" s="103"/>
      <c r="IFB30" s="103"/>
      <c r="IFC30" s="103"/>
      <c r="IFD30" s="103"/>
      <c r="IFE30" s="103"/>
      <c r="IFF30" s="103"/>
      <c r="IFG30" s="103"/>
      <c r="IFH30" s="103"/>
      <c r="IFI30" s="103"/>
      <c r="IFJ30" s="103"/>
      <c r="IFK30" s="103"/>
      <c r="IFL30" s="103"/>
      <c r="IFM30" s="103"/>
      <c r="IFN30" s="103"/>
      <c r="IFO30" s="103"/>
      <c r="IFP30" s="103"/>
      <c r="IFQ30" s="103"/>
      <c r="IFR30" s="103"/>
      <c r="IFS30" s="103"/>
      <c r="IFT30" s="103"/>
      <c r="IFU30" s="103"/>
      <c r="IFV30" s="103"/>
      <c r="IFW30" s="103"/>
      <c r="IFX30" s="103"/>
      <c r="IFY30" s="103"/>
      <c r="IFZ30" s="103"/>
      <c r="IGA30" s="103"/>
      <c r="IGB30" s="103"/>
      <c r="IGC30" s="103"/>
      <c r="IGD30" s="103"/>
      <c r="IGE30" s="103"/>
      <c r="IGF30" s="103"/>
      <c r="IGG30" s="103"/>
      <c r="IGH30" s="103"/>
      <c r="IGI30" s="103"/>
      <c r="IGJ30" s="103"/>
      <c r="IGK30" s="103"/>
      <c r="IGL30" s="103"/>
      <c r="IGM30" s="103"/>
      <c r="IGN30" s="103"/>
      <c r="IGO30" s="103"/>
      <c r="IGP30" s="103"/>
      <c r="IGQ30" s="103"/>
      <c r="IGR30" s="103"/>
      <c r="IGS30" s="103"/>
      <c r="IGT30" s="103"/>
      <c r="IGU30" s="103"/>
      <c r="IGV30" s="103"/>
      <c r="IGW30" s="103"/>
      <c r="IGX30" s="103"/>
      <c r="IGY30" s="103"/>
      <c r="IGZ30" s="103"/>
      <c r="IHA30" s="103"/>
      <c r="IHB30" s="103"/>
      <c r="IHC30" s="103"/>
      <c r="IHD30" s="103"/>
      <c r="IHE30" s="103"/>
      <c r="IHF30" s="103"/>
      <c r="IHG30" s="103"/>
      <c r="IHH30" s="103"/>
      <c r="IHI30" s="103"/>
      <c r="IHJ30" s="103"/>
      <c r="IHK30" s="103"/>
      <c r="IHL30" s="103"/>
      <c r="IHM30" s="103"/>
      <c r="IHN30" s="103"/>
      <c r="IHO30" s="103"/>
      <c r="IHP30" s="103"/>
      <c r="IHQ30" s="103"/>
      <c r="IHR30" s="103"/>
      <c r="IHS30" s="103"/>
      <c r="IHT30" s="103"/>
      <c r="IHU30" s="103"/>
      <c r="IHV30" s="103"/>
      <c r="IHW30" s="103"/>
      <c r="IHX30" s="103"/>
      <c r="IHY30" s="103"/>
      <c r="IHZ30" s="103"/>
      <c r="IIA30" s="103"/>
      <c r="IIB30" s="103"/>
      <c r="IIC30" s="103"/>
      <c r="IID30" s="103"/>
      <c r="IIE30" s="103"/>
      <c r="IIF30" s="103"/>
      <c r="IIG30" s="103"/>
      <c r="IIH30" s="103"/>
      <c r="III30" s="103"/>
      <c r="IIJ30" s="103"/>
      <c r="IIK30" s="103"/>
      <c r="IIL30" s="103"/>
      <c r="IIM30" s="103"/>
      <c r="IIN30" s="103"/>
      <c r="IIO30" s="103"/>
      <c r="IIP30" s="103"/>
      <c r="IIQ30" s="103"/>
      <c r="IIR30" s="103"/>
      <c r="IIS30" s="103"/>
      <c r="IIT30" s="103"/>
      <c r="IIU30" s="103"/>
      <c r="IIV30" s="103"/>
      <c r="IIW30" s="103"/>
      <c r="IIX30" s="103"/>
      <c r="IIY30" s="103"/>
      <c r="IIZ30" s="103"/>
      <c r="IJA30" s="103"/>
      <c r="IJB30" s="103"/>
      <c r="IJC30" s="103"/>
      <c r="IJD30" s="103"/>
      <c r="IJE30" s="103"/>
      <c r="IJF30" s="103"/>
      <c r="IJG30" s="103"/>
      <c r="IJH30" s="103"/>
      <c r="IJI30" s="103"/>
      <c r="IJJ30" s="103"/>
      <c r="IJK30" s="103"/>
      <c r="IJL30" s="103"/>
      <c r="IJM30" s="103"/>
      <c r="IJN30" s="103"/>
      <c r="IJO30" s="103"/>
      <c r="IJP30" s="103"/>
      <c r="IJQ30" s="103"/>
      <c r="IJR30" s="103"/>
      <c r="IJS30" s="103"/>
      <c r="IJT30" s="103"/>
      <c r="IJU30" s="103"/>
      <c r="IJV30" s="103"/>
      <c r="IJW30" s="103"/>
      <c r="IJX30" s="103"/>
      <c r="IJY30" s="103"/>
      <c r="IJZ30" s="103"/>
      <c r="IKA30" s="103"/>
      <c r="IKB30" s="103"/>
      <c r="IKC30" s="103"/>
      <c r="IKD30" s="103"/>
      <c r="IKE30" s="103"/>
      <c r="IKF30" s="103"/>
      <c r="IKG30" s="103"/>
      <c r="IKH30" s="103"/>
      <c r="IKI30" s="103"/>
      <c r="IKJ30" s="103"/>
      <c r="IKK30" s="103"/>
      <c r="IKL30" s="103"/>
      <c r="IKM30" s="103"/>
      <c r="IKN30" s="103"/>
      <c r="IKO30" s="103"/>
      <c r="IKP30" s="103"/>
      <c r="IKQ30" s="103"/>
      <c r="IKR30" s="103"/>
      <c r="IKS30" s="103"/>
      <c r="IKT30" s="103"/>
      <c r="IKU30" s="103"/>
      <c r="IKV30" s="103"/>
      <c r="IKW30" s="103"/>
      <c r="IKX30" s="103"/>
      <c r="IKY30" s="103"/>
      <c r="IKZ30" s="103"/>
      <c r="ILA30" s="103"/>
      <c r="ILB30" s="103"/>
      <c r="ILC30" s="103"/>
      <c r="ILD30" s="103"/>
      <c r="ILE30" s="103"/>
      <c r="ILF30" s="103"/>
      <c r="ILG30" s="103"/>
      <c r="ILH30" s="103"/>
      <c r="ILI30" s="103"/>
      <c r="ILJ30" s="103"/>
      <c r="ILK30" s="103"/>
      <c r="ILL30" s="103"/>
      <c r="ILM30" s="103"/>
      <c r="ILN30" s="103"/>
      <c r="ILO30" s="103"/>
      <c r="ILP30" s="103"/>
      <c r="ILQ30" s="103"/>
      <c r="ILR30" s="103"/>
      <c r="ILS30" s="103"/>
      <c r="ILT30" s="103"/>
      <c r="ILU30" s="103"/>
      <c r="ILV30" s="103"/>
      <c r="ILW30" s="103"/>
      <c r="ILX30" s="103"/>
      <c r="ILY30" s="103"/>
      <c r="ILZ30" s="103"/>
      <c r="IMA30" s="103"/>
      <c r="IMB30" s="103"/>
      <c r="IMC30" s="103"/>
      <c r="IMD30" s="103"/>
      <c r="IME30" s="103"/>
      <c r="IMF30" s="103"/>
      <c r="IMG30" s="103"/>
      <c r="IMH30" s="103"/>
      <c r="IMI30" s="103"/>
      <c r="IMJ30" s="103"/>
      <c r="IMK30" s="103"/>
      <c r="IML30" s="103"/>
      <c r="IMM30" s="103"/>
      <c r="IMN30" s="103"/>
      <c r="IMO30" s="103"/>
      <c r="IMP30" s="103"/>
      <c r="IMQ30" s="103"/>
      <c r="IMR30" s="103"/>
      <c r="IMS30" s="103"/>
      <c r="IMT30" s="103"/>
      <c r="IMU30" s="103"/>
      <c r="IMV30" s="103"/>
      <c r="IMW30" s="103"/>
      <c r="IMX30" s="103"/>
      <c r="IMY30" s="103"/>
      <c r="IMZ30" s="103"/>
      <c r="INA30" s="103"/>
      <c r="INB30" s="103"/>
      <c r="INC30" s="103"/>
      <c r="IND30" s="103"/>
      <c r="INE30" s="103"/>
      <c r="INF30" s="103"/>
      <c r="ING30" s="103"/>
      <c r="INH30" s="103"/>
      <c r="INI30" s="103"/>
      <c r="INJ30" s="103"/>
      <c r="INK30" s="103"/>
      <c r="INL30" s="103"/>
      <c r="INM30" s="103"/>
      <c r="INN30" s="103"/>
      <c r="INO30" s="103"/>
      <c r="INP30" s="103"/>
      <c r="INQ30" s="103"/>
      <c r="INR30" s="103"/>
      <c r="INS30" s="103"/>
      <c r="INT30" s="103"/>
      <c r="INU30" s="103"/>
      <c r="INV30" s="103"/>
      <c r="INW30" s="103"/>
      <c r="INX30" s="103"/>
      <c r="INY30" s="103"/>
      <c r="INZ30" s="103"/>
      <c r="IOA30" s="103"/>
      <c r="IOB30" s="103"/>
      <c r="IOC30" s="103"/>
      <c r="IOD30" s="103"/>
      <c r="IOE30" s="103"/>
      <c r="IOF30" s="103"/>
      <c r="IOG30" s="103"/>
      <c r="IOH30" s="103"/>
      <c r="IOI30" s="103"/>
      <c r="IOJ30" s="103"/>
      <c r="IOK30" s="103"/>
      <c r="IOL30" s="103"/>
      <c r="IOM30" s="103"/>
      <c r="ION30" s="103"/>
      <c r="IOO30" s="103"/>
      <c r="IOP30" s="103"/>
      <c r="IOQ30" s="103"/>
      <c r="IOR30" s="103"/>
      <c r="IOS30" s="103"/>
      <c r="IOT30" s="103"/>
      <c r="IOU30" s="103"/>
      <c r="IOV30" s="103"/>
      <c r="IOW30" s="103"/>
      <c r="IOX30" s="103"/>
      <c r="IOY30" s="103"/>
      <c r="IOZ30" s="103"/>
      <c r="IPA30" s="103"/>
      <c r="IPB30" s="103"/>
      <c r="IPC30" s="103"/>
      <c r="IPD30" s="103"/>
      <c r="IPE30" s="103"/>
      <c r="IPF30" s="103"/>
      <c r="IPG30" s="103"/>
      <c r="IPH30" s="103"/>
      <c r="IPI30" s="103"/>
      <c r="IPJ30" s="103"/>
      <c r="IPK30" s="103"/>
      <c r="IPL30" s="103"/>
      <c r="IPM30" s="103"/>
      <c r="IPN30" s="103"/>
      <c r="IPO30" s="103"/>
      <c r="IPP30" s="103"/>
      <c r="IPQ30" s="103"/>
      <c r="IPR30" s="103"/>
      <c r="IPS30" s="103"/>
      <c r="IPT30" s="103"/>
      <c r="IPU30" s="103"/>
      <c r="IPV30" s="103"/>
      <c r="IPW30" s="103"/>
      <c r="IPX30" s="103"/>
      <c r="IPY30" s="103"/>
      <c r="IPZ30" s="103"/>
      <c r="IQA30" s="103"/>
      <c r="IQB30" s="103"/>
      <c r="IQC30" s="103"/>
      <c r="IQD30" s="103"/>
      <c r="IQE30" s="103"/>
      <c r="IQF30" s="103"/>
      <c r="IQG30" s="103"/>
      <c r="IQH30" s="103"/>
      <c r="IQI30" s="103"/>
      <c r="IQJ30" s="103"/>
      <c r="IQK30" s="103"/>
      <c r="IQL30" s="103"/>
      <c r="IQM30" s="103"/>
      <c r="IQN30" s="103"/>
      <c r="IQO30" s="103"/>
      <c r="IQP30" s="103"/>
      <c r="IQQ30" s="103"/>
      <c r="IQR30" s="103"/>
      <c r="IQS30" s="103"/>
      <c r="IQT30" s="103"/>
      <c r="IQU30" s="103"/>
      <c r="IQV30" s="103"/>
      <c r="IQW30" s="103"/>
      <c r="IQX30" s="103"/>
      <c r="IQY30" s="103"/>
      <c r="IQZ30" s="103"/>
      <c r="IRA30" s="103"/>
      <c r="IRB30" s="103"/>
      <c r="IRC30" s="103"/>
      <c r="IRD30" s="103"/>
      <c r="IRE30" s="103"/>
      <c r="IRF30" s="103"/>
      <c r="IRG30" s="103"/>
      <c r="IRH30" s="103"/>
      <c r="IRI30" s="103"/>
      <c r="IRJ30" s="103"/>
      <c r="IRK30" s="103"/>
      <c r="IRL30" s="103"/>
      <c r="IRM30" s="103"/>
      <c r="IRN30" s="103"/>
      <c r="IRO30" s="103"/>
      <c r="IRP30" s="103"/>
      <c r="IRQ30" s="103"/>
      <c r="IRR30" s="103"/>
      <c r="IRS30" s="103"/>
      <c r="IRT30" s="103"/>
      <c r="IRU30" s="103"/>
      <c r="IRV30" s="103"/>
      <c r="IRW30" s="103"/>
      <c r="IRX30" s="103"/>
      <c r="IRY30" s="103"/>
      <c r="IRZ30" s="103"/>
      <c r="ISA30" s="103"/>
      <c r="ISB30" s="103"/>
      <c r="ISC30" s="103"/>
      <c r="ISD30" s="103"/>
      <c r="ISE30" s="103"/>
      <c r="ISF30" s="103"/>
      <c r="ISG30" s="103"/>
      <c r="ISH30" s="103"/>
      <c r="ISI30" s="103"/>
      <c r="ISJ30" s="103"/>
      <c r="ISK30" s="103"/>
      <c r="ISL30" s="103"/>
      <c r="ISM30" s="103"/>
      <c r="ISN30" s="103"/>
      <c r="ISO30" s="103"/>
      <c r="ISP30" s="103"/>
      <c r="ISQ30" s="103"/>
      <c r="ISR30" s="103"/>
      <c r="ISS30" s="103"/>
      <c r="IST30" s="103"/>
      <c r="ISU30" s="103"/>
      <c r="ISV30" s="103"/>
      <c r="ISW30" s="103"/>
      <c r="ISX30" s="103"/>
      <c r="ISY30" s="103"/>
      <c r="ISZ30" s="103"/>
      <c r="ITA30" s="103"/>
      <c r="ITB30" s="103"/>
      <c r="ITC30" s="103"/>
      <c r="ITD30" s="103"/>
      <c r="ITE30" s="103"/>
      <c r="ITF30" s="103"/>
      <c r="ITG30" s="103"/>
      <c r="ITH30" s="103"/>
      <c r="ITI30" s="103"/>
      <c r="ITJ30" s="103"/>
      <c r="ITK30" s="103"/>
      <c r="ITL30" s="103"/>
      <c r="ITM30" s="103"/>
      <c r="ITN30" s="103"/>
      <c r="ITO30" s="103"/>
      <c r="ITP30" s="103"/>
      <c r="ITQ30" s="103"/>
      <c r="ITR30" s="103"/>
      <c r="ITS30" s="103"/>
      <c r="ITT30" s="103"/>
      <c r="ITU30" s="103"/>
      <c r="ITV30" s="103"/>
      <c r="ITW30" s="103"/>
      <c r="ITX30" s="103"/>
      <c r="ITY30" s="103"/>
      <c r="ITZ30" s="103"/>
      <c r="IUA30" s="103"/>
      <c r="IUB30" s="103"/>
      <c r="IUC30" s="103"/>
      <c r="IUD30" s="103"/>
      <c r="IUE30" s="103"/>
      <c r="IUF30" s="103"/>
      <c r="IUG30" s="103"/>
      <c r="IUH30" s="103"/>
      <c r="IUI30" s="103"/>
      <c r="IUJ30" s="103"/>
      <c r="IUK30" s="103"/>
      <c r="IUL30" s="103"/>
      <c r="IUM30" s="103"/>
      <c r="IUN30" s="103"/>
      <c r="IUO30" s="103"/>
      <c r="IUP30" s="103"/>
      <c r="IUQ30" s="103"/>
      <c r="IUR30" s="103"/>
      <c r="IUS30" s="103"/>
      <c r="IUT30" s="103"/>
      <c r="IUU30" s="103"/>
      <c r="IUV30" s="103"/>
      <c r="IUW30" s="103"/>
      <c r="IUX30" s="103"/>
      <c r="IUY30" s="103"/>
      <c r="IUZ30" s="103"/>
      <c r="IVA30" s="103"/>
      <c r="IVB30" s="103"/>
      <c r="IVC30" s="103"/>
      <c r="IVD30" s="103"/>
      <c r="IVE30" s="103"/>
      <c r="IVF30" s="103"/>
      <c r="IVG30" s="103"/>
      <c r="IVH30" s="103"/>
      <c r="IVI30" s="103"/>
      <c r="IVJ30" s="103"/>
      <c r="IVK30" s="103"/>
      <c r="IVL30" s="103"/>
      <c r="IVM30" s="103"/>
      <c r="IVN30" s="103"/>
      <c r="IVO30" s="103"/>
      <c r="IVP30" s="103"/>
      <c r="IVQ30" s="103"/>
      <c r="IVR30" s="103"/>
      <c r="IVS30" s="103"/>
      <c r="IVT30" s="103"/>
      <c r="IVU30" s="103"/>
      <c r="IVV30" s="103"/>
      <c r="IVW30" s="103"/>
      <c r="IVX30" s="103"/>
      <c r="IVY30" s="103"/>
      <c r="IVZ30" s="103"/>
      <c r="IWA30" s="103"/>
      <c r="IWB30" s="103"/>
      <c r="IWC30" s="103"/>
      <c r="IWD30" s="103"/>
      <c r="IWE30" s="103"/>
      <c r="IWF30" s="103"/>
      <c r="IWG30" s="103"/>
      <c r="IWH30" s="103"/>
      <c r="IWI30" s="103"/>
      <c r="IWJ30" s="103"/>
      <c r="IWK30" s="103"/>
      <c r="IWL30" s="103"/>
      <c r="IWM30" s="103"/>
      <c r="IWN30" s="103"/>
      <c r="IWO30" s="103"/>
      <c r="IWP30" s="103"/>
      <c r="IWQ30" s="103"/>
      <c r="IWR30" s="103"/>
      <c r="IWS30" s="103"/>
      <c r="IWT30" s="103"/>
      <c r="IWU30" s="103"/>
      <c r="IWV30" s="103"/>
      <c r="IWW30" s="103"/>
      <c r="IWX30" s="103"/>
      <c r="IWY30" s="103"/>
      <c r="IWZ30" s="103"/>
      <c r="IXA30" s="103"/>
      <c r="IXB30" s="103"/>
      <c r="IXC30" s="103"/>
      <c r="IXD30" s="103"/>
      <c r="IXE30" s="103"/>
      <c r="IXF30" s="103"/>
      <c r="IXG30" s="103"/>
      <c r="IXH30" s="103"/>
      <c r="IXI30" s="103"/>
      <c r="IXJ30" s="103"/>
      <c r="IXK30" s="103"/>
      <c r="IXL30" s="103"/>
      <c r="IXM30" s="103"/>
      <c r="IXN30" s="103"/>
      <c r="IXO30" s="103"/>
      <c r="IXP30" s="103"/>
      <c r="IXQ30" s="103"/>
      <c r="IXR30" s="103"/>
      <c r="IXS30" s="103"/>
      <c r="IXT30" s="103"/>
      <c r="IXU30" s="103"/>
      <c r="IXV30" s="103"/>
      <c r="IXW30" s="103"/>
      <c r="IXX30" s="103"/>
      <c r="IXY30" s="103"/>
      <c r="IXZ30" s="103"/>
      <c r="IYA30" s="103"/>
      <c r="IYB30" s="103"/>
      <c r="IYC30" s="103"/>
      <c r="IYD30" s="103"/>
      <c r="IYE30" s="103"/>
      <c r="IYF30" s="103"/>
      <c r="IYG30" s="103"/>
      <c r="IYH30" s="103"/>
      <c r="IYI30" s="103"/>
      <c r="IYJ30" s="103"/>
      <c r="IYK30" s="103"/>
      <c r="IYL30" s="103"/>
      <c r="IYM30" s="103"/>
      <c r="IYN30" s="103"/>
      <c r="IYO30" s="103"/>
      <c r="IYP30" s="103"/>
      <c r="IYQ30" s="103"/>
      <c r="IYR30" s="103"/>
      <c r="IYS30" s="103"/>
      <c r="IYT30" s="103"/>
      <c r="IYU30" s="103"/>
      <c r="IYV30" s="103"/>
      <c r="IYW30" s="103"/>
      <c r="IYX30" s="103"/>
      <c r="IYY30" s="103"/>
      <c r="IYZ30" s="103"/>
      <c r="IZA30" s="103"/>
      <c r="IZB30" s="103"/>
      <c r="IZC30" s="103"/>
      <c r="IZD30" s="103"/>
      <c r="IZE30" s="103"/>
      <c r="IZF30" s="103"/>
      <c r="IZG30" s="103"/>
      <c r="IZH30" s="103"/>
      <c r="IZI30" s="103"/>
      <c r="IZJ30" s="103"/>
      <c r="IZK30" s="103"/>
      <c r="IZL30" s="103"/>
      <c r="IZM30" s="103"/>
      <c r="IZN30" s="103"/>
      <c r="IZO30" s="103"/>
      <c r="IZP30" s="103"/>
      <c r="IZQ30" s="103"/>
      <c r="IZR30" s="103"/>
      <c r="IZS30" s="103"/>
      <c r="IZT30" s="103"/>
      <c r="IZU30" s="103"/>
      <c r="IZV30" s="103"/>
      <c r="IZW30" s="103"/>
      <c r="IZX30" s="103"/>
      <c r="IZY30" s="103"/>
      <c r="IZZ30" s="103"/>
      <c r="JAA30" s="103"/>
      <c r="JAB30" s="103"/>
      <c r="JAC30" s="103"/>
      <c r="JAD30" s="103"/>
      <c r="JAE30" s="103"/>
      <c r="JAF30" s="103"/>
      <c r="JAG30" s="103"/>
      <c r="JAH30" s="103"/>
      <c r="JAI30" s="103"/>
      <c r="JAJ30" s="103"/>
      <c r="JAK30" s="103"/>
      <c r="JAL30" s="103"/>
      <c r="JAM30" s="103"/>
      <c r="JAN30" s="103"/>
      <c r="JAO30" s="103"/>
      <c r="JAP30" s="103"/>
      <c r="JAQ30" s="103"/>
      <c r="JAR30" s="103"/>
      <c r="JAS30" s="103"/>
      <c r="JAT30" s="103"/>
      <c r="JAU30" s="103"/>
      <c r="JAV30" s="103"/>
      <c r="JAW30" s="103"/>
      <c r="JAX30" s="103"/>
      <c r="JAY30" s="103"/>
      <c r="JAZ30" s="103"/>
      <c r="JBA30" s="103"/>
      <c r="JBB30" s="103"/>
      <c r="JBC30" s="103"/>
      <c r="JBD30" s="103"/>
      <c r="JBE30" s="103"/>
      <c r="JBF30" s="103"/>
      <c r="JBG30" s="103"/>
      <c r="JBH30" s="103"/>
      <c r="JBI30" s="103"/>
      <c r="JBJ30" s="103"/>
      <c r="JBK30" s="103"/>
      <c r="JBL30" s="103"/>
      <c r="JBM30" s="103"/>
      <c r="JBN30" s="103"/>
      <c r="JBO30" s="103"/>
      <c r="JBP30" s="103"/>
      <c r="JBQ30" s="103"/>
      <c r="JBR30" s="103"/>
      <c r="JBS30" s="103"/>
      <c r="JBT30" s="103"/>
      <c r="JBU30" s="103"/>
      <c r="JBV30" s="103"/>
      <c r="JBW30" s="103"/>
      <c r="JBX30" s="103"/>
      <c r="JBY30" s="103"/>
      <c r="JBZ30" s="103"/>
      <c r="JCA30" s="103"/>
      <c r="JCB30" s="103"/>
      <c r="JCC30" s="103"/>
      <c r="JCD30" s="103"/>
      <c r="JCE30" s="103"/>
      <c r="JCF30" s="103"/>
      <c r="JCG30" s="103"/>
      <c r="JCH30" s="103"/>
      <c r="JCI30" s="103"/>
      <c r="JCJ30" s="103"/>
      <c r="JCK30" s="103"/>
      <c r="JCL30" s="103"/>
      <c r="JCM30" s="103"/>
      <c r="JCN30" s="103"/>
      <c r="JCO30" s="103"/>
      <c r="JCP30" s="103"/>
      <c r="JCQ30" s="103"/>
      <c r="JCR30" s="103"/>
      <c r="JCS30" s="103"/>
      <c r="JCT30" s="103"/>
      <c r="JCU30" s="103"/>
      <c r="JCV30" s="103"/>
      <c r="JCW30" s="103"/>
      <c r="JCX30" s="103"/>
      <c r="JCY30" s="103"/>
      <c r="JCZ30" s="103"/>
      <c r="JDA30" s="103"/>
      <c r="JDB30" s="103"/>
      <c r="JDC30" s="103"/>
      <c r="JDD30" s="103"/>
      <c r="JDE30" s="103"/>
      <c r="JDF30" s="103"/>
      <c r="JDG30" s="103"/>
      <c r="JDH30" s="103"/>
      <c r="JDI30" s="103"/>
      <c r="JDJ30" s="103"/>
      <c r="JDK30" s="103"/>
      <c r="JDL30" s="103"/>
      <c r="JDM30" s="103"/>
      <c r="JDN30" s="103"/>
      <c r="JDO30" s="103"/>
      <c r="JDP30" s="103"/>
      <c r="JDQ30" s="103"/>
      <c r="JDR30" s="103"/>
      <c r="JDS30" s="103"/>
      <c r="JDT30" s="103"/>
      <c r="JDU30" s="103"/>
      <c r="JDV30" s="103"/>
      <c r="JDW30" s="103"/>
      <c r="JDX30" s="103"/>
      <c r="JDY30" s="103"/>
      <c r="JDZ30" s="103"/>
      <c r="JEA30" s="103"/>
      <c r="JEB30" s="103"/>
      <c r="JEC30" s="103"/>
      <c r="JED30" s="103"/>
      <c r="JEE30" s="103"/>
      <c r="JEF30" s="103"/>
      <c r="JEG30" s="103"/>
      <c r="JEH30" s="103"/>
      <c r="JEI30" s="103"/>
      <c r="JEJ30" s="103"/>
      <c r="JEK30" s="103"/>
      <c r="JEL30" s="103"/>
      <c r="JEM30" s="103"/>
      <c r="JEN30" s="103"/>
      <c r="JEO30" s="103"/>
      <c r="JEP30" s="103"/>
      <c r="JEQ30" s="103"/>
      <c r="JER30" s="103"/>
      <c r="JES30" s="103"/>
      <c r="JET30" s="103"/>
      <c r="JEU30" s="103"/>
      <c r="JEV30" s="103"/>
      <c r="JEW30" s="103"/>
      <c r="JEX30" s="103"/>
      <c r="JEY30" s="103"/>
      <c r="JEZ30" s="103"/>
      <c r="JFA30" s="103"/>
      <c r="JFB30" s="103"/>
      <c r="JFC30" s="103"/>
      <c r="JFD30" s="103"/>
      <c r="JFE30" s="103"/>
      <c r="JFF30" s="103"/>
      <c r="JFG30" s="103"/>
      <c r="JFH30" s="103"/>
      <c r="JFI30" s="103"/>
      <c r="JFJ30" s="103"/>
      <c r="JFK30" s="103"/>
      <c r="JFL30" s="103"/>
      <c r="JFM30" s="103"/>
      <c r="JFN30" s="103"/>
      <c r="JFO30" s="103"/>
      <c r="JFP30" s="103"/>
      <c r="JFQ30" s="103"/>
      <c r="JFR30" s="103"/>
      <c r="JFS30" s="103"/>
      <c r="JFT30" s="103"/>
      <c r="JFU30" s="103"/>
      <c r="JFV30" s="103"/>
      <c r="JFW30" s="103"/>
      <c r="JFX30" s="103"/>
      <c r="JFY30" s="103"/>
      <c r="JFZ30" s="103"/>
      <c r="JGA30" s="103"/>
      <c r="JGB30" s="103"/>
      <c r="JGC30" s="103"/>
      <c r="JGD30" s="103"/>
      <c r="JGE30" s="103"/>
      <c r="JGF30" s="103"/>
      <c r="JGG30" s="103"/>
      <c r="JGH30" s="103"/>
      <c r="JGI30" s="103"/>
      <c r="JGJ30" s="103"/>
      <c r="JGK30" s="103"/>
      <c r="JGL30" s="103"/>
      <c r="JGM30" s="103"/>
      <c r="JGN30" s="103"/>
      <c r="JGO30" s="103"/>
      <c r="JGP30" s="103"/>
      <c r="JGQ30" s="103"/>
      <c r="JGR30" s="103"/>
      <c r="JGS30" s="103"/>
      <c r="JGT30" s="103"/>
      <c r="JGU30" s="103"/>
      <c r="JGV30" s="103"/>
      <c r="JGW30" s="103"/>
      <c r="JGX30" s="103"/>
      <c r="JGY30" s="103"/>
      <c r="JGZ30" s="103"/>
      <c r="JHA30" s="103"/>
      <c r="JHB30" s="103"/>
      <c r="JHC30" s="103"/>
      <c r="JHD30" s="103"/>
      <c r="JHE30" s="103"/>
      <c r="JHF30" s="103"/>
      <c r="JHG30" s="103"/>
      <c r="JHH30" s="103"/>
      <c r="JHI30" s="103"/>
      <c r="JHJ30" s="103"/>
      <c r="JHK30" s="103"/>
      <c r="JHL30" s="103"/>
      <c r="JHM30" s="103"/>
      <c r="JHN30" s="103"/>
      <c r="JHO30" s="103"/>
      <c r="JHP30" s="103"/>
      <c r="JHQ30" s="103"/>
      <c r="JHR30" s="103"/>
      <c r="JHS30" s="103"/>
      <c r="JHT30" s="103"/>
      <c r="JHU30" s="103"/>
      <c r="JHV30" s="103"/>
      <c r="JHW30" s="103"/>
      <c r="JHX30" s="103"/>
      <c r="JHY30" s="103"/>
      <c r="JHZ30" s="103"/>
      <c r="JIA30" s="103"/>
      <c r="JIB30" s="103"/>
      <c r="JIC30" s="103"/>
      <c r="JID30" s="103"/>
      <c r="JIE30" s="103"/>
      <c r="JIF30" s="103"/>
      <c r="JIG30" s="103"/>
      <c r="JIH30" s="103"/>
      <c r="JII30" s="103"/>
      <c r="JIJ30" s="103"/>
      <c r="JIK30" s="103"/>
      <c r="JIL30" s="103"/>
      <c r="JIM30" s="103"/>
      <c r="JIN30" s="103"/>
      <c r="JIO30" s="103"/>
      <c r="JIP30" s="103"/>
      <c r="JIQ30" s="103"/>
      <c r="JIR30" s="103"/>
      <c r="JIS30" s="103"/>
      <c r="JIT30" s="103"/>
      <c r="JIU30" s="103"/>
      <c r="JIV30" s="103"/>
      <c r="JIW30" s="103"/>
      <c r="JIX30" s="103"/>
      <c r="JIY30" s="103"/>
      <c r="JIZ30" s="103"/>
      <c r="JJA30" s="103"/>
      <c r="JJB30" s="103"/>
      <c r="JJC30" s="103"/>
      <c r="JJD30" s="103"/>
      <c r="JJE30" s="103"/>
      <c r="JJF30" s="103"/>
      <c r="JJG30" s="103"/>
      <c r="JJH30" s="103"/>
      <c r="JJI30" s="103"/>
      <c r="JJJ30" s="103"/>
      <c r="JJK30" s="103"/>
      <c r="JJL30" s="103"/>
      <c r="JJM30" s="103"/>
      <c r="JJN30" s="103"/>
      <c r="JJO30" s="103"/>
      <c r="JJP30" s="103"/>
      <c r="JJQ30" s="103"/>
      <c r="JJR30" s="103"/>
      <c r="JJS30" s="103"/>
      <c r="JJT30" s="103"/>
      <c r="JJU30" s="103"/>
      <c r="JJV30" s="103"/>
      <c r="JJW30" s="103"/>
      <c r="JJX30" s="103"/>
      <c r="JJY30" s="103"/>
      <c r="JJZ30" s="103"/>
      <c r="JKA30" s="103"/>
      <c r="JKB30" s="103"/>
      <c r="JKC30" s="103"/>
      <c r="JKD30" s="103"/>
      <c r="JKE30" s="103"/>
      <c r="JKF30" s="103"/>
      <c r="JKG30" s="103"/>
      <c r="JKH30" s="103"/>
      <c r="JKI30" s="103"/>
      <c r="JKJ30" s="103"/>
      <c r="JKK30" s="103"/>
      <c r="JKL30" s="103"/>
      <c r="JKM30" s="103"/>
      <c r="JKN30" s="103"/>
      <c r="JKO30" s="103"/>
      <c r="JKP30" s="103"/>
      <c r="JKQ30" s="103"/>
      <c r="JKR30" s="103"/>
      <c r="JKS30" s="103"/>
      <c r="JKT30" s="103"/>
      <c r="JKU30" s="103"/>
      <c r="JKV30" s="103"/>
      <c r="JKW30" s="103"/>
      <c r="JKX30" s="103"/>
      <c r="JKY30" s="103"/>
      <c r="JKZ30" s="103"/>
      <c r="JLA30" s="103"/>
      <c r="JLB30" s="103"/>
      <c r="JLC30" s="103"/>
      <c r="JLD30" s="103"/>
      <c r="JLE30" s="103"/>
      <c r="JLF30" s="103"/>
      <c r="JLG30" s="103"/>
      <c r="JLH30" s="103"/>
      <c r="JLI30" s="103"/>
      <c r="JLJ30" s="103"/>
      <c r="JLK30" s="103"/>
      <c r="JLL30" s="103"/>
      <c r="JLM30" s="103"/>
      <c r="JLN30" s="103"/>
      <c r="JLO30" s="103"/>
      <c r="JLP30" s="103"/>
      <c r="JLQ30" s="103"/>
      <c r="JLR30" s="103"/>
      <c r="JLS30" s="103"/>
      <c r="JLT30" s="103"/>
      <c r="JLU30" s="103"/>
      <c r="JLV30" s="103"/>
      <c r="JLW30" s="103"/>
      <c r="JLX30" s="103"/>
      <c r="JLY30" s="103"/>
      <c r="JLZ30" s="103"/>
      <c r="JMA30" s="103"/>
      <c r="JMB30" s="103"/>
      <c r="JMC30" s="103"/>
      <c r="JMD30" s="103"/>
      <c r="JME30" s="103"/>
      <c r="JMF30" s="103"/>
      <c r="JMG30" s="103"/>
      <c r="JMH30" s="103"/>
      <c r="JMI30" s="103"/>
      <c r="JMJ30" s="103"/>
      <c r="JMK30" s="103"/>
      <c r="JML30" s="103"/>
      <c r="JMM30" s="103"/>
      <c r="JMN30" s="103"/>
      <c r="JMO30" s="103"/>
      <c r="JMP30" s="103"/>
      <c r="JMQ30" s="103"/>
      <c r="JMR30" s="103"/>
      <c r="JMS30" s="103"/>
      <c r="JMT30" s="103"/>
      <c r="JMU30" s="103"/>
      <c r="JMV30" s="103"/>
      <c r="JMW30" s="103"/>
      <c r="JMX30" s="103"/>
      <c r="JMY30" s="103"/>
      <c r="JMZ30" s="103"/>
      <c r="JNA30" s="103"/>
      <c r="JNB30" s="103"/>
      <c r="JNC30" s="103"/>
      <c r="JND30" s="103"/>
      <c r="JNE30" s="103"/>
      <c r="JNF30" s="103"/>
      <c r="JNG30" s="103"/>
      <c r="JNH30" s="103"/>
      <c r="JNI30" s="103"/>
      <c r="JNJ30" s="103"/>
      <c r="JNK30" s="103"/>
      <c r="JNL30" s="103"/>
      <c r="JNM30" s="103"/>
      <c r="JNN30" s="103"/>
      <c r="JNO30" s="103"/>
      <c r="JNP30" s="103"/>
      <c r="JNQ30" s="103"/>
      <c r="JNR30" s="103"/>
      <c r="JNS30" s="103"/>
      <c r="JNT30" s="103"/>
      <c r="JNU30" s="103"/>
      <c r="JNV30" s="103"/>
      <c r="JNW30" s="103"/>
      <c r="JNX30" s="103"/>
      <c r="JNY30" s="103"/>
      <c r="JNZ30" s="103"/>
      <c r="JOA30" s="103"/>
      <c r="JOB30" s="103"/>
      <c r="JOC30" s="103"/>
      <c r="JOD30" s="103"/>
      <c r="JOE30" s="103"/>
      <c r="JOF30" s="103"/>
      <c r="JOG30" s="103"/>
      <c r="JOH30" s="103"/>
      <c r="JOI30" s="103"/>
      <c r="JOJ30" s="103"/>
      <c r="JOK30" s="103"/>
      <c r="JOL30" s="103"/>
      <c r="JOM30" s="103"/>
      <c r="JON30" s="103"/>
      <c r="JOO30" s="103"/>
      <c r="JOP30" s="103"/>
      <c r="JOQ30" s="103"/>
      <c r="JOR30" s="103"/>
      <c r="JOS30" s="103"/>
      <c r="JOT30" s="103"/>
      <c r="JOU30" s="103"/>
      <c r="JOV30" s="103"/>
      <c r="JOW30" s="103"/>
      <c r="JOX30" s="103"/>
      <c r="JOY30" s="103"/>
      <c r="JOZ30" s="103"/>
      <c r="JPA30" s="103"/>
      <c r="JPB30" s="103"/>
      <c r="JPC30" s="103"/>
      <c r="JPD30" s="103"/>
      <c r="JPE30" s="103"/>
      <c r="JPF30" s="103"/>
      <c r="JPG30" s="103"/>
      <c r="JPH30" s="103"/>
      <c r="JPI30" s="103"/>
      <c r="JPJ30" s="103"/>
      <c r="JPK30" s="103"/>
      <c r="JPL30" s="103"/>
      <c r="JPM30" s="103"/>
      <c r="JPN30" s="103"/>
      <c r="JPO30" s="103"/>
      <c r="JPP30" s="103"/>
      <c r="JPQ30" s="103"/>
      <c r="JPR30" s="103"/>
      <c r="JPS30" s="103"/>
      <c r="JPT30" s="103"/>
      <c r="JPU30" s="103"/>
      <c r="JPV30" s="103"/>
      <c r="JPW30" s="103"/>
      <c r="JPX30" s="103"/>
      <c r="JPY30" s="103"/>
      <c r="JPZ30" s="103"/>
      <c r="JQA30" s="103"/>
      <c r="JQB30" s="103"/>
      <c r="JQC30" s="103"/>
      <c r="JQD30" s="103"/>
      <c r="JQE30" s="103"/>
      <c r="JQF30" s="103"/>
      <c r="JQG30" s="103"/>
      <c r="JQH30" s="103"/>
      <c r="JQI30" s="103"/>
      <c r="JQJ30" s="103"/>
      <c r="JQK30" s="103"/>
      <c r="JQL30" s="103"/>
      <c r="JQM30" s="103"/>
      <c r="JQN30" s="103"/>
      <c r="JQO30" s="103"/>
      <c r="JQP30" s="103"/>
      <c r="JQQ30" s="103"/>
      <c r="JQR30" s="103"/>
      <c r="JQS30" s="103"/>
      <c r="JQT30" s="103"/>
      <c r="JQU30" s="103"/>
      <c r="JQV30" s="103"/>
      <c r="JQW30" s="103"/>
      <c r="JQX30" s="103"/>
      <c r="JQY30" s="103"/>
      <c r="JQZ30" s="103"/>
      <c r="JRA30" s="103"/>
      <c r="JRB30" s="103"/>
      <c r="JRC30" s="103"/>
      <c r="JRD30" s="103"/>
      <c r="JRE30" s="103"/>
      <c r="JRF30" s="103"/>
      <c r="JRG30" s="103"/>
      <c r="JRH30" s="103"/>
      <c r="JRI30" s="103"/>
      <c r="JRJ30" s="103"/>
      <c r="JRK30" s="103"/>
      <c r="JRL30" s="103"/>
      <c r="JRM30" s="103"/>
      <c r="JRN30" s="103"/>
      <c r="JRO30" s="103"/>
      <c r="JRP30" s="103"/>
      <c r="JRQ30" s="103"/>
      <c r="JRR30" s="103"/>
      <c r="JRS30" s="103"/>
      <c r="JRT30" s="103"/>
      <c r="JRU30" s="103"/>
      <c r="JRV30" s="103"/>
      <c r="JRW30" s="103"/>
      <c r="JRX30" s="103"/>
      <c r="JRY30" s="103"/>
      <c r="JRZ30" s="103"/>
      <c r="JSA30" s="103"/>
      <c r="JSB30" s="103"/>
      <c r="JSC30" s="103"/>
      <c r="JSD30" s="103"/>
      <c r="JSE30" s="103"/>
      <c r="JSF30" s="103"/>
      <c r="JSG30" s="103"/>
      <c r="JSH30" s="103"/>
      <c r="JSI30" s="103"/>
      <c r="JSJ30" s="103"/>
      <c r="JSK30" s="103"/>
      <c r="JSL30" s="103"/>
      <c r="JSM30" s="103"/>
      <c r="JSN30" s="103"/>
      <c r="JSO30" s="103"/>
      <c r="JSP30" s="103"/>
      <c r="JSQ30" s="103"/>
      <c r="JSR30" s="103"/>
      <c r="JSS30" s="103"/>
      <c r="JST30" s="103"/>
      <c r="JSU30" s="103"/>
      <c r="JSV30" s="103"/>
      <c r="JSW30" s="103"/>
      <c r="JSX30" s="103"/>
      <c r="JSY30" s="103"/>
      <c r="JSZ30" s="103"/>
      <c r="JTA30" s="103"/>
      <c r="JTB30" s="103"/>
      <c r="JTC30" s="103"/>
      <c r="JTD30" s="103"/>
      <c r="JTE30" s="103"/>
      <c r="JTF30" s="103"/>
      <c r="JTG30" s="103"/>
      <c r="JTH30" s="103"/>
      <c r="JTI30" s="103"/>
      <c r="JTJ30" s="103"/>
      <c r="JTK30" s="103"/>
      <c r="JTL30" s="103"/>
      <c r="JTM30" s="103"/>
      <c r="JTN30" s="103"/>
      <c r="JTO30" s="103"/>
      <c r="JTP30" s="103"/>
      <c r="JTQ30" s="103"/>
      <c r="JTR30" s="103"/>
      <c r="JTS30" s="103"/>
      <c r="JTT30" s="103"/>
      <c r="JTU30" s="103"/>
      <c r="JTV30" s="103"/>
      <c r="JTW30" s="103"/>
      <c r="JTX30" s="103"/>
      <c r="JTY30" s="103"/>
      <c r="JTZ30" s="103"/>
      <c r="JUA30" s="103"/>
      <c r="JUB30" s="103"/>
      <c r="JUC30" s="103"/>
      <c r="JUD30" s="103"/>
      <c r="JUE30" s="103"/>
      <c r="JUF30" s="103"/>
      <c r="JUG30" s="103"/>
      <c r="JUH30" s="103"/>
      <c r="JUI30" s="103"/>
      <c r="JUJ30" s="103"/>
      <c r="JUK30" s="103"/>
      <c r="JUL30" s="103"/>
      <c r="JUM30" s="103"/>
      <c r="JUN30" s="103"/>
      <c r="JUO30" s="103"/>
      <c r="JUP30" s="103"/>
      <c r="JUQ30" s="103"/>
      <c r="JUR30" s="103"/>
      <c r="JUS30" s="103"/>
      <c r="JUT30" s="103"/>
      <c r="JUU30" s="103"/>
      <c r="JUV30" s="103"/>
      <c r="JUW30" s="103"/>
      <c r="JUX30" s="103"/>
      <c r="JUY30" s="103"/>
      <c r="JUZ30" s="103"/>
      <c r="JVA30" s="103"/>
      <c r="JVB30" s="103"/>
      <c r="JVC30" s="103"/>
      <c r="JVD30" s="103"/>
      <c r="JVE30" s="103"/>
      <c r="JVF30" s="103"/>
      <c r="JVG30" s="103"/>
      <c r="JVH30" s="103"/>
      <c r="JVI30" s="103"/>
      <c r="JVJ30" s="103"/>
      <c r="JVK30" s="103"/>
      <c r="JVL30" s="103"/>
      <c r="JVM30" s="103"/>
      <c r="JVN30" s="103"/>
      <c r="JVO30" s="103"/>
      <c r="JVP30" s="103"/>
      <c r="JVQ30" s="103"/>
      <c r="JVR30" s="103"/>
      <c r="JVS30" s="103"/>
      <c r="JVT30" s="103"/>
      <c r="JVU30" s="103"/>
      <c r="JVV30" s="103"/>
      <c r="JVW30" s="103"/>
      <c r="JVX30" s="103"/>
      <c r="JVY30" s="103"/>
      <c r="JVZ30" s="103"/>
      <c r="JWA30" s="103"/>
      <c r="JWB30" s="103"/>
      <c r="JWC30" s="103"/>
      <c r="JWD30" s="103"/>
      <c r="JWE30" s="103"/>
      <c r="JWF30" s="103"/>
      <c r="JWG30" s="103"/>
      <c r="JWH30" s="103"/>
      <c r="JWI30" s="103"/>
      <c r="JWJ30" s="103"/>
      <c r="JWK30" s="103"/>
      <c r="JWL30" s="103"/>
      <c r="JWM30" s="103"/>
      <c r="JWN30" s="103"/>
      <c r="JWO30" s="103"/>
      <c r="JWP30" s="103"/>
      <c r="JWQ30" s="103"/>
      <c r="JWR30" s="103"/>
      <c r="JWS30" s="103"/>
      <c r="JWT30" s="103"/>
      <c r="JWU30" s="103"/>
      <c r="JWV30" s="103"/>
      <c r="JWW30" s="103"/>
      <c r="JWX30" s="103"/>
      <c r="JWY30" s="103"/>
      <c r="JWZ30" s="103"/>
      <c r="JXA30" s="103"/>
      <c r="JXB30" s="103"/>
      <c r="JXC30" s="103"/>
      <c r="JXD30" s="103"/>
      <c r="JXE30" s="103"/>
      <c r="JXF30" s="103"/>
      <c r="JXG30" s="103"/>
      <c r="JXH30" s="103"/>
      <c r="JXI30" s="103"/>
      <c r="JXJ30" s="103"/>
      <c r="JXK30" s="103"/>
      <c r="JXL30" s="103"/>
      <c r="JXM30" s="103"/>
      <c r="JXN30" s="103"/>
      <c r="JXO30" s="103"/>
      <c r="JXP30" s="103"/>
      <c r="JXQ30" s="103"/>
      <c r="JXR30" s="103"/>
      <c r="JXS30" s="103"/>
      <c r="JXT30" s="103"/>
      <c r="JXU30" s="103"/>
      <c r="JXV30" s="103"/>
      <c r="JXW30" s="103"/>
      <c r="JXX30" s="103"/>
      <c r="JXY30" s="103"/>
      <c r="JXZ30" s="103"/>
      <c r="JYA30" s="103"/>
      <c r="JYB30" s="103"/>
      <c r="JYC30" s="103"/>
      <c r="JYD30" s="103"/>
      <c r="JYE30" s="103"/>
      <c r="JYF30" s="103"/>
      <c r="JYG30" s="103"/>
      <c r="JYH30" s="103"/>
      <c r="JYI30" s="103"/>
      <c r="JYJ30" s="103"/>
      <c r="JYK30" s="103"/>
      <c r="JYL30" s="103"/>
      <c r="JYM30" s="103"/>
      <c r="JYN30" s="103"/>
      <c r="JYO30" s="103"/>
      <c r="JYP30" s="103"/>
      <c r="JYQ30" s="103"/>
      <c r="JYR30" s="103"/>
      <c r="JYS30" s="103"/>
      <c r="JYT30" s="103"/>
      <c r="JYU30" s="103"/>
      <c r="JYV30" s="103"/>
      <c r="JYW30" s="103"/>
      <c r="JYX30" s="103"/>
      <c r="JYY30" s="103"/>
      <c r="JYZ30" s="103"/>
      <c r="JZA30" s="103"/>
      <c r="JZB30" s="103"/>
      <c r="JZC30" s="103"/>
      <c r="JZD30" s="103"/>
      <c r="JZE30" s="103"/>
      <c r="JZF30" s="103"/>
      <c r="JZG30" s="103"/>
      <c r="JZH30" s="103"/>
      <c r="JZI30" s="103"/>
      <c r="JZJ30" s="103"/>
      <c r="JZK30" s="103"/>
      <c r="JZL30" s="103"/>
      <c r="JZM30" s="103"/>
      <c r="JZN30" s="103"/>
      <c r="JZO30" s="103"/>
      <c r="JZP30" s="103"/>
      <c r="JZQ30" s="103"/>
      <c r="JZR30" s="103"/>
      <c r="JZS30" s="103"/>
      <c r="JZT30" s="103"/>
      <c r="JZU30" s="103"/>
      <c r="JZV30" s="103"/>
      <c r="JZW30" s="103"/>
      <c r="JZX30" s="103"/>
      <c r="JZY30" s="103"/>
      <c r="JZZ30" s="103"/>
      <c r="KAA30" s="103"/>
      <c r="KAB30" s="103"/>
      <c r="KAC30" s="103"/>
      <c r="KAD30" s="103"/>
      <c r="KAE30" s="103"/>
      <c r="KAF30" s="103"/>
      <c r="KAG30" s="103"/>
      <c r="KAH30" s="103"/>
      <c r="KAI30" s="103"/>
      <c r="KAJ30" s="103"/>
      <c r="KAK30" s="103"/>
      <c r="KAL30" s="103"/>
      <c r="KAM30" s="103"/>
      <c r="KAN30" s="103"/>
      <c r="KAO30" s="103"/>
      <c r="KAP30" s="103"/>
      <c r="KAQ30" s="103"/>
      <c r="KAR30" s="103"/>
      <c r="KAS30" s="103"/>
      <c r="KAT30" s="103"/>
      <c r="KAU30" s="103"/>
      <c r="KAV30" s="103"/>
      <c r="KAW30" s="103"/>
      <c r="KAX30" s="103"/>
      <c r="KAY30" s="103"/>
      <c r="KAZ30" s="103"/>
      <c r="KBA30" s="103"/>
      <c r="KBB30" s="103"/>
      <c r="KBC30" s="103"/>
      <c r="KBD30" s="103"/>
      <c r="KBE30" s="103"/>
      <c r="KBF30" s="103"/>
      <c r="KBG30" s="103"/>
      <c r="KBH30" s="103"/>
      <c r="KBI30" s="103"/>
      <c r="KBJ30" s="103"/>
      <c r="KBK30" s="103"/>
      <c r="KBL30" s="103"/>
      <c r="KBM30" s="103"/>
      <c r="KBN30" s="103"/>
      <c r="KBO30" s="103"/>
      <c r="KBP30" s="103"/>
      <c r="KBQ30" s="103"/>
      <c r="KBR30" s="103"/>
      <c r="KBS30" s="103"/>
      <c r="KBT30" s="103"/>
      <c r="KBU30" s="103"/>
      <c r="KBV30" s="103"/>
      <c r="KBW30" s="103"/>
      <c r="KBX30" s="103"/>
      <c r="KBY30" s="103"/>
      <c r="KBZ30" s="103"/>
      <c r="KCA30" s="103"/>
      <c r="KCB30" s="103"/>
      <c r="KCC30" s="103"/>
      <c r="KCD30" s="103"/>
      <c r="KCE30" s="103"/>
      <c r="KCF30" s="103"/>
      <c r="KCG30" s="103"/>
      <c r="KCH30" s="103"/>
      <c r="KCI30" s="103"/>
      <c r="KCJ30" s="103"/>
      <c r="KCK30" s="103"/>
      <c r="KCL30" s="103"/>
      <c r="KCM30" s="103"/>
      <c r="KCN30" s="103"/>
      <c r="KCO30" s="103"/>
      <c r="KCP30" s="103"/>
      <c r="KCQ30" s="103"/>
      <c r="KCR30" s="103"/>
      <c r="KCS30" s="103"/>
      <c r="KCT30" s="103"/>
      <c r="KCU30" s="103"/>
      <c r="KCV30" s="103"/>
      <c r="KCW30" s="103"/>
      <c r="KCX30" s="103"/>
      <c r="KCY30" s="103"/>
      <c r="KCZ30" s="103"/>
      <c r="KDA30" s="103"/>
      <c r="KDB30" s="103"/>
      <c r="KDC30" s="103"/>
      <c r="KDD30" s="103"/>
      <c r="KDE30" s="103"/>
      <c r="KDF30" s="103"/>
      <c r="KDG30" s="103"/>
      <c r="KDH30" s="103"/>
      <c r="KDI30" s="103"/>
      <c r="KDJ30" s="103"/>
      <c r="KDK30" s="103"/>
      <c r="KDL30" s="103"/>
      <c r="KDM30" s="103"/>
      <c r="KDN30" s="103"/>
      <c r="KDO30" s="103"/>
      <c r="KDP30" s="103"/>
      <c r="KDQ30" s="103"/>
      <c r="KDR30" s="103"/>
      <c r="KDS30" s="103"/>
      <c r="KDT30" s="103"/>
      <c r="KDU30" s="103"/>
      <c r="KDV30" s="103"/>
      <c r="KDW30" s="103"/>
      <c r="KDX30" s="103"/>
      <c r="KDY30" s="103"/>
      <c r="KDZ30" s="103"/>
      <c r="KEA30" s="103"/>
      <c r="KEB30" s="103"/>
      <c r="KEC30" s="103"/>
      <c r="KED30" s="103"/>
      <c r="KEE30" s="103"/>
      <c r="KEF30" s="103"/>
      <c r="KEG30" s="103"/>
      <c r="KEH30" s="103"/>
      <c r="KEI30" s="103"/>
      <c r="KEJ30" s="103"/>
      <c r="KEK30" s="103"/>
      <c r="KEL30" s="103"/>
      <c r="KEM30" s="103"/>
      <c r="KEN30" s="103"/>
      <c r="KEO30" s="103"/>
      <c r="KEP30" s="103"/>
      <c r="KEQ30" s="103"/>
      <c r="KER30" s="103"/>
      <c r="KES30" s="103"/>
      <c r="KET30" s="103"/>
      <c r="KEU30" s="103"/>
      <c r="KEV30" s="103"/>
      <c r="KEW30" s="103"/>
      <c r="KEX30" s="103"/>
      <c r="KEY30" s="103"/>
      <c r="KEZ30" s="103"/>
      <c r="KFA30" s="103"/>
      <c r="KFB30" s="103"/>
      <c r="KFC30" s="103"/>
      <c r="KFD30" s="103"/>
      <c r="KFE30" s="103"/>
      <c r="KFF30" s="103"/>
      <c r="KFG30" s="103"/>
      <c r="KFH30" s="103"/>
      <c r="KFI30" s="103"/>
      <c r="KFJ30" s="103"/>
      <c r="KFK30" s="103"/>
      <c r="KFL30" s="103"/>
      <c r="KFM30" s="103"/>
      <c r="KFN30" s="103"/>
      <c r="KFO30" s="103"/>
      <c r="KFP30" s="103"/>
      <c r="KFQ30" s="103"/>
      <c r="KFR30" s="103"/>
      <c r="KFS30" s="103"/>
      <c r="KFT30" s="103"/>
      <c r="KFU30" s="103"/>
      <c r="KFV30" s="103"/>
      <c r="KFW30" s="103"/>
      <c r="KFX30" s="103"/>
      <c r="KFY30" s="103"/>
      <c r="KFZ30" s="103"/>
      <c r="KGA30" s="103"/>
      <c r="KGB30" s="103"/>
      <c r="KGC30" s="103"/>
      <c r="KGD30" s="103"/>
      <c r="KGE30" s="103"/>
      <c r="KGF30" s="103"/>
      <c r="KGG30" s="103"/>
      <c r="KGH30" s="103"/>
      <c r="KGI30" s="103"/>
      <c r="KGJ30" s="103"/>
      <c r="KGK30" s="103"/>
      <c r="KGL30" s="103"/>
      <c r="KGM30" s="103"/>
      <c r="KGN30" s="103"/>
      <c r="KGO30" s="103"/>
      <c r="KGP30" s="103"/>
      <c r="KGQ30" s="103"/>
      <c r="KGR30" s="103"/>
      <c r="KGS30" s="103"/>
      <c r="KGT30" s="103"/>
      <c r="KGU30" s="103"/>
      <c r="KGV30" s="103"/>
      <c r="KGW30" s="103"/>
      <c r="KGX30" s="103"/>
      <c r="KGY30" s="103"/>
      <c r="KGZ30" s="103"/>
      <c r="KHA30" s="103"/>
      <c r="KHB30" s="103"/>
      <c r="KHC30" s="103"/>
      <c r="KHD30" s="103"/>
      <c r="KHE30" s="103"/>
      <c r="KHF30" s="103"/>
      <c r="KHG30" s="103"/>
      <c r="KHH30" s="103"/>
      <c r="KHI30" s="103"/>
      <c r="KHJ30" s="103"/>
      <c r="KHK30" s="103"/>
      <c r="KHL30" s="103"/>
      <c r="KHM30" s="103"/>
      <c r="KHN30" s="103"/>
      <c r="KHO30" s="103"/>
      <c r="KHP30" s="103"/>
      <c r="KHQ30" s="103"/>
      <c r="KHR30" s="103"/>
      <c r="KHS30" s="103"/>
      <c r="KHT30" s="103"/>
      <c r="KHU30" s="103"/>
      <c r="KHV30" s="103"/>
      <c r="KHW30" s="103"/>
      <c r="KHX30" s="103"/>
      <c r="KHY30" s="103"/>
      <c r="KHZ30" s="103"/>
      <c r="KIA30" s="103"/>
      <c r="KIB30" s="103"/>
      <c r="KIC30" s="103"/>
      <c r="KID30" s="103"/>
      <c r="KIE30" s="103"/>
      <c r="KIF30" s="103"/>
      <c r="KIG30" s="103"/>
      <c r="KIH30" s="103"/>
      <c r="KII30" s="103"/>
      <c r="KIJ30" s="103"/>
      <c r="KIK30" s="103"/>
      <c r="KIL30" s="103"/>
      <c r="KIM30" s="103"/>
      <c r="KIN30" s="103"/>
      <c r="KIO30" s="103"/>
      <c r="KIP30" s="103"/>
      <c r="KIQ30" s="103"/>
      <c r="KIR30" s="103"/>
      <c r="KIS30" s="103"/>
      <c r="KIT30" s="103"/>
      <c r="KIU30" s="103"/>
      <c r="KIV30" s="103"/>
      <c r="KIW30" s="103"/>
      <c r="KIX30" s="103"/>
      <c r="KIY30" s="103"/>
      <c r="KIZ30" s="103"/>
      <c r="KJA30" s="103"/>
      <c r="KJB30" s="103"/>
      <c r="KJC30" s="103"/>
      <c r="KJD30" s="103"/>
      <c r="KJE30" s="103"/>
      <c r="KJF30" s="103"/>
      <c r="KJG30" s="103"/>
      <c r="KJH30" s="103"/>
      <c r="KJI30" s="103"/>
      <c r="KJJ30" s="103"/>
      <c r="KJK30" s="103"/>
      <c r="KJL30" s="103"/>
      <c r="KJM30" s="103"/>
      <c r="KJN30" s="103"/>
      <c r="KJO30" s="103"/>
      <c r="KJP30" s="103"/>
      <c r="KJQ30" s="103"/>
      <c r="KJR30" s="103"/>
      <c r="KJS30" s="103"/>
      <c r="KJT30" s="103"/>
      <c r="KJU30" s="103"/>
      <c r="KJV30" s="103"/>
      <c r="KJW30" s="103"/>
      <c r="KJX30" s="103"/>
      <c r="KJY30" s="103"/>
      <c r="KJZ30" s="103"/>
      <c r="KKA30" s="103"/>
      <c r="KKB30" s="103"/>
      <c r="KKC30" s="103"/>
      <c r="KKD30" s="103"/>
      <c r="KKE30" s="103"/>
      <c r="KKF30" s="103"/>
      <c r="KKG30" s="103"/>
      <c r="KKH30" s="103"/>
      <c r="KKI30" s="103"/>
      <c r="KKJ30" s="103"/>
      <c r="KKK30" s="103"/>
      <c r="KKL30" s="103"/>
      <c r="KKM30" s="103"/>
      <c r="KKN30" s="103"/>
      <c r="KKO30" s="103"/>
      <c r="KKP30" s="103"/>
      <c r="KKQ30" s="103"/>
      <c r="KKR30" s="103"/>
      <c r="KKS30" s="103"/>
      <c r="KKT30" s="103"/>
      <c r="KKU30" s="103"/>
      <c r="KKV30" s="103"/>
      <c r="KKW30" s="103"/>
      <c r="KKX30" s="103"/>
      <c r="KKY30" s="103"/>
      <c r="KKZ30" s="103"/>
      <c r="KLA30" s="103"/>
      <c r="KLB30" s="103"/>
      <c r="KLC30" s="103"/>
      <c r="KLD30" s="103"/>
      <c r="KLE30" s="103"/>
      <c r="KLF30" s="103"/>
      <c r="KLG30" s="103"/>
      <c r="KLH30" s="103"/>
      <c r="KLI30" s="103"/>
      <c r="KLJ30" s="103"/>
      <c r="KLK30" s="103"/>
      <c r="KLL30" s="103"/>
      <c r="KLM30" s="103"/>
      <c r="KLN30" s="103"/>
      <c r="KLO30" s="103"/>
      <c r="KLP30" s="103"/>
      <c r="KLQ30" s="103"/>
      <c r="KLR30" s="103"/>
      <c r="KLS30" s="103"/>
      <c r="KLT30" s="103"/>
      <c r="KLU30" s="103"/>
      <c r="KLV30" s="103"/>
      <c r="KLW30" s="103"/>
      <c r="KLX30" s="103"/>
      <c r="KLY30" s="103"/>
      <c r="KLZ30" s="103"/>
      <c r="KMA30" s="103"/>
      <c r="KMB30" s="103"/>
      <c r="KMC30" s="103"/>
      <c r="KMD30" s="103"/>
      <c r="KME30" s="103"/>
      <c r="KMF30" s="103"/>
      <c r="KMG30" s="103"/>
      <c r="KMH30" s="103"/>
      <c r="KMI30" s="103"/>
      <c r="KMJ30" s="103"/>
      <c r="KMK30" s="103"/>
      <c r="KML30" s="103"/>
      <c r="KMM30" s="103"/>
      <c r="KMN30" s="103"/>
      <c r="KMO30" s="103"/>
      <c r="KMP30" s="103"/>
      <c r="KMQ30" s="103"/>
      <c r="KMR30" s="103"/>
      <c r="KMS30" s="103"/>
      <c r="KMT30" s="103"/>
      <c r="KMU30" s="103"/>
      <c r="KMV30" s="103"/>
      <c r="KMW30" s="103"/>
      <c r="KMX30" s="103"/>
      <c r="KMY30" s="103"/>
      <c r="KMZ30" s="103"/>
      <c r="KNA30" s="103"/>
      <c r="KNB30" s="103"/>
      <c r="KNC30" s="103"/>
      <c r="KND30" s="103"/>
      <c r="KNE30" s="103"/>
      <c r="KNF30" s="103"/>
      <c r="KNG30" s="103"/>
      <c r="KNH30" s="103"/>
      <c r="KNI30" s="103"/>
      <c r="KNJ30" s="103"/>
      <c r="KNK30" s="103"/>
      <c r="KNL30" s="103"/>
      <c r="KNM30" s="103"/>
      <c r="KNN30" s="103"/>
      <c r="KNO30" s="103"/>
      <c r="KNP30" s="103"/>
      <c r="KNQ30" s="103"/>
      <c r="KNR30" s="103"/>
      <c r="KNS30" s="103"/>
      <c r="KNT30" s="103"/>
      <c r="KNU30" s="103"/>
      <c r="KNV30" s="103"/>
      <c r="KNW30" s="103"/>
      <c r="KNX30" s="103"/>
      <c r="KNY30" s="103"/>
      <c r="KNZ30" s="103"/>
      <c r="KOA30" s="103"/>
      <c r="KOB30" s="103"/>
      <c r="KOC30" s="103"/>
      <c r="KOD30" s="103"/>
      <c r="KOE30" s="103"/>
      <c r="KOF30" s="103"/>
      <c r="KOG30" s="103"/>
      <c r="KOH30" s="103"/>
      <c r="KOI30" s="103"/>
      <c r="KOJ30" s="103"/>
      <c r="KOK30" s="103"/>
      <c r="KOL30" s="103"/>
      <c r="KOM30" s="103"/>
      <c r="KON30" s="103"/>
      <c r="KOO30" s="103"/>
      <c r="KOP30" s="103"/>
      <c r="KOQ30" s="103"/>
      <c r="KOR30" s="103"/>
      <c r="KOS30" s="103"/>
      <c r="KOT30" s="103"/>
      <c r="KOU30" s="103"/>
      <c r="KOV30" s="103"/>
      <c r="KOW30" s="103"/>
      <c r="KOX30" s="103"/>
      <c r="KOY30" s="103"/>
      <c r="KOZ30" s="103"/>
      <c r="KPA30" s="103"/>
      <c r="KPB30" s="103"/>
      <c r="KPC30" s="103"/>
      <c r="KPD30" s="103"/>
      <c r="KPE30" s="103"/>
      <c r="KPF30" s="103"/>
      <c r="KPG30" s="103"/>
      <c r="KPH30" s="103"/>
      <c r="KPI30" s="103"/>
      <c r="KPJ30" s="103"/>
      <c r="KPK30" s="103"/>
      <c r="KPL30" s="103"/>
      <c r="KPM30" s="103"/>
      <c r="KPN30" s="103"/>
      <c r="KPO30" s="103"/>
      <c r="KPP30" s="103"/>
      <c r="KPQ30" s="103"/>
      <c r="KPR30" s="103"/>
      <c r="KPS30" s="103"/>
      <c r="KPT30" s="103"/>
      <c r="KPU30" s="103"/>
      <c r="KPV30" s="103"/>
      <c r="KPW30" s="103"/>
      <c r="KPX30" s="103"/>
      <c r="KPY30" s="103"/>
      <c r="KPZ30" s="103"/>
      <c r="KQA30" s="103"/>
      <c r="KQB30" s="103"/>
      <c r="KQC30" s="103"/>
      <c r="KQD30" s="103"/>
      <c r="KQE30" s="103"/>
      <c r="KQF30" s="103"/>
      <c r="KQG30" s="103"/>
      <c r="KQH30" s="103"/>
      <c r="KQI30" s="103"/>
      <c r="KQJ30" s="103"/>
      <c r="KQK30" s="103"/>
      <c r="KQL30" s="103"/>
      <c r="KQM30" s="103"/>
      <c r="KQN30" s="103"/>
      <c r="KQO30" s="103"/>
      <c r="KQP30" s="103"/>
      <c r="KQQ30" s="103"/>
      <c r="KQR30" s="103"/>
      <c r="KQS30" s="103"/>
      <c r="KQT30" s="103"/>
      <c r="KQU30" s="103"/>
      <c r="KQV30" s="103"/>
      <c r="KQW30" s="103"/>
      <c r="KQX30" s="103"/>
      <c r="KQY30" s="103"/>
      <c r="KQZ30" s="103"/>
      <c r="KRA30" s="103"/>
      <c r="KRB30" s="103"/>
      <c r="KRC30" s="103"/>
      <c r="KRD30" s="103"/>
      <c r="KRE30" s="103"/>
      <c r="KRF30" s="103"/>
      <c r="KRG30" s="103"/>
      <c r="KRH30" s="103"/>
      <c r="KRI30" s="103"/>
      <c r="KRJ30" s="103"/>
      <c r="KRK30" s="103"/>
      <c r="KRL30" s="103"/>
      <c r="KRM30" s="103"/>
      <c r="KRN30" s="103"/>
      <c r="KRO30" s="103"/>
      <c r="KRP30" s="103"/>
      <c r="KRQ30" s="103"/>
      <c r="KRR30" s="103"/>
      <c r="KRS30" s="103"/>
      <c r="KRT30" s="103"/>
      <c r="KRU30" s="103"/>
      <c r="KRV30" s="103"/>
      <c r="KRW30" s="103"/>
      <c r="KRX30" s="103"/>
      <c r="KRY30" s="103"/>
      <c r="KRZ30" s="103"/>
      <c r="KSA30" s="103"/>
      <c r="KSB30" s="103"/>
      <c r="KSC30" s="103"/>
      <c r="KSD30" s="103"/>
      <c r="KSE30" s="103"/>
      <c r="KSF30" s="103"/>
      <c r="KSG30" s="103"/>
      <c r="KSH30" s="103"/>
      <c r="KSI30" s="103"/>
      <c r="KSJ30" s="103"/>
      <c r="KSK30" s="103"/>
      <c r="KSL30" s="103"/>
      <c r="KSM30" s="103"/>
      <c r="KSN30" s="103"/>
      <c r="KSO30" s="103"/>
      <c r="KSP30" s="103"/>
      <c r="KSQ30" s="103"/>
      <c r="KSR30" s="103"/>
      <c r="KSS30" s="103"/>
      <c r="KST30" s="103"/>
      <c r="KSU30" s="103"/>
      <c r="KSV30" s="103"/>
      <c r="KSW30" s="103"/>
      <c r="KSX30" s="103"/>
      <c r="KSY30" s="103"/>
      <c r="KSZ30" s="103"/>
      <c r="KTA30" s="103"/>
      <c r="KTB30" s="103"/>
      <c r="KTC30" s="103"/>
      <c r="KTD30" s="103"/>
      <c r="KTE30" s="103"/>
      <c r="KTF30" s="103"/>
      <c r="KTG30" s="103"/>
      <c r="KTH30" s="103"/>
      <c r="KTI30" s="103"/>
      <c r="KTJ30" s="103"/>
      <c r="KTK30" s="103"/>
      <c r="KTL30" s="103"/>
      <c r="KTM30" s="103"/>
      <c r="KTN30" s="103"/>
      <c r="KTO30" s="103"/>
      <c r="KTP30" s="103"/>
      <c r="KTQ30" s="103"/>
      <c r="KTR30" s="103"/>
      <c r="KTS30" s="103"/>
      <c r="KTT30" s="103"/>
      <c r="KTU30" s="103"/>
      <c r="KTV30" s="103"/>
      <c r="KTW30" s="103"/>
      <c r="KTX30" s="103"/>
      <c r="KTY30" s="103"/>
      <c r="KTZ30" s="103"/>
      <c r="KUA30" s="103"/>
      <c r="KUB30" s="103"/>
      <c r="KUC30" s="103"/>
      <c r="KUD30" s="103"/>
      <c r="KUE30" s="103"/>
      <c r="KUF30" s="103"/>
      <c r="KUG30" s="103"/>
      <c r="KUH30" s="103"/>
      <c r="KUI30" s="103"/>
      <c r="KUJ30" s="103"/>
      <c r="KUK30" s="103"/>
      <c r="KUL30" s="103"/>
      <c r="KUM30" s="103"/>
      <c r="KUN30" s="103"/>
      <c r="KUO30" s="103"/>
      <c r="KUP30" s="103"/>
      <c r="KUQ30" s="103"/>
      <c r="KUR30" s="103"/>
      <c r="KUS30" s="103"/>
      <c r="KUT30" s="103"/>
      <c r="KUU30" s="103"/>
      <c r="KUV30" s="103"/>
      <c r="KUW30" s="103"/>
      <c r="KUX30" s="103"/>
      <c r="KUY30" s="103"/>
      <c r="KUZ30" s="103"/>
      <c r="KVA30" s="103"/>
      <c r="KVB30" s="103"/>
      <c r="KVC30" s="103"/>
      <c r="KVD30" s="103"/>
      <c r="KVE30" s="103"/>
      <c r="KVF30" s="103"/>
      <c r="KVG30" s="103"/>
      <c r="KVH30" s="103"/>
      <c r="KVI30" s="103"/>
      <c r="KVJ30" s="103"/>
      <c r="KVK30" s="103"/>
      <c r="KVL30" s="103"/>
      <c r="KVM30" s="103"/>
      <c r="KVN30" s="103"/>
      <c r="KVO30" s="103"/>
      <c r="KVP30" s="103"/>
      <c r="KVQ30" s="103"/>
      <c r="KVR30" s="103"/>
      <c r="KVS30" s="103"/>
      <c r="KVT30" s="103"/>
      <c r="KVU30" s="103"/>
      <c r="KVV30" s="103"/>
      <c r="KVW30" s="103"/>
      <c r="KVX30" s="103"/>
      <c r="KVY30" s="103"/>
      <c r="KVZ30" s="103"/>
      <c r="KWA30" s="103"/>
      <c r="KWB30" s="103"/>
      <c r="KWC30" s="103"/>
      <c r="KWD30" s="103"/>
      <c r="KWE30" s="103"/>
      <c r="KWF30" s="103"/>
      <c r="KWG30" s="103"/>
      <c r="KWH30" s="103"/>
      <c r="KWI30" s="103"/>
      <c r="KWJ30" s="103"/>
      <c r="KWK30" s="103"/>
      <c r="KWL30" s="103"/>
      <c r="KWM30" s="103"/>
      <c r="KWN30" s="103"/>
      <c r="KWO30" s="103"/>
      <c r="KWP30" s="103"/>
      <c r="KWQ30" s="103"/>
      <c r="KWR30" s="103"/>
      <c r="KWS30" s="103"/>
      <c r="KWT30" s="103"/>
      <c r="KWU30" s="103"/>
      <c r="KWV30" s="103"/>
      <c r="KWW30" s="103"/>
      <c r="KWX30" s="103"/>
      <c r="KWY30" s="103"/>
      <c r="KWZ30" s="103"/>
      <c r="KXA30" s="103"/>
      <c r="KXB30" s="103"/>
      <c r="KXC30" s="103"/>
      <c r="KXD30" s="103"/>
      <c r="KXE30" s="103"/>
      <c r="KXF30" s="103"/>
      <c r="KXG30" s="103"/>
      <c r="KXH30" s="103"/>
      <c r="KXI30" s="103"/>
      <c r="KXJ30" s="103"/>
      <c r="KXK30" s="103"/>
      <c r="KXL30" s="103"/>
      <c r="KXM30" s="103"/>
      <c r="KXN30" s="103"/>
      <c r="KXO30" s="103"/>
      <c r="KXP30" s="103"/>
      <c r="KXQ30" s="103"/>
      <c r="KXR30" s="103"/>
      <c r="KXS30" s="103"/>
      <c r="KXT30" s="103"/>
      <c r="KXU30" s="103"/>
      <c r="KXV30" s="103"/>
      <c r="KXW30" s="103"/>
      <c r="KXX30" s="103"/>
      <c r="KXY30" s="103"/>
      <c r="KXZ30" s="103"/>
      <c r="KYA30" s="103"/>
      <c r="KYB30" s="103"/>
      <c r="KYC30" s="103"/>
      <c r="KYD30" s="103"/>
      <c r="KYE30" s="103"/>
      <c r="KYF30" s="103"/>
      <c r="KYG30" s="103"/>
      <c r="KYH30" s="103"/>
      <c r="KYI30" s="103"/>
      <c r="KYJ30" s="103"/>
      <c r="KYK30" s="103"/>
      <c r="KYL30" s="103"/>
      <c r="KYM30" s="103"/>
      <c r="KYN30" s="103"/>
      <c r="KYO30" s="103"/>
      <c r="KYP30" s="103"/>
      <c r="KYQ30" s="103"/>
      <c r="KYR30" s="103"/>
      <c r="KYS30" s="103"/>
      <c r="KYT30" s="103"/>
      <c r="KYU30" s="103"/>
      <c r="KYV30" s="103"/>
      <c r="KYW30" s="103"/>
      <c r="KYX30" s="103"/>
      <c r="KYY30" s="103"/>
      <c r="KYZ30" s="103"/>
      <c r="KZA30" s="103"/>
      <c r="KZB30" s="103"/>
      <c r="KZC30" s="103"/>
      <c r="KZD30" s="103"/>
      <c r="KZE30" s="103"/>
      <c r="KZF30" s="103"/>
      <c r="KZG30" s="103"/>
      <c r="KZH30" s="103"/>
      <c r="KZI30" s="103"/>
      <c r="KZJ30" s="103"/>
      <c r="KZK30" s="103"/>
      <c r="KZL30" s="103"/>
      <c r="KZM30" s="103"/>
      <c r="KZN30" s="103"/>
      <c r="KZO30" s="103"/>
      <c r="KZP30" s="103"/>
      <c r="KZQ30" s="103"/>
      <c r="KZR30" s="103"/>
      <c r="KZS30" s="103"/>
      <c r="KZT30" s="103"/>
      <c r="KZU30" s="103"/>
      <c r="KZV30" s="103"/>
      <c r="KZW30" s="103"/>
      <c r="KZX30" s="103"/>
      <c r="KZY30" s="103"/>
      <c r="KZZ30" s="103"/>
      <c r="LAA30" s="103"/>
      <c r="LAB30" s="103"/>
      <c r="LAC30" s="103"/>
      <c r="LAD30" s="103"/>
      <c r="LAE30" s="103"/>
      <c r="LAF30" s="103"/>
      <c r="LAG30" s="103"/>
      <c r="LAH30" s="103"/>
      <c r="LAI30" s="103"/>
      <c r="LAJ30" s="103"/>
      <c r="LAK30" s="103"/>
      <c r="LAL30" s="103"/>
      <c r="LAM30" s="103"/>
      <c r="LAN30" s="103"/>
      <c r="LAO30" s="103"/>
      <c r="LAP30" s="103"/>
      <c r="LAQ30" s="103"/>
      <c r="LAR30" s="103"/>
      <c r="LAS30" s="103"/>
      <c r="LAT30" s="103"/>
      <c r="LAU30" s="103"/>
      <c r="LAV30" s="103"/>
      <c r="LAW30" s="103"/>
      <c r="LAX30" s="103"/>
      <c r="LAY30" s="103"/>
      <c r="LAZ30" s="103"/>
      <c r="LBA30" s="103"/>
      <c r="LBB30" s="103"/>
      <c r="LBC30" s="103"/>
      <c r="LBD30" s="103"/>
      <c r="LBE30" s="103"/>
      <c r="LBF30" s="103"/>
      <c r="LBG30" s="103"/>
      <c r="LBH30" s="103"/>
      <c r="LBI30" s="103"/>
      <c r="LBJ30" s="103"/>
      <c r="LBK30" s="103"/>
      <c r="LBL30" s="103"/>
      <c r="LBM30" s="103"/>
      <c r="LBN30" s="103"/>
      <c r="LBO30" s="103"/>
      <c r="LBP30" s="103"/>
      <c r="LBQ30" s="103"/>
      <c r="LBR30" s="103"/>
      <c r="LBS30" s="103"/>
      <c r="LBT30" s="103"/>
      <c r="LBU30" s="103"/>
      <c r="LBV30" s="103"/>
      <c r="LBW30" s="103"/>
      <c r="LBX30" s="103"/>
      <c r="LBY30" s="103"/>
      <c r="LBZ30" s="103"/>
      <c r="LCA30" s="103"/>
      <c r="LCB30" s="103"/>
      <c r="LCC30" s="103"/>
      <c r="LCD30" s="103"/>
      <c r="LCE30" s="103"/>
      <c r="LCF30" s="103"/>
      <c r="LCG30" s="103"/>
      <c r="LCH30" s="103"/>
      <c r="LCI30" s="103"/>
      <c r="LCJ30" s="103"/>
      <c r="LCK30" s="103"/>
      <c r="LCL30" s="103"/>
      <c r="LCM30" s="103"/>
      <c r="LCN30" s="103"/>
      <c r="LCO30" s="103"/>
      <c r="LCP30" s="103"/>
      <c r="LCQ30" s="103"/>
      <c r="LCR30" s="103"/>
      <c r="LCS30" s="103"/>
      <c r="LCT30" s="103"/>
      <c r="LCU30" s="103"/>
      <c r="LCV30" s="103"/>
      <c r="LCW30" s="103"/>
      <c r="LCX30" s="103"/>
      <c r="LCY30" s="103"/>
      <c r="LCZ30" s="103"/>
      <c r="LDA30" s="103"/>
      <c r="LDB30" s="103"/>
      <c r="LDC30" s="103"/>
      <c r="LDD30" s="103"/>
      <c r="LDE30" s="103"/>
      <c r="LDF30" s="103"/>
      <c r="LDG30" s="103"/>
      <c r="LDH30" s="103"/>
      <c r="LDI30" s="103"/>
      <c r="LDJ30" s="103"/>
      <c r="LDK30" s="103"/>
      <c r="LDL30" s="103"/>
      <c r="LDM30" s="103"/>
      <c r="LDN30" s="103"/>
      <c r="LDO30" s="103"/>
      <c r="LDP30" s="103"/>
      <c r="LDQ30" s="103"/>
      <c r="LDR30" s="103"/>
      <c r="LDS30" s="103"/>
      <c r="LDT30" s="103"/>
      <c r="LDU30" s="103"/>
      <c r="LDV30" s="103"/>
      <c r="LDW30" s="103"/>
      <c r="LDX30" s="103"/>
      <c r="LDY30" s="103"/>
      <c r="LDZ30" s="103"/>
      <c r="LEA30" s="103"/>
      <c r="LEB30" s="103"/>
      <c r="LEC30" s="103"/>
      <c r="LED30" s="103"/>
      <c r="LEE30" s="103"/>
      <c r="LEF30" s="103"/>
      <c r="LEG30" s="103"/>
      <c r="LEH30" s="103"/>
      <c r="LEI30" s="103"/>
      <c r="LEJ30" s="103"/>
      <c r="LEK30" s="103"/>
      <c r="LEL30" s="103"/>
      <c r="LEM30" s="103"/>
      <c r="LEN30" s="103"/>
      <c r="LEO30" s="103"/>
      <c r="LEP30" s="103"/>
      <c r="LEQ30" s="103"/>
      <c r="LER30" s="103"/>
      <c r="LES30" s="103"/>
      <c r="LET30" s="103"/>
      <c r="LEU30" s="103"/>
      <c r="LEV30" s="103"/>
      <c r="LEW30" s="103"/>
      <c r="LEX30" s="103"/>
      <c r="LEY30" s="103"/>
      <c r="LEZ30" s="103"/>
      <c r="LFA30" s="103"/>
      <c r="LFB30" s="103"/>
      <c r="LFC30" s="103"/>
      <c r="LFD30" s="103"/>
      <c r="LFE30" s="103"/>
      <c r="LFF30" s="103"/>
      <c r="LFG30" s="103"/>
      <c r="LFH30" s="103"/>
      <c r="LFI30" s="103"/>
      <c r="LFJ30" s="103"/>
      <c r="LFK30" s="103"/>
      <c r="LFL30" s="103"/>
      <c r="LFM30" s="103"/>
      <c r="LFN30" s="103"/>
      <c r="LFO30" s="103"/>
      <c r="LFP30" s="103"/>
      <c r="LFQ30" s="103"/>
      <c r="LFR30" s="103"/>
      <c r="LFS30" s="103"/>
      <c r="LFT30" s="103"/>
      <c r="LFU30" s="103"/>
      <c r="LFV30" s="103"/>
      <c r="LFW30" s="103"/>
      <c r="LFX30" s="103"/>
      <c r="LFY30" s="103"/>
      <c r="LFZ30" s="103"/>
      <c r="LGA30" s="103"/>
      <c r="LGB30" s="103"/>
      <c r="LGC30" s="103"/>
      <c r="LGD30" s="103"/>
      <c r="LGE30" s="103"/>
      <c r="LGF30" s="103"/>
      <c r="LGG30" s="103"/>
      <c r="LGH30" s="103"/>
      <c r="LGI30" s="103"/>
      <c r="LGJ30" s="103"/>
      <c r="LGK30" s="103"/>
      <c r="LGL30" s="103"/>
      <c r="LGM30" s="103"/>
      <c r="LGN30" s="103"/>
      <c r="LGO30" s="103"/>
      <c r="LGP30" s="103"/>
      <c r="LGQ30" s="103"/>
      <c r="LGR30" s="103"/>
      <c r="LGS30" s="103"/>
      <c r="LGT30" s="103"/>
      <c r="LGU30" s="103"/>
      <c r="LGV30" s="103"/>
      <c r="LGW30" s="103"/>
      <c r="LGX30" s="103"/>
      <c r="LGY30" s="103"/>
      <c r="LGZ30" s="103"/>
      <c r="LHA30" s="103"/>
      <c r="LHB30" s="103"/>
      <c r="LHC30" s="103"/>
      <c r="LHD30" s="103"/>
      <c r="LHE30" s="103"/>
      <c r="LHF30" s="103"/>
      <c r="LHG30" s="103"/>
      <c r="LHH30" s="103"/>
      <c r="LHI30" s="103"/>
      <c r="LHJ30" s="103"/>
      <c r="LHK30" s="103"/>
      <c r="LHL30" s="103"/>
      <c r="LHM30" s="103"/>
      <c r="LHN30" s="103"/>
      <c r="LHO30" s="103"/>
      <c r="LHP30" s="103"/>
      <c r="LHQ30" s="103"/>
      <c r="LHR30" s="103"/>
      <c r="LHS30" s="103"/>
      <c r="LHT30" s="103"/>
      <c r="LHU30" s="103"/>
      <c r="LHV30" s="103"/>
      <c r="LHW30" s="103"/>
      <c r="LHX30" s="103"/>
      <c r="LHY30" s="103"/>
      <c r="LHZ30" s="103"/>
      <c r="LIA30" s="103"/>
      <c r="LIB30" s="103"/>
      <c r="LIC30" s="103"/>
      <c r="LID30" s="103"/>
      <c r="LIE30" s="103"/>
      <c r="LIF30" s="103"/>
      <c r="LIG30" s="103"/>
      <c r="LIH30" s="103"/>
      <c r="LII30" s="103"/>
      <c r="LIJ30" s="103"/>
      <c r="LIK30" s="103"/>
      <c r="LIL30" s="103"/>
      <c r="LIM30" s="103"/>
      <c r="LIN30" s="103"/>
      <c r="LIO30" s="103"/>
      <c r="LIP30" s="103"/>
      <c r="LIQ30" s="103"/>
      <c r="LIR30" s="103"/>
      <c r="LIS30" s="103"/>
      <c r="LIT30" s="103"/>
      <c r="LIU30" s="103"/>
      <c r="LIV30" s="103"/>
      <c r="LIW30" s="103"/>
      <c r="LIX30" s="103"/>
      <c r="LIY30" s="103"/>
      <c r="LIZ30" s="103"/>
      <c r="LJA30" s="103"/>
      <c r="LJB30" s="103"/>
      <c r="LJC30" s="103"/>
      <c r="LJD30" s="103"/>
      <c r="LJE30" s="103"/>
      <c r="LJF30" s="103"/>
      <c r="LJG30" s="103"/>
      <c r="LJH30" s="103"/>
      <c r="LJI30" s="103"/>
      <c r="LJJ30" s="103"/>
      <c r="LJK30" s="103"/>
      <c r="LJL30" s="103"/>
      <c r="LJM30" s="103"/>
      <c r="LJN30" s="103"/>
      <c r="LJO30" s="103"/>
      <c r="LJP30" s="103"/>
      <c r="LJQ30" s="103"/>
      <c r="LJR30" s="103"/>
      <c r="LJS30" s="103"/>
      <c r="LJT30" s="103"/>
      <c r="LJU30" s="103"/>
      <c r="LJV30" s="103"/>
      <c r="LJW30" s="103"/>
      <c r="LJX30" s="103"/>
      <c r="LJY30" s="103"/>
      <c r="LJZ30" s="103"/>
      <c r="LKA30" s="103"/>
      <c r="LKB30" s="103"/>
      <c r="LKC30" s="103"/>
      <c r="LKD30" s="103"/>
      <c r="LKE30" s="103"/>
      <c r="LKF30" s="103"/>
      <c r="LKG30" s="103"/>
      <c r="LKH30" s="103"/>
      <c r="LKI30" s="103"/>
      <c r="LKJ30" s="103"/>
      <c r="LKK30" s="103"/>
      <c r="LKL30" s="103"/>
      <c r="LKM30" s="103"/>
      <c r="LKN30" s="103"/>
      <c r="LKO30" s="103"/>
      <c r="LKP30" s="103"/>
      <c r="LKQ30" s="103"/>
      <c r="LKR30" s="103"/>
      <c r="LKS30" s="103"/>
      <c r="LKT30" s="103"/>
      <c r="LKU30" s="103"/>
      <c r="LKV30" s="103"/>
      <c r="LKW30" s="103"/>
      <c r="LKX30" s="103"/>
      <c r="LKY30" s="103"/>
      <c r="LKZ30" s="103"/>
      <c r="LLA30" s="103"/>
      <c r="LLB30" s="103"/>
      <c r="LLC30" s="103"/>
      <c r="LLD30" s="103"/>
      <c r="LLE30" s="103"/>
      <c r="LLF30" s="103"/>
      <c r="LLG30" s="103"/>
      <c r="LLH30" s="103"/>
      <c r="LLI30" s="103"/>
      <c r="LLJ30" s="103"/>
      <c r="LLK30" s="103"/>
      <c r="LLL30" s="103"/>
      <c r="LLM30" s="103"/>
      <c r="LLN30" s="103"/>
      <c r="LLO30" s="103"/>
      <c r="LLP30" s="103"/>
      <c r="LLQ30" s="103"/>
      <c r="LLR30" s="103"/>
      <c r="LLS30" s="103"/>
      <c r="LLT30" s="103"/>
      <c r="LLU30" s="103"/>
      <c r="LLV30" s="103"/>
      <c r="LLW30" s="103"/>
      <c r="LLX30" s="103"/>
      <c r="LLY30" s="103"/>
      <c r="LLZ30" s="103"/>
      <c r="LMA30" s="103"/>
      <c r="LMB30" s="103"/>
      <c r="LMC30" s="103"/>
      <c r="LMD30" s="103"/>
      <c r="LME30" s="103"/>
      <c r="LMF30" s="103"/>
      <c r="LMG30" s="103"/>
      <c r="LMH30" s="103"/>
      <c r="LMI30" s="103"/>
      <c r="LMJ30" s="103"/>
      <c r="LMK30" s="103"/>
      <c r="LML30" s="103"/>
      <c r="LMM30" s="103"/>
      <c r="LMN30" s="103"/>
      <c r="LMO30" s="103"/>
      <c r="LMP30" s="103"/>
      <c r="LMQ30" s="103"/>
      <c r="LMR30" s="103"/>
      <c r="LMS30" s="103"/>
      <c r="LMT30" s="103"/>
      <c r="LMU30" s="103"/>
      <c r="LMV30" s="103"/>
      <c r="LMW30" s="103"/>
      <c r="LMX30" s="103"/>
      <c r="LMY30" s="103"/>
      <c r="LMZ30" s="103"/>
      <c r="LNA30" s="103"/>
      <c r="LNB30" s="103"/>
      <c r="LNC30" s="103"/>
      <c r="LND30" s="103"/>
      <c r="LNE30" s="103"/>
      <c r="LNF30" s="103"/>
      <c r="LNG30" s="103"/>
      <c r="LNH30" s="103"/>
      <c r="LNI30" s="103"/>
      <c r="LNJ30" s="103"/>
      <c r="LNK30" s="103"/>
      <c r="LNL30" s="103"/>
      <c r="LNM30" s="103"/>
      <c r="LNN30" s="103"/>
      <c r="LNO30" s="103"/>
      <c r="LNP30" s="103"/>
      <c r="LNQ30" s="103"/>
      <c r="LNR30" s="103"/>
      <c r="LNS30" s="103"/>
      <c r="LNT30" s="103"/>
      <c r="LNU30" s="103"/>
      <c r="LNV30" s="103"/>
      <c r="LNW30" s="103"/>
      <c r="LNX30" s="103"/>
      <c r="LNY30" s="103"/>
      <c r="LNZ30" s="103"/>
      <c r="LOA30" s="103"/>
      <c r="LOB30" s="103"/>
      <c r="LOC30" s="103"/>
      <c r="LOD30" s="103"/>
      <c r="LOE30" s="103"/>
      <c r="LOF30" s="103"/>
      <c r="LOG30" s="103"/>
      <c r="LOH30" s="103"/>
      <c r="LOI30" s="103"/>
      <c r="LOJ30" s="103"/>
      <c r="LOK30" s="103"/>
      <c r="LOL30" s="103"/>
      <c r="LOM30" s="103"/>
      <c r="LON30" s="103"/>
      <c r="LOO30" s="103"/>
      <c r="LOP30" s="103"/>
      <c r="LOQ30" s="103"/>
      <c r="LOR30" s="103"/>
      <c r="LOS30" s="103"/>
      <c r="LOT30" s="103"/>
      <c r="LOU30" s="103"/>
      <c r="LOV30" s="103"/>
      <c r="LOW30" s="103"/>
      <c r="LOX30" s="103"/>
      <c r="LOY30" s="103"/>
      <c r="LOZ30" s="103"/>
      <c r="LPA30" s="103"/>
      <c r="LPB30" s="103"/>
      <c r="LPC30" s="103"/>
      <c r="LPD30" s="103"/>
      <c r="LPE30" s="103"/>
      <c r="LPF30" s="103"/>
      <c r="LPG30" s="103"/>
      <c r="LPH30" s="103"/>
      <c r="LPI30" s="103"/>
      <c r="LPJ30" s="103"/>
      <c r="LPK30" s="103"/>
      <c r="LPL30" s="103"/>
      <c r="LPM30" s="103"/>
      <c r="LPN30" s="103"/>
      <c r="LPO30" s="103"/>
      <c r="LPP30" s="103"/>
      <c r="LPQ30" s="103"/>
      <c r="LPR30" s="103"/>
      <c r="LPS30" s="103"/>
      <c r="LPT30" s="103"/>
      <c r="LPU30" s="103"/>
      <c r="LPV30" s="103"/>
      <c r="LPW30" s="103"/>
      <c r="LPX30" s="103"/>
      <c r="LPY30" s="103"/>
      <c r="LPZ30" s="103"/>
      <c r="LQA30" s="103"/>
      <c r="LQB30" s="103"/>
      <c r="LQC30" s="103"/>
      <c r="LQD30" s="103"/>
      <c r="LQE30" s="103"/>
      <c r="LQF30" s="103"/>
      <c r="LQG30" s="103"/>
      <c r="LQH30" s="103"/>
      <c r="LQI30" s="103"/>
      <c r="LQJ30" s="103"/>
      <c r="LQK30" s="103"/>
      <c r="LQL30" s="103"/>
      <c r="LQM30" s="103"/>
      <c r="LQN30" s="103"/>
      <c r="LQO30" s="103"/>
      <c r="LQP30" s="103"/>
      <c r="LQQ30" s="103"/>
      <c r="LQR30" s="103"/>
      <c r="LQS30" s="103"/>
      <c r="LQT30" s="103"/>
      <c r="LQU30" s="103"/>
      <c r="LQV30" s="103"/>
      <c r="LQW30" s="103"/>
      <c r="LQX30" s="103"/>
      <c r="LQY30" s="103"/>
      <c r="LQZ30" s="103"/>
      <c r="LRA30" s="103"/>
      <c r="LRB30" s="103"/>
      <c r="LRC30" s="103"/>
      <c r="LRD30" s="103"/>
      <c r="LRE30" s="103"/>
      <c r="LRF30" s="103"/>
      <c r="LRG30" s="103"/>
      <c r="LRH30" s="103"/>
      <c r="LRI30" s="103"/>
      <c r="LRJ30" s="103"/>
      <c r="LRK30" s="103"/>
      <c r="LRL30" s="103"/>
      <c r="LRM30" s="103"/>
      <c r="LRN30" s="103"/>
      <c r="LRO30" s="103"/>
      <c r="LRP30" s="103"/>
      <c r="LRQ30" s="103"/>
      <c r="LRR30" s="103"/>
      <c r="LRS30" s="103"/>
      <c r="LRT30" s="103"/>
      <c r="LRU30" s="103"/>
      <c r="LRV30" s="103"/>
      <c r="LRW30" s="103"/>
      <c r="LRX30" s="103"/>
      <c r="LRY30" s="103"/>
      <c r="LRZ30" s="103"/>
      <c r="LSA30" s="103"/>
      <c r="LSB30" s="103"/>
      <c r="LSC30" s="103"/>
      <c r="LSD30" s="103"/>
      <c r="LSE30" s="103"/>
      <c r="LSF30" s="103"/>
      <c r="LSG30" s="103"/>
      <c r="LSH30" s="103"/>
      <c r="LSI30" s="103"/>
      <c r="LSJ30" s="103"/>
      <c r="LSK30" s="103"/>
      <c r="LSL30" s="103"/>
      <c r="LSM30" s="103"/>
      <c r="LSN30" s="103"/>
      <c r="LSO30" s="103"/>
      <c r="LSP30" s="103"/>
      <c r="LSQ30" s="103"/>
      <c r="LSR30" s="103"/>
      <c r="LSS30" s="103"/>
      <c r="LST30" s="103"/>
      <c r="LSU30" s="103"/>
      <c r="LSV30" s="103"/>
      <c r="LSW30" s="103"/>
      <c r="LSX30" s="103"/>
      <c r="LSY30" s="103"/>
      <c r="LSZ30" s="103"/>
      <c r="LTA30" s="103"/>
      <c r="LTB30" s="103"/>
      <c r="LTC30" s="103"/>
      <c r="LTD30" s="103"/>
      <c r="LTE30" s="103"/>
      <c r="LTF30" s="103"/>
      <c r="LTG30" s="103"/>
      <c r="LTH30" s="103"/>
      <c r="LTI30" s="103"/>
      <c r="LTJ30" s="103"/>
      <c r="LTK30" s="103"/>
      <c r="LTL30" s="103"/>
      <c r="LTM30" s="103"/>
      <c r="LTN30" s="103"/>
      <c r="LTO30" s="103"/>
      <c r="LTP30" s="103"/>
      <c r="LTQ30" s="103"/>
      <c r="LTR30" s="103"/>
      <c r="LTS30" s="103"/>
      <c r="LTT30" s="103"/>
      <c r="LTU30" s="103"/>
      <c r="LTV30" s="103"/>
      <c r="LTW30" s="103"/>
      <c r="LTX30" s="103"/>
      <c r="LTY30" s="103"/>
      <c r="LTZ30" s="103"/>
      <c r="LUA30" s="103"/>
      <c r="LUB30" s="103"/>
      <c r="LUC30" s="103"/>
      <c r="LUD30" s="103"/>
      <c r="LUE30" s="103"/>
      <c r="LUF30" s="103"/>
      <c r="LUG30" s="103"/>
      <c r="LUH30" s="103"/>
      <c r="LUI30" s="103"/>
      <c r="LUJ30" s="103"/>
      <c r="LUK30" s="103"/>
      <c r="LUL30" s="103"/>
      <c r="LUM30" s="103"/>
      <c r="LUN30" s="103"/>
      <c r="LUO30" s="103"/>
      <c r="LUP30" s="103"/>
      <c r="LUQ30" s="103"/>
      <c r="LUR30" s="103"/>
      <c r="LUS30" s="103"/>
      <c r="LUT30" s="103"/>
      <c r="LUU30" s="103"/>
      <c r="LUV30" s="103"/>
      <c r="LUW30" s="103"/>
      <c r="LUX30" s="103"/>
      <c r="LUY30" s="103"/>
      <c r="LUZ30" s="103"/>
      <c r="LVA30" s="103"/>
      <c r="LVB30" s="103"/>
      <c r="LVC30" s="103"/>
      <c r="LVD30" s="103"/>
      <c r="LVE30" s="103"/>
      <c r="LVF30" s="103"/>
      <c r="LVG30" s="103"/>
      <c r="LVH30" s="103"/>
      <c r="LVI30" s="103"/>
      <c r="LVJ30" s="103"/>
      <c r="LVK30" s="103"/>
      <c r="LVL30" s="103"/>
      <c r="LVM30" s="103"/>
      <c r="LVN30" s="103"/>
      <c r="LVO30" s="103"/>
      <c r="LVP30" s="103"/>
      <c r="LVQ30" s="103"/>
      <c r="LVR30" s="103"/>
      <c r="LVS30" s="103"/>
      <c r="LVT30" s="103"/>
      <c r="LVU30" s="103"/>
      <c r="LVV30" s="103"/>
      <c r="LVW30" s="103"/>
      <c r="LVX30" s="103"/>
      <c r="LVY30" s="103"/>
      <c r="LVZ30" s="103"/>
      <c r="LWA30" s="103"/>
      <c r="LWB30" s="103"/>
      <c r="LWC30" s="103"/>
      <c r="LWD30" s="103"/>
      <c r="LWE30" s="103"/>
      <c r="LWF30" s="103"/>
      <c r="LWG30" s="103"/>
      <c r="LWH30" s="103"/>
      <c r="LWI30" s="103"/>
      <c r="LWJ30" s="103"/>
      <c r="LWK30" s="103"/>
      <c r="LWL30" s="103"/>
      <c r="LWM30" s="103"/>
      <c r="LWN30" s="103"/>
      <c r="LWO30" s="103"/>
      <c r="LWP30" s="103"/>
      <c r="LWQ30" s="103"/>
      <c r="LWR30" s="103"/>
      <c r="LWS30" s="103"/>
      <c r="LWT30" s="103"/>
      <c r="LWU30" s="103"/>
      <c r="LWV30" s="103"/>
      <c r="LWW30" s="103"/>
      <c r="LWX30" s="103"/>
      <c r="LWY30" s="103"/>
      <c r="LWZ30" s="103"/>
      <c r="LXA30" s="103"/>
      <c r="LXB30" s="103"/>
      <c r="LXC30" s="103"/>
      <c r="LXD30" s="103"/>
      <c r="LXE30" s="103"/>
      <c r="LXF30" s="103"/>
      <c r="LXG30" s="103"/>
      <c r="LXH30" s="103"/>
      <c r="LXI30" s="103"/>
      <c r="LXJ30" s="103"/>
      <c r="LXK30" s="103"/>
      <c r="LXL30" s="103"/>
      <c r="LXM30" s="103"/>
      <c r="LXN30" s="103"/>
      <c r="LXO30" s="103"/>
      <c r="LXP30" s="103"/>
      <c r="LXQ30" s="103"/>
      <c r="LXR30" s="103"/>
      <c r="LXS30" s="103"/>
      <c r="LXT30" s="103"/>
      <c r="LXU30" s="103"/>
      <c r="LXV30" s="103"/>
      <c r="LXW30" s="103"/>
      <c r="LXX30" s="103"/>
      <c r="LXY30" s="103"/>
      <c r="LXZ30" s="103"/>
      <c r="LYA30" s="103"/>
      <c r="LYB30" s="103"/>
      <c r="LYC30" s="103"/>
      <c r="LYD30" s="103"/>
      <c r="LYE30" s="103"/>
      <c r="LYF30" s="103"/>
      <c r="LYG30" s="103"/>
      <c r="LYH30" s="103"/>
      <c r="LYI30" s="103"/>
      <c r="LYJ30" s="103"/>
      <c r="LYK30" s="103"/>
      <c r="LYL30" s="103"/>
      <c r="LYM30" s="103"/>
      <c r="LYN30" s="103"/>
      <c r="LYO30" s="103"/>
      <c r="LYP30" s="103"/>
      <c r="LYQ30" s="103"/>
      <c r="LYR30" s="103"/>
      <c r="LYS30" s="103"/>
      <c r="LYT30" s="103"/>
      <c r="LYU30" s="103"/>
      <c r="LYV30" s="103"/>
      <c r="LYW30" s="103"/>
      <c r="LYX30" s="103"/>
      <c r="LYY30" s="103"/>
      <c r="LYZ30" s="103"/>
      <c r="LZA30" s="103"/>
      <c r="LZB30" s="103"/>
      <c r="LZC30" s="103"/>
      <c r="LZD30" s="103"/>
      <c r="LZE30" s="103"/>
      <c r="LZF30" s="103"/>
      <c r="LZG30" s="103"/>
      <c r="LZH30" s="103"/>
      <c r="LZI30" s="103"/>
      <c r="LZJ30" s="103"/>
      <c r="LZK30" s="103"/>
      <c r="LZL30" s="103"/>
      <c r="LZM30" s="103"/>
      <c r="LZN30" s="103"/>
      <c r="LZO30" s="103"/>
      <c r="LZP30" s="103"/>
      <c r="LZQ30" s="103"/>
      <c r="LZR30" s="103"/>
      <c r="LZS30" s="103"/>
      <c r="LZT30" s="103"/>
      <c r="LZU30" s="103"/>
      <c r="LZV30" s="103"/>
      <c r="LZW30" s="103"/>
      <c r="LZX30" s="103"/>
      <c r="LZY30" s="103"/>
      <c r="LZZ30" s="103"/>
      <c r="MAA30" s="103"/>
      <c r="MAB30" s="103"/>
      <c r="MAC30" s="103"/>
      <c r="MAD30" s="103"/>
      <c r="MAE30" s="103"/>
      <c r="MAF30" s="103"/>
      <c r="MAG30" s="103"/>
      <c r="MAH30" s="103"/>
      <c r="MAI30" s="103"/>
      <c r="MAJ30" s="103"/>
      <c r="MAK30" s="103"/>
      <c r="MAL30" s="103"/>
      <c r="MAM30" s="103"/>
      <c r="MAN30" s="103"/>
      <c r="MAO30" s="103"/>
      <c r="MAP30" s="103"/>
      <c r="MAQ30" s="103"/>
      <c r="MAR30" s="103"/>
      <c r="MAS30" s="103"/>
      <c r="MAT30" s="103"/>
      <c r="MAU30" s="103"/>
      <c r="MAV30" s="103"/>
      <c r="MAW30" s="103"/>
      <c r="MAX30" s="103"/>
      <c r="MAY30" s="103"/>
      <c r="MAZ30" s="103"/>
      <c r="MBA30" s="103"/>
      <c r="MBB30" s="103"/>
      <c r="MBC30" s="103"/>
      <c r="MBD30" s="103"/>
      <c r="MBE30" s="103"/>
      <c r="MBF30" s="103"/>
      <c r="MBG30" s="103"/>
      <c r="MBH30" s="103"/>
      <c r="MBI30" s="103"/>
      <c r="MBJ30" s="103"/>
      <c r="MBK30" s="103"/>
      <c r="MBL30" s="103"/>
      <c r="MBM30" s="103"/>
      <c r="MBN30" s="103"/>
      <c r="MBO30" s="103"/>
      <c r="MBP30" s="103"/>
      <c r="MBQ30" s="103"/>
      <c r="MBR30" s="103"/>
      <c r="MBS30" s="103"/>
      <c r="MBT30" s="103"/>
      <c r="MBU30" s="103"/>
      <c r="MBV30" s="103"/>
      <c r="MBW30" s="103"/>
      <c r="MBX30" s="103"/>
      <c r="MBY30" s="103"/>
      <c r="MBZ30" s="103"/>
      <c r="MCA30" s="103"/>
      <c r="MCB30" s="103"/>
      <c r="MCC30" s="103"/>
      <c r="MCD30" s="103"/>
      <c r="MCE30" s="103"/>
      <c r="MCF30" s="103"/>
      <c r="MCG30" s="103"/>
      <c r="MCH30" s="103"/>
      <c r="MCI30" s="103"/>
      <c r="MCJ30" s="103"/>
      <c r="MCK30" s="103"/>
      <c r="MCL30" s="103"/>
      <c r="MCM30" s="103"/>
      <c r="MCN30" s="103"/>
      <c r="MCO30" s="103"/>
      <c r="MCP30" s="103"/>
      <c r="MCQ30" s="103"/>
      <c r="MCR30" s="103"/>
      <c r="MCS30" s="103"/>
      <c r="MCT30" s="103"/>
      <c r="MCU30" s="103"/>
      <c r="MCV30" s="103"/>
      <c r="MCW30" s="103"/>
      <c r="MCX30" s="103"/>
      <c r="MCY30" s="103"/>
      <c r="MCZ30" s="103"/>
      <c r="MDA30" s="103"/>
      <c r="MDB30" s="103"/>
      <c r="MDC30" s="103"/>
      <c r="MDD30" s="103"/>
      <c r="MDE30" s="103"/>
      <c r="MDF30" s="103"/>
      <c r="MDG30" s="103"/>
      <c r="MDH30" s="103"/>
      <c r="MDI30" s="103"/>
      <c r="MDJ30" s="103"/>
      <c r="MDK30" s="103"/>
      <c r="MDL30" s="103"/>
      <c r="MDM30" s="103"/>
      <c r="MDN30" s="103"/>
      <c r="MDO30" s="103"/>
      <c r="MDP30" s="103"/>
      <c r="MDQ30" s="103"/>
      <c r="MDR30" s="103"/>
      <c r="MDS30" s="103"/>
      <c r="MDT30" s="103"/>
      <c r="MDU30" s="103"/>
      <c r="MDV30" s="103"/>
      <c r="MDW30" s="103"/>
      <c r="MDX30" s="103"/>
      <c r="MDY30" s="103"/>
      <c r="MDZ30" s="103"/>
      <c r="MEA30" s="103"/>
      <c r="MEB30" s="103"/>
      <c r="MEC30" s="103"/>
      <c r="MED30" s="103"/>
      <c r="MEE30" s="103"/>
      <c r="MEF30" s="103"/>
      <c r="MEG30" s="103"/>
      <c r="MEH30" s="103"/>
      <c r="MEI30" s="103"/>
      <c r="MEJ30" s="103"/>
      <c r="MEK30" s="103"/>
      <c r="MEL30" s="103"/>
      <c r="MEM30" s="103"/>
      <c r="MEN30" s="103"/>
      <c r="MEO30" s="103"/>
      <c r="MEP30" s="103"/>
      <c r="MEQ30" s="103"/>
      <c r="MER30" s="103"/>
      <c r="MES30" s="103"/>
      <c r="MET30" s="103"/>
      <c r="MEU30" s="103"/>
      <c r="MEV30" s="103"/>
      <c r="MEW30" s="103"/>
      <c r="MEX30" s="103"/>
      <c r="MEY30" s="103"/>
      <c r="MEZ30" s="103"/>
      <c r="MFA30" s="103"/>
      <c r="MFB30" s="103"/>
      <c r="MFC30" s="103"/>
      <c r="MFD30" s="103"/>
      <c r="MFE30" s="103"/>
      <c r="MFF30" s="103"/>
      <c r="MFG30" s="103"/>
      <c r="MFH30" s="103"/>
      <c r="MFI30" s="103"/>
      <c r="MFJ30" s="103"/>
      <c r="MFK30" s="103"/>
      <c r="MFL30" s="103"/>
      <c r="MFM30" s="103"/>
      <c r="MFN30" s="103"/>
      <c r="MFO30" s="103"/>
      <c r="MFP30" s="103"/>
      <c r="MFQ30" s="103"/>
      <c r="MFR30" s="103"/>
      <c r="MFS30" s="103"/>
      <c r="MFT30" s="103"/>
      <c r="MFU30" s="103"/>
      <c r="MFV30" s="103"/>
      <c r="MFW30" s="103"/>
      <c r="MFX30" s="103"/>
      <c r="MFY30" s="103"/>
      <c r="MFZ30" s="103"/>
      <c r="MGA30" s="103"/>
      <c r="MGB30" s="103"/>
      <c r="MGC30" s="103"/>
      <c r="MGD30" s="103"/>
      <c r="MGE30" s="103"/>
      <c r="MGF30" s="103"/>
      <c r="MGG30" s="103"/>
      <c r="MGH30" s="103"/>
      <c r="MGI30" s="103"/>
      <c r="MGJ30" s="103"/>
      <c r="MGK30" s="103"/>
      <c r="MGL30" s="103"/>
      <c r="MGM30" s="103"/>
      <c r="MGN30" s="103"/>
      <c r="MGO30" s="103"/>
      <c r="MGP30" s="103"/>
      <c r="MGQ30" s="103"/>
      <c r="MGR30" s="103"/>
      <c r="MGS30" s="103"/>
      <c r="MGT30" s="103"/>
      <c r="MGU30" s="103"/>
      <c r="MGV30" s="103"/>
      <c r="MGW30" s="103"/>
      <c r="MGX30" s="103"/>
      <c r="MGY30" s="103"/>
      <c r="MGZ30" s="103"/>
      <c r="MHA30" s="103"/>
      <c r="MHB30" s="103"/>
      <c r="MHC30" s="103"/>
      <c r="MHD30" s="103"/>
      <c r="MHE30" s="103"/>
      <c r="MHF30" s="103"/>
      <c r="MHG30" s="103"/>
      <c r="MHH30" s="103"/>
      <c r="MHI30" s="103"/>
      <c r="MHJ30" s="103"/>
      <c r="MHK30" s="103"/>
      <c r="MHL30" s="103"/>
      <c r="MHM30" s="103"/>
      <c r="MHN30" s="103"/>
      <c r="MHO30" s="103"/>
      <c r="MHP30" s="103"/>
      <c r="MHQ30" s="103"/>
      <c r="MHR30" s="103"/>
      <c r="MHS30" s="103"/>
      <c r="MHT30" s="103"/>
      <c r="MHU30" s="103"/>
      <c r="MHV30" s="103"/>
      <c r="MHW30" s="103"/>
      <c r="MHX30" s="103"/>
      <c r="MHY30" s="103"/>
      <c r="MHZ30" s="103"/>
      <c r="MIA30" s="103"/>
      <c r="MIB30" s="103"/>
      <c r="MIC30" s="103"/>
      <c r="MID30" s="103"/>
      <c r="MIE30" s="103"/>
      <c r="MIF30" s="103"/>
      <c r="MIG30" s="103"/>
      <c r="MIH30" s="103"/>
      <c r="MII30" s="103"/>
      <c r="MIJ30" s="103"/>
      <c r="MIK30" s="103"/>
      <c r="MIL30" s="103"/>
      <c r="MIM30" s="103"/>
      <c r="MIN30" s="103"/>
      <c r="MIO30" s="103"/>
      <c r="MIP30" s="103"/>
      <c r="MIQ30" s="103"/>
      <c r="MIR30" s="103"/>
      <c r="MIS30" s="103"/>
      <c r="MIT30" s="103"/>
      <c r="MIU30" s="103"/>
      <c r="MIV30" s="103"/>
      <c r="MIW30" s="103"/>
      <c r="MIX30" s="103"/>
      <c r="MIY30" s="103"/>
      <c r="MIZ30" s="103"/>
      <c r="MJA30" s="103"/>
      <c r="MJB30" s="103"/>
      <c r="MJC30" s="103"/>
      <c r="MJD30" s="103"/>
      <c r="MJE30" s="103"/>
      <c r="MJF30" s="103"/>
      <c r="MJG30" s="103"/>
      <c r="MJH30" s="103"/>
      <c r="MJI30" s="103"/>
      <c r="MJJ30" s="103"/>
      <c r="MJK30" s="103"/>
      <c r="MJL30" s="103"/>
      <c r="MJM30" s="103"/>
      <c r="MJN30" s="103"/>
      <c r="MJO30" s="103"/>
      <c r="MJP30" s="103"/>
      <c r="MJQ30" s="103"/>
      <c r="MJR30" s="103"/>
      <c r="MJS30" s="103"/>
      <c r="MJT30" s="103"/>
      <c r="MJU30" s="103"/>
      <c r="MJV30" s="103"/>
      <c r="MJW30" s="103"/>
      <c r="MJX30" s="103"/>
      <c r="MJY30" s="103"/>
      <c r="MJZ30" s="103"/>
      <c r="MKA30" s="103"/>
      <c r="MKB30" s="103"/>
      <c r="MKC30" s="103"/>
      <c r="MKD30" s="103"/>
      <c r="MKE30" s="103"/>
      <c r="MKF30" s="103"/>
      <c r="MKG30" s="103"/>
      <c r="MKH30" s="103"/>
      <c r="MKI30" s="103"/>
      <c r="MKJ30" s="103"/>
      <c r="MKK30" s="103"/>
      <c r="MKL30" s="103"/>
      <c r="MKM30" s="103"/>
      <c r="MKN30" s="103"/>
      <c r="MKO30" s="103"/>
      <c r="MKP30" s="103"/>
      <c r="MKQ30" s="103"/>
      <c r="MKR30" s="103"/>
      <c r="MKS30" s="103"/>
      <c r="MKT30" s="103"/>
      <c r="MKU30" s="103"/>
      <c r="MKV30" s="103"/>
      <c r="MKW30" s="103"/>
      <c r="MKX30" s="103"/>
      <c r="MKY30" s="103"/>
      <c r="MKZ30" s="103"/>
      <c r="MLA30" s="103"/>
      <c r="MLB30" s="103"/>
      <c r="MLC30" s="103"/>
      <c r="MLD30" s="103"/>
      <c r="MLE30" s="103"/>
      <c r="MLF30" s="103"/>
      <c r="MLG30" s="103"/>
      <c r="MLH30" s="103"/>
      <c r="MLI30" s="103"/>
      <c r="MLJ30" s="103"/>
      <c r="MLK30" s="103"/>
      <c r="MLL30" s="103"/>
      <c r="MLM30" s="103"/>
      <c r="MLN30" s="103"/>
      <c r="MLO30" s="103"/>
      <c r="MLP30" s="103"/>
      <c r="MLQ30" s="103"/>
      <c r="MLR30" s="103"/>
      <c r="MLS30" s="103"/>
      <c r="MLT30" s="103"/>
      <c r="MLU30" s="103"/>
      <c r="MLV30" s="103"/>
      <c r="MLW30" s="103"/>
      <c r="MLX30" s="103"/>
      <c r="MLY30" s="103"/>
      <c r="MLZ30" s="103"/>
      <c r="MMA30" s="103"/>
      <c r="MMB30" s="103"/>
      <c r="MMC30" s="103"/>
      <c r="MMD30" s="103"/>
      <c r="MME30" s="103"/>
      <c r="MMF30" s="103"/>
      <c r="MMG30" s="103"/>
      <c r="MMH30" s="103"/>
      <c r="MMI30" s="103"/>
      <c r="MMJ30" s="103"/>
      <c r="MMK30" s="103"/>
      <c r="MML30" s="103"/>
      <c r="MMM30" s="103"/>
      <c r="MMN30" s="103"/>
      <c r="MMO30" s="103"/>
      <c r="MMP30" s="103"/>
      <c r="MMQ30" s="103"/>
      <c r="MMR30" s="103"/>
      <c r="MMS30" s="103"/>
      <c r="MMT30" s="103"/>
      <c r="MMU30" s="103"/>
      <c r="MMV30" s="103"/>
      <c r="MMW30" s="103"/>
      <c r="MMX30" s="103"/>
      <c r="MMY30" s="103"/>
      <c r="MMZ30" s="103"/>
      <c r="MNA30" s="103"/>
      <c r="MNB30" s="103"/>
      <c r="MNC30" s="103"/>
      <c r="MND30" s="103"/>
      <c r="MNE30" s="103"/>
      <c r="MNF30" s="103"/>
      <c r="MNG30" s="103"/>
      <c r="MNH30" s="103"/>
      <c r="MNI30" s="103"/>
      <c r="MNJ30" s="103"/>
      <c r="MNK30" s="103"/>
      <c r="MNL30" s="103"/>
      <c r="MNM30" s="103"/>
      <c r="MNN30" s="103"/>
      <c r="MNO30" s="103"/>
      <c r="MNP30" s="103"/>
      <c r="MNQ30" s="103"/>
      <c r="MNR30" s="103"/>
      <c r="MNS30" s="103"/>
      <c r="MNT30" s="103"/>
      <c r="MNU30" s="103"/>
      <c r="MNV30" s="103"/>
      <c r="MNW30" s="103"/>
      <c r="MNX30" s="103"/>
      <c r="MNY30" s="103"/>
      <c r="MNZ30" s="103"/>
      <c r="MOA30" s="103"/>
      <c r="MOB30" s="103"/>
      <c r="MOC30" s="103"/>
      <c r="MOD30" s="103"/>
      <c r="MOE30" s="103"/>
      <c r="MOF30" s="103"/>
      <c r="MOG30" s="103"/>
      <c r="MOH30" s="103"/>
      <c r="MOI30" s="103"/>
      <c r="MOJ30" s="103"/>
      <c r="MOK30" s="103"/>
      <c r="MOL30" s="103"/>
      <c r="MOM30" s="103"/>
      <c r="MON30" s="103"/>
      <c r="MOO30" s="103"/>
      <c r="MOP30" s="103"/>
      <c r="MOQ30" s="103"/>
      <c r="MOR30" s="103"/>
      <c r="MOS30" s="103"/>
      <c r="MOT30" s="103"/>
      <c r="MOU30" s="103"/>
      <c r="MOV30" s="103"/>
      <c r="MOW30" s="103"/>
      <c r="MOX30" s="103"/>
      <c r="MOY30" s="103"/>
      <c r="MOZ30" s="103"/>
      <c r="MPA30" s="103"/>
      <c r="MPB30" s="103"/>
      <c r="MPC30" s="103"/>
      <c r="MPD30" s="103"/>
      <c r="MPE30" s="103"/>
      <c r="MPF30" s="103"/>
      <c r="MPG30" s="103"/>
      <c r="MPH30" s="103"/>
      <c r="MPI30" s="103"/>
      <c r="MPJ30" s="103"/>
      <c r="MPK30" s="103"/>
      <c r="MPL30" s="103"/>
      <c r="MPM30" s="103"/>
      <c r="MPN30" s="103"/>
      <c r="MPO30" s="103"/>
      <c r="MPP30" s="103"/>
      <c r="MPQ30" s="103"/>
      <c r="MPR30" s="103"/>
      <c r="MPS30" s="103"/>
      <c r="MPT30" s="103"/>
      <c r="MPU30" s="103"/>
      <c r="MPV30" s="103"/>
      <c r="MPW30" s="103"/>
      <c r="MPX30" s="103"/>
      <c r="MPY30" s="103"/>
      <c r="MPZ30" s="103"/>
      <c r="MQA30" s="103"/>
      <c r="MQB30" s="103"/>
      <c r="MQC30" s="103"/>
      <c r="MQD30" s="103"/>
      <c r="MQE30" s="103"/>
      <c r="MQF30" s="103"/>
      <c r="MQG30" s="103"/>
      <c r="MQH30" s="103"/>
      <c r="MQI30" s="103"/>
      <c r="MQJ30" s="103"/>
      <c r="MQK30" s="103"/>
      <c r="MQL30" s="103"/>
      <c r="MQM30" s="103"/>
      <c r="MQN30" s="103"/>
      <c r="MQO30" s="103"/>
      <c r="MQP30" s="103"/>
      <c r="MQQ30" s="103"/>
      <c r="MQR30" s="103"/>
      <c r="MQS30" s="103"/>
      <c r="MQT30" s="103"/>
      <c r="MQU30" s="103"/>
      <c r="MQV30" s="103"/>
      <c r="MQW30" s="103"/>
      <c r="MQX30" s="103"/>
      <c r="MQY30" s="103"/>
      <c r="MQZ30" s="103"/>
      <c r="MRA30" s="103"/>
      <c r="MRB30" s="103"/>
      <c r="MRC30" s="103"/>
      <c r="MRD30" s="103"/>
      <c r="MRE30" s="103"/>
      <c r="MRF30" s="103"/>
      <c r="MRG30" s="103"/>
      <c r="MRH30" s="103"/>
      <c r="MRI30" s="103"/>
      <c r="MRJ30" s="103"/>
      <c r="MRK30" s="103"/>
      <c r="MRL30" s="103"/>
      <c r="MRM30" s="103"/>
      <c r="MRN30" s="103"/>
      <c r="MRO30" s="103"/>
      <c r="MRP30" s="103"/>
      <c r="MRQ30" s="103"/>
      <c r="MRR30" s="103"/>
      <c r="MRS30" s="103"/>
      <c r="MRT30" s="103"/>
      <c r="MRU30" s="103"/>
      <c r="MRV30" s="103"/>
      <c r="MRW30" s="103"/>
      <c r="MRX30" s="103"/>
      <c r="MRY30" s="103"/>
      <c r="MRZ30" s="103"/>
      <c r="MSA30" s="103"/>
      <c r="MSB30" s="103"/>
      <c r="MSC30" s="103"/>
      <c r="MSD30" s="103"/>
      <c r="MSE30" s="103"/>
      <c r="MSF30" s="103"/>
      <c r="MSG30" s="103"/>
      <c r="MSH30" s="103"/>
      <c r="MSI30" s="103"/>
      <c r="MSJ30" s="103"/>
      <c r="MSK30" s="103"/>
      <c r="MSL30" s="103"/>
      <c r="MSM30" s="103"/>
      <c r="MSN30" s="103"/>
      <c r="MSO30" s="103"/>
      <c r="MSP30" s="103"/>
      <c r="MSQ30" s="103"/>
      <c r="MSR30" s="103"/>
      <c r="MSS30" s="103"/>
      <c r="MST30" s="103"/>
      <c r="MSU30" s="103"/>
      <c r="MSV30" s="103"/>
      <c r="MSW30" s="103"/>
      <c r="MSX30" s="103"/>
      <c r="MSY30" s="103"/>
      <c r="MSZ30" s="103"/>
      <c r="MTA30" s="103"/>
      <c r="MTB30" s="103"/>
      <c r="MTC30" s="103"/>
      <c r="MTD30" s="103"/>
      <c r="MTE30" s="103"/>
      <c r="MTF30" s="103"/>
      <c r="MTG30" s="103"/>
      <c r="MTH30" s="103"/>
      <c r="MTI30" s="103"/>
      <c r="MTJ30" s="103"/>
      <c r="MTK30" s="103"/>
      <c r="MTL30" s="103"/>
      <c r="MTM30" s="103"/>
      <c r="MTN30" s="103"/>
      <c r="MTO30" s="103"/>
      <c r="MTP30" s="103"/>
      <c r="MTQ30" s="103"/>
      <c r="MTR30" s="103"/>
      <c r="MTS30" s="103"/>
      <c r="MTT30" s="103"/>
      <c r="MTU30" s="103"/>
      <c r="MTV30" s="103"/>
      <c r="MTW30" s="103"/>
      <c r="MTX30" s="103"/>
      <c r="MTY30" s="103"/>
      <c r="MTZ30" s="103"/>
      <c r="MUA30" s="103"/>
      <c r="MUB30" s="103"/>
      <c r="MUC30" s="103"/>
      <c r="MUD30" s="103"/>
      <c r="MUE30" s="103"/>
      <c r="MUF30" s="103"/>
      <c r="MUG30" s="103"/>
      <c r="MUH30" s="103"/>
      <c r="MUI30" s="103"/>
      <c r="MUJ30" s="103"/>
      <c r="MUK30" s="103"/>
      <c r="MUL30" s="103"/>
      <c r="MUM30" s="103"/>
      <c r="MUN30" s="103"/>
      <c r="MUO30" s="103"/>
      <c r="MUP30" s="103"/>
      <c r="MUQ30" s="103"/>
      <c r="MUR30" s="103"/>
      <c r="MUS30" s="103"/>
      <c r="MUT30" s="103"/>
      <c r="MUU30" s="103"/>
      <c r="MUV30" s="103"/>
      <c r="MUW30" s="103"/>
      <c r="MUX30" s="103"/>
      <c r="MUY30" s="103"/>
      <c r="MUZ30" s="103"/>
      <c r="MVA30" s="103"/>
      <c r="MVB30" s="103"/>
      <c r="MVC30" s="103"/>
      <c r="MVD30" s="103"/>
      <c r="MVE30" s="103"/>
      <c r="MVF30" s="103"/>
      <c r="MVG30" s="103"/>
      <c r="MVH30" s="103"/>
      <c r="MVI30" s="103"/>
      <c r="MVJ30" s="103"/>
      <c r="MVK30" s="103"/>
      <c r="MVL30" s="103"/>
      <c r="MVM30" s="103"/>
      <c r="MVN30" s="103"/>
      <c r="MVO30" s="103"/>
      <c r="MVP30" s="103"/>
      <c r="MVQ30" s="103"/>
      <c r="MVR30" s="103"/>
      <c r="MVS30" s="103"/>
      <c r="MVT30" s="103"/>
      <c r="MVU30" s="103"/>
      <c r="MVV30" s="103"/>
      <c r="MVW30" s="103"/>
      <c r="MVX30" s="103"/>
      <c r="MVY30" s="103"/>
      <c r="MVZ30" s="103"/>
      <c r="MWA30" s="103"/>
      <c r="MWB30" s="103"/>
      <c r="MWC30" s="103"/>
      <c r="MWD30" s="103"/>
      <c r="MWE30" s="103"/>
      <c r="MWF30" s="103"/>
      <c r="MWG30" s="103"/>
      <c r="MWH30" s="103"/>
      <c r="MWI30" s="103"/>
      <c r="MWJ30" s="103"/>
      <c r="MWK30" s="103"/>
      <c r="MWL30" s="103"/>
      <c r="MWM30" s="103"/>
      <c r="MWN30" s="103"/>
      <c r="MWO30" s="103"/>
      <c r="MWP30" s="103"/>
      <c r="MWQ30" s="103"/>
      <c r="MWR30" s="103"/>
      <c r="MWS30" s="103"/>
      <c r="MWT30" s="103"/>
      <c r="MWU30" s="103"/>
      <c r="MWV30" s="103"/>
      <c r="MWW30" s="103"/>
      <c r="MWX30" s="103"/>
      <c r="MWY30" s="103"/>
      <c r="MWZ30" s="103"/>
      <c r="MXA30" s="103"/>
      <c r="MXB30" s="103"/>
      <c r="MXC30" s="103"/>
      <c r="MXD30" s="103"/>
      <c r="MXE30" s="103"/>
      <c r="MXF30" s="103"/>
      <c r="MXG30" s="103"/>
      <c r="MXH30" s="103"/>
      <c r="MXI30" s="103"/>
      <c r="MXJ30" s="103"/>
      <c r="MXK30" s="103"/>
      <c r="MXL30" s="103"/>
      <c r="MXM30" s="103"/>
      <c r="MXN30" s="103"/>
      <c r="MXO30" s="103"/>
      <c r="MXP30" s="103"/>
      <c r="MXQ30" s="103"/>
      <c r="MXR30" s="103"/>
      <c r="MXS30" s="103"/>
      <c r="MXT30" s="103"/>
      <c r="MXU30" s="103"/>
      <c r="MXV30" s="103"/>
      <c r="MXW30" s="103"/>
      <c r="MXX30" s="103"/>
      <c r="MXY30" s="103"/>
      <c r="MXZ30" s="103"/>
      <c r="MYA30" s="103"/>
      <c r="MYB30" s="103"/>
      <c r="MYC30" s="103"/>
      <c r="MYD30" s="103"/>
      <c r="MYE30" s="103"/>
      <c r="MYF30" s="103"/>
      <c r="MYG30" s="103"/>
      <c r="MYH30" s="103"/>
      <c r="MYI30" s="103"/>
      <c r="MYJ30" s="103"/>
      <c r="MYK30" s="103"/>
      <c r="MYL30" s="103"/>
      <c r="MYM30" s="103"/>
      <c r="MYN30" s="103"/>
      <c r="MYO30" s="103"/>
      <c r="MYP30" s="103"/>
      <c r="MYQ30" s="103"/>
      <c r="MYR30" s="103"/>
      <c r="MYS30" s="103"/>
      <c r="MYT30" s="103"/>
      <c r="MYU30" s="103"/>
      <c r="MYV30" s="103"/>
      <c r="MYW30" s="103"/>
      <c r="MYX30" s="103"/>
      <c r="MYY30" s="103"/>
      <c r="MYZ30" s="103"/>
      <c r="MZA30" s="103"/>
      <c r="MZB30" s="103"/>
      <c r="MZC30" s="103"/>
      <c r="MZD30" s="103"/>
      <c r="MZE30" s="103"/>
      <c r="MZF30" s="103"/>
      <c r="MZG30" s="103"/>
      <c r="MZH30" s="103"/>
      <c r="MZI30" s="103"/>
      <c r="MZJ30" s="103"/>
      <c r="MZK30" s="103"/>
      <c r="MZL30" s="103"/>
      <c r="MZM30" s="103"/>
      <c r="MZN30" s="103"/>
      <c r="MZO30" s="103"/>
      <c r="MZP30" s="103"/>
      <c r="MZQ30" s="103"/>
      <c r="MZR30" s="103"/>
      <c r="MZS30" s="103"/>
      <c r="MZT30" s="103"/>
      <c r="MZU30" s="103"/>
      <c r="MZV30" s="103"/>
      <c r="MZW30" s="103"/>
      <c r="MZX30" s="103"/>
      <c r="MZY30" s="103"/>
      <c r="MZZ30" s="103"/>
      <c r="NAA30" s="103"/>
      <c r="NAB30" s="103"/>
      <c r="NAC30" s="103"/>
      <c r="NAD30" s="103"/>
      <c r="NAE30" s="103"/>
      <c r="NAF30" s="103"/>
      <c r="NAG30" s="103"/>
      <c r="NAH30" s="103"/>
      <c r="NAI30" s="103"/>
      <c r="NAJ30" s="103"/>
      <c r="NAK30" s="103"/>
      <c r="NAL30" s="103"/>
      <c r="NAM30" s="103"/>
      <c r="NAN30" s="103"/>
      <c r="NAO30" s="103"/>
      <c r="NAP30" s="103"/>
      <c r="NAQ30" s="103"/>
      <c r="NAR30" s="103"/>
      <c r="NAS30" s="103"/>
      <c r="NAT30" s="103"/>
      <c r="NAU30" s="103"/>
      <c r="NAV30" s="103"/>
      <c r="NAW30" s="103"/>
      <c r="NAX30" s="103"/>
      <c r="NAY30" s="103"/>
      <c r="NAZ30" s="103"/>
      <c r="NBA30" s="103"/>
      <c r="NBB30" s="103"/>
      <c r="NBC30" s="103"/>
      <c r="NBD30" s="103"/>
      <c r="NBE30" s="103"/>
      <c r="NBF30" s="103"/>
      <c r="NBG30" s="103"/>
      <c r="NBH30" s="103"/>
      <c r="NBI30" s="103"/>
      <c r="NBJ30" s="103"/>
      <c r="NBK30" s="103"/>
      <c r="NBL30" s="103"/>
      <c r="NBM30" s="103"/>
      <c r="NBN30" s="103"/>
      <c r="NBO30" s="103"/>
      <c r="NBP30" s="103"/>
      <c r="NBQ30" s="103"/>
      <c r="NBR30" s="103"/>
      <c r="NBS30" s="103"/>
      <c r="NBT30" s="103"/>
      <c r="NBU30" s="103"/>
      <c r="NBV30" s="103"/>
      <c r="NBW30" s="103"/>
      <c r="NBX30" s="103"/>
      <c r="NBY30" s="103"/>
      <c r="NBZ30" s="103"/>
      <c r="NCA30" s="103"/>
      <c r="NCB30" s="103"/>
      <c r="NCC30" s="103"/>
      <c r="NCD30" s="103"/>
      <c r="NCE30" s="103"/>
      <c r="NCF30" s="103"/>
      <c r="NCG30" s="103"/>
      <c r="NCH30" s="103"/>
      <c r="NCI30" s="103"/>
      <c r="NCJ30" s="103"/>
      <c r="NCK30" s="103"/>
      <c r="NCL30" s="103"/>
      <c r="NCM30" s="103"/>
      <c r="NCN30" s="103"/>
      <c r="NCO30" s="103"/>
      <c r="NCP30" s="103"/>
      <c r="NCQ30" s="103"/>
      <c r="NCR30" s="103"/>
      <c r="NCS30" s="103"/>
      <c r="NCT30" s="103"/>
      <c r="NCU30" s="103"/>
      <c r="NCV30" s="103"/>
      <c r="NCW30" s="103"/>
      <c r="NCX30" s="103"/>
      <c r="NCY30" s="103"/>
      <c r="NCZ30" s="103"/>
      <c r="NDA30" s="103"/>
      <c r="NDB30" s="103"/>
      <c r="NDC30" s="103"/>
      <c r="NDD30" s="103"/>
      <c r="NDE30" s="103"/>
      <c r="NDF30" s="103"/>
      <c r="NDG30" s="103"/>
      <c r="NDH30" s="103"/>
      <c r="NDI30" s="103"/>
      <c r="NDJ30" s="103"/>
      <c r="NDK30" s="103"/>
      <c r="NDL30" s="103"/>
      <c r="NDM30" s="103"/>
      <c r="NDN30" s="103"/>
      <c r="NDO30" s="103"/>
      <c r="NDP30" s="103"/>
      <c r="NDQ30" s="103"/>
      <c r="NDR30" s="103"/>
      <c r="NDS30" s="103"/>
      <c r="NDT30" s="103"/>
      <c r="NDU30" s="103"/>
      <c r="NDV30" s="103"/>
      <c r="NDW30" s="103"/>
      <c r="NDX30" s="103"/>
      <c r="NDY30" s="103"/>
      <c r="NDZ30" s="103"/>
      <c r="NEA30" s="103"/>
      <c r="NEB30" s="103"/>
      <c r="NEC30" s="103"/>
      <c r="NED30" s="103"/>
      <c r="NEE30" s="103"/>
      <c r="NEF30" s="103"/>
      <c r="NEG30" s="103"/>
      <c r="NEH30" s="103"/>
      <c r="NEI30" s="103"/>
      <c r="NEJ30" s="103"/>
      <c r="NEK30" s="103"/>
      <c r="NEL30" s="103"/>
      <c r="NEM30" s="103"/>
      <c r="NEN30" s="103"/>
      <c r="NEO30" s="103"/>
      <c r="NEP30" s="103"/>
      <c r="NEQ30" s="103"/>
      <c r="NER30" s="103"/>
      <c r="NES30" s="103"/>
      <c r="NET30" s="103"/>
      <c r="NEU30" s="103"/>
      <c r="NEV30" s="103"/>
      <c r="NEW30" s="103"/>
      <c r="NEX30" s="103"/>
      <c r="NEY30" s="103"/>
      <c r="NEZ30" s="103"/>
      <c r="NFA30" s="103"/>
      <c r="NFB30" s="103"/>
      <c r="NFC30" s="103"/>
      <c r="NFD30" s="103"/>
      <c r="NFE30" s="103"/>
      <c r="NFF30" s="103"/>
      <c r="NFG30" s="103"/>
      <c r="NFH30" s="103"/>
      <c r="NFI30" s="103"/>
      <c r="NFJ30" s="103"/>
      <c r="NFK30" s="103"/>
      <c r="NFL30" s="103"/>
      <c r="NFM30" s="103"/>
      <c r="NFN30" s="103"/>
      <c r="NFO30" s="103"/>
      <c r="NFP30" s="103"/>
      <c r="NFQ30" s="103"/>
      <c r="NFR30" s="103"/>
      <c r="NFS30" s="103"/>
      <c r="NFT30" s="103"/>
      <c r="NFU30" s="103"/>
      <c r="NFV30" s="103"/>
      <c r="NFW30" s="103"/>
      <c r="NFX30" s="103"/>
      <c r="NFY30" s="103"/>
      <c r="NFZ30" s="103"/>
      <c r="NGA30" s="103"/>
      <c r="NGB30" s="103"/>
      <c r="NGC30" s="103"/>
      <c r="NGD30" s="103"/>
      <c r="NGE30" s="103"/>
      <c r="NGF30" s="103"/>
      <c r="NGG30" s="103"/>
      <c r="NGH30" s="103"/>
      <c r="NGI30" s="103"/>
      <c r="NGJ30" s="103"/>
      <c r="NGK30" s="103"/>
      <c r="NGL30" s="103"/>
      <c r="NGM30" s="103"/>
      <c r="NGN30" s="103"/>
      <c r="NGO30" s="103"/>
      <c r="NGP30" s="103"/>
      <c r="NGQ30" s="103"/>
      <c r="NGR30" s="103"/>
      <c r="NGS30" s="103"/>
      <c r="NGT30" s="103"/>
      <c r="NGU30" s="103"/>
      <c r="NGV30" s="103"/>
      <c r="NGW30" s="103"/>
      <c r="NGX30" s="103"/>
      <c r="NGY30" s="103"/>
      <c r="NGZ30" s="103"/>
      <c r="NHA30" s="103"/>
      <c r="NHB30" s="103"/>
      <c r="NHC30" s="103"/>
      <c r="NHD30" s="103"/>
      <c r="NHE30" s="103"/>
      <c r="NHF30" s="103"/>
      <c r="NHG30" s="103"/>
      <c r="NHH30" s="103"/>
      <c r="NHI30" s="103"/>
      <c r="NHJ30" s="103"/>
      <c r="NHK30" s="103"/>
      <c r="NHL30" s="103"/>
      <c r="NHM30" s="103"/>
      <c r="NHN30" s="103"/>
      <c r="NHO30" s="103"/>
      <c r="NHP30" s="103"/>
      <c r="NHQ30" s="103"/>
      <c r="NHR30" s="103"/>
      <c r="NHS30" s="103"/>
      <c r="NHT30" s="103"/>
      <c r="NHU30" s="103"/>
      <c r="NHV30" s="103"/>
      <c r="NHW30" s="103"/>
      <c r="NHX30" s="103"/>
      <c r="NHY30" s="103"/>
      <c r="NHZ30" s="103"/>
      <c r="NIA30" s="103"/>
      <c r="NIB30" s="103"/>
      <c r="NIC30" s="103"/>
      <c r="NID30" s="103"/>
      <c r="NIE30" s="103"/>
      <c r="NIF30" s="103"/>
      <c r="NIG30" s="103"/>
      <c r="NIH30" s="103"/>
      <c r="NII30" s="103"/>
      <c r="NIJ30" s="103"/>
      <c r="NIK30" s="103"/>
      <c r="NIL30" s="103"/>
      <c r="NIM30" s="103"/>
      <c r="NIN30" s="103"/>
      <c r="NIO30" s="103"/>
      <c r="NIP30" s="103"/>
      <c r="NIQ30" s="103"/>
      <c r="NIR30" s="103"/>
      <c r="NIS30" s="103"/>
      <c r="NIT30" s="103"/>
      <c r="NIU30" s="103"/>
      <c r="NIV30" s="103"/>
      <c r="NIW30" s="103"/>
      <c r="NIX30" s="103"/>
      <c r="NIY30" s="103"/>
      <c r="NIZ30" s="103"/>
      <c r="NJA30" s="103"/>
      <c r="NJB30" s="103"/>
      <c r="NJC30" s="103"/>
      <c r="NJD30" s="103"/>
      <c r="NJE30" s="103"/>
      <c r="NJF30" s="103"/>
      <c r="NJG30" s="103"/>
      <c r="NJH30" s="103"/>
      <c r="NJI30" s="103"/>
      <c r="NJJ30" s="103"/>
      <c r="NJK30" s="103"/>
      <c r="NJL30" s="103"/>
      <c r="NJM30" s="103"/>
      <c r="NJN30" s="103"/>
      <c r="NJO30" s="103"/>
      <c r="NJP30" s="103"/>
      <c r="NJQ30" s="103"/>
      <c r="NJR30" s="103"/>
      <c r="NJS30" s="103"/>
      <c r="NJT30" s="103"/>
      <c r="NJU30" s="103"/>
      <c r="NJV30" s="103"/>
      <c r="NJW30" s="103"/>
      <c r="NJX30" s="103"/>
      <c r="NJY30" s="103"/>
      <c r="NJZ30" s="103"/>
      <c r="NKA30" s="103"/>
      <c r="NKB30" s="103"/>
      <c r="NKC30" s="103"/>
      <c r="NKD30" s="103"/>
      <c r="NKE30" s="103"/>
      <c r="NKF30" s="103"/>
      <c r="NKG30" s="103"/>
      <c r="NKH30" s="103"/>
      <c r="NKI30" s="103"/>
      <c r="NKJ30" s="103"/>
      <c r="NKK30" s="103"/>
      <c r="NKL30" s="103"/>
      <c r="NKM30" s="103"/>
      <c r="NKN30" s="103"/>
      <c r="NKO30" s="103"/>
      <c r="NKP30" s="103"/>
      <c r="NKQ30" s="103"/>
      <c r="NKR30" s="103"/>
      <c r="NKS30" s="103"/>
      <c r="NKT30" s="103"/>
      <c r="NKU30" s="103"/>
      <c r="NKV30" s="103"/>
      <c r="NKW30" s="103"/>
      <c r="NKX30" s="103"/>
      <c r="NKY30" s="103"/>
      <c r="NKZ30" s="103"/>
      <c r="NLA30" s="103"/>
      <c r="NLB30" s="103"/>
      <c r="NLC30" s="103"/>
      <c r="NLD30" s="103"/>
      <c r="NLE30" s="103"/>
      <c r="NLF30" s="103"/>
      <c r="NLG30" s="103"/>
      <c r="NLH30" s="103"/>
      <c r="NLI30" s="103"/>
      <c r="NLJ30" s="103"/>
      <c r="NLK30" s="103"/>
      <c r="NLL30" s="103"/>
      <c r="NLM30" s="103"/>
      <c r="NLN30" s="103"/>
      <c r="NLO30" s="103"/>
      <c r="NLP30" s="103"/>
      <c r="NLQ30" s="103"/>
      <c r="NLR30" s="103"/>
      <c r="NLS30" s="103"/>
      <c r="NLT30" s="103"/>
      <c r="NLU30" s="103"/>
      <c r="NLV30" s="103"/>
      <c r="NLW30" s="103"/>
      <c r="NLX30" s="103"/>
      <c r="NLY30" s="103"/>
      <c r="NLZ30" s="103"/>
      <c r="NMA30" s="103"/>
      <c r="NMB30" s="103"/>
      <c r="NMC30" s="103"/>
      <c r="NMD30" s="103"/>
      <c r="NME30" s="103"/>
      <c r="NMF30" s="103"/>
      <c r="NMG30" s="103"/>
      <c r="NMH30" s="103"/>
      <c r="NMI30" s="103"/>
      <c r="NMJ30" s="103"/>
      <c r="NMK30" s="103"/>
      <c r="NML30" s="103"/>
      <c r="NMM30" s="103"/>
      <c r="NMN30" s="103"/>
      <c r="NMO30" s="103"/>
      <c r="NMP30" s="103"/>
      <c r="NMQ30" s="103"/>
      <c r="NMR30" s="103"/>
      <c r="NMS30" s="103"/>
      <c r="NMT30" s="103"/>
      <c r="NMU30" s="103"/>
      <c r="NMV30" s="103"/>
      <c r="NMW30" s="103"/>
      <c r="NMX30" s="103"/>
      <c r="NMY30" s="103"/>
      <c r="NMZ30" s="103"/>
      <c r="NNA30" s="103"/>
      <c r="NNB30" s="103"/>
      <c r="NNC30" s="103"/>
      <c r="NND30" s="103"/>
      <c r="NNE30" s="103"/>
      <c r="NNF30" s="103"/>
      <c r="NNG30" s="103"/>
      <c r="NNH30" s="103"/>
      <c r="NNI30" s="103"/>
      <c r="NNJ30" s="103"/>
      <c r="NNK30" s="103"/>
      <c r="NNL30" s="103"/>
      <c r="NNM30" s="103"/>
      <c r="NNN30" s="103"/>
      <c r="NNO30" s="103"/>
      <c r="NNP30" s="103"/>
      <c r="NNQ30" s="103"/>
      <c r="NNR30" s="103"/>
      <c r="NNS30" s="103"/>
      <c r="NNT30" s="103"/>
      <c r="NNU30" s="103"/>
      <c r="NNV30" s="103"/>
      <c r="NNW30" s="103"/>
      <c r="NNX30" s="103"/>
      <c r="NNY30" s="103"/>
      <c r="NNZ30" s="103"/>
      <c r="NOA30" s="103"/>
      <c r="NOB30" s="103"/>
      <c r="NOC30" s="103"/>
      <c r="NOD30" s="103"/>
      <c r="NOE30" s="103"/>
      <c r="NOF30" s="103"/>
      <c r="NOG30" s="103"/>
      <c r="NOH30" s="103"/>
      <c r="NOI30" s="103"/>
      <c r="NOJ30" s="103"/>
      <c r="NOK30" s="103"/>
      <c r="NOL30" s="103"/>
      <c r="NOM30" s="103"/>
      <c r="NON30" s="103"/>
      <c r="NOO30" s="103"/>
      <c r="NOP30" s="103"/>
      <c r="NOQ30" s="103"/>
      <c r="NOR30" s="103"/>
      <c r="NOS30" s="103"/>
      <c r="NOT30" s="103"/>
      <c r="NOU30" s="103"/>
      <c r="NOV30" s="103"/>
      <c r="NOW30" s="103"/>
      <c r="NOX30" s="103"/>
      <c r="NOY30" s="103"/>
      <c r="NOZ30" s="103"/>
      <c r="NPA30" s="103"/>
      <c r="NPB30" s="103"/>
      <c r="NPC30" s="103"/>
      <c r="NPD30" s="103"/>
      <c r="NPE30" s="103"/>
      <c r="NPF30" s="103"/>
      <c r="NPG30" s="103"/>
      <c r="NPH30" s="103"/>
      <c r="NPI30" s="103"/>
      <c r="NPJ30" s="103"/>
      <c r="NPK30" s="103"/>
      <c r="NPL30" s="103"/>
      <c r="NPM30" s="103"/>
      <c r="NPN30" s="103"/>
      <c r="NPO30" s="103"/>
      <c r="NPP30" s="103"/>
      <c r="NPQ30" s="103"/>
      <c r="NPR30" s="103"/>
      <c r="NPS30" s="103"/>
      <c r="NPT30" s="103"/>
      <c r="NPU30" s="103"/>
      <c r="NPV30" s="103"/>
      <c r="NPW30" s="103"/>
      <c r="NPX30" s="103"/>
      <c r="NPY30" s="103"/>
      <c r="NPZ30" s="103"/>
      <c r="NQA30" s="103"/>
      <c r="NQB30" s="103"/>
      <c r="NQC30" s="103"/>
      <c r="NQD30" s="103"/>
      <c r="NQE30" s="103"/>
      <c r="NQF30" s="103"/>
      <c r="NQG30" s="103"/>
      <c r="NQH30" s="103"/>
      <c r="NQI30" s="103"/>
      <c r="NQJ30" s="103"/>
      <c r="NQK30" s="103"/>
      <c r="NQL30" s="103"/>
      <c r="NQM30" s="103"/>
      <c r="NQN30" s="103"/>
      <c r="NQO30" s="103"/>
      <c r="NQP30" s="103"/>
      <c r="NQQ30" s="103"/>
      <c r="NQR30" s="103"/>
      <c r="NQS30" s="103"/>
      <c r="NQT30" s="103"/>
      <c r="NQU30" s="103"/>
      <c r="NQV30" s="103"/>
      <c r="NQW30" s="103"/>
      <c r="NQX30" s="103"/>
      <c r="NQY30" s="103"/>
      <c r="NQZ30" s="103"/>
      <c r="NRA30" s="103"/>
      <c r="NRB30" s="103"/>
      <c r="NRC30" s="103"/>
      <c r="NRD30" s="103"/>
      <c r="NRE30" s="103"/>
      <c r="NRF30" s="103"/>
      <c r="NRG30" s="103"/>
      <c r="NRH30" s="103"/>
      <c r="NRI30" s="103"/>
      <c r="NRJ30" s="103"/>
      <c r="NRK30" s="103"/>
      <c r="NRL30" s="103"/>
      <c r="NRM30" s="103"/>
      <c r="NRN30" s="103"/>
      <c r="NRO30" s="103"/>
      <c r="NRP30" s="103"/>
      <c r="NRQ30" s="103"/>
      <c r="NRR30" s="103"/>
      <c r="NRS30" s="103"/>
      <c r="NRT30" s="103"/>
      <c r="NRU30" s="103"/>
      <c r="NRV30" s="103"/>
      <c r="NRW30" s="103"/>
      <c r="NRX30" s="103"/>
      <c r="NRY30" s="103"/>
      <c r="NRZ30" s="103"/>
      <c r="NSA30" s="103"/>
      <c r="NSB30" s="103"/>
      <c r="NSC30" s="103"/>
      <c r="NSD30" s="103"/>
      <c r="NSE30" s="103"/>
      <c r="NSF30" s="103"/>
      <c r="NSG30" s="103"/>
      <c r="NSH30" s="103"/>
      <c r="NSI30" s="103"/>
      <c r="NSJ30" s="103"/>
      <c r="NSK30" s="103"/>
      <c r="NSL30" s="103"/>
      <c r="NSM30" s="103"/>
      <c r="NSN30" s="103"/>
      <c r="NSO30" s="103"/>
      <c r="NSP30" s="103"/>
      <c r="NSQ30" s="103"/>
      <c r="NSR30" s="103"/>
      <c r="NSS30" s="103"/>
      <c r="NST30" s="103"/>
      <c r="NSU30" s="103"/>
      <c r="NSV30" s="103"/>
      <c r="NSW30" s="103"/>
      <c r="NSX30" s="103"/>
      <c r="NSY30" s="103"/>
      <c r="NSZ30" s="103"/>
      <c r="NTA30" s="103"/>
      <c r="NTB30" s="103"/>
      <c r="NTC30" s="103"/>
      <c r="NTD30" s="103"/>
      <c r="NTE30" s="103"/>
      <c r="NTF30" s="103"/>
      <c r="NTG30" s="103"/>
      <c r="NTH30" s="103"/>
      <c r="NTI30" s="103"/>
      <c r="NTJ30" s="103"/>
      <c r="NTK30" s="103"/>
      <c r="NTL30" s="103"/>
      <c r="NTM30" s="103"/>
      <c r="NTN30" s="103"/>
      <c r="NTO30" s="103"/>
      <c r="NTP30" s="103"/>
      <c r="NTQ30" s="103"/>
      <c r="NTR30" s="103"/>
      <c r="NTS30" s="103"/>
      <c r="NTT30" s="103"/>
      <c r="NTU30" s="103"/>
      <c r="NTV30" s="103"/>
      <c r="NTW30" s="103"/>
      <c r="NTX30" s="103"/>
      <c r="NTY30" s="103"/>
      <c r="NTZ30" s="103"/>
      <c r="NUA30" s="103"/>
      <c r="NUB30" s="103"/>
      <c r="NUC30" s="103"/>
      <c r="NUD30" s="103"/>
      <c r="NUE30" s="103"/>
      <c r="NUF30" s="103"/>
      <c r="NUG30" s="103"/>
      <c r="NUH30" s="103"/>
      <c r="NUI30" s="103"/>
      <c r="NUJ30" s="103"/>
      <c r="NUK30" s="103"/>
      <c r="NUL30" s="103"/>
      <c r="NUM30" s="103"/>
      <c r="NUN30" s="103"/>
      <c r="NUO30" s="103"/>
      <c r="NUP30" s="103"/>
      <c r="NUQ30" s="103"/>
      <c r="NUR30" s="103"/>
      <c r="NUS30" s="103"/>
      <c r="NUT30" s="103"/>
      <c r="NUU30" s="103"/>
      <c r="NUV30" s="103"/>
      <c r="NUW30" s="103"/>
      <c r="NUX30" s="103"/>
      <c r="NUY30" s="103"/>
      <c r="NUZ30" s="103"/>
      <c r="NVA30" s="103"/>
      <c r="NVB30" s="103"/>
      <c r="NVC30" s="103"/>
      <c r="NVD30" s="103"/>
      <c r="NVE30" s="103"/>
      <c r="NVF30" s="103"/>
      <c r="NVG30" s="103"/>
      <c r="NVH30" s="103"/>
      <c r="NVI30" s="103"/>
      <c r="NVJ30" s="103"/>
      <c r="NVK30" s="103"/>
      <c r="NVL30" s="103"/>
      <c r="NVM30" s="103"/>
      <c r="NVN30" s="103"/>
      <c r="NVO30" s="103"/>
      <c r="NVP30" s="103"/>
      <c r="NVQ30" s="103"/>
      <c r="NVR30" s="103"/>
      <c r="NVS30" s="103"/>
      <c r="NVT30" s="103"/>
      <c r="NVU30" s="103"/>
      <c r="NVV30" s="103"/>
      <c r="NVW30" s="103"/>
      <c r="NVX30" s="103"/>
      <c r="NVY30" s="103"/>
      <c r="NVZ30" s="103"/>
      <c r="NWA30" s="103"/>
      <c r="NWB30" s="103"/>
      <c r="NWC30" s="103"/>
      <c r="NWD30" s="103"/>
      <c r="NWE30" s="103"/>
      <c r="NWF30" s="103"/>
      <c r="NWG30" s="103"/>
      <c r="NWH30" s="103"/>
      <c r="NWI30" s="103"/>
      <c r="NWJ30" s="103"/>
      <c r="NWK30" s="103"/>
      <c r="NWL30" s="103"/>
      <c r="NWM30" s="103"/>
      <c r="NWN30" s="103"/>
      <c r="NWO30" s="103"/>
      <c r="NWP30" s="103"/>
      <c r="NWQ30" s="103"/>
      <c r="NWR30" s="103"/>
      <c r="NWS30" s="103"/>
      <c r="NWT30" s="103"/>
      <c r="NWU30" s="103"/>
      <c r="NWV30" s="103"/>
      <c r="NWW30" s="103"/>
      <c r="NWX30" s="103"/>
      <c r="NWY30" s="103"/>
      <c r="NWZ30" s="103"/>
      <c r="NXA30" s="103"/>
      <c r="NXB30" s="103"/>
      <c r="NXC30" s="103"/>
      <c r="NXD30" s="103"/>
      <c r="NXE30" s="103"/>
      <c r="NXF30" s="103"/>
      <c r="NXG30" s="103"/>
      <c r="NXH30" s="103"/>
      <c r="NXI30" s="103"/>
      <c r="NXJ30" s="103"/>
      <c r="NXK30" s="103"/>
      <c r="NXL30" s="103"/>
      <c r="NXM30" s="103"/>
      <c r="NXN30" s="103"/>
      <c r="NXO30" s="103"/>
      <c r="NXP30" s="103"/>
      <c r="NXQ30" s="103"/>
      <c r="NXR30" s="103"/>
      <c r="NXS30" s="103"/>
      <c r="NXT30" s="103"/>
      <c r="NXU30" s="103"/>
      <c r="NXV30" s="103"/>
      <c r="NXW30" s="103"/>
      <c r="NXX30" s="103"/>
      <c r="NXY30" s="103"/>
      <c r="NXZ30" s="103"/>
      <c r="NYA30" s="103"/>
      <c r="NYB30" s="103"/>
      <c r="NYC30" s="103"/>
      <c r="NYD30" s="103"/>
      <c r="NYE30" s="103"/>
      <c r="NYF30" s="103"/>
      <c r="NYG30" s="103"/>
      <c r="NYH30" s="103"/>
      <c r="NYI30" s="103"/>
      <c r="NYJ30" s="103"/>
      <c r="NYK30" s="103"/>
      <c r="NYL30" s="103"/>
      <c r="NYM30" s="103"/>
      <c r="NYN30" s="103"/>
      <c r="NYO30" s="103"/>
      <c r="NYP30" s="103"/>
      <c r="NYQ30" s="103"/>
      <c r="NYR30" s="103"/>
      <c r="NYS30" s="103"/>
      <c r="NYT30" s="103"/>
      <c r="NYU30" s="103"/>
      <c r="NYV30" s="103"/>
      <c r="NYW30" s="103"/>
      <c r="NYX30" s="103"/>
      <c r="NYY30" s="103"/>
      <c r="NYZ30" s="103"/>
      <c r="NZA30" s="103"/>
      <c r="NZB30" s="103"/>
      <c r="NZC30" s="103"/>
      <c r="NZD30" s="103"/>
      <c r="NZE30" s="103"/>
      <c r="NZF30" s="103"/>
      <c r="NZG30" s="103"/>
      <c r="NZH30" s="103"/>
      <c r="NZI30" s="103"/>
      <c r="NZJ30" s="103"/>
      <c r="NZK30" s="103"/>
      <c r="NZL30" s="103"/>
      <c r="NZM30" s="103"/>
      <c r="NZN30" s="103"/>
      <c r="NZO30" s="103"/>
      <c r="NZP30" s="103"/>
      <c r="NZQ30" s="103"/>
      <c r="NZR30" s="103"/>
      <c r="NZS30" s="103"/>
      <c r="NZT30" s="103"/>
      <c r="NZU30" s="103"/>
      <c r="NZV30" s="103"/>
      <c r="NZW30" s="103"/>
      <c r="NZX30" s="103"/>
      <c r="NZY30" s="103"/>
      <c r="NZZ30" s="103"/>
      <c r="OAA30" s="103"/>
      <c r="OAB30" s="103"/>
      <c r="OAC30" s="103"/>
      <c r="OAD30" s="103"/>
      <c r="OAE30" s="103"/>
      <c r="OAF30" s="103"/>
      <c r="OAG30" s="103"/>
      <c r="OAH30" s="103"/>
      <c r="OAI30" s="103"/>
      <c r="OAJ30" s="103"/>
      <c r="OAK30" s="103"/>
      <c r="OAL30" s="103"/>
      <c r="OAM30" s="103"/>
      <c r="OAN30" s="103"/>
      <c r="OAO30" s="103"/>
      <c r="OAP30" s="103"/>
      <c r="OAQ30" s="103"/>
      <c r="OAR30" s="103"/>
      <c r="OAS30" s="103"/>
      <c r="OAT30" s="103"/>
      <c r="OAU30" s="103"/>
      <c r="OAV30" s="103"/>
      <c r="OAW30" s="103"/>
      <c r="OAX30" s="103"/>
      <c r="OAY30" s="103"/>
      <c r="OAZ30" s="103"/>
      <c r="OBA30" s="103"/>
      <c r="OBB30" s="103"/>
      <c r="OBC30" s="103"/>
      <c r="OBD30" s="103"/>
      <c r="OBE30" s="103"/>
      <c r="OBF30" s="103"/>
      <c r="OBG30" s="103"/>
      <c r="OBH30" s="103"/>
      <c r="OBI30" s="103"/>
      <c r="OBJ30" s="103"/>
      <c r="OBK30" s="103"/>
      <c r="OBL30" s="103"/>
      <c r="OBM30" s="103"/>
      <c r="OBN30" s="103"/>
      <c r="OBO30" s="103"/>
      <c r="OBP30" s="103"/>
      <c r="OBQ30" s="103"/>
      <c r="OBR30" s="103"/>
      <c r="OBS30" s="103"/>
      <c r="OBT30" s="103"/>
      <c r="OBU30" s="103"/>
      <c r="OBV30" s="103"/>
      <c r="OBW30" s="103"/>
      <c r="OBX30" s="103"/>
      <c r="OBY30" s="103"/>
      <c r="OBZ30" s="103"/>
      <c r="OCA30" s="103"/>
      <c r="OCB30" s="103"/>
      <c r="OCC30" s="103"/>
      <c r="OCD30" s="103"/>
      <c r="OCE30" s="103"/>
      <c r="OCF30" s="103"/>
      <c r="OCG30" s="103"/>
      <c r="OCH30" s="103"/>
      <c r="OCI30" s="103"/>
      <c r="OCJ30" s="103"/>
      <c r="OCK30" s="103"/>
      <c r="OCL30" s="103"/>
      <c r="OCM30" s="103"/>
      <c r="OCN30" s="103"/>
      <c r="OCO30" s="103"/>
      <c r="OCP30" s="103"/>
      <c r="OCQ30" s="103"/>
      <c r="OCR30" s="103"/>
      <c r="OCS30" s="103"/>
      <c r="OCT30" s="103"/>
      <c r="OCU30" s="103"/>
      <c r="OCV30" s="103"/>
      <c r="OCW30" s="103"/>
      <c r="OCX30" s="103"/>
      <c r="OCY30" s="103"/>
      <c r="OCZ30" s="103"/>
      <c r="ODA30" s="103"/>
      <c r="ODB30" s="103"/>
      <c r="ODC30" s="103"/>
      <c r="ODD30" s="103"/>
      <c r="ODE30" s="103"/>
      <c r="ODF30" s="103"/>
      <c r="ODG30" s="103"/>
      <c r="ODH30" s="103"/>
      <c r="ODI30" s="103"/>
      <c r="ODJ30" s="103"/>
      <c r="ODK30" s="103"/>
      <c r="ODL30" s="103"/>
      <c r="ODM30" s="103"/>
      <c r="ODN30" s="103"/>
      <c r="ODO30" s="103"/>
      <c r="ODP30" s="103"/>
      <c r="ODQ30" s="103"/>
      <c r="ODR30" s="103"/>
      <c r="ODS30" s="103"/>
      <c r="ODT30" s="103"/>
      <c r="ODU30" s="103"/>
      <c r="ODV30" s="103"/>
      <c r="ODW30" s="103"/>
      <c r="ODX30" s="103"/>
      <c r="ODY30" s="103"/>
      <c r="ODZ30" s="103"/>
      <c r="OEA30" s="103"/>
      <c r="OEB30" s="103"/>
      <c r="OEC30" s="103"/>
      <c r="OED30" s="103"/>
      <c r="OEE30" s="103"/>
      <c r="OEF30" s="103"/>
      <c r="OEG30" s="103"/>
      <c r="OEH30" s="103"/>
      <c r="OEI30" s="103"/>
      <c r="OEJ30" s="103"/>
      <c r="OEK30" s="103"/>
      <c r="OEL30" s="103"/>
      <c r="OEM30" s="103"/>
      <c r="OEN30" s="103"/>
      <c r="OEO30" s="103"/>
      <c r="OEP30" s="103"/>
      <c r="OEQ30" s="103"/>
      <c r="OER30" s="103"/>
      <c r="OES30" s="103"/>
      <c r="OET30" s="103"/>
      <c r="OEU30" s="103"/>
      <c r="OEV30" s="103"/>
      <c r="OEW30" s="103"/>
      <c r="OEX30" s="103"/>
      <c r="OEY30" s="103"/>
      <c r="OEZ30" s="103"/>
      <c r="OFA30" s="103"/>
      <c r="OFB30" s="103"/>
      <c r="OFC30" s="103"/>
      <c r="OFD30" s="103"/>
      <c r="OFE30" s="103"/>
      <c r="OFF30" s="103"/>
      <c r="OFG30" s="103"/>
      <c r="OFH30" s="103"/>
      <c r="OFI30" s="103"/>
      <c r="OFJ30" s="103"/>
      <c r="OFK30" s="103"/>
      <c r="OFL30" s="103"/>
      <c r="OFM30" s="103"/>
      <c r="OFN30" s="103"/>
      <c r="OFO30" s="103"/>
      <c r="OFP30" s="103"/>
      <c r="OFQ30" s="103"/>
      <c r="OFR30" s="103"/>
      <c r="OFS30" s="103"/>
      <c r="OFT30" s="103"/>
      <c r="OFU30" s="103"/>
      <c r="OFV30" s="103"/>
      <c r="OFW30" s="103"/>
      <c r="OFX30" s="103"/>
      <c r="OFY30" s="103"/>
      <c r="OFZ30" s="103"/>
      <c r="OGA30" s="103"/>
      <c r="OGB30" s="103"/>
      <c r="OGC30" s="103"/>
      <c r="OGD30" s="103"/>
      <c r="OGE30" s="103"/>
      <c r="OGF30" s="103"/>
      <c r="OGG30" s="103"/>
      <c r="OGH30" s="103"/>
      <c r="OGI30" s="103"/>
      <c r="OGJ30" s="103"/>
      <c r="OGK30" s="103"/>
      <c r="OGL30" s="103"/>
      <c r="OGM30" s="103"/>
      <c r="OGN30" s="103"/>
      <c r="OGO30" s="103"/>
      <c r="OGP30" s="103"/>
      <c r="OGQ30" s="103"/>
      <c r="OGR30" s="103"/>
      <c r="OGS30" s="103"/>
      <c r="OGT30" s="103"/>
      <c r="OGU30" s="103"/>
      <c r="OGV30" s="103"/>
      <c r="OGW30" s="103"/>
      <c r="OGX30" s="103"/>
      <c r="OGY30" s="103"/>
      <c r="OGZ30" s="103"/>
      <c r="OHA30" s="103"/>
      <c r="OHB30" s="103"/>
      <c r="OHC30" s="103"/>
      <c r="OHD30" s="103"/>
      <c r="OHE30" s="103"/>
      <c r="OHF30" s="103"/>
      <c r="OHG30" s="103"/>
      <c r="OHH30" s="103"/>
      <c r="OHI30" s="103"/>
      <c r="OHJ30" s="103"/>
      <c r="OHK30" s="103"/>
      <c r="OHL30" s="103"/>
      <c r="OHM30" s="103"/>
      <c r="OHN30" s="103"/>
      <c r="OHO30" s="103"/>
      <c r="OHP30" s="103"/>
      <c r="OHQ30" s="103"/>
      <c r="OHR30" s="103"/>
      <c r="OHS30" s="103"/>
      <c r="OHT30" s="103"/>
      <c r="OHU30" s="103"/>
      <c r="OHV30" s="103"/>
      <c r="OHW30" s="103"/>
      <c r="OHX30" s="103"/>
      <c r="OHY30" s="103"/>
      <c r="OHZ30" s="103"/>
      <c r="OIA30" s="103"/>
      <c r="OIB30" s="103"/>
      <c r="OIC30" s="103"/>
      <c r="OID30" s="103"/>
      <c r="OIE30" s="103"/>
      <c r="OIF30" s="103"/>
      <c r="OIG30" s="103"/>
      <c r="OIH30" s="103"/>
      <c r="OII30" s="103"/>
      <c r="OIJ30" s="103"/>
      <c r="OIK30" s="103"/>
      <c r="OIL30" s="103"/>
      <c r="OIM30" s="103"/>
      <c r="OIN30" s="103"/>
      <c r="OIO30" s="103"/>
      <c r="OIP30" s="103"/>
      <c r="OIQ30" s="103"/>
      <c r="OIR30" s="103"/>
      <c r="OIS30" s="103"/>
      <c r="OIT30" s="103"/>
      <c r="OIU30" s="103"/>
      <c r="OIV30" s="103"/>
      <c r="OIW30" s="103"/>
      <c r="OIX30" s="103"/>
      <c r="OIY30" s="103"/>
      <c r="OIZ30" s="103"/>
      <c r="OJA30" s="103"/>
      <c r="OJB30" s="103"/>
      <c r="OJC30" s="103"/>
      <c r="OJD30" s="103"/>
      <c r="OJE30" s="103"/>
      <c r="OJF30" s="103"/>
      <c r="OJG30" s="103"/>
      <c r="OJH30" s="103"/>
      <c r="OJI30" s="103"/>
      <c r="OJJ30" s="103"/>
      <c r="OJK30" s="103"/>
      <c r="OJL30" s="103"/>
      <c r="OJM30" s="103"/>
      <c r="OJN30" s="103"/>
      <c r="OJO30" s="103"/>
      <c r="OJP30" s="103"/>
      <c r="OJQ30" s="103"/>
      <c r="OJR30" s="103"/>
      <c r="OJS30" s="103"/>
      <c r="OJT30" s="103"/>
      <c r="OJU30" s="103"/>
      <c r="OJV30" s="103"/>
      <c r="OJW30" s="103"/>
      <c r="OJX30" s="103"/>
      <c r="OJY30" s="103"/>
      <c r="OJZ30" s="103"/>
      <c r="OKA30" s="103"/>
      <c r="OKB30" s="103"/>
      <c r="OKC30" s="103"/>
      <c r="OKD30" s="103"/>
      <c r="OKE30" s="103"/>
      <c r="OKF30" s="103"/>
      <c r="OKG30" s="103"/>
      <c r="OKH30" s="103"/>
      <c r="OKI30" s="103"/>
      <c r="OKJ30" s="103"/>
      <c r="OKK30" s="103"/>
      <c r="OKL30" s="103"/>
      <c r="OKM30" s="103"/>
      <c r="OKN30" s="103"/>
      <c r="OKO30" s="103"/>
      <c r="OKP30" s="103"/>
      <c r="OKQ30" s="103"/>
      <c r="OKR30" s="103"/>
      <c r="OKS30" s="103"/>
      <c r="OKT30" s="103"/>
      <c r="OKU30" s="103"/>
      <c r="OKV30" s="103"/>
      <c r="OKW30" s="103"/>
      <c r="OKX30" s="103"/>
      <c r="OKY30" s="103"/>
      <c r="OKZ30" s="103"/>
      <c r="OLA30" s="103"/>
      <c r="OLB30" s="103"/>
      <c r="OLC30" s="103"/>
      <c r="OLD30" s="103"/>
      <c r="OLE30" s="103"/>
      <c r="OLF30" s="103"/>
      <c r="OLG30" s="103"/>
      <c r="OLH30" s="103"/>
      <c r="OLI30" s="103"/>
      <c r="OLJ30" s="103"/>
      <c r="OLK30" s="103"/>
      <c r="OLL30" s="103"/>
      <c r="OLM30" s="103"/>
      <c r="OLN30" s="103"/>
      <c r="OLO30" s="103"/>
      <c r="OLP30" s="103"/>
      <c r="OLQ30" s="103"/>
      <c r="OLR30" s="103"/>
      <c r="OLS30" s="103"/>
      <c r="OLT30" s="103"/>
      <c r="OLU30" s="103"/>
      <c r="OLV30" s="103"/>
      <c r="OLW30" s="103"/>
      <c r="OLX30" s="103"/>
      <c r="OLY30" s="103"/>
      <c r="OLZ30" s="103"/>
      <c r="OMA30" s="103"/>
      <c r="OMB30" s="103"/>
      <c r="OMC30" s="103"/>
      <c r="OMD30" s="103"/>
      <c r="OME30" s="103"/>
      <c r="OMF30" s="103"/>
      <c r="OMG30" s="103"/>
      <c r="OMH30" s="103"/>
      <c r="OMI30" s="103"/>
      <c r="OMJ30" s="103"/>
      <c r="OMK30" s="103"/>
      <c r="OML30" s="103"/>
      <c r="OMM30" s="103"/>
      <c r="OMN30" s="103"/>
      <c r="OMO30" s="103"/>
      <c r="OMP30" s="103"/>
      <c r="OMQ30" s="103"/>
      <c r="OMR30" s="103"/>
      <c r="OMS30" s="103"/>
      <c r="OMT30" s="103"/>
      <c r="OMU30" s="103"/>
      <c r="OMV30" s="103"/>
      <c r="OMW30" s="103"/>
      <c r="OMX30" s="103"/>
      <c r="OMY30" s="103"/>
      <c r="OMZ30" s="103"/>
      <c r="ONA30" s="103"/>
      <c r="ONB30" s="103"/>
      <c r="ONC30" s="103"/>
      <c r="OND30" s="103"/>
      <c r="ONE30" s="103"/>
      <c r="ONF30" s="103"/>
      <c r="ONG30" s="103"/>
      <c r="ONH30" s="103"/>
      <c r="ONI30" s="103"/>
      <c r="ONJ30" s="103"/>
      <c r="ONK30" s="103"/>
      <c r="ONL30" s="103"/>
      <c r="ONM30" s="103"/>
      <c r="ONN30" s="103"/>
      <c r="ONO30" s="103"/>
      <c r="ONP30" s="103"/>
      <c r="ONQ30" s="103"/>
      <c r="ONR30" s="103"/>
      <c r="ONS30" s="103"/>
      <c r="ONT30" s="103"/>
      <c r="ONU30" s="103"/>
      <c r="ONV30" s="103"/>
      <c r="ONW30" s="103"/>
      <c r="ONX30" s="103"/>
      <c r="ONY30" s="103"/>
      <c r="ONZ30" s="103"/>
      <c r="OOA30" s="103"/>
      <c r="OOB30" s="103"/>
      <c r="OOC30" s="103"/>
      <c r="OOD30" s="103"/>
      <c r="OOE30" s="103"/>
      <c r="OOF30" s="103"/>
      <c r="OOG30" s="103"/>
      <c r="OOH30" s="103"/>
      <c r="OOI30" s="103"/>
      <c r="OOJ30" s="103"/>
      <c r="OOK30" s="103"/>
      <c r="OOL30" s="103"/>
      <c r="OOM30" s="103"/>
      <c r="OON30" s="103"/>
      <c r="OOO30" s="103"/>
      <c r="OOP30" s="103"/>
      <c r="OOQ30" s="103"/>
      <c r="OOR30" s="103"/>
      <c r="OOS30" s="103"/>
      <c r="OOT30" s="103"/>
      <c r="OOU30" s="103"/>
      <c r="OOV30" s="103"/>
      <c r="OOW30" s="103"/>
      <c r="OOX30" s="103"/>
      <c r="OOY30" s="103"/>
      <c r="OOZ30" s="103"/>
      <c r="OPA30" s="103"/>
      <c r="OPB30" s="103"/>
      <c r="OPC30" s="103"/>
      <c r="OPD30" s="103"/>
      <c r="OPE30" s="103"/>
      <c r="OPF30" s="103"/>
      <c r="OPG30" s="103"/>
      <c r="OPH30" s="103"/>
      <c r="OPI30" s="103"/>
      <c r="OPJ30" s="103"/>
      <c r="OPK30" s="103"/>
      <c r="OPL30" s="103"/>
      <c r="OPM30" s="103"/>
      <c r="OPN30" s="103"/>
      <c r="OPO30" s="103"/>
      <c r="OPP30" s="103"/>
      <c r="OPQ30" s="103"/>
      <c r="OPR30" s="103"/>
      <c r="OPS30" s="103"/>
      <c r="OPT30" s="103"/>
      <c r="OPU30" s="103"/>
      <c r="OPV30" s="103"/>
      <c r="OPW30" s="103"/>
      <c r="OPX30" s="103"/>
      <c r="OPY30" s="103"/>
      <c r="OPZ30" s="103"/>
      <c r="OQA30" s="103"/>
      <c r="OQB30" s="103"/>
      <c r="OQC30" s="103"/>
      <c r="OQD30" s="103"/>
      <c r="OQE30" s="103"/>
      <c r="OQF30" s="103"/>
      <c r="OQG30" s="103"/>
      <c r="OQH30" s="103"/>
      <c r="OQI30" s="103"/>
      <c r="OQJ30" s="103"/>
      <c r="OQK30" s="103"/>
      <c r="OQL30" s="103"/>
      <c r="OQM30" s="103"/>
      <c r="OQN30" s="103"/>
      <c r="OQO30" s="103"/>
      <c r="OQP30" s="103"/>
      <c r="OQQ30" s="103"/>
      <c r="OQR30" s="103"/>
      <c r="OQS30" s="103"/>
      <c r="OQT30" s="103"/>
      <c r="OQU30" s="103"/>
      <c r="OQV30" s="103"/>
      <c r="OQW30" s="103"/>
      <c r="OQX30" s="103"/>
      <c r="OQY30" s="103"/>
      <c r="OQZ30" s="103"/>
      <c r="ORA30" s="103"/>
      <c r="ORB30" s="103"/>
      <c r="ORC30" s="103"/>
      <c r="ORD30" s="103"/>
      <c r="ORE30" s="103"/>
      <c r="ORF30" s="103"/>
      <c r="ORG30" s="103"/>
      <c r="ORH30" s="103"/>
      <c r="ORI30" s="103"/>
      <c r="ORJ30" s="103"/>
      <c r="ORK30" s="103"/>
      <c r="ORL30" s="103"/>
      <c r="ORM30" s="103"/>
      <c r="ORN30" s="103"/>
      <c r="ORO30" s="103"/>
      <c r="ORP30" s="103"/>
      <c r="ORQ30" s="103"/>
      <c r="ORR30" s="103"/>
      <c r="ORS30" s="103"/>
      <c r="ORT30" s="103"/>
      <c r="ORU30" s="103"/>
      <c r="ORV30" s="103"/>
      <c r="ORW30" s="103"/>
      <c r="ORX30" s="103"/>
      <c r="ORY30" s="103"/>
      <c r="ORZ30" s="103"/>
      <c r="OSA30" s="103"/>
      <c r="OSB30" s="103"/>
      <c r="OSC30" s="103"/>
      <c r="OSD30" s="103"/>
      <c r="OSE30" s="103"/>
      <c r="OSF30" s="103"/>
      <c r="OSG30" s="103"/>
      <c r="OSH30" s="103"/>
      <c r="OSI30" s="103"/>
      <c r="OSJ30" s="103"/>
      <c r="OSK30" s="103"/>
      <c r="OSL30" s="103"/>
      <c r="OSM30" s="103"/>
      <c r="OSN30" s="103"/>
      <c r="OSO30" s="103"/>
      <c r="OSP30" s="103"/>
      <c r="OSQ30" s="103"/>
      <c r="OSR30" s="103"/>
      <c r="OSS30" s="103"/>
      <c r="OST30" s="103"/>
      <c r="OSU30" s="103"/>
      <c r="OSV30" s="103"/>
      <c r="OSW30" s="103"/>
      <c r="OSX30" s="103"/>
      <c r="OSY30" s="103"/>
      <c r="OSZ30" s="103"/>
      <c r="OTA30" s="103"/>
      <c r="OTB30" s="103"/>
      <c r="OTC30" s="103"/>
      <c r="OTD30" s="103"/>
      <c r="OTE30" s="103"/>
      <c r="OTF30" s="103"/>
      <c r="OTG30" s="103"/>
      <c r="OTH30" s="103"/>
      <c r="OTI30" s="103"/>
      <c r="OTJ30" s="103"/>
      <c r="OTK30" s="103"/>
      <c r="OTL30" s="103"/>
      <c r="OTM30" s="103"/>
      <c r="OTN30" s="103"/>
      <c r="OTO30" s="103"/>
      <c r="OTP30" s="103"/>
      <c r="OTQ30" s="103"/>
      <c r="OTR30" s="103"/>
      <c r="OTS30" s="103"/>
      <c r="OTT30" s="103"/>
      <c r="OTU30" s="103"/>
      <c r="OTV30" s="103"/>
      <c r="OTW30" s="103"/>
      <c r="OTX30" s="103"/>
      <c r="OTY30" s="103"/>
      <c r="OTZ30" s="103"/>
      <c r="OUA30" s="103"/>
      <c r="OUB30" s="103"/>
      <c r="OUC30" s="103"/>
      <c r="OUD30" s="103"/>
      <c r="OUE30" s="103"/>
      <c r="OUF30" s="103"/>
      <c r="OUG30" s="103"/>
      <c r="OUH30" s="103"/>
      <c r="OUI30" s="103"/>
      <c r="OUJ30" s="103"/>
      <c r="OUK30" s="103"/>
      <c r="OUL30" s="103"/>
      <c r="OUM30" s="103"/>
      <c r="OUN30" s="103"/>
      <c r="OUO30" s="103"/>
      <c r="OUP30" s="103"/>
      <c r="OUQ30" s="103"/>
      <c r="OUR30" s="103"/>
      <c r="OUS30" s="103"/>
      <c r="OUT30" s="103"/>
      <c r="OUU30" s="103"/>
      <c r="OUV30" s="103"/>
      <c r="OUW30" s="103"/>
      <c r="OUX30" s="103"/>
      <c r="OUY30" s="103"/>
      <c r="OUZ30" s="103"/>
      <c r="OVA30" s="103"/>
      <c r="OVB30" s="103"/>
      <c r="OVC30" s="103"/>
      <c r="OVD30" s="103"/>
      <c r="OVE30" s="103"/>
      <c r="OVF30" s="103"/>
      <c r="OVG30" s="103"/>
      <c r="OVH30" s="103"/>
      <c r="OVI30" s="103"/>
      <c r="OVJ30" s="103"/>
      <c r="OVK30" s="103"/>
      <c r="OVL30" s="103"/>
      <c r="OVM30" s="103"/>
      <c r="OVN30" s="103"/>
      <c r="OVO30" s="103"/>
      <c r="OVP30" s="103"/>
      <c r="OVQ30" s="103"/>
      <c r="OVR30" s="103"/>
      <c r="OVS30" s="103"/>
      <c r="OVT30" s="103"/>
      <c r="OVU30" s="103"/>
      <c r="OVV30" s="103"/>
      <c r="OVW30" s="103"/>
      <c r="OVX30" s="103"/>
      <c r="OVY30" s="103"/>
      <c r="OVZ30" s="103"/>
      <c r="OWA30" s="103"/>
      <c r="OWB30" s="103"/>
      <c r="OWC30" s="103"/>
      <c r="OWD30" s="103"/>
      <c r="OWE30" s="103"/>
      <c r="OWF30" s="103"/>
      <c r="OWG30" s="103"/>
      <c r="OWH30" s="103"/>
      <c r="OWI30" s="103"/>
      <c r="OWJ30" s="103"/>
      <c r="OWK30" s="103"/>
      <c r="OWL30" s="103"/>
      <c r="OWM30" s="103"/>
      <c r="OWN30" s="103"/>
      <c r="OWO30" s="103"/>
      <c r="OWP30" s="103"/>
      <c r="OWQ30" s="103"/>
      <c r="OWR30" s="103"/>
      <c r="OWS30" s="103"/>
      <c r="OWT30" s="103"/>
      <c r="OWU30" s="103"/>
      <c r="OWV30" s="103"/>
      <c r="OWW30" s="103"/>
      <c r="OWX30" s="103"/>
      <c r="OWY30" s="103"/>
      <c r="OWZ30" s="103"/>
      <c r="OXA30" s="103"/>
      <c r="OXB30" s="103"/>
      <c r="OXC30" s="103"/>
      <c r="OXD30" s="103"/>
      <c r="OXE30" s="103"/>
      <c r="OXF30" s="103"/>
      <c r="OXG30" s="103"/>
      <c r="OXH30" s="103"/>
      <c r="OXI30" s="103"/>
      <c r="OXJ30" s="103"/>
      <c r="OXK30" s="103"/>
      <c r="OXL30" s="103"/>
      <c r="OXM30" s="103"/>
      <c r="OXN30" s="103"/>
      <c r="OXO30" s="103"/>
      <c r="OXP30" s="103"/>
      <c r="OXQ30" s="103"/>
      <c r="OXR30" s="103"/>
      <c r="OXS30" s="103"/>
      <c r="OXT30" s="103"/>
      <c r="OXU30" s="103"/>
      <c r="OXV30" s="103"/>
      <c r="OXW30" s="103"/>
      <c r="OXX30" s="103"/>
      <c r="OXY30" s="103"/>
      <c r="OXZ30" s="103"/>
      <c r="OYA30" s="103"/>
      <c r="OYB30" s="103"/>
      <c r="OYC30" s="103"/>
      <c r="OYD30" s="103"/>
      <c r="OYE30" s="103"/>
      <c r="OYF30" s="103"/>
      <c r="OYG30" s="103"/>
      <c r="OYH30" s="103"/>
      <c r="OYI30" s="103"/>
      <c r="OYJ30" s="103"/>
      <c r="OYK30" s="103"/>
      <c r="OYL30" s="103"/>
      <c r="OYM30" s="103"/>
      <c r="OYN30" s="103"/>
      <c r="OYO30" s="103"/>
      <c r="OYP30" s="103"/>
      <c r="OYQ30" s="103"/>
      <c r="OYR30" s="103"/>
      <c r="OYS30" s="103"/>
      <c r="OYT30" s="103"/>
      <c r="OYU30" s="103"/>
      <c r="OYV30" s="103"/>
      <c r="OYW30" s="103"/>
      <c r="OYX30" s="103"/>
      <c r="OYY30" s="103"/>
      <c r="OYZ30" s="103"/>
      <c r="OZA30" s="103"/>
      <c r="OZB30" s="103"/>
      <c r="OZC30" s="103"/>
      <c r="OZD30" s="103"/>
      <c r="OZE30" s="103"/>
      <c r="OZF30" s="103"/>
      <c r="OZG30" s="103"/>
      <c r="OZH30" s="103"/>
      <c r="OZI30" s="103"/>
      <c r="OZJ30" s="103"/>
      <c r="OZK30" s="103"/>
      <c r="OZL30" s="103"/>
      <c r="OZM30" s="103"/>
      <c r="OZN30" s="103"/>
      <c r="OZO30" s="103"/>
      <c r="OZP30" s="103"/>
      <c r="OZQ30" s="103"/>
      <c r="OZR30" s="103"/>
      <c r="OZS30" s="103"/>
      <c r="OZT30" s="103"/>
      <c r="OZU30" s="103"/>
      <c r="OZV30" s="103"/>
      <c r="OZW30" s="103"/>
      <c r="OZX30" s="103"/>
      <c r="OZY30" s="103"/>
      <c r="OZZ30" s="103"/>
      <c r="PAA30" s="103"/>
      <c r="PAB30" s="103"/>
      <c r="PAC30" s="103"/>
      <c r="PAD30" s="103"/>
      <c r="PAE30" s="103"/>
      <c r="PAF30" s="103"/>
      <c r="PAG30" s="103"/>
      <c r="PAH30" s="103"/>
      <c r="PAI30" s="103"/>
      <c r="PAJ30" s="103"/>
      <c r="PAK30" s="103"/>
      <c r="PAL30" s="103"/>
      <c r="PAM30" s="103"/>
      <c r="PAN30" s="103"/>
      <c r="PAO30" s="103"/>
      <c r="PAP30" s="103"/>
      <c r="PAQ30" s="103"/>
      <c r="PAR30" s="103"/>
      <c r="PAS30" s="103"/>
      <c r="PAT30" s="103"/>
      <c r="PAU30" s="103"/>
      <c r="PAV30" s="103"/>
      <c r="PAW30" s="103"/>
      <c r="PAX30" s="103"/>
      <c r="PAY30" s="103"/>
      <c r="PAZ30" s="103"/>
      <c r="PBA30" s="103"/>
      <c r="PBB30" s="103"/>
      <c r="PBC30" s="103"/>
      <c r="PBD30" s="103"/>
      <c r="PBE30" s="103"/>
      <c r="PBF30" s="103"/>
      <c r="PBG30" s="103"/>
      <c r="PBH30" s="103"/>
      <c r="PBI30" s="103"/>
      <c r="PBJ30" s="103"/>
      <c r="PBK30" s="103"/>
      <c r="PBL30" s="103"/>
      <c r="PBM30" s="103"/>
      <c r="PBN30" s="103"/>
      <c r="PBO30" s="103"/>
      <c r="PBP30" s="103"/>
      <c r="PBQ30" s="103"/>
      <c r="PBR30" s="103"/>
      <c r="PBS30" s="103"/>
      <c r="PBT30" s="103"/>
      <c r="PBU30" s="103"/>
      <c r="PBV30" s="103"/>
      <c r="PBW30" s="103"/>
      <c r="PBX30" s="103"/>
      <c r="PBY30" s="103"/>
      <c r="PBZ30" s="103"/>
      <c r="PCA30" s="103"/>
      <c r="PCB30" s="103"/>
      <c r="PCC30" s="103"/>
      <c r="PCD30" s="103"/>
      <c r="PCE30" s="103"/>
      <c r="PCF30" s="103"/>
      <c r="PCG30" s="103"/>
      <c r="PCH30" s="103"/>
      <c r="PCI30" s="103"/>
      <c r="PCJ30" s="103"/>
      <c r="PCK30" s="103"/>
      <c r="PCL30" s="103"/>
      <c r="PCM30" s="103"/>
      <c r="PCN30" s="103"/>
      <c r="PCO30" s="103"/>
      <c r="PCP30" s="103"/>
      <c r="PCQ30" s="103"/>
      <c r="PCR30" s="103"/>
      <c r="PCS30" s="103"/>
      <c r="PCT30" s="103"/>
      <c r="PCU30" s="103"/>
      <c r="PCV30" s="103"/>
      <c r="PCW30" s="103"/>
      <c r="PCX30" s="103"/>
      <c r="PCY30" s="103"/>
      <c r="PCZ30" s="103"/>
      <c r="PDA30" s="103"/>
      <c r="PDB30" s="103"/>
      <c r="PDC30" s="103"/>
      <c r="PDD30" s="103"/>
      <c r="PDE30" s="103"/>
      <c r="PDF30" s="103"/>
      <c r="PDG30" s="103"/>
      <c r="PDH30" s="103"/>
      <c r="PDI30" s="103"/>
      <c r="PDJ30" s="103"/>
      <c r="PDK30" s="103"/>
      <c r="PDL30" s="103"/>
      <c r="PDM30" s="103"/>
      <c r="PDN30" s="103"/>
      <c r="PDO30" s="103"/>
      <c r="PDP30" s="103"/>
      <c r="PDQ30" s="103"/>
      <c r="PDR30" s="103"/>
      <c r="PDS30" s="103"/>
      <c r="PDT30" s="103"/>
      <c r="PDU30" s="103"/>
      <c r="PDV30" s="103"/>
      <c r="PDW30" s="103"/>
      <c r="PDX30" s="103"/>
      <c r="PDY30" s="103"/>
      <c r="PDZ30" s="103"/>
      <c r="PEA30" s="103"/>
      <c r="PEB30" s="103"/>
      <c r="PEC30" s="103"/>
      <c r="PED30" s="103"/>
      <c r="PEE30" s="103"/>
      <c r="PEF30" s="103"/>
      <c r="PEG30" s="103"/>
      <c r="PEH30" s="103"/>
      <c r="PEI30" s="103"/>
      <c r="PEJ30" s="103"/>
      <c r="PEK30" s="103"/>
      <c r="PEL30" s="103"/>
      <c r="PEM30" s="103"/>
      <c r="PEN30" s="103"/>
      <c r="PEO30" s="103"/>
      <c r="PEP30" s="103"/>
      <c r="PEQ30" s="103"/>
      <c r="PER30" s="103"/>
      <c r="PES30" s="103"/>
      <c r="PET30" s="103"/>
      <c r="PEU30" s="103"/>
      <c r="PEV30" s="103"/>
      <c r="PEW30" s="103"/>
      <c r="PEX30" s="103"/>
      <c r="PEY30" s="103"/>
      <c r="PEZ30" s="103"/>
      <c r="PFA30" s="103"/>
      <c r="PFB30" s="103"/>
      <c r="PFC30" s="103"/>
      <c r="PFD30" s="103"/>
      <c r="PFE30" s="103"/>
      <c r="PFF30" s="103"/>
      <c r="PFG30" s="103"/>
      <c r="PFH30" s="103"/>
      <c r="PFI30" s="103"/>
      <c r="PFJ30" s="103"/>
      <c r="PFK30" s="103"/>
      <c r="PFL30" s="103"/>
      <c r="PFM30" s="103"/>
      <c r="PFN30" s="103"/>
      <c r="PFO30" s="103"/>
      <c r="PFP30" s="103"/>
      <c r="PFQ30" s="103"/>
      <c r="PFR30" s="103"/>
      <c r="PFS30" s="103"/>
      <c r="PFT30" s="103"/>
      <c r="PFU30" s="103"/>
      <c r="PFV30" s="103"/>
      <c r="PFW30" s="103"/>
      <c r="PFX30" s="103"/>
      <c r="PFY30" s="103"/>
      <c r="PFZ30" s="103"/>
      <c r="PGA30" s="103"/>
      <c r="PGB30" s="103"/>
      <c r="PGC30" s="103"/>
      <c r="PGD30" s="103"/>
      <c r="PGE30" s="103"/>
      <c r="PGF30" s="103"/>
      <c r="PGG30" s="103"/>
      <c r="PGH30" s="103"/>
      <c r="PGI30" s="103"/>
      <c r="PGJ30" s="103"/>
      <c r="PGK30" s="103"/>
      <c r="PGL30" s="103"/>
      <c r="PGM30" s="103"/>
      <c r="PGN30" s="103"/>
      <c r="PGO30" s="103"/>
      <c r="PGP30" s="103"/>
      <c r="PGQ30" s="103"/>
      <c r="PGR30" s="103"/>
      <c r="PGS30" s="103"/>
      <c r="PGT30" s="103"/>
      <c r="PGU30" s="103"/>
      <c r="PGV30" s="103"/>
      <c r="PGW30" s="103"/>
      <c r="PGX30" s="103"/>
      <c r="PGY30" s="103"/>
      <c r="PGZ30" s="103"/>
      <c r="PHA30" s="103"/>
      <c r="PHB30" s="103"/>
      <c r="PHC30" s="103"/>
      <c r="PHD30" s="103"/>
      <c r="PHE30" s="103"/>
      <c r="PHF30" s="103"/>
      <c r="PHG30" s="103"/>
      <c r="PHH30" s="103"/>
      <c r="PHI30" s="103"/>
      <c r="PHJ30" s="103"/>
      <c r="PHK30" s="103"/>
      <c r="PHL30" s="103"/>
      <c r="PHM30" s="103"/>
      <c r="PHN30" s="103"/>
      <c r="PHO30" s="103"/>
      <c r="PHP30" s="103"/>
      <c r="PHQ30" s="103"/>
      <c r="PHR30" s="103"/>
      <c r="PHS30" s="103"/>
      <c r="PHT30" s="103"/>
      <c r="PHU30" s="103"/>
      <c r="PHV30" s="103"/>
      <c r="PHW30" s="103"/>
      <c r="PHX30" s="103"/>
      <c r="PHY30" s="103"/>
      <c r="PHZ30" s="103"/>
      <c r="PIA30" s="103"/>
      <c r="PIB30" s="103"/>
      <c r="PIC30" s="103"/>
      <c r="PID30" s="103"/>
      <c r="PIE30" s="103"/>
      <c r="PIF30" s="103"/>
      <c r="PIG30" s="103"/>
      <c r="PIH30" s="103"/>
      <c r="PII30" s="103"/>
      <c r="PIJ30" s="103"/>
      <c r="PIK30" s="103"/>
      <c r="PIL30" s="103"/>
      <c r="PIM30" s="103"/>
      <c r="PIN30" s="103"/>
      <c r="PIO30" s="103"/>
      <c r="PIP30" s="103"/>
      <c r="PIQ30" s="103"/>
      <c r="PIR30" s="103"/>
      <c r="PIS30" s="103"/>
      <c r="PIT30" s="103"/>
      <c r="PIU30" s="103"/>
      <c r="PIV30" s="103"/>
      <c r="PIW30" s="103"/>
      <c r="PIX30" s="103"/>
      <c r="PIY30" s="103"/>
      <c r="PIZ30" s="103"/>
      <c r="PJA30" s="103"/>
      <c r="PJB30" s="103"/>
      <c r="PJC30" s="103"/>
      <c r="PJD30" s="103"/>
      <c r="PJE30" s="103"/>
      <c r="PJF30" s="103"/>
      <c r="PJG30" s="103"/>
      <c r="PJH30" s="103"/>
      <c r="PJI30" s="103"/>
      <c r="PJJ30" s="103"/>
      <c r="PJK30" s="103"/>
      <c r="PJL30" s="103"/>
      <c r="PJM30" s="103"/>
      <c r="PJN30" s="103"/>
      <c r="PJO30" s="103"/>
      <c r="PJP30" s="103"/>
      <c r="PJQ30" s="103"/>
      <c r="PJR30" s="103"/>
      <c r="PJS30" s="103"/>
      <c r="PJT30" s="103"/>
      <c r="PJU30" s="103"/>
      <c r="PJV30" s="103"/>
      <c r="PJW30" s="103"/>
      <c r="PJX30" s="103"/>
      <c r="PJY30" s="103"/>
      <c r="PJZ30" s="103"/>
      <c r="PKA30" s="103"/>
      <c r="PKB30" s="103"/>
      <c r="PKC30" s="103"/>
      <c r="PKD30" s="103"/>
      <c r="PKE30" s="103"/>
      <c r="PKF30" s="103"/>
      <c r="PKG30" s="103"/>
      <c r="PKH30" s="103"/>
      <c r="PKI30" s="103"/>
      <c r="PKJ30" s="103"/>
      <c r="PKK30" s="103"/>
      <c r="PKL30" s="103"/>
      <c r="PKM30" s="103"/>
      <c r="PKN30" s="103"/>
      <c r="PKO30" s="103"/>
      <c r="PKP30" s="103"/>
      <c r="PKQ30" s="103"/>
      <c r="PKR30" s="103"/>
      <c r="PKS30" s="103"/>
      <c r="PKT30" s="103"/>
      <c r="PKU30" s="103"/>
      <c r="PKV30" s="103"/>
      <c r="PKW30" s="103"/>
      <c r="PKX30" s="103"/>
      <c r="PKY30" s="103"/>
      <c r="PKZ30" s="103"/>
      <c r="PLA30" s="103"/>
      <c r="PLB30" s="103"/>
      <c r="PLC30" s="103"/>
      <c r="PLD30" s="103"/>
      <c r="PLE30" s="103"/>
      <c r="PLF30" s="103"/>
      <c r="PLG30" s="103"/>
      <c r="PLH30" s="103"/>
      <c r="PLI30" s="103"/>
      <c r="PLJ30" s="103"/>
      <c r="PLK30" s="103"/>
      <c r="PLL30" s="103"/>
      <c r="PLM30" s="103"/>
      <c r="PLN30" s="103"/>
      <c r="PLO30" s="103"/>
      <c r="PLP30" s="103"/>
      <c r="PLQ30" s="103"/>
      <c r="PLR30" s="103"/>
      <c r="PLS30" s="103"/>
      <c r="PLT30" s="103"/>
      <c r="PLU30" s="103"/>
      <c r="PLV30" s="103"/>
      <c r="PLW30" s="103"/>
      <c r="PLX30" s="103"/>
      <c r="PLY30" s="103"/>
      <c r="PLZ30" s="103"/>
      <c r="PMA30" s="103"/>
      <c r="PMB30" s="103"/>
      <c r="PMC30" s="103"/>
      <c r="PMD30" s="103"/>
      <c r="PME30" s="103"/>
      <c r="PMF30" s="103"/>
      <c r="PMG30" s="103"/>
      <c r="PMH30" s="103"/>
      <c r="PMI30" s="103"/>
      <c r="PMJ30" s="103"/>
      <c r="PMK30" s="103"/>
      <c r="PML30" s="103"/>
      <c r="PMM30" s="103"/>
      <c r="PMN30" s="103"/>
      <c r="PMO30" s="103"/>
      <c r="PMP30" s="103"/>
      <c r="PMQ30" s="103"/>
      <c r="PMR30" s="103"/>
      <c r="PMS30" s="103"/>
      <c r="PMT30" s="103"/>
      <c r="PMU30" s="103"/>
      <c r="PMV30" s="103"/>
      <c r="PMW30" s="103"/>
      <c r="PMX30" s="103"/>
      <c r="PMY30" s="103"/>
      <c r="PMZ30" s="103"/>
      <c r="PNA30" s="103"/>
      <c r="PNB30" s="103"/>
      <c r="PNC30" s="103"/>
      <c r="PND30" s="103"/>
      <c r="PNE30" s="103"/>
      <c r="PNF30" s="103"/>
      <c r="PNG30" s="103"/>
      <c r="PNH30" s="103"/>
      <c r="PNI30" s="103"/>
      <c r="PNJ30" s="103"/>
      <c r="PNK30" s="103"/>
      <c r="PNL30" s="103"/>
      <c r="PNM30" s="103"/>
      <c r="PNN30" s="103"/>
      <c r="PNO30" s="103"/>
      <c r="PNP30" s="103"/>
      <c r="PNQ30" s="103"/>
      <c r="PNR30" s="103"/>
      <c r="PNS30" s="103"/>
      <c r="PNT30" s="103"/>
      <c r="PNU30" s="103"/>
      <c r="PNV30" s="103"/>
      <c r="PNW30" s="103"/>
      <c r="PNX30" s="103"/>
      <c r="PNY30" s="103"/>
      <c r="PNZ30" s="103"/>
      <c r="POA30" s="103"/>
      <c r="POB30" s="103"/>
      <c r="POC30" s="103"/>
      <c r="POD30" s="103"/>
      <c r="POE30" s="103"/>
      <c r="POF30" s="103"/>
      <c r="POG30" s="103"/>
      <c r="POH30" s="103"/>
      <c r="POI30" s="103"/>
      <c r="POJ30" s="103"/>
      <c r="POK30" s="103"/>
      <c r="POL30" s="103"/>
      <c r="POM30" s="103"/>
      <c r="PON30" s="103"/>
      <c r="POO30" s="103"/>
      <c r="POP30" s="103"/>
      <c r="POQ30" s="103"/>
      <c r="POR30" s="103"/>
      <c r="POS30" s="103"/>
      <c r="POT30" s="103"/>
      <c r="POU30" s="103"/>
      <c r="POV30" s="103"/>
      <c r="POW30" s="103"/>
      <c r="POX30" s="103"/>
      <c r="POY30" s="103"/>
      <c r="POZ30" s="103"/>
      <c r="PPA30" s="103"/>
      <c r="PPB30" s="103"/>
      <c r="PPC30" s="103"/>
      <c r="PPD30" s="103"/>
      <c r="PPE30" s="103"/>
      <c r="PPF30" s="103"/>
      <c r="PPG30" s="103"/>
      <c r="PPH30" s="103"/>
      <c r="PPI30" s="103"/>
      <c r="PPJ30" s="103"/>
      <c r="PPK30" s="103"/>
      <c r="PPL30" s="103"/>
      <c r="PPM30" s="103"/>
      <c r="PPN30" s="103"/>
      <c r="PPO30" s="103"/>
      <c r="PPP30" s="103"/>
      <c r="PPQ30" s="103"/>
      <c r="PPR30" s="103"/>
      <c r="PPS30" s="103"/>
      <c r="PPT30" s="103"/>
      <c r="PPU30" s="103"/>
      <c r="PPV30" s="103"/>
      <c r="PPW30" s="103"/>
      <c r="PPX30" s="103"/>
      <c r="PPY30" s="103"/>
      <c r="PPZ30" s="103"/>
      <c r="PQA30" s="103"/>
      <c r="PQB30" s="103"/>
      <c r="PQC30" s="103"/>
      <c r="PQD30" s="103"/>
      <c r="PQE30" s="103"/>
      <c r="PQF30" s="103"/>
      <c r="PQG30" s="103"/>
      <c r="PQH30" s="103"/>
      <c r="PQI30" s="103"/>
      <c r="PQJ30" s="103"/>
      <c r="PQK30" s="103"/>
      <c r="PQL30" s="103"/>
      <c r="PQM30" s="103"/>
      <c r="PQN30" s="103"/>
      <c r="PQO30" s="103"/>
      <c r="PQP30" s="103"/>
      <c r="PQQ30" s="103"/>
      <c r="PQR30" s="103"/>
      <c r="PQS30" s="103"/>
      <c r="PQT30" s="103"/>
      <c r="PQU30" s="103"/>
      <c r="PQV30" s="103"/>
      <c r="PQW30" s="103"/>
      <c r="PQX30" s="103"/>
      <c r="PQY30" s="103"/>
      <c r="PQZ30" s="103"/>
      <c r="PRA30" s="103"/>
      <c r="PRB30" s="103"/>
      <c r="PRC30" s="103"/>
      <c r="PRD30" s="103"/>
      <c r="PRE30" s="103"/>
      <c r="PRF30" s="103"/>
      <c r="PRG30" s="103"/>
      <c r="PRH30" s="103"/>
      <c r="PRI30" s="103"/>
      <c r="PRJ30" s="103"/>
      <c r="PRK30" s="103"/>
      <c r="PRL30" s="103"/>
      <c r="PRM30" s="103"/>
      <c r="PRN30" s="103"/>
      <c r="PRO30" s="103"/>
      <c r="PRP30" s="103"/>
      <c r="PRQ30" s="103"/>
      <c r="PRR30" s="103"/>
      <c r="PRS30" s="103"/>
      <c r="PRT30" s="103"/>
      <c r="PRU30" s="103"/>
      <c r="PRV30" s="103"/>
      <c r="PRW30" s="103"/>
      <c r="PRX30" s="103"/>
      <c r="PRY30" s="103"/>
      <c r="PRZ30" s="103"/>
      <c r="PSA30" s="103"/>
      <c r="PSB30" s="103"/>
      <c r="PSC30" s="103"/>
      <c r="PSD30" s="103"/>
      <c r="PSE30" s="103"/>
      <c r="PSF30" s="103"/>
      <c r="PSG30" s="103"/>
      <c r="PSH30" s="103"/>
      <c r="PSI30" s="103"/>
      <c r="PSJ30" s="103"/>
      <c r="PSK30" s="103"/>
      <c r="PSL30" s="103"/>
      <c r="PSM30" s="103"/>
      <c r="PSN30" s="103"/>
      <c r="PSO30" s="103"/>
      <c r="PSP30" s="103"/>
      <c r="PSQ30" s="103"/>
      <c r="PSR30" s="103"/>
      <c r="PSS30" s="103"/>
      <c r="PST30" s="103"/>
      <c r="PSU30" s="103"/>
      <c r="PSV30" s="103"/>
      <c r="PSW30" s="103"/>
      <c r="PSX30" s="103"/>
      <c r="PSY30" s="103"/>
      <c r="PSZ30" s="103"/>
      <c r="PTA30" s="103"/>
      <c r="PTB30" s="103"/>
      <c r="PTC30" s="103"/>
      <c r="PTD30" s="103"/>
      <c r="PTE30" s="103"/>
      <c r="PTF30" s="103"/>
      <c r="PTG30" s="103"/>
      <c r="PTH30" s="103"/>
      <c r="PTI30" s="103"/>
      <c r="PTJ30" s="103"/>
      <c r="PTK30" s="103"/>
      <c r="PTL30" s="103"/>
      <c r="PTM30" s="103"/>
      <c r="PTN30" s="103"/>
      <c r="PTO30" s="103"/>
      <c r="PTP30" s="103"/>
      <c r="PTQ30" s="103"/>
      <c r="PTR30" s="103"/>
      <c r="PTS30" s="103"/>
      <c r="PTT30" s="103"/>
      <c r="PTU30" s="103"/>
      <c r="PTV30" s="103"/>
      <c r="PTW30" s="103"/>
      <c r="PTX30" s="103"/>
      <c r="PTY30" s="103"/>
      <c r="PTZ30" s="103"/>
      <c r="PUA30" s="103"/>
      <c r="PUB30" s="103"/>
      <c r="PUC30" s="103"/>
      <c r="PUD30" s="103"/>
      <c r="PUE30" s="103"/>
      <c r="PUF30" s="103"/>
      <c r="PUG30" s="103"/>
      <c r="PUH30" s="103"/>
      <c r="PUI30" s="103"/>
      <c r="PUJ30" s="103"/>
      <c r="PUK30" s="103"/>
      <c r="PUL30" s="103"/>
      <c r="PUM30" s="103"/>
      <c r="PUN30" s="103"/>
      <c r="PUO30" s="103"/>
      <c r="PUP30" s="103"/>
      <c r="PUQ30" s="103"/>
      <c r="PUR30" s="103"/>
      <c r="PUS30" s="103"/>
      <c r="PUT30" s="103"/>
      <c r="PUU30" s="103"/>
      <c r="PUV30" s="103"/>
      <c r="PUW30" s="103"/>
      <c r="PUX30" s="103"/>
      <c r="PUY30" s="103"/>
      <c r="PUZ30" s="103"/>
      <c r="PVA30" s="103"/>
      <c r="PVB30" s="103"/>
      <c r="PVC30" s="103"/>
      <c r="PVD30" s="103"/>
      <c r="PVE30" s="103"/>
      <c r="PVF30" s="103"/>
      <c r="PVG30" s="103"/>
      <c r="PVH30" s="103"/>
      <c r="PVI30" s="103"/>
      <c r="PVJ30" s="103"/>
      <c r="PVK30" s="103"/>
      <c r="PVL30" s="103"/>
      <c r="PVM30" s="103"/>
      <c r="PVN30" s="103"/>
      <c r="PVO30" s="103"/>
      <c r="PVP30" s="103"/>
      <c r="PVQ30" s="103"/>
      <c r="PVR30" s="103"/>
      <c r="PVS30" s="103"/>
      <c r="PVT30" s="103"/>
      <c r="PVU30" s="103"/>
      <c r="PVV30" s="103"/>
      <c r="PVW30" s="103"/>
      <c r="PVX30" s="103"/>
      <c r="PVY30" s="103"/>
      <c r="PVZ30" s="103"/>
      <c r="PWA30" s="103"/>
      <c r="PWB30" s="103"/>
      <c r="PWC30" s="103"/>
      <c r="PWD30" s="103"/>
      <c r="PWE30" s="103"/>
      <c r="PWF30" s="103"/>
      <c r="PWG30" s="103"/>
      <c r="PWH30" s="103"/>
      <c r="PWI30" s="103"/>
      <c r="PWJ30" s="103"/>
      <c r="PWK30" s="103"/>
      <c r="PWL30" s="103"/>
      <c r="PWM30" s="103"/>
      <c r="PWN30" s="103"/>
      <c r="PWO30" s="103"/>
      <c r="PWP30" s="103"/>
      <c r="PWQ30" s="103"/>
      <c r="PWR30" s="103"/>
      <c r="PWS30" s="103"/>
      <c r="PWT30" s="103"/>
      <c r="PWU30" s="103"/>
      <c r="PWV30" s="103"/>
      <c r="PWW30" s="103"/>
      <c r="PWX30" s="103"/>
      <c r="PWY30" s="103"/>
      <c r="PWZ30" s="103"/>
      <c r="PXA30" s="103"/>
      <c r="PXB30" s="103"/>
      <c r="PXC30" s="103"/>
      <c r="PXD30" s="103"/>
      <c r="PXE30" s="103"/>
      <c r="PXF30" s="103"/>
      <c r="PXG30" s="103"/>
      <c r="PXH30" s="103"/>
      <c r="PXI30" s="103"/>
      <c r="PXJ30" s="103"/>
      <c r="PXK30" s="103"/>
      <c r="PXL30" s="103"/>
      <c r="PXM30" s="103"/>
      <c r="PXN30" s="103"/>
      <c r="PXO30" s="103"/>
      <c r="PXP30" s="103"/>
      <c r="PXQ30" s="103"/>
      <c r="PXR30" s="103"/>
      <c r="PXS30" s="103"/>
      <c r="PXT30" s="103"/>
      <c r="PXU30" s="103"/>
      <c r="PXV30" s="103"/>
      <c r="PXW30" s="103"/>
      <c r="PXX30" s="103"/>
      <c r="PXY30" s="103"/>
      <c r="PXZ30" s="103"/>
      <c r="PYA30" s="103"/>
      <c r="PYB30" s="103"/>
      <c r="PYC30" s="103"/>
      <c r="PYD30" s="103"/>
      <c r="PYE30" s="103"/>
      <c r="PYF30" s="103"/>
      <c r="PYG30" s="103"/>
      <c r="PYH30" s="103"/>
      <c r="PYI30" s="103"/>
      <c r="PYJ30" s="103"/>
      <c r="PYK30" s="103"/>
      <c r="PYL30" s="103"/>
      <c r="PYM30" s="103"/>
      <c r="PYN30" s="103"/>
      <c r="PYO30" s="103"/>
      <c r="PYP30" s="103"/>
      <c r="PYQ30" s="103"/>
      <c r="PYR30" s="103"/>
      <c r="PYS30" s="103"/>
      <c r="PYT30" s="103"/>
      <c r="PYU30" s="103"/>
      <c r="PYV30" s="103"/>
      <c r="PYW30" s="103"/>
      <c r="PYX30" s="103"/>
      <c r="PYY30" s="103"/>
      <c r="PYZ30" s="103"/>
      <c r="PZA30" s="103"/>
      <c r="PZB30" s="103"/>
      <c r="PZC30" s="103"/>
      <c r="PZD30" s="103"/>
      <c r="PZE30" s="103"/>
      <c r="PZF30" s="103"/>
      <c r="PZG30" s="103"/>
      <c r="PZH30" s="103"/>
      <c r="PZI30" s="103"/>
      <c r="PZJ30" s="103"/>
      <c r="PZK30" s="103"/>
      <c r="PZL30" s="103"/>
      <c r="PZM30" s="103"/>
      <c r="PZN30" s="103"/>
      <c r="PZO30" s="103"/>
      <c r="PZP30" s="103"/>
      <c r="PZQ30" s="103"/>
      <c r="PZR30" s="103"/>
      <c r="PZS30" s="103"/>
      <c r="PZT30" s="103"/>
      <c r="PZU30" s="103"/>
      <c r="PZV30" s="103"/>
      <c r="PZW30" s="103"/>
      <c r="PZX30" s="103"/>
      <c r="PZY30" s="103"/>
      <c r="PZZ30" s="103"/>
      <c r="QAA30" s="103"/>
      <c r="QAB30" s="103"/>
      <c r="QAC30" s="103"/>
      <c r="QAD30" s="103"/>
      <c r="QAE30" s="103"/>
      <c r="QAF30" s="103"/>
      <c r="QAG30" s="103"/>
      <c r="QAH30" s="103"/>
      <c r="QAI30" s="103"/>
      <c r="QAJ30" s="103"/>
      <c r="QAK30" s="103"/>
      <c r="QAL30" s="103"/>
      <c r="QAM30" s="103"/>
      <c r="QAN30" s="103"/>
      <c r="QAO30" s="103"/>
      <c r="QAP30" s="103"/>
      <c r="QAQ30" s="103"/>
      <c r="QAR30" s="103"/>
      <c r="QAS30" s="103"/>
      <c r="QAT30" s="103"/>
      <c r="QAU30" s="103"/>
      <c r="QAV30" s="103"/>
      <c r="QAW30" s="103"/>
      <c r="QAX30" s="103"/>
      <c r="QAY30" s="103"/>
      <c r="QAZ30" s="103"/>
      <c r="QBA30" s="103"/>
      <c r="QBB30" s="103"/>
      <c r="QBC30" s="103"/>
      <c r="QBD30" s="103"/>
      <c r="QBE30" s="103"/>
      <c r="QBF30" s="103"/>
      <c r="QBG30" s="103"/>
      <c r="QBH30" s="103"/>
      <c r="QBI30" s="103"/>
      <c r="QBJ30" s="103"/>
      <c r="QBK30" s="103"/>
      <c r="QBL30" s="103"/>
      <c r="QBM30" s="103"/>
      <c r="QBN30" s="103"/>
      <c r="QBO30" s="103"/>
      <c r="QBP30" s="103"/>
      <c r="QBQ30" s="103"/>
      <c r="QBR30" s="103"/>
      <c r="QBS30" s="103"/>
      <c r="QBT30" s="103"/>
      <c r="QBU30" s="103"/>
      <c r="QBV30" s="103"/>
      <c r="QBW30" s="103"/>
      <c r="QBX30" s="103"/>
      <c r="QBY30" s="103"/>
      <c r="QBZ30" s="103"/>
      <c r="QCA30" s="103"/>
      <c r="QCB30" s="103"/>
      <c r="QCC30" s="103"/>
      <c r="QCD30" s="103"/>
      <c r="QCE30" s="103"/>
      <c r="QCF30" s="103"/>
      <c r="QCG30" s="103"/>
      <c r="QCH30" s="103"/>
      <c r="QCI30" s="103"/>
      <c r="QCJ30" s="103"/>
      <c r="QCK30" s="103"/>
      <c r="QCL30" s="103"/>
      <c r="QCM30" s="103"/>
      <c r="QCN30" s="103"/>
      <c r="QCO30" s="103"/>
      <c r="QCP30" s="103"/>
      <c r="QCQ30" s="103"/>
      <c r="QCR30" s="103"/>
      <c r="QCS30" s="103"/>
      <c r="QCT30" s="103"/>
      <c r="QCU30" s="103"/>
      <c r="QCV30" s="103"/>
      <c r="QCW30" s="103"/>
      <c r="QCX30" s="103"/>
      <c r="QCY30" s="103"/>
      <c r="QCZ30" s="103"/>
      <c r="QDA30" s="103"/>
      <c r="QDB30" s="103"/>
      <c r="QDC30" s="103"/>
      <c r="QDD30" s="103"/>
      <c r="QDE30" s="103"/>
      <c r="QDF30" s="103"/>
      <c r="QDG30" s="103"/>
      <c r="QDH30" s="103"/>
      <c r="QDI30" s="103"/>
      <c r="QDJ30" s="103"/>
      <c r="QDK30" s="103"/>
      <c r="QDL30" s="103"/>
      <c r="QDM30" s="103"/>
      <c r="QDN30" s="103"/>
      <c r="QDO30" s="103"/>
      <c r="QDP30" s="103"/>
      <c r="QDQ30" s="103"/>
      <c r="QDR30" s="103"/>
      <c r="QDS30" s="103"/>
      <c r="QDT30" s="103"/>
      <c r="QDU30" s="103"/>
      <c r="QDV30" s="103"/>
      <c r="QDW30" s="103"/>
      <c r="QDX30" s="103"/>
      <c r="QDY30" s="103"/>
      <c r="QDZ30" s="103"/>
      <c r="QEA30" s="103"/>
      <c r="QEB30" s="103"/>
      <c r="QEC30" s="103"/>
      <c r="QED30" s="103"/>
      <c r="QEE30" s="103"/>
      <c r="QEF30" s="103"/>
      <c r="QEG30" s="103"/>
      <c r="QEH30" s="103"/>
      <c r="QEI30" s="103"/>
      <c r="QEJ30" s="103"/>
      <c r="QEK30" s="103"/>
      <c r="QEL30" s="103"/>
      <c r="QEM30" s="103"/>
      <c r="QEN30" s="103"/>
      <c r="QEO30" s="103"/>
      <c r="QEP30" s="103"/>
      <c r="QEQ30" s="103"/>
      <c r="QER30" s="103"/>
      <c r="QES30" s="103"/>
      <c r="QET30" s="103"/>
      <c r="QEU30" s="103"/>
      <c r="QEV30" s="103"/>
      <c r="QEW30" s="103"/>
      <c r="QEX30" s="103"/>
      <c r="QEY30" s="103"/>
      <c r="QEZ30" s="103"/>
      <c r="QFA30" s="103"/>
      <c r="QFB30" s="103"/>
      <c r="QFC30" s="103"/>
      <c r="QFD30" s="103"/>
      <c r="QFE30" s="103"/>
      <c r="QFF30" s="103"/>
      <c r="QFG30" s="103"/>
      <c r="QFH30" s="103"/>
      <c r="QFI30" s="103"/>
      <c r="QFJ30" s="103"/>
      <c r="QFK30" s="103"/>
      <c r="QFL30" s="103"/>
      <c r="QFM30" s="103"/>
      <c r="QFN30" s="103"/>
      <c r="QFO30" s="103"/>
      <c r="QFP30" s="103"/>
      <c r="QFQ30" s="103"/>
      <c r="QFR30" s="103"/>
      <c r="QFS30" s="103"/>
      <c r="QFT30" s="103"/>
      <c r="QFU30" s="103"/>
      <c r="QFV30" s="103"/>
      <c r="QFW30" s="103"/>
      <c r="QFX30" s="103"/>
      <c r="QFY30" s="103"/>
      <c r="QFZ30" s="103"/>
      <c r="QGA30" s="103"/>
      <c r="QGB30" s="103"/>
      <c r="QGC30" s="103"/>
      <c r="QGD30" s="103"/>
      <c r="QGE30" s="103"/>
      <c r="QGF30" s="103"/>
      <c r="QGG30" s="103"/>
      <c r="QGH30" s="103"/>
      <c r="QGI30" s="103"/>
      <c r="QGJ30" s="103"/>
      <c r="QGK30" s="103"/>
      <c r="QGL30" s="103"/>
      <c r="QGM30" s="103"/>
      <c r="QGN30" s="103"/>
      <c r="QGO30" s="103"/>
      <c r="QGP30" s="103"/>
      <c r="QGQ30" s="103"/>
      <c r="QGR30" s="103"/>
      <c r="QGS30" s="103"/>
      <c r="QGT30" s="103"/>
      <c r="QGU30" s="103"/>
      <c r="QGV30" s="103"/>
      <c r="QGW30" s="103"/>
      <c r="QGX30" s="103"/>
      <c r="QGY30" s="103"/>
      <c r="QGZ30" s="103"/>
      <c r="QHA30" s="103"/>
      <c r="QHB30" s="103"/>
      <c r="QHC30" s="103"/>
      <c r="QHD30" s="103"/>
      <c r="QHE30" s="103"/>
      <c r="QHF30" s="103"/>
      <c r="QHG30" s="103"/>
      <c r="QHH30" s="103"/>
      <c r="QHI30" s="103"/>
      <c r="QHJ30" s="103"/>
      <c r="QHK30" s="103"/>
      <c r="QHL30" s="103"/>
      <c r="QHM30" s="103"/>
      <c r="QHN30" s="103"/>
      <c r="QHO30" s="103"/>
      <c r="QHP30" s="103"/>
      <c r="QHQ30" s="103"/>
      <c r="QHR30" s="103"/>
      <c r="QHS30" s="103"/>
      <c r="QHT30" s="103"/>
      <c r="QHU30" s="103"/>
      <c r="QHV30" s="103"/>
      <c r="QHW30" s="103"/>
      <c r="QHX30" s="103"/>
      <c r="QHY30" s="103"/>
      <c r="QHZ30" s="103"/>
      <c r="QIA30" s="103"/>
      <c r="QIB30" s="103"/>
      <c r="QIC30" s="103"/>
      <c r="QID30" s="103"/>
      <c r="QIE30" s="103"/>
      <c r="QIF30" s="103"/>
      <c r="QIG30" s="103"/>
      <c r="QIH30" s="103"/>
      <c r="QII30" s="103"/>
      <c r="QIJ30" s="103"/>
      <c r="QIK30" s="103"/>
      <c r="QIL30" s="103"/>
      <c r="QIM30" s="103"/>
      <c r="QIN30" s="103"/>
      <c r="QIO30" s="103"/>
      <c r="QIP30" s="103"/>
      <c r="QIQ30" s="103"/>
      <c r="QIR30" s="103"/>
      <c r="QIS30" s="103"/>
      <c r="QIT30" s="103"/>
      <c r="QIU30" s="103"/>
      <c r="QIV30" s="103"/>
      <c r="QIW30" s="103"/>
      <c r="QIX30" s="103"/>
      <c r="QIY30" s="103"/>
      <c r="QIZ30" s="103"/>
      <c r="QJA30" s="103"/>
      <c r="QJB30" s="103"/>
      <c r="QJC30" s="103"/>
      <c r="QJD30" s="103"/>
      <c r="QJE30" s="103"/>
      <c r="QJF30" s="103"/>
      <c r="QJG30" s="103"/>
      <c r="QJH30" s="103"/>
      <c r="QJI30" s="103"/>
      <c r="QJJ30" s="103"/>
      <c r="QJK30" s="103"/>
      <c r="QJL30" s="103"/>
      <c r="QJM30" s="103"/>
      <c r="QJN30" s="103"/>
      <c r="QJO30" s="103"/>
      <c r="QJP30" s="103"/>
      <c r="QJQ30" s="103"/>
      <c r="QJR30" s="103"/>
      <c r="QJS30" s="103"/>
      <c r="QJT30" s="103"/>
      <c r="QJU30" s="103"/>
      <c r="QJV30" s="103"/>
      <c r="QJW30" s="103"/>
      <c r="QJX30" s="103"/>
      <c r="QJY30" s="103"/>
      <c r="QJZ30" s="103"/>
      <c r="QKA30" s="103"/>
      <c r="QKB30" s="103"/>
      <c r="QKC30" s="103"/>
      <c r="QKD30" s="103"/>
      <c r="QKE30" s="103"/>
      <c r="QKF30" s="103"/>
      <c r="QKG30" s="103"/>
      <c r="QKH30" s="103"/>
      <c r="QKI30" s="103"/>
      <c r="QKJ30" s="103"/>
      <c r="QKK30" s="103"/>
      <c r="QKL30" s="103"/>
      <c r="QKM30" s="103"/>
      <c r="QKN30" s="103"/>
      <c r="QKO30" s="103"/>
      <c r="QKP30" s="103"/>
      <c r="QKQ30" s="103"/>
      <c r="QKR30" s="103"/>
      <c r="QKS30" s="103"/>
      <c r="QKT30" s="103"/>
      <c r="QKU30" s="103"/>
      <c r="QKV30" s="103"/>
      <c r="QKW30" s="103"/>
      <c r="QKX30" s="103"/>
      <c r="QKY30" s="103"/>
      <c r="QKZ30" s="103"/>
      <c r="QLA30" s="103"/>
      <c r="QLB30" s="103"/>
      <c r="QLC30" s="103"/>
      <c r="QLD30" s="103"/>
      <c r="QLE30" s="103"/>
      <c r="QLF30" s="103"/>
      <c r="QLG30" s="103"/>
      <c r="QLH30" s="103"/>
      <c r="QLI30" s="103"/>
      <c r="QLJ30" s="103"/>
      <c r="QLK30" s="103"/>
      <c r="QLL30" s="103"/>
      <c r="QLM30" s="103"/>
      <c r="QLN30" s="103"/>
      <c r="QLO30" s="103"/>
      <c r="QLP30" s="103"/>
      <c r="QLQ30" s="103"/>
      <c r="QLR30" s="103"/>
      <c r="QLS30" s="103"/>
      <c r="QLT30" s="103"/>
      <c r="QLU30" s="103"/>
      <c r="QLV30" s="103"/>
      <c r="QLW30" s="103"/>
      <c r="QLX30" s="103"/>
      <c r="QLY30" s="103"/>
      <c r="QLZ30" s="103"/>
      <c r="QMA30" s="103"/>
      <c r="QMB30" s="103"/>
      <c r="QMC30" s="103"/>
      <c r="QMD30" s="103"/>
      <c r="QME30" s="103"/>
      <c r="QMF30" s="103"/>
      <c r="QMG30" s="103"/>
      <c r="QMH30" s="103"/>
      <c r="QMI30" s="103"/>
      <c r="QMJ30" s="103"/>
      <c r="QMK30" s="103"/>
      <c r="QML30" s="103"/>
      <c r="QMM30" s="103"/>
      <c r="QMN30" s="103"/>
      <c r="QMO30" s="103"/>
      <c r="QMP30" s="103"/>
      <c r="QMQ30" s="103"/>
      <c r="QMR30" s="103"/>
      <c r="QMS30" s="103"/>
      <c r="QMT30" s="103"/>
      <c r="QMU30" s="103"/>
      <c r="QMV30" s="103"/>
      <c r="QMW30" s="103"/>
      <c r="QMX30" s="103"/>
      <c r="QMY30" s="103"/>
      <c r="QMZ30" s="103"/>
      <c r="QNA30" s="103"/>
      <c r="QNB30" s="103"/>
      <c r="QNC30" s="103"/>
      <c r="QND30" s="103"/>
      <c r="QNE30" s="103"/>
      <c r="QNF30" s="103"/>
      <c r="QNG30" s="103"/>
      <c r="QNH30" s="103"/>
      <c r="QNI30" s="103"/>
      <c r="QNJ30" s="103"/>
      <c r="QNK30" s="103"/>
      <c r="QNL30" s="103"/>
      <c r="QNM30" s="103"/>
      <c r="QNN30" s="103"/>
      <c r="QNO30" s="103"/>
      <c r="QNP30" s="103"/>
      <c r="QNQ30" s="103"/>
      <c r="QNR30" s="103"/>
      <c r="QNS30" s="103"/>
      <c r="QNT30" s="103"/>
      <c r="QNU30" s="103"/>
      <c r="QNV30" s="103"/>
      <c r="QNW30" s="103"/>
      <c r="QNX30" s="103"/>
      <c r="QNY30" s="103"/>
      <c r="QNZ30" s="103"/>
      <c r="QOA30" s="103"/>
      <c r="QOB30" s="103"/>
      <c r="QOC30" s="103"/>
      <c r="QOD30" s="103"/>
      <c r="QOE30" s="103"/>
      <c r="QOF30" s="103"/>
      <c r="QOG30" s="103"/>
      <c r="QOH30" s="103"/>
      <c r="QOI30" s="103"/>
      <c r="QOJ30" s="103"/>
      <c r="QOK30" s="103"/>
      <c r="QOL30" s="103"/>
      <c r="QOM30" s="103"/>
      <c r="QON30" s="103"/>
      <c r="QOO30" s="103"/>
      <c r="QOP30" s="103"/>
      <c r="QOQ30" s="103"/>
      <c r="QOR30" s="103"/>
      <c r="QOS30" s="103"/>
      <c r="QOT30" s="103"/>
      <c r="QOU30" s="103"/>
      <c r="QOV30" s="103"/>
      <c r="QOW30" s="103"/>
      <c r="QOX30" s="103"/>
      <c r="QOY30" s="103"/>
      <c r="QOZ30" s="103"/>
      <c r="QPA30" s="103"/>
      <c r="QPB30" s="103"/>
      <c r="QPC30" s="103"/>
      <c r="QPD30" s="103"/>
      <c r="QPE30" s="103"/>
      <c r="QPF30" s="103"/>
      <c r="QPG30" s="103"/>
      <c r="QPH30" s="103"/>
      <c r="QPI30" s="103"/>
      <c r="QPJ30" s="103"/>
      <c r="QPK30" s="103"/>
      <c r="QPL30" s="103"/>
      <c r="QPM30" s="103"/>
      <c r="QPN30" s="103"/>
      <c r="QPO30" s="103"/>
      <c r="QPP30" s="103"/>
      <c r="QPQ30" s="103"/>
      <c r="QPR30" s="103"/>
      <c r="QPS30" s="103"/>
      <c r="QPT30" s="103"/>
      <c r="QPU30" s="103"/>
      <c r="QPV30" s="103"/>
      <c r="QPW30" s="103"/>
      <c r="QPX30" s="103"/>
      <c r="QPY30" s="103"/>
      <c r="QPZ30" s="103"/>
      <c r="QQA30" s="103"/>
      <c r="QQB30" s="103"/>
      <c r="QQC30" s="103"/>
      <c r="QQD30" s="103"/>
      <c r="QQE30" s="103"/>
      <c r="QQF30" s="103"/>
      <c r="QQG30" s="103"/>
      <c r="QQH30" s="103"/>
      <c r="QQI30" s="103"/>
      <c r="QQJ30" s="103"/>
      <c r="QQK30" s="103"/>
      <c r="QQL30" s="103"/>
      <c r="QQM30" s="103"/>
      <c r="QQN30" s="103"/>
      <c r="QQO30" s="103"/>
      <c r="QQP30" s="103"/>
      <c r="QQQ30" s="103"/>
      <c r="QQR30" s="103"/>
      <c r="QQS30" s="103"/>
      <c r="QQT30" s="103"/>
      <c r="QQU30" s="103"/>
      <c r="QQV30" s="103"/>
      <c r="QQW30" s="103"/>
      <c r="QQX30" s="103"/>
      <c r="QQY30" s="103"/>
      <c r="QQZ30" s="103"/>
      <c r="QRA30" s="103"/>
      <c r="QRB30" s="103"/>
      <c r="QRC30" s="103"/>
      <c r="QRD30" s="103"/>
      <c r="QRE30" s="103"/>
      <c r="QRF30" s="103"/>
      <c r="QRG30" s="103"/>
      <c r="QRH30" s="103"/>
      <c r="QRI30" s="103"/>
      <c r="QRJ30" s="103"/>
      <c r="QRK30" s="103"/>
      <c r="QRL30" s="103"/>
      <c r="QRM30" s="103"/>
      <c r="QRN30" s="103"/>
      <c r="QRO30" s="103"/>
      <c r="QRP30" s="103"/>
      <c r="QRQ30" s="103"/>
      <c r="QRR30" s="103"/>
      <c r="QRS30" s="103"/>
      <c r="QRT30" s="103"/>
      <c r="QRU30" s="103"/>
      <c r="QRV30" s="103"/>
      <c r="QRW30" s="103"/>
      <c r="QRX30" s="103"/>
      <c r="QRY30" s="103"/>
      <c r="QRZ30" s="103"/>
      <c r="QSA30" s="103"/>
      <c r="QSB30" s="103"/>
      <c r="QSC30" s="103"/>
      <c r="QSD30" s="103"/>
      <c r="QSE30" s="103"/>
      <c r="QSF30" s="103"/>
      <c r="QSG30" s="103"/>
      <c r="QSH30" s="103"/>
      <c r="QSI30" s="103"/>
      <c r="QSJ30" s="103"/>
      <c r="QSK30" s="103"/>
      <c r="QSL30" s="103"/>
      <c r="QSM30" s="103"/>
      <c r="QSN30" s="103"/>
      <c r="QSO30" s="103"/>
      <c r="QSP30" s="103"/>
      <c r="QSQ30" s="103"/>
      <c r="QSR30" s="103"/>
      <c r="QSS30" s="103"/>
      <c r="QST30" s="103"/>
      <c r="QSU30" s="103"/>
      <c r="QSV30" s="103"/>
      <c r="QSW30" s="103"/>
      <c r="QSX30" s="103"/>
      <c r="QSY30" s="103"/>
      <c r="QSZ30" s="103"/>
      <c r="QTA30" s="103"/>
      <c r="QTB30" s="103"/>
      <c r="QTC30" s="103"/>
      <c r="QTD30" s="103"/>
      <c r="QTE30" s="103"/>
      <c r="QTF30" s="103"/>
      <c r="QTG30" s="103"/>
      <c r="QTH30" s="103"/>
      <c r="QTI30" s="103"/>
      <c r="QTJ30" s="103"/>
      <c r="QTK30" s="103"/>
      <c r="QTL30" s="103"/>
      <c r="QTM30" s="103"/>
      <c r="QTN30" s="103"/>
      <c r="QTO30" s="103"/>
      <c r="QTP30" s="103"/>
      <c r="QTQ30" s="103"/>
      <c r="QTR30" s="103"/>
      <c r="QTS30" s="103"/>
      <c r="QTT30" s="103"/>
      <c r="QTU30" s="103"/>
      <c r="QTV30" s="103"/>
      <c r="QTW30" s="103"/>
      <c r="QTX30" s="103"/>
      <c r="QTY30" s="103"/>
      <c r="QTZ30" s="103"/>
      <c r="QUA30" s="103"/>
      <c r="QUB30" s="103"/>
      <c r="QUC30" s="103"/>
      <c r="QUD30" s="103"/>
      <c r="QUE30" s="103"/>
      <c r="QUF30" s="103"/>
      <c r="QUG30" s="103"/>
      <c r="QUH30" s="103"/>
      <c r="QUI30" s="103"/>
      <c r="QUJ30" s="103"/>
      <c r="QUK30" s="103"/>
      <c r="QUL30" s="103"/>
      <c r="QUM30" s="103"/>
      <c r="QUN30" s="103"/>
      <c r="QUO30" s="103"/>
      <c r="QUP30" s="103"/>
      <c r="QUQ30" s="103"/>
      <c r="QUR30" s="103"/>
      <c r="QUS30" s="103"/>
      <c r="QUT30" s="103"/>
      <c r="QUU30" s="103"/>
      <c r="QUV30" s="103"/>
      <c r="QUW30" s="103"/>
      <c r="QUX30" s="103"/>
      <c r="QUY30" s="103"/>
      <c r="QUZ30" s="103"/>
      <c r="QVA30" s="103"/>
      <c r="QVB30" s="103"/>
      <c r="QVC30" s="103"/>
      <c r="QVD30" s="103"/>
      <c r="QVE30" s="103"/>
      <c r="QVF30" s="103"/>
      <c r="QVG30" s="103"/>
      <c r="QVH30" s="103"/>
      <c r="QVI30" s="103"/>
      <c r="QVJ30" s="103"/>
      <c r="QVK30" s="103"/>
      <c r="QVL30" s="103"/>
      <c r="QVM30" s="103"/>
      <c r="QVN30" s="103"/>
      <c r="QVO30" s="103"/>
      <c r="QVP30" s="103"/>
      <c r="QVQ30" s="103"/>
      <c r="QVR30" s="103"/>
      <c r="QVS30" s="103"/>
      <c r="QVT30" s="103"/>
      <c r="QVU30" s="103"/>
      <c r="QVV30" s="103"/>
      <c r="QVW30" s="103"/>
      <c r="QVX30" s="103"/>
      <c r="QVY30" s="103"/>
      <c r="QVZ30" s="103"/>
      <c r="QWA30" s="103"/>
      <c r="QWB30" s="103"/>
      <c r="QWC30" s="103"/>
      <c r="QWD30" s="103"/>
      <c r="QWE30" s="103"/>
      <c r="QWF30" s="103"/>
      <c r="QWG30" s="103"/>
      <c r="QWH30" s="103"/>
      <c r="QWI30" s="103"/>
      <c r="QWJ30" s="103"/>
      <c r="QWK30" s="103"/>
      <c r="QWL30" s="103"/>
      <c r="QWM30" s="103"/>
      <c r="QWN30" s="103"/>
      <c r="QWO30" s="103"/>
      <c r="QWP30" s="103"/>
      <c r="QWQ30" s="103"/>
      <c r="QWR30" s="103"/>
      <c r="QWS30" s="103"/>
      <c r="QWT30" s="103"/>
      <c r="QWU30" s="103"/>
      <c r="QWV30" s="103"/>
      <c r="QWW30" s="103"/>
      <c r="QWX30" s="103"/>
      <c r="QWY30" s="103"/>
      <c r="QWZ30" s="103"/>
      <c r="QXA30" s="103"/>
      <c r="QXB30" s="103"/>
      <c r="QXC30" s="103"/>
      <c r="QXD30" s="103"/>
      <c r="QXE30" s="103"/>
      <c r="QXF30" s="103"/>
      <c r="QXG30" s="103"/>
      <c r="QXH30" s="103"/>
      <c r="QXI30" s="103"/>
      <c r="QXJ30" s="103"/>
      <c r="QXK30" s="103"/>
      <c r="QXL30" s="103"/>
      <c r="QXM30" s="103"/>
      <c r="QXN30" s="103"/>
      <c r="QXO30" s="103"/>
      <c r="QXP30" s="103"/>
      <c r="QXQ30" s="103"/>
      <c r="QXR30" s="103"/>
      <c r="QXS30" s="103"/>
      <c r="QXT30" s="103"/>
      <c r="QXU30" s="103"/>
      <c r="QXV30" s="103"/>
      <c r="QXW30" s="103"/>
      <c r="QXX30" s="103"/>
      <c r="QXY30" s="103"/>
      <c r="QXZ30" s="103"/>
      <c r="QYA30" s="103"/>
      <c r="QYB30" s="103"/>
      <c r="QYC30" s="103"/>
      <c r="QYD30" s="103"/>
      <c r="QYE30" s="103"/>
      <c r="QYF30" s="103"/>
      <c r="QYG30" s="103"/>
      <c r="QYH30" s="103"/>
      <c r="QYI30" s="103"/>
      <c r="QYJ30" s="103"/>
      <c r="QYK30" s="103"/>
      <c r="QYL30" s="103"/>
      <c r="QYM30" s="103"/>
      <c r="QYN30" s="103"/>
      <c r="QYO30" s="103"/>
      <c r="QYP30" s="103"/>
      <c r="QYQ30" s="103"/>
      <c r="QYR30" s="103"/>
      <c r="QYS30" s="103"/>
      <c r="QYT30" s="103"/>
      <c r="QYU30" s="103"/>
      <c r="QYV30" s="103"/>
      <c r="QYW30" s="103"/>
      <c r="QYX30" s="103"/>
      <c r="QYY30" s="103"/>
      <c r="QYZ30" s="103"/>
      <c r="QZA30" s="103"/>
      <c r="QZB30" s="103"/>
      <c r="QZC30" s="103"/>
      <c r="QZD30" s="103"/>
      <c r="QZE30" s="103"/>
      <c r="QZF30" s="103"/>
      <c r="QZG30" s="103"/>
      <c r="QZH30" s="103"/>
      <c r="QZI30" s="103"/>
      <c r="QZJ30" s="103"/>
      <c r="QZK30" s="103"/>
      <c r="QZL30" s="103"/>
      <c r="QZM30" s="103"/>
      <c r="QZN30" s="103"/>
      <c r="QZO30" s="103"/>
      <c r="QZP30" s="103"/>
      <c r="QZQ30" s="103"/>
      <c r="QZR30" s="103"/>
      <c r="QZS30" s="103"/>
      <c r="QZT30" s="103"/>
      <c r="QZU30" s="103"/>
      <c r="QZV30" s="103"/>
      <c r="QZW30" s="103"/>
      <c r="QZX30" s="103"/>
      <c r="QZY30" s="103"/>
      <c r="QZZ30" s="103"/>
      <c r="RAA30" s="103"/>
      <c r="RAB30" s="103"/>
      <c r="RAC30" s="103"/>
      <c r="RAD30" s="103"/>
      <c r="RAE30" s="103"/>
      <c r="RAF30" s="103"/>
      <c r="RAG30" s="103"/>
      <c r="RAH30" s="103"/>
      <c r="RAI30" s="103"/>
      <c r="RAJ30" s="103"/>
      <c r="RAK30" s="103"/>
      <c r="RAL30" s="103"/>
      <c r="RAM30" s="103"/>
      <c r="RAN30" s="103"/>
      <c r="RAO30" s="103"/>
      <c r="RAP30" s="103"/>
      <c r="RAQ30" s="103"/>
      <c r="RAR30" s="103"/>
      <c r="RAS30" s="103"/>
      <c r="RAT30" s="103"/>
      <c r="RAU30" s="103"/>
      <c r="RAV30" s="103"/>
      <c r="RAW30" s="103"/>
      <c r="RAX30" s="103"/>
      <c r="RAY30" s="103"/>
      <c r="RAZ30" s="103"/>
      <c r="RBA30" s="103"/>
      <c r="RBB30" s="103"/>
      <c r="RBC30" s="103"/>
      <c r="RBD30" s="103"/>
      <c r="RBE30" s="103"/>
      <c r="RBF30" s="103"/>
      <c r="RBG30" s="103"/>
      <c r="RBH30" s="103"/>
      <c r="RBI30" s="103"/>
      <c r="RBJ30" s="103"/>
      <c r="RBK30" s="103"/>
      <c r="RBL30" s="103"/>
      <c r="RBM30" s="103"/>
      <c r="RBN30" s="103"/>
      <c r="RBO30" s="103"/>
      <c r="RBP30" s="103"/>
      <c r="RBQ30" s="103"/>
      <c r="RBR30" s="103"/>
      <c r="RBS30" s="103"/>
      <c r="RBT30" s="103"/>
      <c r="RBU30" s="103"/>
      <c r="RBV30" s="103"/>
      <c r="RBW30" s="103"/>
      <c r="RBX30" s="103"/>
      <c r="RBY30" s="103"/>
      <c r="RBZ30" s="103"/>
      <c r="RCA30" s="103"/>
      <c r="RCB30" s="103"/>
      <c r="RCC30" s="103"/>
      <c r="RCD30" s="103"/>
      <c r="RCE30" s="103"/>
      <c r="RCF30" s="103"/>
      <c r="RCG30" s="103"/>
      <c r="RCH30" s="103"/>
      <c r="RCI30" s="103"/>
      <c r="RCJ30" s="103"/>
      <c r="RCK30" s="103"/>
      <c r="RCL30" s="103"/>
      <c r="RCM30" s="103"/>
      <c r="RCN30" s="103"/>
      <c r="RCO30" s="103"/>
      <c r="RCP30" s="103"/>
      <c r="RCQ30" s="103"/>
      <c r="RCR30" s="103"/>
      <c r="RCS30" s="103"/>
      <c r="RCT30" s="103"/>
      <c r="RCU30" s="103"/>
      <c r="RCV30" s="103"/>
      <c r="RCW30" s="103"/>
      <c r="RCX30" s="103"/>
      <c r="RCY30" s="103"/>
      <c r="RCZ30" s="103"/>
      <c r="RDA30" s="103"/>
      <c r="RDB30" s="103"/>
      <c r="RDC30" s="103"/>
      <c r="RDD30" s="103"/>
      <c r="RDE30" s="103"/>
      <c r="RDF30" s="103"/>
      <c r="RDG30" s="103"/>
      <c r="RDH30" s="103"/>
      <c r="RDI30" s="103"/>
      <c r="RDJ30" s="103"/>
      <c r="RDK30" s="103"/>
      <c r="RDL30" s="103"/>
      <c r="RDM30" s="103"/>
      <c r="RDN30" s="103"/>
      <c r="RDO30" s="103"/>
      <c r="RDP30" s="103"/>
      <c r="RDQ30" s="103"/>
      <c r="RDR30" s="103"/>
      <c r="RDS30" s="103"/>
      <c r="RDT30" s="103"/>
      <c r="RDU30" s="103"/>
      <c r="RDV30" s="103"/>
      <c r="RDW30" s="103"/>
      <c r="RDX30" s="103"/>
      <c r="RDY30" s="103"/>
      <c r="RDZ30" s="103"/>
      <c r="REA30" s="103"/>
      <c r="REB30" s="103"/>
      <c r="REC30" s="103"/>
      <c r="RED30" s="103"/>
      <c r="REE30" s="103"/>
      <c r="REF30" s="103"/>
      <c r="REG30" s="103"/>
      <c r="REH30" s="103"/>
      <c r="REI30" s="103"/>
      <c r="REJ30" s="103"/>
      <c r="REK30" s="103"/>
      <c r="REL30" s="103"/>
      <c r="REM30" s="103"/>
      <c r="REN30" s="103"/>
      <c r="REO30" s="103"/>
      <c r="REP30" s="103"/>
      <c r="REQ30" s="103"/>
      <c r="RER30" s="103"/>
      <c r="RES30" s="103"/>
      <c r="RET30" s="103"/>
      <c r="REU30" s="103"/>
      <c r="REV30" s="103"/>
      <c r="REW30" s="103"/>
      <c r="REX30" s="103"/>
      <c r="REY30" s="103"/>
      <c r="REZ30" s="103"/>
      <c r="RFA30" s="103"/>
      <c r="RFB30" s="103"/>
      <c r="RFC30" s="103"/>
      <c r="RFD30" s="103"/>
      <c r="RFE30" s="103"/>
      <c r="RFF30" s="103"/>
      <c r="RFG30" s="103"/>
      <c r="RFH30" s="103"/>
      <c r="RFI30" s="103"/>
      <c r="RFJ30" s="103"/>
      <c r="RFK30" s="103"/>
      <c r="RFL30" s="103"/>
      <c r="RFM30" s="103"/>
      <c r="RFN30" s="103"/>
      <c r="RFO30" s="103"/>
      <c r="RFP30" s="103"/>
      <c r="RFQ30" s="103"/>
      <c r="RFR30" s="103"/>
      <c r="RFS30" s="103"/>
      <c r="RFT30" s="103"/>
      <c r="RFU30" s="103"/>
      <c r="RFV30" s="103"/>
      <c r="RFW30" s="103"/>
      <c r="RFX30" s="103"/>
      <c r="RFY30" s="103"/>
      <c r="RFZ30" s="103"/>
      <c r="RGA30" s="103"/>
      <c r="RGB30" s="103"/>
      <c r="RGC30" s="103"/>
      <c r="RGD30" s="103"/>
      <c r="RGE30" s="103"/>
      <c r="RGF30" s="103"/>
      <c r="RGG30" s="103"/>
      <c r="RGH30" s="103"/>
      <c r="RGI30" s="103"/>
      <c r="RGJ30" s="103"/>
      <c r="RGK30" s="103"/>
      <c r="RGL30" s="103"/>
      <c r="RGM30" s="103"/>
      <c r="RGN30" s="103"/>
      <c r="RGO30" s="103"/>
      <c r="RGP30" s="103"/>
      <c r="RGQ30" s="103"/>
      <c r="RGR30" s="103"/>
      <c r="RGS30" s="103"/>
      <c r="RGT30" s="103"/>
      <c r="RGU30" s="103"/>
      <c r="RGV30" s="103"/>
      <c r="RGW30" s="103"/>
      <c r="RGX30" s="103"/>
      <c r="RGY30" s="103"/>
      <c r="RGZ30" s="103"/>
      <c r="RHA30" s="103"/>
      <c r="RHB30" s="103"/>
      <c r="RHC30" s="103"/>
      <c r="RHD30" s="103"/>
      <c r="RHE30" s="103"/>
      <c r="RHF30" s="103"/>
      <c r="RHG30" s="103"/>
      <c r="RHH30" s="103"/>
      <c r="RHI30" s="103"/>
      <c r="RHJ30" s="103"/>
      <c r="RHK30" s="103"/>
      <c r="RHL30" s="103"/>
      <c r="RHM30" s="103"/>
      <c r="RHN30" s="103"/>
      <c r="RHO30" s="103"/>
      <c r="RHP30" s="103"/>
      <c r="RHQ30" s="103"/>
      <c r="RHR30" s="103"/>
      <c r="RHS30" s="103"/>
      <c r="RHT30" s="103"/>
      <c r="RHU30" s="103"/>
      <c r="RHV30" s="103"/>
      <c r="RHW30" s="103"/>
      <c r="RHX30" s="103"/>
      <c r="RHY30" s="103"/>
      <c r="RHZ30" s="103"/>
      <c r="RIA30" s="103"/>
      <c r="RIB30" s="103"/>
      <c r="RIC30" s="103"/>
      <c r="RID30" s="103"/>
      <c r="RIE30" s="103"/>
      <c r="RIF30" s="103"/>
      <c r="RIG30" s="103"/>
      <c r="RIH30" s="103"/>
      <c r="RII30" s="103"/>
      <c r="RIJ30" s="103"/>
      <c r="RIK30" s="103"/>
      <c r="RIL30" s="103"/>
      <c r="RIM30" s="103"/>
      <c r="RIN30" s="103"/>
      <c r="RIO30" s="103"/>
      <c r="RIP30" s="103"/>
      <c r="RIQ30" s="103"/>
      <c r="RIR30" s="103"/>
      <c r="RIS30" s="103"/>
      <c r="RIT30" s="103"/>
      <c r="RIU30" s="103"/>
      <c r="RIV30" s="103"/>
      <c r="RIW30" s="103"/>
      <c r="RIX30" s="103"/>
      <c r="RIY30" s="103"/>
      <c r="RIZ30" s="103"/>
      <c r="RJA30" s="103"/>
      <c r="RJB30" s="103"/>
      <c r="RJC30" s="103"/>
      <c r="RJD30" s="103"/>
      <c r="RJE30" s="103"/>
      <c r="RJF30" s="103"/>
      <c r="RJG30" s="103"/>
      <c r="RJH30" s="103"/>
      <c r="RJI30" s="103"/>
      <c r="RJJ30" s="103"/>
      <c r="RJK30" s="103"/>
      <c r="RJL30" s="103"/>
      <c r="RJM30" s="103"/>
      <c r="RJN30" s="103"/>
      <c r="RJO30" s="103"/>
      <c r="RJP30" s="103"/>
      <c r="RJQ30" s="103"/>
      <c r="RJR30" s="103"/>
      <c r="RJS30" s="103"/>
      <c r="RJT30" s="103"/>
      <c r="RJU30" s="103"/>
      <c r="RJV30" s="103"/>
      <c r="RJW30" s="103"/>
      <c r="RJX30" s="103"/>
      <c r="RJY30" s="103"/>
      <c r="RJZ30" s="103"/>
      <c r="RKA30" s="103"/>
      <c r="RKB30" s="103"/>
      <c r="RKC30" s="103"/>
      <c r="RKD30" s="103"/>
      <c r="RKE30" s="103"/>
      <c r="RKF30" s="103"/>
      <c r="RKG30" s="103"/>
      <c r="RKH30" s="103"/>
      <c r="RKI30" s="103"/>
      <c r="RKJ30" s="103"/>
      <c r="RKK30" s="103"/>
      <c r="RKL30" s="103"/>
      <c r="RKM30" s="103"/>
      <c r="RKN30" s="103"/>
      <c r="RKO30" s="103"/>
      <c r="RKP30" s="103"/>
      <c r="RKQ30" s="103"/>
      <c r="RKR30" s="103"/>
      <c r="RKS30" s="103"/>
      <c r="RKT30" s="103"/>
      <c r="RKU30" s="103"/>
      <c r="RKV30" s="103"/>
      <c r="RKW30" s="103"/>
      <c r="RKX30" s="103"/>
      <c r="RKY30" s="103"/>
      <c r="RKZ30" s="103"/>
      <c r="RLA30" s="103"/>
      <c r="RLB30" s="103"/>
      <c r="RLC30" s="103"/>
      <c r="RLD30" s="103"/>
      <c r="RLE30" s="103"/>
      <c r="RLF30" s="103"/>
      <c r="RLG30" s="103"/>
      <c r="RLH30" s="103"/>
      <c r="RLI30" s="103"/>
      <c r="RLJ30" s="103"/>
      <c r="RLK30" s="103"/>
      <c r="RLL30" s="103"/>
      <c r="RLM30" s="103"/>
      <c r="RLN30" s="103"/>
      <c r="RLO30" s="103"/>
      <c r="RLP30" s="103"/>
      <c r="RLQ30" s="103"/>
      <c r="RLR30" s="103"/>
      <c r="RLS30" s="103"/>
      <c r="RLT30" s="103"/>
      <c r="RLU30" s="103"/>
      <c r="RLV30" s="103"/>
      <c r="RLW30" s="103"/>
      <c r="RLX30" s="103"/>
      <c r="RLY30" s="103"/>
      <c r="RLZ30" s="103"/>
      <c r="RMA30" s="103"/>
      <c r="RMB30" s="103"/>
      <c r="RMC30" s="103"/>
      <c r="RMD30" s="103"/>
      <c r="RME30" s="103"/>
      <c r="RMF30" s="103"/>
      <c r="RMG30" s="103"/>
      <c r="RMH30" s="103"/>
      <c r="RMI30" s="103"/>
      <c r="RMJ30" s="103"/>
      <c r="RMK30" s="103"/>
      <c r="RML30" s="103"/>
      <c r="RMM30" s="103"/>
      <c r="RMN30" s="103"/>
      <c r="RMO30" s="103"/>
      <c r="RMP30" s="103"/>
      <c r="RMQ30" s="103"/>
      <c r="RMR30" s="103"/>
      <c r="RMS30" s="103"/>
      <c r="RMT30" s="103"/>
      <c r="RMU30" s="103"/>
      <c r="RMV30" s="103"/>
      <c r="RMW30" s="103"/>
      <c r="RMX30" s="103"/>
      <c r="RMY30" s="103"/>
      <c r="RMZ30" s="103"/>
      <c r="RNA30" s="103"/>
      <c r="RNB30" s="103"/>
      <c r="RNC30" s="103"/>
      <c r="RND30" s="103"/>
      <c r="RNE30" s="103"/>
      <c r="RNF30" s="103"/>
      <c r="RNG30" s="103"/>
      <c r="RNH30" s="103"/>
      <c r="RNI30" s="103"/>
      <c r="RNJ30" s="103"/>
      <c r="RNK30" s="103"/>
      <c r="RNL30" s="103"/>
      <c r="RNM30" s="103"/>
      <c r="RNN30" s="103"/>
      <c r="RNO30" s="103"/>
      <c r="RNP30" s="103"/>
      <c r="RNQ30" s="103"/>
      <c r="RNR30" s="103"/>
      <c r="RNS30" s="103"/>
      <c r="RNT30" s="103"/>
      <c r="RNU30" s="103"/>
      <c r="RNV30" s="103"/>
      <c r="RNW30" s="103"/>
      <c r="RNX30" s="103"/>
      <c r="RNY30" s="103"/>
      <c r="RNZ30" s="103"/>
      <c r="ROA30" s="103"/>
      <c r="ROB30" s="103"/>
      <c r="ROC30" s="103"/>
      <c r="ROD30" s="103"/>
      <c r="ROE30" s="103"/>
      <c r="ROF30" s="103"/>
      <c r="ROG30" s="103"/>
      <c r="ROH30" s="103"/>
      <c r="ROI30" s="103"/>
      <c r="ROJ30" s="103"/>
      <c r="ROK30" s="103"/>
      <c r="ROL30" s="103"/>
      <c r="ROM30" s="103"/>
      <c r="RON30" s="103"/>
      <c r="ROO30" s="103"/>
      <c r="ROP30" s="103"/>
      <c r="ROQ30" s="103"/>
      <c r="ROR30" s="103"/>
      <c r="ROS30" s="103"/>
      <c r="ROT30" s="103"/>
      <c r="ROU30" s="103"/>
      <c r="ROV30" s="103"/>
      <c r="ROW30" s="103"/>
      <c r="ROX30" s="103"/>
      <c r="ROY30" s="103"/>
      <c r="ROZ30" s="103"/>
      <c r="RPA30" s="103"/>
      <c r="RPB30" s="103"/>
      <c r="RPC30" s="103"/>
      <c r="RPD30" s="103"/>
      <c r="RPE30" s="103"/>
      <c r="RPF30" s="103"/>
      <c r="RPG30" s="103"/>
      <c r="RPH30" s="103"/>
      <c r="RPI30" s="103"/>
      <c r="RPJ30" s="103"/>
      <c r="RPK30" s="103"/>
      <c r="RPL30" s="103"/>
      <c r="RPM30" s="103"/>
      <c r="RPN30" s="103"/>
      <c r="RPO30" s="103"/>
      <c r="RPP30" s="103"/>
      <c r="RPQ30" s="103"/>
      <c r="RPR30" s="103"/>
      <c r="RPS30" s="103"/>
      <c r="RPT30" s="103"/>
      <c r="RPU30" s="103"/>
      <c r="RPV30" s="103"/>
      <c r="RPW30" s="103"/>
      <c r="RPX30" s="103"/>
      <c r="RPY30" s="103"/>
      <c r="RPZ30" s="103"/>
      <c r="RQA30" s="103"/>
      <c r="RQB30" s="103"/>
      <c r="RQC30" s="103"/>
      <c r="RQD30" s="103"/>
      <c r="RQE30" s="103"/>
      <c r="RQF30" s="103"/>
      <c r="RQG30" s="103"/>
      <c r="RQH30" s="103"/>
      <c r="RQI30" s="103"/>
      <c r="RQJ30" s="103"/>
      <c r="RQK30" s="103"/>
      <c r="RQL30" s="103"/>
      <c r="RQM30" s="103"/>
      <c r="RQN30" s="103"/>
      <c r="RQO30" s="103"/>
      <c r="RQP30" s="103"/>
      <c r="RQQ30" s="103"/>
      <c r="RQR30" s="103"/>
      <c r="RQS30" s="103"/>
      <c r="RQT30" s="103"/>
      <c r="RQU30" s="103"/>
      <c r="RQV30" s="103"/>
      <c r="RQW30" s="103"/>
      <c r="RQX30" s="103"/>
      <c r="RQY30" s="103"/>
      <c r="RQZ30" s="103"/>
      <c r="RRA30" s="103"/>
      <c r="RRB30" s="103"/>
      <c r="RRC30" s="103"/>
      <c r="RRD30" s="103"/>
      <c r="RRE30" s="103"/>
      <c r="RRF30" s="103"/>
      <c r="RRG30" s="103"/>
      <c r="RRH30" s="103"/>
      <c r="RRI30" s="103"/>
      <c r="RRJ30" s="103"/>
      <c r="RRK30" s="103"/>
      <c r="RRL30" s="103"/>
      <c r="RRM30" s="103"/>
      <c r="RRN30" s="103"/>
      <c r="RRO30" s="103"/>
      <c r="RRP30" s="103"/>
      <c r="RRQ30" s="103"/>
      <c r="RRR30" s="103"/>
      <c r="RRS30" s="103"/>
      <c r="RRT30" s="103"/>
      <c r="RRU30" s="103"/>
      <c r="RRV30" s="103"/>
      <c r="RRW30" s="103"/>
      <c r="RRX30" s="103"/>
      <c r="RRY30" s="103"/>
      <c r="RRZ30" s="103"/>
      <c r="RSA30" s="103"/>
      <c r="RSB30" s="103"/>
      <c r="RSC30" s="103"/>
      <c r="RSD30" s="103"/>
      <c r="RSE30" s="103"/>
      <c r="RSF30" s="103"/>
      <c r="RSG30" s="103"/>
      <c r="RSH30" s="103"/>
      <c r="RSI30" s="103"/>
      <c r="RSJ30" s="103"/>
      <c r="RSK30" s="103"/>
      <c r="RSL30" s="103"/>
      <c r="RSM30" s="103"/>
      <c r="RSN30" s="103"/>
      <c r="RSO30" s="103"/>
      <c r="RSP30" s="103"/>
      <c r="RSQ30" s="103"/>
      <c r="RSR30" s="103"/>
      <c r="RSS30" s="103"/>
      <c r="RST30" s="103"/>
      <c r="RSU30" s="103"/>
      <c r="RSV30" s="103"/>
      <c r="RSW30" s="103"/>
      <c r="RSX30" s="103"/>
      <c r="RSY30" s="103"/>
      <c r="RSZ30" s="103"/>
      <c r="RTA30" s="103"/>
      <c r="RTB30" s="103"/>
      <c r="RTC30" s="103"/>
      <c r="RTD30" s="103"/>
      <c r="RTE30" s="103"/>
      <c r="RTF30" s="103"/>
      <c r="RTG30" s="103"/>
      <c r="RTH30" s="103"/>
      <c r="RTI30" s="103"/>
      <c r="RTJ30" s="103"/>
      <c r="RTK30" s="103"/>
      <c r="RTL30" s="103"/>
      <c r="RTM30" s="103"/>
      <c r="RTN30" s="103"/>
      <c r="RTO30" s="103"/>
      <c r="RTP30" s="103"/>
      <c r="RTQ30" s="103"/>
      <c r="RTR30" s="103"/>
      <c r="RTS30" s="103"/>
      <c r="RTT30" s="103"/>
      <c r="RTU30" s="103"/>
      <c r="RTV30" s="103"/>
      <c r="RTW30" s="103"/>
      <c r="RTX30" s="103"/>
      <c r="RTY30" s="103"/>
      <c r="RTZ30" s="103"/>
      <c r="RUA30" s="103"/>
      <c r="RUB30" s="103"/>
      <c r="RUC30" s="103"/>
      <c r="RUD30" s="103"/>
      <c r="RUE30" s="103"/>
      <c r="RUF30" s="103"/>
      <c r="RUG30" s="103"/>
      <c r="RUH30" s="103"/>
      <c r="RUI30" s="103"/>
      <c r="RUJ30" s="103"/>
      <c r="RUK30" s="103"/>
      <c r="RUL30" s="103"/>
      <c r="RUM30" s="103"/>
      <c r="RUN30" s="103"/>
      <c r="RUO30" s="103"/>
      <c r="RUP30" s="103"/>
      <c r="RUQ30" s="103"/>
      <c r="RUR30" s="103"/>
      <c r="RUS30" s="103"/>
      <c r="RUT30" s="103"/>
      <c r="RUU30" s="103"/>
      <c r="RUV30" s="103"/>
      <c r="RUW30" s="103"/>
      <c r="RUX30" s="103"/>
      <c r="RUY30" s="103"/>
      <c r="RUZ30" s="103"/>
      <c r="RVA30" s="103"/>
      <c r="RVB30" s="103"/>
      <c r="RVC30" s="103"/>
      <c r="RVD30" s="103"/>
      <c r="RVE30" s="103"/>
      <c r="RVF30" s="103"/>
      <c r="RVG30" s="103"/>
      <c r="RVH30" s="103"/>
      <c r="RVI30" s="103"/>
      <c r="RVJ30" s="103"/>
      <c r="RVK30" s="103"/>
      <c r="RVL30" s="103"/>
      <c r="RVM30" s="103"/>
      <c r="RVN30" s="103"/>
      <c r="RVO30" s="103"/>
      <c r="RVP30" s="103"/>
      <c r="RVQ30" s="103"/>
      <c r="RVR30" s="103"/>
      <c r="RVS30" s="103"/>
      <c r="RVT30" s="103"/>
      <c r="RVU30" s="103"/>
      <c r="RVV30" s="103"/>
      <c r="RVW30" s="103"/>
      <c r="RVX30" s="103"/>
      <c r="RVY30" s="103"/>
      <c r="RVZ30" s="103"/>
      <c r="RWA30" s="103"/>
      <c r="RWB30" s="103"/>
      <c r="RWC30" s="103"/>
      <c r="RWD30" s="103"/>
      <c r="RWE30" s="103"/>
      <c r="RWF30" s="103"/>
      <c r="RWG30" s="103"/>
      <c r="RWH30" s="103"/>
      <c r="RWI30" s="103"/>
      <c r="RWJ30" s="103"/>
      <c r="RWK30" s="103"/>
      <c r="RWL30" s="103"/>
      <c r="RWM30" s="103"/>
      <c r="RWN30" s="103"/>
      <c r="RWO30" s="103"/>
      <c r="RWP30" s="103"/>
      <c r="RWQ30" s="103"/>
      <c r="RWR30" s="103"/>
      <c r="RWS30" s="103"/>
      <c r="RWT30" s="103"/>
      <c r="RWU30" s="103"/>
      <c r="RWV30" s="103"/>
      <c r="RWW30" s="103"/>
      <c r="RWX30" s="103"/>
      <c r="RWY30" s="103"/>
      <c r="RWZ30" s="103"/>
      <c r="RXA30" s="103"/>
      <c r="RXB30" s="103"/>
      <c r="RXC30" s="103"/>
      <c r="RXD30" s="103"/>
      <c r="RXE30" s="103"/>
      <c r="RXF30" s="103"/>
      <c r="RXG30" s="103"/>
      <c r="RXH30" s="103"/>
      <c r="RXI30" s="103"/>
      <c r="RXJ30" s="103"/>
      <c r="RXK30" s="103"/>
      <c r="RXL30" s="103"/>
      <c r="RXM30" s="103"/>
      <c r="RXN30" s="103"/>
      <c r="RXO30" s="103"/>
      <c r="RXP30" s="103"/>
      <c r="RXQ30" s="103"/>
      <c r="RXR30" s="103"/>
      <c r="RXS30" s="103"/>
      <c r="RXT30" s="103"/>
      <c r="RXU30" s="103"/>
      <c r="RXV30" s="103"/>
      <c r="RXW30" s="103"/>
      <c r="RXX30" s="103"/>
      <c r="RXY30" s="103"/>
      <c r="RXZ30" s="103"/>
      <c r="RYA30" s="103"/>
      <c r="RYB30" s="103"/>
      <c r="RYC30" s="103"/>
      <c r="RYD30" s="103"/>
      <c r="RYE30" s="103"/>
      <c r="RYF30" s="103"/>
      <c r="RYG30" s="103"/>
      <c r="RYH30" s="103"/>
      <c r="RYI30" s="103"/>
      <c r="RYJ30" s="103"/>
      <c r="RYK30" s="103"/>
      <c r="RYL30" s="103"/>
      <c r="RYM30" s="103"/>
      <c r="RYN30" s="103"/>
      <c r="RYO30" s="103"/>
      <c r="RYP30" s="103"/>
      <c r="RYQ30" s="103"/>
      <c r="RYR30" s="103"/>
      <c r="RYS30" s="103"/>
      <c r="RYT30" s="103"/>
      <c r="RYU30" s="103"/>
      <c r="RYV30" s="103"/>
      <c r="RYW30" s="103"/>
      <c r="RYX30" s="103"/>
      <c r="RYY30" s="103"/>
      <c r="RYZ30" s="103"/>
      <c r="RZA30" s="103"/>
      <c r="RZB30" s="103"/>
      <c r="RZC30" s="103"/>
      <c r="RZD30" s="103"/>
      <c r="RZE30" s="103"/>
      <c r="RZF30" s="103"/>
      <c r="RZG30" s="103"/>
      <c r="RZH30" s="103"/>
      <c r="RZI30" s="103"/>
      <c r="RZJ30" s="103"/>
      <c r="RZK30" s="103"/>
      <c r="RZL30" s="103"/>
      <c r="RZM30" s="103"/>
      <c r="RZN30" s="103"/>
      <c r="RZO30" s="103"/>
      <c r="RZP30" s="103"/>
      <c r="RZQ30" s="103"/>
      <c r="RZR30" s="103"/>
      <c r="RZS30" s="103"/>
      <c r="RZT30" s="103"/>
      <c r="RZU30" s="103"/>
      <c r="RZV30" s="103"/>
      <c r="RZW30" s="103"/>
      <c r="RZX30" s="103"/>
      <c r="RZY30" s="103"/>
      <c r="RZZ30" s="103"/>
      <c r="SAA30" s="103"/>
      <c r="SAB30" s="103"/>
      <c r="SAC30" s="103"/>
      <c r="SAD30" s="103"/>
      <c r="SAE30" s="103"/>
      <c r="SAF30" s="103"/>
      <c r="SAG30" s="103"/>
      <c r="SAH30" s="103"/>
      <c r="SAI30" s="103"/>
      <c r="SAJ30" s="103"/>
      <c r="SAK30" s="103"/>
      <c r="SAL30" s="103"/>
      <c r="SAM30" s="103"/>
      <c r="SAN30" s="103"/>
      <c r="SAO30" s="103"/>
      <c r="SAP30" s="103"/>
      <c r="SAQ30" s="103"/>
      <c r="SAR30" s="103"/>
      <c r="SAS30" s="103"/>
      <c r="SAT30" s="103"/>
      <c r="SAU30" s="103"/>
      <c r="SAV30" s="103"/>
      <c r="SAW30" s="103"/>
      <c r="SAX30" s="103"/>
      <c r="SAY30" s="103"/>
      <c r="SAZ30" s="103"/>
      <c r="SBA30" s="103"/>
      <c r="SBB30" s="103"/>
      <c r="SBC30" s="103"/>
      <c r="SBD30" s="103"/>
      <c r="SBE30" s="103"/>
      <c r="SBF30" s="103"/>
      <c r="SBG30" s="103"/>
      <c r="SBH30" s="103"/>
      <c r="SBI30" s="103"/>
      <c r="SBJ30" s="103"/>
      <c r="SBK30" s="103"/>
      <c r="SBL30" s="103"/>
      <c r="SBM30" s="103"/>
      <c r="SBN30" s="103"/>
      <c r="SBO30" s="103"/>
      <c r="SBP30" s="103"/>
      <c r="SBQ30" s="103"/>
      <c r="SBR30" s="103"/>
      <c r="SBS30" s="103"/>
      <c r="SBT30" s="103"/>
      <c r="SBU30" s="103"/>
      <c r="SBV30" s="103"/>
      <c r="SBW30" s="103"/>
      <c r="SBX30" s="103"/>
      <c r="SBY30" s="103"/>
      <c r="SBZ30" s="103"/>
      <c r="SCA30" s="103"/>
      <c r="SCB30" s="103"/>
      <c r="SCC30" s="103"/>
      <c r="SCD30" s="103"/>
      <c r="SCE30" s="103"/>
      <c r="SCF30" s="103"/>
      <c r="SCG30" s="103"/>
      <c r="SCH30" s="103"/>
      <c r="SCI30" s="103"/>
      <c r="SCJ30" s="103"/>
      <c r="SCK30" s="103"/>
      <c r="SCL30" s="103"/>
      <c r="SCM30" s="103"/>
      <c r="SCN30" s="103"/>
      <c r="SCO30" s="103"/>
      <c r="SCP30" s="103"/>
      <c r="SCQ30" s="103"/>
      <c r="SCR30" s="103"/>
      <c r="SCS30" s="103"/>
      <c r="SCT30" s="103"/>
      <c r="SCU30" s="103"/>
      <c r="SCV30" s="103"/>
      <c r="SCW30" s="103"/>
      <c r="SCX30" s="103"/>
      <c r="SCY30" s="103"/>
      <c r="SCZ30" s="103"/>
      <c r="SDA30" s="103"/>
      <c r="SDB30" s="103"/>
      <c r="SDC30" s="103"/>
      <c r="SDD30" s="103"/>
      <c r="SDE30" s="103"/>
      <c r="SDF30" s="103"/>
      <c r="SDG30" s="103"/>
      <c r="SDH30" s="103"/>
      <c r="SDI30" s="103"/>
      <c r="SDJ30" s="103"/>
      <c r="SDK30" s="103"/>
      <c r="SDL30" s="103"/>
      <c r="SDM30" s="103"/>
      <c r="SDN30" s="103"/>
      <c r="SDO30" s="103"/>
      <c r="SDP30" s="103"/>
      <c r="SDQ30" s="103"/>
      <c r="SDR30" s="103"/>
      <c r="SDS30" s="103"/>
      <c r="SDT30" s="103"/>
      <c r="SDU30" s="103"/>
      <c r="SDV30" s="103"/>
      <c r="SDW30" s="103"/>
      <c r="SDX30" s="103"/>
      <c r="SDY30" s="103"/>
      <c r="SDZ30" s="103"/>
      <c r="SEA30" s="103"/>
      <c r="SEB30" s="103"/>
      <c r="SEC30" s="103"/>
      <c r="SED30" s="103"/>
      <c r="SEE30" s="103"/>
      <c r="SEF30" s="103"/>
      <c r="SEG30" s="103"/>
      <c r="SEH30" s="103"/>
      <c r="SEI30" s="103"/>
      <c r="SEJ30" s="103"/>
      <c r="SEK30" s="103"/>
      <c r="SEL30" s="103"/>
      <c r="SEM30" s="103"/>
      <c r="SEN30" s="103"/>
      <c r="SEO30" s="103"/>
      <c r="SEP30" s="103"/>
      <c r="SEQ30" s="103"/>
      <c r="SER30" s="103"/>
      <c r="SES30" s="103"/>
      <c r="SET30" s="103"/>
      <c r="SEU30" s="103"/>
      <c r="SEV30" s="103"/>
      <c r="SEW30" s="103"/>
      <c r="SEX30" s="103"/>
      <c r="SEY30" s="103"/>
      <c r="SEZ30" s="103"/>
      <c r="SFA30" s="103"/>
      <c r="SFB30" s="103"/>
      <c r="SFC30" s="103"/>
      <c r="SFD30" s="103"/>
      <c r="SFE30" s="103"/>
      <c r="SFF30" s="103"/>
      <c r="SFG30" s="103"/>
      <c r="SFH30" s="103"/>
      <c r="SFI30" s="103"/>
      <c r="SFJ30" s="103"/>
      <c r="SFK30" s="103"/>
      <c r="SFL30" s="103"/>
      <c r="SFM30" s="103"/>
      <c r="SFN30" s="103"/>
      <c r="SFO30" s="103"/>
      <c r="SFP30" s="103"/>
      <c r="SFQ30" s="103"/>
      <c r="SFR30" s="103"/>
      <c r="SFS30" s="103"/>
      <c r="SFT30" s="103"/>
      <c r="SFU30" s="103"/>
      <c r="SFV30" s="103"/>
      <c r="SFW30" s="103"/>
      <c r="SFX30" s="103"/>
      <c r="SFY30" s="103"/>
      <c r="SFZ30" s="103"/>
      <c r="SGA30" s="103"/>
      <c r="SGB30" s="103"/>
      <c r="SGC30" s="103"/>
      <c r="SGD30" s="103"/>
      <c r="SGE30" s="103"/>
      <c r="SGF30" s="103"/>
      <c r="SGG30" s="103"/>
      <c r="SGH30" s="103"/>
      <c r="SGI30" s="103"/>
      <c r="SGJ30" s="103"/>
      <c r="SGK30" s="103"/>
      <c r="SGL30" s="103"/>
      <c r="SGM30" s="103"/>
      <c r="SGN30" s="103"/>
      <c r="SGO30" s="103"/>
      <c r="SGP30" s="103"/>
      <c r="SGQ30" s="103"/>
      <c r="SGR30" s="103"/>
      <c r="SGS30" s="103"/>
      <c r="SGT30" s="103"/>
      <c r="SGU30" s="103"/>
      <c r="SGV30" s="103"/>
      <c r="SGW30" s="103"/>
      <c r="SGX30" s="103"/>
      <c r="SGY30" s="103"/>
      <c r="SGZ30" s="103"/>
      <c r="SHA30" s="103"/>
      <c r="SHB30" s="103"/>
      <c r="SHC30" s="103"/>
      <c r="SHD30" s="103"/>
      <c r="SHE30" s="103"/>
      <c r="SHF30" s="103"/>
      <c r="SHG30" s="103"/>
      <c r="SHH30" s="103"/>
      <c r="SHI30" s="103"/>
      <c r="SHJ30" s="103"/>
      <c r="SHK30" s="103"/>
      <c r="SHL30" s="103"/>
      <c r="SHM30" s="103"/>
      <c r="SHN30" s="103"/>
      <c r="SHO30" s="103"/>
      <c r="SHP30" s="103"/>
      <c r="SHQ30" s="103"/>
      <c r="SHR30" s="103"/>
      <c r="SHS30" s="103"/>
      <c r="SHT30" s="103"/>
      <c r="SHU30" s="103"/>
      <c r="SHV30" s="103"/>
      <c r="SHW30" s="103"/>
      <c r="SHX30" s="103"/>
      <c r="SHY30" s="103"/>
      <c r="SHZ30" s="103"/>
      <c r="SIA30" s="103"/>
      <c r="SIB30" s="103"/>
      <c r="SIC30" s="103"/>
      <c r="SID30" s="103"/>
      <c r="SIE30" s="103"/>
      <c r="SIF30" s="103"/>
      <c r="SIG30" s="103"/>
      <c r="SIH30" s="103"/>
      <c r="SII30" s="103"/>
      <c r="SIJ30" s="103"/>
      <c r="SIK30" s="103"/>
      <c r="SIL30" s="103"/>
      <c r="SIM30" s="103"/>
      <c r="SIN30" s="103"/>
      <c r="SIO30" s="103"/>
      <c r="SIP30" s="103"/>
      <c r="SIQ30" s="103"/>
      <c r="SIR30" s="103"/>
      <c r="SIS30" s="103"/>
      <c r="SIT30" s="103"/>
      <c r="SIU30" s="103"/>
      <c r="SIV30" s="103"/>
      <c r="SIW30" s="103"/>
      <c r="SIX30" s="103"/>
      <c r="SIY30" s="103"/>
      <c r="SIZ30" s="103"/>
      <c r="SJA30" s="103"/>
      <c r="SJB30" s="103"/>
      <c r="SJC30" s="103"/>
      <c r="SJD30" s="103"/>
      <c r="SJE30" s="103"/>
      <c r="SJF30" s="103"/>
      <c r="SJG30" s="103"/>
      <c r="SJH30" s="103"/>
      <c r="SJI30" s="103"/>
      <c r="SJJ30" s="103"/>
      <c r="SJK30" s="103"/>
      <c r="SJL30" s="103"/>
      <c r="SJM30" s="103"/>
      <c r="SJN30" s="103"/>
      <c r="SJO30" s="103"/>
      <c r="SJP30" s="103"/>
      <c r="SJQ30" s="103"/>
      <c r="SJR30" s="103"/>
      <c r="SJS30" s="103"/>
      <c r="SJT30" s="103"/>
      <c r="SJU30" s="103"/>
      <c r="SJV30" s="103"/>
      <c r="SJW30" s="103"/>
      <c r="SJX30" s="103"/>
      <c r="SJY30" s="103"/>
      <c r="SJZ30" s="103"/>
      <c r="SKA30" s="103"/>
      <c r="SKB30" s="103"/>
      <c r="SKC30" s="103"/>
      <c r="SKD30" s="103"/>
      <c r="SKE30" s="103"/>
      <c r="SKF30" s="103"/>
      <c r="SKG30" s="103"/>
      <c r="SKH30" s="103"/>
      <c r="SKI30" s="103"/>
      <c r="SKJ30" s="103"/>
      <c r="SKK30" s="103"/>
      <c r="SKL30" s="103"/>
      <c r="SKM30" s="103"/>
      <c r="SKN30" s="103"/>
      <c r="SKO30" s="103"/>
      <c r="SKP30" s="103"/>
      <c r="SKQ30" s="103"/>
      <c r="SKR30" s="103"/>
      <c r="SKS30" s="103"/>
      <c r="SKT30" s="103"/>
      <c r="SKU30" s="103"/>
      <c r="SKV30" s="103"/>
      <c r="SKW30" s="103"/>
      <c r="SKX30" s="103"/>
      <c r="SKY30" s="103"/>
      <c r="SKZ30" s="103"/>
      <c r="SLA30" s="103"/>
      <c r="SLB30" s="103"/>
      <c r="SLC30" s="103"/>
      <c r="SLD30" s="103"/>
      <c r="SLE30" s="103"/>
      <c r="SLF30" s="103"/>
      <c r="SLG30" s="103"/>
      <c r="SLH30" s="103"/>
      <c r="SLI30" s="103"/>
      <c r="SLJ30" s="103"/>
      <c r="SLK30" s="103"/>
      <c r="SLL30" s="103"/>
      <c r="SLM30" s="103"/>
      <c r="SLN30" s="103"/>
      <c r="SLO30" s="103"/>
      <c r="SLP30" s="103"/>
      <c r="SLQ30" s="103"/>
      <c r="SLR30" s="103"/>
      <c r="SLS30" s="103"/>
      <c r="SLT30" s="103"/>
      <c r="SLU30" s="103"/>
      <c r="SLV30" s="103"/>
      <c r="SLW30" s="103"/>
      <c r="SLX30" s="103"/>
      <c r="SLY30" s="103"/>
      <c r="SLZ30" s="103"/>
      <c r="SMA30" s="103"/>
      <c r="SMB30" s="103"/>
      <c r="SMC30" s="103"/>
      <c r="SMD30" s="103"/>
      <c r="SME30" s="103"/>
      <c r="SMF30" s="103"/>
      <c r="SMG30" s="103"/>
      <c r="SMH30" s="103"/>
      <c r="SMI30" s="103"/>
      <c r="SMJ30" s="103"/>
      <c r="SMK30" s="103"/>
      <c r="SML30" s="103"/>
      <c r="SMM30" s="103"/>
      <c r="SMN30" s="103"/>
      <c r="SMO30" s="103"/>
      <c r="SMP30" s="103"/>
      <c r="SMQ30" s="103"/>
      <c r="SMR30" s="103"/>
      <c r="SMS30" s="103"/>
      <c r="SMT30" s="103"/>
      <c r="SMU30" s="103"/>
      <c r="SMV30" s="103"/>
      <c r="SMW30" s="103"/>
      <c r="SMX30" s="103"/>
      <c r="SMY30" s="103"/>
      <c r="SMZ30" s="103"/>
      <c r="SNA30" s="103"/>
      <c r="SNB30" s="103"/>
      <c r="SNC30" s="103"/>
      <c r="SND30" s="103"/>
      <c r="SNE30" s="103"/>
      <c r="SNF30" s="103"/>
      <c r="SNG30" s="103"/>
      <c r="SNH30" s="103"/>
      <c r="SNI30" s="103"/>
      <c r="SNJ30" s="103"/>
      <c r="SNK30" s="103"/>
      <c r="SNL30" s="103"/>
      <c r="SNM30" s="103"/>
      <c r="SNN30" s="103"/>
      <c r="SNO30" s="103"/>
      <c r="SNP30" s="103"/>
      <c r="SNQ30" s="103"/>
      <c r="SNR30" s="103"/>
      <c r="SNS30" s="103"/>
      <c r="SNT30" s="103"/>
      <c r="SNU30" s="103"/>
      <c r="SNV30" s="103"/>
      <c r="SNW30" s="103"/>
      <c r="SNX30" s="103"/>
      <c r="SNY30" s="103"/>
      <c r="SNZ30" s="103"/>
      <c r="SOA30" s="103"/>
      <c r="SOB30" s="103"/>
      <c r="SOC30" s="103"/>
      <c r="SOD30" s="103"/>
      <c r="SOE30" s="103"/>
      <c r="SOF30" s="103"/>
      <c r="SOG30" s="103"/>
      <c r="SOH30" s="103"/>
      <c r="SOI30" s="103"/>
      <c r="SOJ30" s="103"/>
      <c r="SOK30" s="103"/>
      <c r="SOL30" s="103"/>
      <c r="SOM30" s="103"/>
      <c r="SON30" s="103"/>
      <c r="SOO30" s="103"/>
      <c r="SOP30" s="103"/>
      <c r="SOQ30" s="103"/>
      <c r="SOR30" s="103"/>
      <c r="SOS30" s="103"/>
      <c r="SOT30" s="103"/>
      <c r="SOU30" s="103"/>
      <c r="SOV30" s="103"/>
      <c r="SOW30" s="103"/>
      <c r="SOX30" s="103"/>
      <c r="SOY30" s="103"/>
      <c r="SOZ30" s="103"/>
      <c r="SPA30" s="103"/>
      <c r="SPB30" s="103"/>
      <c r="SPC30" s="103"/>
      <c r="SPD30" s="103"/>
      <c r="SPE30" s="103"/>
      <c r="SPF30" s="103"/>
      <c r="SPG30" s="103"/>
      <c r="SPH30" s="103"/>
      <c r="SPI30" s="103"/>
      <c r="SPJ30" s="103"/>
      <c r="SPK30" s="103"/>
      <c r="SPL30" s="103"/>
      <c r="SPM30" s="103"/>
      <c r="SPN30" s="103"/>
      <c r="SPO30" s="103"/>
      <c r="SPP30" s="103"/>
      <c r="SPQ30" s="103"/>
      <c r="SPR30" s="103"/>
      <c r="SPS30" s="103"/>
      <c r="SPT30" s="103"/>
      <c r="SPU30" s="103"/>
      <c r="SPV30" s="103"/>
      <c r="SPW30" s="103"/>
      <c r="SPX30" s="103"/>
      <c r="SPY30" s="103"/>
      <c r="SPZ30" s="103"/>
      <c r="SQA30" s="103"/>
      <c r="SQB30" s="103"/>
      <c r="SQC30" s="103"/>
      <c r="SQD30" s="103"/>
      <c r="SQE30" s="103"/>
      <c r="SQF30" s="103"/>
      <c r="SQG30" s="103"/>
      <c r="SQH30" s="103"/>
      <c r="SQI30" s="103"/>
      <c r="SQJ30" s="103"/>
      <c r="SQK30" s="103"/>
      <c r="SQL30" s="103"/>
      <c r="SQM30" s="103"/>
      <c r="SQN30" s="103"/>
      <c r="SQO30" s="103"/>
      <c r="SQP30" s="103"/>
      <c r="SQQ30" s="103"/>
      <c r="SQR30" s="103"/>
      <c r="SQS30" s="103"/>
      <c r="SQT30" s="103"/>
      <c r="SQU30" s="103"/>
      <c r="SQV30" s="103"/>
      <c r="SQW30" s="103"/>
      <c r="SQX30" s="103"/>
      <c r="SQY30" s="103"/>
      <c r="SQZ30" s="103"/>
      <c r="SRA30" s="103"/>
      <c r="SRB30" s="103"/>
      <c r="SRC30" s="103"/>
      <c r="SRD30" s="103"/>
      <c r="SRE30" s="103"/>
      <c r="SRF30" s="103"/>
      <c r="SRG30" s="103"/>
      <c r="SRH30" s="103"/>
      <c r="SRI30" s="103"/>
      <c r="SRJ30" s="103"/>
      <c r="SRK30" s="103"/>
      <c r="SRL30" s="103"/>
      <c r="SRM30" s="103"/>
      <c r="SRN30" s="103"/>
      <c r="SRO30" s="103"/>
      <c r="SRP30" s="103"/>
      <c r="SRQ30" s="103"/>
      <c r="SRR30" s="103"/>
      <c r="SRS30" s="103"/>
      <c r="SRT30" s="103"/>
      <c r="SRU30" s="103"/>
      <c r="SRV30" s="103"/>
      <c r="SRW30" s="103"/>
      <c r="SRX30" s="103"/>
      <c r="SRY30" s="103"/>
      <c r="SRZ30" s="103"/>
      <c r="SSA30" s="103"/>
      <c r="SSB30" s="103"/>
      <c r="SSC30" s="103"/>
      <c r="SSD30" s="103"/>
      <c r="SSE30" s="103"/>
      <c r="SSF30" s="103"/>
      <c r="SSG30" s="103"/>
      <c r="SSH30" s="103"/>
      <c r="SSI30" s="103"/>
      <c r="SSJ30" s="103"/>
      <c r="SSK30" s="103"/>
      <c r="SSL30" s="103"/>
      <c r="SSM30" s="103"/>
      <c r="SSN30" s="103"/>
      <c r="SSO30" s="103"/>
      <c r="SSP30" s="103"/>
      <c r="SSQ30" s="103"/>
      <c r="SSR30" s="103"/>
      <c r="SSS30" s="103"/>
      <c r="SST30" s="103"/>
      <c r="SSU30" s="103"/>
      <c r="SSV30" s="103"/>
      <c r="SSW30" s="103"/>
      <c r="SSX30" s="103"/>
      <c r="SSY30" s="103"/>
      <c r="SSZ30" s="103"/>
      <c r="STA30" s="103"/>
      <c r="STB30" s="103"/>
      <c r="STC30" s="103"/>
      <c r="STD30" s="103"/>
      <c r="STE30" s="103"/>
      <c r="STF30" s="103"/>
      <c r="STG30" s="103"/>
      <c r="STH30" s="103"/>
      <c r="STI30" s="103"/>
      <c r="STJ30" s="103"/>
      <c r="STK30" s="103"/>
      <c r="STL30" s="103"/>
      <c r="STM30" s="103"/>
      <c r="STN30" s="103"/>
      <c r="STO30" s="103"/>
      <c r="STP30" s="103"/>
      <c r="STQ30" s="103"/>
      <c r="STR30" s="103"/>
      <c r="STS30" s="103"/>
      <c r="STT30" s="103"/>
      <c r="STU30" s="103"/>
      <c r="STV30" s="103"/>
      <c r="STW30" s="103"/>
      <c r="STX30" s="103"/>
      <c r="STY30" s="103"/>
      <c r="STZ30" s="103"/>
      <c r="SUA30" s="103"/>
      <c r="SUB30" s="103"/>
      <c r="SUC30" s="103"/>
      <c r="SUD30" s="103"/>
      <c r="SUE30" s="103"/>
      <c r="SUF30" s="103"/>
      <c r="SUG30" s="103"/>
      <c r="SUH30" s="103"/>
      <c r="SUI30" s="103"/>
      <c r="SUJ30" s="103"/>
      <c r="SUK30" s="103"/>
      <c r="SUL30" s="103"/>
      <c r="SUM30" s="103"/>
      <c r="SUN30" s="103"/>
      <c r="SUO30" s="103"/>
      <c r="SUP30" s="103"/>
      <c r="SUQ30" s="103"/>
      <c r="SUR30" s="103"/>
      <c r="SUS30" s="103"/>
      <c r="SUT30" s="103"/>
      <c r="SUU30" s="103"/>
      <c r="SUV30" s="103"/>
      <c r="SUW30" s="103"/>
      <c r="SUX30" s="103"/>
      <c r="SUY30" s="103"/>
      <c r="SUZ30" s="103"/>
      <c r="SVA30" s="103"/>
      <c r="SVB30" s="103"/>
      <c r="SVC30" s="103"/>
      <c r="SVD30" s="103"/>
      <c r="SVE30" s="103"/>
      <c r="SVF30" s="103"/>
      <c r="SVG30" s="103"/>
      <c r="SVH30" s="103"/>
      <c r="SVI30" s="103"/>
      <c r="SVJ30" s="103"/>
      <c r="SVK30" s="103"/>
      <c r="SVL30" s="103"/>
      <c r="SVM30" s="103"/>
      <c r="SVN30" s="103"/>
      <c r="SVO30" s="103"/>
      <c r="SVP30" s="103"/>
      <c r="SVQ30" s="103"/>
      <c r="SVR30" s="103"/>
      <c r="SVS30" s="103"/>
      <c r="SVT30" s="103"/>
      <c r="SVU30" s="103"/>
      <c r="SVV30" s="103"/>
      <c r="SVW30" s="103"/>
      <c r="SVX30" s="103"/>
      <c r="SVY30" s="103"/>
      <c r="SVZ30" s="103"/>
      <c r="SWA30" s="103"/>
      <c r="SWB30" s="103"/>
      <c r="SWC30" s="103"/>
      <c r="SWD30" s="103"/>
      <c r="SWE30" s="103"/>
      <c r="SWF30" s="103"/>
      <c r="SWG30" s="103"/>
      <c r="SWH30" s="103"/>
      <c r="SWI30" s="103"/>
      <c r="SWJ30" s="103"/>
      <c r="SWK30" s="103"/>
      <c r="SWL30" s="103"/>
      <c r="SWM30" s="103"/>
      <c r="SWN30" s="103"/>
      <c r="SWO30" s="103"/>
      <c r="SWP30" s="103"/>
      <c r="SWQ30" s="103"/>
      <c r="SWR30" s="103"/>
      <c r="SWS30" s="103"/>
      <c r="SWT30" s="103"/>
      <c r="SWU30" s="103"/>
      <c r="SWV30" s="103"/>
      <c r="SWW30" s="103"/>
      <c r="SWX30" s="103"/>
      <c r="SWY30" s="103"/>
      <c r="SWZ30" s="103"/>
      <c r="SXA30" s="103"/>
      <c r="SXB30" s="103"/>
      <c r="SXC30" s="103"/>
      <c r="SXD30" s="103"/>
      <c r="SXE30" s="103"/>
      <c r="SXF30" s="103"/>
      <c r="SXG30" s="103"/>
      <c r="SXH30" s="103"/>
      <c r="SXI30" s="103"/>
      <c r="SXJ30" s="103"/>
      <c r="SXK30" s="103"/>
      <c r="SXL30" s="103"/>
      <c r="SXM30" s="103"/>
      <c r="SXN30" s="103"/>
      <c r="SXO30" s="103"/>
      <c r="SXP30" s="103"/>
      <c r="SXQ30" s="103"/>
      <c r="SXR30" s="103"/>
      <c r="SXS30" s="103"/>
      <c r="SXT30" s="103"/>
      <c r="SXU30" s="103"/>
      <c r="SXV30" s="103"/>
      <c r="SXW30" s="103"/>
      <c r="SXX30" s="103"/>
      <c r="SXY30" s="103"/>
      <c r="SXZ30" s="103"/>
      <c r="SYA30" s="103"/>
      <c r="SYB30" s="103"/>
      <c r="SYC30" s="103"/>
      <c r="SYD30" s="103"/>
      <c r="SYE30" s="103"/>
      <c r="SYF30" s="103"/>
      <c r="SYG30" s="103"/>
      <c r="SYH30" s="103"/>
      <c r="SYI30" s="103"/>
      <c r="SYJ30" s="103"/>
      <c r="SYK30" s="103"/>
      <c r="SYL30" s="103"/>
      <c r="SYM30" s="103"/>
      <c r="SYN30" s="103"/>
      <c r="SYO30" s="103"/>
      <c r="SYP30" s="103"/>
      <c r="SYQ30" s="103"/>
      <c r="SYR30" s="103"/>
      <c r="SYS30" s="103"/>
      <c r="SYT30" s="103"/>
      <c r="SYU30" s="103"/>
      <c r="SYV30" s="103"/>
      <c r="SYW30" s="103"/>
      <c r="SYX30" s="103"/>
      <c r="SYY30" s="103"/>
      <c r="SYZ30" s="103"/>
      <c r="SZA30" s="103"/>
      <c r="SZB30" s="103"/>
      <c r="SZC30" s="103"/>
      <c r="SZD30" s="103"/>
      <c r="SZE30" s="103"/>
      <c r="SZF30" s="103"/>
      <c r="SZG30" s="103"/>
      <c r="SZH30" s="103"/>
      <c r="SZI30" s="103"/>
      <c r="SZJ30" s="103"/>
      <c r="SZK30" s="103"/>
      <c r="SZL30" s="103"/>
      <c r="SZM30" s="103"/>
      <c r="SZN30" s="103"/>
      <c r="SZO30" s="103"/>
      <c r="SZP30" s="103"/>
      <c r="SZQ30" s="103"/>
      <c r="SZR30" s="103"/>
      <c r="SZS30" s="103"/>
      <c r="SZT30" s="103"/>
      <c r="SZU30" s="103"/>
      <c r="SZV30" s="103"/>
      <c r="SZW30" s="103"/>
      <c r="SZX30" s="103"/>
      <c r="SZY30" s="103"/>
      <c r="SZZ30" s="103"/>
      <c r="TAA30" s="103"/>
      <c r="TAB30" s="103"/>
      <c r="TAC30" s="103"/>
      <c r="TAD30" s="103"/>
      <c r="TAE30" s="103"/>
      <c r="TAF30" s="103"/>
      <c r="TAG30" s="103"/>
      <c r="TAH30" s="103"/>
      <c r="TAI30" s="103"/>
      <c r="TAJ30" s="103"/>
      <c r="TAK30" s="103"/>
      <c r="TAL30" s="103"/>
      <c r="TAM30" s="103"/>
      <c r="TAN30" s="103"/>
      <c r="TAO30" s="103"/>
      <c r="TAP30" s="103"/>
      <c r="TAQ30" s="103"/>
      <c r="TAR30" s="103"/>
      <c r="TAS30" s="103"/>
      <c r="TAT30" s="103"/>
      <c r="TAU30" s="103"/>
      <c r="TAV30" s="103"/>
      <c r="TAW30" s="103"/>
      <c r="TAX30" s="103"/>
      <c r="TAY30" s="103"/>
      <c r="TAZ30" s="103"/>
      <c r="TBA30" s="103"/>
      <c r="TBB30" s="103"/>
      <c r="TBC30" s="103"/>
      <c r="TBD30" s="103"/>
      <c r="TBE30" s="103"/>
      <c r="TBF30" s="103"/>
      <c r="TBG30" s="103"/>
      <c r="TBH30" s="103"/>
      <c r="TBI30" s="103"/>
      <c r="TBJ30" s="103"/>
      <c r="TBK30" s="103"/>
      <c r="TBL30" s="103"/>
      <c r="TBM30" s="103"/>
      <c r="TBN30" s="103"/>
      <c r="TBO30" s="103"/>
      <c r="TBP30" s="103"/>
      <c r="TBQ30" s="103"/>
      <c r="TBR30" s="103"/>
      <c r="TBS30" s="103"/>
      <c r="TBT30" s="103"/>
      <c r="TBU30" s="103"/>
      <c r="TBV30" s="103"/>
      <c r="TBW30" s="103"/>
      <c r="TBX30" s="103"/>
      <c r="TBY30" s="103"/>
      <c r="TBZ30" s="103"/>
      <c r="TCA30" s="103"/>
      <c r="TCB30" s="103"/>
      <c r="TCC30" s="103"/>
      <c r="TCD30" s="103"/>
      <c r="TCE30" s="103"/>
      <c r="TCF30" s="103"/>
      <c r="TCG30" s="103"/>
      <c r="TCH30" s="103"/>
      <c r="TCI30" s="103"/>
      <c r="TCJ30" s="103"/>
      <c r="TCK30" s="103"/>
      <c r="TCL30" s="103"/>
      <c r="TCM30" s="103"/>
      <c r="TCN30" s="103"/>
      <c r="TCO30" s="103"/>
      <c r="TCP30" s="103"/>
      <c r="TCQ30" s="103"/>
      <c r="TCR30" s="103"/>
      <c r="TCS30" s="103"/>
      <c r="TCT30" s="103"/>
      <c r="TCU30" s="103"/>
      <c r="TCV30" s="103"/>
      <c r="TCW30" s="103"/>
      <c r="TCX30" s="103"/>
      <c r="TCY30" s="103"/>
      <c r="TCZ30" s="103"/>
      <c r="TDA30" s="103"/>
      <c r="TDB30" s="103"/>
      <c r="TDC30" s="103"/>
      <c r="TDD30" s="103"/>
      <c r="TDE30" s="103"/>
      <c r="TDF30" s="103"/>
      <c r="TDG30" s="103"/>
      <c r="TDH30" s="103"/>
      <c r="TDI30" s="103"/>
      <c r="TDJ30" s="103"/>
      <c r="TDK30" s="103"/>
      <c r="TDL30" s="103"/>
      <c r="TDM30" s="103"/>
      <c r="TDN30" s="103"/>
      <c r="TDO30" s="103"/>
      <c r="TDP30" s="103"/>
      <c r="TDQ30" s="103"/>
      <c r="TDR30" s="103"/>
      <c r="TDS30" s="103"/>
      <c r="TDT30" s="103"/>
      <c r="TDU30" s="103"/>
      <c r="TDV30" s="103"/>
      <c r="TDW30" s="103"/>
      <c r="TDX30" s="103"/>
      <c r="TDY30" s="103"/>
      <c r="TDZ30" s="103"/>
      <c r="TEA30" s="103"/>
      <c r="TEB30" s="103"/>
      <c r="TEC30" s="103"/>
      <c r="TED30" s="103"/>
      <c r="TEE30" s="103"/>
      <c r="TEF30" s="103"/>
      <c r="TEG30" s="103"/>
      <c r="TEH30" s="103"/>
      <c r="TEI30" s="103"/>
      <c r="TEJ30" s="103"/>
      <c r="TEK30" s="103"/>
      <c r="TEL30" s="103"/>
      <c r="TEM30" s="103"/>
      <c r="TEN30" s="103"/>
      <c r="TEO30" s="103"/>
      <c r="TEP30" s="103"/>
      <c r="TEQ30" s="103"/>
      <c r="TER30" s="103"/>
      <c r="TES30" s="103"/>
      <c r="TET30" s="103"/>
      <c r="TEU30" s="103"/>
      <c r="TEV30" s="103"/>
      <c r="TEW30" s="103"/>
      <c r="TEX30" s="103"/>
      <c r="TEY30" s="103"/>
      <c r="TEZ30" s="103"/>
      <c r="TFA30" s="103"/>
      <c r="TFB30" s="103"/>
      <c r="TFC30" s="103"/>
      <c r="TFD30" s="103"/>
      <c r="TFE30" s="103"/>
      <c r="TFF30" s="103"/>
      <c r="TFG30" s="103"/>
      <c r="TFH30" s="103"/>
      <c r="TFI30" s="103"/>
      <c r="TFJ30" s="103"/>
      <c r="TFK30" s="103"/>
      <c r="TFL30" s="103"/>
      <c r="TFM30" s="103"/>
      <c r="TFN30" s="103"/>
      <c r="TFO30" s="103"/>
      <c r="TFP30" s="103"/>
      <c r="TFQ30" s="103"/>
      <c r="TFR30" s="103"/>
      <c r="TFS30" s="103"/>
      <c r="TFT30" s="103"/>
      <c r="TFU30" s="103"/>
      <c r="TFV30" s="103"/>
      <c r="TFW30" s="103"/>
      <c r="TFX30" s="103"/>
      <c r="TFY30" s="103"/>
      <c r="TFZ30" s="103"/>
      <c r="TGA30" s="103"/>
      <c r="TGB30" s="103"/>
      <c r="TGC30" s="103"/>
      <c r="TGD30" s="103"/>
      <c r="TGE30" s="103"/>
      <c r="TGF30" s="103"/>
      <c r="TGG30" s="103"/>
      <c r="TGH30" s="103"/>
      <c r="TGI30" s="103"/>
      <c r="TGJ30" s="103"/>
      <c r="TGK30" s="103"/>
      <c r="TGL30" s="103"/>
      <c r="TGM30" s="103"/>
      <c r="TGN30" s="103"/>
      <c r="TGO30" s="103"/>
      <c r="TGP30" s="103"/>
      <c r="TGQ30" s="103"/>
      <c r="TGR30" s="103"/>
      <c r="TGS30" s="103"/>
      <c r="TGT30" s="103"/>
      <c r="TGU30" s="103"/>
      <c r="TGV30" s="103"/>
      <c r="TGW30" s="103"/>
      <c r="TGX30" s="103"/>
      <c r="TGY30" s="103"/>
      <c r="TGZ30" s="103"/>
      <c r="THA30" s="103"/>
      <c r="THB30" s="103"/>
      <c r="THC30" s="103"/>
      <c r="THD30" s="103"/>
      <c r="THE30" s="103"/>
      <c r="THF30" s="103"/>
      <c r="THG30" s="103"/>
      <c r="THH30" s="103"/>
      <c r="THI30" s="103"/>
      <c r="THJ30" s="103"/>
      <c r="THK30" s="103"/>
      <c r="THL30" s="103"/>
      <c r="THM30" s="103"/>
      <c r="THN30" s="103"/>
      <c r="THO30" s="103"/>
      <c r="THP30" s="103"/>
      <c r="THQ30" s="103"/>
      <c r="THR30" s="103"/>
      <c r="THS30" s="103"/>
      <c r="THT30" s="103"/>
      <c r="THU30" s="103"/>
      <c r="THV30" s="103"/>
      <c r="THW30" s="103"/>
      <c r="THX30" s="103"/>
      <c r="THY30" s="103"/>
      <c r="THZ30" s="103"/>
      <c r="TIA30" s="103"/>
      <c r="TIB30" s="103"/>
      <c r="TIC30" s="103"/>
      <c r="TID30" s="103"/>
      <c r="TIE30" s="103"/>
      <c r="TIF30" s="103"/>
      <c r="TIG30" s="103"/>
      <c r="TIH30" s="103"/>
      <c r="TII30" s="103"/>
      <c r="TIJ30" s="103"/>
      <c r="TIK30" s="103"/>
      <c r="TIL30" s="103"/>
      <c r="TIM30" s="103"/>
      <c r="TIN30" s="103"/>
      <c r="TIO30" s="103"/>
      <c r="TIP30" s="103"/>
      <c r="TIQ30" s="103"/>
      <c r="TIR30" s="103"/>
      <c r="TIS30" s="103"/>
      <c r="TIT30" s="103"/>
      <c r="TIU30" s="103"/>
      <c r="TIV30" s="103"/>
      <c r="TIW30" s="103"/>
      <c r="TIX30" s="103"/>
      <c r="TIY30" s="103"/>
      <c r="TIZ30" s="103"/>
      <c r="TJA30" s="103"/>
      <c r="TJB30" s="103"/>
      <c r="TJC30" s="103"/>
      <c r="TJD30" s="103"/>
      <c r="TJE30" s="103"/>
      <c r="TJF30" s="103"/>
      <c r="TJG30" s="103"/>
      <c r="TJH30" s="103"/>
      <c r="TJI30" s="103"/>
      <c r="TJJ30" s="103"/>
      <c r="TJK30" s="103"/>
      <c r="TJL30" s="103"/>
      <c r="TJM30" s="103"/>
      <c r="TJN30" s="103"/>
      <c r="TJO30" s="103"/>
      <c r="TJP30" s="103"/>
      <c r="TJQ30" s="103"/>
      <c r="TJR30" s="103"/>
      <c r="TJS30" s="103"/>
      <c r="TJT30" s="103"/>
      <c r="TJU30" s="103"/>
      <c r="TJV30" s="103"/>
      <c r="TJW30" s="103"/>
      <c r="TJX30" s="103"/>
      <c r="TJY30" s="103"/>
      <c r="TJZ30" s="103"/>
      <c r="TKA30" s="103"/>
      <c r="TKB30" s="103"/>
      <c r="TKC30" s="103"/>
      <c r="TKD30" s="103"/>
      <c r="TKE30" s="103"/>
      <c r="TKF30" s="103"/>
      <c r="TKG30" s="103"/>
      <c r="TKH30" s="103"/>
      <c r="TKI30" s="103"/>
      <c r="TKJ30" s="103"/>
      <c r="TKK30" s="103"/>
      <c r="TKL30" s="103"/>
      <c r="TKM30" s="103"/>
      <c r="TKN30" s="103"/>
      <c r="TKO30" s="103"/>
      <c r="TKP30" s="103"/>
      <c r="TKQ30" s="103"/>
      <c r="TKR30" s="103"/>
      <c r="TKS30" s="103"/>
      <c r="TKT30" s="103"/>
      <c r="TKU30" s="103"/>
      <c r="TKV30" s="103"/>
      <c r="TKW30" s="103"/>
      <c r="TKX30" s="103"/>
      <c r="TKY30" s="103"/>
      <c r="TKZ30" s="103"/>
      <c r="TLA30" s="103"/>
      <c r="TLB30" s="103"/>
      <c r="TLC30" s="103"/>
      <c r="TLD30" s="103"/>
      <c r="TLE30" s="103"/>
      <c r="TLF30" s="103"/>
      <c r="TLG30" s="103"/>
      <c r="TLH30" s="103"/>
      <c r="TLI30" s="103"/>
      <c r="TLJ30" s="103"/>
      <c r="TLK30" s="103"/>
      <c r="TLL30" s="103"/>
      <c r="TLM30" s="103"/>
      <c r="TLN30" s="103"/>
      <c r="TLO30" s="103"/>
      <c r="TLP30" s="103"/>
      <c r="TLQ30" s="103"/>
      <c r="TLR30" s="103"/>
      <c r="TLS30" s="103"/>
      <c r="TLT30" s="103"/>
      <c r="TLU30" s="103"/>
      <c r="TLV30" s="103"/>
      <c r="TLW30" s="103"/>
      <c r="TLX30" s="103"/>
      <c r="TLY30" s="103"/>
      <c r="TLZ30" s="103"/>
      <c r="TMA30" s="103"/>
      <c r="TMB30" s="103"/>
      <c r="TMC30" s="103"/>
      <c r="TMD30" s="103"/>
      <c r="TME30" s="103"/>
      <c r="TMF30" s="103"/>
      <c r="TMG30" s="103"/>
      <c r="TMH30" s="103"/>
      <c r="TMI30" s="103"/>
      <c r="TMJ30" s="103"/>
      <c r="TMK30" s="103"/>
      <c r="TML30" s="103"/>
      <c r="TMM30" s="103"/>
      <c r="TMN30" s="103"/>
      <c r="TMO30" s="103"/>
      <c r="TMP30" s="103"/>
      <c r="TMQ30" s="103"/>
      <c r="TMR30" s="103"/>
      <c r="TMS30" s="103"/>
      <c r="TMT30" s="103"/>
      <c r="TMU30" s="103"/>
      <c r="TMV30" s="103"/>
      <c r="TMW30" s="103"/>
      <c r="TMX30" s="103"/>
      <c r="TMY30" s="103"/>
      <c r="TMZ30" s="103"/>
      <c r="TNA30" s="103"/>
      <c r="TNB30" s="103"/>
      <c r="TNC30" s="103"/>
      <c r="TND30" s="103"/>
      <c r="TNE30" s="103"/>
      <c r="TNF30" s="103"/>
      <c r="TNG30" s="103"/>
      <c r="TNH30" s="103"/>
      <c r="TNI30" s="103"/>
      <c r="TNJ30" s="103"/>
      <c r="TNK30" s="103"/>
      <c r="TNL30" s="103"/>
      <c r="TNM30" s="103"/>
      <c r="TNN30" s="103"/>
      <c r="TNO30" s="103"/>
      <c r="TNP30" s="103"/>
      <c r="TNQ30" s="103"/>
      <c r="TNR30" s="103"/>
      <c r="TNS30" s="103"/>
      <c r="TNT30" s="103"/>
      <c r="TNU30" s="103"/>
      <c r="TNV30" s="103"/>
      <c r="TNW30" s="103"/>
      <c r="TNX30" s="103"/>
      <c r="TNY30" s="103"/>
      <c r="TNZ30" s="103"/>
      <c r="TOA30" s="103"/>
      <c r="TOB30" s="103"/>
      <c r="TOC30" s="103"/>
      <c r="TOD30" s="103"/>
      <c r="TOE30" s="103"/>
      <c r="TOF30" s="103"/>
      <c r="TOG30" s="103"/>
      <c r="TOH30" s="103"/>
      <c r="TOI30" s="103"/>
      <c r="TOJ30" s="103"/>
      <c r="TOK30" s="103"/>
      <c r="TOL30" s="103"/>
      <c r="TOM30" s="103"/>
      <c r="TON30" s="103"/>
      <c r="TOO30" s="103"/>
      <c r="TOP30" s="103"/>
      <c r="TOQ30" s="103"/>
      <c r="TOR30" s="103"/>
      <c r="TOS30" s="103"/>
      <c r="TOT30" s="103"/>
      <c r="TOU30" s="103"/>
      <c r="TOV30" s="103"/>
      <c r="TOW30" s="103"/>
      <c r="TOX30" s="103"/>
      <c r="TOY30" s="103"/>
      <c r="TOZ30" s="103"/>
      <c r="TPA30" s="103"/>
      <c r="TPB30" s="103"/>
      <c r="TPC30" s="103"/>
      <c r="TPD30" s="103"/>
      <c r="TPE30" s="103"/>
      <c r="TPF30" s="103"/>
      <c r="TPG30" s="103"/>
      <c r="TPH30" s="103"/>
      <c r="TPI30" s="103"/>
      <c r="TPJ30" s="103"/>
      <c r="TPK30" s="103"/>
      <c r="TPL30" s="103"/>
      <c r="TPM30" s="103"/>
      <c r="TPN30" s="103"/>
      <c r="TPO30" s="103"/>
      <c r="TPP30" s="103"/>
      <c r="TPQ30" s="103"/>
      <c r="TPR30" s="103"/>
      <c r="TPS30" s="103"/>
      <c r="TPT30" s="103"/>
      <c r="TPU30" s="103"/>
      <c r="TPV30" s="103"/>
      <c r="TPW30" s="103"/>
      <c r="TPX30" s="103"/>
      <c r="TPY30" s="103"/>
      <c r="TPZ30" s="103"/>
      <c r="TQA30" s="103"/>
      <c r="TQB30" s="103"/>
      <c r="TQC30" s="103"/>
      <c r="TQD30" s="103"/>
      <c r="TQE30" s="103"/>
      <c r="TQF30" s="103"/>
      <c r="TQG30" s="103"/>
      <c r="TQH30" s="103"/>
      <c r="TQI30" s="103"/>
      <c r="TQJ30" s="103"/>
      <c r="TQK30" s="103"/>
      <c r="TQL30" s="103"/>
      <c r="TQM30" s="103"/>
      <c r="TQN30" s="103"/>
      <c r="TQO30" s="103"/>
      <c r="TQP30" s="103"/>
      <c r="TQQ30" s="103"/>
      <c r="TQR30" s="103"/>
      <c r="TQS30" s="103"/>
      <c r="TQT30" s="103"/>
      <c r="TQU30" s="103"/>
      <c r="TQV30" s="103"/>
      <c r="TQW30" s="103"/>
      <c r="TQX30" s="103"/>
      <c r="TQY30" s="103"/>
      <c r="TQZ30" s="103"/>
      <c r="TRA30" s="103"/>
      <c r="TRB30" s="103"/>
      <c r="TRC30" s="103"/>
      <c r="TRD30" s="103"/>
      <c r="TRE30" s="103"/>
      <c r="TRF30" s="103"/>
      <c r="TRG30" s="103"/>
      <c r="TRH30" s="103"/>
      <c r="TRI30" s="103"/>
      <c r="TRJ30" s="103"/>
      <c r="TRK30" s="103"/>
      <c r="TRL30" s="103"/>
      <c r="TRM30" s="103"/>
      <c r="TRN30" s="103"/>
      <c r="TRO30" s="103"/>
      <c r="TRP30" s="103"/>
      <c r="TRQ30" s="103"/>
      <c r="TRR30" s="103"/>
      <c r="TRS30" s="103"/>
      <c r="TRT30" s="103"/>
      <c r="TRU30" s="103"/>
      <c r="TRV30" s="103"/>
      <c r="TRW30" s="103"/>
      <c r="TRX30" s="103"/>
      <c r="TRY30" s="103"/>
      <c r="TRZ30" s="103"/>
      <c r="TSA30" s="103"/>
      <c r="TSB30" s="103"/>
      <c r="TSC30" s="103"/>
      <c r="TSD30" s="103"/>
      <c r="TSE30" s="103"/>
      <c r="TSF30" s="103"/>
      <c r="TSG30" s="103"/>
      <c r="TSH30" s="103"/>
      <c r="TSI30" s="103"/>
      <c r="TSJ30" s="103"/>
      <c r="TSK30" s="103"/>
      <c r="TSL30" s="103"/>
      <c r="TSM30" s="103"/>
      <c r="TSN30" s="103"/>
      <c r="TSO30" s="103"/>
      <c r="TSP30" s="103"/>
      <c r="TSQ30" s="103"/>
      <c r="TSR30" s="103"/>
      <c r="TSS30" s="103"/>
      <c r="TST30" s="103"/>
      <c r="TSU30" s="103"/>
      <c r="TSV30" s="103"/>
      <c r="TSW30" s="103"/>
      <c r="TSX30" s="103"/>
      <c r="TSY30" s="103"/>
      <c r="TSZ30" s="103"/>
      <c r="TTA30" s="103"/>
      <c r="TTB30" s="103"/>
      <c r="TTC30" s="103"/>
      <c r="TTD30" s="103"/>
      <c r="TTE30" s="103"/>
      <c r="TTF30" s="103"/>
      <c r="TTG30" s="103"/>
      <c r="TTH30" s="103"/>
      <c r="TTI30" s="103"/>
      <c r="TTJ30" s="103"/>
      <c r="TTK30" s="103"/>
      <c r="TTL30" s="103"/>
      <c r="TTM30" s="103"/>
      <c r="TTN30" s="103"/>
      <c r="TTO30" s="103"/>
      <c r="TTP30" s="103"/>
      <c r="TTQ30" s="103"/>
      <c r="TTR30" s="103"/>
      <c r="TTS30" s="103"/>
      <c r="TTT30" s="103"/>
      <c r="TTU30" s="103"/>
      <c r="TTV30" s="103"/>
      <c r="TTW30" s="103"/>
      <c r="TTX30" s="103"/>
      <c r="TTY30" s="103"/>
      <c r="TTZ30" s="103"/>
      <c r="TUA30" s="103"/>
      <c r="TUB30" s="103"/>
      <c r="TUC30" s="103"/>
      <c r="TUD30" s="103"/>
      <c r="TUE30" s="103"/>
      <c r="TUF30" s="103"/>
      <c r="TUG30" s="103"/>
      <c r="TUH30" s="103"/>
      <c r="TUI30" s="103"/>
      <c r="TUJ30" s="103"/>
      <c r="TUK30" s="103"/>
      <c r="TUL30" s="103"/>
      <c r="TUM30" s="103"/>
      <c r="TUN30" s="103"/>
      <c r="TUO30" s="103"/>
      <c r="TUP30" s="103"/>
      <c r="TUQ30" s="103"/>
      <c r="TUR30" s="103"/>
      <c r="TUS30" s="103"/>
      <c r="TUT30" s="103"/>
      <c r="TUU30" s="103"/>
      <c r="TUV30" s="103"/>
      <c r="TUW30" s="103"/>
      <c r="TUX30" s="103"/>
      <c r="TUY30" s="103"/>
      <c r="TUZ30" s="103"/>
      <c r="TVA30" s="103"/>
      <c r="TVB30" s="103"/>
      <c r="TVC30" s="103"/>
      <c r="TVD30" s="103"/>
      <c r="TVE30" s="103"/>
      <c r="TVF30" s="103"/>
      <c r="TVG30" s="103"/>
      <c r="TVH30" s="103"/>
      <c r="TVI30" s="103"/>
      <c r="TVJ30" s="103"/>
      <c r="TVK30" s="103"/>
      <c r="TVL30" s="103"/>
      <c r="TVM30" s="103"/>
      <c r="TVN30" s="103"/>
      <c r="TVO30" s="103"/>
      <c r="TVP30" s="103"/>
      <c r="TVQ30" s="103"/>
      <c r="TVR30" s="103"/>
      <c r="TVS30" s="103"/>
      <c r="TVT30" s="103"/>
      <c r="TVU30" s="103"/>
      <c r="TVV30" s="103"/>
      <c r="TVW30" s="103"/>
      <c r="TVX30" s="103"/>
      <c r="TVY30" s="103"/>
      <c r="TVZ30" s="103"/>
      <c r="TWA30" s="103"/>
      <c r="TWB30" s="103"/>
      <c r="TWC30" s="103"/>
      <c r="TWD30" s="103"/>
      <c r="TWE30" s="103"/>
      <c r="TWF30" s="103"/>
      <c r="TWG30" s="103"/>
      <c r="TWH30" s="103"/>
      <c r="TWI30" s="103"/>
      <c r="TWJ30" s="103"/>
      <c r="TWK30" s="103"/>
      <c r="TWL30" s="103"/>
      <c r="TWM30" s="103"/>
      <c r="TWN30" s="103"/>
      <c r="TWO30" s="103"/>
      <c r="TWP30" s="103"/>
      <c r="TWQ30" s="103"/>
      <c r="TWR30" s="103"/>
      <c r="TWS30" s="103"/>
      <c r="TWT30" s="103"/>
      <c r="TWU30" s="103"/>
      <c r="TWV30" s="103"/>
      <c r="TWW30" s="103"/>
      <c r="TWX30" s="103"/>
      <c r="TWY30" s="103"/>
      <c r="TWZ30" s="103"/>
      <c r="TXA30" s="103"/>
      <c r="TXB30" s="103"/>
      <c r="TXC30" s="103"/>
      <c r="TXD30" s="103"/>
      <c r="TXE30" s="103"/>
      <c r="TXF30" s="103"/>
      <c r="TXG30" s="103"/>
      <c r="TXH30" s="103"/>
      <c r="TXI30" s="103"/>
      <c r="TXJ30" s="103"/>
      <c r="TXK30" s="103"/>
      <c r="TXL30" s="103"/>
      <c r="TXM30" s="103"/>
      <c r="TXN30" s="103"/>
      <c r="TXO30" s="103"/>
      <c r="TXP30" s="103"/>
      <c r="TXQ30" s="103"/>
      <c r="TXR30" s="103"/>
      <c r="TXS30" s="103"/>
      <c r="TXT30" s="103"/>
      <c r="TXU30" s="103"/>
      <c r="TXV30" s="103"/>
      <c r="TXW30" s="103"/>
      <c r="TXX30" s="103"/>
      <c r="TXY30" s="103"/>
      <c r="TXZ30" s="103"/>
      <c r="TYA30" s="103"/>
      <c r="TYB30" s="103"/>
      <c r="TYC30" s="103"/>
      <c r="TYD30" s="103"/>
      <c r="TYE30" s="103"/>
      <c r="TYF30" s="103"/>
      <c r="TYG30" s="103"/>
      <c r="TYH30" s="103"/>
      <c r="TYI30" s="103"/>
      <c r="TYJ30" s="103"/>
      <c r="TYK30" s="103"/>
      <c r="TYL30" s="103"/>
      <c r="TYM30" s="103"/>
      <c r="TYN30" s="103"/>
      <c r="TYO30" s="103"/>
      <c r="TYP30" s="103"/>
      <c r="TYQ30" s="103"/>
      <c r="TYR30" s="103"/>
      <c r="TYS30" s="103"/>
      <c r="TYT30" s="103"/>
      <c r="TYU30" s="103"/>
      <c r="TYV30" s="103"/>
      <c r="TYW30" s="103"/>
      <c r="TYX30" s="103"/>
      <c r="TYY30" s="103"/>
      <c r="TYZ30" s="103"/>
      <c r="TZA30" s="103"/>
      <c r="TZB30" s="103"/>
      <c r="TZC30" s="103"/>
      <c r="TZD30" s="103"/>
      <c r="TZE30" s="103"/>
      <c r="TZF30" s="103"/>
      <c r="TZG30" s="103"/>
      <c r="TZH30" s="103"/>
      <c r="TZI30" s="103"/>
      <c r="TZJ30" s="103"/>
      <c r="TZK30" s="103"/>
      <c r="TZL30" s="103"/>
      <c r="TZM30" s="103"/>
      <c r="TZN30" s="103"/>
      <c r="TZO30" s="103"/>
      <c r="TZP30" s="103"/>
      <c r="TZQ30" s="103"/>
      <c r="TZR30" s="103"/>
      <c r="TZS30" s="103"/>
      <c r="TZT30" s="103"/>
      <c r="TZU30" s="103"/>
      <c r="TZV30" s="103"/>
      <c r="TZW30" s="103"/>
      <c r="TZX30" s="103"/>
      <c r="TZY30" s="103"/>
      <c r="TZZ30" s="103"/>
      <c r="UAA30" s="103"/>
      <c r="UAB30" s="103"/>
      <c r="UAC30" s="103"/>
      <c r="UAD30" s="103"/>
      <c r="UAE30" s="103"/>
      <c r="UAF30" s="103"/>
      <c r="UAG30" s="103"/>
      <c r="UAH30" s="103"/>
      <c r="UAI30" s="103"/>
      <c r="UAJ30" s="103"/>
      <c r="UAK30" s="103"/>
      <c r="UAL30" s="103"/>
      <c r="UAM30" s="103"/>
      <c r="UAN30" s="103"/>
      <c r="UAO30" s="103"/>
      <c r="UAP30" s="103"/>
      <c r="UAQ30" s="103"/>
      <c r="UAR30" s="103"/>
      <c r="UAS30" s="103"/>
      <c r="UAT30" s="103"/>
      <c r="UAU30" s="103"/>
      <c r="UAV30" s="103"/>
      <c r="UAW30" s="103"/>
      <c r="UAX30" s="103"/>
      <c r="UAY30" s="103"/>
      <c r="UAZ30" s="103"/>
      <c r="UBA30" s="103"/>
      <c r="UBB30" s="103"/>
      <c r="UBC30" s="103"/>
      <c r="UBD30" s="103"/>
      <c r="UBE30" s="103"/>
      <c r="UBF30" s="103"/>
      <c r="UBG30" s="103"/>
      <c r="UBH30" s="103"/>
      <c r="UBI30" s="103"/>
      <c r="UBJ30" s="103"/>
      <c r="UBK30" s="103"/>
      <c r="UBL30" s="103"/>
      <c r="UBM30" s="103"/>
      <c r="UBN30" s="103"/>
      <c r="UBO30" s="103"/>
      <c r="UBP30" s="103"/>
      <c r="UBQ30" s="103"/>
      <c r="UBR30" s="103"/>
      <c r="UBS30" s="103"/>
      <c r="UBT30" s="103"/>
      <c r="UBU30" s="103"/>
      <c r="UBV30" s="103"/>
      <c r="UBW30" s="103"/>
      <c r="UBX30" s="103"/>
      <c r="UBY30" s="103"/>
      <c r="UBZ30" s="103"/>
      <c r="UCA30" s="103"/>
      <c r="UCB30" s="103"/>
      <c r="UCC30" s="103"/>
      <c r="UCD30" s="103"/>
      <c r="UCE30" s="103"/>
      <c r="UCF30" s="103"/>
      <c r="UCG30" s="103"/>
      <c r="UCH30" s="103"/>
      <c r="UCI30" s="103"/>
      <c r="UCJ30" s="103"/>
      <c r="UCK30" s="103"/>
      <c r="UCL30" s="103"/>
      <c r="UCM30" s="103"/>
      <c r="UCN30" s="103"/>
      <c r="UCO30" s="103"/>
      <c r="UCP30" s="103"/>
      <c r="UCQ30" s="103"/>
      <c r="UCR30" s="103"/>
      <c r="UCS30" s="103"/>
      <c r="UCT30" s="103"/>
      <c r="UCU30" s="103"/>
      <c r="UCV30" s="103"/>
      <c r="UCW30" s="103"/>
      <c r="UCX30" s="103"/>
      <c r="UCY30" s="103"/>
      <c r="UCZ30" s="103"/>
      <c r="UDA30" s="103"/>
      <c r="UDB30" s="103"/>
      <c r="UDC30" s="103"/>
      <c r="UDD30" s="103"/>
      <c r="UDE30" s="103"/>
      <c r="UDF30" s="103"/>
      <c r="UDG30" s="103"/>
      <c r="UDH30" s="103"/>
      <c r="UDI30" s="103"/>
      <c r="UDJ30" s="103"/>
      <c r="UDK30" s="103"/>
      <c r="UDL30" s="103"/>
      <c r="UDM30" s="103"/>
      <c r="UDN30" s="103"/>
      <c r="UDO30" s="103"/>
      <c r="UDP30" s="103"/>
      <c r="UDQ30" s="103"/>
      <c r="UDR30" s="103"/>
      <c r="UDS30" s="103"/>
      <c r="UDT30" s="103"/>
      <c r="UDU30" s="103"/>
      <c r="UDV30" s="103"/>
      <c r="UDW30" s="103"/>
      <c r="UDX30" s="103"/>
      <c r="UDY30" s="103"/>
      <c r="UDZ30" s="103"/>
      <c r="UEA30" s="103"/>
      <c r="UEB30" s="103"/>
      <c r="UEC30" s="103"/>
      <c r="UED30" s="103"/>
      <c r="UEE30" s="103"/>
      <c r="UEF30" s="103"/>
      <c r="UEG30" s="103"/>
      <c r="UEH30" s="103"/>
      <c r="UEI30" s="103"/>
      <c r="UEJ30" s="103"/>
      <c r="UEK30" s="103"/>
      <c r="UEL30" s="103"/>
      <c r="UEM30" s="103"/>
      <c r="UEN30" s="103"/>
      <c r="UEO30" s="103"/>
      <c r="UEP30" s="103"/>
      <c r="UEQ30" s="103"/>
      <c r="UER30" s="103"/>
      <c r="UES30" s="103"/>
      <c r="UET30" s="103"/>
      <c r="UEU30" s="103"/>
      <c r="UEV30" s="103"/>
      <c r="UEW30" s="103"/>
      <c r="UEX30" s="103"/>
      <c r="UEY30" s="103"/>
      <c r="UEZ30" s="103"/>
      <c r="UFA30" s="103"/>
      <c r="UFB30" s="103"/>
      <c r="UFC30" s="103"/>
      <c r="UFD30" s="103"/>
      <c r="UFE30" s="103"/>
      <c r="UFF30" s="103"/>
      <c r="UFG30" s="103"/>
      <c r="UFH30" s="103"/>
      <c r="UFI30" s="103"/>
      <c r="UFJ30" s="103"/>
      <c r="UFK30" s="103"/>
      <c r="UFL30" s="103"/>
      <c r="UFM30" s="103"/>
      <c r="UFN30" s="103"/>
      <c r="UFO30" s="103"/>
      <c r="UFP30" s="103"/>
      <c r="UFQ30" s="103"/>
      <c r="UFR30" s="103"/>
      <c r="UFS30" s="103"/>
      <c r="UFT30" s="103"/>
      <c r="UFU30" s="103"/>
      <c r="UFV30" s="103"/>
      <c r="UFW30" s="103"/>
      <c r="UFX30" s="103"/>
      <c r="UFY30" s="103"/>
      <c r="UFZ30" s="103"/>
      <c r="UGA30" s="103"/>
      <c r="UGB30" s="103"/>
      <c r="UGC30" s="103"/>
      <c r="UGD30" s="103"/>
      <c r="UGE30" s="103"/>
      <c r="UGF30" s="103"/>
      <c r="UGG30" s="103"/>
      <c r="UGH30" s="103"/>
      <c r="UGI30" s="103"/>
      <c r="UGJ30" s="103"/>
      <c r="UGK30" s="103"/>
      <c r="UGL30" s="103"/>
      <c r="UGM30" s="103"/>
      <c r="UGN30" s="103"/>
      <c r="UGO30" s="103"/>
      <c r="UGP30" s="103"/>
      <c r="UGQ30" s="103"/>
      <c r="UGR30" s="103"/>
      <c r="UGS30" s="103"/>
      <c r="UGT30" s="103"/>
      <c r="UGU30" s="103"/>
      <c r="UGV30" s="103"/>
      <c r="UGW30" s="103"/>
      <c r="UGX30" s="103"/>
      <c r="UGY30" s="103"/>
      <c r="UGZ30" s="103"/>
      <c r="UHA30" s="103"/>
      <c r="UHB30" s="103"/>
      <c r="UHC30" s="103"/>
      <c r="UHD30" s="103"/>
      <c r="UHE30" s="103"/>
      <c r="UHF30" s="103"/>
      <c r="UHG30" s="103"/>
      <c r="UHH30" s="103"/>
      <c r="UHI30" s="103"/>
      <c r="UHJ30" s="103"/>
      <c r="UHK30" s="103"/>
      <c r="UHL30" s="103"/>
      <c r="UHM30" s="103"/>
      <c r="UHN30" s="103"/>
      <c r="UHO30" s="103"/>
      <c r="UHP30" s="103"/>
      <c r="UHQ30" s="103"/>
      <c r="UHR30" s="103"/>
      <c r="UHS30" s="103"/>
      <c r="UHT30" s="103"/>
      <c r="UHU30" s="103"/>
      <c r="UHV30" s="103"/>
      <c r="UHW30" s="103"/>
      <c r="UHX30" s="103"/>
      <c r="UHY30" s="103"/>
      <c r="UHZ30" s="103"/>
      <c r="UIA30" s="103"/>
      <c r="UIB30" s="103"/>
      <c r="UIC30" s="103"/>
      <c r="UID30" s="103"/>
      <c r="UIE30" s="103"/>
      <c r="UIF30" s="103"/>
      <c r="UIG30" s="103"/>
      <c r="UIH30" s="103"/>
      <c r="UII30" s="103"/>
      <c r="UIJ30" s="103"/>
      <c r="UIK30" s="103"/>
      <c r="UIL30" s="103"/>
      <c r="UIM30" s="103"/>
      <c r="UIN30" s="103"/>
      <c r="UIO30" s="103"/>
      <c r="UIP30" s="103"/>
      <c r="UIQ30" s="103"/>
      <c r="UIR30" s="103"/>
      <c r="UIS30" s="103"/>
      <c r="UIT30" s="103"/>
      <c r="UIU30" s="103"/>
      <c r="UIV30" s="103"/>
      <c r="UIW30" s="103"/>
      <c r="UIX30" s="103"/>
      <c r="UIY30" s="103"/>
      <c r="UIZ30" s="103"/>
      <c r="UJA30" s="103"/>
      <c r="UJB30" s="103"/>
      <c r="UJC30" s="103"/>
      <c r="UJD30" s="103"/>
      <c r="UJE30" s="103"/>
      <c r="UJF30" s="103"/>
      <c r="UJG30" s="103"/>
      <c r="UJH30" s="103"/>
      <c r="UJI30" s="103"/>
      <c r="UJJ30" s="103"/>
      <c r="UJK30" s="103"/>
      <c r="UJL30" s="103"/>
      <c r="UJM30" s="103"/>
      <c r="UJN30" s="103"/>
      <c r="UJO30" s="103"/>
      <c r="UJP30" s="103"/>
      <c r="UJQ30" s="103"/>
      <c r="UJR30" s="103"/>
      <c r="UJS30" s="103"/>
      <c r="UJT30" s="103"/>
      <c r="UJU30" s="103"/>
      <c r="UJV30" s="103"/>
      <c r="UJW30" s="103"/>
      <c r="UJX30" s="103"/>
      <c r="UJY30" s="103"/>
      <c r="UJZ30" s="103"/>
      <c r="UKA30" s="103"/>
      <c r="UKB30" s="103"/>
      <c r="UKC30" s="103"/>
      <c r="UKD30" s="103"/>
      <c r="UKE30" s="103"/>
      <c r="UKF30" s="103"/>
      <c r="UKG30" s="103"/>
      <c r="UKH30" s="103"/>
      <c r="UKI30" s="103"/>
      <c r="UKJ30" s="103"/>
      <c r="UKK30" s="103"/>
      <c r="UKL30" s="103"/>
      <c r="UKM30" s="103"/>
      <c r="UKN30" s="103"/>
      <c r="UKO30" s="103"/>
      <c r="UKP30" s="103"/>
      <c r="UKQ30" s="103"/>
      <c r="UKR30" s="103"/>
      <c r="UKS30" s="103"/>
      <c r="UKT30" s="103"/>
      <c r="UKU30" s="103"/>
      <c r="UKV30" s="103"/>
      <c r="UKW30" s="103"/>
      <c r="UKX30" s="103"/>
      <c r="UKY30" s="103"/>
      <c r="UKZ30" s="103"/>
      <c r="ULA30" s="103"/>
      <c r="ULB30" s="103"/>
      <c r="ULC30" s="103"/>
      <c r="ULD30" s="103"/>
      <c r="ULE30" s="103"/>
      <c r="ULF30" s="103"/>
      <c r="ULG30" s="103"/>
      <c r="ULH30" s="103"/>
      <c r="ULI30" s="103"/>
      <c r="ULJ30" s="103"/>
      <c r="ULK30" s="103"/>
      <c r="ULL30" s="103"/>
      <c r="ULM30" s="103"/>
      <c r="ULN30" s="103"/>
      <c r="ULO30" s="103"/>
      <c r="ULP30" s="103"/>
      <c r="ULQ30" s="103"/>
      <c r="ULR30" s="103"/>
      <c r="ULS30" s="103"/>
      <c r="ULT30" s="103"/>
      <c r="ULU30" s="103"/>
      <c r="ULV30" s="103"/>
      <c r="ULW30" s="103"/>
      <c r="ULX30" s="103"/>
      <c r="ULY30" s="103"/>
      <c r="ULZ30" s="103"/>
      <c r="UMA30" s="103"/>
      <c r="UMB30" s="103"/>
      <c r="UMC30" s="103"/>
      <c r="UMD30" s="103"/>
      <c r="UME30" s="103"/>
      <c r="UMF30" s="103"/>
      <c r="UMG30" s="103"/>
      <c r="UMH30" s="103"/>
      <c r="UMI30" s="103"/>
      <c r="UMJ30" s="103"/>
      <c r="UMK30" s="103"/>
      <c r="UML30" s="103"/>
      <c r="UMM30" s="103"/>
      <c r="UMN30" s="103"/>
      <c r="UMO30" s="103"/>
      <c r="UMP30" s="103"/>
      <c r="UMQ30" s="103"/>
      <c r="UMR30" s="103"/>
      <c r="UMS30" s="103"/>
      <c r="UMT30" s="103"/>
      <c r="UMU30" s="103"/>
      <c r="UMV30" s="103"/>
      <c r="UMW30" s="103"/>
      <c r="UMX30" s="103"/>
      <c r="UMY30" s="103"/>
      <c r="UMZ30" s="103"/>
      <c r="UNA30" s="103"/>
      <c r="UNB30" s="103"/>
      <c r="UNC30" s="103"/>
      <c r="UND30" s="103"/>
      <c r="UNE30" s="103"/>
      <c r="UNF30" s="103"/>
      <c r="UNG30" s="103"/>
      <c r="UNH30" s="103"/>
      <c r="UNI30" s="103"/>
      <c r="UNJ30" s="103"/>
      <c r="UNK30" s="103"/>
      <c r="UNL30" s="103"/>
      <c r="UNM30" s="103"/>
      <c r="UNN30" s="103"/>
      <c r="UNO30" s="103"/>
      <c r="UNP30" s="103"/>
      <c r="UNQ30" s="103"/>
      <c r="UNR30" s="103"/>
      <c r="UNS30" s="103"/>
      <c r="UNT30" s="103"/>
      <c r="UNU30" s="103"/>
      <c r="UNV30" s="103"/>
      <c r="UNW30" s="103"/>
      <c r="UNX30" s="103"/>
      <c r="UNY30" s="103"/>
      <c r="UNZ30" s="103"/>
      <c r="UOA30" s="103"/>
      <c r="UOB30" s="103"/>
      <c r="UOC30" s="103"/>
      <c r="UOD30" s="103"/>
      <c r="UOE30" s="103"/>
      <c r="UOF30" s="103"/>
      <c r="UOG30" s="103"/>
      <c r="UOH30" s="103"/>
      <c r="UOI30" s="103"/>
      <c r="UOJ30" s="103"/>
      <c r="UOK30" s="103"/>
      <c r="UOL30" s="103"/>
      <c r="UOM30" s="103"/>
      <c r="UON30" s="103"/>
      <c r="UOO30" s="103"/>
      <c r="UOP30" s="103"/>
      <c r="UOQ30" s="103"/>
      <c r="UOR30" s="103"/>
      <c r="UOS30" s="103"/>
      <c r="UOT30" s="103"/>
      <c r="UOU30" s="103"/>
      <c r="UOV30" s="103"/>
      <c r="UOW30" s="103"/>
      <c r="UOX30" s="103"/>
      <c r="UOY30" s="103"/>
      <c r="UOZ30" s="103"/>
      <c r="UPA30" s="103"/>
      <c r="UPB30" s="103"/>
      <c r="UPC30" s="103"/>
      <c r="UPD30" s="103"/>
      <c r="UPE30" s="103"/>
      <c r="UPF30" s="103"/>
      <c r="UPG30" s="103"/>
      <c r="UPH30" s="103"/>
      <c r="UPI30" s="103"/>
      <c r="UPJ30" s="103"/>
      <c r="UPK30" s="103"/>
      <c r="UPL30" s="103"/>
      <c r="UPM30" s="103"/>
      <c r="UPN30" s="103"/>
      <c r="UPO30" s="103"/>
      <c r="UPP30" s="103"/>
      <c r="UPQ30" s="103"/>
      <c r="UPR30" s="103"/>
      <c r="UPS30" s="103"/>
      <c r="UPT30" s="103"/>
      <c r="UPU30" s="103"/>
      <c r="UPV30" s="103"/>
      <c r="UPW30" s="103"/>
      <c r="UPX30" s="103"/>
      <c r="UPY30" s="103"/>
      <c r="UPZ30" s="103"/>
      <c r="UQA30" s="103"/>
      <c r="UQB30" s="103"/>
      <c r="UQC30" s="103"/>
      <c r="UQD30" s="103"/>
      <c r="UQE30" s="103"/>
      <c r="UQF30" s="103"/>
      <c r="UQG30" s="103"/>
      <c r="UQH30" s="103"/>
      <c r="UQI30" s="103"/>
      <c r="UQJ30" s="103"/>
      <c r="UQK30" s="103"/>
      <c r="UQL30" s="103"/>
      <c r="UQM30" s="103"/>
      <c r="UQN30" s="103"/>
      <c r="UQO30" s="103"/>
      <c r="UQP30" s="103"/>
      <c r="UQQ30" s="103"/>
      <c r="UQR30" s="103"/>
      <c r="UQS30" s="103"/>
      <c r="UQT30" s="103"/>
      <c r="UQU30" s="103"/>
      <c r="UQV30" s="103"/>
      <c r="UQW30" s="103"/>
      <c r="UQX30" s="103"/>
      <c r="UQY30" s="103"/>
      <c r="UQZ30" s="103"/>
      <c r="URA30" s="103"/>
      <c r="URB30" s="103"/>
      <c r="URC30" s="103"/>
      <c r="URD30" s="103"/>
      <c r="URE30" s="103"/>
      <c r="URF30" s="103"/>
      <c r="URG30" s="103"/>
      <c r="URH30" s="103"/>
      <c r="URI30" s="103"/>
      <c r="URJ30" s="103"/>
      <c r="URK30" s="103"/>
      <c r="URL30" s="103"/>
      <c r="URM30" s="103"/>
      <c r="URN30" s="103"/>
      <c r="URO30" s="103"/>
      <c r="URP30" s="103"/>
      <c r="URQ30" s="103"/>
      <c r="URR30" s="103"/>
      <c r="URS30" s="103"/>
      <c r="URT30" s="103"/>
      <c r="URU30" s="103"/>
      <c r="URV30" s="103"/>
      <c r="URW30" s="103"/>
      <c r="URX30" s="103"/>
      <c r="URY30" s="103"/>
      <c r="URZ30" s="103"/>
      <c r="USA30" s="103"/>
      <c r="USB30" s="103"/>
      <c r="USC30" s="103"/>
      <c r="USD30" s="103"/>
      <c r="USE30" s="103"/>
      <c r="USF30" s="103"/>
      <c r="USG30" s="103"/>
      <c r="USH30" s="103"/>
      <c r="USI30" s="103"/>
      <c r="USJ30" s="103"/>
      <c r="USK30" s="103"/>
      <c r="USL30" s="103"/>
      <c r="USM30" s="103"/>
      <c r="USN30" s="103"/>
      <c r="USO30" s="103"/>
      <c r="USP30" s="103"/>
      <c r="USQ30" s="103"/>
      <c r="USR30" s="103"/>
      <c r="USS30" s="103"/>
      <c r="UST30" s="103"/>
      <c r="USU30" s="103"/>
      <c r="USV30" s="103"/>
      <c r="USW30" s="103"/>
      <c r="USX30" s="103"/>
      <c r="USY30" s="103"/>
      <c r="USZ30" s="103"/>
      <c r="UTA30" s="103"/>
      <c r="UTB30" s="103"/>
      <c r="UTC30" s="103"/>
      <c r="UTD30" s="103"/>
      <c r="UTE30" s="103"/>
      <c r="UTF30" s="103"/>
      <c r="UTG30" s="103"/>
      <c r="UTH30" s="103"/>
      <c r="UTI30" s="103"/>
      <c r="UTJ30" s="103"/>
      <c r="UTK30" s="103"/>
      <c r="UTL30" s="103"/>
      <c r="UTM30" s="103"/>
      <c r="UTN30" s="103"/>
      <c r="UTO30" s="103"/>
      <c r="UTP30" s="103"/>
      <c r="UTQ30" s="103"/>
      <c r="UTR30" s="103"/>
      <c r="UTS30" s="103"/>
      <c r="UTT30" s="103"/>
      <c r="UTU30" s="103"/>
      <c r="UTV30" s="103"/>
      <c r="UTW30" s="103"/>
      <c r="UTX30" s="103"/>
      <c r="UTY30" s="103"/>
      <c r="UTZ30" s="103"/>
      <c r="UUA30" s="103"/>
      <c r="UUB30" s="103"/>
      <c r="UUC30" s="103"/>
      <c r="UUD30" s="103"/>
      <c r="UUE30" s="103"/>
      <c r="UUF30" s="103"/>
      <c r="UUG30" s="103"/>
      <c r="UUH30" s="103"/>
      <c r="UUI30" s="103"/>
      <c r="UUJ30" s="103"/>
      <c r="UUK30" s="103"/>
      <c r="UUL30" s="103"/>
      <c r="UUM30" s="103"/>
      <c r="UUN30" s="103"/>
      <c r="UUO30" s="103"/>
      <c r="UUP30" s="103"/>
      <c r="UUQ30" s="103"/>
      <c r="UUR30" s="103"/>
      <c r="UUS30" s="103"/>
      <c r="UUT30" s="103"/>
      <c r="UUU30" s="103"/>
      <c r="UUV30" s="103"/>
      <c r="UUW30" s="103"/>
      <c r="UUX30" s="103"/>
      <c r="UUY30" s="103"/>
      <c r="UUZ30" s="103"/>
      <c r="UVA30" s="103"/>
      <c r="UVB30" s="103"/>
      <c r="UVC30" s="103"/>
      <c r="UVD30" s="103"/>
      <c r="UVE30" s="103"/>
      <c r="UVF30" s="103"/>
      <c r="UVG30" s="103"/>
      <c r="UVH30" s="103"/>
      <c r="UVI30" s="103"/>
      <c r="UVJ30" s="103"/>
      <c r="UVK30" s="103"/>
      <c r="UVL30" s="103"/>
      <c r="UVM30" s="103"/>
      <c r="UVN30" s="103"/>
      <c r="UVO30" s="103"/>
      <c r="UVP30" s="103"/>
      <c r="UVQ30" s="103"/>
      <c r="UVR30" s="103"/>
      <c r="UVS30" s="103"/>
      <c r="UVT30" s="103"/>
      <c r="UVU30" s="103"/>
      <c r="UVV30" s="103"/>
      <c r="UVW30" s="103"/>
      <c r="UVX30" s="103"/>
      <c r="UVY30" s="103"/>
      <c r="UVZ30" s="103"/>
      <c r="UWA30" s="103"/>
      <c r="UWB30" s="103"/>
      <c r="UWC30" s="103"/>
      <c r="UWD30" s="103"/>
      <c r="UWE30" s="103"/>
      <c r="UWF30" s="103"/>
      <c r="UWG30" s="103"/>
      <c r="UWH30" s="103"/>
      <c r="UWI30" s="103"/>
      <c r="UWJ30" s="103"/>
      <c r="UWK30" s="103"/>
      <c r="UWL30" s="103"/>
      <c r="UWM30" s="103"/>
      <c r="UWN30" s="103"/>
      <c r="UWO30" s="103"/>
      <c r="UWP30" s="103"/>
      <c r="UWQ30" s="103"/>
      <c r="UWR30" s="103"/>
      <c r="UWS30" s="103"/>
      <c r="UWT30" s="103"/>
      <c r="UWU30" s="103"/>
      <c r="UWV30" s="103"/>
      <c r="UWW30" s="103"/>
      <c r="UWX30" s="103"/>
      <c r="UWY30" s="103"/>
      <c r="UWZ30" s="103"/>
      <c r="UXA30" s="103"/>
      <c r="UXB30" s="103"/>
      <c r="UXC30" s="103"/>
      <c r="UXD30" s="103"/>
      <c r="UXE30" s="103"/>
      <c r="UXF30" s="103"/>
      <c r="UXG30" s="103"/>
      <c r="UXH30" s="103"/>
      <c r="UXI30" s="103"/>
      <c r="UXJ30" s="103"/>
      <c r="UXK30" s="103"/>
      <c r="UXL30" s="103"/>
      <c r="UXM30" s="103"/>
      <c r="UXN30" s="103"/>
      <c r="UXO30" s="103"/>
      <c r="UXP30" s="103"/>
      <c r="UXQ30" s="103"/>
      <c r="UXR30" s="103"/>
      <c r="UXS30" s="103"/>
      <c r="UXT30" s="103"/>
      <c r="UXU30" s="103"/>
      <c r="UXV30" s="103"/>
      <c r="UXW30" s="103"/>
      <c r="UXX30" s="103"/>
      <c r="UXY30" s="103"/>
      <c r="UXZ30" s="103"/>
      <c r="UYA30" s="103"/>
      <c r="UYB30" s="103"/>
      <c r="UYC30" s="103"/>
      <c r="UYD30" s="103"/>
      <c r="UYE30" s="103"/>
      <c r="UYF30" s="103"/>
      <c r="UYG30" s="103"/>
      <c r="UYH30" s="103"/>
      <c r="UYI30" s="103"/>
      <c r="UYJ30" s="103"/>
      <c r="UYK30" s="103"/>
      <c r="UYL30" s="103"/>
      <c r="UYM30" s="103"/>
      <c r="UYN30" s="103"/>
      <c r="UYO30" s="103"/>
      <c r="UYP30" s="103"/>
      <c r="UYQ30" s="103"/>
      <c r="UYR30" s="103"/>
      <c r="UYS30" s="103"/>
      <c r="UYT30" s="103"/>
      <c r="UYU30" s="103"/>
      <c r="UYV30" s="103"/>
      <c r="UYW30" s="103"/>
      <c r="UYX30" s="103"/>
      <c r="UYY30" s="103"/>
      <c r="UYZ30" s="103"/>
      <c r="UZA30" s="103"/>
      <c r="UZB30" s="103"/>
      <c r="UZC30" s="103"/>
      <c r="UZD30" s="103"/>
      <c r="UZE30" s="103"/>
      <c r="UZF30" s="103"/>
      <c r="UZG30" s="103"/>
      <c r="UZH30" s="103"/>
      <c r="UZI30" s="103"/>
      <c r="UZJ30" s="103"/>
      <c r="UZK30" s="103"/>
      <c r="UZL30" s="103"/>
      <c r="UZM30" s="103"/>
      <c r="UZN30" s="103"/>
      <c r="UZO30" s="103"/>
      <c r="UZP30" s="103"/>
      <c r="UZQ30" s="103"/>
      <c r="UZR30" s="103"/>
      <c r="UZS30" s="103"/>
      <c r="UZT30" s="103"/>
      <c r="UZU30" s="103"/>
      <c r="UZV30" s="103"/>
      <c r="UZW30" s="103"/>
      <c r="UZX30" s="103"/>
      <c r="UZY30" s="103"/>
      <c r="UZZ30" s="103"/>
      <c r="VAA30" s="103"/>
      <c r="VAB30" s="103"/>
      <c r="VAC30" s="103"/>
      <c r="VAD30" s="103"/>
      <c r="VAE30" s="103"/>
      <c r="VAF30" s="103"/>
      <c r="VAG30" s="103"/>
      <c r="VAH30" s="103"/>
      <c r="VAI30" s="103"/>
      <c r="VAJ30" s="103"/>
      <c r="VAK30" s="103"/>
      <c r="VAL30" s="103"/>
      <c r="VAM30" s="103"/>
      <c r="VAN30" s="103"/>
      <c r="VAO30" s="103"/>
      <c r="VAP30" s="103"/>
      <c r="VAQ30" s="103"/>
      <c r="VAR30" s="103"/>
      <c r="VAS30" s="103"/>
      <c r="VAT30" s="103"/>
      <c r="VAU30" s="103"/>
      <c r="VAV30" s="103"/>
      <c r="VAW30" s="103"/>
      <c r="VAX30" s="103"/>
      <c r="VAY30" s="103"/>
      <c r="VAZ30" s="103"/>
      <c r="VBA30" s="103"/>
      <c r="VBB30" s="103"/>
      <c r="VBC30" s="103"/>
      <c r="VBD30" s="103"/>
      <c r="VBE30" s="103"/>
      <c r="VBF30" s="103"/>
      <c r="VBG30" s="103"/>
      <c r="VBH30" s="103"/>
      <c r="VBI30" s="103"/>
      <c r="VBJ30" s="103"/>
      <c r="VBK30" s="103"/>
      <c r="VBL30" s="103"/>
      <c r="VBM30" s="103"/>
      <c r="VBN30" s="103"/>
      <c r="VBO30" s="103"/>
      <c r="VBP30" s="103"/>
      <c r="VBQ30" s="103"/>
      <c r="VBR30" s="103"/>
      <c r="VBS30" s="103"/>
      <c r="VBT30" s="103"/>
      <c r="VBU30" s="103"/>
      <c r="VBV30" s="103"/>
      <c r="VBW30" s="103"/>
      <c r="VBX30" s="103"/>
      <c r="VBY30" s="103"/>
      <c r="VBZ30" s="103"/>
      <c r="VCA30" s="103"/>
      <c r="VCB30" s="103"/>
      <c r="VCC30" s="103"/>
      <c r="VCD30" s="103"/>
      <c r="VCE30" s="103"/>
      <c r="VCF30" s="103"/>
      <c r="VCG30" s="103"/>
      <c r="VCH30" s="103"/>
      <c r="VCI30" s="103"/>
      <c r="VCJ30" s="103"/>
      <c r="VCK30" s="103"/>
      <c r="VCL30" s="103"/>
      <c r="VCM30" s="103"/>
      <c r="VCN30" s="103"/>
      <c r="VCO30" s="103"/>
      <c r="VCP30" s="103"/>
      <c r="VCQ30" s="103"/>
      <c r="VCR30" s="103"/>
      <c r="VCS30" s="103"/>
      <c r="VCT30" s="103"/>
      <c r="VCU30" s="103"/>
      <c r="VCV30" s="103"/>
      <c r="VCW30" s="103"/>
      <c r="VCX30" s="103"/>
      <c r="VCY30" s="103"/>
      <c r="VCZ30" s="103"/>
      <c r="VDA30" s="103"/>
      <c r="VDB30" s="103"/>
      <c r="VDC30" s="103"/>
      <c r="VDD30" s="103"/>
      <c r="VDE30" s="103"/>
      <c r="VDF30" s="103"/>
      <c r="VDG30" s="103"/>
      <c r="VDH30" s="103"/>
      <c r="VDI30" s="103"/>
      <c r="VDJ30" s="103"/>
      <c r="VDK30" s="103"/>
      <c r="VDL30" s="103"/>
      <c r="VDM30" s="103"/>
      <c r="VDN30" s="103"/>
      <c r="VDO30" s="103"/>
      <c r="VDP30" s="103"/>
      <c r="VDQ30" s="103"/>
      <c r="VDR30" s="103"/>
      <c r="VDS30" s="103"/>
      <c r="VDT30" s="103"/>
      <c r="VDU30" s="103"/>
      <c r="VDV30" s="103"/>
      <c r="VDW30" s="103"/>
      <c r="VDX30" s="103"/>
      <c r="VDY30" s="103"/>
      <c r="VDZ30" s="103"/>
      <c r="VEA30" s="103"/>
      <c r="VEB30" s="103"/>
      <c r="VEC30" s="103"/>
      <c r="VED30" s="103"/>
      <c r="VEE30" s="103"/>
      <c r="VEF30" s="103"/>
      <c r="VEG30" s="103"/>
      <c r="VEH30" s="103"/>
      <c r="VEI30" s="103"/>
      <c r="VEJ30" s="103"/>
      <c r="VEK30" s="103"/>
      <c r="VEL30" s="103"/>
      <c r="VEM30" s="103"/>
      <c r="VEN30" s="103"/>
      <c r="VEO30" s="103"/>
      <c r="VEP30" s="103"/>
      <c r="VEQ30" s="103"/>
      <c r="VER30" s="103"/>
      <c r="VES30" s="103"/>
      <c r="VET30" s="103"/>
      <c r="VEU30" s="103"/>
      <c r="VEV30" s="103"/>
      <c r="VEW30" s="103"/>
      <c r="VEX30" s="103"/>
      <c r="VEY30" s="103"/>
      <c r="VEZ30" s="103"/>
      <c r="VFA30" s="103"/>
      <c r="VFB30" s="103"/>
      <c r="VFC30" s="103"/>
      <c r="VFD30" s="103"/>
      <c r="VFE30" s="103"/>
      <c r="VFF30" s="103"/>
      <c r="VFG30" s="103"/>
      <c r="VFH30" s="103"/>
      <c r="VFI30" s="103"/>
      <c r="VFJ30" s="103"/>
      <c r="VFK30" s="103"/>
      <c r="VFL30" s="103"/>
      <c r="VFM30" s="103"/>
      <c r="VFN30" s="103"/>
      <c r="VFO30" s="103"/>
      <c r="VFP30" s="103"/>
      <c r="VFQ30" s="103"/>
      <c r="VFR30" s="103"/>
      <c r="VFS30" s="103"/>
      <c r="VFT30" s="103"/>
      <c r="VFU30" s="103"/>
      <c r="VFV30" s="103"/>
      <c r="VFW30" s="103"/>
      <c r="VFX30" s="103"/>
      <c r="VFY30" s="103"/>
      <c r="VFZ30" s="103"/>
      <c r="VGA30" s="103"/>
      <c r="VGB30" s="103"/>
      <c r="VGC30" s="103"/>
      <c r="VGD30" s="103"/>
      <c r="VGE30" s="103"/>
      <c r="VGF30" s="103"/>
      <c r="VGG30" s="103"/>
      <c r="VGH30" s="103"/>
      <c r="VGI30" s="103"/>
      <c r="VGJ30" s="103"/>
      <c r="VGK30" s="103"/>
      <c r="VGL30" s="103"/>
      <c r="VGM30" s="103"/>
      <c r="VGN30" s="103"/>
      <c r="VGO30" s="103"/>
      <c r="VGP30" s="103"/>
      <c r="VGQ30" s="103"/>
      <c r="VGR30" s="103"/>
      <c r="VGS30" s="103"/>
      <c r="VGT30" s="103"/>
      <c r="VGU30" s="103"/>
      <c r="VGV30" s="103"/>
      <c r="VGW30" s="103"/>
      <c r="VGX30" s="103"/>
      <c r="VGY30" s="103"/>
      <c r="VGZ30" s="103"/>
      <c r="VHA30" s="103"/>
      <c r="VHB30" s="103"/>
      <c r="VHC30" s="103"/>
      <c r="VHD30" s="103"/>
      <c r="VHE30" s="103"/>
      <c r="VHF30" s="103"/>
      <c r="VHG30" s="103"/>
      <c r="VHH30" s="103"/>
      <c r="VHI30" s="103"/>
      <c r="VHJ30" s="103"/>
      <c r="VHK30" s="103"/>
      <c r="VHL30" s="103"/>
      <c r="VHM30" s="103"/>
      <c r="VHN30" s="103"/>
      <c r="VHO30" s="103"/>
      <c r="VHP30" s="103"/>
      <c r="VHQ30" s="103"/>
      <c r="VHR30" s="103"/>
      <c r="VHS30" s="103"/>
      <c r="VHT30" s="103"/>
      <c r="VHU30" s="103"/>
      <c r="VHV30" s="103"/>
      <c r="VHW30" s="103"/>
      <c r="VHX30" s="103"/>
      <c r="VHY30" s="103"/>
      <c r="VHZ30" s="103"/>
      <c r="VIA30" s="103"/>
      <c r="VIB30" s="103"/>
      <c r="VIC30" s="103"/>
      <c r="VID30" s="103"/>
      <c r="VIE30" s="103"/>
      <c r="VIF30" s="103"/>
      <c r="VIG30" s="103"/>
      <c r="VIH30" s="103"/>
      <c r="VII30" s="103"/>
      <c r="VIJ30" s="103"/>
      <c r="VIK30" s="103"/>
      <c r="VIL30" s="103"/>
      <c r="VIM30" s="103"/>
      <c r="VIN30" s="103"/>
      <c r="VIO30" s="103"/>
      <c r="VIP30" s="103"/>
      <c r="VIQ30" s="103"/>
      <c r="VIR30" s="103"/>
      <c r="VIS30" s="103"/>
      <c r="VIT30" s="103"/>
      <c r="VIU30" s="103"/>
      <c r="VIV30" s="103"/>
      <c r="VIW30" s="103"/>
      <c r="VIX30" s="103"/>
      <c r="VIY30" s="103"/>
      <c r="VIZ30" s="103"/>
      <c r="VJA30" s="103"/>
      <c r="VJB30" s="103"/>
      <c r="VJC30" s="103"/>
      <c r="VJD30" s="103"/>
      <c r="VJE30" s="103"/>
      <c r="VJF30" s="103"/>
      <c r="VJG30" s="103"/>
      <c r="VJH30" s="103"/>
      <c r="VJI30" s="103"/>
      <c r="VJJ30" s="103"/>
      <c r="VJK30" s="103"/>
      <c r="VJL30" s="103"/>
      <c r="VJM30" s="103"/>
      <c r="VJN30" s="103"/>
      <c r="VJO30" s="103"/>
      <c r="VJP30" s="103"/>
      <c r="VJQ30" s="103"/>
      <c r="VJR30" s="103"/>
      <c r="VJS30" s="103"/>
      <c r="VJT30" s="103"/>
      <c r="VJU30" s="103"/>
      <c r="VJV30" s="103"/>
      <c r="VJW30" s="103"/>
      <c r="VJX30" s="103"/>
      <c r="VJY30" s="103"/>
      <c r="VJZ30" s="103"/>
      <c r="VKA30" s="103"/>
      <c r="VKB30" s="103"/>
      <c r="VKC30" s="103"/>
      <c r="VKD30" s="103"/>
      <c r="VKE30" s="103"/>
      <c r="VKF30" s="103"/>
      <c r="VKG30" s="103"/>
      <c r="VKH30" s="103"/>
      <c r="VKI30" s="103"/>
      <c r="VKJ30" s="103"/>
      <c r="VKK30" s="103"/>
      <c r="VKL30" s="103"/>
      <c r="VKM30" s="103"/>
      <c r="VKN30" s="103"/>
      <c r="VKO30" s="103"/>
      <c r="VKP30" s="103"/>
      <c r="VKQ30" s="103"/>
      <c r="VKR30" s="103"/>
      <c r="VKS30" s="103"/>
      <c r="VKT30" s="103"/>
      <c r="VKU30" s="103"/>
      <c r="VKV30" s="103"/>
      <c r="VKW30" s="103"/>
      <c r="VKX30" s="103"/>
      <c r="VKY30" s="103"/>
      <c r="VKZ30" s="103"/>
      <c r="VLA30" s="103"/>
      <c r="VLB30" s="103"/>
      <c r="VLC30" s="103"/>
      <c r="VLD30" s="103"/>
      <c r="VLE30" s="103"/>
      <c r="VLF30" s="103"/>
      <c r="VLG30" s="103"/>
      <c r="VLH30" s="103"/>
      <c r="VLI30" s="103"/>
      <c r="VLJ30" s="103"/>
      <c r="VLK30" s="103"/>
      <c r="VLL30" s="103"/>
      <c r="VLM30" s="103"/>
      <c r="VLN30" s="103"/>
      <c r="VLO30" s="103"/>
      <c r="VLP30" s="103"/>
      <c r="VLQ30" s="103"/>
      <c r="VLR30" s="103"/>
      <c r="VLS30" s="103"/>
      <c r="VLT30" s="103"/>
      <c r="VLU30" s="103"/>
      <c r="VLV30" s="103"/>
      <c r="VLW30" s="103"/>
      <c r="VLX30" s="103"/>
      <c r="VLY30" s="103"/>
      <c r="VLZ30" s="103"/>
      <c r="VMA30" s="103"/>
      <c r="VMB30" s="103"/>
      <c r="VMC30" s="103"/>
      <c r="VMD30" s="103"/>
      <c r="VME30" s="103"/>
      <c r="VMF30" s="103"/>
      <c r="VMG30" s="103"/>
      <c r="VMH30" s="103"/>
      <c r="VMI30" s="103"/>
      <c r="VMJ30" s="103"/>
      <c r="VMK30" s="103"/>
      <c r="VML30" s="103"/>
      <c r="VMM30" s="103"/>
      <c r="VMN30" s="103"/>
      <c r="VMO30" s="103"/>
      <c r="VMP30" s="103"/>
      <c r="VMQ30" s="103"/>
      <c r="VMR30" s="103"/>
      <c r="VMS30" s="103"/>
      <c r="VMT30" s="103"/>
      <c r="VMU30" s="103"/>
      <c r="VMV30" s="103"/>
      <c r="VMW30" s="103"/>
      <c r="VMX30" s="103"/>
      <c r="VMY30" s="103"/>
      <c r="VMZ30" s="103"/>
      <c r="VNA30" s="103"/>
      <c r="VNB30" s="103"/>
      <c r="VNC30" s="103"/>
      <c r="VND30" s="103"/>
      <c r="VNE30" s="103"/>
      <c r="VNF30" s="103"/>
      <c r="VNG30" s="103"/>
      <c r="VNH30" s="103"/>
      <c r="VNI30" s="103"/>
      <c r="VNJ30" s="103"/>
      <c r="VNK30" s="103"/>
      <c r="VNL30" s="103"/>
      <c r="VNM30" s="103"/>
      <c r="VNN30" s="103"/>
      <c r="VNO30" s="103"/>
      <c r="VNP30" s="103"/>
      <c r="VNQ30" s="103"/>
      <c r="VNR30" s="103"/>
      <c r="VNS30" s="103"/>
      <c r="VNT30" s="103"/>
      <c r="VNU30" s="103"/>
      <c r="VNV30" s="103"/>
      <c r="VNW30" s="103"/>
      <c r="VNX30" s="103"/>
      <c r="VNY30" s="103"/>
      <c r="VNZ30" s="103"/>
      <c r="VOA30" s="103"/>
      <c r="VOB30" s="103"/>
      <c r="VOC30" s="103"/>
      <c r="VOD30" s="103"/>
      <c r="VOE30" s="103"/>
      <c r="VOF30" s="103"/>
      <c r="VOG30" s="103"/>
      <c r="VOH30" s="103"/>
      <c r="VOI30" s="103"/>
      <c r="VOJ30" s="103"/>
      <c r="VOK30" s="103"/>
      <c r="VOL30" s="103"/>
      <c r="VOM30" s="103"/>
      <c r="VON30" s="103"/>
      <c r="VOO30" s="103"/>
      <c r="VOP30" s="103"/>
      <c r="VOQ30" s="103"/>
      <c r="VOR30" s="103"/>
      <c r="VOS30" s="103"/>
      <c r="VOT30" s="103"/>
      <c r="VOU30" s="103"/>
      <c r="VOV30" s="103"/>
      <c r="VOW30" s="103"/>
      <c r="VOX30" s="103"/>
      <c r="VOY30" s="103"/>
      <c r="VOZ30" s="103"/>
      <c r="VPA30" s="103"/>
      <c r="VPB30" s="103"/>
      <c r="VPC30" s="103"/>
      <c r="VPD30" s="103"/>
      <c r="VPE30" s="103"/>
      <c r="VPF30" s="103"/>
      <c r="VPG30" s="103"/>
      <c r="VPH30" s="103"/>
      <c r="VPI30" s="103"/>
      <c r="VPJ30" s="103"/>
      <c r="VPK30" s="103"/>
      <c r="VPL30" s="103"/>
      <c r="VPM30" s="103"/>
      <c r="VPN30" s="103"/>
      <c r="VPO30" s="103"/>
      <c r="VPP30" s="103"/>
      <c r="VPQ30" s="103"/>
      <c r="VPR30" s="103"/>
      <c r="VPS30" s="103"/>
      <c r="VPT30" s="103"/>
      <c r="VPU30" s="103"/>
      <c r="VPV30" s="103"/>
      <c r="VPW30" s="103"/>
      <c r="VPX30" s="103"/>
      <c r="VPY30" s="103"/>
      <c r="VPZ30" s="103"/>
      <c r="VQA30" s="103"/>
      <c r="VQB30" s="103"/>
      <c r="VQC30" s="103"/>
      <c r="VQD30" s="103"/>
      <c r="VQE30" s="103"/>
      <c r="VQF30" s="103"/>
      <c r="VQG30" s="103"/>
      <c r="VQH30" s="103"/>
      <c r="VQI30" s="103"/>
      <c r="VQJ30" s="103"/>
      <c r="VQK30" s="103"/>
      <c r="VQL30" s="103"/>
      <c r="VQM30" s="103"/>
      <c r="VQN30" s="103"/>
      <c r="VQO30" s="103"/>
      <c r="VQP30" s="103"/>
      <c r="VQQ30" s="103"/>
      <c r="VQR30" s="103"/>
      <c r="VQS30" s="103"/>
      <c r="VQT30" s="103"/>
      <c r="VQU30" s="103"/>
      <c r="VQV30" s="103"/>
      <c r="VQW30" s="103"/>
      <c r="VQX30" s="103"/>
      <c r="VQY30" s="103"/>
      <c r="VQZ30" s="103"/>
      <c r="VRA30" s="103"/>
      <c r="VRB30" s="103"/>
      <c r="VRC30" s="103"/>
      <c r="VRD30" s="103"/>
      <c r="VRE30" s="103"/>
      <c r="VRF30" s="103"/>
      <c r="VRG30" s="103"/>
      <c r="VRH30" s="103"/>
      <c r="VRI30" s="103"/>
      <c r="VRJ30" s="103"/>
      <c r="VRK30" s="103"/>
      <c r="VRL30" s="103"/>
      <c r="VRM30" s="103"/>
      <c r="VRN30" s="103"/>
      <c r="VRO30" s="103"/>
      <c r="VRP30" s="103"/>
      <c r="VRQ30" s="103"/>
      <c r="VRR30" s="103"/>
      <c r="VRS30" s="103"/>
      <c r="VRT30" s="103"/>
      <c r="VRU30" s="103"/>
      <c r="VRV30" s="103"/>
      <c r="VRW30" s="103"/>
      <c r="VRX30" s="103"/>
      <c r="VRY30" s="103"/>
      <c r="VRZ30" s="103"/>
      <c r="VSA30" s="103"/>
      <c r="VSB30" s="103"/>
      <c r="VSC30" s="103"/>
      <c r="VSD30" s="103"/>
      <c r="VSE30" s="103"/>
      <c r="VSF30" s="103"/>
      <c r="VSG30" s="103"/>
      <c r="VSH30" s="103"/>
      <c r="VSI30" s="103"/>
      <c r="VSJ30" s="103"/>
      <c r="VSK30" s="103"/>
      <c r="VSL30" s="103"/>
      <c r="VSM30" s="103"/>
      <c r="VSN30" s="103"/>
      <c r="VSO30" s="103"/>
      <c r="VSP30" s="103"/>
      <c r="VSQ30" s="103"/>
      <c r="VSR30" s="103"/>
      <c r="VSS30" s="103"/>
      <c r="VST30" s="103"/>
      <c r="VSU30" s="103"/>
      <c r="VSV30" s="103"/>
      <c r="VSW30" s="103"/>
      <c r="VSX30" s="103"/>
      <c r="VSY30" s="103"/>
      <c r="VSZ30" s="103"/>
      <c r="VTA30" s="103"/>
      <c r="VTB30" s="103"/>
      <c r="VTC30" s="103"/>
      <c r="VTD30" s="103"/>
      <c r="VTE30" s="103"/>
      <c r="VTF30" s="103"/>
      <c r="VTG30" s="103"/>
      <c r="VTH30" s="103"/>
      <c r="VTI30" s="103"/>
      <c r="VTJ30" s="103"/>
      <c r="VTK30" s="103"/>
      <c r="VTL30" s="103"/>
      <c r="VTM30" s="103"/>
      <c r="VTN30" s="103"/>
      <c r="VTO30" s="103"/>
      <c r="VTP30" s="103"/>
      <c r="VTQ30" s="103"/>
      <c r="VTR30" s="103"/>
      <c r="VTS30" s="103"/>
      <c r="VTT30" s="103"/>
      <c r="VTU30" s="103"/>
      <c r="VTV30" s="103"/>
      <c r="VTW30" s="103"/>
      <c r="VTX30" s="103"/>
      <c r="VTY30" s="103"/>
      <c r="VTZ30" s="103"/>
      <c r="VUA30" s="103"/>
      <c r="VUB30" s="103"/>
      <c r="VUC30" s="103"/>
      <c r="VUD30" s="103"/>
      <c r="VUE30" s="103"/>
      <c r="VUF30" s="103"/>
      <c r="VUG30" s="103"/>
      <c r="VUH30" s="103"/>
      <c r="VUI30" s="103"/>
      <c r="VUJ30" s="103"/>
      <c r="VUK30" s="103"/>
      <c r="VUL30" s="103"/>
      <c r="VUM30" s="103"/>
      <c r="VUN30" s="103"/>
      <c r="VUO30" s="103"/>
      <c r="VUP30" s="103"/>
      <c r="VUQ30" s="103"/>
      <c r="VUR30" s="103"/>
      <c r="VUS30" s="103"/>
      <c r="VUT30" s="103"/>
      <c r="VUU30" s="103"/>
      <c r="VUV30" s="103"/>
      <c r="VUW30" s="103"/>
      <c r="VUX30" s="103"/>
      <c r="VUY30" s="103"/>
      <c r="VUZ30" s="103"/>
      <c r="VVA30" s="103"/>
      <c r="VVB30" s="103"/>
      <c r="VVC30" s="103"/>
      <c r="VVD30" s="103"/>
      <c r="VVE30" s="103"/>
      <c r="VVF30" s="103"/>
      <c r="VVG30" s="103"/>
      <c r="VVH30" s="103"/>
      <c r="VVI30" s="103"/>
      <c r="VVJ30" s="103"/>
      <c r="VVK30" s="103"/>
      <c r="VVL30" s="103"/>
      <c r="VVM30" s="103"/>
      <c r="VVN30" s="103"/>
      <c r="VVO30" s="103"/>
      <c r="VVP30" s="103"/>
      <c r="VVQ30" s="103"/>
      <c r="VVR30" s="103"/>
      <c r="VVS30" s="103"/>
      <c r="VVT30" s="103"/>
      <c r="VVU30" s="103"/>
      <c r="VVV30" s="103"/>
      <c r="VVW30" s="103"/>
      <c r="VVX30" s="103"/>
      <c r="VVY30" s="103"/>
      <c r="VVZ30" s="103"/>
      <c r="VWA30" s="103"/>
      <c r="VWB30" s="103"/>
      <c r="VWC30" s="103"/>
      <c r="VWD30" s="103"/>
      <c r="VWE30" s="103"/>
      <c r="VWF30" s="103"/>
      <c r="VWG30" s="103"/>
      <c r="VWH30" s="103"/>
      <c r="VWI30" s="103"/>
      <c r="VWJ30" s="103"/>
      <c r="VWK30" s="103"/>
      <c r="VWL30" s="103"/>
      <c r="VWM30" s="103"/>
      <c r="VWN30" s="103"/>
      <c r="VWO30" s="103"/>
      <c r="VWP30" s="103"/>
      <c r="VWQ30" s="103"/>
      <c r="VWR30" s="103"/>
      <c r="VWS30" s="103"/>
      <c r="VWT30" s="103"/>
      <c r="VWU30" s="103"/>
      <c r="VWV30" s="103"/>
      <c r="VWW30" s="103"/>
      <c r="VWX30" s="103"/>
      <c r="VWY30" s="103"/>
      <c r="VWZ30" s="103"/>
      <c r="VXA30" s="103"/>
      <c r="VXB30" s="103"/>
      <c r="VXC30" s="103"/>
      <c r="VXD30" s="103"/>
      <c r="VXE30" s="103"/>
      <c r="VXF30" s="103"/>
      <c r="VXG30" s="103"/>
      <c r="VXH30" s="103"/>
      <c r="VXI30" s="103"/>
      <c r="VXJ30" s="103"/>
      <c r="VXK30" s="103"/>
      <c r="VXL30" s="103"/>
      <c r="VXM30" s="103"/>
      <c r="VXN30" s="103"/>
      <c r="VXO30" s="103"/>
      <c r="VXP30" s="103"/>
      <c r="VXQ30" s="103"/>
      <c r="VXR30" s="103"/>
      <c r="VXS30" s="103"/>
      <c r="VXT30" s="103"/>
      <c r="VXU30" s="103"/>
      <c r="VXV30" s="103"/>
      <c r="VXW30" s="103"/>
      <c r="VXX30" s="103"/>
      <c r="VXY30" s="103"/>
      <c r="VXZ30" s="103"/>
      <c r="VYA30" s="103"/>
      <c r="VYB30" s="103"/>
      <c r="VYC30" s="103"/>
      <c r="VYD30" s="103"/>
      <c r="VYE30" s="103"/>
      <c r="VYF30" s="103"/>
      <c r="VYG30" s="103"/>
      <c r="VYH30" s="103"/>
      <c r="VYI30" s="103"/>
      <c r="VYJ30" s="103"/>
      <c r="VYK30" s="103"/>
      <c r="VYL30" s="103"/>
      <c r="VYM30" s="103"/>
      <c r="VYN30" s="103"/>
      <c r="VYO30" s="103"/>
      <c r="VYP30" s="103"/>
      <c r="VYQ30" s="103"/>
      <c r="VYR30" s="103"/>
      <c r="VYS30" s="103"/>
      <c r="VYT30" s="103"/>
      <c r="VYU30" s="103"/>
      <c r="VYV30" s="103"/>
      <c r="VYW30" s="103"/>
      <c r="VYX30" s="103"/>
      <c r="VYY30" s="103"/>
      <c r="VYZ30" s="103"/>
      <c r="VZA30" s="103"/>
      <c r="VZB30" s="103"/>
      <c r="VZC30" s="103"/>
      <c r="VZD30" s="103"/>
      <c r="VZE30" s="103"/>
      <c r="VZF30" s="103"/>
      <c r="VZG30" s="103"/>
      <c r="VZH30" s="103"/>
      <c r="VZI30" s="103"/>
      <c r="VZJ30" s="103"/>
      <c r="VZK30" s="103"/>
      <c r="VZL30" s="103"/>
      <c r="VZM30" s="103"/>
      <c r="VZN30" s="103"/>
      <c r="VZO30" s="103"/>
      <c r="VZP30" s="103"/>
      <c r="VZQ30" s="103"/>
      <c r="VZR30" s="103"/>
      <c r="VZS30" s="103"/>
      <c r="VZT30" s="103"/>
      <c r="VZU30" s="103"/>
      <c r="VZV30" s="103"/>
      <c r="VZW30" s="103"/>
      <c r="VZX30" s="103"/>
      <c r="VZY30" s="103"/>
      <c r="VZZ30" s="103"/>
      <c r="WAA30" s="103"/>
      <c r="WAB30" s="103"/>
      <c r="WAC30" s="103"/>
      <c r="WAD30" s="103"/>
      <c r="WAE30" s="103"/>
      <c r="WAF30" s="103"/>
      <c r="WAG30" s="103"/>
      <c r="WAH30" s="103"/>
      <c r="WAI30" s="103"/>
      <c r="WAJ30" s="103"/>
      <c r="WAK30" s="103"/>
      <c r="WAL30" s="103"/>
      <c r="WAM30" s="103"/>
      <c r="WAN30" s="103"/>
      <c r="WAO30" s="103"/>
      <c r="WAP30" s="103"/>
      <c r="WAQ30" s="103"/>
      <c r="WAR30" s="103"/>
      <c r="WAS30" s="103"/>
      <c r="WAT30" s="103"/>
      <c r="WAU30" s="103"/>
      <c r="WAV30" s="103"/>
      <c r="WAW30" s="103"/>
      <c r="WAX30" s="103"/>
      <c r="WAY30" s="103"/>
      <c r="WAZ30" s="103"/>
      <c r="WBA30" s="103"/>
      <c r="WBB30" s="103"/>
      <c r="WBC30" s="103"/>
      <c r="WBD30" s="103"/>
      <c r="WBE30" s="103"/>
      <c r="WBF30" s="103"/>
      <c r="WBG30" s="103"/>
      <c r="WBH30" s="103"/>
      <c r="WBI30" s="103"/>
      <c r="WBJ30" s="103"/>
      <c r="WBK30" s="103"/>
      <c r="WBL30" s="103"/>
      <c r="WBM30" s="103"/>
      <c r="WBN30" s="103"/>
      <c r="WBO30" s="103"/>
      <c r="WBP30" s="103"/>
      <c r="WBQ30" s="103"/>
      <c r="WBR30" s="103"/>
      <c r="WBS30" s="103"/>
      <c r="WBT30" s="103"/>
      <c r="WBU30" s="103"/>
      <c r="WBV30" s="103"/>
      <c r="WBW30" s="103"/>
      <c r="WBX30" s="103"/>
      <c r="WBY30" s="103"/>
      <c r="WBZ30" s="103"/>
      <c r="WCA30" s="103"/>
      <c r="WCB30" s="103"/>
      <c r="WCC30" s="103"/>
      <c r="WCD30" s="103"/>
      <c r="WCE30" s="103"/>
      <c r="WCF30" s="103"/>
      <c r="WCG30" s="103"/>
      <c r="WCH30" s="103"/>
      <c r="WCI30" s="103"/>
      <c r="WCJ30" s="103"/>
      <c r="WCK30" s="103"/>
      <c r="WCL30" s="103"/>
      <c r="WCM30" s="103"/>
      <c r="WCN30" s="103"/>
      <c r="WCO30" s="103"/>
      <c r="WCP30" s="103"/>
      <c r="WCQ30" s="103"/>
      <c r="WCR30" s="103"/>
      <c r="WCS30" s="103"/>
      <c r="WCT30" s="103"/>
      <c r="WCU30" s="103"/>
      <c r="WCV30" s="103"/>
      <c r="WCW30" s="103"/>
      <c r="WCX30" s="103"/>
      <c r="WCY30" s="103"/>
      <c r="WCZ30" s="103"/>
      <c r="WDA30" s="103"/>
      <c r="WDB30" s="103"/>
      <c r="WDC30" s="103"/>
      <c r="WDD30" s="103"/>
      <c r="WDE30" s="103"/>
      <c r="WDF30" s="103"/>
      <c r="WDG30" s="103"/>
      <c r="WDH30" s="103"/>
      <c r="WDI30" s="103"/>
      <c r="WDJ30" s="103"/>
      <c r="WDK30" s="103"/>
      <c r="WDL30" s="103"/>
      <c r="WDM30" s="103"/>
      <c r="WDN30" s="103"/>
      <c r="WDO30" s="103"/>
      <c r="WDP30" s="103"/>
      <c r="WDQ30" s="103"/>
      <c r="WDR30" s="103"/>
      <c r="WDS30" s="103"/>
      <c r="WDT30" s="103"/>
      <c r="WDU30" s="103"/>
      <c r="WDV30" s="103"/>
      <c r="WDW30" s="103"/>
      <c r="WDX30" s="103"/>
      <c r="WDY30" s="103"/>
      <c r="WDZ30" s="103"/>
      <c r="WEA30" s="103"/>
      <c r="WEB30" s="103"/>
      <c r="WEC30" s="103"/>
      <c r="WED30" s="103"/>
      <c r="WEE30" s="103"/>
      <c r="WEF30" s="103"/>
      <c r="WEG30" s="103"/>
      <c r="WEH30" s="103"/>
      <c r="WEI30" s="103"/>
      <c r="WEJ30" s="103"/>
      <c r="WEK30" s="103"/>
      <c r="WEL30" s="103"/>
      <c r="WEM30" s="103"/>
      <c r="WEN30" s="103"/>
      <c r="WEO30" s="103"/>
      <c r="WEP30" s="103"/>
      <c r="WEQ30" s="103"/>
      <c r="WER30" s="103"/>
      <c r="WES30" s="103"/>
      <c r="WET30" s="103"/>
      <c r="WEU30" s="103"/>
      <c r="WEV30" s="103"/>
      <c r="WEW30" s="103"/>
      <c r="WEX30" s="103"/>
      <c r="WEY30" s="103"/>
      <c r="WEZ30" s="103"/>
      <c r="WFA30" s="103"/>
      <c r="WFB30" s="103"/>
      <c r="WFC30" s="103"/>
      <c r="WFD30" s="103"/>
      <c r="WFE30" s="103"/>
      <c r="WFF30" s="103"/>
      <c r="WFG30" s="103"/>
      <c r="WFH30" s="103"/>
      <c r="WFI30" s="103"/>
      <c r="WFJ30" s="103"/>
      <c r="WFK30" s="103"/>
      <c r="WFL30" s="103"/>
      <c r="WFM30" s="103"/>
      <c r="WFN30" s="103"/>
      <c r="WFO30" s="103"/>
      <c r="WFP30" s="103"/>
      <c r="WFQ30" s="103"/>
      <c r="WFR30" s="103"/>
      <c r="WFS30" s="103"/>
      <c r="WFT30" s="103"/>
      <c r="WFU30" s="103"/>
      <c r="WFV30" s="103"/>
      <c r="WFW30" s="103"/>
      <c r="WFX30" s="103"/>
      <c r="WFY30" s="103"/>
      <c r="WFZ30" s="103"/>
      <c r="WGA30" s="103"/>
      <c r="WGB30" s="103"/>
      <c r="WGC30" s="103"/>
      <c r="WGD30" s="103"/>
      <c r="WGE30" s="103"/>
      <c r="WGF30" s="103"/>
      <c r="WGG30" s="103"/>
      <c r="WGH30" s="103"/>
      <c r="WGI30" s="103"/>
      <c r="WGJ30" s="103"/>
      <c r="WGK30" s="103"/>
      <c r="WGL30" s="103"/>
      <c r="WGM30" s="103"/>
      <c r="WGN30" s="103"/>
      <c r="WGO30" s="103"/>
      <c r="WGP30" s="103"/>
      <c r="WGQ30" s="103"/>
      <c r="WGR30" s="103"/>
      <c r="WGS30" s="103"/>
      <c r="WGT30" s="103"/>
      <c r="WGU30" s="103"/>
      <c r="WGV30" s="103"/>
      <c r="WGW30" s="103"/>
      <c r="WGX30" s="103"/>
      <c r="WGY30" s="103"/>
      <c r="WGZ30" s="103"/>
      <c r="WHA30" s="103"/>
      <c r="WHB30" s="103"/>
      <c r="WHC30" s="103"/>
      <c r="WHD30" s="103"/>
      <c r="WHE30" s="103"/>
      <c r="WHF30" s="103"/>
      <c r="WHG30" s="103"/>
      <c r="WHH30" s="103"/>
      <c r="WHI30" s="103"/>
      <c r="WHJ30" s="103"/>
      <c r="WHK30" s="103"/>
      <c r="WHL30" s="103"/>
      <c r="WHM30" s="103"/>
      <c r="WHN30" s="103"/>
      <c r="WHO30" s="103"/>
      <c r="WHP30" s="103"/>
      <c r="WHQ30" s="103"/>
      <c r="WHR30" s="103"/>
      <c r="WHS30" s="103"/>
      <c r="WHT30" s="103"/>
      <c r="WHU30" s="103"/>
      <c r="WHV30" s="103"/>
      <c r="WHW30" s="103"/>
      <c r="WHX30" s="103"/>
      <c r="WHY30" s="103"/>
      <c r="WHZ30" s="103"/>
      <c r="WIA30" s="103"/>
      <c r="WIB30" s="103"/>
      <c r="WIC30" s="103"/>
      <c r="WID30" s="103"/>
      <c r="WIE30" s="103"/>
      <c r="WIF30" s="103"/>
      <c r="WIG30" s="103"/>
      <c r="WIH30" s="103"/>
      <c r="WII30" s="103"/>
      <c r="WIJ30" s="103"/>
      <c r="WIK30" s="103"/>
      <c r="WIL30" s="103"/>
      <c r="WIM30" s="103"/>
      <c r="WIN30" s="103"/>
      <c r="WIO30" s="103"/>
      <c r="WIP30" s="103"/>
      <c r="WIQ30" s="103"/>
      <c r="WIR30" s="103"/>
      <c r="WIS30" s="103"/>
      <c r="WIT30" s="103"/>
      <c r="WIU30" s="103"/>
      <c r="WIV30" s="103"/>
      <c r="WIW30" s="103"/>
      <c r="WIX30" s="103"/>
      <c r="WIY30" s="103"/>
      <c r="WIZ30" s="103"/>
      <c r="WJA30" s="103"/>
      <c r="WJB30" s="103"/>
      <c r="WJC30" s="103"/>
      <c r="WJD30" s="103"/>
      <c r="WJE30" s="103"/>
      <c r="WJF30" s="103"/>
      <c r="WJG30" s="103"/>
      <c r="WJH30" s="103"/>
      <c r="WJI30" s="103"/>
      <c r="WJJ30" s="103"/>
      <c r="WJK30" s="103"/>
      <c r="WJL30" s="103"/>
      <c r="WJM30" s="103"/>
      <c r="WJN30" s="103"/>
      <c r="WJO30" s="103"/>
      <c r="WJP30" s="103"/>
      <c r="WJQ30" s="103"/>
      <c r="WJR30" s="103"/>
      <c r="WJS30" s="103"/>
      <c r="WJT30" s="103"/>
      <c r="WJU30" s="103"/>
      <c r="WJV30" s="103"/>
      <c r="WJW30" s="103"/>
      <c r="WJX30" s="103"/>
      <c r="WJY30" s="103"/>
      <c r="WJZ30" s="103"/>
      <c r="WKA30" s="103"/>
      <c r="WKB30" s="103"/>
      <c r="WKC30" s="103"/>
      <c r="WKD30" s="103"/>
      <c r="WKE30" s="103"/>
      <c r="WKF30" s="103"/>
      <c r="WKG30" s="103"/>
      <c r="WKH30" s="103"/>
      <c r="WKI30" s="103"/>
      <c r="WKJ30" s="103"/>
      <c r="WKK30" s="103"/>
      <c r="WKL30" s="103"/>
      <c r="WKM30" s="103"/>
      <c r="WKN30" s="103"/>
      <c r="WKO30" s="103"/>
      <c r="WKP30" s="103"/>
      <c r="WKQ30" s="103"/>
      <c r="WKR30" s="103"/>
      <c r="WKS30" s="103"/>
      <c r="WKT30" s="103"/>
      <c r="WKU30" s="103"/>
      <c r="WKV30" s="103"/>
      <c r="WKW30" s="103"/>
      <c r="WKX30" s="103"/>
      <c r="WKY30" s="103"/>
      <c r="WKZ30" s="103"/>
      <c r="WLA30" s="103"/>
      <c r="WLB30" s="103"/>
      <c r="WLC30" s="103"/>
      <c r="WLD30" s="103"/>
      <c r="WLE30" s="103"/>
      <c r="WLF30" s="103"/>
      <c r="WLG30" s="103"/>
      <c r="WLH30" s="103"/>
      <c r="WLI30" s="103"/>
      <c r="WLJ30" s="103"/>
      <c r="WLK30" s="103"/>
      <c r="WLL30" s="103"/>
      <c r="WLM30" s="103"/>
      <c r="WLN30" s="103"/>
      <c r="WLO30" s="103"/>
      <c r="WLP30" s="103"/>
      <c r="WLQ30" s="103"/>
      <c r="WLR30" s="103"/>
      <c r="WLS30" s="103"/>
      <c r="WLT30" s="103"/>
      <c r="WLU30" s="103"/>
      <c r="WLV30" s="103"/>
      <c r="WLW30" s="103"/>
      <c r="WLX30" s="103"/>
      <c r="WLY30" s="103"/>
      <c r="WLZ30" s="103"/>
      <c r="WMA30" s="103"/>
      <c r="WMB30" s="103"/>
      <c r="WMC30" s="103"/>
      <c r="WMD30" s="103"/>
      <c r="WME30" s="103"/>
      <c r="WMF30" s="103"/>
      <c r="WMG30" s="103"/>
      <c r="WMH30" s="103"/>
      <c r="WMI30" s="103"/>
      <c r="WMJ30" s="103"/>
      <c r="WMK30" s="103"/>
      <c r="WML30" s="103"/>
      <c r="WMM30" s="103"/>
      <c r="WMN30" s="103"/>
      <c r="WMO30" s="103"/>
      <c r="WMP30" s="103"/>
      <c r="WMQ30" s="103"/>
      <c r="WMR30" s="103"/>
      <c r="WMS30" s="103"/>
      <c r="WMT30" s="103"/>
      <c r="WMU30" s="103"/>
      <c r="WMV30" s="103"/>
      <c r="WMW30" s="103"/>
      <c r="WMX30" s="103"/>
      <c r="WMY30" s="103"/>
      <c r="WMZ30" s="103"/>
      <c r="WNA30" s="103"/>
      <c r="WNB30" s="103"/>
      <c r="WNC30" s="103"/>
      <c r="WND30" s="103"/>
      <c r="WNE30" s="103"/>
      <c r="WNF30" s="103"/>
      <c r="WNG30" s="103"/>
      <c r="WNH30" s="103"/>
      <c r="WNI30" s="103"/>
      <c r="WNJ30" s="103"/>
      <c r="WNK30" s="103"/>
      <c r="WNL30" s="103"/>
      <c r="WNM30" s="103"/>
      <c r="WNN30" s="103"/>
      <c r="WNO30" s="103"/>
      <c r="WNP30" s="103"/>
      <c r="WNQ30" s="103"/>
      <c r="WNR30" s="103"/>
      <c r="WNS30" s="103"/>
      <c r="WNT30" s="103"/>
      <c r="WNU30" s="103"/>
      <c r="WNV30" s="103"/>
      <c r="WNW30" s="103"/>
      <c r="WNX30" s="103"/>
      <c r="WNY30" s="103"/>
      <c r="WNZ30" s="103"/>
      <c r="WOA30" s="103"/>
      <c r="WOB30" s="103"/>
      <c r="WOC30" s="103"/>
      <c r="WOD30" s="103"/>
      <c r="WOE30" s="103"/>
      <c r="WOF30" s="103"/>
      <c r="WOG30" s="103"/>
      <c r="WOH30" s="103"/>
      <c r="WOI30" s="103"/>
      <c r="WOJ30" s="103"/>
      <c r="WOK30" s="103"/>
      <c r="WOL30" s="103"/>
      <c r="WOM30" s="103"/>
      <c r="WON30" s="103"/>
      <c r="WOO30" s="103"/>
      <c r="WOP30" s="103"/>
      <c r="WOQ30" s="103"/>
      <c r="WOR30" s="103"/>
      <c r="WOS30" s="103"/>
      <c r="WOT30" s="103"/>
      <c r="WOU30" s="103"/>
      <c r="WOV30" s="103"/>
      <c r="WOW30" s="103"/>
      <c r="WOX30" s="103"/>
      <c r="WOY30" s="103"/>
      <c r="WOZ30" s="103"/>
      <c r="WPA30" s="103"/>
      <c r="WPB30" s="103"/>
      <c r="WPC30" s="103"/>
      <c r="WPD30" s="103"/>
      <c r="WPE30" s="103"/>
      <c r="WPF30" s="103"/>
      <c r="WPG30" s="103"/>
      <c r="WPH30" s="103"/>
      <c r="WPI30" s="103"/>
      <c r="WPJ30" s="103"/>
      <c r="WPK30" s="103"/>
      <c r="WPL30" s="103"/>
      <c r="WPM30" s="103"/>
      <c r="WPN30" s="103"/>
      <c r="WPO30" s="103"/>
      <c r="WPP30" s="103"/>
      <c r="WPQ30" s="103"/>
      <c r="WPR30" s="103"/>
      <c r="WPS30" s="103"/>
      <c r="WPT30" s="103"/>
      <c r="WPU30" s="103"/>
      <c r="WPV30" s="103"/>
      <c r="WPW30" s="103"/>
      <c r="WPX30" s="103"/>
      <c r="WPY30" s="103"/>
      <c r="WPZ30" s="103"/>
      <c r="WQA30" s="103"/>
      <c r="WQB30" s="103"/>
      <c r="WQC30" s="103"/>
      <c r="WQD30" s="103"/>
      <c r="WQE30" s="103"/>
      <c r="WQF30" s="103"/>
      <c r="WQG30" s="103"/>
      <c r="WQH30" s="103"/>
      <c r="WQI30" s="103"/>
      <c r="WQJ30" s="103"/>
      <c r="WQK30" s="103"/>
      <c r="WQL30" s="103"/>
      <c r="WQM30" s="103"/>
      <c r="WQN30" s="103"/>
      <c r="WQO30" s="103"/>
      <c r="WQP30" s="103"/>
      <c r="WQQ30" s="103"/>
      <c r="WQR30" s="103"/>
      <c r="WQS30" s="103"/>
      <c r="WQT30" s="103"/>
      <c r="WQU30" s="103"/>
      <c r="WQV30" s="103"/>
      <c r="WQW30" s="103"/>
      <c r="WQX30" s="103"/>
      <c r="WQY30" s="103"/>
      <c r="WQZ30" s="103"/>
      <c r="WRA30" s="103"/>
      <c r="WRB30" s="103"/>
      <c r="WRC30" s="103"/>
      <c r="WRD30" s="103"/>
      <c r="WRE30" s="103"/>
      <c r="WRF30" s="103"/>
      <c r="WRG30" s="103"/>
      <c r="WRH30" s="103"/>
      <c r="WRI30" s="103"/>
      <c r="WRJ30" s="103"/>
      <c r="WRK30" s="103"/>
      <c r="WRL30" s="103"/>
      <c r="WRM30" s="103"/>
      <c r="WRN30" s="103"/>
      <c r="WRO30" s="103"/>
      <c r="WRP30" s="103"/>
      <c r="WRQ30" s="103"/>
      <c r="WRR30" s="103"/>
      <c r="WRS30" s="103"/>
      <c r="WRT30" s="103"/>
      <c r="WRU30" s="103"/>
      <c r="WRV30" s="103"/>
      <c r="WRW30" s="103"/>
      <c r="WRX30" s="103"/>
      <c r="WRY30" s="103"/>
      <c r="WRZ30" s="103"/>
      <c r="WSA30" s="103"/>
      <c r="WSB30" s="103"/>
      <c r="WSC30" s="103"/>
      <c r="WSD30" s="103"/>
      <c r="WSE30" s="103"/>
      <c r="WSF30" s="103"/>
      <c r="WSG30" s="103"/>
      <c r="WSH30" s="103"/>
      <c r="WSI30" s="103"/>
      <c r="WSJ30" s="103"/>
      <c r="WSK30" s="103"/>
      <c r="WSL30" s="103"/>
      <c r="WSM30" s="103"/>
      <c r="WSN30" s="103"/>
      <c r="WSO30" s="103"/>
      <c r="WSP30" s="103"/>
      <c r="WSQ30" s="103"/>
      <c r="WSR30" s="103"/>
      <c r="WSS30" s="103"/>
      <c r="WST30" s="103"/>
      <c r="WSU30" s="103"/>
      <c r="WSV30" s="103"/>
      <c r="WSW30" s="103"/>
      <c r="WSX30" s="103"/>
      <c r="WSY30" s="103"/>
      <c r="WSZ30" s="103"/>
      <c r="WTA30" s="103"/>
      <c r="WTB30" s="103"/>
      <c r="WTC30" s="103"/>
      <c r="WTD30" s="103"/>
      <c r="WTE30" s="103"/>
      <c r="WTF30" s="103"/>
      <c r="WTG30" s="103"/>
      <c r="WTH30" s="103"/>
      <c r="WTI30" s="103"/>
      <c r="WTJ30" s="103"/>
      <c r="WTK30" s="103"/>
      <c r="WTL30" s="103"/>
      <c r="WTM30" s="103"/>
      <c r="WTN30" s="103"/>
      <c r="WTO30" s="103"/>
      <c r="WTP30" s="103"/>
      <c r="WTQ30" s="103"/>
      <c r="WTR30" s="103"/>
      <c r="WTS30" s="103"/>
      <c r="WTT30" s="103"/>
      <c r="WTU30" s="103"/>
      <c r="WTV30" s="103"/>
      <c r="WTW30" s="103"/>
      <c r="WTX30" s="103"/>
      <c r="WTY30" s="103"/>
      <c r="WTZ30" s="103"/>
      <c r="WUA30" s="103"/>
      <c r="WUB30" s="103"/>
      <c r="WUC30" s="103"/>
      <c r="WUD30" s="103"/>
      <c r="WUE30" s="103"/>
      <c r="WUF30" s="103"/>
      <c r="WUG30" s="103"/>
      <c r="WUH30" s="103"/>
      <c r="WUI30" s="103"/>
      <c r="WUJ30" s="103"/>
      <c r="WUK30" s="103"/>
      <c r="WUL30" s="103"/>
      <c r="WUM30" s="103"/>
      <c r="WUN30" s="103"/>
      <c r="WUO30" s="103"/>
      <c r="WUP30" s="103"/>
      <c r="WUQ30" s="103"/>
      <c r="WUR30" s="103"/>
      <c r="WUS30" s="103"/>
      <c r="WUT30" s="103"/>
      <c r="WUU30" s="103"/>
      <c r="WUV30" s="103"/>
      <c r="WUW30" s="103"/>
      <c r="WUX30" s="103"/>
      <c r="WUY30" s="103"/>
      <c r="WUZ30" s="103"/>
      <c r="WVA30" s="103"/>
      <c r="WVB30" s="103"/>
      <c r="WVC30" s="103"/>
      <c r="WVD30" s="103"/>
      <c r="WVE30" s="103"/>
      <c r="WVF30" s="103"/>
      <c r="WVG30" s="103"/>
      <c r="WVH30" s="103"/>
      <c r="WVI30" s="103"/>
      <c r="WVJ30" s="103"/>
    </row>
    <row r="31" spans="1:16130" s="1386" customFormat="1" x14ac:dyDescent="0.2">
      <c r="A31" s="1453" t="s">
        <v>1418</v>
      </c>
      <c r="B31" s="1455" t="s">
        <v>177</v>
      </c>
      <c r="C31" s="1453" t="s">
        <v>1401</v>
      </c>
      <c r="D31" s="1453" t="s">
        <v>692</v>
      </c>
      <c r="E31" s="1454" t="s">
        <v>1398</v>
      </c>
      <c r="F31" s="1454" t="s">
        <v>178</v>
      </c>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JY31" s="103"/>
      <c r="JZ31" s="103"/>
      <c r="KA31" s="103"/>
      <c r="KB31" s="103"/>
      <c r="KC31" s="103"/>
      <c r="KD31" s="103"/>
      <c r="KE31" s="103"/>
      <c r="KF31" s="103"/>
      <c r="KG31" s="103"/>
      <c r="KH31" s="103"/>
      <c r="KI31" s="103"/>
      <c r="KJ31" s="103"/>
      <c r="KK31" s="103"/>
      <c r="KL31" s="103"/>
      <c r="KM31" s="103"/>
      <c r="KN31" s="103"/>
      <c r="KO31" s="103"/>
      <c r="KP31" s="103"/>
      <c r="KQ31" s="103"/>
      <c r="KR31" s="103"/>
      <c r="KS31" s="103"/>
      <c r="KT31" s="103"/>
      <c r="KU31" s="103"/>
      <c r="KV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D31" s="103"/>
      <c r="QE31" s="103"/>
      <c r="QF31" s="103"/>
      <c r="QG31" s="103"/>
      <c r="QH31" s="103"/>
      <c r="QI31" s="103"/>
      <c r="QJ31" s="103"/>
      <c r="QK31" s="103"/>
      <c r="QL31" s="103"/>
      <c r="QM31" s="103"/>
      <c r="QN31" s="103"/>
      <c r="QO31" s="103"/>
      <c r="QP31" s="103"/>
      <c r="QQ31" s="103"/>
      <c r="QR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S31" s="103"/>
      <c r="RT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TU31" s="103"/>
      <c r="TV31" s="103"/>
      <c r="TW31" s="103"/>
      <c r="TX31" s="103"/>
      <c r="TY31" s="103"/>
      <c r="TZ31" s="103"/>
      <c r="UA31" s="103"/>
      <c r="UB31" s="103"/>
      <c r="UC31" s="103"/>
      <c r="UD31" s="103"/>
      <c r="UE31" s="103"/>
      <c r="UF31" s="103"/>
      <c r="UG31" s="103"/>
      <c r="UH31" s="103"/>
      <c r="UI31" s="103"/>
      <c r="UJ31" s="103"/>
      <c r="UK31" s="103"/>
      <c r="UL31" s="103"/>
      <c r="UM31" s="103"/>
      <c r="UN31" s="103"/>
      <c r="UO31" s="103"/>
      <c r="UP31" s="103"/>
      <c r="UQ31" s="103"/>
      <c r="UR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ZZ31" s="103"/>
      <c r="AAA31" s="103"/>
      <c r="AAB31" s="103"/>
      <c r="AAC31" s="103"/>
      <c r="AAD31" s="103"/>
      <c r="AAE31" s="103"/>
      <c r="AAF31" s="103"/>
      <c r="AAG31" s="103"/>
      <c r="AAH31" s="103"/>
      <c r="AAI31" s="103"/>
      <c r="AAJ31" s="103"/>
      <c r="AAK31" s="103"/>
      <c r="AAL31" s="103"/>
      <c r="AAM31" s="103"/>
      <c r="AAN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O31" s="103"/>
      <c r="ABP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DQ31" s="103"/>
      <c r="ADR31" s="103"/>
      <c r="ADS31" s="103"/>
      <c r="ADT31" s="103"/>
      <c r="ADU31" s="103"/>
      <c r="ADV31" s="103"/>
      <c r="ADW31" s="103"/>
      <c r="ADX31" s="103"/>
      <c r="ADY31" s="103"/>
      <c r="ADZ31" s="103"/>
      <c r="AEA31" s="103"/>
      <c r="AEB31" s="103"/>
      <c r="AEC31" s="103"/>
      <c r="AED31" s="103"/>
      <c r="AEE31" s="103"/>
      <c r="AEF31" s="103"/>
      <c r="AEG31" s="103"/>
      <c r="AEH31" s="103"/>
      <c r="AEI31" s="103"/>
      <c r="AEJ31" s="103"/>
      <c r="AEK31" s="103"/>
      <c r="AEL31" s="103"/>
      <c r="AEM31" s="103"/>
      <c r="AEN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JV31" s="103"/>
      <c r="AJW31" s="103"/>
      <c r="AJX31" s="103"/>
      <c r="AJY31" s="103"/>
      <c r="AJZ31" s="103"/>
      <c r="AKA31" s="103"/>
      <c r="AKB31" s="103"/>
      <c r="AKC31" s="103"/>
      <c r="AKD31" s="103"/>
      <c r="AKE31" s="103"/>
      <c r="AKF31" s="103"/>
      <c r="AKG31" s="103"/>
      <c r="AKH31" s="103"/>
      <c r="AKI31" s="103"/>
      <c r="AKJ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K31" s="103"/>
      <c r="ALL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c r="AMM31" s="103"/>
      <c r="AMN31" s="103"/>
      <c r="AMO31" s="103"/>
      <c r="AMP31" s="103"/>
      <c r="AMQ31" s="103"/>
      <c r="AMR31" s="103"/>
      <c r="AMS31" s="103"/>
      <c r="AMT31" s="103"/>
      <c r="AMU31" s="103"/>
      <c r="AMV31" s="103"/>
      <c r="AMW31" s="103"/>
      <c r="AMX31" s="103"/>
      <c r="AMY31" s="103"/>
      <c r="AMZ31" s="103"/>
      <c r="ANA31" s="103"/>
      <c r="ANB31" s="103"/>
      <c r="ANC31" s="103"/>
      <c r="AND31" s="103"/>
      <c r="ANE31" s="103"/>
      <c r="ANF31" s="103"/>
      <c r="ANG31" s="103"/>
      <c r="ANH31" s="103"/>
      <c r="ANI31" s="103"/>
      <c r="ANJ31" s="103"/>
      <c r="ANK31" s="103"/>
      <c r="ANL31" s="103"/>
      <c r="ANM31" s="103"/>
      <c r="ANN31" s="103"/>
      <c r="ANO31" s="103"/>
      <c r="ANP31" s="103"/>
      <c r="ANQ31" s="103"/>
      <c r="ANR31" s="103"/>
      <c r="ANS31" s="103"/>
      <c r="ANT31" s="103"/>
      <c r="ANU31" s="103"/>
      <c r="ANV31" s="103"/>
      <c r="ANW31" s="103"/>
      <c r="ANX31" s="103"/>
      <c r="ANY31" s="103"/>
      <c r="ANZ31" s="103"/>
      <c r="AOA31" s="103"/>
      <c r="AOB31" s="103"/>
      <c r="AOC31" s="103"/>
      <c r="AOD31" s="103"/>
      <c r="AOE31" s="103"/>
      <c r="AOF31" s="103"/>
      <c r="AOG31" s="103"/>
      <c r="AOH31" s="103"/>
      <c r="AOI31" s="103"/>
      <c r="AOJ31" s="103"/>
      <c r="AOK31" s="103"/>
      <c r="AOL31" s="103"/>
      <c r="AOM31" s="103"/>
      <c r="AON31" s="103"/>
      <c r="AOO31" s="103"/>
      <c r="AOP31" s="103"/>
      <c r="AOQ31" s="103"/>
      <c r="AOR31" s="103"/>
      <c r="AOS31" s="103"/>
      <c r="AOT31" s="103"/>
      <c r="AOU31" s="103"/>
      <c r="AOV31" s="103"/>
      <c r="AOW31" s="103"/>
      <c r="AOX31" s="103"/>
      <c r="AOY31" s="103"/>
      <c r="AOZ31" s="103"/>
      <c r="APA31" s="103"/>
      <c r="APB31" s="103"/>
      <c r="APC31" s="103"/>
      <c r="APD31" s="103"/>
      <c r="APE31" s="103"/>
      <c r="APF31" s="103"/>
      <c r="APG31" s="103"/>
      <c r="APH31" s="103"/>
      <c r="API31" s="103"/>
      <c r="APJ31" s="103"/>
      <c r="APK31" s="103"/>
      <c r="APL31" s="103"/>
      <c r="APM31" s="103"/>
      <c r="APN31" s="103"/>
      <c r="APO31" s="103"/>
      <c r="APP31" s="103"/>
      <c r="APQ31" s="103"/>
      <c r="APR31" s="103"/>
      <c r="APS31" s="103"/>
      <c r="APT31" s="103"/>
      <c r="APU31" s="103"/>
      <c r="APV31" s="103"/>
      <c r="APW31" s="103"/>
      <c r="APX31" s="103"/>
      <c r="APY31" s="103"/>
      <c r="APZ31" s="103"/>
      <c r="AQA31" s="103"/>
      <c r="AQB31" s="103"/>
      <c r="AQC31" s="103"/>
      <c r="AQD31" s="103"/>
      <c r="AQE31" s="103"/>
      <c r="AQF31" s="103"/>
      <c r="AQG31" s="103"/>
      <c r="AQH31" s="103"/>
      <c r="AQI31" s="103"/>
      <c r="AQJ31" s="103"/>
      <c r="AQK31" s="103"/>
      <c r="AQL31" s="103"/>
      <c r="AQM31" s="103"/>
      <c r="AQN31" s="103"/>
      <c r="AQO31" s="103"/>
      <c r="AQP31" s="103"/>
      <c r="AQQ31" s="103"/>
      <c r="AQR31" s="103"/>
      <c r="AQS31" s="103"/>
      <c r="AQT31" s="103"/>
      <c r="AQU31" s="103"/>
      <c r="AQV31" s="103"/>
      <c r="AQW31" s="103"/>
      <c r="AQX31" s="103"/>
      <c r="AQY31" s="103"/>
      <c r="AQZ31" s="103"/>
      <c r="ARA31" s="103"/>
      <c r="ARB31" s="103"/>
      <c r="ARC31" s="103"/>
      <c r="ARD31" s="103"/>
      <c r="ARE31" s="103"/>
      <c r="ARF31" s="103"/>
      <c r="ARG31" s="103"/>
      <c r="ARH31" s="103"/>
      <c r="ARI31" s="103"/>
      <c r="ARJ31" s="103"/>
      <c r="ARK31" s="103"/>
      <c r="ARL31" s="103"/>
      <c r="ARM31" s="103"/>
      <c r="ARN31" s="103"/>
      <c r="ARO31" s="103"/>
      <c r="ARP31" s="103"/>
      <c r="ARQ31" s="103"/>
      <c r="ARR31" s="103"/>
      <c r="ARS31" s="103"/>
      <c r="ART31" s="103"/>
      <c r="ARU31" s="103"/>
      <c r="ARV31" s="103"/>
      <c r="ARW31" s="103"/>
      <c r="ARX31" s="103"/>
      <c r="ARY31" s="103"/>
      <c r="ARZ31" s="103"/>
      <c r="ASA31" s="103"/>
      <c r="ASB31" s="103"/>
      <c r="ASC31" s="103"/>
      <c r="ASD31" s="103"/>
      <c r="ASE31" s="103"/>
      <c r="ASF31" s="103"/>
      <c r="ASG31" s="103"/>
      <c r="ASH31" s="103"/>
      <c r="ASI31" s="103"/>
      <c r="ASJ31" s="103"/>
      <c r="ASK31" s="103"/>
      <c r="ASL31" s="103"/>
      <c r="ASM31" s="103"/>
      <c r="ASN31" s="103"/>
      <c r="ASO31" s="103"/>
      <c r="ASP31" s="103"/>
      <c r="ASQ31" s="103"/>
      <c r="ASR31" s="103"/>
      <c r="ASS31" s="103"/>
      <c r="AST31" s="103"/>
      <c r="ASU31" s="103"/>
      <c r="ASV31" s="103"/>
      <c r="ASW31" s="103"/>
      <c r="ASX31" s="103"/>
      <c r="ASY31" s="103"/>
      <c r="ASZ31" s="103"/>
      <c r="ATA31" s="103"/>
      <c r="ATB31" s="103"/>
      <c r="ATC31" s="103"/>
      <c r="ATD31" s="103"/>
      <c r="ATE31" s="103"/>
      <c r="ATF31" s="103"/>
      <c r="ATG31" s="103"/>
      <c r="ATH31" s="103"/>
      <c r="ATI31" s="103"/>
      <c r="ATJ31" s="103"/>
      <c r="ATK31" s="103"/>
      <c r="ATL31" s="103"/>
      <c r="ATM31" s="103"/>
      <c r="ATN31" s="103"/>
      <c r="ATO31" s="103"/>
      <c r="ATP31" s="103"/>
      <c r="ATQ31" s="103"/>
      <c r="ATR31" s="103"/>
      <c r="ATS31" s="103"/>
      <c r="ATT31" s="103"/>
      <c r="ATU31" s="103"/>
      <c r="ATV31" s="103"/>
      <c r="ATW31" s="103"/>
      <c r="ATX31" s="103"/>
      <c r="ATY31" s="103"/>
      <c r="ATZ31" s="103"/>
      <c r="AUA31" s="103"/>
      <c r="AUB31" s="103"/>
      <c r="AUC31" s="103"/>
      <c r="AUD31" s="103"/>
      <c r="AUE31" s="103"/>
      <c r="AUF31" s="103"/>
      <c r="AUG31" s="103"/>
      <c r="AUH31" s="103"/>
      <c r="AUI31" s="103"/>
      <c r="AUJ31" s="103"/>
      <c r="AUK31" s="103"/>
      <c r="AUL31" s="103"/>
      <c r="AUM31" s="103"/>
      <c r="AUN31" s="103"/>
      <c r="AUO31" s="103"/>
      <c r="AUP31" s="103"/>
      <c r="AUQ31" s="103"/>
      <c r="AUR31" s="103"/>
      <c r="AUS31" s="103"/>
      <c r="AUT31" s="103"/>
      <c r="AUU31" s="103"/>
      <c r="AUV31" s="103"/>
      <c r="AUW31" s="103"/>
      <c r="AUX31" s="103"/>
      <c r="AUY31" s="103"/>
      <c r="AUZ31" s="103"/>
      <c r="AVA31" s="103"/>
      <c r="AVB31" s="103"/>
      <c r="AVC31" s="103"/>
      <c r="AVD31" s="103"/>
      <c r="AVE31" s="103"/>
      <c r="AVF31" s="103"/>
      <c r="AVG31" s="103"/>
      <c r="AVH31" s="103"/>
      <c r="AVI31" s="103"/>
      <c r="AVJ31" s="103"/>
      <c r="AVK31" s="103"/>
      <c r="AVL31" s="103"/>
      <c r="AVM31" s="103"/>
      <c r="AVN31" s="103"/>
      <c r="AVO31" s="103"/>
      <c r="AVP31" s="103"/>
      <c r="AVQ31" s="103"/>
      <c r="AVR31" s="103"/>
      <c r="AVS31" s="103"/>
      <c r="AVT31" s="103"/>
      <c r="AVU31" s="103"/>
      <c r="AVV31" s="103"/>
      <c r="AVW31" s="103"/>
      <c r="AVX31" s="103"/>
      <c r="AVY31" s="103"/>
      <c r="AVZ31" s="103"/>
      <c r="AWA31" s="103"/>
      <c r="AWB31" s="103"/>
      <c r="AWC31" s="103"/>
      <c r="AWD31" s="103"/>
      <c r="AWE31" s="103"/>
      <c r="AWF31" s="103"/>
      <c r="AWG31" s="103"/>
      <c r="AWH31" s="103"/>
      <c r="AWI31" s="103"/>
      <c r="AWJ31" s="103"/>
      <c r="AWK31" s="103"/>
      <c r="AWL31" s="103"/>
      <c r="AWM31" s="103"/>
      <c r="AWN31" s="103"/>
      <c r="AWO31" s="103"/>
      <c r="AWP31" s="103"/>
      <c r="AWQ31" s="103"/>
      <c r="AWR31" s="103"/>
      <c r="AWS31" s="103"/>
      <c r="AWT31" s="103"/>
      <c r="AWU31" s="103"/>
      <c r="AWV31" s="103"/>
      <c r="AWW31" s="103"/>
      <c r="AWX31" s="103"/>
      <c r="AWY31" s="103"/>
      <c r="AWZ31" s="103"/>
      <c r="AXA31" s="103"/>
      <c r="AXB31" s="103"/>
      <c r="AXC31" s="103"/>
      <c r="AXD31" s="103"/>
      <c r="AXE31" s="103"/>
      <c r="AXF31" s="103"/>
      <c r="AXG31" s="103"/>
      <c r="AXH31" s="103"/>
      <c r="AXI31" s="103"/>
      <c r="AXJ31" s="103"/>
      <c r="AXK31" s="103"/>
      <c r="AXL31" s="103"/>
      <c r="AXM31" s="103"/>
      <c r="AXN31" s="103"/>
      <c r="AXO31" s="103"/>
      <c r="AXP31" s="103"/>
      <c r="AXQ31" s="103"/>
      <c r="AXR31" s="103"/>
      <c r="AXS31" s="103"/>
      <c r="AXT31" s="103"/>
      <c r="AXU31" s="103"/>
      <c r="AXV31" s="103"/>
      <c r="AXW31" s="103"/>
      <c r="AXX31" s="103"/>
      <c r="AXY31" s="103"/>
      <c r="AXZ31" s="103"/>
      <c r="AYA31" s="103"/>
      <c r="AYB31" s="103"/>
      <c r="AYC31" s="103"/>
      <c r="AYD31" s="103"/>
      <c r="AYE31" s="103"/>
      <c r="AYF31" s="103"/>
      <c r="AYG31" s="103"/>
      <c r="AYH31" s="103"/>
      <c r="AYI31" s="103"/>
      <c r="AYJ31" s="103"/>
      <c r="AYK31" s="103"/>
      <c r="AYL31" s="103"/>
      <c r="AYM31" s="103"/>
      <c r="AYN31" s="103"/>
      <c r="AYO31" s="103"/>
      <c r="AYP31" s="103"/>
      <c r="AYQ31" s="103"/>
      <c r="AYR31" s="103"/>
      <c r="AYS31" s="103"/>
      <c r="AYT31" s="103"/>
      <c r="AYU31" s="103"/>
      <c r="AYV31" s="103"/>
      <c r="AYW31" s="103"/>
      <c r="AYX31" s="103"/>
      <c r="AYY31" s="103"/>
      <c r="AYZ31" s="103"/>
      <c r="AZA31" s="103"/>
      <c r="AZB31" s="103"/>
      <c r="AZC31" s="103"/>
      <c r="AZD31" s="103"/>
      <c r="AZE31" s="103"/>
      <c r="AZF31" s="103"/>
      <c r="AZG31" s="103"/>
      <c r="AZH31" s="103"/>
      <c r="AZI31" s="103"/>
      <c r="AZJ31" s="103"/>
      <c r="AZK31" s="103"/>
      <c r="AZL31" s="103"/>
      <c r="AZM31" s="103"/>
      <c r="AZN31" s="103"/>
      <c r="AZO31" s="103"/>
      <c r="AZP31" s="103"/>
      <c r="AZQ31" s="103"/>
      <c r="AZR31" s="103"/>
      <c r="AZS31" s="103"/>
      <c r="AZT31" s="103"/>
      <c r="AZU31" s="103"/>
      <c r="AZV31" s="103"/>
      <c r="AZW31" s="103"/>
      <c r="AZX31" s="103"/>
      <c r="AZY31" s="103"/>
      <c r="AZZ31" s="103"/>
      <c r="BAA31" s="103"/>
      <c r="BAB31" s="103"/>
      <c r="BAC31" s="103"/>
      <c r="BAD31" s="103"/>
      <c r="BAE31" s="103"/>
      <c r="BAF31" s="103"/>
      <c r="BAG31" s="103"/>
      <c r="BAH31" s="103"/>
      <c r="BAI31" s="103"/>
      <c r="BAJ31" s="103"/>
      <c r="BAK31" s="103"/>
      <c r="BAL31" s="103"/>
      <c r="BAM31" s="103"/>
      <c r="BAN31" s="103"/>
      <c r="BAO31" s="103"/>
      <c r="BAP31" s="103"/>
      <c r="BAQ31" s="103"/>
      <c r="BAR31" s="103"/>
      <c r="BAS31" s="103"/>
      <c r="BAT31" s="103"/>
      <c r="BAU31" s="103"/>
      <c r="BAV31" s="103"/>
      <c r="BAW31" s="103"/>
      <c r="BAX31" s="103"/>
      <c r="BAY31" s="103"/>
      <c r="BAZ31" s="103"/>
      <c r="BBA31" s="103"/>
      <c r="BBB31" s="103"/>
      <c r="BBC31" s="103"/>
      <c r="BBD31" s="103"/>
      <c r="BBE31" s="103"/>
      <c r="BBF31" s="103"/>
      <c r="BBG31" s="103"/>
      <c r="BBH31" s="103"/>
      <c r="BBI31" s="103"/>
      <c r="BBJ31" s="103"/>
      <c r="BBK31" s="103"/>
      <c r="BBL31" s="103"/>
      <c r="BBM31" s="103"/>
      <c r="BBN31" s="103"/>
      <c r="BBO31" s="103"/>
      <c r="BBP31" s="103"/>
      <c r="BBQ31" s="103"/>
      <c r="BBR31" s="103"/>
      <c r="BBS31" s="103"/>
      <c r="BBT31" s="103"/>
      <c r="BBU31" s="103"/>
      <c r="BBV31" s="103"/>
      <c r="BBW31" s="103"/>
      <c r="BBX31" s="103"/>
      <c r="BBY31" s="103"/>
      <c r="BBZ31" s="103"/>
      <c r="BCA31" s="103"/>
      <c r="BCB31" s="103"/>
      <c r="BCC31" s="103"/>
      <c r="BCD31" s="103"/>
      <c r="BCE31" s="103"/>
      <c r="BCF31" s="103"/>
      <c r="BCG31" s="103"/>
      <c r="BCH31" s="103"/>
      <c r="BCI31" s="103"/>
      <c r="BCJ31" s="103"/>
      <c r="BCK31" s="103"/>
      <c r="BCL31" s="103"/>
      <c r="BCM31" s="103"/>
      <c r="BCN31" s="103"/>
      <c r="BCO31" s="103"/>
      <c r="BCP31" s="103"/>
      <c r="BCQ31" s="103"/>
      <c r="BCR31" s="103"/>
      <c r="BCS31" s="103"/>
      <c r="BCT31" s="103"/>
      <c r="BCU31" s="103"/>
      <c r="BCV31" s="103"/>
      <c r="BCW31" s="103"/>
      <c r="BCX31" s="103"/>
      <c r="BCY31" s="103"/>
      <c r="BCZ31" s="103"/>
      <c r="BDA31" s="103"/>
      <c r="BDB31" s="103"/>
      <c r="BDC31" s="103"/>
      <c r="BDD31" s="103"/>
      <c r="BDE31" s="103"/>
      <c r="BDF31" s="103"/>
      <c r="BDG31" s="103"/>
      <c r="BDH31" s="103"/>
      <c r="BDI31" s="103"/>
      <c r="BDJ31" s="103"/>
      <c r="BDK31" s="103"/>
      <c r="BDL31" s="103"/>
      <c r="BDM31" s="103"/>
      <c r="BDN31" s="103"/>
      <c r="BDO31" s="103"/>
      <c r="BDP31" s="103"/>
      <c r="BDQ31" s="103"/>
      <c r="BDR31" s="103"/>
      <c r="BDS31" s="103"/>
      <c r="BDT31" s="103"/>
      <c r="BDU31" s="103"/>
      <c r="BDV31" s="103"/>
      <c r="BDW31" s="103"/>
      <c r="BDX31" s="103"/>
      <c r="BDY31" s="103"/>
      <c r="BDZ31" s="103"/>
      <c r="BEA31" s="103"/>
      <c r="BEB31" s="103"/>
      <c r="BEC31" s="103"/>
      <c r="BED31" s="103"/>
      <c r="BEE31" s="103"/>
      <c r="BEF31" s="103"/>
      <c r="BEG31" s="103"/>
      <c r="BEH31" s="103"/>
      <c r="BEI31" s="103"/>
      <c r="BEJ31" s="103"/>
      <c r="BEK31" s="103"/>
      <c r="BEL31" s="103"/>
      <c r="BEM31" s="103"/>
      <c r="BEN31" s="103"/>
      <c r="BEO31" s="103"/>
      <c r="BEP31" s="103"/>
      <c r="BEQ31" s="103"/>
      <c r="BER31" s="103"/>
      <c r="BES31" s="103"/>
      <c r="BET31" s="103"/>
      <c r="BEU31" s="103"/>
      <c r="BEV31" s="103"/>
      <c r="BEW31" s="103"/>
      <c r="BEX31" s="103"/>
      <c r="BEY31" s="103"/>
      <c r="BEZ31" s="103"/>
      <c r="BFA31" s="103"/>
      <c r="BFB31" s="103"/>
      <c r="BFC31" s="103"/>
      <c r="BFD31" s="103"/>
      <c r="BFE31" s="103"/>
      <c r="BFF31" s="103"/>
      <c r="BFG31" s="103"/>
      <c r="BFH31" s="103"/>
      <c r="BFI31" s="103"/>
      <c r="BFJ31" s="103"/>
      <c r="BFK31" s="103"/>
      <c r="BFL31" s="103"/>
      <c r="BFM31" s="103"/>
      <c r="BFN31" s="103"/>
      <c r="BFO31" s="103"/>
      <c r="BFP31" s="103"/>
      <c r="BFQ31" s="103"/>
      <c r="BFR31" s="103"/>
      <c r="BFS31" s="103"/>
      <c r="BFT31" s="103"/>
      <c r="BFU31" s="103"/>
      <c r="BFV31" s="103"/>
      <c r="BFW31" s="103"/>
      <c r="BFX31" s="103"/>
      <c r="BFY31" s="103"/>
      <c r="BFZ31" s="103"/>
      <c r="BGA31" s="103"/>
      <c r="BGB31" s="103"/>
      <c r="BGC31" s="103"/>
      <c r="BGD31" s="103"/>
      <c r="BGE31" s="103"/>
      <c r="BGF31" s="103"/>
      <c r="BGG31" s="103"/>
      <c r="BGH31" s="103"/>
      <c r="BGI31" s="103"/>
      <c r="BGJ31" s="103"/>
      <c r="BGK31" s="103"/>
      <c r="BGL31" s="103"/>
      <c r="BGM31" s="103"/>
      <c r="BGN31" s="103"/>
      <c r="BGO31" s="103"/>
      <c r="BGP31" s="103"/>
      <c r="BGQ31" s="103"/>
      <c r="BGR31" s="103"/>
      <c r="BGS31" s="103"/>
      <c r="BGT31" s="103"/>
      <c r="BGU31" s="103"/>
      <c r="BGV31" s="103"/>
      <c r="BGW31" s="103"/>
      <c r="BGX31" s="103"/>
      <c r="BGY31" s="103"/>
      <c r="BGZ31" s="103"/>
      <c r="BHA31" s="103"/>
      <c r="BHB31" s="103"/>
      <c r="BHC31" s="103"/>
      <c r="BHD31" s="103"/>
      <c r="BHE31" s="103"/>
      <c r="BHF31" s="103"/>
      <c r="BHG31" s="103"/>
      <c r="BHH31" s="103"/>
      <c r="BHI31" s="103"/>
      <c r="BHJ31" s="103"/>
      <c r="BHK31" s="103"/>
      <c r="BHL31" s="103"/>
      <c r="BHM31" s="103"/>
      <c r="BHN31" s="103"/>
      <c r="BHO31" s="103"/>
      <c r="BHP31" s="103"/>
      <c r="BHQ31" s="103"/>
      <c r="BHR31" s="103"/>
      <c r="BHS31" s="103"/>
      <c r="BHT31" s="103"/>
      <c r="BHU31" s="103"/>
      <c r="BHV31" s="103"/>
      <c r="BHW31" s="103"/>
      <c r="BHX31" s="103"/>
      <c r="BHY31" s="103"/>
      <c r="BHZ31" s="103"/>
      <c r="BIA31" s="103"/>
      <c r="BIB31" s="103"/>
      <c r="BIC31" s="103"/>
      <c r="BID31" s="103"/>
      <c r="BIE31" s="103"/>
      <c r="BIF31" s="103"/>
      <c r="BIG31" s="103"/>
      <c r="BIH31" s="103"/>
      <c r="BII31" s="103"/>
      <c r="BIJ31" s="103"/>
      <c r="BIK31" s="103"/>
      <c r="BIL31" s="103"/>
      <c r="BIM31" s="103"/>
      <c r="BIN31" s="103"/>
      <c r="BIO31" s="103"/>
      <c r="BIP31" s="103"/>
      <c r="BIQ31" s="103"/>
      <c r="BIR31" s="103"/>
      <c r="BIS31" s="103"/>
      <c r="BIT31" s="103"/>
      <c r="BIU31" s="103"/>
      <c r="BIV31" s="103"/>
      <c r="BIW31" s="103"/>
      <c r="BIX31" s="103"/>
      <c r="BIY31" s="103"/>
      <c r="BIZ31" s="103"/>
      <c r="BJA31" s="103"/>
      <c r="BJB31" s="103"/>
      <c r="BJC31" s="103"/>
      <c r="BJD31" s="103"/>
      <c r="BJE31" s="103"/>
      <c r="BJF31" s="103"/>
      <c r="BJG31" s="103"/>
      <c r="BJH31" s="103"/>
      <c r="BJI31" s="103"/>
      <c r="BJJ31" s="103"/>
      <c r="BJK31" s="103"/>
      <c r="BJL31" s="103"/>
      <c r="BJM31" s="103"/>
      <c r="BJN31" s="103"/>
      <c r="BJO31" s="103"/>
      <c r="BJP31" s="103"/>
      <c r="BJQ31" s="103"/>
      <c r="BJR31" s="103"/>
      <c r="BJS31" s="103"/>
      <c r="BJT31" s="103"/>
      <c r="BJU31" s="103"/>
      <c r="BJV31" s="103"/>
      <c r="BJW31" s="103"/>
      <c r="BJX31" s="103"/>
      <c r="BJY31" s="103"/>
      <c r="BJZ31" s="103"/>
      <c r="BKA31" s="103"/>
      <c r="BKB31" s="103"/>
      <c r="BKC31" s="103"/>
      <c r="BKD31" s="103"/>
      <c r="BKE31" s="103"/>
      <c r="BKF31" s="103"/>
      <c r="BKG31" s="103"/>
      <c r="BKH31" s="103"/>
      <c r="BKI31" s="103"/>
      <c r="BKJ31" s="103"/>
      <c r="BKK31" s="103"/>
      <c r="BKL31" s="103"/>
      <c r="BKM31" s="103"/>
      <c r="BKN31" s="103"/>
      <c r="BKO31" s="103"/>
      <c r="BKP31" s="103"/>
      <c r="BKQ31" s="103"/>
      <c r="BKR31" s="103"/>
      <c r="BKS31" s="103"/>
      <c r="BKT31" s="103"/>
      <c r="BKU31" s="103"/>
      <c r="BKV31" s="103"/>
      <c r="BKW31" s="103"/>
      <c r="BKX31" s="103"/>
      <c r="BKY31" s="103"/>
      <c r="BKZ31" s="103"/>
      <c r="BLA31" s="103"/>
      <c r="BLB31" s="103"/>
      <c r="BLC31" s="103"/>
      <c r="BLD31" s="103"/>
      <c r="BLE31" s="103"/>
      <c r="BLF31" s="103"/>
      <c r="BLG31" s="103"/>
      <c r="BLH31" s="103"/>
      <c r="BLI31" s="103"/>
      <c r="BLJ31" s="103"/>
      <c r="BLK31" s="103"/>
      <c r="BLL31" s="103"/>
      <c r="BLM31" s="103"/>
      <c r="BLN31" s="103"/>
      <c r="BLO31" s="103"/>
      <c r="BLP31" s="103"/>
      <c r="BLQ31" s="103"/>
      <c r="BLR31" s="103"/>
      <c r="BLS31" s="103"/>
      <c r="BLT31" s="103"/>
      <c r="BLU31" s="103"/>
      <c r="BLV31" s="103"/>
      <c r="BLW31" s="103"/>
      <c r="BLX31" s="103"/>
      <c r="BLY31" s="103"/>
      <c r="BLZ31" s="103"/>
      <c r="BMA31" s="103"/>
      <c r="BMB31" s="103"/>
      <c r="BMC31" s="103"/>
      <c r="BMD31" s="103"/>
      <c r="BME31" s="103"/>
      <c r="BMF31" s="103"/>
      <c r="BMG31" s="103"/>
      <c r="BMH31" s="103"/>
      <c r="BMI31" s="103"/>
      <c r="BMJ31" s="103"/>
      <c r="BMK31" s="103"/>
      <c r="BML31" s="103"/>
      <c r="BMM31" s="103"/>
      <c r="BMN31" s="103"/>
      <c r="BMO31" s="103"/>
      <c r="BMP31" s="103"/>
      <c r="BMQ31" s="103"/>
      <c r="BMR31" s="103"/>
      <c r="BMS31" s="103"/>
      <c r="BMT31" s="103"/>
      <c r="BMU31" s="103"/>
      <c r="BMV31" s="103"/>
      <c r="BMW31" s="103"/>
      <c r="BMX31" s="103"/>
      <c r="BMY31" s="103"/>
      <c r="BMZ31" s="103"/>
      <c r="BNA31" s="103"/>
      <c r="BNB31" s="103"/>
      <c r="BNC31" s="103"/>
      <c r="BND31" s="103"/>
      <c r="BNE31" s="103"/>
      <c r="BNF31" s="103"/>
      <c r="BNG31" s="103"/>
      <c r="BNH31" s="103"/>
      <c r="BNI31" s="103"/>
      <c r="BNJ31" s="103"/>
      <c r="BNK31" s="103"/>
      <c r="BNL31" s="103"/>
      <c r="BNM31" s="103"/>
      <c r="BNN31" s="103"/>
      <c r="BNO31" s="103"/>
      <c r="BNP31" s="103"/>
      <c r="BNQ31" s="103"/>
      <c r="BNR31" s="103"/>
      <c r="BNS31" s="103"/>
      <c r="BNT31" s="103"/>
      <c r="BNU31" s="103"/>
      <c r="BNV31" s="103"/>
      <c r="BNW31" s="103"/>
      <c r="BNX31" s="103"/>
      <c r="BNY31" s="103"/>
      <c r="BNZ31" s="103"/>
      <c r="BOA31" s="103"/>
      <c r="BOB31" s="103"/>
      <c r="BOC31" s="103"/>
      <c r="BOD31" s="103"/>
      <c r="BOE31" s="103"/>
      <c r="BOF31" s="103"/>
      <c r="BOG31" s="103"/>
      <c r="BOH31" s="103"/>
      <c r="BOI31" s="103"/>
      <c r="BOJ31" s="103"/>
      <c r="BOK31" s="103"/>
      <c r="BOL31" s="103"/>
      <c r="BOM31" s="103"/>
      <c r="BON31" s="103"/>
      <c r="BOO31" s="103"/>
      <c r="BOP31" s="103"/>
      <c r="BOQ31" s="103"/>
      <c r="BOR31" s="103"/>
      <c r="BOS31" s="103"/>
      <c r="BOT31" s="103"/>
      <c r="BOU31" s="103"/>
      <c r="BOV31" s="103"/>
      <c r="BOW31" s="103"/>
      <c r="BOX31" s="103"/>
      <c r="BOY31" s="103"/>
      <c r="BOZ31" s="103"/>
      <c r="BPA31" s="103"/>
      <c r="BPB31" s="103"/>
      <c r="BPC31" s="103"/>
      <c r="BPD31" s="103"/>
      <c r="BPE31" s="103"/>
      <c r="BPF31" s="103"/>
      <c r="BPG31" s="103"/>
      <c r="BPH31" s="103"/>
      <c r="BPI31" s="103"/>
      <c r="BPJ31" s="103"/>
      <c r="BPK31" s="103"/>
      <c r="BPL31" s="103"/>
      <c r="BPM31" s="103"/>
      <c r="BPN31" s="103"/>
      <c r="BPO31" s="103"/>
      <c r="BPP31" s="103"/>
      <c r="BPQ31" s="103"/>
      <c r="BPR31" s="103"/>
      <c r="BPS31" s="103"/>
      <c r="BPT31" s="103"/>
      <c r="BPU31" s="103"/>
      <c r="BPV31" s="103"/>
      <c r="BPW31" s="103"/>
      <c r="BPX31" s="103"/>
      <c r="BPY31" s="103"/>
      <c r="BPZ31" s="103"/>
      <c r="BQA31" s="103"/>
      <c r="BQB31" s="103"/>
      <c r="BQC31" s="103"/>
      <c r="BQD31" s="103"/>
      <c r="BQE31" s="103"/>
      <c r="BQF31" s="103"/>
      <c r="BQG31" s="103"/>
      <c r="BQH31" s="103"/>
      <c r="BQI31" s="103"/>
      <c r="BQJ31" s="103"/>
      <c r="BQK31" s="103"/>
      <c r="BQL31" s="103"/>
      <c r="BQM31" s="103"/>
      <c r="BQN31" s="103"/>
      <c r="BQO31" s="103"/>
      <c r="BQP31" s="103"/>
      <c r="BQQ31" s="103"/>
      <c r="BQR31" s="103"/>
      <c r="BQS31" s="103"/>
      <c r="BQT31" s="103"/>
      <c r="BQU31" s="103"/>
      <c r="BQV31" s="103"/>
      <c r="BQW31" s="103"/>
      <c r="BQX31" s="103"/>
      <c r="BQY31" s="103"/>
      <c r="BQZ31" s="103"/>
      <c r="BRA31" s="103"/>
      <c r="BRB31" s="103"/>
      <c r="BRC31" s="103"/>
      <c r="BRD31" s="103"/>
      <c r="BRE31" s="103"/>
      <c r="BRF31" s="103"/>
      <c r="BRG31" s="103"/>
      <c r="BRH31" s="103"/>
      <c r="BRI31" s="103"/>
      <c r="BRJ31" s="103"/>
      <c r="BRK31" s="103"/>
      <c r="BRL31" s="103"/>
      <c r="BRM31" s="103"/>
      <c r="BRN31" s="103"/>
      <c r="BRO31" s="103"/>
      <c r="BRP31" s="103"/>
      <c r="BRQ31" s="103"/>
      <c r="BRR31" s="103"/>
      <c r="BRS31" s="103"/>
      <c r="BRT31" s="103"/>
      <c r="BRU31" s="103"/>
      <c r="BRV31" s="103"/>
      <c r="BRW31" s="103"/>
      <c r="BRX31" s="103"/>
      <c r="BRY31" s="103"/>
      <c r="BRZ31" s="103"/>
      <c r="BSA31" s="103"/>
      <c r="BSB31" s="103"/>
      <c r="BSC31" s="103"/>
      <c r="BSD31" s="103"/>
      <c r="BSE31" s="103"/>
      <c r="BSF31" s="103"/>
      <c r="BSG31" s="103"/>
      <c r="BSH31" s="103"/>
      <c r="BSI31" s="103"/>
      <c r="BSJ31" s="103"/>
      <c r="BSK31" s="103"/>
      <c r="BSL31" s="103"/>
      <c r="BSM31" s="103"/>
      <c r="BSN31" s="103"/>
      <c r="BSO31" s="103"/>
      <c r="BSP31" s="103"/>
      <c r="BSQ31" s="103"/>
      <c r="BSR31" s="103"/>
      <c r="BSS31" s="103"/>
      <c r="BST31" s="103"/>
      <c r="BSU31" s="103"/>
      <c r="BSV31" s="103"/>
      <c r="BSW31" s="103"/>
      <c r="BSX31" s="103"/>
      <c r="BSY31" s="103"/>
      <c r="BSZ31" s="103"/>
      <c r="BTA31" s="103"/>
      <c r="BTB31" s="103"/>
      <c r="BTC31" s="103"/>
      <c r="BTD31" s="103"/>
      <c r="BTE31" s="103"/>
      <c r="BTF31" s="103"/>
      <c r="BTG31" s="103"/>
      <c r="BTH31" s="103"/>
      <c r="BTI31" s="103"/>
      <c r="BTJ31" s="103"/>
      <c r="BTK31" s="103"/>
      <c r="BTL31" s="103"/>
      <c r="BTM31" s="103"/>
      <c r="BTN31" s="103"/>
      <c r="BTO31" s="103"/>
      <c r="BTP31" s="103"/>
      <c r="BTQ31" s="103"/>
      <c r="BTR31" s="103"/>
      <c r="BTS31" s="103"/>
      <c r="BTT31" s="103"/>
      <c r="BTU31" s="103"/>
      <c r="BTV31" s="103"/>
      <c r="BTW31" s="103"/>
      <c r="BTX31" s="103"/>
      <c r="BTY31" s="103"/>
      <c r="BTZ31" s="103"/>
      <c r="BUA31" s="103"/>
      <c r="BUB31" s="103"/>
      <c r="BUC31" s="103"/>
      <c r="BUD31" s="103"/>
      <c r="BUE31" s="103"/>
      <c r="BUF31" s="103"/>
      <c r="BUG31" s="103"/>
      <c r="BUH31" s="103"/>
      <c r="BUI31" s="103"/>
      <c r="BUJ31" s="103"/>
      <c r="BUK31" s="103"/>
      <c r="BUL31" s="103"/>
      <c r="BUM31" s="103"/>
      <c r="BUN31" s="103"/>
      <c r="BUO31" s="103"/>
      <c r="BUP31" s="103"/>
      <c r="BUQ31" s="103"/>
      <c r="BUR31" s="103"/>
      <c r="BUS31" s="103"/>
      <c r="BUT31" s="103"/>
      <c r="BUU31" s="103"/>
      <c r="BUV31" s="103"/>
      <c r="BUW31" s="103"/>
      <c r="BUX31" s="103"/>
      <c r="BUY31" s="103"/>
      <c r="BUZ31" s="103"/>
      <c r="BVA31" s="103"/>
      <c r="BVB31" s="103"/>
      <c r="BVC31" s="103"/>
      <c r="BVD31" s="103"/>
      <c r="BVE31" s="103"/>
      <c r="BVF31" s="103"/>
      <c r="BVG31" s="103"/>
      <c r="BVH31" s="103"/>
      <c r="BVI31" s="103"/>
      <c r="BVJ31" s="103"/>
      <c r="BVK31" s="103"/>
      <c r="BVL31" s="103"/>
      <c r="BVM31" s="103"/>
      <c r="BVN31" s="103"/>
      <c r="BVO31" s="103"/>
      <c r="BVP31" s="103"/>
      <c r="BVQ31" s="103"/>
      <c r="BVR31" s="103"/>
      <c r="BVS31" s="103"/>
      <c r="BVT31" s="103"/>
      <c r="BVU31" s="103"/>
      <c r="BVV31" s="103"/>
      <c r="BVW31" s="103"/>
      <c r="BVX31" s="103"/>
      <c r="BVY31" s="103"/>
      <c r="BVZ31" s="103"/>
      <c r="BWA31" s="103"/>
      <c r="BWB31" s="103"/>
      <c r="BWC31" s="103"/>
      <c r="BWD31" s="103"/>
      <c r="BWE31" s="103"/>
      <c r="BWF31" s="103"/>
      <c r="BWG31" s="103"/>
      <c r="BWH31" s="103"/>
      <c r="BWI31" s="103"/>
      <c r="BWJ31" s="103"/>
      <c r="BWK31" s="103"/>
      <c r="BWL31" s="103"/>
      <c r="BWM31" s="103"/>
      <c r="BWN31" s="103"/>
      <c r="BWO31" s="103"/>
      <c r="BWP31" s="103"/>
      <c r="BWQ31" s="103"/>
      <c r="BWR31" s="103"/>
      <c r="BWS31" s="103"/>
      <c r="BWT31" s="103"/>
      <c r="BWU31" s="103"/>
      <c r="BWV31" s="103"/>
      <c r="BWW31" s="103"/>
      <c r="BWX31" s="103"/>
      <c r="BWY31" s="103"/>
      <c r="BWZ31" s="103"/>
      <c r="BXA31" s="103"/>
      <c r="BXB31" s="103"/>
      <c r="BXC31" s="103"/>
      <c r="BXD31" s="103"/>
      <c r="BXE31" s="103"/>
      <c r="BXF31" s="103"/>
      <c r="BXG31" s="103"/>
      <c r="BXH31" s="103"/>
      <c r="BXI31" s="103"/>
      <c r="BXJ31" s="103"/>
      <c r="BXK31" s="103"/>
      <c r="BXL31" s="103"/>
      <c r="BXM31" s="103"/>
      <c r="BXN31" s="103"/>
      <c r="BXO31" s="103"/>
      <c r="BXP31" s="103"/>
      <c r="BXQ31" s="103"/>
      <c r="BXR31" s="103"/>
      <c r="BXS31" s="103"/>
      <c r="BXT31" s="103"/>
      <c r="BXU31" s="103"/>
      <c r="BXV31" s="103"/>
      <c r="BXW31" s="103"/>
      <c r="BXX31" s="103"/>
      <c r="BXY31" s="103"/>
      <c r="BXZ31" s="103"/>
      <c r="BYA31" s="103"/>
      <c r="BYB31" s="103"/>
      <c r="BYC31" s="103"/>
      <c r="BYD31" s="103"/>
      <c r="BYE31" s="103"/>
      <c r="BYF31" s="103"/>
      <c r="BYG31" s="103"/>
      <c r="BYH31" s="103"/>
      <c r="BYI31" s="103"/>
      <c r="BYJ31" s="103"/>
      <c r="BYK31" s="103"/>
      <c r="BYL31" s="103"/>
      <c r="BYM31" s="103"/>
      <c r="BYN31" s="103"/>
      <c r="BYO31" s="103"/>
      <c r="BYP31" s="103"/>
      <c r="BYQ31" s="103"/>
      <c r="BYR31" s="103"/>
      <c r="BYS31" s="103"/>
      <c r="BYT31" s="103"/>
      <c r="BYU31" s="103"/>
      <c r="BYV31" s="103"/>
      <c r="BYW31" s="103"/>
      <c r="BYX31" s="103"/>
      <c r="BYY31" s="103"/>
      <c r="BYZ31" s="103"/>
      <c r="BZA31" s="103"/>
      <c r="BZB31" s="103"/>
      <c r="BZC31" s="103"/>
      <c r="BZD31" s="103"/>
      <c r="BZE31" s="103"/>
      <c r="BZF31" s="103"/>
      <c r="BZG31" s="103"/>
      <c r="BZH31" s="103"/>
      <c r="BZI31" s="103"/>
      <c r="BZJ31" s="103"/>
      <c r="BZK31" s="103"/>
      <c r="BZL31" s="103"/>
      <c r="BZM31" s="103"/>
      <c r="BZN31" s="103"/>
      <c r="BZO31" s="103"/>
      <c r="BZP31" s="103"/>
      <c r="BZQ31" s="103"/>
      <c r="BZR31" s="103"/>
      <c r="BZS31" s="103"/>
      <c r="BZT31" s="103"/>
      <c r="BZU31" s="103"/>
      <c r="BZV31" s="103"/>
      <c r="BZW31" s="103"/>
      <c r="BZX31" s="103"/>
      <c r="BZY31" s="103"/>
      <c r="BZZ31" s="103"/>
      <c r="CAA31" s="103"/>
      <c r="CAB31" s="103"/>
      <c r="CAC31" s="103"/>
      <c r="CAD31" s="103"/>
      <c r="CAE31" s="103"/>
      <c r="CAF31" s="103"/>
      <c r="CAG31" s="103"/>
      <c r="CAH31" s="103"/>
      <c r="CAI31" s="103"/>
      <c r="CAJ31" s="103"/>
      <c r="CAK31" s="103"/>
      <c r="CAL31" s="103"/>
      <c r="CAM31" s="103"/>
      <c r="CAN31" s="103"/>
      <c r="CAO31" s="103"/>
      <c r="CAP31" s="103"/>
      <c r="CAQ31" s="103"/>
      <c r="CAR31" s="103"/>
      <c r="CAS31" s="103"/>
      <c r="CAT31" s="103"/>
      <c r="CAU31" s="103"/>
      <c r="CAV31" s="103"/>
      <c r="CAW31" s="103"/>
      <c r="CAX31" s="103"/>
      <c r="CAY31" s="103"/>
      <c r="CAZ31" s="103"/>
      <c r="CBA31" s="103"/>
      <c r="CBB31" s="103"/>
      <c r="CBC31" s="103"/>
      <c r="CBD31" s="103"/>
      <c r="CBE31" s="103"/>
      <c r="CBF31" s="103"/>
      <c r="CBG31" s="103"/>
      <c r="CBH31" s="103"/>
      <c r="CBI31" s="103"/>
      <c r="CBJ31" s="103"/>
      <c r="CBK31" s="103"/>
      <c r="CBL31" s="103"/>
      <c r="CBM31" s="103"/>
      <c r="CBN31" s="103"/>
      <c r="CBO31" s="103"/>
      <c r="CBP31" s="103"/>
      <c r="CBQ31" s="103"/>
      <c r="CBR31" s="103"/>
      <c r="CBS31" s="103"/>
      <c r="CBT31" s="103"/>
      <c r="CBU31" s="103"/>
      <c r="CBV31" s="103"/>
      <c r="CBW31" s="103"/>
      <c r="CBX31" s="103"/>
      <c r="CBY31" s="103"/>
      <c r="CBZ31" s="103"/>
      <c r="CCA31" s="103"/>
      <c r="CCB31" s="103"/>
      <c r="CCC31" s="103"/>
      <c r="CCD31" s="103"/>
      <c r="CCE31" s="103"/>
      <c r="CCF31" s="103"/>
      <c r="CCG31" s="103"/>
      <c r="CCH31" s="103"/>
      <c r="CCI31" s="103"/>
      <c r="CCJ31" s="103"/>
      <c r="CCK31" s="103"/>
      <c r="CCL31" s="103"/>
      <c r="CCM31" s="103"/>
      <c r="CCN31" s="103"/>
      <c r="CCO31" s="103"/>
      <c r="CCP31" s="103"/>
      <c r="CCQ31" s="103"/>
      <c r="CCR31" s="103"/>
      <c r="CCS31" s="103"/>
      <c r="CCT31" s="103"/>
      <c r="CCU31" s="103"/>
      <c r="CCV31" s="103"/>
      <c r="CCW31" s="103"/>
      <c r="CCX31" s="103"/>
      <c r="CCY31" s="103"/>
      <c r="CCZ31" s="103"/>
      <c r="CDA31" s="103"/>
      <c r="CDB31" s="103"/>
      <c r="CDC31" s="103"/>
      <c r="CDD31" s="103"/>
      <c r="CDE31" s="103"/>
      <c r="CDF31" s="103"/>
      <c r="CDG31" s="103"/>
      <c r="CDH31" s="103"/>
      <c r="CDI31" s="103"/>
      <c r="CDJ31" s="103"/>
      <c r="CDK31" s="103"/>
      <c r="CDL31" s="103"/>
      <c r="CDM31" s="103"/>
      <c r="CDN31" s="103"/>
      <c r="CDO31" s="103"/>
      <c r="CDP31" s="103"/>
      <c r="CDQ31" s="103"/>
      <c r="CDR31" s="103"/>
      <c r="CDS31" s="103"/>
      <c r="CDT31" s="103"/>
      <c r="CDU31" s="103"/>
      <c r="CDV31" s="103"/>
      <c r="CDW31" s="103"/>
      <c r="CDX31" s="103"/>
      <c r="CDY31" s="103"/>
      <c r="CDZ31" s="103"/>
      <c r="CEA31" s="103"/>
      <c r="CEB31" s="103"/>
      <c r="CEC31" s="103"/>
      <c r="CED31" s="103"/>
      <c r="CEE31" s="103"/>
      <c r="CEF31" s="103"/>
      <c r="CEG31" s="103"/>
      <c r="CEH31" s="103"/>
      <c r="CEI31" s="103"/>
      <c r="CEJ31" s="103"/>
      <c r="CEK31" s="103"/>
      <c r="CEL31" s="103"/>
      <c r="CEM31" s="103"/>
      <c r="CEN31" s="103"/>
      <c r="CEO31" s="103"/>
      <c r="CEP31" s="103"/>
      <c r="CEQ31" s="103"/>
      <c r="CER31" s="103"/>
      <c r="CES31" s="103"/>
      <c r="CET31" s="103"/>
      <c r="CEU31" s="103"/>
      <c r="CEV31" s="103"/>
      <c r="CEW31" s="103"/>
      <c r="CEX31" s="103"/>
      <c r="CEY31" s="103"/>
      <c r="CEZ31" s="103"/>
      <c r="CFA31" s="103"/>
      <c r="CFB31" s="103"/>
      <c r="CFC31" s="103"/>
      <c r="CFD31" s="103"/>
      <c r="CFE31" s="103"/>
      <c r="CFF31" s="103"/>
      <c r="CFG31" s="103"/>
      <c r="CFH31" s="103"/>
      <c r="CFI31" s="103"/>
      <c r="CFJ31" s="103"/>
      <c r="CFK31" s="103"/>
      <c r="CFL31" s="103"/>
      <c r="CFM31" s="103"/>
      <c r="CFN31" s="103"/>
      <c r="CFO31" s="103"/>
      <c r="CFP31" s="103"/>
      <c r="CFQ31" s="103"/>
      <c r="CFR31" s="103"/>
      <c r="CFS31" s="103"/>
      <c r="CFT31" s="103"/>
      <c r="CFU31" s="103"/>
      <c r="CFV31" s="103"/>
      <c r="CFW31" s="103"/>
      <c r="CFX31" s="103"/>
      <c r="CFY31" s="103"/>
      <c r="CFZ31" s="103"/>
      <c r="CGA31" s="103"/>
      <c r="CGB31" s="103"/>
      <c r="CGC31" s="103"/>
      <c r="CGD31" s="103"/>
      <c r="CGE31" s="103"/>
      <c r="CGF31" s="103"/>
      <c r="CGG31" s="103"/>
      <c r="CGH31" s="103"/>
      <c r="CGI31" s="103"/>
      <c r="CGJ31" s="103"/>
      <c r="CGK31" s="103"/>
      <c r="CGL31" s="103"/>
      <c r="CGM31" s="103"/>
      <c r="CGN31" s="103"/>
      <c r="CGO31" s="103"/>
      <c r="CGP31" s="103"/>
      <c r="CGQ31" s="103"/>
      <c r="CGR31" s="103"/>
      <c r="CGS31" s="103"/>
      <c r="CGT31" s="103"/>
      <c r="CGU31" s="103"/>
      <c r="CGV31" s="103"/>
      <c r="CGW31" s="103"/>
      <c r="CGX31" s="103"/>
      <c r="CGY31" s="103"/>
      <c r="CGZ31" s="103"/>
      <c r="CHA31" s="103"/>
      <c r="CHB31" s="103"/>
      <c r="CHC31" s="103"/>
      <c r="CHD31" s="103"/>
      <c r="CHE31" s="103"/>
      <c r="CHF31" s="103"/>
      <c r="CHG31" s="103"/>
      <c r="CHH31" s="103"/>
      <c r="CHI31" s="103"/>
      <c r="CHJ31" s="103"/>
      <c r="CHK31" s="103"/>
      <c r="CHL31" s="103"/>
      <c r="CHM31" s="103"/>
      <c r="CHN31" s="103"/>
      <c r="CHO31" s="103"/>
      <c r="CHP31" s="103"/>
      <c r="CHQ31" s="103"/>
      <c r="CHR31" s="103"/>
      <c r="CHS31" s="103"/>
      <c r="CHT31" s="103"/>
      <c r="CHU31" s="103"/>
      <c r="CHV31" s="103"/>
      <c r="CHW31" s="103"/>
      <c r="CHX31" s="103"/>
      <c r="CHY31" s="103"/>
      <c r="CHZ31" s="103"/>
      <c r="CIA31" s="103"/>
      <c r="CIB31" s="103"/>
      <c r="CIC31" s="103"/>
      <c r="CID31" s="103"/>
      <c r="CIE31" s="103"/>
      <c r="CIF31" s="103"/>
      <c r="CIG31" s="103"/>
      <c r="CIH31" s="103"/>
      <c r="CII31" s="103"/>
      <c r="CIJ31" s="103"/>
      <c r="CIK31" s="103"/>
      <c r="CIL31" s="103"/>
      <c r="CIM31" s="103"/>
      <c r="CIN31" s="103"/>
      <c r="CIO31" s="103"/>
      <c r="CIP31" s="103"/>
      <c r="CIQ31" s="103"/>
      <c r="CIR31" s="103"/>
      <c r="CIS31" s="103"/>
      <c r="CIT31" s="103"/>
      <c r="CIU31" s="103"/>
      <c r="CIV31" s="103"/>
      <c r="CIW31" s="103"/>
      <c r="CIX31" s="103"/>
      <c r="CIY31" s="103"/>
      <c r="CIZ31" s="103"/>
      <c r="CJA31" s="103"/>
      <c r="CJB31" s="103"/>
      <c r="CJC31" s="103"/>
      <c r="CJD31" s="103"/>
      <c r="CJE31" s="103"/>
      <c r="CJF31" s="103"/>
      <c r="CJG31" s="103"/>
      <c r="CJH31" s="103"/>
      <c r="CJI31" s="103"/>
      <c r="CJJ31" s="103"/>
      <c r="CJK31" s="103"/>
      <c r="CJL31" s="103"/>
      <c r="CJM31" s="103"/>
      <c r="CJN31" s="103"/>
      <c r="CJO31" s="103"/>
      <c r="CJP31" s="103"/>
      <c r="CJQ31" s="103"/>
      <c r="CJR31" s="103"/>
      <c r="CJS31" s="103"/>
      <c r="CJT31" s="103"/>
      <c r="CJU31" s="103"/>
      <c r="CJV31" s="103"/>
      <c r="CJW31" s="103"/>
      <c r="CJX31" s="103"/>
      <c r="CJY31" s="103"/>
      <c r="CJZ31" s="103"/>
      <c r="CKA31" s="103"/>
      <c r="CKB31" s="103"/>
      <c r="CKC31" s="103"/>
      <c r="CKD31" s="103"/>
      <c r="CKE31" s="103"/>
      <c r="CKF31" s="103"/>
      <c r="CKG31" s="103"/>
      <c r="CKH31" s="103"/>
      <c r="CKI31" s="103"/>
      <c r="CKJ31" s="103"/>
      <c r="CKK31" s="103"/>
      <c r="CKL31" s="103"/>
      <c r="CKM31" s="103"/>
      <c r="CKN31" s="103"/>
      <c r="CKO31" s="103"/>
      <c r="CKP31" s="103"/>
      <c r="CKQ31" s="103"/>
      <c r="CKR31" s="103"/>
      <c r="CKS31" s="103"/>
      <c r="CKT31" s="103"/>
      <c r="CKU31" s="103"/>
      <c r="CKV31" s="103"/>
      <c r="CKW31" s="103"/>
      <c r="CKX31" s="103"/>
      <c r="CKY31" s="103"/>
      <c r="CKZ31" s="103"/>
      <c r="CLA31" s="103"/>
      <c r="CLB31" s="103"/>
      <c r="CLC31" s="103"/>
      <c r="CLD31" s="103"/>
      <c r="CLE31" s="103"/>
      <c r="CLF31" s="103"/>
      <c r="CLG31" s="103"/>
      <c r="CLH31" s="103"/>
      <c r="CLI31" s="103"/>
      <c r="CLJ31" s="103"/>
      <c r="CLK31" s="103"/>
      <c r="CLL31" s="103"/>
      <c r="CLM31" s="103"/>
      <c r="CLN31" s="103"/>
      <c r="CLO31" s="103"/>
      <c r="CLP31" s="103"/>
      <c r="CLQ31" s="103"/>
      <c r="CLR31" s="103"/>
      <c r="CLS31" s="103"/>
      <c r="CLT31" s="103"/>
      <c r="CLU31" s="103"/>
      <c r="CLV31" s="103"/>
      <c r="CLW31" s="103"/>
      <c r="CLX31" s="103"/>
      <c r="CLY31" s="103"/>
      <c r="CLZ31" s="103"/>
      <c r="CMA31" s="103"/>
      <c r="CMB31" s="103"/>
      <c r="CMC31" s="103"/>
      <c r="CMD31" s="103"/>
      <c r="CME31" s="103"/>
      <c r="CMF31" s="103"/>
      <c r="CMG31" s="103"/>
      <c r="CMH31" s="103"/>
      <c r="CMI31" s="103"/>
      <c r="CMJ31" s="103"/>
      <c r="CMK31" s="103"/>
      <c r="CML31" s="103"/>
      <c r="CMM31" s="103"/>
      <c r="CMN31" s="103"/>
      <c r="CMO31" s="103"/>
      <c r="CMP31" s="103"/>
      <c r="CMQ31" s="103"/>
      <c r="CMR31" s="103"/>
      <c r="CMS31" s="103"/>
      <c r="CMT31" s="103"/>
      <c r="CMU31" s="103"/>
      <c r="CMV31" s="103"/>
      <c r="CMW31" s="103"/>
      <c r="CMX31" s="103"/>
      <c r="CMY31" s="103"/>
      <c r="CMZ31" s="103"/>
      <c r="CNA31" s="103"/>
      <c r="CNB31" s="103"/>
      <c r="CNC31" s="103"/>
      <c r="CND31" s="103"/>
      <c r="CNE31" s="103"/>
      <c r="CNF31" s="103"/>
      <c r="CNG31" s="103"/>
      <c r="CNH31" s="103"/>
      <c r="CNI31" s="103"/>
      <c r="CNJ31" s="103"/>
      <c r="CNK31" s="103"/>
      <c r="CNL31" s="103"/>
      <c r="CNM31" s="103"/>
      <c r="CNN31" s="103"/>
      <c r="CNO31" s="103"/>
      <c r="CNP31" s="103"/>
      <c r="CNQ31" s="103"/>
      <c r="CNR31" s="103"/>
      <c r="CNS31" s="103"/>
      <c r="CNT31" s="103"/>
      <c r="CNU31" s="103"/>
      <c r="CNV31" s="103"/>
      <c r="CNW31" s="103"/>
      <c r="CNX31" s="103"/>
      <c r="CNY31" s="103"/>
      <c r="CNZ31" s="103"/>
      <c r="COA31" s="103"/>
      <c r="COB31" s="103"/>
      <c r="COC31" s="103"/>
      <c r="COD31" s="103"/>
      <c r="COE31" s="103"/>
      <c r="COF31" s="103"/>
      <c r="COG31" s="103"/>
      <c r="COH31" s="103"/>
      <c r="COI31" s="103"/>
      <c r="COJ31" s="103"/>
      <c r="COK31" s="103"/>
      <c r="COL31" s="103"/>
      <c r="COM31" s="103"/>
      <c r="CON31" s="103"/>
      <c r="COO31" s="103"/>
      <c r="COP31" s="103"/>
      <c r="COQ31" s="103"/>
      <c r="COR31" s="103"/>
      <c r="COS31" s="103"/>
      <c r="COT31" s="103"/>
      <c r="COU31" s="103"/>
      <c r="COV31" s="103"/>
      <c r="COW31" s="103"/>
      <c r="COX31" s="103"/>
      <c r="COY31" s="103"/>
      <c r="COZ31" s="103"/>
      <c r="CPA31" s="103"/>
      <c r="CPB31" s="103"/>
      <c r="CPC31" s="103"/>
      <c r="CPD31" s="103"/>
      <c r="CPE31" s="103"/>
      <c r="CPF31" s="103"/>
      <c r="CPG31" s="103"/>
      <c r="CPH31" s="103"/>
      <c r="CPI31" s="103"/>
      <c r="CPJ31" s="103"/>
      <c r="CPK31" s="103"/>
      <c r="CPL31" s="103"/>
      <c r="CPM31" s="103"/>
      <c r="CPN31" s="103"/>
      <c r="CPO31" s="103"/>
      <c r="CPP31" s="103"/>
      <c r="CPQ31" s="103"/>
      <c r="CPR31" s="103"/>
      <c r="CPS31" s="103"/>
      <c r="CPT31" s="103"/>
      <c r="CPU31" s="103"/>
      <c r="CPV31" s="103"/>
      <c r="CPW31" s="103"/>
      <c r="CPX31" s="103"/>
      <c r="CPY31" s="103"/>
      <c r="CPZ31" s="103"/>
      <c r="CQA31" s="103"/>
      <c r="CQB31" s="103"/>
      <c r="CQC31" s="103"/>
      <c r="CQD31" s="103"/>
      <c r="CQE31" s="103"/>
      <c r="CQF31" s="103"/>
      <c r="CQG31" s="103"/>
      <c r="CQH31" s="103"/>
      <c r="CQI31" s="103"/>
      <c r="CQJ31" s="103"/>
      <c r="CQK31" s="103"/>
      <c r="CQL31" s="103"/>
      <c r="CQM31" s="103"/>
      <c r="CQN31" s="103"/>
      <c r="CQO31" s="103"/>
      <c r="CQP31" s="103"/>
      <c r="CQQ31" s="103"/>
      <c r="CQR31" s="103"/>
      <c r="CQS31" s="103"/>
      <c r="CQT31" s="103"/>
      <c r="CQU31" s="103"/>
      <c r="CQV31" s="103"/>
      <c r="CQW31" s="103"/>
      <c r="CQX31" s="103"/>
      <c r="CQY31" s="103"/>
      <c r="CQZ31" s="103"/>
      <c r="CRA31" s="103"/>
      <c r="CRB31" s="103"/>
      <c r="CRC31" s="103"/>
      <c r="CRD31" s="103"/>
      <c r="CRE31" s="103"/>
      <c r="CRF31" s="103"/>
      <c r="CRG31" s="103"/>
      <c r="CRH31" s="103"/>
      <c r="CRI31" s="103"/>
      <c r="CRJ31" s="103"/>
      <c r="CRK31" s="103"/>
      <c r="CRL31" s="103"/>
      <c r="CRM31" s="103"/>
      <c r="CRN31" s="103"/>
      <c r="CRO31" s="103"/>
      <c r="CRP31" s="103"/>
      <c r="CRQ31" s="103"/>
      <c r="CRR31" s="103"/>
      <c r="CRS31" s="103"/>
      <c r="CRT31" s="103"/>
      <c r="CRU31" s="103"/>
      <c r="CRV31" s="103"/>
      <c r="CRW31" s="103"/>
      <c r="CRX31" s="103"/>
      <c r="CRY31" s="103"/>
      <c r="CRZ31" s="103"/>
      <c r="CSA31" s="103"/>
      <c r="CSB31" s="103"/>
      <c r="CSC31" s="103"/>
      <c r="CSD31" s="103"/>
      <c r="CSE31" s="103"/>
      <c r="CSF31" s="103"/>
      <c r="CSG31" s="103"/>
      <c r="CSH31" s="103"/>
      <c r="CSI31" s="103"/>
      <c r="CSJ31" s="103"/>
      <c r="CSK31" s="103"/>
      <c r="CSL31" s="103"/>
      <c r="CSM31" s="103"/>
      <c r="CSN31" s="103"/>
      <c r="CSO31" s="103"/>
      <c r="CSP31" s="103"/>
      <c r="CSQ31" s="103"/>
      <c r="CSR31" s="103"/>
      <c r="CSS31" s="103"/>
      <c r="CST31" s="103"/>
      <c r="CSU31" s="103"/>
      <c r="CSV31" s="103"/>
      <c r="CSW31" s="103"/>
      <c r="CSX31" s="103"/>
      <c r="CSY31" s="103"/>
      <c r="CSZ31" s="103"/>
      <c r="CTA31" s="103"/>
      <c r="CTB31" s="103"/>
      <c r="CTC31" s="103"/>
      <c r="CTD31" s="103"/>
      <c r="CTE31" s="103"/>
      <c r="CTF31" s="103"/>
      <c r="CTG31" s="103"/>
      <c r="CTH31" s="103"/>
      <c r="CTI31" s="103"/>
      <c r="CTJ31" s="103"/>
      <c r="CTK31" s="103"/>
      <c r="CTL31" s="103"/>
      <c r="CTM31" s="103"/>
      <c r="CTN31" s="103"/>
      <c r="CTO31" s="103"/>
      <c r="CTP31" s="103"/>
      <c r="CTQ31" s="103"/>
      <c r="CTR31" s="103"/>
      <c r="CTS31" s="103"/>
      <c r="CTT31" s="103"/>
      <c r="CTU31" s="103"/>
      <c r="CTV31" s="103"/>
      <c r="CTW31" s="103"/>
      <c r="CTX31" s="103"/>
      <c r="CTY31" s="103"/>
      <c r="CTZ31" s="103"/>
      <c r="CUA31" s="103"/>
      <c r="CUB31" s="103"/>
      <c r="CUC31" s="103"/>
      <c r="CUD31" s="103"/>
      <c r="CUE31" s="103"/>
      <c r="CUF31" s="103"/>
      <c r="CUG31" s="103"/>
      <c r="CUH31" s="103"/>
      <c r="CUI31" s="103"/>
      <c r="CUJ31" s="103"/>
      <c r="CUK31" s="103"/>
      <c r="CUL31" s="103"/>
      <c r="CUM31" s="103"/>
      <c r="CUN31" s="103"/>
      <c r="CUO31" s="103"/>
      <c r="CUP31" s="103"/>
      <c r="CUQ31" s="103"/>
      <c r="CUR31" s="103"/>
      <c r="CUS31" s="103"/>
      <c r="CUT31" s="103"/>
      <c r="CUU31" s="103"/>
      <c r="CUV31" s="103"/>
      <c r="CUW31" s="103"/>
      <c r="CUX31" s="103"/>
      <c r="CUY31" s="103"/>
      <c r="CUZ31" s="103"/>
      <c r="CVA31" s="103"/>
      <c r="CVB31" s="103"/>
      <c r="CVC31" s="103"/>
      <c r="CVD31" s="103"/>
      <c r="CVE31" s="103"/>
      <c r="CVF31" s="103"/>
      <c r="CVG31" s="103"/>
      <c r="CVH31" s="103"/>
      <c r="CVI31" s="103"/>
      <c r="CVJ31" s="103"/>
      <c r="CVK31" s="103"/>
      <c r="CVL31" s="103"/>
      <c r="CVM31" s="103"/>
      <c r="CVN31" s="103"/>
      <c r="CVO31" s="103"/>
      <c r="CVP31" s="103"/>
      <c r="CVQ31" s="103"/>
      <c r="CVR31" s="103"/>
      <c r="CVS31" s="103"/>
      <c r="CVT31" s="103"/>
      <c r="CVU31" s="103"/>
      <c r="CVV31" s="103"/>
      <c r="CVW31" s="103"/>
      <c r="CVX31" s="103"/>
      <c r="CVY31" s="103"/>
      <c r="CVZ31" s="103"/>
      <c r="CWA31" s="103"/>
      <c r="CWB31" s="103"/>
      <c r="CWC31" s="103"/>
      <c r="CWD31" s="103"/>
      <c r="CWE31" s="103"/>
      <c r="CWF31" s="103"/>
      <c r="CWG31" s="103"/>
      <c r="CWH31" s="103"/>
      <c r="CWI31" s="103"/>
      <c r="CWJ31" s="103"/>
      <c r="CWK31" s="103"/>
      <c r="CWL31" s="103"/>
      <c r="CWM31" s="103"/>
      <c r="CWN31" s="103"/>
      <c r="CWO31" s="103"/>
      <c r="CWP31" s="103"/>
      <c r="CWQ31" s="103"/>
      <c r="CWR31" s="103"/>
      <c r="CWS31" s="103"/>
      <c r="CWT31" s="103"/>
      <c r="CWU31" s="103"/>
      <c r="CWV31" s="103"/>
      <c r="CWW31" s="103"/>
      <c r="CWX31" s="103"/>
      <c r="CWY31" s="103"/>
      <c r="CWZ31" s="103"/>
      <c r="CXA31" s="103"/>
      <c r="CXB31" s="103"/>
      <c r="CXC31" s="103"/>
      <c r="CXD31" s="103"/>
      <c r="CXE31" s="103"/>
      <c r="CXF31" s="103"/>
      <c r="CXG31" s="103"/>
      <c r="CXH31" s="103"/>
      <c r="CXI31" s="103"/>
      <c r="CXJ31" s="103"/>
      <c r="CXK31" s="103"/>
      <c r="CXL31" s="103"/>
      <c r="CXM31" s="103"/>
      <c r="CXN31" s="103"/>
      <c r="CXO31" s="103"/>
      <c r="CXP31" s="103"/>
      <c r="CXQ31" s="103"/>
      <c r="CXR31" s="103"/>
      <c r="CXS31" s="103"/>
      <c r="CXT31" s="103"/>
      <c r="CXU31" s="103"/>
      <c r="CXV31" s="103"/>
      <c r="CXW31" s="103"/>
      <c r="CXX31" s="103"/>
      <c r="CXY31" s="103"/>
      <c r="CXZ31" s="103"/>
      <c r="CYA31" s="103"/>
      <c r="CYB31" s="103"/>
      <c r="CYC31" s="103"/>
      <c r="CYD31" s="103"/>
      <c r="CYE31" s="103"/>
      <c r="CYF31" s="103"/>
      <c r="CYG31" s="103"/>
      <c r="CYH31" s="103"/>
      <c r="CYI31" s="103"/>
      <c r="CYJ31" s="103"/>
      <c r="CYK31" s="103"/>
      <c r="CYL31" s="103"/>
      <c r="CYM31" s="103"/>
      <c r="CYN31" s="103"/>
      <c r="CYO31" s="103"/>
      <c r="CYP31" s="103"/>
      <c r="CYQ31" s="103"/>
      <c r="CYR31" s="103"/>
      <c r="CYS31" s="103"/>
      <c r="CYT31" s="103"/>
      <c r="CYU31" s="103"/>
      <c r="CYV31" s="103"/>
      <c r="CYW31" s="103"/>
      <c r="CYX31" s="103"/>
      <c r="CYY31" s="103"/>
      <c r="CYZ31" s="103"/>
      <c r="CZA31" s="103"/>
      <c r="CZB31" s="103"/>
      <c r="CZC31" s="103"/>
      <c r="CZD31" s="103"/>
      <c r="CZE31" s="103"/>
      <c r="CZF31" s="103"/>
      <c r="CZG31" s="103"/>
      <c r="CZH31" s="103"/>
      <c r="CZI31" s="103"/>
      <c r="CZJ31" s="103"/>
      <c r="CZK31" s="103"/>
      <c r="CZL31" s="103"/>
      <c r="CZM31" s="103"/>
      <c r="CZN31" s="103"/>
      <c r="CZO31" s="103"/>
      <c r="CZP31" s="103"/>
      <c r="CZQ31" s="103"/>
      <c r="CZR31" s="103"/>
      <c r="CZS31" s="103"/>
      <c r="CZT31" s="103"/>
      <c r="CZU31" s="103"/>
      <c r="CZV31" s="103"/>
      <c r="CZW31" s="103"/>
      <c r="CZX31" s="103"/>
      <c r="CZY31" s="103"/>
      <c r="CZZ31" s="103"/>
      <c r="DAA31" s="103"/>
      <c r="DAB31" s="103"/>
      <c r="DAC31" s="103"/>
      <c r="DAD31" s="103"/>
      <c r="DAE31" s="103"/>
      <c r="DAF31" s="103"/>
      <c r="DAG31" s="103"/>
      <c r="DAH31" s="103"/>
      <c r="DAI31" s="103"/>
      <c r="DAJ31" s="103"/>
      <c r="DAK31" s="103"/>
      <c r="DAL31" s="103"/>
      <c r="DAM31" s="103"/>
      <c r="DAN31" s="103"/>
      <c r="DAO31" s="103"/>
      <c r="DAP31" s="103"/>
      <c r="DAQ31" s="103"/>
      <c r="DAR31" s="103"/>
      <c r="DAS31" s="103"/>
      <c r="DAT31" s="103"/>
      <c r="DAU31" s="103"/>
      <c r="DAV31" s="103"/>
      <c r="DAW31" s="103"/>
      <c r="DAX31" s="103"/>
      <c r="DAY31" s="103"/>
      <c r="DAZ31" s="103"/>
      <c r="DBA31" s="103"/>
      <c r="DBB31" s="103"/>
      <c r="DBC31" s="103"/>
      <c r="DBD31" s="103"/>
      <c r="DBE31" s="103"/>
      <c r="DBF31" s="103"/>
      <c r="DBG31" s="103"/>
      <c r="DBH31" s="103"/>
      <c r="DBI31" s="103"/>
      <c r="DBJ31" s="103"/>
      <c r="DBK31" s="103"/>
      <c r="DBL31" s="103"/>
      <c r="DBM31" s="103"/>
      <c r="DBN31" s="103"/>
      <c r="DBO31" s="103"/>
      <c r="DBP31" s="103"/>
      <c r="DBQ31" s="103"/>
      <c r="DBR31" s="103"/>
      <c r="DBS31" s="103"/>
      <c r="DBT31" s="103"/>
      <c r="DBU31" s="103"/>
      <c r="DBV31" s="103"/>
      <c r="DBW31" s="103"/>
      <c r="DBX31" s="103"/>
      <c r="DBY31" s="103"/>
      <c r="DBZ31" s="103"/>
      <c r="DCA31" s="103"/>
      <c r="DCB31" s="103"/>
      <c r="DCC31" s="103"/>
      <c r="DCD31" s="103"/>
      <c r="DCE31" s="103"/>
      <c r="DCF31" s="103"/>
      <c r="DCG31" s="103"/>
      <c r="DCH31" s="103"/>
      <c r="DCI31" s="103"/>
      <c r="DCJ31" s="103"/>
      <c r="DCK31" s="103"/>
      <c r="DCL31" s="103"/>
      <c r="DCM31" s="103"/>
      <c r="DCN31" s="103"/>
      <c r="DCO31" s="103"/>
      <c r="DCP31" s="103"/>
      <c r="DCQ31" s="103"/>
      <c r="DCR31" s="103"/>
      <c r="DCS31" s="103"/>
      <c r="DCT31" s="103"/>
      <c r="DCU31" s="103"/>
      <c r="DCV31" s="103"/>
      <c r="DCW31" s="103"/>
      <c r="DCX31" s="103"/>
      <c r="DCY31" s="103"/>
      <c r="DCZ31" s="103"/>
      <c r="DDA31" s="103"/>
      <c r="DDB31" s="103"/>
      <c r="DDC31" s="103"/>
      <c r="DDD31" s="103"/>
      <c r="DDE31" s="103"/>
      <c r="DDF31" s="103"/>
      <c r="DDG31" s="103"/>
      <c r="DDH31" s="103"/>
      <c r="DDI31" s="103"/>
      <c r="DDJ31" s="103"/>
      <c r="DDK31" s="103"/>
      <c r="DDL31" s="103"/>
      <c r="DDM31" s="103"/>
      <c r="DDN31" s="103"/>
      <c r="DDO31" s="103"/>
      <c r="DDP31" s="103"/>
      <c r="DDQ31" s="103"/>
      <c r="DDR31" s="103"/>
      <c r="DDS31" s="103"/>
      <c r="DDT31" s="103"/>
      <c r="DDU31" s="103"/>
      <c r="DDV31" s="103"/>
      <c r="DDW31" s="103"/>
      <c r="DDX31" s="103"/>
      <c r="DDY31" s="103"/>
      <c r="DDZ31" s="103"/>
      <c r="DEA31" s="103"/>
      <c r="DEB31" s="103"/>
      <c r="DEC31" s="103"/>
      <c r="DED31" s="103"/>
      <c r="DEE31" s="103"/>
      <c r="DEF31" s="103"/>
      <c r="DEG31" s="103"/>
      <c r="DEH31" s="103"/>
      <c r="DEI31" s="103"/>
      <c r="DEJ31" s="103"/>
      <c r="DEK31" s="103"/>
      <c r="DEL31" s="103"/>
      <c r="DEM31" s="103"/>
      <c r="DEN31" s="103"/>
      <c r="DEO31" s="103"/>
      <c r="DEP31" s="103"/>
      <c r="DEQ31" s="103"/>
      <c r="DER31" s="103"/>
      <c r="DES31" s="103"/>
      <c r="DET31" s="103"/>
      <c r="DEU31" s="103"/>
      <c r="DEV31" s="103"/>
      <c r="DEW31" s="103"/>
      <c r="DEX31" s="103"/>
      <c r="DEY31" s="103"/>
      <c r="DEZ31" s="103"/>
      <c r="DFA31" s="103"/>
      <c r="DFB31" s="103"/>
      <c r="DFC31" s="103"/>
      <c r="DFD31" s="103"/>
      <c r="DFE31" s="103"/>
      <c r="DFF31" s="103"/>
      <c r="DFG31" s="103"/>
      <c r="DFH31" s="103"/>
      <c r="DFI31" s="103"/>
      <c r="DFJ31" s="103"/>
      <c r="DFK31" s="103"/>
      <c r="DFL31" s="103"/>
      <c r="DFM31" s="103"/>
      <c r="DFN31" s="103"/>
      <c r="DFO31" s="103"/>
      <c r="DFP31" s="103"/>
      <c r="DFQ31" s="103"/>
      <c r="DFR31" s="103"/>
      <c r="DFS31" s="103"/>
      <c r="DFT31" s="103"/>
      <c r="DFU31" s="103"/>
      <c r="DFV31" s="103"/>
      <c r="DFW31" s="103"/>
      <c r="DFX31" s="103"/>
      <c r="DFY31" s="103"/>
      <c r="DFZ31" s="103"/>
      <c r="DGA31" s="103"/>
      <c r="DGB31" s="103"/>
      <c r="DGC31" s="103"/>
      <c r="DGD31" s="103"/>
      <c r="DGE31" s="103"/>
      <c r="DGF31" s="103"/>
      <c r="DGG31" s="103"/>
      <c r="DGH31" s="103"/>
      <c r="DGI31" s="103"/>
      <c r="DGJ31" s="103"/>
      <c r="DGK31" s="103"/>
      <c r="DGL31" s="103"/>
      <c r="DGM31" s="103"/>
      <c r="DGN31" s="103"/>
      <c r="DGO31" s="103"/>
      <c r="DGP31" s="103"/>
      <c r="DGQ31" s="103"/>
      <c r="DGR31" s="103"/>
      <c r="DGS31" s="103"/>
      <c r="DGT31" s="103"/>
      <c r="DGU31" s="103"/>
      <c r="DGV31" s="103"/>
      <c r="DGW31" s="103"/>
      <c r="DGX31" s="103"/>
      <c r="DGY31" s="103"/>
      <c r="DGZ31" s="103"/>
      <c r="DHA31" s="103"/>
      <c r="DHB31" s="103"/>
      <c r="DHC31" s="103"/>
      <c r="DHD31" s="103"/>
      <c r="DHE31" s="103"/>
      <c r="DHF31" s="103"/>
      <c r="DHG31" s="103"/>
      <c r="DHH31" s="103"/>
      <c r="DHI31" s="103"/>
      <c r="DHJ31" s="103"/>
      <c r="DHK31" s="103"/>
      <c r="DHL31" s="103"/>
      <c r="DHM31" s="103"/>
      <c r="DHN31" s="103"/>
      <c r="DHO31" s="103"/>
      <c r="DHP31" s="103"/>
      <c r="DHQ31" s="103"/>
      <c r="DHR31" s="103"/>
      <c r="DHS31" s="103"/>
      <c r="DHT31" s="103"/>
      <c r="DHU31" s="103"/>
      <c r="DHV31" s="103"/>
      <c r="DHW31" s="103"/>
      <c r="DHX31" s="103"/>
      <c r="DHY31" s="103"/>
      <c r="DHZ31" s="103"/>
      <c r="DIA31" s="103"/>
      <c r="DIB31" s="103"/>
      <c r="DIC31" s="103"/>
      <c r="DID31" s="103"/>
      <c r="DIE31" s="103"/>
      <c r="DIF31" s="103"/>
      <c r="DIG31" s="103"/>
      <c r="DIH31" s="103"/>
      <c r="DII31" s="103"/>
      <c r="DIJ31" s="103"/>
      <c r="DIK31" s="103"/>
      <c r="DIL31" s="103"/>
      <c r="DIM31" s="103"/>
      <c r="DIN31" s="103"/>
      <c r="DIO31" s="103"/>
      <c r="DIP31" s="103"/>
      <c r="DIQ31" s="103"/>
      <c r="DIR31" s="103"/>
      <c r="DIS31" s="103"/>
      <c r="DIT31" s="103"/>
      <c r="DIU31" s="103"/>
      <c r="DIV31" s="103"/>
      <c r="DIW31" s="103"/>
      <c r="DIX31" s="103"/>
      <c r="DIY31" s="103"/>
      <c r="DIZ31" s="103"/>
      <c r="DJA31" s="103"/>
      <c r="DJB31" s="103"/>
      <c r="DJC31" s="103"/>
      <c r="DJD31" s="103"/>
      <c r="DJE31" s="103"/>
      <c r="DJF31" s="103"/>
      <c r="DJG31" s="103"/>
      <c r="DJH31" s="103"/>
      <c r="DJI31" s="103"/>
      <c r="DJJ31" s="103"/>
      <c r="DJK31" s="103"/>
      <c r="DJL31" s="103"/>
      <c r="DJM31" s="103"/>
      <c r="DJN31" s="103"/>
      <c r="DJO31" s="103"/>
      <c r="DJP31" s="103"/>
      <c r="DJQ31" s="103"/>
      <c r="DJR31" s="103"/>
      <c r="DJS31" s="103"/>
      <c r="DJT31" s="103"/>
      <c r="DJU31" s="103"/>
      <c r="DJV31" s="103"/>
      <c r="DJW31" s="103"/>
      <c r="DJX31" s="103"/>
      <c r="DJY31" s="103"/>
      <c r="DJZ31" s="103"/>
      <c r="DKA31" s="103"/>
      <c r="DKB31" s="103"/>
      <c r="DKC31" s="103"/>
      <c r="DKD31" s="103"/>
      <c r="DKE31" s="103"/>
      <c r="DKF31" s="103"/>
      <c r="DKG31" s="103"/>
      <c r="DKH31" s="103"/>
      <c r="DKI31" s="103"/>
      <c r="DKJ31" s="103"/>
      <c r="DKK31" s="103"/>
      <c r="DKL31" s="103"/>
      <c r="DKM31" s="103"/>
      <c r="DKN31" s="103"/>
      <c r="DKO31" s="103"/>
      <c r="DKP31" s="103"/>
      <c r="DKQ31" s="103"/>
      <c r="DKR31" s="103"/>
      <c r="DKS31" s="103"/>
      <c r="DKT31" s="103"/>
      <c r="DKU31" s="103"/>
      <c r="DKV31" s="103"/>
      <c r="DKW31" s="103"/>
      <c r="DKX31" s="103"/>
      <c r="DKY31" s="103"/>
      <c r="DKZ31" s="103"/>
      <c r="DLA31" s="103"/>
      <c r="DLB31" s="103"/>
      <c r="DLC31" s="103"/>
      <c r="DLD31" s="103"/>
      <c r="DLE31" s="103"/>
      <c r="DLF31" s="103"/>
      <c r="DLG31" s="103"/>
      <c r="DLH31" s="103"/>
      <c r="DLI31" s="103"/>
      <c r="DLJ31" s="103"/>
      <c r="DLK31" s="103"/>
      <c r="DLL31" s="103"/>
      <c r="DLM31" s="103"/>
      <c r="DLN31" s="103"/>
      <c r="DLO31" s="103"/>
      <c r="DLP31" s="103"/>
      <c r="DLQ31" s="103"/>
      <c r="DLR31" s="103"/>
      <c r="DLS31" s="103"/>
      <c r="DLT31" s="103"/>
      <c r="DLU31" s="103"/>
      <c r="DLV31" s="103"/>
      <c r="DLW31" s="103"/>
      <c r="DLX31" s="103"/>
      <c r="DLY31" s="103"/>
      <c r="DLZ31" s="103"/>
      <c r="DMA31" s="103"/>
      <c r="DMB31" s="103"/>
      <c r="DMC31" s="103"/>
      <c r="DMD31" s="103"/>
      <c r="DME31" s="103"/>
      <c r="DMF31" s="103"/>
      <c r="DMG31" s="103"/>
      <c r="DMH31" s="103"/>
      <c r="DMI31" s="103"/>
      <c r="DMJ31" s="103"/>
      <c r="DMK31" s="103"/>
      <c r="DML31" s="103"/>
      <c r="DMM31" s="103"/>
      <c r="DMN31" s="103"/>
      <c r="DMO31" s="103"/>
      <c r="DMP31" s="103"/>
      <c r="DMQ31" s="103"/>
      <c r="DMR31" s="103"/>
      <c r="DMS31" s="103"/>
      <c r="DMT31" s="103"/>
      <c r="DMU31" s="103"/>
      <c r="DMV31" s="103"/>
      <c r="DMW31" s="103"/>
      <c r="DMX31" s="103"/>
      <c r="DMY31" s="103"/>
      <c r="DMZ31" s="103"/>
      <c r="DNA31" s="103"/>
      <c r="DNB31" s="103"/>
      <c r="DNC31" s="103"/>
      <c r="DND31" s="103"/>
      <c r="DNE31" s="103"/>
      <c r="DNF31" s="103"/>
      <c r="DNG31" s="103"/>
      <c r="DNH31" s="103"/>
      <c r="DNI31" s="103"/>
      <c r="DNJ31" s="103"/>
      <c r="DNK31" s="103"/>
      <c r="DNL31" s="103"/>
      <c r="DNM31" s="103"/>
      <c r="DNN31" s="103"/>
      <c r="DNO31" s="103"/>
      <c r="DNP31" s="103"/>
      <c r="DNQ31" s="103"/>
      <c r="DNR31" s="103"/>
      <c r="DNS31" s="103"/>
      <c r="DNT31" s="103"/>
      <c r="DNU31" s="103"/>
      <c r="DNV31" s="103"/>
      <c r="DNW31" s="103"/>
      <c r="DNX31" s="103"/>
      <c r="DNY31" s="103"/>
      <c r="DNZ31" s="103"/>
      <c r="DOA31" s="103"/>
      <c r="DOB31" s="103"/>
      <c r="DOC31" s="103"/>
      <c r="DOD31" s="103"/>
      <c r="DOE31" s="103"/>
      <c r="DOF31" s="103"/>
      <c r="DOG31" s="103"/>
      <c r="DOH31" s="103"/>
      <c r="DOI31" s="103"/>
      <c r="DOJ31" s="103"/>
      <c r="DOK31" s="103"/>
      <c r="DOL31" s="103"/>
      <c r="DOM31" s="103"/>
      <c r="DON31" s="103"/>
      <c r="DOO31" s="103"/>
      <c r="DOP31" s="103"/>
      <c r="DOQ31" s="103"/>
      <c r="DOR31" s="103"/>
      <c r="DOS31" s="103"/>
      <c r="DOT31" s="103"/>
      <c r="DOU31" s="103"/>
      <c r="DOV31" s="103"/>
      <c r="DOW31" s="103"/>
      <c r="DOX31" s="103"/>
      <c r="DOY31" s="103"/>
      <c r="DOZ31" s="103"/>
      <c r="DPA31" s="103"/>
      <c r="DPB31" s="103"/>
      <c r="DPC31" s="103"/>
      <c r="DPD31" s="103"/>
      <c r="DPE31" s="103"/>
      <c r="DPF31" s="103"/>
      <c r="DPG31" s="103"/>
      <c r="DPH31" s="103"/>
      <c r="DPI31" s="103"/>
      <c r="DPJ31" s="103"/>
      <c r="DPK31" s="103"/>
      <c r="DPL31" s="103"/>
      <c r="DPM31" s="103"/>
      <c r="DPN31" s="103"/>
      <c r="DPO31" s="103"/>
      <c r="DPP31" s="103"/>
      <c r="DPQ31" s="103"/>
      <c r="DPR31" s="103"/>
      <c r="DPS31" s="103"/>
      <c r="DPT31" s="103"/>
      <c r="DPU31" s="103"/>
      <c r="DPV31" s="103"/>
      <c r="DPW31" s="103"/>
      <c r="DPX31" s="103"/>
      <c r="DPY31" s="103"/>
      <c r="DPZ31" s="103"/>
      <c r="DQA31" s="103"/>
      <c r="DQB31" s="103"/>
      <c r="DQC31" s="103"/>
      <c r="DQD31" s="103"/>
      <c r="DQE31" s="103"/>
      <c r="DQF31" s="103"/>
      <c r="DQG31" s="103"/>
      <c r="DQH31" s="103"/>
      <c r="DQI31" s="103"/>
      <c r="DQJ31" s="103"/>
      <c r="DQK31" s="103"/>
      <c r="DQL31" s="103"/>
      <c r="DQM31" s="103"/>
      <c r="DQN31" s="103"/>
      <c r="DQO31" s="103"/>
      <c r="DQP31" s="103"/>
      <c r="DQQ31" s="103"/>
      <c r="DQR31" s="103"/>
      <c r="DQS31" s="103"/>
      <c r="DQT31" s="103"/>
      <c r="DQU31" s="103"/>
      <c r="DQV31" s="103"/>
      <c r="DQW31" s="103"/>
      <c r="DQX31" s="103"/>
      <c r="DQY31" s="103"/>
      <c r="DQZ31" s="103"/>
      <c r="DRA31" s="103"/>
      <c r="DRB31" s="103"/>
      <c r="DRC31" s="103"/>
      <c r="DRD31" s="103"/>
      <c r="DRE31" s="103"/>
      <c r="DRF31" s="103"/>
      <c r="DRG31" s="103"/>
      <c r="DRH31" s="103"/>
      <c r="DRI31" s="103"/>
      <c r="DRJ31" s="103"/>
      <c r="DRK31" s="103"/>
      <c r="DRL31" s="103"/>
      <c r="DRM31" s="103"/>
      <c r="DRN31" s="103"/>
      <c r="DRO31" s="103"/>
      <c r="DRP31" s="103"/>
      <c r="DRQ31" s="103"/>
      <c r="DRR31" s="103"/>
      <c r="DRS31" s="103"/>
      <c r="DRT31" s="103"/>
      <c r="DRU31" s="103"/>
      <c r="DRV31" s="103"/>
      <c r="DRW31" s="103"/>
      <c r="DRX31" s="103"/>
      <c r="DRY31" s="103"/>
      <c r="DRZ31" s="103"/>
      <c r="DSA31" s="103"/>
      <c r="DSB31" s="103"/>
      <c r="DSC31" s="103"/>
      <c r="DSD31" s="103"/>
      <c r="DSE31" s="103"/>
      <c r="DSF31" s="103"/>
      <c r="DSG31" s="103"/>
      <c r="DSH31" s="103"/>
      <c r="DSI31" s="103"/>
      <c r="DSJ31" s="103"/>
      <c r="DSK31" s="103"/>
      <c r="DSL31" s="103"/>
      <c r="DSM31" s="103"/>
      <c r="DSN31" s="103"/>
      <c r="DSO31" s="103"/>
      <c r="DSP31" s="103"/>
      <c r="DSQ31" s="103"/>
      <c r="DSR31" s="103"/>
      <c r="DSS31" s="103"/>
      <c r="DST31" s="103"/>
      <c r="DSU31" s="103"/>
      <c r="DSV31" s="103"/>
      <c r="DSW31" s="103"/>
      <c r="DSX31" s="103"/>
      <c r="DSY31" s="103"/>
      <c r="DSZ31" s="103"/>
      <c r="DTA31" s="103"/>
      <c r="DTB31" s="103"/>
      <c r="DTC31" s="103"/>
      <c r="DTD31" s="103"/>
      <c r="DTE31" s="103"/>
      <c r="DTF31" s="103"/>
      <c r="DTG31" s="103"/>
      <c r="DTH31" s="103"/>
      <c r="DTI31" s="103"/>
      <c r="DTJ31" s="103"/>
      <c r="DTK31" s="103"/>
      <c r="DTL31" s="103"/>
      <c r="DTM31" s="103"/>
      <c r="DTN31" s="103"/>
      <c r="DTO31" s="103"/>
      <c r="DTP31" s="103"/>
      <c r="DTQ31" s="103"/>
      <c r="DTR31" s="103"/>
      <c r="DTS31" s="103"/>
      <c r="DTT31" s="103"/>
      <c r="DTU31" s="103"/>
      <c r="DTV31" s="103"/>
      <c r="DTW31" s="103"/>
      <c r="DTX31" s="103"/>
      <c r="DTY31" s="103"/>
      <c r="DTZ31" s="103"/>
      <c r="DUA31" s="103"/>
      <c r="DUB31" s="103"/>
      <c r="DUC31" s="103"/>
      <c r="DUD31" s="103"/>
      <c r="DUE31" s="103"/>
      <c r="DUF31" s="103"/>
      <c r="DUG31" s="103"/>
      <c r="DUH31" s="103"/>
      <c r="DUI31" s="103"/>
      <c r="DUJ31" s="103"/>
      <c r="DUK31" s="103"/>
      <c r="DUL31" s="103"/>
      <c r="DUM31" s="103"/>
      <c r="DUN31" s="103"/>
      <c r="DUO31" s="103"/>
      <c r="DUP31" s="103"/>
      <c r="DUQ31" s="103"/>
      <c r="DUR31" s="103"/>
      <c r="DUS31" s="103"/>
      <c r="DUT31" s="103"/>
      <c r="DUU31" s="103"/>
      <c r="DUV31" s="103"/>
      <c r="DUW31" s="103"/>
      <c r="DUX31" s="103"/>
      <c r="DUY31" s="103"/>
      <c r="DUZ31" s="103"/>
      <c r="DVA31" s="103"/>
      <c r="DVB31" s="103"/>
      <c r="DVC31" s="103"/>
      <c r="DVD31" s="103"/>
      <c r="DVE31" s="103"/>
      <c r="DVF31" s="103"/>
      <c r="DVG31" s="103"/>
      <c r="DVH31" s="103"/>
      <c r="DVI31" s="103"/>
      <c r="DVJ31" s="103"/>
      <c r="DVK31" s="103"/>
      <c r="DVL31" s="103"/>
      <c r="DVM31" s="103"/>
      <c r="DVN31" s="103"/>
      <c r="DVO31" s="103"/>
      <c r="DVP31" s="103"/>
      <c r="DVQ31" s="103"/>
      <c r="DVR31" s="103"/>
      <c r="DVS31" s="103"/>
      <c r="DVT31" s="103"/>
      <c r="DVU31" s="103"/>
      <c r="DVV31" s="103"/>
      <c r="DVW31" s="103"/>
      <c r="DVX31" s="103"/>
      <c r="DVY31" s="103"/>
      <c r="DVZ31" s="103"/>
      <c r="DWA31" s="103"/>
      <c r="DWB31" s="103"/>
      <c r="DWC31" s="103"/>
      <c r="DWD31" s="103"/>
      <c r="DWE31" s="103"/>
      <c r="DWF31" s="103"/>
      <c r="DWG31" s="103"/>
      <c r="DWH31" s="103"/>
      <c r="DWI31" s="103"/>
      <c r="DWJ31" s="103"/>
      <c r="DWK31" s="103"/>
      <c r="DWL31" s="103"/>
      <c r="DWM31" s="103"/>
      <c r="DWN31" s="103"/>
      <c r="DWO31" s="103"/>
      <c r="DWP31" s="103"/>
      <c r="DWQ31" s="103"/>
      <c r="DWR31" s="103"/>
      <c r="DWS31" s="103"/>
      <c r="DWT31" s="103"/>
      <c r="DWU31" s="103"/>
      <c r="DWV31" s="103"/>
      <c r="DWW31" s="103"/>
      <c r="DWX31" s="103"/>
      <c r="DWY31" s="103"/>
      <c r="DWZ31" s="103"/>
      <c r="DXA31" s="103"/>
      <c r="DXB31" s="103"/>
      <c r="DXC31" s="103"/>
      <c r="DXD31" s="103"/>
      <c r="DXE31" s="103"/>
      <c r="DXF31" s="103"/>
      <c r="DXG31" s="103"/>
      <c r="DXH31" s="103"/>
      <c r="DXI31" s="103"/>
      <c r="DXJ31" s="103"/>
      <c r="DXK31" s="103"/>
      <c r="DXL31" s="103"/>
      <c r="DXM31" s="103"/>
      <c r="DXN31" s="103"/>
      <c r="DXO31" s="103"/>
      <c r="DXP31" s="103"/>
      <c r="DXQ31" s="103"/>
      <c r="DXR31" s="103"/>
      <c r="DXS31" s="103"/>
      <c r="DXT31" s="103"/>
      <c r="DXU31" s="103"/>
      <c r="DXV31" s="103"/>
      <c r="DXW31" s="103"/>
      <c r="DXX31" s="103"/>
      <c r="DXY31" s="103"/>
      <c r="DXZ31" s="103"/>
      <c r="DYA31" s="103"/>
      <c r="DYB31" s="103"/>
      <c r="DYC31" s="103"/>
      <c r="DYD31" s="103"/>
      <c r="DYE31" s="103"/>
      <c r="DYF31" s="103"/>
      <c r="DYG31" s="103"/>
      <c r="DYH31" s="103"/>
      <c r="DYI31" s="103"/>
      <c r="DYJ31" s="103"/>
      <c r="DYK31" s="103"/>
      <c r="DYL31" s="103"/>
      <c r="DYM31" s="103"/>
      <c r="DYN31" s="103"/>
      <c r="DYO31" s="103"/>
      <c r="DYP31" s="103"/>
      <c r="DYQ31" s="103"/>
      <c r="DYR31" s="103"/>
      <c r="DYS31" s="103"/>
      <c r="DYT31" s="103"/>
      <c r="DYU31" s="103"/>
      <c r="DYV31" s="103"/>
      <c r="DYW31" s="103"/>
      <c r="DYX31" s="103"/>
      <c r="DYY31" s="103"/>
      <c r="DYZ31" s="103"/>
      <c r="DZA31" s="103"/>
      <c r="DZB31" s="103"/>
      <c r="DZC31" s="103"/>
      <c r="DZD31" s="103"/>
      <c r="DZE31" s="103"/>
      <c r="DZF31" s="103"/>
      <c r="DZG31" s="103"/>
      <c r="DZH31" s="103"/>
      <c r="DZI31" s="103"/>
      <c r="DZJ31" s="103"/>
      <c r="DZK31" s="103"/>
      <c r="DZL31" s="103"/>
      <c r="DZM31" s="103"/>
      <c r="DZN31" s="103"/>
      <c r="DZO31" s="103"/>
      <c r="DZP31" s="103"/>
      <c r="DZQ31" s="103"/>
      <c r="DZR31" s="103"/>
      <c r="DZS31" s="103"/>
      <c r="DZT31" s="103"/>
      <c r="DZU31" s="103"/>
      <c r="DZV31" s="103"/>
      <c r="DZW31" s="103"/>
      <c r="DZX31" s="103"/>
      <c r="DZY31" s="103"/>
      <c r="DZZ31" s="103"/>
      <c r="EAA31" s="103"/>
      <c r="EAB31" s="103"/>
      <c r="EAC31" s="103"/>
      <c r="EAD31" s="103"/>
      <c r="EAE31" s="103"/>
      <c r="EAF31" s="103"/>
      <c r="EAG31" s="103"/>
      <c r="EAH31" s="103"/>
      <c r="EAI31" s="103"/>
      <c r="EAJ31" s="103"/>
      <c r="EAK31" s="103"/>
      <c r="EAL31" s="103"/>
      <c r="EAM31" s="103"/>
      <c r="EAN31" s="103"/>
      <c r="EAO31" s="103"/>
      <c r="EAP31" s="103"/>
      <c r="EAQ31" s="103"/>
      <c r="EAR31" s="103"/>
      <c r="EAS31" s="103"/>
      <c r="EAT31" s="103"/>
      <c r="EAU31" s="103"/>
      <c r="EAV31" s="103"/>
      <c r="EAW31" s="103"/>
      <c r="EAX31" s="103"/>
      <c r="EAY31" s="103"/>
      <c r="EAZ31" s="103"/>
      <c r="EBA31" s="103"/>
      <c r="EBB31" s="103"/>
      <c r="EBC31" s="103"/>
      <c r="EBD31" s="103"/>
      <c r="EBE31" s="103"/>
      <c r="EBF31" s="103"/>
      <c r="EBG31" s="103"/>
      <c r="EBH31" s="103"/>
      <c r="EBI31" s="103"/>
      <c r="EBJ31" s="103"/>
      <c r="EBK31" s="103"/>
      <c r="EBL31" s="103"/>
      <c r="EBM31" s="103"/>
      <c r="EBN31" s="103"/>
      <c r="EBO31" s="103"/>
      <c r="EBP31" s="103"/>
      <c r="EBQ31" s="103"/>
      <c r="EBR31" s="103"/>
      <c r="EBS31" s="103"/>
      <c r="EBT31" s="103"/>
      <c r="EBU31" s="103"/>
      <c r="EBV31" s="103"/>
      <c r="EBW31" s="103"/>
      <c r="EBX31" s="103"/>
      <c r="EBY31" s="103"/>
      <c r="EBZ31" s="103"/>
      <c r="ECA31" s="103"/>
      <c r="ECB31" s="103"/>
      <c r="ECC31" s="103"/>
      <c r="ECD31" s="103"/>
      <c r="ECE31" s="103"/>
      <c r="ECF31" s="103"/>
      <c r="ECG31" s="103"/>
      <c r="ECH31" s="103"/>
      <c r="ECI31" s="103"/>
      <c r="ECJ31" s="103"/>
      <c r="ECK31" s="103"/>
      <c r="ECL31" s="103"/>
      <c r="ECM31" s="103"/>
      <c r="ECN31" s="103"/>
      <c r="ECO31" s="103"/>
      <c r="ECP31" s="103"/>
      <c r="ECQ31" s="103"/>
      <c r="ECR31" s="103"/>
      <c r="ECS31" s="103"/>
      <c r="ECT31" s="103"/>
      <c r="ECU31" s="103"/>
      <c r="ECV31" s="103"/>
      <c r="ECW31" s="103"/>
      <c r="ECX31" s="103"/>
      <c r="ECY31" s="103"/>
      <c r="ECZ31" s="103"/>
      <c r="EDA31" s="103"/>
      <c r="EDB31" s="103"/>
      <c r="EDC31" s="103"/>
      <c r="EDD31" s="103"/>
      <c r="EDE31" s="103"/>
      <c r="EDF31" s="103"/>
      <c r="EDG31" s="103"/>
      <c r="EDH31" s="103"/>
      <c r="EDI31" s="103"/>
      <c r="EDJ31" s="103"/>
      <c r="EDK31" s="103"/>
      <c r="EDL31" s="103"/>
      <c r="EDM31" s="103"/>
      <c r="EDN31" s="103"/>
      <c r="EDO31" s="103"/>
      <c r="EDP31" s="103"/>
      <c r="EDQ31" s="103"/>
      <c r="EDR31" s="103"/>
      <c r="EDS31" s="103"/>
      <c r="EDT31" s="103"/>
      <c r="EDU31" s="103"/>
      <c r="EDV31" s="103"/>
      <c r="EDW31" s="103"/>
      <c r="EDX31" s="103"/>
      <c r="EDY31" s="103"/>
      <c r="EDZ31" s="103"/>
      <c r="EEA31" s="103"/>
      <c r="EEB31" s="103"/>
      <c r="EEC31" s="103"/>
      <c r="EED31" s="103"/>
      <c r="EEE31" s="103"/>
      <c r="EEF31" s="103"/>
      <c r="EEG31" s="103"/>
      <c r="EEH31" s="103"/>
      <c r="EEI31" s="103"/>
      <c r="EEJ31" s="103"/>
      <c r="EEK31" s="103"/>
      <c r="EEL31" s="103"/>
      <c r="EEM31" s="103"/>
      <c r="EEN31" s="103"/>
      <c r="EEO31" s="103"/>
      <c r="EEP31" s="103"/>
      <c r="EEQ31" s="103"/>
      <c r="EER31" s="103"/>
      <c r="EES31" s="103"/>
      <c r="EET31" s="103"/>
      <c r="EEU31" s="103"/>
      <c r="EEV31" s="103"/>
      <c r="EEW31" s="103"/>
      <c r="EEX31" s="103"/>
      <c r="EEY31" s="103"/>
      <c r="EEZ31" s="103"/>
      <c r="EFA31" s="103"/>
      <c r="EFB31" s="103"/>
      <c r="EFC31" s="103"/>
      <c r="EFD31" s="103"/>
      <c r="EFE31" s="103"/>
      <c r="EFF31" s="103"/>
      <c r="EFG31" s="103"/>
      <c r="EFH31" s="103"/>
      <c r="EFI31" s="103"/>
      <c r="EFJ31" s="103"/>
      <c r="EFK31" s="103"/>
      <c r="EFL31" s="103"/>
      <c r="EFM31" s="103"/>
      <c r="EFN31" s="103"/>
      <c r="EFO31" s="103"/>
      <c r="EFP31" s="103"/>
      <c r="EFQ31" s="103"/>
      <c r="EFR31" s="103"/>
      <c r="EFS31" s="103"/>
      <c r="EFT31" s="103"/>
      <c r="EFU31" s="103"/>
      <c r="EFV31" s="103"/>
      <c r="EFW31" s="103"/>
      <c r="EFX31" s="103"/>
      <c r="EFY31" s="103"/>
      <c r="EFZ31" s="103"/>
      <c r="EGA31" s="103"/>
      <c r="EGB31" s="103"/>
      <c r="EGC31" s="103"/>
      <c r="EGD31" s="103"/>
      <c r="EGE31" s="103"/>
      <c r="EGF31" s="103"/>
      <c r="EGG31" s="103"/>
      <c r="EGH31" s="103"/>
      <c r="EGI31" s="103"/>
      <c r="EGJ31" s="103"/>
      <c r="EGK31" s="103"/>
      <c r="EGL31" s="103"/>
      <c r="EGM31" s="103"/>
      <c r="EGN31" s="103"/>
      <c r="EGO31" s="103"/>
      <c r="EGP31" s="103"/>
      <c r="EGQ31" s="103"/>
      <c r="EGR31" s="103"/>
      <c r="EGS31" s="103"/>
      <c r="EGT31" s="103"/>
      <c r="EGU31" s="103"/>
      <c r="EGV31" s="103"/>
      <c r="EGW31" s="103"/>
      <c r="EGX31" s="103"/>
      <c r="EGY31" s="103"/>
      <c r="EGZ31" s="103"/>
      <c r="EHA31" s="103"/>
      <c r="EHB31" s="103"/>
      <c r="EHC31" s="103"/>
      <c r="EHD31" s="103"/>
      <c r="EHE31" s="103"/>
      <c r="EHF31" s="103"/>
      <c r="EHG31" s="103"/>
      <c r="EHH31" s="103"/>
      <c r="EHI31" s="103"/>
      <c r="EHJ31" s="103"/>
      <c r="EHK31" s="103"/>
      <c r="EHL31" s="103"/>
      <c r="EHM31" s="103"/>
      <c r="EHN31" s="103"/>
      <c r="EHO31" s="103"/>
      <c r="EHP31" s="103"/>
      <c r="EHQ31" s="103"/>
      <c r="EHR31" s="103"/>
      <c r="EHS31" s="103"/>
      <c r="EHT31" s="103"/>
      <c r="EHU31" s="103"/>
      <c r="EHV31" s="103"/>
      <c r="EHW31" s="103"/>
      <c r="EHX31" s="103"/>
      <c r="EHY31" s="103"/>
      <c r="EHZ31" s="103"/>
      <c r="EIA31" s="103"/>
      <c r="EIB31" s="103"/>
      <c r="EIC31" s="103"/>
      <c r="EID31" s="103"/>
      <c r="EIE31" s="103"/>
      <c r="EIF31" s="103"/>
      <c r="EIG31" s="103"/>
      <c r="EIH31" s="103"/>
      <c r="EII31" s="103"/>
      <c r="EIJ31" s="103"/>
      <c r="EIK31" s="103"/>
      <c r="EIL31" s="103"/>
      <c r="EIM31" s="103"/>
      <c r="EIN31" s="103"/>
      <c r="EIO31" s="103"/>
      <c r="EIP31" s="103"/>
      <c r="EIQ31" s="103"/>
      <c r="EIR31" s="103"/>
      <c r="EIS31" s="103"/>
      <c r="EIT31" s="103"/>
      <c r="EIU31" s="103"/>
      <c r="EIV31" s="103"/>
      <c r="EIW31" s="103"/>
      <c r="EIX31" s="103"/>
      <c r="EIY31" s="103"/>
      <c r="EIZ31" s="103"/>
      <c r="EJA31" s="103"/>
      <c r="EJB31" s="103"/>
      <c r="EJC31" s="103"/>
      <c r="EJD31" s="103"/>
      <c r="EJE31" s="103"/>
      <c r="EJF31" s="103"/>
      <c r="EJG31" s="103"/>
      <c r="EJH31" s="103"/>
      <c r="EJI31" s="103"/>
      <c r="EJJ31" s="103"/>
      <c r="EJK31" s="103"/>
      <c r="EJL31" s="103"/>
      <c r="EJM31" s="103"/>
      <c r="EJN31" s="103"/>
      <c r="EJO31" s="103"/>
      <c r="EJP31" s="103"/>
      <c r="EJQ31" s="103"/>
      <c r="EJR31" s="103"/>
      <c r="EJS31" s="103"/>
      <c r="EJT31" s="103"/>
      <c r="EJU31" s="103"/>
      <c r="EJV31" s="103"/>
      <c r="EJW31" s="103"/>
      <c r="EJX31" s="103"/>
      <c r="EJY31" s="103"/>
      <c r="EJZ31" s="103"/>
      <c r="EKA31" s="103"/>
      <c r="EKB31" s="103"/>
      <c r="EKC31" s="103"/>
      <c r="EKD31" s="103"/>
      <c r="EKE31" s="103"/>
      <c r="EKF31" s="103"/>
      <c r="EKG31" s="103"/>
      <c r="EKH31" s="103"/>
      <c r="EKI31" s="103"/>
      <c r="EKJ31" s="103"/>
      <c r="EKK31" s="103"/>
      <c r="EKL31" s="103"/>
      <c r="EKM31" s="103"/>
      <c r="EKN31" s="103"/>
      <c r="EKO31" s="103"/>
      <c r="EKP31" s="103"/>
      <c r="EKQ31" s="103"/>
      <c r="EKR31" s="103"/>
      <c r="EKS31" s="103"/>
      <c r="EKT31" s="103"/>
      <c r="EKU31" s="103"/>
      <c r="EKV31" s="103"/>
      <c r="EKW31" s="103"/>
      <c r="EKX31" s="103"/>
      <c r="EKY31" s="103"/>
      <c r="EKZ31" s="103"/>
      <c r="ELA31" s="103"/>
      <c r="ELB31" s="103"/>
      <c r="ELC31" s="103"/>
      <c r="ELD31" s="103"/>
      <c r="ELE31" s="103"/>
      <c r="ELF31" s="103"/>
      <c r="ELG31" s="103"/>
      <c r="ELH31" s="103"/>
      <c r="ELI31" s="103"/>
      <c r="ELJ31" s="103"/>
      <c r="ELK31" s="103"/>
      <c r="ELL31" s="103"/>
      <c r="ELM31" s="103"/>
      <c r="ELN31" s="103"/>
      <c r="ELO31" s="103"/>
      <c r="ELP31" s="103"/>
      <c r="ELQ31" s="103"/>
      <c r="ELR31" s="103"/>
      <c r="ELS31" s="103"/>
      <c r="ELT31" s="103"/>
      <c r="ELU31" s="103"/>
      <c r="ELV31" s="103"/>
      <c r="ELW31" s="103"/>
      <c r="ELX31" s="103"/>
      <c r="ELY31" s="103"/>
      <c r="ELZ31" s="103"/>
      <c r="EMA31" s="103"/>
      <c r="EMB31" s="103"/>
      <c r="EMC31" s="103"/>
      <c r="EMD31" s="103"/>
      <c r="EME31" s="103"/>
      <c r="EMF31" s="103"/>
      <c r="EMG31" s="103"/>
      <c r="EMH31" s="103"/>
      <c r="EMI31" s="103"/>
      <c r="EMJ31" s="103"/>
      <c r="EMK31" s="103"/>
      <c r="EML31" s="103"/>
      <c r="EMM31" s="103"/>
      <c r="EMN31" s="103"/>
      <c r="EMO31" s="103"/>
      <c r="EMP31" s="103"/>
      <c r="EMQ31" s="103"/>
      <c r="EMR31" s="103"/>
      <c r="EMS31" s="103"/>
      <c r="EMT31" s="103"/>
      <c r="EMU31" s="103"/>
      <c r="EMV31" s="103"/>
      <c r="EMW31" s="103"/>
      <c r="EMX31" s="103"/>
      <c r="EMY31" s="103"/>
      <c r="EMZ31" s="103"/>
      <c r="ENA31" s="103"/>
      <c r="ENB31" s="103"/>
      <c r="ENC31" s="103"/>
      <c r="END31" s="103"/>
      <c r="ENE31" s="103"/>
      <c r="ENF31" s="103"/>
      <c r="ENG31" s="103"/>
      <c r="ENH31" s="103"/>
      <c r="ENI31" s="103"/>
      <c r="ENJ31" s="103"/>
      <c r="ENK31" s="103"/>
      <c r="ENL31" s="103"/>
      <c r="ENM31" s="103"/>
      <c r="ENN31" s="103"/>
      <c r="ENO31" s="103"/>
      <c r="ENP31" s="103"/>
      <c r="ENQ31" s="103"/>
      <c r="ENR31" s="103"/>
      <c r="ENS31" s="103"/>
      <c r="ENT31" s="103"/>
      <c r="ENU31" s="103"/>
      <c r="ENV31" s="103"/>
      <c r="ENW31" s="103"/>
      <c r="ENX31" s="103"/>
      <c r="ENY31" s="103"/>
      <c r="ENZ31" s="103"/>
      <c r="EOA31" s="103"/>
      <c r="EOB31" s="103"/>
      <c r="EOC31" s="103"/>
      <c r="EOD31" s="103"/>
      <c r="EOE31" s="103"/>
      <c r="EOF31" s="103"/>
      <c r="EOG31" s="103"/>
      <c r="EOH31" s="103"/>
      <c r="EOI31" s="103"/>
      <c r="EOJ31" s="103"/>
      <c r="EOK31" s="103"/>
      <c r="EOL31" s="103"/>
      <c r="EOM31" s="103"/>
      <c r="EON31" s="103"/>
      <c r="EOO31" s="103"/>
      <c r="EOP31" s="103"/>
      <c r="EOQ31" s="103"/>
      <c r="EOR31" s="103"/>
      <c r="EOS31" s="103"/>
      <c r="EOT31" s="103"/>
      <c r="EOU31" s="103"/>
      <c r="EOV31" s="103"/>
      <c r="EOW31" s="103"/>
      <c r="EOX31" s="103"/>
      <c r="EOY31" s="103"/>
      <c r="EOZ31" s="103"/>
      <c r="EPA31" s="103"/>
      <c r="EPB31" s="103"/>
      <c r="EPC31" s="103"/>
      <c r="EPD31" s="103"/>
      <c r="EPE31" s="103"/>
      <c r="EPF31" s="103"/>
      <c r="EPG31" s="103"/>
      <c r="EPH31" s="103"/>
      <c r="EPI31" s="103"/>
      <c r="EPJ31" s="103"/>
      <c r="EPK31" s="103"/>
      <c r="EPL31" s="103"/>
      <c r="EPM31" s="103"/>
      <c r="EPN31" s="103"/>
      <c r="EPO31" s="103"/>
      <c r="EPP31" s="103"/>
      <c r="EPQ31" s="103"/>
      <c r="EPR31" s="103"/>
      <c r="EPS31" s="103"/>
      <c r="EPT31" s="103"/>
      <c r="EPU31" s="103"/>
      <c r="EPV31" s="103"/>
      <c r="EPW31" s="103"/>
      <c r="EPX31" s="103"/>
      <c r="EPY31" s="103"/>
      <c r="EPZ31" s="103"/>
      <c r="EQA31" s="103"/>
      <c r="EQB31" s="103"/>
      <c r="EQC31" s="103"/>
      <c r="EQD31" s="103"/>
      <c r="EQE31" s="103"/>
      <c r="EQF31" s="103"/>
      <c r="EQG31" s="103"/>
      <c r="EQH31" s="103"/>
      <c r="EQI31" s="103"/>
      <c r="EQJ31" s="103"/>
      <c r="EQK31" s="103"/>
      <c r="EQL31" s="103"/>
      <c r="EQM31" s="103"/>
      <c r="EQN31" s="103"/>
      <c r="EQO31" s="103"/>
      <c r="EQP31" s="103"/>
      <c r="EQQ31" s="103"/>
      <c r="EQR31" s="103"/>
      <c r="EQS31" s="103"/>
      <c r="EQT31" s="103"/>
      <c r="EQU31" s="103"/>
      <c r="EQV31" s="103"/>
      <c r="EQW31" s="103"/>
      <c r="EQX31" s="103"/>
      <c r="EQY31" s="103"/>
      <c r="EQZ31" s="103"/>
      <c r="ERA31" s="103"/>
      <c r="ERB31" s="103"/>
      <c r="ERC31" s="103"/>
      <c r="ERD31" s="103"/>
      <c r="ERE31" s="103"/>
      <c r="ERF31" s="103"/>
      <c r="ERG31" s="103"/>
      <c r="ERH31" s="103"/>
      <c r="ERI31" s="103"/>
      <c r="ERJ31" s="103"/>
      <c r="ERK31" s="103"/>
      <c r="ERL31" s="103"/>
      <c r="ERM31" s="103"/>
      <c r="ERN31" s="103"/>
      <c r="ERO31" s="103"/>
      <c r="ERP31" s="103"/>
      <c r="ERQ31" s="103"/>
      <c r="ERR31" s="103"/>
      <c r="ERS31" s="103"/>
      <c r="ERT31" s="103"/>
      <c r="ERU31" s="103"/>
      <c r="ERV31" s="103"/>
      <c r="ERW31" s="103"/>
      <c r="ERX31" s="103"/>
      <c r="ERY31" s="103"/>
      <c r="ERZ31" s="103"/>
      <c r="ESA31" s="103"/>
      <c r="ESB31" s="103"/>
      <c r="ESC31" s="103"/>
      <c r="ESD31" s="103"/>
      <c r="ESE31" s="103"/>
      <c r="ESF31" s="103"/>
      <c r="ESG31" s="103"/>
      <c r="ESH31" s="103"/>
      <c r="ESI31" s="103"/>
      <c r="ESJ31" s="103"/>
      <c r="ESK31" s="103"/>
      <c r="ESL31" s="103"/>
      <c r="ESM31" s="103"/>
      <c r="ESN31" s="103"/>
      <c r="ESO31" s="103"/>
      <c r="ESP31" s="103"/>
      <c r="ESQ31" s="103"/>
      <c r="ESR31" s="103"/>
      <c r="ESS31" s="103"/>
      <c r="EST31" s="103"/>
      <c r="ESU31" s="103"/>
      <c r="ESV31" s="103"/>
      <c r="ESW31" s="103"/>
      <c r="ESX31" s="103"/>
      <c r="ESY31" s="103"/>
      <c r="ESZ31" s="103"/>
      <c r="ETA31" s="103"/>
      <c r="ETB31" s="103"/>
      <c r="ETC31" s="103"/>
      <c r="ETD31" s="103"/>
      <c r="ETE31" s="103"/>
      <c r="ETF31" s="103"/>
      <c r="ETG31" s="103"/>
      <c r="ETH31" s="103"/>
      <c r="ETI31" s="103"/>
      <c r="ETJ31" s="103"/>
      <c r="ETK31" s="103"/>
      <c r="ETL31" s="103"/>
      <c r="ETM31" s="103"/>
      <c r="ETN31" s="103"/>
      <c r="ETO31" s="103"/>
      <c r="ETP31" s="103"/>
      <c r="ETQ31" s="103"/>
      <c r="ETR31" s="103"/>
      <c r="ETS31" s="103"/>
      <c r="ETT31" s="103"/>
      <c r="ETU31" s="103"/>
      <c r="ETV31" s="103"/>
      <c r="ETW31" s="103"/>
      <c r="ETX31" s="103"/>
      <c r="ETY31" s="103"/>
      <c r="ETZ31" s="103"/>
      <c r="EUA31" s="103"/>
      <c r="EUB31" s="103"/>
      <c r="EUC31" s="103"/>
      <c r="EUD31" s="103"/>
      <c r="EUE31" s="103"/>
      <c r="EUF31" s="103"/>
      <c r="EUG31" s="103"/>
      <c r="EUH31" s="103"/>
      <c r="EUI31" s="103"/>
      <c r="EUJ31" s="103"/>
      <c r="EUK31" s="103"/>
      <c r="EUL31" s="103"/>
      <c r="EUM31" s="103"/>
      <c r="EUN31" s="103"/>
      <c r="EUO31" s="103"/>
      <c r="EUP31" s="103"/>
      <c r="EUQ31" s="103"/>
      <c r="EUR31" s="103"/>
      <c r="EUS31" s="103"/>
      <c r="EUT31" s="103"/>
      <c r="EUU31" s="103"/>
      <c r="EUV31" s="103"/>
      <c r="EUW31" s="103"/>
      <c r="EUX31" s="103"/>
      <c r="EUY31" s="103"/>
      <c r="EUZ31" s="103"/>
      <c r="EVA31" s="103"/>
      <c r="EVB31" s="103"/>
      <c r="EVC31" s="103"/>
      <c r="EVD31" s="103"/>
      <c r="EVE31" s="103"/>
      <c r="EVF31" s="103"/>
      <c r="EVG31" s="103"/>
      <c r="EVH31" s="103"/>
      <c r="EVI31" s="103"/>
      <c r="EVJ31" s="103"/>
      <c r="EVK31" s="103"/>
      <c r="EVL31" s="103"/>
      <c r="EVM31" s="103"/>
      <c r="EVN31" s="103"/>
      <c r="EVO31" s="103"/>
      <c r="EVP31" s="103"/>
      <c r="EVQ31" s="103"/>
      <c r="EVR31" s="103"/>
      <c r="EVS31" s="103"/>
      <c r="EVT31" s="103"/>
      <c r="EVU31" s="103"/>
      <c r="EVV31" s="103"/>
      <c r="EVW31" s="103"/>
      <c r="EVX31" s="103"/>
      <c r="EVY31" s="103"/>
      <c r="EVZ31" s="103"/>
      <c r="EWA31" s="103"/>
      <c r="EWB31" s="103"/>
      <c r="EWC31" s="103"/>
      <c r="EWD31" s="103"/>
      <c r="EWE31" s="103"/>
      <c r="EWF31" s="103"/>
      <c r="EWG31" s="103"/>
      <c r="EWH31" s="103"/>
      <c r="EWI31" s="103"/>
      <c r="EWJ31" s="103"/>
      <c r="EWK31" s="103"/>
      <c r="EWL31" s="103"/>
      <c r="EWM31" s="103"/>
      <c r="EWN31" s="103"/>
      <c r="EWO31" s="103"/>
      <c r="EWP31" s="103"/>
      <c r="EWQ31" s="103"/>
      <c r="EWR31" s="103"/>
      <c r="EWS31" s="103"/>
      <c r="EWT31" s="103"/>
      <c r="EWU31" s="103"/>
      <c r="EWV31" s="103"/>
      <c r="EWW31" s="103"/>
      <c r="EWX31" s="103"/>
      <c r="EWY31" s="103"/>
      <c r="EWZ31" s="103"/>
      <c r="EXA31" s="103"/>
      <c r="EXB31" s="103"/>
      <c r="EXC31" s="103"/>
      <c r="EXD31" s="103"/>
      <c r="EXE31" s="103"/>
      <c r="EXF31" s="103"/>
      <c r="EXG31" s="103"/>
      <c r="EXH31" s="103"/>
      <c r="EXI31" s="103"/>
      <c r="EXJ31" s="103"/>
      <c r="EXK31" s="103"/>
      <c r="EXL31" s="103"/>
      <c r="EXM31" s="103"/>
      <c r="EXN31" s="103"/>
      <c r="EXO31" s="103"/>
      <c r="EXP31" s="103"/>
      <c r="EXQ31" s="103"/>
      <c r="EXR31" s="103"/>
      <c r="EXS31" s="103"/>
      <c r="EXT31" s="103"/>
      <c r="EXU31" s="103"/>
      <c r="EXV31" s="103"/>
      <c r="EXW31" s="103"/>
      <c r="EXX31" s="103"/>
      <c r="EXY31" s="103"/>
      <c r="EXZ31" s="103"/>
      <c r="EYA31" s="103"/>
      <c r="EYB31" s="103"/>
      <c r="EYC31" s="103"/>
      <c r="EYD31" s="103"/>
      <c r="EYE31" s="103"/>
      <c r="EYF31" s="103"/>
      <c r="EYG31" s="103"/>
      <c r="EYH31" s="103"/>
      <c r="EYI31" s="103"/>
      <c r="EYJ31" s="103"/>
      <c r="EYK31" s="103"/>
      <c r="EYL31" s="103"/>
      <c r="EYM31" s="103"/>
      <c r="EYN31" s="103"/>
      <c r="EYO31" s="103"/>
      <c r="EYP31" s="103"/>
      <c r="EYQ31" s="103"/>
      <c r="EYR31" s="103"/>
      <c r="EYS31" s="103"/>
      <c r="EYT31" s="103"/>
      <c r="EYU31" s="103"/>
      <c r="EYV31" s="103"/>
      <c r="EYW31" s="103"/>
      <c r="EYX31" s="103"/>
      <c r="EYY31" s="103"/>
      <c r="EYZ31" s="103"/>
      <c r="EZA31" s="103"/>
      <c r="EZB31" s="103"/>
      <c r="EZC31" s="103"/>
      <c r="EZD31" s="103"/>
      <c r="EZE31" s="103"/>
      <c r="EZF31" s="103"/>
      <c r="EZG31" s="103"/>
      <c r="EZH31" s="103"/>
      <c r="EZI31" s="103"/>
      <c r="EZJ31" s="103"/>
      <c r="EZK31" s="103"/>
      <c r="EZL31" s="103"/>
      <c r="EZM31" s="103"/>
      <c r="EZN31" s="103"/>
      <c r="EZO31" s="103"/>
      <c r="EZP31" s="103"/>
      <c r="EZQ31" s="103"/>
      <c r="EZR31" s="103"/>
      <c r="EZS31" s="103"/>
      <c r="EZT31" s="103"/>
      <c r="EZU31" s="103"/>
      <c r="EZV31" s="103"/>
      <c r="EZW31" s="103"/>
      <c r="EZX31" s="103"/>
      <c r="EZY31" s="103"/>
      <c r="EZZ31" s="103"/>
      <c r="FAA31" s="103"/>
      <c r="FAB31" s="103"/>
      <c r="FAC31" s="103"/>
      <c r="FAD31" s="103"/>
      <c r="FAE31" s="103"/>
      <c r="FAF31" s="103"/>
      <c r="FAG31" s="103"/>
      <c r="FAH31" s="103"/>
      <c r="FAI31" s="103"/>
      <c r="FAJ31" s="103"/>
      <c r="FAK31" s="103"/>
      <c r="FAL31" s="103"/>
      <c r="FAM31" s="103"/>
      <c r="FAN31" s="103"/>
      <c r="FAO31" s="103"/>
      <c r="FAP31" s="103"/>
      <c r="FAQ31" s="103"/>
      <c r="FAR31" s="103"/>
      <c r="FAS31" s="103"/>
      <c r="FAT31" s="103"/>
      <c r="FAU31" s="103"/>
      <c r="FAV31" s="103"/>
      <c r="FAW31" s="103"/>
      <c r="FAX31" s="103"/>
      <c r="FAY31" s="103"/>
      <c r="FAZ31" s="103"/>
      <c r="FBA31" s="103"/>
      <c r="FBB31" s="103"/>
      <c r="FBC31" s="103"/>
      <c r="FBD31" s="103"/>
      <c r="FBE31" s="103"/>
      <c r="FBF31" s="103"/>
      <c r="FBG31" s="103"/>
      <c r="FBH31" s="103"/>
      <c r="FBI31" s="103"/>
      <c r="FBJ31" s="103"/>
      <c r="FBK31" s="103"/>
      <c r="FBL31" s="103"/>
      <c r="FBM31" s="103"/>
      <c r="FBN31" s="103"/>
      <c r="FBO31" s="103"/>
      <c r="FBP31" s="103"/>
      <c r="FBQ31" s="103"/>
      <c r="FBR31" s="103"/>
      <c r="FBS31" s="103"/>
      <c r="FBT31" s="103"/>
      <c r="FBU31" s="103"/>
      <c r="FBV31" s="103"/>
      <c r="FBW31" s="103"/>
      <c r="FBX31" s="103"/>
      <c r="FBY31" s="103"/>
      <c r="FBZ31" s="103"/>
      <c r="FCA31" s="103"/>
      <c r="FCB31" s="103"/>
      <c r="FCC31" s="103"/>
      <c r="FCD31" s="103"/>
      <c r="FCE31" s="103"/>
      <c r="FCF31" s="103"/>
      <c r="FCG31" s="103"/>
      <c r="FCH31" s="103"/>
      <c r="FCI31" s="103"/>
      <c r="FCJ31" s="103"/>
      <c r="FCK31" s="103"/>
      <c r="FCL31" s="103"/>
      <c r="FCM31" s="103"/>
      <c r="FCN31" s="103"/>
      <c r="FCO31" s="103"/>
      <c r="FCP31" s="103"/>
      <c r="FCQ31" s="103"/>
      <c r="FCR31" s="103"/>
      <c r="FCS31" s="103"/>
      <c r="FCT31" s="103"/>
      <c r="FCU31" s="103"/>
      <c r="FCV31" s="103"/>
      <c r="FCW31" s="103"/>
      <c r="FCX31" s="103"/>
      <c r="FCY31" s="103"/>
      <c r="FCZ31" s="103"/>
      <c r="FDA31" s="103"/>
      <c r="FDB31" s="103"/>
      <c r="FDC31" s="103"/>
      <c r="FDD31" s="103"/>
      <c r="FDE31" s="103"/>
      <c r="FDF31" s="103"/>
      <c r="FDG31" s="103"/>
      <c r="FDH31" s="103"/>
      <c r="FDI31" s="103"/>
      <c r="FDJ31" s="103"/>
      <c r="FDK31" s="103"/>
      <c r="FDL31" s="103"/>
      <c r="FDM31" s="103"/>
      <c r="FDN31" s="103"/>
      <c r="FDO31" s="103"/>
      <c r="FDP31" s="103"/>
      <c r="FDQ31" s="103"/>
      <c r="FDR31" s="103"/>
      <c r="FDS31" s="103"/>
      <c r="FDT31" s="103"/>
      <c r="FDU31" s="103"/>
      <c r="FDV31" s="103"/>
      <c r="FDW31" s="103"/>
      <c r="FDX31" s="103"/>
      <c r="FDY31" s="103"/>
      <c r="FDZ31" s="103"/>
      <c r="FEA31" s="103"/>
      <c r="FEB31" s="103"/>
      <c r="FEC31" s="103"/>
      <c r="FED31" s="103"/>
      <c r="FEE31" s="103"/>
      <c r="FEF31" s="103"/>
      <c r="FEG31" s="103"/>
      <c r="FEH31" s="103"/>
      <c r="FEI31" s="103"/>
      <c r="FEJ31" s="103"/>
      <c r="FEK31" s="103"/>
      <c r="FEL31" s="103"/>
      <c r="FEM31" s="103"/>
      <c r="FEN31" s="103"/>
      <c r="FEO31" s="103"/>
      <c r="FEP31" s="103"/>
      <c r="FEQ31" s="103"/>
      <c r="FER31" s="103"/>
      <c r="FES31" s="103"/>
      <c r="FET31" s="103"/>
      <c r="FEU31" s="103"/>
      <c r="FEV31" s="103"/>
      <c r="FEW31" s="103"/>
      <c r="FEX31" s="103"/>
      <c r="FEY31" s="103"/>
      <c r="FEZ31" s="103"/>
      <c r="FFA31" s="103"/>
      <c r="FFB31" s="103"/>
      <c r="FFC31" s="103"/>
      <c r="FFD31" s="103"/>
      <c r="FFE31" s="103"/>
      <c r="FFF31" s="103"/>
      <c r="FFG31" s="103"/>
      <c r="FFH31" s="103"/>
      <c r="FFI31" s="103"/>
      <c r="FFJ31" s="103"/>
      <c r="FFK31" s="103"/>
      <c r="FFL31" s="103"/>
      <c r="FFM31" s="103"/>
      <c r="FFN31" s="103"/>
      <c r="FFO31" s="103"/>
      <c r="FFP31" s="103"/>
      <c r="FFQ31" s="103"/>
      <c r="FFR31" s="103"/>
      <c r="FFS31" s="103"/>
      <c r="FFT31" s="103"/>
      <c r="FFU31" s="103"/>
      <c r="FFV31" s="103"/>
      <c r="FFW31" s="103"/>
      <c r="FFX31" s="103"/>
      <c r="FFY31" s="103"/>
      <c r="FFZ31" s="103"/>
      <c r="FGA31" s="103"/>
      <c r="FGB31" s="103"/>
      <c r="FGC31" s="103"/>
      <c r="FGD31" s="103"/>
      <c r="FGE31" s="103"/>
      <c r="FGF31" s="103"/>
      <c r="FGG31" s="103"/>
      <c r="FGH31" s="103"/>
      <c r="FGI31" s="103"/>
      <c r="FGJ31" s="103"/>
      <c r="FGK31" s="103"/>
      <c r="FGL31" s="103"/>
      <c r="FGM31" s="103"/>
      <c r="FGN31" s="103"/>
      <c r="FGO31" s="103"/>
      <c r="FGP31" s="103"/>
      <c r="FGQ31" s="103"/>
      <c r="FGR31" s="103"/>
      <c r="FGS31" s="103"/>
      <c r="FGT31" s="103"/>
      <c r="FGU31" s="103"/>
      <c r="FGV31" s="103"/>
      <c r="FGW31" s="103"/>
      <c r="FGX31" s="103"/>
      <c r="FGY31" s="103"/>
      <c r="FGZ31" s="103"/>
      <c r="FHA31" s="103"/>
      <c r="FHB31" s="103"/>
      <c r="FHC31" s="103"/>
      <c r="FHD31" s="103"/>
      <c r="FHE31" s="103"/>
      <c r="FHF31" s="103"/>
      <c r="FHG31" s="103"/>
      <c r="FHH31" s="103"/>
      <c r="FHI31" s="103"/>
      <c r="FHJ31" s="103"/>
      <c r="FHK31" s="103"/>
      <c r="FHL31" s="103"/>
      <c r="FHM31" s="103"/>
      <c r="FHN31" s="103"/>
      <c r="FHO31" s="103"/>
      <c r="FHP31" s="103"/>
      <c r="FHQ31" s="103"/>
      <c r="FHR31" s="103"/>
      <c r="FHS31" s="103"/>
      <c r="FHT31" s="103"/>
      <c r="FHU31" s="103"/>
      <c r="FHV31" s="103"/>
      <c r="FHW31" s="103"/>
      <c r="FHX31" s="103"/>
      <c r="FHY31" s="103"/>
      <c r="FHZ31" s="103"/>
      <c r="FIA31" s="103"/>
      <c r="FIB31" s="103"/>
      <c r="FIC31" s="103"/>
      <c r="FID31" s="103"/>
      <c r="FIE31" s="103"/>
      <c r="FIF31" s="103"/>
      <c r="FIG31" s="103"/>
      <c r="FIH31" s="103"/>
      <c r="FII31" s="103"/>
      <c r="FIJ31" s="103"/>
      <c r="FIK31" s="103"/>
      <c r="FIL31" s="103"/>
      <c r="FIM31" s="103"/>
      <c r="FIN31" s="103"/>
      <c r="FIO31" s="103"/>
      <c r="FIP31" s="103"/>
      <c r="FIQ31" s="103"/>
      <c r="FIR31" s="103"/>
      <c r="FIS31" s="103"/>
      <c r="FIT31" s="103"/>
      <c r="FIU31" s="103"/>
      <c r="FIV31" s="103"/>
      <c r="FIW31" s="103"/>
      <c r="FIX31" s="103"/>
      <c r="FIY31" s="103"/>
      <c r="FIZ31" s="103"/>
      <c r="FJA31" s="103"/>
      <c r="FJB31" s="103"/>
      <c r="FJC31" s="103"/>
      <c r="FJD31" s="103"/>
      <c r="FJE31" s="103"/>
      <c r="FJF31" s="103"/>
      <c r="FJG31" s="103"/>
      <c r="FJH31" s="103"/>
      <c r="FJI31" s="103"/>
      <c r="FJJ31" s="103"/>
      <c r="FJK31" s="103"/>
      <c r="FJL31" s="103"/>
      <c r="FJM31" s="103"/>
      <c r="FJN31" s="103"/>
      <c r="FJO31" s="103"/>
      <c r="FJP31" s="103"/>
      <c r="FJQ31" s="103"/>
      <c r="FJR31" s="103"/>
      <c r="FJS31" s="103"/>
      <c r="FJT31" s="103"/>
      <c r="FJU31" s="103"/>
      <c r="FJV31" s="103"/>
      <c r="FJW31" s="103"/>
      <c r="FJX31" s="103"/>
      <c r="FJY31" s="103"/>
      <c r="FJZ31" s="103"/>
      <c r="FKA31" s="103"/>
      <c r="FKB31" s="103"/>
      <c r="FKC31" s="103"/>
      <c r="FKD31" s="103"/>
      <c r="FKE31" s="103"/>
      <c r="FKF31" s="103"/>
      <c r="FKG31" s="103"/>
      <c r="FKH31" s="103"/>
      <c r="FKI31" s="103"/>
      <c r="FKJ31" s="103"/>
      <c r="FKK31" s="103"/>
      <c r="FKL31" s="103"/>
      <c r="FKM31" s="103"/>
      <c r="FKN31" s="103"/>
      <c r="FKO31" s="103"/>
      <c r="FKP31" s="103"/>
      <c r="FKQ31" s="103"/>
      <c r="FKR31" s="103"/>
      <c r="FKS31" s="103"/>
      <c r="FKT31" s="103"/>
      <c r="FKU31" s="103"/>
      <c r="FKV31" s="103"/>
      <c r="FKW31" s="103"/>
      <c r="FKX31" s="103"/>
      <c r="FKY31" s="103"/>
      <c r="FKZ31" s="103"/>
      <c r="FLA31" s="103"/>
      <c r="FLB31" s="103"/>
      <c r="FLC31" s="103"/>
      <c r="FLD31" s="103"/>
      <c r="FLE31" s="103"/>
      <c r="FLF31" s="103"/>
      <c r="FLG31" s="103"/>
      <c r="FLH31" s="103"/>
      <c r="FLI31" s="103"/>
      <c r="FLJ31" s="103"/>
      <c r="FLK31" s="103"/>
      <c r="FLL31" s="103"/>
      <c r="FLM31" s="103"/>
      <c r="FLN31" s="103"/>
      <c r="FLO31" s="103"/>
      <c r="FLP31" s="103"/>
      <c r="FLQ31" s="103"/>
      <c r="FLR31" s="103"/>
      <c r="FLS31" s="103"/>
      <c r="FLT31" s="103"/>
      <c r="FLU31" s="103"/>
      <c r="FLV31" s="103"/>
      <c r="FLW31" s="103"/>
      <c r="FLX31" s="103"/>
      <c r="FLY31" s="103"/>
      <c r="FLZ31" s="103"/>
      <c r="FMA31" s="103"/>
      <c r="FMB31" s="103"/>
      <c r="FMC31" s="103"/>
      <c r="FMD31" s="103"/>
      <c r="FME31" s="103"/>
      <c r="FMF31" s="103"/>
      <c r="FMG31" s="103"/>
      <c r="FMH31" s="103"/>
      <c r="FMI31" s="103"/>
      <c r="FMJ31" s="103"/>
      <c r="FMK31" s="103"/>
      <c r="FML31" s="103"/>
      <c r="FMM31" s="103"/>
      <c r="FMN31" s="103"/>
      <c r="FMO31" s="103"/>
      <c r="FMP31" s="103"/>
      <c r="FMQ31" s="103"/>
      <c r="FMR31" s="103"/>
      <c r="FMS31" s="103"/>
      <c r="FMT31" s="103"/>
      <c r="FMU31" s="103"/>
      <c r="FMV31" s="103"/>
      <c r="FMW31" s="103"/>
      <c r="FMX31" s="103"/>
      <c r="FMY31" s="103"/>
      <c r="FMZ31" s="103"/>
      <c r="FNA31" s="103"/>
      <c r="FNB31" s="103"/>
      <c r="FNC31" s="103"/>
      <c r="FND31" s="103"/>
      <c r="FNE31" s="103"/>
      <c r="FNF31" s="103"/>
      <c r="FNG31" s="103"/>
      <c r="FNH31" s="103"/>
      <c r="FNI31" s="103"/>
      <c r="FNJ31" s="103"/>
      <c r="FNK31" s="103"/>
      <c r="FNL31" s="103"/>
      <c r="FNM31" s="103"/>
      <c r="FNN31" s="103"/>
      <c r="FNO31" s="103"/>
      <c r="FNP31" s="103"/>
      <c r="FNQ31" s="103"/>
      <c r="FNR31" s="103"/>
      <c r="FNS31" s="103"/>
      <c r="FNT31" s="103"/>
      <c r="FNU31" s="103"/>
      <c r="FNV31" s="103"/>
      <c r="FNW31" s="103"/>
      <c r="FNX31" s="103"/>
      <c r="FNY31" s="103"/>
      <c r="FNZ31" s="103"/>
      <c r="FOA31" s="103"/>
      <c r="FOB31" s="103"/>
      <c r="FOC31" s="103"/>
      <c r="FOD31" s="103"/>
      <c r="FOE31" s="103"/>
      <c r="FOF31" s="103"/>
      <c r="FOG31" s="103"/>
      <c r="FOH31" s="103"/>
      <c r="FOI31" s="103"/>
      <c r="FOJ31" s="103"/>
      <c r="FOK31" s="103"/>
      <c r="FOL31" s="103"/>
      <c r="FOM31" s="103"/>
      <c r="FON31" s="103"/>
      <c r="FOO31" s="103"/>
      <c r="FOP31" s="103"/>
      <c r="FOQ31" s="103"/>
      <c r="FOR31" s="103"/>
      <c r="FOS31" s="103"/>
      <c r="FOT31" s="103"/>
      <c r="FOU31" s="103"/>
      <c r="FOV31" s="103"/>
      <c r="FOW31" s="103"/>
      <c r="FOX31" s="103"/>
      <c r="FOY31" s="103"/>
      <c r="FOZ31" s="103"/>
      <c r="FPA31" s="103"/>
      <c r="FPB31" s="103"/>
      <c r="FPC31" s="103"/>
      <c r="FPD31" s="103"/>
      <c r="FPE31" s="103"/>
      <c r="FPF31" s="103"/>
      <c r="FPG31" s="103"/>
      <c r="FPH31" s="103"/>
      <c r="FPI31" s="103"/>
      <c r="FPJ31" s="103"/>
      <c r="FPK31" s="103"/>
      <c r="FPL31" s="103"/>
      <c r="FPM31" s="103"/>
      <c r="FPN31" s="103"/>
      <c r="FPO31" s="103"/>
      <c r="FPP31" s="103"/>
      <c r="FPQ31" s="103"/>
      <c r="FPR31" s="103"/>
      <c r="FPS31" s="103"/>
      <c r="FPT31" s="103"/>
      <c r="FPU31" s="103"/>
      <c r="FPV31" s="103"/>
      <c r="FPW31" s="103"/>
      <c r="FPX31" s="103"/>
      <c r="FPY31" s="103"/>
      <c r="FPZ31" s="103"/>
      <c r="FQA31" s="103"/>
      <c r="FQB31" s="103"/>
      <c r="FQC31" s="103"/>
      <c r="FQD31" s="103"/>
      <c r="FQE31" s="103"/>
      <c r="FQF31" s="103"/>
      <c r="FQG31" s="103"/>
      <c r="FQH31" s="103"/>
      <c r="FQI31" s="103"/>
      <c r="FQJ31" s="103"/>
      <c r="FQK31" s="103"/>
      <c r="FQL31" s="103"/>
      <c r="FQM31" s="103"/>
      <c r="FQN31" s="103"/>
      <c r="FQO31" s="103"/>
      <c r="FQP31" s="103"/>
      <c r="FQQ31" s="103"/>
      <c r="FQR31" s="103"/>
      <c r="FQS31" s="103"/>
      <c r="FQT31" s="103"/>
      <c r="FQU31" s="103"/>
      <c r="FQV31" s="103"/>
      <c r="FQW31" s="103"/>
      <c r="FQX31" s="103"/>
      <c r="FQY31" s="103"/>
      <c r="FQZ31" s="103"/>
      <c r="FRA31" s="103"/>
      <c r="FRB31" s="103"/>
      <c r="FRC31" s="103"/>
      <c r="FRD31" s="103"/>
      <c r="FRE31" s="103"/>
      <c r="FRF31" s="103"/>
      <c r="FRG31" s="103"/>
      <c r="FRH31" s="103"/>
      <c r="FRI31" s="103"/>
      <c r="FRJ31" s="103"/>
      <c r="FRK31" s="103"/>
      <c r="FRL31" s="103"/>
      <c r="FRM31" s="103"/>
      <c r="FRN31" s="103"/>
      <c r="FRO31" s="103"/>
      <c r="FRP31" s="103"/>
      <c r="FRQ31" s="103"/>
      <c r="FRR31" s="103"/>
      <c r="FRS31" s="103"/>
      <c r="FRT31" s="103"/>
      <c r="FRU31" s="103"/>
      <c r="FRV31" s="103"/>
      <c r="FRW31" s="103"/>
      <c r="FRX31" s="103"/>
      <c r="FRY31" s="103"/>
      <c r="FRZ31" s="103"/>
      <c r="FSA31" s="103"/>
      <c r="FSB31" s="103"/>
      <c r="FSC31" s="103"/>
      <c r="FSD31" s="103"/>
      <c r="FSE31" s="103"/>
      <c r="FSF31" s="103"/>
      <c r="FSG31" s="103"/>
      <c r="FSH31" s="103"/>
      <c r="FSI31" s="103"/>
      <c r="FSJ31" s="103"/>
      <c r="FSK31" s="103"/>
      <c r="FSL31" s="103"/>
      <c r="FSM31" s="103"/>
      <c r="FSN31" s="103"/>
      <c r="FSO31" s="103"/>
      <c r="FSP31" s="103"/>
      <c r="FSQ31" s="103"/>
      <c r="FSR31" s="103"/>
      <c r="FSS31" s="103"/>
      <c r="FST31" s="103"/>
      <c r="FSU31" s="103"/>
      <c r="FSV31" s="103"/>
      <c r="FSW31" s="103"/>
      <c r="FSX31" s="103"/>
      <c r="FSY31" s="103"/>
      <c r="FSZ31" s="103"/>
      <c r="FTA31" s="103"/>
      <c r="FTB31" s="103"/>
      <c r="FTC31" s="103"/>
      <c r="FTD31" s="103"/>
      <c r="FTE31" s="103"/>
      <c r="FTF31" s="103"/>
      <c r="FTG31" s="103"/>
      <c r="FTH31" s="103"/>
      <c r="FTI31" s="103"/>
      <c r="FTJ31" s="103"/>
      <c r="FTK31" s="103"/>
      <c r="FTL31" s="103"/>
      <c r="FTM31" s="103"/>
      <c r="FTN31" s="103"/>
      <c r="FTO31" s="103"/>
      <c r="FTP31" s="103"/>
      <c r="FTQ31" s="103"/>
      <c r="FTR31" s="103"/>
      <c r="FTS31" s="103"/>
      <c r="FTT31" s="103"/>
      <c r="FTU31" s="103"/>
      <c r="FTV31" s="103"/>
      <c r="FTW31" s="103"/>
      <c r="FTX31" s="103"/>
      <c r="FTY31" s="103"/>
      <c r="FTZ31" s="103"/>
      <c r="FUA31" s="103"/>
      <c r="FUB31" s="103"/>
      <c r="FUC31" s="103"/>
      <c r="FUD31" s="103"/>
      <c r="FUE31" s="103"/>
      <c r="FUF31" s="103"/>
      <c r="FUG31" s="103"/>
      <c r="FUH31" s="103"/>
      <c r="FUI31" s="103"/>
      <c r="FUJ31" s="103"/>
      <c r="FUK31" s="103"/>
      <c r="FUL31" s="103"/>
      <c r="FUM31" s="103"/>
      <c r="FUN31" s="103"/>
      <c r="FUO31" s="103"/>
      <c r="FUP31" s="103"/>
      <c r="FUQ31" s="103"/>
      <c r="FUR31" s="103"/>
      <c r="FUS31" s="103"/>
      <c r="FUT31" s="103"/>
      <c r="FUU31" s="103"/>
      <c r="FUV31" s="103"/>
      <c r="FUW31" s="103"/>
      <c r="FUX31" s="103"/>
      <c r="FUY31" s="103"/>
      <c r="FUZ31" s="103"/>
      <c r="FVA31" s="103"/>
      <c r="FVB31" s="103"/>
      <c r="FVC31" s="103"/>
      <c r="FVD31" s="103"/>
      <c r="FVE31" s="103"/>
      <c r="FVF31" s="103"/>
      <c r="FVG31" s="103"/>
      <c r="FVH31" s="103"/>
      <c r="FVI31" s="103"/>
      <c r="FVJ31" s="103"/>
      <c r="FVK31" s="103"/>
      <c r="FVL31" s="103"/>
      <c r="FVM31" s="103"/>
      <c r="FVN31" s="103"/>
      <c r="FVO31" s="103"/>
      <c r="FVP31" s="103"/>
      <c r="FVQ31" s="103"/>
      <c r="FVR31" s="103"/>
      <c r="FVS31" s="103"/>
      <c r="FVT31" s="103"/>
      <c r="FVU31" s="103"/>
      <c r="FVV31" s="103"/>
      <c r="FVW31" s="103"/>
      <c r="FVX31" s="103"/>
      <c r="FVY31" s="103"/>
      <c r="FVZ31" s="103"/>
      <c r="FWA31" s="103"/>
      <c r="FWB31" s="103"/>
      <c r="FWC31" s="103"/>
      <c r="FWD31" s="103"/>
      <c r="FWE31" s="103"/>
      <c r="FWF31" s="103"/>
      <c r="FWG31" s="103"/>
      <c r="FWH31" s="103"/>
      <c r="FWI31" s="103"/>
      <c r="FWJ31" s="103"/>
      <c r="FWK31" s="103"/>
      <c r="FWL31" s="103"/>
      <c r="FWM31" s="103"/>
      <c r="FWN31" s="103"/>
      <c r="FWO31" s="103"/>
      <c r="FWP31" s="103"/>
      <c r="FWQ31" s="103"/>
      <c r="FWR31" s="103"/>
      <c r="FWS31" s="103"/>
      <c r="FWT31" s="103"/>
      <c r="FWU31" s="103"/>
      <c r="FWV31" s="103"/>
      <c r="FWW31" s="103"/>
      <c r="FWX31" s="103"/>
      <c r="FWY31" s="103"/>
      <c r="FWZ31" s="103"/>
      <c r="FXA31" s="103"/>
      <c r="FXB31" s="103"/>
      <c r="FXC31" s="103"/>
      <c r="FXD31" s="103"/>
      <c r="FXE31" s="103"/>
      <c r="FXF31" s="103"/>
      <c r="FXG31" s="103"/>
      <c r="FXH31" s="103"/>
      <c r="FXI31" s="103"/>
      <c r="FXJ31" s="103"/>
      <c r="FXK31" s="103"/>
      <c r="FXL31" s="103"/>
      <c r="FXM31" s="103"/>
      <c r="FXN31" s="103"/>
      <c r="FXO31" s="103"/>
      <c r="FXP31" s="103"/>
      <c r="FXQ31" s="103"/>
      <c r="FXR31" s="103"/>
      <c r="FXS31" s="103"/>
      <c r="FXT31" s="103"/>
      <c r="FXU31" s="103"/>
      <c r="FXV31" s="103"/>
      <c r="FXW31" s="103"/>
      <c r="FXX31" s="103"/>
      <c r="FXY31" s="103"/>
      <c r="FXZ31" s="103"/>
      <c r="FYA31" s="103"/>
      <c r="FYB31" s="103"/>
      <c r="FYC31" s="103"/>
      <c r="FYD31" s="103"/>
      <c r="FYE31" s="103"/>
      <c r="FYF31" s="103"/>
      <c r="FYG31" s="103"/>
      <c r="FYH31" s="103"/>
      <c r="FYI31" s="103"/>
      <c r="FYJ31" s="103"/>
      <c r="FYK31" s="103"/>
      <c r="FYL31" s="103"/>
      <c r="FYM31" s="103"/>
      <c r="FYN31" s="103"/>
      <c r="FYO31" s="103"/>
      <c r="FYP31" s="103"/>
      <c r="FYQ31" s="103"/>
      <c r="FYR31" s="103"/>
      <c r="FYS31" s="103"/>
      <c r="FYT31" s="103"/>
      <c r="FYU31" s="103"/>
      <c r="FYV31" s="103"/>
      <c r="FYW31" s="103"/>
      <c r="FYX31" s="103"/>
      <c r="FYY31" s="103"/>
      <c r="FYZ31" s="103"/>
      <c r="FZA31" s="103"/>
      <c r="FZB31" s="103"/>
      <c r="FZC31" s="103"/>
      <c r="FZD31" s="103"/>
      <c r="FZE31" s="103"/>
      <c r="FZF31" s="103"/>
      <c r="FZG31" s="103"/>
      <c r="FZH31" s="103"/>
      <c r="FZI31" s="103"/>
      <c r="FZJ31" s="103"/>
      <c r="FZK31" s="103"/>
      <c r="FZL31" s="103"/>
      <c r="FZM31" s="103"/>
      <c r="FZN31" s="103"/>
      <c r="FZO31" s="103"/>
      <c r="FZP31" s="103"/>
      <c r="FZQ31" s="103"/>
      <c r="FZR31" s="103"/>
      <c r="FZS31" s="103"/>
      <c r="FZT31" s="103"/>
      <c r="FZU31" s="103"/>
      <c r="FZV31" s="103"/>
      <c r="FZW31" s="103"/>
      <c r="FZX31" s="103"/>
      <c r="FZY31" s="103"/>
      <c r="FZZ31" s="103"/>
      <c r="GAA31" s="103"/>
      <c r="GAB31" s="103"/>
      <c r="GAC31" s="103"/>
      <c r="GAD31" s="103"/>
      <c r="GAE31" s="103"/>
      <c r="GAF31" s="103"/>
      <c r="GAG31" s="103"/>
      <c r="GAH31" s="103"/>
      <c r="GAI31" s="103"/>
      <c r="GAJ31" s="103"/>
      <c r="GAK31" s="103"/>
      <c r="GAL31" s="103"/>
      <c r="GAM31" s="103"/>
      <c r="GAN31" s="103"/>
      <c r="GAO31" s="103"/>
      <c r="GAP31" s="103"/>
      <c r="GAQ31" s="103"/>
      <c r="GAR31" s="103"/>
      <c r="GAS31" s="103"/>
      <c r="GAT31" s="103"/>
      <c r="GAU31" s="103"/>
      <c r="GAV31" s="103"/>
      <c r="GAW31" s="103"/>
      <c r="GAX31" s="103"/>
      <c r="GAY31" s="103"/>
      <c r="GAZ31" s="103"/>
      <c r="GBA31" s="103"/>
      <c r="GBB31" s="103"/>
      <c r="GBC31" s="103"/>
      <c r="GBD31" s="103"/>
      <c r="GBE31" s="103"/>
      <c r="GBF31" s="103"/>
      <c r="GBG31" s="103"/>
      <c r="GBH31" s="103"/>
      <c r="GBI31" s="103"/>
      <c r="GBJ31" s="103"/>
      <c r="GBK31" s="103"/>
      <c r="GBL31" s="103"/>
      <c r="GBM31" s="103"/>
      <c r="GBN31" s="103"/>
      <c r="GBO31" s="103"/>
      <c r="GBP31" s="103"/>
      <c r="GBQ31" s="103"/>
      <c r="GBR31" s="103"/>
      <c r="GBS31" s="103"/>
      <c r="GBT31" s="103"/>
      <c r="GBU31" s="103"/>
      <c r="GBV31" s="103"/>
      <c r="GBW31" s="103"/>
      <c r="GBX31" s="103"/>
      <c r="GBY31" s="103"/>
      <c r="GBZ31" s="103"/>
      <c r="GCA31" s="103"/>
      <c r="GCB31" s="103"/>
      <c r="GCC31" s="103"/>
      <c r="GCD31" s="103"/>
      <c r="GCE31" s="103"/>
      <c r="GCF31" s="103"/>
      <c r="GCG31" s="103"/>
      <c r="GCH31" s="103"/>
      <c r="GCI31" s="103"/>
      <c r="GCJ31" s="103"/>
      <c r="GCK31" s="103"/>
      <c r="GCL31" s="103"/>
      <c r="GCM31" s="103"/>
      <c r="GCN31" s="103"/>
      <c r="GCO31" s="103"/>
      <c r="GCP31" s="103"/>
      <c r="GCQ31" s="103"/>
      <c r="GCR31" s="103"/>
      <c r="GCS31" s="103"/>
      <c r="GCT31" s="103"/>
      <c r="GCU31" s="103"/>
      <c r="GCV31" s="103"/>
      <c r="GCW31" s="103"/>
      <c r="GCX31" s="103"/>
      <c r="GCY31" s="103"/>
      <c r="GCZ31" s="103"/>
      <c r="GDA31" s="103"/>
      <c r="GDB31" s="103"/>
      <c r="GDC31" s="103"/>
      <c r="GDD31" s="103"/>
      <c r="GDE31" s="103"/>
      <c r="GDF31" s="103"/>
      <c r="GDG31" s="103"/>
      <c r="GDH31" s="103"/>
      <c r="GDI31" s="103"/>
      <c r="GDJ31" s="103"/>
      <c r="GDK31" s="103"/>
      <c r="GDL31" s="103"/>
      <c r="GDM31" s="103"/>
      <c r="GDN31" s="103"/>
      <c r="GDO31" s="103"/>
      <c r="GDP31" s="103"/>
      <c r="GDQ31" s="103"/>
      <c r="GDR31" s="103"/>
      <c r="GDS31" s="103"/>
      <c r="GDT31" s="103"/>
      <c r="GDU31" s="103"/>
      <c r="GDV31" s="103"/>
      <c r="GDW31" s="103"/>
      <c r="GDX31" s="103"/>
      <c r="GDY31" s="103"/>
      <c r="GDZ31" s="103"/>
      <c r="GEA31" s="103"/>
      <c r="GEB31" s="103"/>
      <c r="GEC31" s="103"/>
      <c r="GED31" s="103"/>
      <c r="GEE31" s="103"/>
      <c r="GEF31" s="103"/>
      <c r="GEG31" s="103"/>
      <c r="GEH31" s="103"/>
      <c r="GEI31" s="103"/>
      <c r="GEJ31" s="103"/>
      <c r="GEK31" s="103"/>
      <c r="GEL31" s="103"/>
      <c r="GEM31" s="103"/>
      <c r="GEN31" s="103"/>
      <c r="GEO31" s="103"/>
      <c r="GEP31" s="103"/>
      <c r="GEQ31" s="103"/>
      <c r="GER31" s="103"/>
      <c r="GES31" s="103"/>
      <c r="GET31" s="103"/>
      <c r="GEU31" s="103"/>
      <c r="GEV31" s="103"/>
      <c r="GEW31" s="103"/>
      <c r="GEX31" s="103"/>
      <c r="GEY31" s="103"/>
      <c r="GEZ31" s="103"/>
      <c r="GFA31" s="103"/>
      <c r="GFB31" s="103"/>
      <c r="GFC31" s="103"/>
      <c r="GFD31" s="103"/>
      <c r="GFE31" s="103"/>
      <c r="GFF31" s="103"/>
      <c r="GFG31" s="103"/>
      <c r="GFH31" s="103"/>
      <c r="GFI31" s="103"/>
      <c r="GFJ31" s="103"/>
      <c r="GFK31" s="103"/>
      <c r="GFL31" s="103"/>
      <c r="GFM31" s="103"/>
      <c r="GFN31" s="103"/>
      <c r="GFO31" s="103"/>
      <c r="GFP31" s="103"/>
      <c r="GFQ31" s="103"/>
      <c r="GFR31" s="103"/>
      <c r="GFS31" s="103"/>
      <c r="GFT31" s="103"/>
      <c r="GFU31" s="103"/>
      <c r="GFV31" s="103"/>
      <c r="GFW31" s="103"/>
      <c r="GFX31" s="103"/>
      <c r="GFY31" s="103"/>
      <c r="GFZ31" s="103"/>
      <c r="GGA31" s="103"/>
      <c r="GGB31" s="103"/>
      <c r="GGC31" s="103"/>
      <c r="GGD31" s="103"/>
      <c r="GGE31" s="103"/>
      <c r="GGF31" s="103"/>
      <c r="GGG31" s="103"/>
      <c r="GGH31" s="103"/>
      <c r="GGI31" s="103"/>
      <c r="GGJ31" s="103"/>
      <c r="GGK31" s="103"/>
      <c r="GGL31" s="103"/>
      <c r="GGM31" s="103"/>
      <c r="GGN31" s="103"/>
      <c r="GGO31" s="103"/>
      <c r="GGP31" s="103"/>
      <c r="GGQ31" s="103"/>
      <c r="GGR31" s="103"/>
      <c r="GGS31" s="103"/>
      <c r="GGT31" s="103"/>
      <c r="GGU31" s="103"/>
      <c r="GGV31" s="103"/>
      <c r="GGW31" s="103"/>
      <c r="GGX31" s="103"/>
      <c r="GGY31" s="103"/>
      <c r="GGZ31" s="103"/>
      <c r="GHA31" s="103"/>
      <c r="GHB31" s="103"/>
      <c r="GHC31" s="103"/>
      <c r="GHD31" s="103"/>
      <c r="GHE31" s="103"/>
      <c r="GHF31" s="103"/>
      <c r="GHG31" s="103"/>
      <c r="GHH31" s="103"/>
      <c r="GHI31" s="103"/>
      <c r="GHJ31" s="103"/>
      <c r="GHK31" s="103"/>
      <c r="GHL31" s="103"/>
      <c r="GHM31" s="103"/>
      <c r="GHN31" s="103"/>
      <c r="GHO31" s="103"/>
      <c r="GHP31" s="103"/>
      <c r="GHQ31" s="103"/>
      <c r="GHR31" s="103"/>
      <c r="GHS31" s="103"/>
      <c r="GHT31" s="103"/>
      <c r="GHU31" s="103"/>
      <c r="GHV31" s="103"/>
      <c r="GHW31" s="103"/>
      <c r="GHX31" s="103"/>
      <c r="GHY31" s="103"/>
      <c r="GHZ31" s="103"/>
      <c r="GIA31" s="103"/>
      <c r="GIB31" s="103"/>
      <c r="GIC31" s="103"/>
      <c r="GID31" s="103"/>
      <c r="GIE31" s="103"/>
      <c r="GIF31" s="103"/>
      <c r="GIG31" s="103"/>
      <c r="GIH31" s="103"/>
      <c r="GII31" s="103"/>
      <c r="GIJ31" s="103"/>
      <c r="GIK31" s="103"/>
      <c r="GIL31" s="103"/>
      <c r="GIM31" s="103"/>
      <c r="GIN31" s="103"/>
      <c r="GIO31" s="103"/>
      <c r="GIP31" s="103"/>
      <c r="GIQ31" s="103"/>
      <c r="GIR31" s="103"/>
      <c r="GIS31" s="103"/>
      <c r="GIT31" s="103"/>
      <c r="GIU31" s="103"/>
      <c r="GIV31" s="103"/>
      <c r="GIW31" s="103"/>
      <c r="GIX31" s="103"/>
      <c r="GIY31" s="103"/>
      <c r="GIZ31" s="103"/>
      <c r="GJA31" s="103"/>
      <c r="GJB31" s="103"/>
      <c r="GJC31" s="103"/>
      <c r="GJD31" s="103"/>
      <c r="GJE31" s="103"/>
      <c r="GJF31" s="103"/>
      <c r="GJG31" s="103"/>
      <c r="GJH31" s="103"/>
      <c r="GJI31" s="103"/>
      <c r="GJJ31" s="103"/>
      <c r="GJK31" s="103"/>
      <c r="GJL31" s="103"/>
      <c r="GJM31" s="103"/>
      <c r="GJN31" s="103"/>
      <c r="GJO31" s="103"/>
      <c r="GJP31" s="103"/>
      <c r="GJQ31" s="103"/>
      <c r="GJR31" s="103"/>
      <c r="GJS31" s="103"/>
      <c r="GJT31" s="103"/>
      <c r="GJU31" s="103"/>
      <c r="GJV31" s="103"/>
      <c r="GJW31" s="103"/>
      <c r="GJX31" s="103"/>
      <c r="GJY31" s="103"/>
      <c r="GJZ31" s="103"/>
      <c r="GKA31" s="103"/>
      <c r="GKB31" s="103"/>
      <c r="GKC31" s="103"/>
      <c r="GKD31" s="103"/>
      <c r="GKE31" s="103"/>
      <c r="GKF31" s="103"/>
      <c r="GKG31" s="103"/>
      <c r="GKH31" s="103"/>
      <c r="GKI31" s="103"/>
      <c r="GKJ31" s="103"/>
      <c r="GKK31" s="103"/>
      <c r="GKL31" s="103"/>
      <c r="GKM31" s="103"/>
      <c r="GKN31" s="103"/>
      <c r="GKO31" s="103"/>
      <c r="GKP31" s="103"/>
      <c r="GKQ31" s="103"/>
      <c r="GKR31" s="103"/>
      <c r="GKS31" s="103"/>
      <c r="GKT31" s="103"/>
      <c r="GKU31" s="103"/>
      <c r="GKV31" s="103"/>
      <c r="GKW31" s="103"/>
      <c r="GKX31" s="103"/>
      <c r="GKY31" s="103"/>
      <c r="GKZ31" s="103"/>
      <c r="GLA31" s="103"/>
      <c r="GLB31" s="103"/>
      <c r="GLC31" s="103"/>
      <c r="GLD31" s="103"/>
      <c r="GLE31" s="103"/>
      <c r="GLF31" s="103"/>
      <c r="GLG31" s="103"/>
      <c r="GLH31" s="103"/>
      <c r="GLI31" s="103"/>
      <c r="GLJ31" s="103"/>
      <c r="GLK31" s="103"/>
      <c r="GLL31" s="103"/>
      <c r="GLM31" s="103"/>
      <c r="GLN31" s="103"/>
      <c r="GLO31" s="103"/>
      <c r="GLP31" s="103"/>
      <c r="GLQ31" s="103"/>
      <c r="GLR31" s="103"/>
      <c r="GLS31" s="103"/>
      <c r="GLT31" s="103"/>
      <c r="GLU31" s="103"/>
      <c r="GLV31" s="103"/>
      <c r="GLW31" s="103"/>
      <c r="GLX31" s="103"/>
      <c r="GLY31" s="103"/>
      <c r="GLZ31" s="103"/>
      <c r="GMA31" s="103"/>
      <c r="GMB31" s="103"/>
      <c r="GMC31" s="103"/>
      <c r="GMD31" s="103"/>
      <c r="GME31" s="103"/>
      <c r="GMF31" s="103"/>
      <c r="GMG31" s="103"/>
      <c r="GMH31" s="103"/>
      <c r="GMI31" s="103"/>
      <c r="GMJ31" s="103"/>
      <c r="GMK31" s="103"/>
      <c r="GML31" s="103"/>
      <c r="GMM31" s="103"/>
      <c r="GMN31" s="103"/>
      <c r="GMO31" s="103"/>
      <c r="GMP31" s="103"/>
      <c r="GMQ31" s="103"/>
      <c r="GMR31" s="103"/>
      <c r="GMS31" s="103"/>
      <c r="GMT31" s="103"/>
      <c r="GMU31" s="103"/>
      <c r="GMV31" s="103"/>
      <c r="GMW31" s="103"/>
      <c r="GMX31" s="103"/>
      <c r="GMY31" s="103"/>
      <c r="GMZ31" s="103"/>
      <c r="GNA31" s="103"/>
      <c r="GNB31" s="103"/>
      <c r="GNC31" s="103"/>
      <c r="GND31" s="103"/>
      <c r="GNE31" s="103"/>
      <c r="GNF31" s="103"/>
      <c r="GNG31" s="103"/>
      <c r="GNH31" s="103"/>
      <c r="GNI31" s="103"/>
      <c r="GNJ31" s="103"/>
      <c r="GNK31" s="103"/>
      <c r="GNL31" s="103"/>
      <c r="GNM31" s="103"/>
      <c r="GNN31" s="103"/>
      <c r="GNO31" s="103"/>
      <c r="GNP31" s="103"/>
      <c r="GNQ31" s="103"/>
      <c r="GNR31" s="103"/>
      <c r="GNS31" s="103"/>
      <c r="GNT31" s="103"/>
      <c r="GNU31" s="103"/>
      <c r="GNV31" s="103"/>
      <c r="GNW31" s="103"/>
      <c r="GNX31" s="103"/>
      <c r="GNY31" s="103"/>
      <c r="GNZ31" s="103"/>
      <c r="GOA31" s="103"/>
      <c r="GOB31" s="103"/>
      <c r="GOC31" s="103"/>
      <c r="GOD31" s="103"/>
      <c r="GOE31" s="103"/>
      <c r="GOF31" s="103"/>
      <c r="GOG31" s="103"/>
      <c r="GOH31" s="103"/>
      <c r="GOI31" s="103"/>
      <c r="GOJ31" s="103"/>
      <c r="GOK31" s="103"/>
      <c r="GOL31" s="103"/>
      <c r="GOM31" s="103"/>
      <c r="GON31" s="103"/>
      <c r="GOO31" s="103"/>
      <c r="GOP31" s="103"/>
      <c r="GOQ31" s="103"/>
      <c r="GOR31" s="103"/>
      <c r="GOS31" s="103"/>
      <c r="GOT31" s="103"/>
      <c r="GOU31" s="103"/>
      <c r="GOV31" s="103"/>
      <c r="GOW31" s="103"/>
      <c r="GOX31" s="103"/>
      <c r="GOY31" s="103"/>
      <c r="GOZ31" s="103"/>
      <c r="GPA31" s="103"/>
      <c r="GPB31" s="103"/>
      <c r="GPC31" s="103"/>
      <c r="GPD31" s="103"/>
      <c r="GPE31" s="103"/>
      <c r="GPF31" s="103"/>
      <c r="GPG31" s="103"/>
      <c r="GPH31" s="103"/>
      <c r="GPI31" s="103"/>
      <c r="GPJ31" s="103"/>
      <c r="GPK31" s="103"/>
      <c r="GPL31" s="103"/>
      <c r="GPM31" s="103"/>
      <c r="GPN31" s="103"/>
      <c r="GPO31" s="103"/>
      <c r="GPP31" s="103"/>
      <c r="GPQ31" s="103"/>
      <c r="GPR31" s="103"/>
      <c r="GPS31" s="103"/>
      <c r="GPT31" s="103"/>
      <c r="GPU31" s="103"/>
      <c r="GPV31" s="103"/>
      <c r="GPW31" s="103"/>
      <c r="GPX31" s="103"/>
      <c r="GPY31" s="103"/>
      <c r="GPZ31" s="103"/>
      <c r="GQA31" s="103"/>
      <c r="GQB31" s="103"/>
      <c r="GQC31" s="103"/>
      <c r="GQD31" s="103"/>
      <c r="GQE31" s="103"/>
      <c r="GQF31" s="103"/>
      <c r="GQG31" s="103"/>
      <c r="GQH31" s="103"/>
      <c r="GQI31" s="103"/>
      <c r="GQJ31" s="103"/>
      <c r="GQK31" s="103"/>
      <c r="GQL31" s="103"/>
      <c r="GQM31" s="103"/>
      <c r="GQN31" s="103"/>
      <c r="GQO31" s="103"/>
      <c r="GQP31" s="103"/>
      <c r="GQQ31" s="103"/>
      <c r="GQR31" s="103"/>
      <c r="GQS31" s="103"/>
      <c r="GQT31" s="103"/>
      <c r="GQU31" s="103"/>
      <c r="GQV31" s="103"/>
      <c r="GQW31" s="103"/>
      <c r="GQX31" s="103"/>
      <c r="GQY31" s="103"/>
      <c r="GQZ31" s="103"/>
      <c r="GRA31" s="103"/>
      <c r="GRB31" s="103"/>
      <c r="GRC31" s="103"/>
      <c r="GRD31" s="103"/>
      <c r="GRE31" s="103"/>
      <c r="GRF31" s="103"/>
      <c r="GRG31" s="103"/>
      <c r="GRH31" s="103"/>
      <c r="GRI31" s="103"/>
      <c r="GRJ31" s="103"/>
      <c r="GRK31" s="103"/>
      <c r="GRL31" s="103"/>
      <c r="GRM31" s="103"/>
      <c r="GRN31" s="103"/>
      <c r="GRO31" s="103"/>
      <c r="GRP31" s="103"/>
      <c r="GRQ31" s="103"/>
      <c r="GRR31" s="103"/>
      <c r="GRS31" s="103"/>
      <c r="GRT31" s="103"/>
      <c r="GRU31" s="103"/>
      <c r="GRV31" s="103"/>
      <c r="GRW31" s="103"/>
      <c r="GRX31" s="103"/>
      <c r="GRY31" s="103"/>
      <c r="GRZ31" s="103"/>
      <c r="GSA31" s="103"/>
      <c r="GSB31" s="103"/>
      <c r="GSC31" s="103"/>
      <c r="GSD31" s="103"/>
      <c r="GSE31" s="103"/>
      <c r="GSF31" s="103"/>
      <c r="GSG31" s="103"/>
      <c r="GSH31" s="103"/>
      <c r="GSI31" s="103"/>
      <c r="GSJ31" s="103"/>
      <c r="GSK31" s="103"/>
      <c r="GSL31" s="103"/>
      <c r="GSM31" s="103"/>
      <c r="GSN31" s="103"/>
      <c r="GSO31" s="103"/>
      <c r="GSP31" s="103"/>
      <c r="GSQ31" s="103"/>
      <c r="GSR31" s="103"/>
      <c r="GSS31" s="103"/>
      <c r="GST31" s="103"/>
      <c r="GSU31" s="103"/>
      <c r="GSV31" s="103"/>
      <c r="GSW31" s="103"/>
      <c r="GSX31" s="103"/>
      <c r="GSY31" s="103"/>
      <c r="GSZ31" s="103"/>
      <c r="GTA31" s="103"/>
      <c r="GTB31" s="103"/>
      <c r="GTC31" s="103"/>
      <c r="GTD31" s="103"/>
      <c r="GTE31" s="103"/>
      <c r="GTF31" s="103"/>
      <c r="GTG31" s="103"/>
      <c r="GTH31" s="103"/>
      <c r="GTI31" s="103"/>
      <c r="GTJ31" s="103"/>
      <c r="GTK31" s="103"/>
      <c r="GTL31" s="103"/>
      <c r="GTM31" s="103"/>
      <c r="GTN31" s="103"/>
      <c r="GTO31" s="103"/>
      <c r="GTP31" s="103"/>
      <c r="GTQ31" s="103"/>
      <c r="GTR31" s="103"/>
      <c r="GTS31" s="103"/>
      <c r="GTT31" s="103"/>
      <c r="GTU31" s="103"/>
      <c r="GTV31" s="103"/>
      <c r="GTW31" s="103"/>
      <c r="GTX31" s="103"/>
      <c r="GTY31" s="103"/>
      <c r="GTZ31" s="103"/>
      <c r="GUA31" s="103"/>
      <c r="GUB31" s="103"/>
      <c r="GUC31" s="103"/>
      <c r="GUD31" s="103"/>
      <c r="GUE31" s="103"/>
      <c r="GUF31" s="103"/>
      <c r="GUG31" s="103"/>
      <c r="GUH31" s="103"/>
      <c r="GUI31" s="103"/>
      <c r="GUJ31" s="103"/>
      <c r="GUK31" s="103"/>
      <c r="GUL31" s="103"/>
      <c r="GUM31" s="103"/>
      <c r="GUN31" s="103"/>
      <c r="GUO31" s="103"/>
      <c r="GUP31" s="103"/>
      <c r="GUQ31" s="103"/>
      <c r="GUR31" s="103"/>
      <c r="GUS31" s="103"/>
      <c r="GUT31" s="103"/>
      <c r="GUU31" s="103"/>
      <c r="GUV31" s="103"/>
      <c r="GUW31" s="103"/>
      <c r="GUX31" s="103"/>
      <c r="GUY31" s="103"/>
      <c r="GUZ31" s="103"/>
      <c r="GVA31" s="103"/>
      <c r="GVB31" s="103"/>
      <c r="GVC31" s="103"/>
      <c r="GVD31" s="103"/>
      <c r="GVE31" s="103"/>
      <c r="GVF31" s="103"/>
      <c r="GVG31" s="103"/>
      <c r="GVH31" s="103"/>
      <c r="GVI31" s="103"/>
      <c r="GVJ31" s="103"/>
      <c r="GVK31" s="103"/>
      <c r="GVL31" s="103"/>
      <c r="GVM31" s="103"/>
      <c r="GVN31" s="103"/>
      <c r="GVO31" s="103"/>
      <c r="GVP31" s="103"/>
      <c r="GVQ31" s="103"/>
      <c r="GVR31" s="103"/>
      <c r="GVS31" s="103"/>
      <c r="GVT31" s="103"/>
      <c r="GVU31" s="103"/>
      <c r="GVV31" s="103"/>
      <c r="GVW31" s="103"/>
      <c r="GVX31" s="103"/>
      <c r="GVY31" s="103"/>
      <c r="GVZ31" s="103"/>
      <c r="GWA31" s="103"/>
      <c r="GWB31" s="103"/>
      <c r="GWC31" s="103"/>
      <c r="GWD31" s="103"/>
      <c r="GWE31" s="103"/>
      <c r="GWF31" s="103"/>
      <c r="GWG31" s="103"/>
      <c r="GWH31" s="103"/>
      <c r="GWI31" s="103"/>
      <c r="GWJ31" s="103"/>
      <c r="GWK31" s="103"/>
      <c r="GWL31" s="103"/>
      <c r="GWM31" s="103"/>
      <c r="GWN31" s="103"/>
      <c r="GWO31" s="103"/>
      <c r="GWP31" s="103"/>
      <c r="GWQ31" s="103"/>
      <c r="GWR31" s="103"/>
      <c r="GWS31" s="103"/>
      <c r="GWT31" s="103"/>
      <c r="GWU31" s="103"/>
      <c r="GWV31" s="103"/>
      <c r="GWW31" s="103"/>
      <c r="GWX31" s="103"/>
      <c r="GWY31" s="103"/>
      <c r="GWZ31" s="103"/>
      <c r="GXA31" s="103"/>
      <c r="GXB31" s="103"/>
      <c r="GXC31" s="103"/>
      <c r="GXD31" s="103"/>
      <c r="GXE31" s="103"/>
      <c r="GXF31" s="103"/>
      <c r="GXG31" s="103"/>
      <c r="GXH31" s="103"/>
      <c r="GXI31" s="103"/>
      <c r="GXJ31" s="103"/>
      <c r="GXK31" s="103"/>
      <c r="GXL31" s="103"/>
      <c r="GXM31" s="103"/>
      <c r="GXN31" s="103"/>
      <c r="GXO31" s="103"/>
      <c r="GXP31" s="103"/>
      <c r="GXQ31" s="103"/>
      <c r="GXR31" s="103"/>
      <c r="GXS31" s="103"/>
      <c r="GXT31" s="103"/>
      <c r="GXU31" s="103"/>
      <c r="GXV31" s="103"/>
      <c r="GXW31" s="103"/>
      <c r="GXX31" s="103"/>
      <c r="GXY31" s="103"/>
      <c r="GXZ31" s="103"/>
      <c r="GYA31" s="103"/>
      <c r="GYB31" s="103"/>
      <c r="GYC31" s="103"/>
      <c r="GYD31" s="103"/>
      <c r="GYE31" s="103"/>
      <c r="GYF31" s="103"/>
      <c r="GYG31" s="103"/>
      <c r="GYH31" s="103"/>
      <c r="GYI31" s="103"/>
      <c r="GYJ31" s="103"/>
      <c r="GYK31" s="103"/>
      <c r="GYL31" s="103"/>
      <c r="GYM31" s="103"/>
      <c r="GYN31" s="103"/>
      <c r="GYO31" s="103"/>
      <c r="GYP31" s="103"/>
      <c r="GYQ31" s="103"/>
      <c r="GYR31" s="103"/>
      <c r="GYS31" s="103"/>
      <c r="GYT31" s="103"/>
      <c r="GYU31" s="103"/>
      <c r="GYV31" s="103"/>
      <c r="GYW31" s="103"/>
      <c r="GYX31" s="103"/>
      <c r="GYY31" s="103"/>
      <c r="GYZ31" s="103"/>
      <c r="GZA31" s="103"/>
      <c r="GZB31" s="103"/>
      <c r="GZC31" s="103"/>
      <c r="GZD31" s="103"/>
      <c r="GZE31" s="103"/>
      <c r="GZF31" s="103"/>
      <c r="GZG31" s="103"/>
      <c r="GZH31" s="103"/>
      <c r="GZI31" s="103"/>
      <c r="GZJ31" s="103"/>
      <c r="GZK31" s="103"/>
      <c r="GZL31" s="103"/>
      <c r="GZM31" s="103"/>
      <c r="GZN31" s="103"/>
      <c r="GZO31" s="103"/>
      <c r="GZP31" s="103"/>
      <c r="GZQ31" s="103"/>
      <c r="GZR31" s="103"/>
      <c r="GZS31" s="103"/>
      <c r="GZT31" s="103"/>
      <c r="GZU31" s="103"/>
      <c r="GZV31" s="103"/>
      <c r="GZW31" s="103"/>
      <c r="GZX31" s="103"/>
      <c r="GZY31" s="103"/>
      <c r="GZZ31" s="103"/>
      <c r="HAA31" s="103"/>
      <c r="HAB31" s="103"/>
      <c r="HAC31" s="103"/>
      <c r="HAD31" s="103"/>
      <c r="HAE31" s="103"/>
      <c r="HAF31" s="103"/>
      <c r="HAG31" s="103"/>
      <c r="HAH31" s="103"/>
      <c r="HAI31" s="103"/>
      <c r="HAJ31" s="103"/>
      <c r="HAK31" s="103"/>
      <c r="HAL31" s="103"/>
      <c r="HAM31" s="103"/>
      <c r="HAN31" s="103"/>
      <c r="HAO31" s="103"/>
      <c r="HAP31" s="103"/>
      <c r="HAQ31" s="103"/>
      <c r="HAR31" s="103"/>
      <c r="HAS31" s="103"/>
      <c r="HAT31" s="103"/>
      <c r="HAU31" s="103"/>
      <c r="HAV31" s="103"/>
      <c r="HAW31" s="103"/>
      <c r="HAX31" s="103"/>
      <c r="HAY31" s="103"/>
      <c r="HAZ31" s="103"/>
      <c r="HBA31" s="103"/>
      <c r="HBB31" s="103"/>
      <c r="HBC31" s="103"/>
      <c r="HBD31" s="103"/>
      <c r="HBE31" s="103"/>
      <c r="HBF31" s="103"/>
      <c r="HBG31" s="103"/>
      <c r="HBH31" s="103"/>
      <c r="HBI31" s="103"/>
      <c r="HBJ31" s="103"/>
      <c r="HBK31" s="103"/>
      <c r="HBL31" s="103"/>
      <c r="HBM31" s="103"/>
      <c r="HBN31" s="103"/>
      <c r="HBO31" s="103"/>
      <c r="HBP31" s="103"/>
      <c r="HBQ31" s="103"/>
      <c r="HBR31" s="103"/>
      <c r="HBS31" s="103"/>
      <c r="HBT31" s="103"/>
      <c r="HBU31" s="103"/>
      <c r="HBV31" s="103"/>
      <c r="HBW31" s="103"/>
      <c r="HBX31" s="103"/>
      <c r="HBY31" s="103"/>
      <c r="HBZ31" s="103"/>
      <c r="HCA31" s="103"/>
      <c r="HCB31" s="103"/>
      <c r="HCC31" s="103"/>
      <c r="HCD31" s="103"/>
      <c r="HCE31" s="103"/>
      <c r="HCF31" s="103"/>
      <c r="HCG31" s="103"/>
      <c r="HCH31" s="103"/>
      <c r="HCI31" s="103"/>
      <c r="HCJ31" s="103"/>
      <c r="HCK31" s="103"/>
      <c r="HCL31" s="103"/>
      <c r="HCM31" s="103"/>
      <c r="HCN31" s="103"/>
      <c r="HCO31" s="103"/>
      <c r="HCP31" s="103"/>
      <c r="HCQ31" s="103"/>
      <c r="HCR31" s="103"/>
      <c r="HCS31" s="103"/>
      <c r="HCT31" s="103"/>
      <c r="HCU31" s="103"/>
      <c r="HCV31" s="103"/>
      <c r="HCW31" s="103"/>
      <c r="HCX31" s="103"/>
      <c r="HCY31" s="103"/>
      <c r="HCZ31" s="103"/>
      <c r="HDA31" s="103"/>
      <c r="HDB31" s="103"/>
      <c r="HDC31" s="103"/>
      <c r="HDD31" s="103"/>
      <c r="HDE31" s="103"/>
      <c r="HDF31" s="103"/>
      <c r="HDG31" s="103"/>
      <c r="HDH31" s="103"/>
      <c r="HDI31" s="103"/>
      <c r="HDJ31" s="103"/>
      <c r="HDK31" s="103"/>
      <c r="HDL31" s="103"/>
      <c r="HDM31" s="103"/>
      <c r="HDN31" s="103"/>
      <c r="HDO31" s="103"/>
      <c r="HDP31" s="103"/>
      <c r="HDQ31" s="103"/>
      <c r="HDR31" s="103"/>
      <c r="HDS31" s="103"/>
      <c r="HDT31" s="103"/>
      <c r="HDU31" s="103"/>
      <c r="HDV31" s="103"/>
      <c r="HDW31" s="103"/>
      <c r="HDX31" s="103"/>
      <c r="HDY31" s="103"/>
      <c r="HDZ31" s="103"/>
      <c r="HEA31" s="103"/>
      <c r="HEB31" s="103"/>
      <c r="HEC31" s="103"/>
      <c r="HED31" s="103"/>
      <c r="HEE31" s="103"/>
      <c r="HEF31" s="103"/>
      <c r="HEG31" s="103"/>
      <c r="HEH31" s="103"/>
      <c r="HEI31" s="103"/>
      <c r="HEJ31" s="103"/>
      <c r="HEK31" s="103"/>
      <c r="HEL31" s="103"/>
      <c r="HEM31" s="103"/>
      <c r="HEN31" s="103"/>
      <c r="HEO31" s="103"/>
      <c r="HEP31" s="103"/>
      <c r="HEQ31" s="103"/>
      <c r="HER31" s="103"/>
      <c r="HES31" s="103"/>
      <c r="HET31" s="103"/>
      <c r="HEU31" s="103"/>
      <c r="HEV31" s="103"/>
      <c r="HEW31" s="103"/>
      <c r="HEX31" s="103"/>
      <c r="HEY31" s="103"/>
      <c r="HEZ31" s="103"/>
      <c r="HFA31" s="103"/>
      <c r="HFB31" s="103"/>
      <c r="HFC31" s="103"/>
      <c r="HFD31" s="103"/>
      <c r="HFE31" s="103"/>
      <c r="HFF31" s="103"/>
      <c r="HFG31" s="103"/>
      <c r="HFH31" s="103"/>
      <c r="HFI31" s="103"/>
      <c r="HFJ31" s="103"/>
      <c r="HFK31" s="103"/>
      <c r="HFL31" s="103"/>
      <c r="HFM31" s="103"/>
      <c r="HFN31" s="103"/>
      <c r="HFO31" s="103"/>
      <c r="HFP31" s="103"/>
      <c r="HFQ31" s="103"/>
      <c r="HFR31" s="103"/>
      <c r="HFS31" s="103"/>
      <c r="HFT31" s="103"/>
      <c r="HFU31" s="103"/>
      <c r="HFV31" s="103"/>
      <c r="HFW31" s="103"/>
      <c r="HFX31" s="103"/>
      <c r="HFY31" s="103"/>
      <c r="HFZ31" s="103"/>
      <c r="HGA31" s="103"/>
      <c r="HGB31" s="103"/>
      <c r="HGC31" s="103"/>
      <c r="HGD31" s="103"/>
      <c r="HGE31" s="103"/>
      <c r="HGF31" s="103"/>
      <c r="HGG31" s="103"/>
      <c r="HGH31" s="103"/>
      <c r="HGI31" s="103"/>
      <c r="HGJ31" s="103"/>
      <c r="HGK31" s="103"/>
      <c r="HGL31" s="103"/>
      <c r="HGM31" s="103"/>
      <c r="HGN31" s="103"/>
      <c r="HGO31" s="103"/>
      <c r="HGP31" s="103"/>
      <c r="HGQ31" s="103"/>
      <c r="HGR31" s="103"/>
      <c r="HGS31" s="103"/>
      <c r="HGT31" s="103"/>
      <c r="HGU31" s="103"/>
      <c r="HGV31" s="103"/>
      <c r="HGW31" s="103"/>
      <c r="HGX31" s="103"/>
      <c r="HGY31" s="103"/>
      <c r="HGZ31" s="103"/>
      <c r="HHA31" s="103"/>
      <c r="HHB31" s="103"/>
      <c r="HHC31" s="103"/>
      <c r="HHD31" s="103"/>
      <c r="HHE31" s="103"/>
      <c r="HHF31" s="103"/>
      <c r="HHG31" s="103"/>
      <c r="HHH31" s="103"/>
      <c r="HHI31" s="103"/>
      <c r="HHJ31" s="103"/>
      <c r="HHK31" s="103"/>
      <c r="HHL31" s="103"/>
      <c r="HHM31" s="103"/>
      <c r="HHN31" s="103"/>
      <c r="HHO31" s="103"/>
      <c r="HHP31" s="103"/>
      <c r="HHQ31" s="103"/>
      <c r="HHR31" s="103"/>
      <c r="HHS31" s="103"/>
      <c r="HHT31" s="103"/>
      <c r="HHU31" s="103"/>
      <c r="HHV31" s="103"/>
      <c r="HHW31" s="103"/>
      <c r="HHX31" s="103"/>
      <c r="HHY31" s="103"/>
      <c r="HHZ31" s="103"/>
      <c r="HIA31" s="103"/>
      <c r="HIB31" s="103"/>
      <c r="HIC31" s="103"/>
      <c r="HID31" s="103"/>
      <c r="HIE31" s="103"/>
      <c r="HIF31" s="103"/>
      <c r="HIG31" s="103"/>
      <c r="HIH31" s="103"/>
      <c r="HII31" s="103"/>
      <c r="HIJ31" s="103"/>
      <c r="HIK31" s="103"/>
      <c r="HIL31" s="103"/>
      <c r="HIM31" s="103"/>
      <c r="HIN31" s="103"/>
      <c r="HIO31" s="103"/>
      <c r="HIP31" s="103"/>
      <c r="HIQ31" s="103"/>
      <c r="HIR31" s="103"/>
      <c r="HIS31" s="103"/>
      <c r="HIT31" s="103"/>
      <c r="HIU31" s="103"/>
      <c r="HIV31" s="103"/>
      <c r="HIW31" s="103"/>
      <c r="HIX31" s="103"/>
      <c r="HIY31" s="103"/>
      <c r="HIZ31" s="103"/>
      <c r="HJA31" s="103"/>
      <c r="HJB31" s="103"/>
      <c r="HJC31" s="103"/>
      <c r="HJD31" s="103"/>
      <c r="HJE31" s="103"/>
      <c r="HJF31" s="103"/>
      <c r="HJG31" s="103"/>
      <c r="HJH31" s="103"/>
      <c r="HJI31" s="103"/>
      <c r="HJJ31" s="103"/>
      <c r="HJK31" s="103"/>
      <c r="HJL31" s="103"/>
      <c r="HJM31" s="103"/>
      <c r="HJN31" s="103"/>
      <c r="HJO31" s="103"/>
      <c r="HJP31" s="103"/>
      <c r="HJQ31" s="103"/>
      <c r="HJR31" s="103"/>
      <c r="HJS31" s="103"/>
      <c r="HJT31" s="103"/>
      <c r="HJU31" s="103"/>
      <c r="HJV31" s="103"/>
      <c r="HJW31" s="103"/>
      <c r="HJX31" s="103"/>
      <c r="HJY31" s="103"/>
      <c r="HJZ31" s="103"/>
      <c r="HKA31" s="103"/>
      <c r="HKB31" s="103"/>
      <c r="HKC31" s="103"/>
      <c r="HKD31" s="103"/>
      <c r="HKE31" s="103"/>
      <c r="HKF31" s="103"/>
      <c r="HKG31" s="103"/>
      <c r="HKH31" s="103"/>
      <c r="HKI31" s="103"/>
      <c r="HKJ31" s="103"/>
      <c r="HKK31" s="103"/>
      <c r="HKL31" s="103"/>
      <c r="HKM31" s="103"/>
      <c r="HKN31" s="103"/>
      <c r="HKO31" s="103"/>
      <c r="HKP31" s="103"/>
      <c r="HKQ31" s="103"/>
      <c r="HKR31" s="103"/>
      <c r="HKS31" s="103"/>
      <c r="HKT31" s="103"/>
      <c r="HKU31" s="103"/>
      <c r="HKV31" s="103"/>
      <c r="HKW31" s="103"/>
      <c r="HKX31" s="103"/>
      <c r="HKY31" s="103"/>
      <c r="HKZ31" s="103"/>
      <c r="HLA31" s="103"/>
      <c r="HLB31" s="103"/>
      <c r="HLC31" s="103"/>
      <c r="HLD31" s="103"/>
      <c r="HLE31" s="103"/>
      <c r="HLF31" s="103"/>
      <c r="HLG31" s="103"/>
      <c r="HLH31" s="103"/>
      <c r="HLI31" s="103"/>
      <c r="HLJ31" s="103"/>
      <c r="HLK31" s="103"/>
      <c r="HLL31" s="103"/>
      <c r="HLM31" s="103"/>
      <c r="HLN31" s="103"/>
      <c r="HLO31" s="103"/>
      <c r="HLP31" s="103"/>
      <c r="HLQ31" s="103"/>
      <c r="HLR31" s="103"/>
      <c r="HLS31" s="103"/>
      <c r="HLT31" s="103"/>
      <c r="HLU31" s="103"/>
      <c r="HLV31" s="103"/>
      <c r="HLW31" s="103"/>
      <c r="HLX31" s="103"/>
      <c r="HLY31" s="103"/>
      <c r="HLZ31" s="103"/>
      <c r="HMA31" s="103"/>
      <c r="HMB31" s="103"/>
      <c r="HMC31" s="103"/>
      <c r="HMD31" s="103"/>
      <c r="HME31" s="103"/>
      <c r="HMF31" s="103"/>
      <c r="HMG31" s="103"/>
      <c r="HMH31" s="103"/>
      <c r="HMI31" s="103"/>
      <c r="HMJ31" s="103"/>
      <c r="HMK31" s="103"/>
      <c r="HML31" s="103"/>
      <c r="HMM31" s="103"/>
      <c r="HMN31" s="103"/>
      <c r="HMO31" s="103"/>
      <c r="HMP31" s="103"/>
      <c r="HMQ31" s="103"/>
      <c r="HMR31" s="103"/>
      <c r="HMS31" s="103"/>
      <c r="HMT31" s="103"/>
      <c r="HMU31" s="103"/>
      <c r="HMV31" s="103"/>
      <c r="HMW31" s="103"/>
      <c r="HMX31" s="103"/>
      <c r="HMY31" s="103"/>
      <c r="HMZ31" s="103"/>
      <c r="HNA31" s="103"/>
      <c r="HNB31" s="103"/>
      <c r="HNC31" s="103"/>
      <c r="HND31" s="103"/>
      <c r="HNE31" s="103"/>
      <c r="HNF31" s="103"/>
      <c r="HNG31" s="103"/>
      <c r="HNH31" s="103"/>
      <c r="HNI31" s="103"/>
      <c r="HNJ31" s="103"/>
      <c r="HNK31" s="103"/>
      <c r="HNL31" s="103"/>
      <c r="HNM31" s="103"/>
      <c r="HNN31" s="103"/>
      <c r="HNO31" s="103"/>
      <c r="HNP31" s="103"/>
      <c r="HNQ31" s="103"/>
      <c r="HNR31" s="103"/>
      <c r="HNS31" s="103"/>
      <c r="HNT31" s="103"/>
      <c r="HNU31" s="103"/>
      <c r="HNV31" s="103"/>
      <c r="HNW31" s="103"/>
      <c r="HNX31" s="103"/>
      <c r="HNY31" s="103"/>
      <c r="HNZ31" s="103"/>
      <c r="HOA31" s="103"/>
      <c r="HOB31" s="103"/>
      <c r="HOC31" s="103"/>
      <c r="HOD31" s="103"/>
      <c r="HOE31" s="103"/>
      <c r="HOF31" s="103"/>
      <c r="HOG31" s="103"/>
      <c r="HOH31" s="103"/>
      <c r="HOI31" s="103"/>
      <c r="HOJ31" s="103"/>
      <c r="HOK31" s="103"/>
      <c r="HOL31" s="103"/>
      <c r="HOM31" s="103"/>
      <c r="HON31" s="103"/>
      <c r="HOO31" s="103"/>
      <c r="HOP31" s="103"/>
      <c r="HOQ31" s="103"/>
      <c r="HOR31" s="103"/>
      <c r="HOS31" s="103"/>
      <c r="HOT31" s="103"/>
      <c r="HOU31" s="103"/>
      <c r="HOV31" s="103"/>
      <c r="HOW31" s="103"/>
      <c r="HOX31" s="103"/>
      <c r="HOY31" s="103"/>
      <c r="HOZ31" s="103"/>
      <c r="HPA31" s="103"/>
      <c r="HPB31" s="103"/>
      <c r="HPC31" s="103"/>
      <c r="HPD31" s="103"/>
      <c r="HPE31" s="103"/>
      <c r="HPF31" s="103"/>
      <c r="HPG31" s="103"/>
      <c r="HPH31" s="103"/>
      <c r="HPI31" s="103"/>
      <c r="HPJ31" s="103"/>
      <c r="HPK31" s="103"/>
      <c r="HPL31" s="103"/>
      <c r="HPM31" s="103"/>
      <c r="HPN31" s="103"/>
      <c r="HPO31" s="103"/>
      <c r="HPP31" s="103"/>
      <c r="HPQ31" s="103"/>
      <c r="HPR31" s="103"/>
      <c r="HPS31" s="103"/>
      <c r="HPT31" s="103"/>
      <c r="HPU31" s="103"/>
      <c r="HPV31" s="103"/>
      <c r="HPW31" s="103"/>
      <c r="HPX31" s="103"/>
      <c r="HPY31" s="103"/>
      <c r="HPZ31" s="103"/>
      <c r="HQA31" s="103"/>
      <c r="HQB31" s="103"/>
      <c r="HQC31" s="103"/>
      <c r="HQD31" s="103"/>
      <c r="HQE31" s="103"/>
      <c r="HQF31" s="103"/>
      <c r="HQG31" s="103"/>
      <c r="HQH31" s="103"/>
      <c r="HQI31" s="103"/>
      <c r="HQJ31" s="103"/>
      <c r="HQK31" s="103"/>
      <c r="HQL31" s="103"/>
      <c r="HQM31" s="103"/>
      <c r="HQN31" s="103"/>
      <c r="HQO31" s="103"/>
      <c r="HQP31" s="103"/>
      <c r="HQQ31" s="103"/>
      <c r="HQR31" s="103"/>
      <c r="HQS31" s="103"/>
      <c r="HQT31" s="103"/>
      <c r="HQU31" s="103"/>
      <c r="HQV31" s="103"/>
      <c r="HQW31" s="103"/>
      <c r="HQX31" s="103"/>
      <c r="HQY31" s="103"/>
      <c r="HQZ31" s="103"/>
      <c r="HRA31" s="103"/>
      <c r="HRB31" s="103"/>
      <c r="HRC31" s="103"/>
      <c r="HRD31" s="103"/>
      <c r="HRE31" s="103"/>
      <c r="HRF31" s="103"/>
      <c r="HRG31" s="103"/>
      <c r="HRH31" s="103"/>
      <c r="HRI31" s="103"/>
      <c r="HRJ31" s="103"/>
      <c r="HRK31" s="103"/>
      <c r="HRL31" s="103"/>
      <c r="HRM31" s="103"/>
      <c r="HRN31" s="103"/>
      <c r="HRO31" s="103"/>
      <c r="HRP31" s="103"/>
      <c r="HRQ31" s="103"/>
      <c r="HRR31" s="103"/>
      <c r="HRS31" s="103"/>
      <c r="HRT31" s="103"/>
      <c r="HRU31" s="103"/>
      <c r="HRV31" s="103"/>
      <c r="HRW31" s="103"/>
      <c r="HRX31" s="103"/>
      <c r="HRY31" s="103"/>
      <c r="HRZ31" s="103"/>
      <c r="HSA31" s="103"/>
      <c r="HSB31" s="103"/>
      <c r="HSC31" s="103"/>
      <c r="HSD31" s="103"/>
      <c r="HSE31" s="103"/>
      <c r="HSF31" s="103"/>
      <c r="HSG31" s="103"/>
      <c r="HSH31" s="103"/>
      <c r="HSI31" s="103"/>
      <c r="HSJ31" s="103"/>
      <c r="HSK31" s="103"/>
      <c r="HSL31" s="103"/>
      <c r="HSM31" s="103"/>
      <c r="HSN31" s="103"/>
      <c r="HSO31" s="103"/>
      <c r="HSP31" s="103"/>
      <c r="HSQ31" s="103"/>
      <c r="HSR31" s="103"/>
      <c r="HSS31" s="103"/>
      <c r="HST31" s="103"/>
      <c r="HSU31" s="103"/>
      <c r="HSV31" s="103"/>
      <c r="HSW31" s="103"/>
      <c r="HSX31" s="103"/>
      <c r="HSY31" s="103"/>
      <c r="HSZ31" s="103"/>
      <c r="HTA31" s="103"/>
      <c r="HTB31" s="103"/>
      <c r="HTC31" s="103"/>
      <c r="HTD31" s="103"/>
      <c r="HTE31" s="103"/>
      <c r="HTF31" s="103"/>
      <c r="HTG31" s="103"/>
      <c r="HTH31" s="103"/>
      <c r="HTI31" s="103"/>
      <c r="HTJ31" s="103"/>
      <c r="HTK31" s="103"/>
      <c r="HTL31" s="103"/>
      <c r="HTM31" s="103"/>
      <c r="HTN31" s="103"/>
      <c r="HTO31" s="103"/>
      <c r="HTP31" s="103"/>
      <c r="HTQ31" s="103"/>
      <c r="HTR31" s="103"/>
      <c r="HTS31" s="103"/>
      <c r="HTT31" s="103"/>
      <c r="HTU31" s="103"/>
      <c r="HTV31" s="103"/>
      <c r="HTW31" s="103"/>
      <c r="HTX31" s="103"/>
      <c r="HTY31" s="103"/>
      <c r="HTZ31" s="103"/>
      <c r="HUA31" s="103"/>
      <c r="HUB31" s="103"/>
      <c r="HUC31" s="103"/>
      <c r="HUD31" s="103"/>
      <c r="HUE31" s="103"/>
      <c r="HUF31" s="103"/>
      <c r="HUG31" s="103"/>
      <c r="HUH31" s="103"/>
      <c r="HUI31" s="103"/>
      <c r="HUJ31" s="103"/>
      <c r="HUK31" s="103"/>
      <c r="HUL31" s="103"/>
      <c r="HUM31" s="103"/>
      <c r="HUN31" s="103"/>
      <c r="HUO31" s="103"/>
      <c r="HUP31" s="103"/>
      <c r="HUQ31" s="103"/>
      <c r="HUR31" s="103"/>
      <c r="HUS31" s="103"/>
      <c r="HUT31" s="103"/>
      <c r="HUU31" s="103"/>
      <c r="HUV31" s="103"/>
      <c r="HUW31" s="103"/>
      <c r="HUX31" s="103"/>
      <c r="HUY31" s="103"/>
      <c r="HUZ31" s="103"/>
      <c r="HVA31" s="103"/>
      <c r="HVB31" s="103"/>
      <c r="HVC31" s="103"/>
      <c r="HVD31" s="103"/>
      <c r="HVE31" s="103"/>
      <c r="HVF31" s="103"/>
      <c r="HVG31" s="103"/>
      <c r="HVH31" s="103"/>
      <c r="HVI31" s="103"/>
      <c r="HVJ31" s="103"/>
      <c r="HVK31" s="103"/>
      <c r="HVL31" s="103"/>
      <c r="HVM31" s="103"/>
      <c r="HVN31" s="103"/>
      <c r="HVO31" s="103"/>
      <c r="HVP31" s="103"/>
      <c r="HVQ31" s="103"/>
      <c r="HVR31" s="103"/>
      <c r="HVS31" s="103"/>
      <c r="HVT31" s="103"/>
      <c r="HVU31" s="103"/>
      <c r="HVV31" s="103"/>
      <c r="HVW31" s="103"/>
      <c r="HVX31" s="103"/>
      <c r="HVY31" s="103"/>
      <c r="HVZ31" s="103"/>
      <c r="HWA31" s="103"/>
      <c r="HWB31" s="103"/>
      <c r="HWC31" s="103"/>
      <c r="HWD31" s="103"/>
      <c r="HWE31" s="103"/>
      <c r="HWF31" s="103"/>
      <c r="HWG31" s="103"/>
      <c r="HWH31" s="103"/>
      <c r="HWI31" s="103"/>
      <c r="HWJ31" s="103"/>
      <c r="HWK31" s="103"/>
      <c r="HWL31" s="103"/>
      <c r="HWM31" s="103"/>
      <c r="HWN31" s="103"/>
      <c r="HWO31" s="103"/>
      <c r="HWP31" s="103"/>
      <c r="HWQ31" s="103"/>
      <c r="HWR31" s="103"/>
      <c r="HWS31" s="103"/>
      <c r="HWT31" s="103"/>
      <c r="HWU31" s="103"/>
      <c r="HWV31" s="103"/>
      <c r="HWW31" s="103"/>
      <c r="HWX31" s="103"/>
      <c r="HWY31" s="103"/>
      <c r="HWZ31" s="103"/>
      <c r="HXA31" s="103"/>
      <c r="HXB31" s="103"/>
      <c r="HXC31" s="103"/>
      <c r="HXD31" s="103"/>
      <c r="HXE31" s="103"/>
      <c r="HXF31" s="103"/>
      <c r="HXG31" s="103"/>
      <c r="HXH31" s="103"/>
      <c r="HXI31" s="103"/>
      <c r="HXJ31" s="103"/>
      <c r="HXK31" s="103"/>
      <c r="HXL31" s="103"/>
      <c r="HXM31" s="103"/>
      <c r="HXN31" s="103"/>
      <c r="HXO31" s="103"/>
      <c r="HXP31" s="103"/>
      <c r="HXQ31" s="103"/>
      <c r="HXR31" s="103"/>
      <c r="HXS31" s="103"/>
      <c r="HXT31" s="103"/>
      <c r="HXU31" s="103"/>
      <c r="HXV31" s="103"/>
      <c r="HXW31" s="103"/>
      <c r="HXX31" s="103"/>
      <c r="HXY31" s="103"/>
      <c r="HXZ31" s="103"/>
      <c r="HYA31" s="103"/>
      <c r="HYB31" s="103"/>
      <c r="HYC31" s="103"/>
      <c r="HYD31" s="103"/>
      <c r="HYE31" s="103"/>
      <c r="HYF31" s="103"/>
      <c r="HYG31" s="103"/>
      <c r="HYH31" s="103"/>
      <c r="HYI31" s="103"/>
      <c r="HYJ31" s="103"/>
      <c r="HYK31" s="103"/>
      <c r="HYL31" s="103"/>
      <c r="HYM31" s="103"/>
      <c r="HYN31" s="103"/>
      <c r="HYO31" s="103"/>
      <c r="HYP31" s="103"/>
      <c r="HYQ31" s="103"/>
      <c r="HYR31" s="103"/>
      <c r="HYS31" s="103"/>
      <c r="HYT31" s="103"/>
      <c r="HYU31" s="103"/>
      <c r="HYV31" s="103"/>
      <c r="HYW31" s="103"/>
      <c r="HYX31" s="103"/>
      <c r="HYY31" s="103"/>
      <c r="HYZ31" s="103"/>
      <c r="HZA31" s="103"/>
      <c r="HZB31" s="103"/>
      <c r="HZC31" s="103"/>
      <c r="HZD31" s="103"/>
      <c r="HZE31" s="103"/>
      <c r="HZF31" s="103"/>
      <c r="HZG31" s="103"/>
      <c r="HZH31" s="103"/>
      <c r="HZI31" s="103"/>
      <c r="HZJ31" s="103"/>
      <c r="HZK31" s="103"/>
      <c r="HZL31" s="103"/>
      <c r="HZM31" s="103"/>
      <c r="HZN31" s="103"/>
      <c r="HZO31" s="103"/>
      <c r="HZP31" s="103"/>
      <c r="HZQ31" s="103"/>
      <c r="HZR31" s="103"/>
      <c r="HZS31" s="103"/>
      <c r="HZT31" s="103"/>
      <c r="HZU31" s="103"/>
      <c r="HZV31" s="103"/>
      <c r="HZW31" s="103"/>
      <c r="HZX31" s="103"/>
      <c r="HZY31" s="103"/>
      <c r="HZZ31" s="103"/>
      <c r="IAA31" s="103"/>
      <c r="IAB31" s="103"/>
      <c r="IAC31" s="103"/>
      <c r="IAD31" s="103"/>
      <c r="IAE31" s="103"/>
      <c r="IAF31" s="103"/>
      <c r="IAG31" s="103"/>
      <c r="IAH31" s="103"/>
      <c r="IAI31" s="103"/>
      <c r="IAJ31" s="103"/>
      <c r="IAK31" s="103"/>
      <c r="IAL31" s="103"/>
      <c r="IAM31" s="103"/>
      <c r="IAN31" s="103"/>
      <c r="IAO31" s="103"/>
      <c r="IAP31" s="103"/>
      <c r="IAQ31" s="103"/>
      <c r="IAR31" s="103"/>
      <c r="IAS31" s="103"/>
      <c r="IAT31" s="103"/>
      <c r="IAU31" s="103"/>
      <c r="IAV31" s="103"/>
      <c r="IAW31" s="103"/>
      <c r="IAX31" s="103"/>
      <c r="IAY31" s="103"/>
      <c r="IAZ31" s="103"/>
      <c r="IBA31" s="103"/>
      <c r="IBB31" s="103"/>
      <c r="IBC31" s="103"/>
      <c r="IBD31" s="103"/>
      <c r="IBE31" s="103"/>
      <c r="IBF31" s="103"/>
      <c r="IBG31" s="103"/>
      <c r="IBH31" s="103"/>
      <c r="IBI31" s="103"/>
      <c r="IBJ31" s="103"/>
      <c r="IBK31" s="103"/>
      <c r="IBL31" s="103"/>
      <c r="IBM31" s="103"/>
      <c r="IBN31" s="103"/>
      <c r="IBO31" s="103"/>
      <c r="IBP31" s="103"/>
      <c r="IBQ31" s="103"/>
      <c r="IBR31" s="103"/>
      <c r="IBS31" s="103"/>
      <c r="IBT31" s="103"/>
      <c r="IBU31" s="103"/>
      <c r="IBV31" s="103"/>
      <c r="IBW31" s="103"/>
      <c r="IBX31" s="103"/>
      <c r="IBY31" s="103"/>
      <c r="IBZ31" s="103"/>
      <c r="ICA31" s="103"/>
      <c r="ICB31" s="103"/>
      <c r="ICC31" s="103"/>
      <c r="ICD31" s="103"/>
      <c r="ICE31" s="103"/>
      <c r="ICF31" s="103"/>
      <c r="ICG31" s="103"/>
      <c r="ICH31" s="103"/>
      <c r="ICI31" s="103"/>
      <c r="ICJ31" s="103"/>
      <c r="ICK31" s="103"/>
      <c r="ICL31" s="103"/>
      <c r="ICM31" s="103"/>
      <c r="ICN31" s="103"/>
      <c r="ICO31" s="103"/>
      <c r="ICP31" s="103"/>
      <c r="ICQ31" s="103"/>
      <c r="ICR31" s="103"/>
      <c r="ICS31" s="103"/>
      <c r="ICT31" s="103"/>
      <c r="ICU31" s="103"/>
      <c r="ICV31" s="103"/>
      <c r="ICW31" s="103"/>
      <c r="ICX31" s="103"/>
      <c r="ICY31" s="103"/>
      <c r="ICZ31" s="103"/>
      <c r="IDA31" s="103"/>
      <c r="IDB31" s="103"/>
      <c r="IDC31" s="103"/>
      <c r="IDD31" s="103"/>
      <c r="IDE31" s="103"/>
      <c r="IDF31" s="103"/>
      <c r="IDG31" s="103"/>
      <c r="IDH31" s="103"/>
      <c r="IDI31" s="103"/>
      <c r="IDJ31" s="103"/>
      <c r="IDK31" s="103"/>
      <c r="IDL31" s="103"/>
      <c r="IDM31" s="103"/>
      <c r="IDN31" s="103"/>
      <c r="IDO31" s="103"/>
      <c r="IDP31" s="103"/>
      <c r="IDQ31" s="103"/>
      <c r="IDR31" s="103"/>
      <c r="IDS31" s="103"/>
      <c r="IDT31" s="103"/>
      <c r="IDU31" s="103"/>
      <c r="IDV31" s="103"/>
      <c r="IDW31" s="103"/>
      <c r="IDX31" s="103"/>
      <c r="IDY31" s="103"/>
      <c r="IDZ31" s="103"/>
      <c r="IEA31" s="103"/>
      <c r="IEB31" s="103"/>
      <c r="IEC31" s="103"/>
      <c r="IED31" s="103"/>
      <c r="IEE31" s="103"/>
      <c r="IEF31" s="103"/>
      <c r="IEG31" s="103"/>
      <c r="IEH31" s="103"/>
      <c r="IEI31" s="103"/>
      <c r="IEJ31" s="103"/>
      <c r="IEK31" s="103"/>
      <c r="IEL31" s="103"/>
      <c r="IEM31" s="103"/>
      <c r="IEN31" s="103"/>
      <c r="IEO31" s="103"/>
      <c r="IEP31" s="103"/>
      <c r="IEQ31" s="103"/>
      <c r="IER31" s="103"/>
      <c r="IES31" s="103"/>
      <c r="IET31" s="103"/>
      <c r="IEU31" s="103"/>
      <c r="IEV31" s="103"/>
      <c r="IEW31" s="103"/>
      <c r="IEX31" s="103"/>
      <c r="IEY31" s="103"/>
      <c r="IEZ31" s="103"/>
      <c r="IFA31" s="103"/>
      <c r="IFB31" s="103"/>
      <c r="IFC31" s="103"/>
      <c r="IFD31" s="103"/>
      <c r="IFE31" s="103"/>
      <c r="IFF31" s="103"/>
      <c r="IFG31" s="103"/>
      <c r="IFH31" s="103"/>
      <c r="IFI31" s="103"/>
      <c r="IFJ31" s="103"/>
      <c r="IFK31" s="103"/>
      <c r="IFL31" s="103"/>
      <c r="IFM31" s="103"/>
      <c r="IFN31" s="103"/>
      <c r="IFO31" s="103"/>
      <c r="IFP31" s="103"/>
      <c r="IFQ31" s="103"/>
      <c r="IFR31" s="103"/>
      <c r="IFS31" s="103"/>
      <c r="IFT31" s="103"/>
      <c r="IFU31" s="103"/>
      <c r="IFV31" s="103"/>
      <c r="IFW31" s="103"/>
      <c r="IFX31" s="103"/>
      <c r="IFY31" s="103"/>
      <c r="IFZ31" s="103"/>
      <c r="IGA31" s="103"/>
      <c r="IGB31" s="103"/>
      <c r="IGC31" s="103"/>
      <c r="IGD31" s="103"/>
      <c r="IGE31" s="103"/>
      <c r="IGF31" s="103"/>
      <c r="IGG31" s="103"/>
      <c r="IGH31" s="103"/>
      <c r="IGI31" s="103"/>
      <c r="IGJ31" s="103"/>
      <c r="IGK31" s="103"/>
      <c r="IGL31" s="103"/>
      <c r="IGM31" s="103"/>
      <c r="IGN31" s="103"/>
      <c r="IGO31" s="103"/>
      <c r="IGP31" s="103"/>
      <c r="IGQ31" s="103"/>
      <c r="IGR31" s="103"/>
      <c r="IGS31" s="103"/>
      <c r="IGT31" s="103"/>
      <c r="IGU31" s="103"/>
      <c r="IGV31" s="103"/>
      <c r="IGW31" s="103"/>
      <c r="IGX31" s="103"/>
      <c r="IGY31" s="103"/>
      <c r="IGZ31" s="103"/>
      <c r="IHA31" s="103"/>
      <c r="IHB31" s="103"/>
      <c r="IHC31" s="103"/>
      <c r="IHD31" s="103"/>
      <c r="IHE31" s="103"/>
      <c r="IHF31" s="103"/>
      <c r="IHG31" s="103"/>
      <c r="IHH31" s="103"/>
      <c r="IHI31" s="103"/>
      <c r="IHJ31" s="103"/>
      <c r="IHK31" s="103"/>
      <c r="IHL31" s="103"/>
      <c r="IHM31" s="103"/>
      <c r="IHN31" s="103"/>
      <c r="IHO31" s="103"/>
      <c r="IHP31" s="103"/>
      <c r="IHQ31" s="103"/>
      <c r="IHR31" s="103"/>
      <c r="IHS31" s="103"/>
      <c r="IHT31" s="103"/>
      <c r="IHU31" s="103"/>
      <c r="IHV31" s="103"/>
      <c r="IHW31" s="103"/>
      <c r="IHX31" s="103"/>
      <c r="IHY31" s="103"/>
      <c r="IHZ31" s="103"/>
      <c r="IIA31" s="103"/>
      <c r="IIB31" s="103"/>
      <c r="IIC31" s="103"/>
      <c r="IID31" s="103"/>
      <c r="IIE31" s="103"/>
      <c r="IIF31" s="103"/>
      <c r="IIG31" s="103"/>
      <c r="IIH31" s="103"/>
      <c r="III31" s="103"/>
      <c r="IIJ31" s="103"/>
      <c r="IIK31" s="103"/>
      <c r="IIL31" s="103"/>
      <c r="IIM31" s="103"/>
      <c r="IIN31" s="103"/>
      <c r="IIO31" s="103"/>
      <c r="IIP31" s="103"/>
      <c r="IIQ31" s="103"/>
      <c r="IIR31" s="103"/>
      <c r="IIS31" s="103"/>
      <c r="IIT31" s="103"/>
      <c r="IIU31" s="103"/>
      <c r="IIV31" s="103"/>
      <c r="IIW31" s="103"/>
      <c r="IIX31" s="103"/>
      <c r="IIY31" s="103"/>
      <c r="IIZ31" s="103"/>
      <c r="IJA31" s="103"/>
      <c r="IJB31" s="103"/>
      <c r="IJC31" s="103"/>
      <c r="IJD31" s="103"/>
      <c r="IJE31" s="103"/>
      <c r="IJF31" s="103"/>
      <c r="IJG31" s="103"/>
      <c r="IJH31" s="103"/>
      <c r="IJI31" s="103"/>
      <c r="IJJ31" s="103"/>
      <c r="IJK31" s="103"/>
      <c r="IJL31" s="103"/>
      <c r="IJM31" s="103"/>
      <c r="IJN31" s="103"/>
      <c r="IJO31" s="103"/>
      <c r="IJP31" s="103"/>
      <c r="IJQ31" s="103"/>
      <c r="IJR31" s="103"/>
      <c r="IJS31" s="103"/>
      <c r="IJT31" s="103"/>
      <c r="IJU31" s="103"/>
      <c r="IJV31" s="103"/>
      <c r="IJW31" s="103"/>
      <c r="IJX31" s="103"/>
      <c r="IJY31" s="103"/>
      <c r="IJZ31" s="103"/>
      <c r="IKA31" s="103"/>
      <c r="IKB31" s="103"/>
      <c r="IKC31" s="103"/>
      <c r="IKD31" s="103"/>
      <c r="IKE31" s="103"/>
      <c r="IKF31" s="103"/>
      <c r="IKG31" s="103"/>
      <c r="IKH31" s="103"/>
      <c r="IKI31" s="103"/>
      <c r="IKJ31" s="103"/>
      <c r="IKK31" s="103"/>
      <c r="IKL31" s="103"/>
      <c r="IKM31" s="103"/>
      <c r="IKN31" s="103"/>
      <c r="IKO31" s="103"/>
      <c r="IKP31" s="103"/>
      <c r="IKQ31" s="103"/>
      <c r="IKR31" s="103"/>
      <c r="IKS31" s="103"/>
      <c r="IKT31" s="103"/>
      <c r="IKU31" s="103"/>
      <c r="IKV31" s="103"/>
      <c r="IKW31" s="103"/>
      <c r="IKX31" s="103"/>
      <c r="IKY31" s="103"/>
      <c r="IKZ31" s="103"/>
      <c r="ILA31" s="103"/>
      <c r="ILB31" s="103"/>
      <c r="ILC31" s="103"/>
      <c r="ILD31" s="103"/>
      <c r="ILE31" s="103"/>
      <c r="ILF31" s="103"/>
      <c r="ILG31" s="103"/>
      <c r="ILH31" s="103"/>
      <c r="ILI31" s="103"/>
      <c r="ILJ31" s="103"/>
      <c r="ILK31" s="103"/>
      <c r="ILL31" s="103"/>
      <c r="ILM31" s="103"/>
      <c r="ILN31" s="103"/>
      <c r="ILO31" s="103"/>
      <c r="ILP31" s="103"/>
      <c r="ILQ31" s="103"/>
      <c r="ILR31" s="103"/>
      <c r="ILS31" s="103"/>
      <c r="ILT31" s="103"/>
      <c r="ILU31" s="103"/>
      <c r="ILV31" s="103"/>
      <c r="ILW31" s="103"/>
      <c r="ILX31" s="103"/>
      <c r="ILY31" s="103"/>
      <c r="ILZ31" s="103"/>
      <c r="IMA31" s="103"/>
      <c r="IMB31" s="103"/>
      <c r="IMC31" s="103"/>
      <c r="IMD31" s="103"/>
      <c r="IME31" s="103"/>
      <c r="IMF31" s="103"/>
      <c r="IMG31" s="103"/>
      <c r="IMH31" s="103"/>
      <c r="IMI31" s="103"/>
      <c r="IMJ31" s="103"/>
      <c r="IMK31" s="103"/>
      <c r="IML31" s="103"/>
      <c r="IMM31" s="103"/>
      <c r="IMN31" s="103"/>
      <c r="IMO31" s="103"/>
      <c r="IMP31" s="103"/>
      <c r="IMQ31" s="103"/>
      <c r="IMR31" s="103"/>
      <c r="IMS31" s="103"/>
      <c r="IMT31" s="103"/>
      <c r="IMU31" s="103"/>
      <c r="IMV31" s="103"/>
      <c r="IMW31" s="103"/>
      <c r="IMX31" s="103"/>
      <c r="IMY31" s="103"/>
      <c r="IMZ31" s="103"/>
      <c r="INA31" s="103"/>
      <c r="INB31" s="103"/>
      <c r="INC31" s="103"/>
      <c r="IND31" s="103"/>
      <c r="INE31" s="103"/>
      <c r="INF31" s="103"/>
      <c r="ING31" s="103"/>
      <c r="INH31" s="103"/>
      <c r="INI31" s="103"/>
      <c r="INJ31" s="103"/>
      <c r="INK31" s="103"/>
      <c r="INL31" s="103"/>
      <c r="INM31" s="103"/>
      <c r="INN31" s="103"/>
      <c r="INO31" s="103"/>
      <c r="INP31" s="103"/>
      <c r="INQ31" s="103"/>
      <c r="INR31" s="103"/>
      <c r="INS31" s="103"/>
      <c r="INT31" s="103"/>
      <c r="INU31" s="103"/>
      <c r="INV31" s="103"/>
      <c r="INW31" s="103"/>
      <c r="INX31" s="103"/>
      <c r="INY31" s="103"/>
      <c r="INZ31" s="103"/>
      <c r="IOA31" s="103"/>
      <c r="IOB31" s="103"/>
      <c r="IOC31" s="103"/>
      <c r="IOD31" s="103"/>
      <c r="IOE31" s="103"/>
      <c r="IOF31" s="103"/>
      <c r="IOG31" s="103"/>
      <c r="IOH31" s="103"/>
      <c r="IOI31" s="103"/>
      <c r="IOJ31" s="103"/>
      <c r="IOK31" s="103"/>
      <c r="IOL31" s="103"/>
      <c r="IOM31" s="103"/>
      <c r="ION31" s="103"/>
      <c r="IOO31" s="103"/>
      <c r="IOP31" s="103"/>
      <c r="IOQ31" s="103"/>
      <c r="IOR31" s="103"/>
      <c r="IOS31" s="103"/>
      <c r="IOT31" s="103"/>
      <c r="IOU31" s="103"/>
      <c r="IOV31" s="103"/>
      <c r="IOW31" s="103"/>
      <c r="IOX31" s="103"/>
      <c r="IOY31" s="103"/>
      <c r="IOZ31" s="103"/>
      <c r="IPA31" s="103"/>
      <c r="IPB31" s="103"/>
      <c r="IPC31" s="103"/>
      <c r="IPD31" s="103"/>
      <c r="IPE31" s="103"/>
      <c r="IPF31" s="103"/>
      <c r="IPG31" s="103"/>
      <c r="IPH31" s="103"/>
      <c r="IPI31" s="103"/>
      <c r="IPJ31" s="103"/>
      <c r="IPK31" s="103"/>
      <c r="IPL31" s="103"/>
      <c r="IPM31" s="103"/>
      <c r="IPN31" s="103"/>
      <c r="IPO31" s="103"/>
      <c r="IPP31" s="103"/>
      <c r="IPQ31" s="103"/>
      <c r="IPR31" s="103"/>
      <c r="IPS31" s="103"/>
      <c r="IPT31" s="103"/>
      <c r="IPU31" s="103"/>
      <c r="IPV31" s="103"/>
      <c r="IPW31" s="103"/>
      <c r="IPX31" s="103"/>
      <c r="IPY31" s="103"/>
      <c r="IPZ31" s="103"/>
      <c r="IQA31" s="103"/>
      <c r="IQB31" s="103"/>
      <c r="IQC31" s="103"/>
      <c r="IQD31" s="103"/>
      <c r="IQE31" s="103"/>
      <c r="IQF31" s="103"/>
      <c r="IQG31" s="103"/>
      <c r="IQH31" s="103"/>
      <c r="IQI31" s="103"/>
      <c r="IQJ31" s="103"/>
      <c r="IQK31" s="103"/>
      <c r="IQL31" s="103"/>
      <c r="IQM31" s="103"/>
      <c r="IQN31" s="103"/>
      <c r="IQO31" s="103"/>
      <c r="IQP31" s="103"/>
      <c r="IQQ31" s="103"/>
      <c r="IQR31" s="103"/>
      <c r="IQS31" s="103"/>
      <c r="IQT31" s="103"/>
      <c r="IQU31" s="103"/>
      <c r="IQV31" s="103"/>
      <c r="IQW31" s="103"/>
      <c r="IQX31" s="103"/>
      <c r="IQY31" s="103"/>
      <c r="IQZ31" s="103"/>
      <c r="IRA31" s="103"/>
      <c r="IRB31" s="103"/>
      <c r="IRC31" s="103"/>
      <c r="IRD31" s="103"/>
      <c r="IRE31" s="103"/>
      <c r="IRF31" s="103"/>
      <c r="IRG31" s="103"/>
      <c r="IRH31" s="103"/>
      <c r="IRI31" s="103"/>
      <c r="IRJ31" s="103"/>
      <c r="IRK31" s="103"/>
      <c r="IRL31" s="103"/>
      <c r="IRM31" s="103"/>
      <c r="IRN31" s="103"/>
      <c r="IRO31" s="103"/>
      <c r="IRP31" s="103"/>
      <c r="IRQ31" s="103"/>
      <c r="IRR31" s="103"/>
      <c r="IRS31" s="103"/>
      <c r="IRT31" s="103"/>
      <c r="IRU31" s="103"/>
      <c r="IRV31" s="103"/>
      <c r="IRW31" s="103"/>
      <c r="IRX31" s="103"/>
      <c r="IRY31" s="103"/>
      <c r="IRZ31" s="103"/>
      <c r="ISA31" s="103"/>
      <c r="ISB31" s="103"/>
      <c r="ISC31" s="103"/>
      <c r="ISD31" s="103"/>
      <c r="ISE31" s="103"/>
      <c r="ISF31" s="103"/>
      <c r="ISG31" s="103"/>
      <c r="ISH31" s="103"/>
      <c r="ISI31" s="103"/>
      <c r="ISJ31" s="103"/>
      <c r="ISK31" s="103"/>
      <c r="ISL31" s="103"/>
      <c r="ISM31" s="103"/>
      <c r="ISN31" s="103"/>
      <c r="ISO31" s="103"/>
      <c r="ISP31" s="103"/>
      <c r="ISQ31" s="103"/>
      <c r="ISR31" s="103"/>
      <c r="ISS31" s="103"/>
      <c r="IST31" s="103"/>
      <c r="ISU31" s="103"/>
      <c r="ISV31" s="103"/>
      <c r="ISW31" s="103"/>
      <c r="ISX31" s="103"/>
      <c r="ISY31" s="103"/>
      <c r="ISZ31" s="103"/>
      <c r="ITA31" s="103"/>
      <c r="ITB31" s="103"/>
      <c r="ITC31" s="103"/>
      <c r="ITD31" s="103"/>
      <c r="ITE31" s="103"/>
      <c r="ITF31" s="103"/>
      <c r="ITG31" s="103"/>
      <c r="ITH31" s="103"/>
      <c r="ITI31" s="103"/>
      <c r="ITJ31" s="103"/>
      <c r="ITK31" s="103"/>
      <c r="ITL31" s="103"/>
      <c r="ITM31" s="103"/>
      <c r="ITN31" s="103"/>
      <c r="ITO31" s="103"/>
      <c r="ITP31" s="103"/>
      <c r="ITQ31" s="103"/>
      <c r="ITR31" s="103"/>
      <c r="ITS31" s="103"/>
      <c r="ITT31" s="103"/>
      <c r="ITU31" s="103"/>
      <c r="ITV31" s="103"/>
      <c r="ITW31" s="103"/>
      <c r="ITX31" s="103"/>
      <c r="ITY31" s="103"/>
      <c r="ITZ31" s="103"/>
      <c r="IUA31" s="103"/>
      <c r="IUB31" s="103"/>
      <c r="IUC31" s="103"/>
      <c r="IUD31" s="103"/>
      <c r="IUE31" s="103"/>
      <c r="IUF31" s="103"/>
      <c r="IUG31" s="103"/>
      <c r="IUH31" s="103"/>
      <c r="IUI31" s="103"/>
      <c r="IUJ31" s="103"/>
      <c r="IUK31" s="103"/>
      <c r="IUL31" s="103"/>
      <c r="IUM31" s="103"/>
      <c r="IUN31" s="103"/>
      <c r="IUO31" s="103"/>
      <c r="IUP31" s="103"/>
      <c r="IUQ31" s="103"/>
      <c r="IUR31" s="103"/>
      <c r="IUS31" s="103"/>
      <c r="IUT31" s="103"/>
      <c r="IUU31" s="103"/>
      <c r="IUV31" s="103"/>
      <c r="IUW31" s="103"/>
      <c r="IUX31" s="103"/>
      <c r="IUY31" s="103"/>
      <c r="IUZ31" s="103"/>
      <c r="IVA31" s="103"/>
      <c r="IVB31" s="103"/>
      <c r="IVC31" s="103"/>
      <c r="IVD31" s="103"/>
      <c r="IVE31" s="103"/>
      <c r="IVF31" s="103"/>
      <c r="IVG31" s="103"/>
      <c r="IVH31" s="103"/>
      <c r="IVI31" s="103"/>
      <c r="IVJ31" s="103"/>
      <c r="IVK31" s="103"/>
      <c r="IVL31" s="103"/>
      <c r="IVM31" s="103"/>
      <c r="IVN31" s="103"/>
      <c r="IVO31" s="103"/>
      <c r="IVP31" s="103"/>
      <c r="IVQ31" s="103"/>
      <c r="IVR31" s="103"/>
      <c r="IVS31" s="103"/>
      <c r="IVT31" s="103"/>
      <c r="IVU31" s="103"/>
      <c r="IVV31" s="103"/>
      <c r="IVW31" s="103"/>
      <c r="IVX31" s="103"/>
      <c r="IVY31" s="103"/>
      <c r="IVZ31" s="103"/>
      <c r="IWA31" s="103"/>
      <c r="IWB31" s="103"/>
      <c r="IWC31" s="103"/>
      <c r="IWD31" s="103"/>
      <c r="IWE31" s="103"/>
      <c r="IWF31" s="103"/>
      <c r="IWG31" s="103"/>
      <c r="IWH31" s="103"/>
      <c r="IWI31" s="103"/>
      <c r="IWJ31" s="103"/>
      <c r="IWK31" s="103"/>
      <c r="IWL31" s="103"/>
      <c r="IWM31" s="103"/>
      <c r="IWN31" s="103"/>
      <c r="IWO31" s="103"/>
      <c r="IWP31" s="103"/>
      <c r="IWQ31" s="103"/>
      <c r="IWR31" s="103"/>
      <c r="IWS31" s="103"/>
      <c r="IWT31" s="103"/>
      <c r="IWU31" s="103"/>
      <c r="IWV31" s="103"/>
      <c r="IWW31" s="103"/>
      <c r="IWX31" s="103"/>
      <c r="IWY31" s="103"/>
      <c r="IWZ31" s="103"/>
      <c r="IXA31" s="103"/>
      <c r="IXB31" s="103"/>
      <c r="IXC31" s="103"/>
      <c r="IXD31" s="103"/>
      <c r="IXE31" s="103"/>
      <c r="IXF31" s="103"/>
      <c r="IXG31" s="103"/>
      <c r="IXH31" s="103"/>
      <c r="IXI31" s="103"/>
      <c r="IXJ31" s="103"/>
      <c r="IXK31" s="103"/>
      <c r="IXL31" s="103"/>
      <c r="IXM31" s="103"/>
      <c r="IXN31" s="103"/>
      <c r="IXO31" s="103"/>
      <c r="IXP31" s="103"/>
      <c r="IXQ31" s="103"/>
      <c r="IXR31" s="103"/>
      <c r="IXS31" s="103"/>
      <c r="IXT31" s="103"/>
      <c r="IXU31" s="103"/>
      <c r="IXV31" s="103"/>
      <c r="IXW31" s="103"/>
      <c r="IXX31" s="103"/>
      <c r="IXY31" s="103"/>
      <c r="IXZ31" s="103"/>
      <c r="IYA31" s="103"/>
      <c r="IYB31" s="103"/>
      <c r="IYC31" s="103"/>
      <c r="IYD31" s="103"/>
      <c r="IYE31" s="103"/>
      <c r="IYF31" s="103"/>
      <c r="IYG31" s="103"/>
      <c r="IYH31" s="103"/>
      <c r="IYI31" s="103"/>
      <c r="IYJ31" s="103"/>
      <c r="IYK31" s="103"/>
      <c r="IYL31" s="103"/>
      <c r="IYM31" s="103"/>
      <c r="IYN31" s="103"/>
      <c r="IYO31" s="103"/>
      <c r="IYP31" s="103"/>
      <c r="IYQ31" s="103"/>
      <c r="IYR31" s="103"/>
      <c r="IYS31" s="103"/>
      <c r="IYT31" s="103"/>
      <c r="IYU31" s="103"/>
      <c r="IYV31" s="103"/>
      <c r="IYW31" s="103"/>
      <c r="IYX31" s="103"/>
      <c r="IYY31" s="103"/>
      <c r="IYZ31" s="103"/>
      <c r="IZA31" s="103"/>
      <c r="IZB31" s="103"/>
      <c r="IZC31" s="103"/>
      <c r="IZD31" s="103"/>
      <c r="IZE31" s="103"/>
      <c r="IZF31" s="103"/>
      <c r="IZG31" s="103"/>
      <c r="IZH31" s="103"/>
      <c r="IZI31" s="103"/>
      <c r="IZJ31" s="103"/>
      <c r="IZK31" s="103"/>
      <c r="IZL31" s="103"/>
      <c r="IZM31" s="103"/>
      <c r="IZN31" s="103"/>
      <c r="IZO31" s="103"/>
      <c r="IZP31" s="103"/>
      <c r="IZQ31" s="103"/>
      <c r="IZR31" s="103"/>
      <c r="IZS31" s="103"/>
      <c r="IZT31" s="103"/>
      <c r="IZU31" s="103"/>
      <c r="IZV31" s="103"/>
      <c r="IZW31" s="103"/>
      <c r="IZX31" s="103"/>
      <c r="IZY31" s="103"/>
      <c r="IZZ31" s="103"/>
      <c r="JAA31" s="103"/>
      <c r="JAB31" s="103"/>
      <c r="JAC31" s="103"/>
      <c r="JAD31" s="103"/>
      <c r="JAE31" s="103"/>
      <c r="JAF31" s="103"/>
      <c r="JAG31" s="103"/>
      <c r="JAH31" s="103"/>
      <c r="JAI31" s="103"/>
      <c r="JAJ31" s="103"/>
      <c r="JAK31" s="103"/>
      <c r="JAL31" s="103"/>
      <c r="JAM31" s="103"/>
      <c r="JAN31" s="103"/>
      <c r="JAO31" s="103"/>
      <c r="JAP31" s="103"/>
      <c r="JAQ31" s="103"/>
      <c r="JAR31" s="103"/>
      <c r="JAS31" s="103"/>
      <c r="JAT31" s="103"/>
      <c r="JAU31" s="103"/>
      <c r="JAV31" s="103"/>
      <c r="JAW31" s="103"/>
      <c r="JAX31" s="103"/>
      <c r="JAY31" s="103"/>
      <c r="JAZ31" s="103"/>
      <c r="JBA31" s="103"/>
      <c r="JBB31" s="103"/>
      <c r="JBC31" s="103"/>
      <c r="JBD31" s="103"/>
      <c r="JBE31" s="103"/>
      <c r="JBF31" s="103"/>
      <c r="JBG31" s="103"/>
      <c r="JBH31" s="103"/>
      <c r="JBI31" s="103"/>
      <c r="JBJ31" s="103"/>
      <c r="JBK31" s="103"/>
      <c r="JBL31" s="103"/>
      <c r="JBM31" s="103"/>
      <c r="JBN31" s="103"/>
      <c r="JBO31" s="103"/>
      <c r="JBP31" s="103"/>
      <c r="JBQ31" s="103"/>
      <c r="JBR31" s="103"/>
      <c r="JBS31" s="103"/>
      <c r="JBT31" s="103"/>
      <c r="JBU31" s="103"/>
      <c r="JBV31" s="103"/>
      <c r="JBW31" s="103"/>
      <c r="JBX31" s="103"/>
      <c r="JBY31" s="103"/>
      <c r="JBZ31" s="103"/>
      <c r="JCA31" s="103"/>
      <c r="JCB31" s="103"/>
      <c r="JCC31" s="103"/>
      <c r="JCD31" s="103"/>
      <c r="JCE31" s="103"/>
      <c r="JCF31" s="103"/>
      <c r="JCG31" s="103"/>
      <c r="JCH31" s="103"/>
      <c r="JCI31" s="103"/>
      <c r="JCJ31" s="103"/>
      <c r="JCK31" s="103"/>
      <c r="JCL31" s="103"/>
      <c r="JCM31" s="103"/>
      <c r="JCN31" s="103"/>
      <c r="JCO31" s="103"/>
      <c r="JCP31" s="103"/>
      <c r="JCQ31" s="103"/>
      <c r="JCR31" s="103"/>
      <c r="JCS31" s="103"/>
      <c r="JCT31" s="103"/>
      <c r="JCU31" s="103"/>
      <c r="JCV31" s="103"/>
      <c r="JCW31" s="103"/>
      <c r="JCX31" s="103"/>
      <c r="JCY31" s="103"/>
      <c r="JCZ31" s="103"/>
      <c r="JDA31" s="103"/>
      <c r="JDB31" s="103"/>
      <c r="JDC31" s="103"/>
      <c r="JDD31" s="103"/>
      <c r="JDE31" s="103"/>
      <c r="JDF31" s="103"/>
      <c r="JDG31" s="103"/>
      <c r="JDH31" s="103"/>
      <c r="JDI31" s="103"/>
      <c r="JDJ31" s="103"/>
      <c r="JDK31" s="103"/>
      <c r="JDL31" s="103"/>
      <c r="JDM31" s="103"/>
      <c r="JDN31" s="103"/>
      <c r="JDO31" s="103"/>
      <c r="JDP31" s="103"/>
      <c r="JDQ31" s="103"/>
      <c r="JDR31" s="103"/>
      <c r="JDS31" s="103"/>
      <c r="JDT31" s="103"/>
      <c r="JDU31" s="103"/>
      <c r="JDV31" s="103"/>
      <c r="JDW31" s="103"/>
      <c r="JDX31" s="103"/>
      <c r="JDY31" s="103"/>
      <c r="JDZ31" s="103"/>
      <c r="JEA31" s="103"/>
      <c r="JEB31" s="103"/>
      <c r="JEC31" s="103"/>
      <c r="JED31" s="103"/>
      <c r="JEE31" s="103"/>
      <c r="JEF31" s="103"/>
      <c r="JEG31" s="103"/>
      <c r="JEH31" s="103"/>
      <c r="JEI31" s="103"/>
      <c r="JEJ31" s="103"/>
      <c r="JEK31" s="103"/>
      <c r="JEL31" s="103"/>
      <c r="JEM31" s="103"/>
      <c r="JEN31" s="103"/>
      <c r="JEO31" s="103"/>
      <c r="JEP31" s="103"/>
      <c r="JEQ31" s="103"/>
      <c r="JER31" s="103"/>
      <c r="JES31" s="103"/>
      <c r="JET31" s="103"/>
      <c r="JEU31" s="103"/>
      <c r="JEV31" s="103"/>
      <c r="JEW31" s="103"/>
      <c r="JEX31" s="103"/>
      <c r="JEY31" s="103"/>
      <c r="JEZ31" s="103"/>
      <c r="JFA31" s="103"/>
      <c r="JFB31" s="103"/>
      <c r="JFC31" s="103"/>
      <c r="JFD31" s="103"/>
      <c r="JFE31" s="103"/>
      <c r="JFF31" s="103"/>
      <c r="JFG31" s="103"/>
      <c r="JFH31" s="103"/>
      <c r="JFI31" s="103"/>
      <c r="JFJ31" s="103"/>
      <c r="JFK31" s="103"/>
      <c r="JFL31" s="103"/>
      <c r="JFM31" s="103"/>
      <c r="JFN31" s="103"/>
      <c r="JFO31" s="103"/>
      <c r="JFP31" s="103"/>
      <c r="JFQ31" s="103"/>
      <c r="JFR31" s="103"/>
      <c r="JFS31" s="103"/>
      <c r="JFT31" s="103"/>
      <c r="JFU31" s="103"/>
      <c r="JFV31" s="103"/>
      <c r="JFW31" s="103"/>
      <c r="JFX31" s="103"/>
      <c r="JFY31" s="103"/>
      <c r="JFZ31" s="103"/>
      <c r="JGA31" s="103"/>
      <c r="JGB31" s="103"/>
      <c r="JGC31" s="103"/>
      <c r="JGD31" s="103"/>
      <c r="JGE31" s="103"/>
      <c r="JGF31" s="103"/>
      <c r="JGG31" s="103"/>
      <c r="JGH31" s="103"/>
      <c r="JGI31" s="103"/>
      <c r="JGJ31" s="103"/>
      <c r="JGK31" s="103"/>
      <c r="JGL31" s="103"/>
      <c r="JGM31" s="103"/>
      <c r="JGN31" s="103"/>
      <c r="JGO31" s="103"/>
      <c r="JGP31" s="103"/>
      <c r="JGQ31" s="103"/>
      <c r="JGR31" s="103"/>
      <c r="JGS31" s="103"/>
      <c r="JGT31" s="103"/>
      <c r="JGU31" s="103"/>
      <c r="JGV31" s="103"/>
      <c r="JGW31" s="103"/>
      <c r="JGX31" s="103"/>
      <c r="JGY31" s="103"/>
      <c r="JGZ31" s="103"/>
      <c r="JHA31" s="103"/>
      <c r="JHB31" s="103"/>
      <c r="JHC31" s="103"/>
      <c r="JHD31" s="103"/>
      <c r="JHE31" s="103"/>
      <c r="JHF31" s="103"/>
      <c r="JHG31" s="103"/>
      <c r="JHH31" s="103"/>
      <c r="JHI31" s="103"/>
      <c r="JHJ31" s="103"/>
      <c r="JHK31" s="103"/>
      <c r="JHL31" s="103"/>
      <c r="JHM31" s="103"/>
      <c r="JHN31" s="103"/>
      <c r="JHO31" s="103"/>
      <c r="JHP31" s="103"/>
      <c r="JHQ31" s="103"/>
      <c r="JHR31" s="103"/>
      <c r="JHS31" s="103"/>
      <c r="JHT31" s="103"/>
      <c r="JHU31" s="103"/>
      <c r="JHV31" s="103"/>
      <c r="JHW31" s="103"/>
      <c r="JHX31" s="103"/>
      <c r="JHY31" s="103"/>
      <c r="JHZ31" s="103"/>
      <c r="JIA31" s="103"/>
      <c r="JIB31" s="103"/>
      <c r="JIC31" s="103"/>
      <c r="JID31" s="103"/>
      <c r="JIE31" s="103"/>
      <c r="JIF31" s="103"/>
      <c r="JIG31" s="103"/>
      <c r="JIH31" s="103"/>
      <c r="JII31" s="103"/>
      <c r="JIJ31" s="103"/>
      <c r="JIK31" s="103"/>
      <c r="JIL31" s="103"/>
      <c r="JIM31" s="103"/>
      <c r="JIN31" s="103"/>
      <c r="JIO31" s="103"/>
      <c r="JIP31" s="103"/>
      <c r="JIQ31" s="103"/>
      <c r="JIR31" s="103"/>
      <c r="JIS31" s="103"/>
      <c r="JIT31" s="103"/>
      <c r="JIU31" s="103"/>
      <c r="JIV31" s="103"/>
      <c r="JIW31" s="103"/>
      <c r="JIX31" s="103"/>
      <c r="JIY31" s="103"/>
      <c r="JIZ31" s="103"/>
      <c r="JJA31" s="103"/>
      <c r="JJB31" s="103"/>
      <c r="JJC31" s="103"/>
      <c r="JJD31" s="103"/>
      <c r="JJE31" s="103"/>
      <c r="JJF31" s="103"/>
      <c r="JJG31" s="103"/>
      <c r="JJH31" s="103"/>
      <c r="JJI31" s="103"/>
      <c r="JJJ31" s="103"/>
      <c r="JJK31" s="103"/>
      <c r="JJL31" s="103"/>
      <c r="JJM31" s="103"/>
      <c r="JJN31" s="103"/>
      <c r="JJO31" s="103"/>
      <c r="JJP31" s="103"/>
      <c r="JJQ31" s="103"/>
      <c r="JJR31" s="103"/>
      <c r="JJS31" s="103"/>
      <c r="JJT31" s="103"/>
      <c r="JJU31" s="103"/>
      <c r="JJV31" s="103"/>
      <c r="JJW31" s="103"/>
      <c r="JJX31" s="103"/>
      <c r="JJY31" s="103"/>
      <c r="JJZ31" s="103"/>
      <c r="JKA31" s="103"/>
      <c r="JKB31" s="103"/>
      <c r="JKC31" s="103"/>
      <c r="JKD31" s="103"/>
      <c r="JKE31" s="103"/>
      <c r="JKF31" s="103"/>
      <c r="JKG31" s="103"/>
      <c r="JKH31" s="103"/>
      <c r="JKI31" s="103"/>
      <c r="JKJ31" s="103"/>
      <c r="JKK31" s="103"/>
      <c r="JKL31" s="103"/>
      <c r="JKM31" s="103"/>
      <c r="JKN31" s="103"/>
      <c r="JKO31" s="103"/>
      <c r="JKP31" s="103"/>
      <c r="JKQ31" s="103"/>
      <c r="JKR31" s="103"/>
      <c r="JKS31" s="103"/>
      <c r="JKT31" s="103"/>
      <c r="JKU31" s="103"/>
      <c r="JKV31" s="103"/>
      <c r="JKW31" s="103"/>
      <c r="JKX31" s="103"/>
      <c r="JKY31" s="103"/>
      <c r="JKZ31" s="103"/>
      <c r="JLA31" s="103"/>
      <c r="JLB31" s="103"/>
      <c r="JLC31" s="103"/>
      <c r="JLD31" s="103"/>
      <c r="JLE31" s="103"/>
      <c r="JLF31" s="103"/>
      <c r="JLG31" s="103"/>
      <c r="JLH31" s="103"/>
      <c r="JLI31" s="103"/>
      <c r="JLJ31" s="103"/>
      <c r="JLK31" s="103"/>
      <c r="JLL31" s="103"/>
      <c r="JLM31" s="103"/>
      <c r="JLN31" s="103"/>
      <c r="JLO31" s="103"/>
      <c r="JLP31" s="103"/>
      <c r="JLQ31" s="103"/>
      <c r="JLR31" s="103"/>
      <c r="JLS31" s="103"/>
      <c r="JLT31" s="103"/>
      <c r="JLU31" s="103"/>
      <c r="JLV31" s="103"/>
      <c r="JLW31" s="103"/>
      <c r="JLX31" s="103"/>
      <c r="JLY31" s="103"/>
      <c r="JLZ31" s="103"/>
      <c r="JMA31" s="103"/>
      <c r="JMB31" s="103"/>
      <c r="JMC31" s="103"/>
      <c r="JMD31" s="103"/>
      <c r="JME31" s="103"/>
      <c r="JMF31" s="103"/>
      <c r="JMG31" s="103"/>
      <c r="JMH31" s="103"/>
      <c r="JMI31" s="103"/>
      <c r="JMJ31" s="103"/>
      <c r="JMK31" s="103"/>
      <c r="JML31" s="103"/>
      <c r="JMM31" s="103"/>
      <c r="JMN31" s="103"/>
      <c r="JMO31" s="103"/>
      <c r="JMP31" s="103"/>
      <c r="JMQ31" s="103"/>
      <c r="JMR31" s="103"/>
      <c r="JMS31" s="103"/>
      <c r="JMT31" s="103"/>
      <c r="JMU31" s="103"/>
      <c r="JMV31" s="103"/>
      <c r="JMW31" s="103"/>
      <c r="JMX31" s="103"/>
      <c r="JMY31" s="103"/>
      <c r="JMZ31" s="103"/>
      <c r="JNA31" s="103"/>
      <c r="JNB31" s="103"/>
      <c r="JNC31" s="103"/>
      <c r="JND31" s="103"/>
      <c r="JNE31" s="103"/>
      <c r="JNF31" s="103"/>
      <c r="JNG31" s="103"/>
      <c r="JNH31" s="103"/>
      <c r="JNI31" s="103"/>
      <c r="JNJ31" s="103"/>
      <c r="JNK31" s="103"/>
      <c r="JNL31" s="103"/>
      <c r="JNM31" s="103"/>
      <c r="JNN31" s="103"/>
      <c r="JNO31" s="103"/>
      <c r="JNP31" s="103"/>
      <c r="JNQ31" s="103"/>
      <c r="JNR31" s="103"/>
      <c r="JNS31" s="103"/>
      <c r="JNT31" s="103"/>
      <c r="JNU31" s="103"/>
      <c r="JNV31" s="103"/>
      <c r="JNW31" s="103"/>
      <c r="JNX31" s="103"/>
      <c r="JNY31" s="103"/>
      <c r="JNZ31" s="103"/>
      <c r="JOA31" s="103"/>
      <c r="JOB31" s="103"/>
      <c r="JOC31" s="103"/>
      <c r="JOD31" s="103"/>
      <c r="JOE31" s="103"/>
      <c r="JOF31" s="103"/>
      <c r="JOG31" s="103"/>
      <c r="JOH31" s="103"/>
      <c r="JOI31" s="103"/>
      <c r="JOJ31" s="103"/>
      <c r="JOK31" s="103"/>
      <c r="JOL31" s="103"/>
      <c r="JOM31" s="103"/>
      <c r="JON31" s="103"/>
      <c r="JOO31" s="103"/>
      <c r="JOP31" s="103"/>
      <c r="JOQ31" s="103"/>
      <c r="JOR31" s="103"/>
      <c r="JOS31" s="103"/>
      <c r="JOT31" s="103"/>
      <c r="JOU31" s="103"/>
      <c r="JOV31" s="103"/>
      <c r="JOW31" s="103"/>
      <c r="JOX31" s="103"/>
      <c r="JOY31" s="103"/>
      <c r="JOZ31" s="103"/>
      <c r="JPA31" s="103"/>
      <c r="JPB31" s="103"/>
      <c r="JPC31" s="103"/>
      <c r="JPD31" s="103"/>
      <c r="JPE31" s="103"/>
      <c r="JPF31" s="103"/>
      <c r="JPG31" s="103"/>
      <c r="JPH31" s="103"/>
      <c r="JPI31" s="103"/>
      <c r="JPJ31" s="103"/>
      <c r="JPK31" s="103"/>
      <c r="JPL31" s="103"/>
      <c r="JPM31" s="103"/>
      <c r="JPN31" s="103"/>
      <c r="JPO31" s="103"/>
      <c r="JPP31" s="103"/>
      <c r="JPQ31" s="103"/>
      <c r="JPR31" s="103"/>
      <c r="JPS31" s="103"/>
      <c r="JPT31" s="103"/>
      <c r="JPU31" s="103"/>
      <c r="JPV31" s="103"/>
      <c r="JPW31" s="103"/>
      <c r="JPX31" s="103"/>
      <c r="JPY31" s="103"/>
      <c r="JPZ31" s="103"/>
      <c r="JQA31" s="103"/>
      <c r="JQB31" s="103"/>
      <c r="JQC31" s="103"/>
      <c r="JQD31" s="103"/>
      <c r="JQE31" s="103"/>
      <c r="JQF31" s="103"/>
      <c r="JQG31" s="103"/>
      <c r="JQH31" s="103"/>
      <c r="JQI31" s="103"/>
      <c r="JQJ31" s="103"/>
      <c r="JQK31" s="103"/>
      <c r="JQL31" s="103"/>
      <c r="JQM31" s="103"/>
      <c r="JQN31" s="103"/>
      <c r="JQO31" s="103"/>
      <c r="JQP31" s="103"/>
      <c r="JQQ31" s="103"/>
      <c r="JQR31" s="103"/>
      <c r="JQS31" s="103"/>
      <c r="JQT31" s="103"/>
      <c r="JQU31" s="103"/>
      <c r="JQV31" s="103"/>
      <c r="JQW31" s="103"/>
      <c r="JQX31" s="103"/>
      <c r="JQY31" s="103"/>
      <c r="JQZ31" s="103"/>
      <c r="JRA31" s="103"/>
      <c r="JRB31" s="103"/>
      <c r="JRC31" s="103"/>
      <c r="JRD31" s="103"/>
      <c r="JRE31" s="103"/>
      <c r="JRF31" s="103"/>
      <c r="JRG31" s="103"/>
      <c r="JRH31" s="103"/>
      <c r="JRI31" s="103"/>
      <c r="JRJ31" s="103"/>
      <c r="JRK31" s="103"/>
      <c r="JRL31" s="103"/>
      <c r="JRM31" s="103"/>
      <c r="JRN31" s="103"/>
      <c r="JRO31" s="103"/>
      <c r="JRP31" s="103"/>
      <c r="JRQ31" s="103"/>
      <c r="JRR31" s="103"/>
      <c r="JRS31" s="103"/>
      <c r="JRT31" s="103"/>
      <c r="JRU31" s="103"/>
      <c r="JRV31" s="103"/>
      <c r="JRW31" s="103"/>
      <c r="JRX31" s="103"/>
      <c r="JRY31" s="103"/>
      <c r="JRZ31" s="103"/>
      <c r="JSA31" s="103"/>
      <c r="JSB31" s="103"/>
      <c r="JSC31" s="103"/>
      <c r="JSD31" s="103"/>
      <c r="JSE31" s="103"/>
      <c r="JSF31" s="103"/>
      <c r="JSG31" s="103"/>
      <c r="JSH31" s="103"/>
      <c r="JSI31" s="103"/>
      <c r="JSJ31" s="103"/>
      <c r="JSK31" s="103"/>
      <c r="JSL31" s="103"/>
      <c r="JSM31" s="103"/>
      <c r="JSN31" s="103"/>
      <c r="JSO31" s="103"/>
      <c r="JSP31" s="103"/>
      <c r="JSQ31" s="103"/>
      <c r="JSR31" s="103"/>
      <c r="JSS31" s="103"/>
      <c r="JST31" s="103"/>
      <c r="JSU31" s="103"/>
      <c r="JSV31" s="103"/>
      <c r="JSW31" s="103"/>
      <c r="JSX31" s="103"/>
      <c r="JSY31" s="103"/>
      <c r="JSZ31" s="103"/>
      <c r="JTA31" s="103"/>
      <c r="JTB31" s="103"/>
      <c r="JTC31" s="103"/>
      <c r="JTD31" s="103"/>
      <c r="JTE31" s="103"/>
      <c r="JTF31" s="103"/>
      <c r="JTG31" s="103"/>
      <c r="JTH31" s="103"/>
      <c r="JTI31" s="103"/>
      <c r="JTJ31" s="103"/>
      <c r="JTK31" s="103"/>
      <c r="JTL31" s="103"/>
      <c r="JTM31" s="103"/>
      <c r="JTN31" s="103"/>
      <c r="JTO31" s="103"/>
      <c r="JTP31" s="103"/>
      <c r="JTQ31" s="103"/>
      <c r="JTR31" s="103"/>
      <c r="JTS31" s="103"/>
      <c r="JTT31" s="103"/>
      <c r="JTU31" s="103"/>
      <c r="JTV31" s="103"/>
      <c r="JTW31" s="103"/>
      <c r="JTX31" s="103"/>
      <c r="JTY31" s="103"/>
      <c r="JTZ31" s="103"/>
      <c r="JUA31" s="103"/>
      <c r="JUB31" s="103"/>
      <c r="JUC31" s="103"/>
      <c r="JUD31" s="103"/>
      <c r="JUE31" s="103"/>
      <c r="JUF31" s="103"/>
      <c r="JUG31" s="103"/>
      <c r="JUH31" s="103"/>
      <c r="JUI31" s="103"/>
      <c r="JUJ31" s="103"/>
      <c r="JUK31" s="103"/>
      <c r="JUL31" s="103"/>
      <c r="JUM31" s="103"/>
      <c r="JUN31" s="103"/>
      <c r="JUO31" s="103"/>
      <c r="JUP31" s="103"/>
      <c r="JUQ31" s="103"/>
      <c r="JUR31" s="103"/>
      <c r="JUS31" s="103"/>
      <c r="JUT31" s="103"/>
      <c r="JUU31" s="103"/>
      <c r="JUV31" s="103"/>
      <c r="JUW31" s="103"/>
      <c r="JUX31" s="103"/>
      <c r="JUY31" s="103"/>
      <c r="JUZ31" s="103"/>
      <c r="JVA31" s="103"/>
      <c r="JVB31" s="103"/>
      <c r="JVC31" s="103"/>
      <c r="JVD31" s="103"/>
      <c r="JVE31" s="103"/>
      <c r="JVF31" s="103"/>
      <c r="JVG31" s="103"/>
      <c r="JVH31" s="103"/>
      <c r="JVI31" s="103"/>
      <c r="JVJ31" s="103"/>
      <c r="JVK31" s="103"/>
      <c r="JVL31" s="103"/>
      <c r="JVM31" s="103"/>
      <c r="JVN31" s="103"/>
      <c r="JVO31" s="103"/>
      <c r="JVP31" s="103"/>
      <c r="JVQ31" s="103"/>
      <c r="JVR31" s="103"/>
      <c r="JVS31" s="103"/>
      <c r="JVT31" s="103"/>
      <c r="JVU31" s="103"/>
      <c r="JVV31" s="103"/>
      <c r="JVW31" s="103"/>
      <c r="JVX31" s="103"/>
      <c r="JVY31" s="103"/>
      <c r="JVZ31" s="103"/>
      <c r="JWA31" s="103"/>
      <c r="JWB31" s="103"/>
      <c r="JWC31" s="103"/>
      <c r="JWD31" s="103"/>
      <c r="JWE31" s="103"/>
      <c r="JWF31" s="103"/>
      <c r="JWG31" s="103"/>
      <c r="JWH31" s="103"/>
      <c r="JWI31" s="103"/>
      <c r="JWJ31" s="103"/>
      <c r="JWK31" s="103"/>
      <c r="JWL31" s="103"/>
      <c r="JWM31" s="103"/>
      <c r="JWN31" s="103"/>
      <c r="JWO31" s="103"/>
      <c r="JWP31" s="103"/>
      <c r="JWQ31" s="103"/>
      <c r="JWR31" s="103"/>
      <c r="JWS31" s="103"/>
      <c r="JWT31" s="103"/>
      <c r="JWU31" s="103"/>
      <c r="JWV31" s="103"/>
      <c r="JWW31" s="103"/>
      <c r="JWX31" s="103"/>
      <c r="JWY31" s="103"/>
      <c r="JWZ31" s="103"/>
      <c r="JXA31" s="103"/>
      <c r="JXB31" s="103"/>
      <c r="JXC31" s="103"/>
      <c r="JXD31" s="103"/>
      <c r="JXE31" s="103"/>
      <c r="JXF31" s="103"/>
      <c r="JXG31" s="103"/>
      <c r="JXH31" s="103"/>
      <c r="JXI31" s="103"/>
      <c r="JXJ31" s="103"/>
      <c r="JXK31" s="103"/>
      <c r="JXL31" s="103"/>
      <c r="JXM31" s="103"/>
      <c r="JXN31" s="103"/>
      <c r="JXO31" s="103"/>
      <c r="JXP31" s="103"/>
      <c r="JXQ31" s="103"/>
      <c r="JXR31" s="103"/>
      <c r="JXS31" s="103"/>
      <c r="JXT31" s="103"/>
      <c r="JXU31" s="103"/>
      <c r="JXV31" s="103"/>
      <c r="JXW31" s="103"/>
      <c r="JXX31" s="103"/>
      <c r="JXY31" s="103"/>
      <c r="JXZ31" s="103"/>
      <c r="JYA31" s="103"/>
      <c r="JYB31" s="103"/>
      <c r="JYC31" s="103"/>
      <c r="JYD31" s="103"/>
      <c r="JYE31" s="103"/>
      <c r="JYF31" s="103"/>
      <c r="JYG31" s="103"/>
      <c r="JYH31" s="103"/>
      <c r="JYI31" s="103"/>
      <c r="JYJ31" s="103"/>
      <c r="JYK31" s="103"/>
      <c r="JYL31" s="103"/>
      <c r="JYM31" s="103"/>
      <c r="JYN31" s="103"/>
      <c r="JYO31" s="103"/>
      <c r="JYP31" s="103"/>
      <c r="JYQ31" s="103"/>
      <c r="JYR31" s="103"/>
      <c r="JYS31" s="103"/>
      <c r="JYT31" s="103"/>
      <c r="JYU31" s="103"/>
      <c r="JYV31" s="103"/>
      <c r="JYW31" s="103"/>
      <c r="JYX31" s="103"/>
      <c r="JYY31" s="103"/>
      <c r="JYZ31" s="103"/>
      <c r="JZA31" s="103"/>
      <c r="JZB31" s="103"/>
      <c r="JZC31" s="103"/>
      <c r="JZD31" s="103"/>
      <c r="JZE31" s="103"/>
      <c r="JZF31" s="103"/>
      <c r="JZG31" s="103"/>
      <c r="JZH31" s="103"/>
      <c r="JZI31" s="103"/>
      <c r="JZJ31" s="103"/>
      <c r="JZK31" s="103"/>
      <c r="JZL31" s="103"/>
      <c r="JZM31" s="103"/>
      <c r="JZN31" s="103"/>
      <c r="JZO31" s="103"/>
      <c r="JZP31" s="103"/>
      <c r="JZQ31" s="103"/>
      <c r="JZR31" s="103"/>
      <c r="JZS31" s="103"/>
      <c r="JZT31" s="103"/>
      <c r="JZU31" s="103"/>
      <c r="JZV31" s="103"/>
      <c r="JZW31" s="103"/>
      <c r="JZX31" s="103"/>
      <c r="JZY31" s="103"/>
      <c r="JZZ31" s="103"/>
      <c r="KAA31" s="103"/>
      <c r="KAB31" s="103"/>
      <c r="KAC31" s="103"/>
      <c r="KAD31" s="103"/>
      <c r="KAE31" s="103"/>
      <c r="KAF31" s="103"/>
      <c r="KAG31" s="103"/>
      <c r="KAH31" s="103"/>
      <c r="KAI31" s="103"/>
      <c r="KAJ31" s="103"/>
      <c r="KAK31" s="103"/>
      <c r="KAL31" s="103"/>
      <c r="KAM31" s="103"/>
      <c r="KAN31" s="103"/>
      <c r="KAO31" s="103"/>
      <c r="KAP31" s="103"/>
      <c r="KAQ31" s="103"/>
      <c r="KAR31" s="103"/>
      <c r="KAS31" s="103"/>
      <c r="KAT31" s="103"/>
      <c r="KAU31" s="103"/>
      <c r="KAV31" s="103"/>
      <c r="KAW31" s="103"/>
      <c r="KAX31" s="103"/>
      <c r="KAY31" s="103"/>
      <c r="KAZ31" s="103"/>
      <c r="KBA31" s="103"/>
      <c r="KBB31" s="103"/>
      <c r="KBC31" s="103"/>
      <c r="KBD31" s="103"/>
      <c r="KBE31" s="103"/>
      <c r="KBF31" s="103"/>
      <c r="KBG31" s="103"/>
      <c r="KBH31" s="103"/>
      <c r="KBI31" s="103"/>
      <c r="KBJ31" s="103"/>
      <c r="KBK31" s="103"/>
      <c r="KBL31" s="103"/>
      <c r="KBM31" s="103"/>
      <c r="KBN31" s="103"/>
      <c r="KBO31" s="103"/>
      <c r="KBP31" s="103"/>
      <c r="KBQ31" s="103"/>
      <c r="KBR31" s="103"/>
      <c r="KBS31" s="103"/>
      <c r="KBT31" s="103"/>
      <c r="KBU31" s="103"/>
      <c r="KBV31" s="103"/>
      <c r="KBW31" s="103"/>
      <c r="KBX31" s="103"/>
      <c r="KBY31" s="103"/>
      <c r="KBZ31" s="103"/>
      <c r="KCA31" s="103"/>
      <c r="KCB31" s="103"/>
      <c r="KCC31" s="103"/>
      <c r="KCD31" s="103"/>
      <c r="KCE31" s="103"/>
      <c r="KCF31" s="103"/>
      <c r="KCG31" s="103"/>
      <c r="KCH31" s="103"/>
      <c r="KCI31" s="103"/>
      <c r="KCJ31" s="103"/>
      <c r="KCK31" s="103"/>
      <c r="KCL31" s="103"/>
      <c r="KCM31" s="103"/>
      <c r="KCN31" s="103"/>
      <c r="KCO31" s="103"/>
      <c r="KCP31" s="103"/>
      <c r="KCQ31" s="103"/>
      <c r="KCR31" s="103"/>
      <c r="KCS31" s="103"/>
      <c r="KCT31" s="103"/>
      <c r="KCU31" s="103"/>
      <c r="KCV31" s="103"/>
      <c r="KCW31" s="103"/>
      <c r="KCX31" s="103"/>
      <c r="KCY31" s="103"/>
      <c r="KCZ31" s="103"/>
      <c r="KDA31" s="103"/>
      <c r="KDB31" s="103"/>
      <c r="KDC31" s="103"/>
      <c r="KDD31" s="103"/>
      <c r="KDE31" s="103"/>
      <c r="KDF31" s="103"/>
      <c r="KDG31" s="103"/>
      <c r="KDH31" s="103"/>
      <c r="KDI31" s="103"/>
      <c r="KDJ31" s="103"/>
      <c r="KDK31" s="103"/>
      <c r="KDL31" s="103"/>
      <c r="KDM31" s="103"/>
      <c r="KDN31" s="103"/>
      <c r="KDO31" s="103"/>
      <c r="KDP31" s="103"/>
      <c r="KDQ31" s="103"/>
      <c r="KDR31" s="103"/>
      <c r="KDS31" s="103"/>
      <c r="KDT31" s="103"/>
      <c r="KDU31" s="103"/>
      <c r="KDV31" s="103"/>
      <c r="KDW31" s="103"/>
      <c r="KDX31" s="103"/>
      <c r="KDY31" s="103"/>
      <c r="KDZ31" s="103"/>
      <c r="KEA31" s="103"/>
      <c r="KEB31" s="103"/>
      <c r="KEC31" s="103"/>
      <c r="KED31" s="103"/>
      <c r="KEE31" s="103"/>
      <c r="KEF31" s="103"/>
      <c r="KEG31" s="103"/>
      <c r="KEH31" s="103"/>
      <c r="KEI31" s="103"/>
      <c r="KEJ31" s="103"/>
      <c r="KEK31" s="103"/>
      <c r="KEL31" s="103"/>
      <c r="KEM31" s="103"/>
      <c r="KEN31" s="103"/>
      <c r="KEO31" s="103"/>
      <c r="KEP31" s="103"/>
      <c r="KEQ31" s="103"/>
      <c r="KER31" s="103"/>
      <c r="KES31" s="103"/>
      <c r="KET31" s="103"/>
      <c r="KEU31" s="103"/>
      <c r="KEV31" s="103"/>
      <c r="KEW31" s="103"/>
      <c r="KEX31" s="103"/>
      <c r="KEY31" s="103"/>
      <c r="KEZ31" s="103"/>
      <c r="KFA31" s="103"/>
      <c r="KFB31" s="103"/>
      <c r="KFC31" s="103"/>
      <c r="KFD31" s="103"/>
      <c r="KFE31" s="103"/>
      <c r="KFF31" s="103"/>
      <c r="KFG31" s="103"/>
      <c r="KFH31" s="103"/>
      <c r="KFI31" s="103"/>
      <c r="KFJ31" s="103"/>
      <c r="KFK31" s="103"/>
      <c r="KFL31" s="103"/>
      <c r="KFM31" s="103"/>
      <c r="KFN31" s="103"/>
      <c r="KFO31" s="103"/>
      <c r="KFP31" s="103"/>
      <c r="KFQ31" s="103"/>
      <c r="KFR31" s="103"/>
      <c r="KFS31" s="103"/>
      <c r="KFT31" s="103"/>
      <c r="KFU31" s="103"/>
      <c r="KFV31" s="103"/>
      <c r="KFW31" s="103"/>
      <c r="KFX31" s="103"/>
      <c r="KFY31" s="103"/>
      <c r="KFZ31" s="103"/>
      <c r="KGA31" s="103"/>
      <c r="KGB31" s="103"/>
      <c r="KGC31" s="103"/>
      <c r="KGD31" s="103"/>
      <c r="KGE31" s="103"/>
      <c r="KGF31" s="103"/>
      <c r="KGG31" s="103"/>
      <c r="KGH31" s="103"/>
      <c r="KGI31" s="103"/>
      <c r="KGJ31" s="103"/>
      <c r="KGK31" s="103"/>
      <c r="KGL31" s="103"/>
      <c r="KGM31" s="103"/>
      <c r="KGN31" s="103"/>
      <c r="KGO31" s="103"/>
      <c r="KGP31" s="103"/>
      <c r="KGQ31" s="103"/>
      <c r="KGR31" s="103"/>
      <c r="KGS31" s="103"/>
      <c r="KGT31" s="103"/>
      <c r="KGU31" s="103"/>
      <c r="KGV31" s="103"/>
      <c r="KGW31" s="103"/>
      <c r="KGX31" s="103"/>
      <c r="KGY31" s="103"/>
      <c r="KGZ31" s="103"/>
      <c r="KHA31" s="103"/>
      <c r="KHB31" s="103"/>
      <c r="KHC31" s="103"/>
      <c r="KHD31" s="103"/>
      <c r="KHE31" s="103"/>
      <c r="KHF31" s="103"/>
      <c r="KHG31" s="103"/>
      <c r="KHH31" s="103"/>
      <c r="KHI31" s="103"/>
      <c r="KHJ31" s="103"/>
      <c r="KHK31" s="103"/>
      <c r="KHL31" s="103"/>
      <c r="KHM31" s="103"/>
      <c r="KHN31" s="103"/>
      <c r="KHO31" s="103"/>
      <c r="KHP31" s="103"/>
      <c r="KHQ31" s="103"/>
      <c r="KHR31" s="103"/>
      <c r="KHS31" s="103"/>
      <c r="KHT31" s="103"/>
      <c r="KHU31" s="103"/>
      <c r="KHV31" s="103"/>
      <c r="KHW31" s="103"/>
      <c r="KHX31" s="103"/>
      <c r="KHY31" s="103"/>
      <c r="KHZ31" s="103"/>
      <c r="KIA31" s="103"/>
      <c r="KIB31" s="103"/>
      <c r="KIC31" s="103"/>
      <c r="KID31" s="103"/>
      <c r="KIE31" s="103"/>
      <c r="KIF31" s="103"/>
      <c r="KIG31" s="103"/>
      <c r="KIH31" s="103"/>
      <c r="KII31" s="103"/>
      <c r="KIJ31" s="103"/>
      <c r="KIK31" s="103"/>
      <c r="KIL31" s="103"/>
      <c r="KIM31" s="103"/>
      <c r="KIN31" s="103"/>
      <c r="KIO31" s="103"/>
      <c r="KIP31" s="103"/>
      <c r="KIQ31" s="103"/>
      <c r="KIR31" s="103"/>
      <c r="KIS31" s="103"/>
      <c r="KIT31" s="103"/>
      <c r="KIU31" s="103"/>
      <c r="KIV31" s="103"/>
      <c r="KIW31" s="103"/>
      <c r="KIX31" s="103"/>
      <c r="KIY31" s="103"/>
      <c r="KIZ31" s="103"/>
      <c r="KJA31" s="103"/>
      <c r="KJB31" s="103"/>
      <c r="KJC31" s="103"/>
      <c r="KJD31" s="103"/>
      <c r="KJE31" s="103"/>
      <c r="KJF31" s="103"/>
      <c r="KJG31" s="103"/>
      <c r="KJH31" s="103"/>
      <c r="KJI31" s="103"/>
      <c r="KJJ31" s="103"/>
      <c r="KJK31" s="103"/>
      <c r="KJL31" s="103"/>
      <c r="KJM31" s="103"/>
      <c r="KJN31" s="103"/>
      <c r="KJO31" s="103"/>
      <c r="KJP31" s="103"/>
      <c r="KJQ31" s="103"/>
      <c r="KJR31" s="103"/>
      <c r="KJS31" s="103"/>
      <c r="KJT31" s="103"/>
      <c r="KJU31" s="103"/>
      <c r="KJV31" s="103"/>
      <c r="KJW31" s="103"/>
      <c r="KJX31" s="103"/>
      <c r="KJY31" s="103"/>
      <c r="KJZ31" s="103"/>
      <c r="KKA31" s="103"/>
      <c r="KKB31" s="103"/>
      <c r="KKC31" s="103"/>
      <c r="KKD31" s="103"/>
      <c r="KKE31" s="103"/>
      <c r="KKF31" s="103"/>
      <c r="KKG31" s="103"/>
      <c r="KKH31" s="103"/>
      <c r="KKI31" s="103"/>
      <c r="KKJ31" s="103"/>
      <c r="KKK31" s="103"/>
      <c r="KKL31" s="103"/>
      <c r="KKM31" s="103"/>
      <c r="KKN31" s="103"/>
      <c r="KKO31" s="103"/>
      <c r="KKP31" s="103"/>
      <c r="KKQ31" s="103"/>
      <c r="KKR31" s="103"/>
      <c r="KKS31" s="103"/>
      <c r="KKT31" s="103"/>
      <c r="KKU31" s="103"/>
      <c r="KKV31" s="103"/>
      <c r="KKW31" s="103"/>
      <c r="KKX31" s="103"/>
      <c r="KKY31" s="103"/>
      <c r="KKZ31" s="103"/>
      <c r="KLA31" s="103"/>
      <c r="KLB31" s="103"/>
      <c r="KLC31" s="103"/>
      <c r="KLD31" s="103"/>
      <c r="KLE31" s="103"/>
      <c r="KLF31" s="103"/>
      <c r="KLG31" s="103"/>
      <c r="KLH31" s="103"/>
      <c r="KLI31" s="103"/>
      <c r="KLJ31" s="103"/>
      <c r="KLK31" s="103"/>
      <c r="KLL31" s="103"/>
      <c r="KLM31" s="103"/>
      <c r="KLN31" s="103"/>
      <c r="KLO31" s="103"/>
      <c r="KLP31" s="103"/>
      <c r="KLQ31" s="103"/>
      <c r="KLR31" s="103"/>
      <c r="KLS31" s="103"/>
      <c r="KLT31" s="103"/>
      <c r="KLU31" s="103"/>
      <c r="KLV31" s="103"/>
      <c r="KLW31" s="103"/>
      <c r="KLX31" s="103"/>
      <c r="KLY31" s="103"/>
      <c r="KLZ31" s="103"/>
      <c r="KMA31" s="103"/>
      <c r="KMB31" s="103"/>
      <c r="KMC31" s="103"/>
      <c r="KMD31" s="103"/>
      <c r="KME31" s="103"/>
      <c r="KMF31" s="103"/>
      <c r="KMG31" s="103"/>
      <c r="KMH31" s="103"/>
      <c r="KMI31" s="103"/>
      <c r="KMJ31" s="103"/>
      <c r="KMK31" s="103"/>
      <c r="KML31" s="103"/>
      <c r="KMM31" s="103"/>
      <c r="KMN31" s="103"/>
      <c r="KMO31" s="103"/>
      <c r="KMP31" s="103"/>
      <c r="KMQ31" s="103"/>
      <c r="KMR31" s="103"/>
      <c r="KMS31" s="103"/>
      <c r="KMT31" s="103"/>
      <c r="KMU31" s="103"/>
      <c r="KMV31" s="103"/>
      <c r="KMW31" s="103"/>
      <c r="KMX31" s="103"/>
      <c r="KMY31" s="103"/>
      <c r="KMZ31" s="103"/>
      <c r="KNA31" s="103"/>
      <c r="KNB31" s="103"/>
      <c r="KNC31" s="103"/>
      <c r="KND31" s="103"/>
      <c r="KNE31" s="103"/>
      <c r="KNF31" s="103"/>
      <c r="KNG31" s="103"/>
      <c r="KNH31" s="103"/>
      <c r="KNI31" s="103"/>
      <c r="KNJ31" s="103"/>
      <c r="KNK31" s="103"/>
      <c r="KNL31" s="103"/>
      <c r="KNM31" s="103"/>
      <c r="KNN31" s="103"/>
      <c r="KNO31" s="103"/>
      <c r="KNP31" s="103"/>
      <c r="KNQ31" s="103"/>
      <c r="KNR31" s="103"/>
      <c r="KNS31" s="103"/>
      <c r="KNT31" s="103"/>
      <c r="KNU31" s="103"/>
      <c r="KNV31" s="103"/>
      <c r="KNW31" s="103"/>
      <c r="KNX31" s="103"/>
      <c r="KNY31" s="103"/>
      <c r="KNZ31" s="103"/>
      <c r="KOA31" s="103"/>
      <c r="KOB31" s="103"/>
      <c r="KOC31" s="103"/>
      <c r="KOD31" s="103"/>
      <c r="KOE31" s="103"/>
      <c r="KOF31" s="103"/>
      <c r="KOG31" s="103"/>
      <c r="KOH31" s="103"/>
      <c r="KOI31" s="103"/>
      <c r="KOJ31" s="103"/>
      <c r="KOK31" s="103"/>
      <c r="KOL31" s="103"/>
      <c r="KOM31" s="103"/>
      <c r="KON31" s="103"/>
      <c r="KOO31" s="103"/>
      <c r="KOP31" s="103"/>
      <c r="KOQ31" s="103"/>
      <c r="KOR31" s="103"/>
      <c r="KOS31" s="103"/>
      <c r="KOT31" s="103"/>
      <c r="KOU31" s="103"/>
      <c r="KOV31" s="103"/>
      <c r="KOW31" s="103"/>
      <c r="KOX31" s="103"/>
      <c r="KOY31" s="103"/>
      <c r="KOZ31" s="103"/>
      <c r="KPA31" s="103"/>
      <c r="KPB31" s="103"/>
      <c r="KPC31" s="103"/>
      <c r="KPD31" s="103"/>
      <c r="KPE31" s="103"/>
      <c r="KPF31" s="103"/>
      <c r="KPG31" s="103"/>
      <c r="KPH31" s="103"/>
      <c r="KPI31" s="103"/>
      <c r="KPJ31" s="103"/>
      <c r="KPK31" s="103"/>
      <c r="KPL31" s="103"/>
      <c r="KPM31" s="103"/>
      <c r="KPN31" s="103"/>
      <c r="KPO31" s="103"/>
      <c r="KPP31" s="103"/>
      <c r="KPQ31" s="103"/>
      <c r="KPR31" s="103"/>
      <c r="KPS31" s="103"/>
      <c r="KPT31" s="103"/>
      <c r="KPU31" s="103"/>
      <c r="KPV31" s="103"/>
      <c r="KPW31" s="103"/>
      <c r="KPX31" s="103"/>
      <c r="KPY31" s="103"/>
      <c r="KPZ31" s="103"/>
      <c r="KQA31" s="103"/>
      <c r="KQB31" s="103"/>
      <c r="KQC31" s="103"/>
      <c r="KQD31" s="103"/>
      <c r="KQE31" s="103"/>
      <c r="KQF31" s="103"/>
      <c r="KQG31" s="103"/>
      <c r="KQH31" s="103"/>
      <c r="KQI31" s="103"/>
      <c r="KQJ31" s="103"/>
      <c r="KQK31" s="103"/>
      <c r="KQL31" s="103"/>
      <c r="KQM31" s="103"/>
      <c r="KQN31" s="103"/>
      <c r="KQO31" s="103"/>
      <c r="KQP31" s="103"/>
      <c r="KQQ31" s="103"/>
      <c r="KQR31" s="103"/>
      <c r="KQS31" s="103"/>
      <c r="KQT31" s="103"/>
      <c r="KQU31" s="103"/>
      <c r="KQV31" s="103"/>
      <c r="KQW31" s="103"/>
      <c r="KQX31" s="103"/>
      <c r="KQY31" s="103"/>
      <c r="KQZ31" s="103"/>
      <c r="KRA31" s="103"/>
      <c r="KRB31" s="103"/>
      <c r="KRC31" s="103"/>
      <c r="KRD31" s="103"/>
      <c r="KRE31" s="103"/>
      <c r="KRF31" s="103"/>
      <c r="KRG31" s="103"/>
      <c r="KRH31" s="103"/>
      <c r="KRI31" s="103"/>
      <c r="KRJ31" s="103"/>
      <c r="KRK31" s="103"/>
      <c r="KRL31" s="103"/>
      <c r="KRM31" s="103"/>
      <c r="KRN31" s="103"/>
      <c r="KRO31" s="103"/>
      <c r="KRP31" s="103"/>
      <c r="KRQ31" s="103"/>
      <c r="KRR31" s="103"/>
      <c r="KRS31" s="103"/>
      <c r="KRT31" s="103"/>
      <c r="KRU31" s="103"/>
      <c r="KRV31" s="103"/>
      <c r="KRW31" s="103"/>
      <c r="KRX31" s="103"/>
      <c r="KRY31" s="103"/>
      <c r="KRZ31" s="103"/>
      <c r="KSA31" s="103"/>
      <c r="KSB31" s="103"/>
      <c r="KSC31" s="103"/>
      <c r="KSD31" s="103"/>
      <c r="KSE31" s="103"/>
      <c r="KSF31" s="103"/>
      <c r="KSG31" s="103"/>
      <c r="KSH31" s="103"/>
      <c r="KSI31" s="103"/>
      <c r="KSJ31" s="103"/>
      <c r="KSK31" s="103"/>
      <c r="KSL31" s="103"/>
      <c r="KSM31" s="103"/>
      <c r="KSN31" s="103"/>
      <c r="KSO31" s="103"/>
      <c r="KSP31" s="103"/>
      <c r="KSQ31" s="103"/>
      <c r="KSR31" s="103"/>
      <c r="KSS31" s="103"/>
      <c r="KST31" s="103"/>
      <c r="KSU31" s="103"/>
      <c r="KSV31" s="103"/>
      <c r="KSW31" s="103"/>
      <c r="KSX31" s="103"/>
      <c r="KSY31" s="103"/>
      <c r="KSZ31" s="103"/>
      <c r="KTA31" s="103"/>
      <c r="KTB31" s="103"/>
      <c r="KTC31" s="103"/>
      <c r="KTD31" s="103"/>
      <c r="KTE31" s="103"/>
      <c r="KTF31" s="103"/>
      <c r="KTG31" s="103"/>
      <c r="KTH31" s="103"/>
      <c r="KTI31" s="103"/>
      <c r="KTJ31" s="103"/>
      <c r="KTK31" s="103"/>
      <c r="KTL31" s="103"/>
      <c r="KTM31" s="103"/>
      <c r="KTN31" s="103"/>
      <c r="KTO31" s="103"/>
      <c r="KTP31" s="103"/>
      <c r="KTQ31" s="103"/>
      <c r="KTR31" s="103"/>
      <c r="KTS31" s="103"/>
      <c r="KTT31" s="103"/>
      <c r="KTU31" s="103"/>
      <c r="KTV31" s="103"/>
      <c r="KTW31" s="103"/>
      <c r="KTX31" s="103"/>
      <c r="KTY31" s="103"/>
      <c r="KTZ31" s="103"/>
      <c r="KUA31" s="103"/>
      <c r="KUB31" s="103"/>
      <c r="KUC31" s="103"/>
      <c r="KUD31" s="103"/>
      <c r="KUE31" s="103"/>
      <c r="KUF31" s="103"/>
      <c r="KUG31" s="103"/>
      <c r="KUH31" s="103"/>
      <c r="KUI31" s="103"/>
      <c r="KUJ31" s="103"/>
      <c r="KUK31" s="103"/>
      <c r="KUL31" s="103"/>
      <c r="KUM31" s="103"/>
      <c r="KUN31" s="103"/>
      <c r="KUO31" s="103"/>
      <c r="KUP31" s="103"/>
      <c r="KUQ31" s="103"/>
      <c r="KUR31" s="103"/>
      <c r="KUS31" s="103"/>
      <c r="KUT31" s="103"/>
      <c r="KUU31" s="103"/>
      <c r="KUV31" s="103"/>
      <c r="KUW31" s="103"/>
      <c r="KUX31" s="103"/>
      <c r="KUY31" s="103"/>
      <c r="KUZ31" s="103"/>
      <c r="KVA31" s="103"/>
      <c r="KVB31" s="103"/>
      <c r="KVC31" s="103"/>
      <c r="KVD31" s="103"/>
      <c r="KVE31" s="103"/>
      <c r="KVF31" s="103"/>
      <c r="KVG31" s="103"/>
      <c r="KVH31" s="103"/>
      <c r="KVI31" s="103"/>
      <c r="KVJ31" s="103"/>
      <c r="KVK31" s="103"/>
      <c r="KVL31" s="103"/>
      <c r="KVM31" s="103"/>
      <c r="KVN31" s="103"/>
      <c r="KVO31" s="103"/>
      <c r="KVP31" s="103"/>
      <c r="KVQ31" s="103"/>
      <c r="KVR31" s="103"/>
      <c r="KVS31" s="103"/>
      <c r="KVT31" s="103"/>
      <c r="KVU31" s="103"/>
      <c r="KVV31" s="103"/>
      <c r="KVW31" s="103"/>
      <c r="KVX31" s="103"/>
      <c r="KVY31" s="103"/>
      <c r="KVZ31" s="103"/>
      <c r="KWA31" s="103"/>
      <c r="KWB31" s="103"/>
      <c r="KWC31" s="103"/>
      <c r="KWD31" s="103"/>
      <c r="KWE31" s="103"/>
      <c r="KWF31" s="103"/>
      <c r="KWG31" s="103"/>
      <c r="KWH31" s="103"/>
      <c r="KWI31" s="103"/>
      <c r="KWJ31" s="103"/>
      <c r="KWK31" s="103"/>
      <c r="KWL31" s="103"/>
      <c r="KWM31" s="103"/>
      <c r="KWN31" s="103"/>
      <c r="KWO31" s="103"/>
      <c r="KWP31" s="103"/>
      <c r="KWQ31" s="103"/>
      <c r="KWR31" s="103"/>
      <c r="KWS31" s="103"/>
      <c r="KWT31" s="103"/>
      <c r="KWU31" s="103"/>
      <c r="KWV31" s="103"/>
      <c r="KWW31" s="103"/>
      <c r="KWX31" s="103"/>
      <c r="KWY31" s="103"/>
      <c r="KWZ31" s="103"/>
      <c r="KXA31" s="103"/>
      <c r="KXB31" s="103"/>
      <c r="KXC31" s="103"/>
      <c r="KXD31" s="103"/>
      <c r="KXE31" s="103"/>
      <c r="KXF31" s="103"/>
      <c r="KXG31" s="103"/>
      <c r="KXH31" s="103"/>
      <c r="KXI31" s="103"/>
      <c r="KXJ31" s="103"/>
      <c r="KXK31" s="103"/>
      <c r="KXL31" s="103"/>
      <c r="KXM31" s="103"/>
      <c r="KXN31" s="103"/>
      <c r="KXO31" s="103"/>
      <c r="KXP31" s="103"/>
      <c r="KXQ31" s="103"/>
      <c r="KXR31" s="103"/>
      <c r="KXS31" s="103"/>
      <c r="KXT31" s="103"/>
      <c r="KXU31" s="103"/>
      <c r="KXV31" s="103"/>
      <c r="KXW31" s="103"/>
      <c r="KXX31" s="103"/>
      <c r="KXY31" s="103"/>
      <c r="KXZ31" s="103"/>
      <c r="KYA31" s="103"/>
      <c r="KYB31" s="103"/>
      <c r="KYC31" s="103"/>
      <c r="KYD31" s="103"/>
      <c r="KYE31" s="103"/>
      <c r="KYF31" s="103"/>
      <c r="KYG31" s="103"/>
      <c r="KYH31" s="103"/>
      <c r="KYI31" s="103"/>
      <c r="KYJ31" s="103"/>
      <c r="KYK31" s="103"/>
      <c r="KYL31" s="103"/>
      <c r="KYM31" s="103"/>
      <c r="KYN31" s="103"/>
      <c r="KYO31" s="103"/>
      <c r="KYP31" s="103"/>
      <c r="KYQ31" s="103"/>
      <c r="KYR31" s="103"/>
      <c r="KYS31" s="103"/>
      <c r="KYT31" s="103"/>
      <c r="KYU31" s="103"/>
      <c r="KYV31" s="103"/>
      <c r="KYW31" s="103"/>
      <c r="KYX31" s="103"/>
      <c r="KYY31" s="103"/>
      <c r="KYZ31" s="103"/>
      <c r="KZA31" s="103"/>
      <c r="KZB31" s="103"/>
      <c r="KZC31" s="103"/>
      <c r="KZD31" s="103"/>
      <c r="KZE31" s="103"/>
      <c r="KZF31" s="103"/>
      <c r="KZG31" s="103"/>
      <c r="KZH31" s="103"/>
      <c r="KZI31" s="103"/>
      <c r="KZJ31" s="103"/>
      <c r="KZK31" s="103"/>
      <c r="KZL31" s="103"/>
      <c r="KZM31" s="103"/>
      <c r="KZN31" s="103"/>
      <c r="KZO31" s="103"/>
      <c r="KZP31" s="103"/>
      <c r="KZQ31" s="103"/>
      <c r="KZR31" s="103"/>
      <c r="KZS31" s="103"/>
      <c r="KZT31" s="103"/>
      <c r="KZU31" s="103"/>
      <c r="KZV31" s="103"/>
      <c r="KZW31" s="103"/>
      <c r="KZX31" s="103"/>
      <c r="KZY31" s="103"/>
      <c r="KZZ31" s="103"/>
      <c r="LAA31" s="103"/>
      <c r="LAB31" s="103"/>
      <c r="LAC31" s="103"/>
      <c r="LAD31" s="103"/>
      <c r="LAE31" s="103"/>
      <c r="LAF31" s="103"/>
      <c r="LAG31" s="103"/>
      <c r="LAH31" s="103"/>
      <c r="LAI31" s="103"/>
      <c r="LAJ31" s="103"/>
      <c r="LAK31" s="103"/>
      <c r="LAL31" s="103"/>
      <c r="LAM31" s="103"/>
      <c r="LAN31" s="103"/>
      <c r="LAO31" s="103"/>
      <c r="LAP31" s="103"/>
      <c r="LAQ31" s="103"/>
      <c r="LAR31" s="103"/>
      <c r="LAS31" s="103"/>
      <c r="LAT31" s="103"/>
      <c r="LAU31" s="103"/>
      <c r="LAV31" s="103"/>
      <c r="LAW31" s="103"/>
      <c r="LAX31" s="103"/>
      <c r="LAY31" s="103"/>
      <c r="LAZ31" s="103"/>
      <c r="LBA31" s="103"/>
      <c r="LBB31" s="103"/>
      <c r="LBC31" s="103"/>
      <c r="LBD31" s="103"/>
      <c r="LBE31" s="103"/>
      <c r="LBF31" s="103"/>
      <c r="LBG31" s="103"/>
      <c r="LBH31" s="103"/>
      <c r="LBI31" s="103"/>
      <c r="LBJ31" s="103"/>
      <c r="LBK31" s="103"/>
      <c r="LBL31" s="103"/>
      <c r="LBM31" s="103"/>
      <c r="LBN31" s="103"/>
      <c r="LBO31" s="103"/>
      <c r="LBP31" s="103"/>
      <c r="LBQ31" s="103"/>
      <c r="LBR31" s="103"/>
      <c r="LBS31" s="103"/>
      <c r="LBT31" s="103"/>
      <c r="LBU31" s="103"/>
      <c r="LBV31" s="103"/>
      <c r="LBW31" s="103"/>
      <c r="LBX31" s="103"/>
      <c r="LBY31" s="103"/>
      <c r="LBZ31" s="103"/>
      <c r="LCA31" s="103"/>
      <c r="LCB31" s="103"/>
      <c r="LCC31" s="103"/>
      <c r="LCD31" s="103"/>
      <c r="LCE31" s="103"/>
      <c r="LCF31" s="103"/>
      <c r="LCG31" s="103"/>
      <c r="LCH31" s="103"/>
      <c r="LCI31" s="103"/>
      <c r="LCJ31" s="103"/>
      <c r="LCK31" s="103"/>
      <c r="LCL31" s="103"/>
      <c r="LCM31" s="103"/>
      <c r="LCN31" s="103"/>
      <c r="LCO31" s="103"/>
      <c r="LCP31" s="103"/>
      <c r="LCQ31" s="103"/>
      <c r="LCR31" s="103"/>
      <c r="LCS31" s="103"/>
      <c r="LCT31" s="103"/>
      <c r="LCU31" s="103"/>
      <c r="LCV31" s="103"/>
      <c r="LCW31" s="103"/>
      <c r="LCX31" s="103"/>
      <c r="LCY31" s="103"/>
      <c r="LCZ31" s="103"/>
      <c r="LDA31" s="103"/>
      <c r="LDB31" s="103"/>
      <c r="LDC31" s="103"/>
      <c r="LDD31" s="103"/>
      <c r="LDE31" s="103"/>
      <c r="LDF31" s="103"/>
      <c r="LDG31" s="103"/>
      <c r="LDH31" s="103"/>
      <c r="LDI31" s="103"/>
      <c r="LDJ31" s="103"/>
      <c r="LDK31" s="103"/>
      <c r="LDL31" s="103"/>
      <c r="LDM31" s="103"/>
      <c r="LDN31" s="103"/>
      <c r="LDO31" s="103"/>
      <c r="LDP31" s="103"/>
      <c r="LDQ31" s="103"/>
      <c r="LDR31" s="103"/>
      <c r="LDS31" s="103"/>
      <c r="LDT31" s="103"/>
      <c r="LDU31" s="103"/>
      <c r="LDV31" s="103"/>
      <c r="LDW31" s="103"/>
      <c r="LDX31" s="103"/>
      <c r="LDY31" s="103"/>
      <c r="LDZ31" s="103"/>
      <c r="LEA31" s="103"/>
      <c r="LEB31" s="103"/>
      <c r="LEC31" s="103"/>
      <c r="LED31" s="103"/>
      <c r="LEE31" s="103"/>
      <c r="LEF31" s="103"/>
      <c r="LEG31" s="103"/>
      <c r="LEH31" s="103"/>
      <c r="LEI31" s="103"/>
      <c r="LEJ31" s="103"/>
      <c r="LEK31" s="103"/>
      <c r="LEL31" s="103"/>
      <c r="LEM31" s="103"/>
      <c r="LEN31" s="103"/>
      <c r="LEO31" s="103"/>
      <c r="LEP31" s="103"/>
      <c r="LEQ31" s="103"/>
      <c r="LER31" s="103"/>
      <c r="LES31" s="103"/>
      <c r="LET31" s="103"/>
      <c r="LEU31" s="103"/>
      <c r="LEV31" s="103"/>
      <c r="LEW31" s="103"/>
      <c r="LEX31" s="103"/>
      <c r="LEY31" s="103"/>
      <c r="LEZ31" s="103"/>
      <c r="LFA31" s="103"/>
      <c r="LFB31" s="103"/>
      <c r="LFC31" s="103"/>
      <c r="LFD31" s="103"/>
      <c r="LFE31" s="103"/>
      <c r="LFF31" s="103"/>
      <c r="LFG31" s="103"/>
      <c r="LFH31" s="103"/>
      <c r="LFI31" s="103"/>
      <c r="LFJ31" s="103"/>
      <c r="LFK31" s="103"/>
      <c r="LFL31" s="103"/>
      <c r="LFM31" s="103"/>
      <c r="LFN31" s="103"/>
      <c r="LFO31" s="103"/>
      <c r="LFP31" s="103"/>
      <c r="LFQ31" s="103"/>
      <c r="LFR31" s="103"/>
      <c r="LFS31" s="103"/>
      <c r="LFT31" s="103"/>
      <c r="LFU31" s="103"/>
      <c r="LFV31" s="103"/>
      <c r="LFW31" s="103"/>
      <c r="LFX31" s="103"/>
      <c r="LFY31" s="103"/>
      <c r="LFZ31" s="103"/>
      <c r="LGA31" s="103"/>
      <c r="LGB31" s="103"/>
      <c r="LGC31" s="103"/>
      <c r="LGD31" s="103"/>
      <c r="LGE31" s="103"/>
      <c r="LGF31" s="103"/>
      <c r="LGG31" s="103"/>
      <c r="LGH31" s="103"/>
      <c r="LGI31" s="103"/>
      <c r="LGJ31" s="103"/>
      <c r="LGK31" s="103"/>
      <c r="LGL31" s="103"/>
      <c r="LGM31" s="103"/>
      <c r="LGN31" s="103"/>
      <c r="LGO31" s="103"/>
      <c r="LGP31" s="103"/>
      <c r="LGQ31" s="103"/>
      <c r="LGR31" s="103"/>
      <c r="LGS31" s="103"/>
      <c r="LGT31" s="103"/>
      <c r="LGU31" s="103"/>
      <c r="LGV31" s="103"/>
      <c r="LGW31" s="103"/>
      <c r="LGX31" s="103"/>
      <c r="LGY31" s="103"/>
      <c r="LGZ31" s="103"/>
      <c r="LHA31" s="103"/>
      <c r="LHB31" s="103"/>
      <c r="LHC31" s="103"/>
      <c r="LHD31" s="103"/>
      <c r="LHE31" s="103"/>
      <c r="LHF31" s="103"/>
      <c r="LHG31" s="103"/>
      <c r="LHH31" s="103"/>
      <c r="LHI31" s="103"/>
      <c r="LHJ31" s="103"/>
      <c r="LHK31" s="103"/>
      <c r="LHL31" s="103"/>
      <c r="LHM31" s="103"/>
      <c r="LHN31" s="103"/>
      <c r="LHO31" s="103"/>
      <c r="LHP31" s="103"/>
      <c r="LHQ31" s="103"/>
      <c r="LHR31" s="103"/>
      <c r="LHS31" s="103"/>
      <c r="LHT31" s="103"/>
      <c r="LHU31" s="103"/>
      <c r="LHV31" s="103"/>
      <c r="LHW31" s="103"/>
      <c r="LHX31" s="103"/>
      <c r="LHY31" s="103"/>
      <c r="LHZ31" s="103"/>
      <c r="LIA31" s="103"/>
      <c r="LIB31" s="103"/>
      <c r="LIC31" s="103"/>
      <c r="LID31" s="103"/>
      <c r="LIE31" s="103"/>
      <c r="LIF31" s="103"/>
      <c r="LIG31" s="103"/>
      <c r="LIH31" s="103"/>
      <c r="LII31" s="103"/>
      <c r="LIJ31" s="103"/>
      <c r="LIK31" s="103"/>
      <c r="LIL31" s="103"/>
      <c r="LIM31" s="103"/>
      <c r="LIN31" s="103"/>
      <c r="LIO31" s="103"/>
      <c r="LIP31" s="103"/>
      <c r="LIQ31" s="103"/>
      <c r="LIR31" s="103"/>
      <c r="LIS31" s="103"/>
      <c r="LIT31" s="103"/>
      <c r="LIU31" s="103"/>
      <c r="LIV31" s="103"/>
      <c r="LIW31" s="103"/>
      <c r="LIX31" s="103"/>
      <c r="LIY31" s="103"/>
      <c r="LIZ31" s="103"/>
      <c r="LJA31" s="103"/>
      <c r="LJB31" s="103"/>
      <c r="LJC31" s="103"/>
      <c r="LJD31" s="103"/>
      <c r="LJE31" s="103"/>
      <c r="LJF31" s="103"/>
      <c r="LJG31" s="103"/>
      <c r="LJH31" s="103"/>
      <c r="LJI31" s="103"/>
      <c r="LJJ31" s="103"/>
      <c r="LJK31" s="103"/>
      <c r="LJL31" s="103"/>
      <c r="LJM31" s="103"/>
      <c r="LJN31" s="103"/>
      <c r="LJO31" s="103"/>
      <c r="LJP31" s="103"/>
      <c r="LJQ31" s="103"/>
      <c r="LJR31" s="103"/>
      <c r="LJS31" s="103"/>
      <c r="LJT31" s="103"/>
      <c r="LJU31" s="103"/>
      <c r="LJV31" s="103"/>
      <c r="LJW31" s="103"/>
      <c r="LJX31" s="103"/>
      <c r="LJY31" s="103"/>
      <c r="LJZ31" s="103"/>
      <c r="LKA31" s="103"/>
      <c r="LKB31" s="103"/>
      <c r="LKC31" s="103"/>
      <c r="LKD31" s="103"/>
      <c r="LKE31" s="103"/>
      <c r="LKF31" s="103"/>
      <c r="LKG31" s="103"/>
      <c r="LKH31" s="103"/>
      <c r="LKI31" s="103"/>
      <c r="LKJ31" s="103"/>
      <c r="LKK31" s="103"/>
      <c r="LKL31" s="103"/>
      <c r="LKM31" s="103"/>
      <c r="LKN31" s="103"/>
      <c r="LKO31" s="103"/>
      <c r="LKP31" s="103"/>
      <c r="LKQ31" s="103"/>
      <c r="LKR31" s="103"/>
      <c r="LKS31" s="103"/>
      <c r="LKT31" s="103"/>
      <c r="LKU31" s="103"/>
      <c r="LKV31" s="103"/>
      <c r="LKW31" s="103"/>
      <c r="LKX31" s="103"/>
      <c r="LKY31" s="103"/>
      <c r="LKZ31" s="103"/>
      <c r="LLA31" s="103"/>
      <c r="LLB31" s="103"/>
      <c r="LLC31" s="103"/>
      <c r="LLD31" s="103"/>
      <c r="LLE31" s="103"/>
      <c r="LLF31" s="103"/>
      <c r="LLG31" s="103"/>
      <c r="LLH31" s="103"/>
      <c r="LLI31" s="103"/>
      <c r="LLJ31" s="103"/>
      <c r="LLK31" s="103"/>
      <c r="LLL31" s="103"/>
      <c r="LLM31" s="103"/>
      <c r="LLN31" s="103"/>
      <c r="LLO31" s="103"/>
      <c r="LLP31" s="103"/>
      <c r="LLQ31" s="103"/>
      <c r="LLR31" s="103"/>
      <c r="LLS31" s="103"/>
      <c r="LLT31" s="103"/>
      <c r="LLU31" s="103"/>
      <c r="LLV31" s="103"/>
      <c r="LLW31" s="103"/>
      <c r="LLX31" s="103"/>
      <c r="LLY31" s="103"/>
      <c r="LLZ31" s="103"/>
      <c r="LMA31" s="103"/>
      <c r="LMB31" s="103"/>
      <c r="LMC31" s="103"/>
      <c r="LMD31" s="103"/>
      <c r="LME31" s="103"/>
      <c r="LMF31" s="103"/>
      <c r="LMG31" s="103"/>
      <c r="LMH31" s="103"/>
      <c r="LMI31" s="103"/>
      <c r="LMJ31" s="103"/>
      <c r="LMK31" s="103"/>
      <c r="LML31" s="103"/>
      <c r="LMM31" s="103"/>
      <c r="LMN31" s="103"/>
      <c r="LMO31" s="103"/>
      <c r="LMP31" s="103"/>
      <c r="LMQ31" s="103"/>
      <c r="LMR31" s="103"/>
      <c r="LMS31" s="103"/>
      <c r="LMT31" s="103"/>
      <c r="LMU31" s="103"/>
      <c r="LMV31" s="103"/>
      <c r="LMW31" s="103"/>
      <c r="LMX31" s="103"/>
      <c r="LMY31" s="103"/>
      <c r="LMZ31" s="103"/>
      <c r="LNA31" s="103"/>
      <c r="LNB31" s="103"/>
      <c r="LNC31" s="103"/>
      <c r="LND31" s="103"/>
      <c r="LNE31" s="103"/>
      <c r="LNF31" s="103"/>
      <c r="LNG31" s="103"/>
      <c r="LNH31" s="103"/>
      <c r="LNI31" s="103"/>
      <c r="LNJ31" s="103"/>
      <c r="LNK31" s="103"/>
      <c r="LNL31" s="103"/>
      <c r="LNM31" s="103"/>
      <c r="LNN31" s="103"/>
      <c r="LNO31" s="103"/>
      <c r="LNP31" s="103"/>
      <c r="LNQ31" s="103"/>
      <c r="LNR31" s="103"/>
      <c r="LNS31" s="103"/>
      <c r="LNT31" s="103"/>
      <c r="LNU31" s="103"/>
      <c r="LNV31" s="103"/>
      <c r="LNW31" s="103"/>
      <c r="LNX31" s="103"/>
      <c r="LNY31" s="103"/>
      <c r="LNZ31" s="103"/>
      <c r="LOA31" s="103"/>
      <c r="LOB31" s="103"/>
      <c r="LOC31" s="103"/>
      <c r="LOD31" s="103"/>
      <c r="LOE31" s="103"/>
      <c r="LOF31" s="103"/>
      <c r="LOG31" s="103"/>
      <c r="LOH31" s="103"/>
      <c r="LOI31" s="103"/>
      <c r="LOJ31" s="103"/>
      <c r="LOK31" s="103"/>
      <c r="LOL31" s="103"/>
      <c r="LOM31" s="103"/>
      <c r="LON31" s="103"/>
      <c r="LOO31" s="103"/>
      <c r="LOP31" s="103"/>
      <c r="LOQ31" s="103"/>
      <c r="LOR31" s="103"/>
      <c r="LOS31" s="103"/>
      <c r="LOT31" s="103"/>
      <c r="LOU31" s="103"/>
      <c r="LOV31" s="103"/>
      <c r="LOW31" s="103"/>
      <c r="LOX31" s="103"/>
      <c r="LOY31" s="103"/>
      <c r="LOZ31" s="103"/>
      <c r="LPA31" s="103"/>
      <c r="LPB31" s="103"/>
      <c r="LPC31" s="103"/>
      <c r="LPD31" s="103"/>
      <c r="LPE31" s="103"/>
      <c r="LPF31" s="103"/>
      <c r="LPG31" s="103"/>
      <c r="LPH31" s="103"/>
      <c r="LPI31" s="103"/>
      <c r="LPJ31" s="103"/>
      <c r="LPK31" s="103"/>
      <c r="LPL31" s="103"/>
      <c r="LPM31" s="103"/>
      <c r="LPN31" s="103"/>
      <c r="LPO31" s="103"/>
      <c r="LPP31" s="103"/>
      <c r="LPQ31" s="103"/>
      <c r="LPR31" s="103"/>
      <c r="LPS31" s="103"/>
      <c r="LPT31" s="103"/>
      <c r="LPU31" s="103"/>
      <c r="LPV31" s="103"/>
      <c r="LPW31" s="103"/>
      <c r="LPX31" s="103"/>
      <c r="LPY31" s="103"/>
      <c r="LPZ31" s="103"/>
      <c r="LQA31" s="103"/>
      <c r="LQB31" s="103"/>
      <c r="LQC31" s="103"/>
      <c r="LQD31" s="103"/>
      <c r="LQE31" s="103"/>
      <c r="LQF31" s="103"/>
      <c r="LQG31" s="103"/>
      <c r="LQH31" s="103"/>
      <c r="LQI31" s="103"/>
      <c r="LQJ31" s="103"/>
      <c r="LQK31" s="103"/>
      <c r="LQL31" s="103"/>
      <c r="LQM31" s="103"/>
      <c r="LQN31" s="103"/>
      <c r="LQO31" s="103"/>
      <c r="LQP31" s="103"/>
      <c r="LQQ31" s="103"/>
      <c r="LQR31" s="103"/>
      <c r="LQS31" s="103"/>
      <c r="LQT31" s="103"/>
      <c r="LQU31" s="103"/>
      <c r="LQV31" s="103"/>
      <c r="LQW31" s="103"/>
      <c r="LQX31" s="103"/>
      <c r="LQY31" s="103"/>
      <c r="LQZ31" s="103"/>
      <c r="LRA31" s="103"/>
      <c r="LRB31" s="103"/>
      <c r="LRC31" s="103"/>
      <c r="LRD31" s="103"/>
      <c r="LRE31" s="103"/>
      <c r="LRF31" s="103"/>
      <c r="LRG31" s="103"/>
      <c r="LRH31" s="103"/>
      <c r="LRI31" s="103"/>
      <c r="LRJ31" s="103"/>
      <c r="LRK31" s="103"/>
      <c r="LRL31" s="103"/>
      <c r="LRM31" s="103"/>
      <c r="LRN31" s="103"/>
      <c r="LRO31" s="103"/>
      <c r="LRP31" s="103"/>
      <c r="LRQ31" s="103"/>
      <c r="LRR31" s="103"/>
      <c r="LRS31" s="103"/>
      <c r="LRT31" s="103"/>
      <c r="LRU31" s="103"/>
      <c r="LRV31" s="103"/>
      <c r="LRW31" s="103"/>
      <c r="LRX31" s="103"/>
      <c r="LRY31" s="103"/>
      <c r="LRZ31" s="103"/>
      <c r="LSA31" s="103"/>
      <c r="LSB31" s="103"/>
      <c r="LSC31" s="103"/>
      <c r="LSD31" s="103"/>
      <c r="LSE31" s="103"/>
      <c r="LSF31" s="103"/>
      <c r="LSG31" s="103"/>
      <c r="LSH31" s="103"/>
      <c r="LSI31" s="103"/>
      <c r="LSJ31" s="103"/>
      <c r="LSK31" s="103"/>
      <c r="LSL31" s="103"/>
      <c r="LSM31" s="103"/>
      <c r="LSN31" s="103"/>
      <c r="LSO31" s="103"/>
      <c r="LSP31" s="103"/>
      <c r="LSQ31" s="103"/>
      <c r="LSR31" s="103"/>
      <c r="LSS31" s="103"/>
      <c r="LST31" s="103"/>
      <c r="LSU31" s="103"/>
      <c r="LSV31" s="103"/>
      <c r="LSW31" s="103"/>
      <c r="LSX31" s="103"/>
      <c r="LSY31" s="103"/>
      <c r="LSZ31" s="103"/>
      <c r="LTA31" s="103"/>
      <c r="LTB31" s="103"/>
      <c r="LTC31" s="103"/>
      <c r="LTD31" s="103"/>
      <c r="LTE31" s="103"/>
      <c r="LTF31" s="103"/>
      <c r="LTG31" s="103"/>
      <c r="LTH31" s="103"/>
      <c r="LTI31" s="103"/>
      <c r="LTJ31" s="103"/>
      <c r="LTK31" s="103"/>
      <c r="LTL31" s="103"/>
      <c r="LTM31" s="103"/>
      <c r="LTN31" s="103"/>
      <c r="LTO31" s="103"/>
      <c r="LTP31" s="103"/>
      <c r="LTQ31" s="103"/>
      <c r="LTR31" s="103"/>
      <c r="LTS31" s="103"/>
      <c r="LTT31" s="103"/>
      <c r="LTU31" s="103"/>
      <c r="LTV31" s="103"/>
      <c r="LTW31" s="103"/>
      <c r="LTX31" s="103"/>
      <c r="LTY31" s="103"/>
      <c r="LTZ31" s="103"/>
      <c r="LUA31" s="103"/>
      <c r="LUB31" s="103"/>
      <c r="LUC31" s="103"/>
      <c r="LUD31" s="103"/>
      <c r="LUE31" s="103"/>
      <c r="LUF31" s="103"/>
      <c r="LUG31" s="103"/>
      <c r="LUH31" s="103"/>
      <c r="LUI31" s="103"/>
      <c r="LUJ31" s="103"/>
      <c r="LUK31" s="103"/>
      <c r="LUL31" s="103"/>
      <c r="LUM31" s="103"/>
      <c r="LUN31" s="103"/>
      <c r="LUO31" s="103"/>
      <c r="LUP31" s="103"/>
      <c r="LUQ31" s="103"/>
      <c r="LUR31" s="103"/>
      <c r="LUS31" s="103"/>
      <c r="LUT31" s="103"/>
      <c r="LUU31" s="103"/>
      <c r="LUV31" s="103"/>
      <c r="LUW31" s="103"/>
      <c r="LUX31" s="103"/>
      <c r="LUY31" s="103"/>
      <c r="LUZ31" s="103"/>
      <c r="LVA31" s="103"/>
      <c r="LVB31" s="103"/>
      <c r="LVC31" s="103"/>
      <c r="LVD31" s="103"/>
      <c r="LVE31" s="103"/>
      <c r="LVF31" s="103"/>
      <c r="LVG31" s="103"/>
      <c r="LVH31" s="103"/>
      <c r="LVI31" s="103"/>
      <c r="LVJ31" s="103"/>
      <c r="LVK31" s="103"/>
      <c r="LVL31" s="103"/>
      <c r="LVM31" s="103"/>
      <c r="LVN31" s="103"/>
      <c r="LVO31" s="103"/>
      <c r="LVP31" s="103"/>
      <c r="LVQ31" s="103"/>
      <c r="LVR31" s="103"/>
      <c r="LVS31" s="103"/>
      <c r="LVT31" s="103"/>
      <c r="LVU31" s="103"/>
      <c r="LVV31" s="103"/>
      <c r="LVW31" s="103"/>
      <c r="LVX31" s="103"/>
      <c r="LVY31" s="103"/>
      <c r="LVZ31" s="103"/>
      <c r="LWA31" s="103"/>
      <c r="LWB31" s="103"/>
      <c r="LWC31" s="103"/>
      <c r="LWD31" s="103"/>
      <c r="LWE31" s="103"/>
      <c r="LWF31" s="103"/>
      <c r="LWG31" s="103"/>
      <c r="LWH31" s="103"/>
      <c r="LWI31" s="103"/>
      <c r="LWJ31" s="103"/>
      <c r="LWK31" s="103"/>
      <c r="LWL31" s="103"/>
      <c r="LWM31" s="103"/>
      <c r="LWN31" s="103"/>
      <c r="LWO31" s="103"/>
      <c r="LWP31" s="103"/>
      <c r="LWQ31" s="103"/>
      <c r="LWR31" s="103"/>
      <c r="LWS31" s="103"/>
      <c r="LWT31" s="103"/>
      <c r="LWU31" s="103"/>
      <c r="LWV31" s="103"/>
      <c r="LWW31" s="103"/>
      <c r="LWX31" s="103"/>
      <c r="LWY31" s="103"/>
      <c r="LWZ31" s="103"/>
      <c r="LXA31" s="103"/>
      <c r="LXB31" s="103"/>
      <c r="LXC31" s="103"/>
      <c r="LXD31" s="103"/>
      <c r="LXE31" s="103"/>
      <c r="LXF31" s="103"/>
      <c r="LXG31" s="103"/>
      <c r="LXH31" s="103"/>
      <c r="LXI31" s="103"/>
      <c r="LXJ31" s="103"/>
      <c r="LXK31" s="103"/>
      <c r="LXL31" s="103"/>
      <c r="LXM31" s="103"/>
      <c r="LXN31" s="103"/>
      <c r="LXO31" s="103"/>
      <c r="LXP31" s="103"/>
      <c r="LXQ31" s="103"/>
      <c r="LXR31" s="103"/>
      <c r="LXS31" s="103"/>
      <c r="LXT31" s="103"/>
      <c r="LXU31" s="103"/>
      <c r="LXV31" s="103"/>
      <c r="LXW31" s="103"/>
      <c r="LXX31" s="103"/>
      <c r="LXY31" s="103"/>
      <c r="LXZ31" s="103"/>
      <c r="LYA31" s="103"/>
      <c r="LYB31" s="103"/>
      <c r="LYC31" s="103"/>
      <c r="LYD31" s="103"/>
      <c r="LYE31" s="103"/>
      <c r="LYF31" s="103"/>
      <c r="LYG31" s="103"/>
      <c r="LYH31" s="103"/>
      <c r="LYI31" s="103"/>
      <c r="LYJ31" s="103"/>
      <c r="LYK31" s="103"/>
      <c r="LYL31" s="103"/>
      <c r="LYM31" s="103"/>
      <c r="LYN31" s="103"/>
      <c r="LYO31" s="103"/>
      <c r="LYP31" s="103"/>
      <c r="LYQ31" s="103"/>
      <c r="LYR31" s="103"/>
      <c r="LYS31" s="103"/>
      <c r="LYT31" s="103"/>
      <c r="LYU31" s="103"/>
      <c r="LYV31" s="103"/>
      <c r="LYW31" s="103"/>
      <c r="LYX31" s="103"/>
      <c r="LYY31" s="103"/>
      <c r="LYZ31" s="103"/>
      <c r="LZA31" s="103"/>
      <c r="LZB31" s="103"/>
      <c r="LZC31" s="103"/>
      <c r="LZD31" s="103"/>
      <c r="LZE31" s="103"/>
      <c r="LZF31" s="103"/>
      <c r="LZG31" s="103"/>
      <c r="LZH31" s="103"/>
      <c r="LZI31" s="103"/>
      <c r="LZJ31" s="103"/>
      <c r="LZK31" s="103"/>
      <c r="LZL31" s="103"/>
      <c r="LZM31" s="103"/>
      <c r="LZN31" s="103"/>
      <c r="LZO31" s="103"/>
      <c r="LZP31" s="103"/>
      <c r="LZQ31" s="103"/>
      <c r="LZR31" s="103"/>
      <c r="LZS31" s="103"/>
      <c r="LZT31" s="103"/>
      <c r="LZU31" s="103"/>
      <c r="LZV31" s="103"/>
      <c r="LZW31" s="103"/>
      <c r="LZX31" s="103"/>
      <c r="LZY31" s="103"/>
      <c r="LZZ31" s="103"/>
      <c r="MAA31" s="103"/>
      <c r="MAB31" s="103"/>
      <c r="MAC31" s="103"/>
      <c r="MAD31" s="103"/>
      <c r="MAE31" s="103"/>
      <c r="MAF31" s="103"/>
      <c r="MAG31" s="103"/>
      <c r="MAH31" s="103"/>
      <c r="MAI31" s="103"/>
      <c r="MAJ31" s="103"/>
      <c r="MAK31" s="103"/>
      <c r="MAL31" s="103"/>
      <c r="MAM31" s="103"/>
      <c r="MAN31" s="103"/>
      <c r="MAO31" s="103"/>
      <c r="MAP31" s="103"/>
      <c r="MAQ31" s="103"/>
      <c r="MAR31" s="103"/>
      <c r="MAS31" s="103"/>
      <c r="MAT31" s="103"/>
      <c r="MAU31" s="103"/>
      <c r="MAV31" s="103"/>
      <c r="MAW31" s="103"/>
      <c r="MAX31" s="103"/>
      <c r="MAY31" s="103"/>
      <c r="MAZ31" s="103"/>
      <c r="MBA31" s="103"/>
      <c r="MBB31" s="103"/>
      <c r="MBC31" s="103"/>
      <c r="MBD31" s="103"/>
      <c r="MBE31" s="103"/>
      <c r="MBF31" s="103"/>
      <c r="MBG31" s="103"/>
      <c r="MBH31" s="103"/>
      <c r="MBI31" s="103"/>
      <c r="MBJ31" s="103"/>
      <c r="MBK31" s="103"/>
      <c r="MBL31" s="103"/>
      <c r="MBM31" s="103"/>
      <c r="MBN31" s="103"/>
      <c r="MBO31" s="103"/>
      <c r="MBP31" s="103"/>
      <c r="MBQ31" s="103"/>
      <c r="MBR31" s="103"/>
      <c r="MBS31" s="103"/>
      <c r="MBT31" s="103"/>
      <c r="MBU31" s="103"/>
      <c r="MBV31" s="103"/>
      <c r="MBW31" s="103"/>
      <c r="MBX31" s="103"/>
      <c r="MBY31" s="103"/>
      <c r="MBZ31" s="103"/>
      <c r="MCA31" s="103"/>
      <c r="MCB31" s="103"/>
      <c r="MCC31" s="103"/>
      <c r="MCD31" s="103"/>
      <c r="MCE31" s="103"/>
      <c r="MCF31" s="103"/>
      <c r="MCG31" s="103"/>
      <c r="MCH31" s="103"/>
      <c r="MCI31" s="103"/>
      <c r="MCJ31" s="103"/>
      <c r="MCK31" s="103"/>
      <c r="MCL31" s="103"/>
      <c r="MCM31" s="103"/>
      <c r="MCN31" s="103"/>
      <c r="MCO31" s="103"/>
      <c r="MCP31" s="103"/>
      <c r="MCQ31" s="103"/>
      <c r="MCR31" s="103"/>
      <c r="MCS31" s="103"/>
      <c r="MCT31" s="103"/>
      <c r="MCU31" s="103"/>
      <c r="MCV31" s="103"/>
      <c r="MCW31" s="103"/>
      <c r="MCX31" s="103"/>
      <c r="MCY31" s="103"/>
      <c r="MCZ31" s="103"/>
      <c r="MDA31" s="103"/>
      <c r="MDB31" s="103"/>
      <c r="MDC31" s="103"/>
      <c r="MDD31" s="103"/>
      <c r="MDE31" s="103"/>
      <c r="MDF31" s="103"/>
      <c r="MDG31" s="103"/>
      <c r="MDH31" s="103"/>
      <c r="MDI31" s="103"/>
      <c r="MDJ31" s="103"/>
      <c r="MDK31" s="103"/>
      <c r="MDL31" s="103"/>
      <c r="MDM31" s="103"/>
      <c r="MDN31" s="103"/>
      <c r="MDO31" s="103"/>
      <c r="MDP31" s="103"/>
      <c r="MDQ31" s="103"/>
      <c r="MDR31" s="103"/>
      <c r="MDS31" s="103"/>
      <c r="MDT31" s="103"/>
      <c r="MDU31" s="103"/>
      <c r="MDV31" s="103"/>
      <c r="MDW31" s="103"/>
      <c r="MDX31" s="103"/>
      <c r="MDY31" s="103"/>
      <c r="MDZ31" s="103"/>
      <c r="MEA31" s="103"/>
      <c r="MEB31" s="103"/>
      <c r="MEC31" s="103"/>
      <c r="MED31" s="103"/>
      <c r="MEE31" s="103"/>
      <c r="MEF31" s="103"/>
      <c r="MEG31" s="103"/>
      <c r="MEH31" s="103"/>
      <c r="MEI31" s="103"/>
      <c r="MEJ31" s="103"/>
      <c r="MEK31" s="103"/>
      <c r="MEL31" s="103"/>
      <c r="MEM31" s="103"/>
      <c r="MEN31" s="103"/>
      <c r="MEO31" s="103"/>
      <c r="MEP31" s="103"/>
      <c r="MEQ31" s="103"/>
      <c r="MER31" s="103"/>
      <c r="MES31" s="103"/>
      <c r="MET31" s="103"/>
      <c r="MEU31" s="103"/>
      <c r="MEV31" s="103"/>
      <c r="MEW31" s="103"/>
      <c r="MEX31" s="103"/>
      <c r="MEY31" s="103"/>
      <c r="MEZ31" s="103"/>
      <c r="MFA31" s="103"/>
      <c r="MFB31" s="103"/>
      <c r="MFC31" s="103"/>
      <c r="MFD31" s="103"/>
      <c r="MFE31" s="103"/>
      <c r="MFF31" s="103"/>
      <c r="MFG31" s="103"/>
      <c r="MFH31" s="103"/>
      <c r="MFI31" s="103"/>
      <c r="MFJ31" s="103"/>
      <c r="MFK31" s="103"/>
      <c r="MFL31" s="103"/>
      <c r="MFM31" s="103"/>
      <c r="MFN31" s="103"/>
      <c r="MFO31" s="103"/>
      <c r="MFP31" s="103"/>
      <c r="MFQ31" s="103"/>
      <c r="MFR31" s="103"/>
      <c r="MFS31" s="103"/>
      <c r="MFT31" s="103"/>
      <c r="MFU31" s="103"/>
      <c r="MFV31" s="103"/>
      <c r="MFW31" s="103"/>
      <c r="MFX31" s="103"/>
      <c r="MFY31" s="103"/>
      <c r="MFZ31" s="103"/>
      <c r="MGA31" s="103"/>
      <c r="MGB31" s="103"/>
      <c r="MGC31" s="103"/>
      <c r="MGD31" s="103"/>
      <c r="MGE31" s="103"/>
      <c r="MGF31" s="103"/>
      <c r="MGG31" s="103"/>
      <c r="MGH31" s="103"/>
      <c r="MGI31" s="103"/>
      <c r="MGJ31" s="103"/>
      <c r="MGK31" s="103"/>
      <c r="MGL31" s="103"/>
      <c r="MGM31" s="103"/>
      <c r="MGN31" s="103"/>
      <c r="MGO31" s="103"/>
      <c r="MGP31" s="103"/>
      <c r="MGQ31" s="103"/>
      <c r="MGR31" s="103"/>
      <c r="MGS31" s="103"/>
      <c r="MGT31" s="103"/>
      <c r="MGU31" s="103"/>
      <c r="MGV31" s="103"/>
      <c r="MGW31" s="103"/>
      <c r="MGX31" s="103"/>
      <c r="MGY31" s="103"/>
      <c r="MGZ31" s="103"/>
      <c r="MHA31" s="103"/>
      <c r="MHB31" s="103"/>
      <c r="MHC31" s="103"/>
      <c r="MHD31" s="103"/>
      <c r="MHE31" s="103"/>
      <c r="MHF31" s="103"/>
      <c r="MHG31" s="103"/>
      <c r="MHH31" s="103"/>
      <c r="MHI31" s="103"/>
      <c r="MHJ31" s="103"/>
      <c r="MHK31" s="103"/>
      <c r="MHL31" s="103"/>
      <c r="MHM31" s="103"/>
      <c r="MHN31" s="103"/>
      <c r="MHO31" s="103"/>
      <c r="MHP31" s="103"/>
      <c r="MHQ31" s="103"/>
      <c r="MHR31" s="103"/>
      <c r="MHS31" s="103"/>
      <c r="MHT31" s="103"/>
      <c r="MHU31" s="103"/>
      <c r="MHV31" s="103"/>
      <c r="MHW31" s="103"/>
      <c r="MHX31" s="103"/>
      <c r="MHY31" s="103"/>
      <c r="MHZ31" s="103"/>
      <c r="MIA31" s="103"/>
      <c r="MIB31" s="103"/>
      <c r="MIC31" s="103"/>
      <c r="MID31" s="103"/>
      <c r="MIE31" s="103"/>
      <c r="MIF31" s="103"/>
      <c r="MIG31" s="103"/>
      <c r="MIH31" s="103"/>
      <c r="MII31" s="103"/>
      <c r="MIJ31" s="103"/>
      <c r="MIK31" s="103"/>
      <c r="MIL31" s="103"/>
      <c r="MIM31" s="103"/>
      <c r="MIN31" s="103"/>
      <c r="MIO31" s="103"/>
      <c r="MIP31" s="103"/>
      <c r="MIQ31" s="103"/>
      <c r="MIR31" s="103"/>
      <c r="MIS31" s="103"/>
      <c r="MIT31" s="103"/>
      <c r="MIU31" s="103"/>
      <c r="MIV31" s="103"/>
      <c r="MIW31" s="103"/>
      <c r="MIX31" s="103"/>
      <c r="MIY31" s="103"/>
      <c r="MIZ31" s="103"/>
      <c r="MJA31" s="103"/>
      <c r="MJB31" s="103"/>
      <c r="MJC31" s="103"/>
      <c r="MJD31" s="103"/>
      <c r="MJE31" s="103"/>
      <c r="MJF31" s="103"/>
      <c r="MJG31" s="103"/>
      <c r="MJH31" s="103"/>
      <c r="MJI31" s="103"/>
      <c r="MJJ31" s="103"/>
      <c r="MJK31" s="103"/>
      <c r="MJL31" s="103"/>
      <c r="MJM31" s="103"/>
      <c r="MJN31" s="103"/>
      <c r="MJO31" s="103"/>
      <c r="MJP31" s="103"/>
      <c r="MJQ31" s="103"/>
      <c r="MJR31" s="103"/>
      <c r="MJS31" s="103"/>
      <c r="MJT31" s="103"/>
      <c r="MJU31" s="103"/>
      <c r="MJV31" s="103"/>
      <c r="MJW31" s="103"/>
      <c r="MJX31" s="103"/>
      <c r="MJY31" s="103"/>
      <c r="MJZ31" s="103"/>
      <c r="MKA31" s="103"/>
      <c r="MKB31" s="103"/>
      <c r="MKC31" s="103"/>
      <c r="MKD31" s="103"/>
      <c r="MKE31" s="103"/>
      <c r="MKF31" s="103"/>
      <c r="MKG31" s="103"/>
      <c r="MKH31" s="103"/>
      <c r="MKI31" s="103"/>
      <c r="MKJ31" s="103"/>
      <c r="MKK31" s="103"/>
      <c r="MKL31" s="103"/>
      <c r="MKM31" s="103"/>
      <c r="MKN31" s="103"/>
      <c r="MKO31" s="103"/>
      <c r="MKP31" s="103"/>
      <c r="MKQ31" s="103"/>
      <c r="MKR31" s="103"/>
      <c r="MKS31" s="103"/>
      <c r="MKT31" s="103"/>
      <c r="MKU31" s="103"/>
      <c r="MKV31" s="103"/>
      <c r="MKW31" s="103"/>
      <c r="MKX31" s="103"/>
      <c r="MKY31" s="103"/>
      <c r="MKZ31" s="103"/>
      <c r="MLA31" s="103"/>
      <c r="MLB31" s="103"/>
      <c r="MLC31" s="103"/>
      <c r="MLD31" s="103"/>
      <c r="MLE31" s="103"/>
      <c r="MLF31" s="103"/>
      <c r="MLG31" s="103"/>
      <c r="MLH31" s="103"/>
      <c r="MLI31" s="103"/>
      <c r="MLJ31" s="103"/>
      <c r="MLK31" s="103"/>
      <c r="MLL31" s="103"/>
      <c r="MLM31" s="103"/>
      <c r="MLN31" s="103"/>
      <c r="MLO31" s="103"/>
      <c r="MLP31" s="103"/>
      <c r="MLQ31" s="103"/>
      <c r="MLR31" s="103"/>
      <c r="MLS31" s="103"/>
      <c r="MLT31" s="103"/>
      <c r="MLU31" s="103"/>
      <c r="MLV31" s="103"/>
      <c r="MLW31" s="103"/>
      <c r="MLX31" s="103"/>
      <c r="MLY31" s="103"/>
      <c r="MLZ31" s="103"/>
      <c r="MMA31" s="103"/>
      <c r="MMB31" s="103"/>
      <c r="MMC31" s="103"/>
      <c r="MMD31" s="103"/>
      <c r="MME31" s="103"/>
      <c r="MMF31" s="103"/>
      <c r="MMG31" s="103"/>
      <c r="MMH31" s="103"/>
      <c r="MMI31" s="103"/>
      <c r="MMJ31" s="103"/>
      <c r="MMK31" s="103"/>
      <c r="MML31" s="103"/>
      <c r="MMM31" s="103"/>
      <c r="MMN31" s="103"/>
      <c r="MMO31" s="103"/>
      <c r="MMP31" s="103"/>
      <c r="MMQ31" s="103"/>
      <c r="MMR31" s="103"/>
      <c r="MMS31" s="103"/>
      <c r="MMT31" s="103"/>
      <c r="MMU31" s="103"/>
      <c r="MMV31" s="103"/>
      <c r="MMW31" s="103"/>
      <c r="MMX31" s="103"/>
      <c r="MMY31" s="103"/>
      <c r="MMZ31" s="103"/>
      <c r="MNA31" s="103"/>
      <c r="MNB31" s="103"/>
      <c r="MNC31" s="103"/>
      <c r="MND31" s="103"/>
      <c r="MNE31" s="103"/>
      <c r="MNF31" s="103"/>
      <c r="MNG31" s="103"/>
      <c r="MNH31" s="103"/>
      <c r="MNI31" s="103"/>
      <c r="MNJ31" s="103"/>
      <c r="MNK31" s="103"/>
      <c r="MNL31" s="103"/>
      <c r="MNM31" s="103"/>
      <c r="MNN31" s="103"/>
      <c r="MNO31" s="103"/>
      <c r="MNP31" s="103"/>
      <c r="MNQ31" s="103"/>
      <c r="MNR31" s="103"/>
      <c r="MNS31" s="103"/>
      <c r="MNT31" s="103"/>
      <c r="MNU31" s="103"/>
      <c r="MNV31" s="103"/>
      <c r="MNW31" s="103"/>
      <c r="MNX31" s="103"/>
      <c r="MNY31" s="103"/>
      <c r="MNZ31" s="103"/>
      <c r="MOA31" s="103"/>
      <c r="MOB31" s="103"/>
      <c r="MOC31" s="103"/>
      <c r="MOD31" s="103"/>
      <c r="MOE31" s="103"/>
      <c r="MOF31" s="103"/>
      <c r="MOG31" s="103"/>
      <c r="MOH31" s="103"/>
      <c r="MOI31" s="103"/>
      <c r="MOJ31" s="103"/>
      <c r="MOK31" s="103"/>
      <c r="MOL31" s="103"/>
      <c r="MOM31" s="103"/>
      <c r="MON31" s="103"/>
      <c r="MOO31" s="103"/>
      <c r="MOP31" s="103"/>
      <c r="MOQ31" s="103"/>
      <c r="MOR31" s="103"/>
      <c r="MOS31" s="103"/>
      <c r="MOT31" s="103"/>
      <c r="MOU31" s="103"/>
      <c r="MOV31" s="103"/>
      <c r="MOW31" s="103"/>
      <c r="MOX31" s="103"/>
      <c r="MOY31" s="103"/>
      <c r="MOZ31" s="103"/>
      <c r="MPA31" s="103"/>
      <c r="MPB31" s="103"/>
      <c r="MPC31" s="103"/>
      <c r="MPD31" s="103"/>
      <c r="MPE31" s="103"/>
      <c r="MPF31" s="103"/>
      <c r="MPG31" s="103"/>
      <c r="MPH31" s="103"/>
      <c r="MPI31" s="103"/>
      <c r="MPJ31" s="103"/>
      <c r="MPK31" s="103"/>
      <c r="MPL31" s="103"/>
      <c r="MPM31" s="103"/>
      <c r="MPN31" s="103"/>
      <c r="MPO31" s="103"/>
      <c r="MPP31" s="103"/>
      <c r="MPQ31" s="103"/>
      <c r="MPR31" s="103"/>
      <c r="MPS31" s="103"/>
      <c r="MPT31" s="103"/>
      <c r="MPU31" s="103"/>
      <c r="MPV31" s="103"/>
      <c r="MPW31" s="103"/>
      <c r="MPX31" s="103"/>
      <c r="MPY31" s="103"/>
      <c r="MPZ31" s="103"/>
      <c r="MQA31" s="103"/>
      <c r="MQB31" s="103"/>
      <c r="MQC31" s="103"/>
      <c r="MQD31" s="103"/>
      <c r="MQE31" s="103"/>
      <c r="MQF31" s="103"/>
      <c r="MQG31" s="103"/>
      <c r="MQH31" s="103"/>
      <c r="MQI31" s="103"/>
      <c r="MQJ31" s="103"/>
      <c r="MQK31" s="103"/>
      <c r="MQL31" s="103"/>
      <c r="MQM31" s="103"/>
      <c r="MQN31" s="103"/>
      <c r="MQO31" s="103"/>
      <c r="MQP31" s="103"/>
      <c r="MQQ31" s="103"/>
      <c r="MQR31" s="103"/>
      <c r="MQS31" s="103"/>
      <c r="MQT31" s="103"/>
      <c r="MQU31" s="103"/>
      <c r="MQV31" s="103"/>
      <c r="MQW31" s="103"/>
      <c r="MQX31" s="103"/>
      <c r="MQY31" s="103"/>
      <c r="MQZ31" s="103"/>
      <c r="MRA31" s="103"/>
      <c r="MRB31" s="103"/>
      <c r="MRC31" s="103"/>
      <c r="MRD31" s="103"/>
      <c r="MRE31" s="103"/>
      <c r="MRF31" s="103"/>
      <c r="MRG31" s="103"/>
      <c r="MRH31" s="103"/>
      <c r="MRI31" s="103"/>
      <c r="MRJ31" s="103"/>
      <c r="MRK31" s="103"/>
      <c r="MRL31" s="103"/>
      <c r="MRM31" s="103"/>
      <c r="MRN31" s="103"/>
      <c r="MRO31" s="103"/>
      <c r="MRP31" s="103"/>
      <c r="MRQ31" s="103"/>
      <c r="MRR31" s="103"/>
      <c r="MRS31" s="103"/>
      <c r="MRT31" s="103"/>
      <c r="MRU31" s="103"/>
      <c r="MRV31" s="103"/>
      <c r="MRW31" s="103"/>
      <c r="MRX31" s="103"/>
      <c r="MRY31" s="103"/>
      <c r="MRZ31" s="103"/>
      <c r="MSA31" s="103"/>
      <c r="MSB31" s="103"/>
      <c r="MSC31" s="103"/>
      <c r="MSD31" s="103"/>
      <c r="MSE31" s="103"/>
      <c r="MSF31" s="103"/>
      <c r="MSG31" s="103"/>
      <c r="MSH31" s="103"/>
      <c r="MSI31" s="103"/>
      <c r="MSJ31" s="103"/>
      <c r="MSK31" s="103"/>
      <c r="MSL31" s="103"/>
      <c r="MSM31" s="103"/>
      <c r="MSN31" s="103"/>
      <c r="MSO31" s="103"/>
      <c r="MSP31" s="103"/>
      <c r="MSQ31" s="103"/>
      <c r="MSR31" s="103"/>
      <c r="MSS31" s="103"/>
      <c r="MST31" s="103"/>
      <c r="MSU31" s="103"/>
      <c r="MSV31" s="103"/>
      <c r="MSW31" s="103"/>
      <c r="MSX31" s="103"/>
      <c r="MSY31" s="103"/>
      <c r="MSZ31" s="103"/>
      <c r="MTA31" s="103"/>
      <c r="MTB31" s="103"/>
      <c r="MTC31" s="103"/>
      <c r="MTD31" s="103"/>
      <c r="MTE31" s="103"/>
      <c r="MTF31" s="103"/>
      <c r="MTG31" s="103"/>
      <c r="MTH31" s="103"/>
      <c r="MTI31" s="103"/>
      <c r="MTJ31" s="103"/>
      <c r="MTK31" s="103"/>
      <c r="MTL31" s="103"/>
      <c r="MTM31" s="103"/>
      <c r="MTN31" s="103"/>
      <c r="MTO31" s="103"/>
      <c r="MTP31" s="103"/>
      <c r="MTQ31" s="103"/>
      <c r="MTR31" s="103"/>
      <c r="MTS31" s="103"/>
      <c r="MTT31" s="103"/>
      <c r="MTU31" s="103"/>
      <c r="MTV31" s="103"/>
      <c r="MTW31" s="103"/>
      <c r="MTX31" s="103"/>
      <c r="MTY31" s="103"/>
      <c r="MTZ31" s="103"/>
      <c r="MUA31" s="103"/>
      <c r="MUB31" s="103"/>
      <c r="MUC31" s="103"/>
      <c r="MUD31" s="103"/>
      <c r="MUE31" s="103"/>
      <c r="MUF31" s="103"/>
      <c r="MUG31" s="103"/>
      <c r="MUH31" s="103"/>
      <c r="MUI31" s="103"/>
      <c r="MUJ31" s="103"/>
      <c r="MUK31" s="103"/>
      <c r="MUL31" s="103"/>
      <c r="MUM31" s="103"/>
      <c r="MUN31" s="103"/>
      <c r="MUO31" s="103"/>
      <c r="MUP31" s="103"/>
      <c r="MUQ31" s="103"/>
      <c r="MUR31" s="103"/>
      <c r="MUS31" s="103"/>
      <c r="MUT31" s="103"/>
      <c r="MUU31" s="103"/>
      <c r="MUV31" s="103"/>
      <c r="MUW31" s="103"/>
      <c r="MUX31" s="103"/>
      <c r="MUY31" s="103"/>
      <c r="MUZ31" s="103"/>
      <c r="MVA31" s="103"/>
      <c r="MVB31" s="103"/>
      <c r="MVC31" s="103"/>
      <c r="MVD31" s="103"/>
      <c r="MVE31" s="103"/>
      <c r="MVF31" s="103"/>
      <c r="MVG31" s="103"/>
      <c r="MVH31" s="103"/>
      <c r="MVI31" s="103"/>
      <c r="MVJ31" s="103"/>
      <c r="MVK31" s="103"/>
      <c r="MVL31" s="103"/>
      <c r="MVM31" s="103"/>
      <c r="MVN31" s="103"/>
      <c r="MVO31" s="103"/>
      <c r="MVP31" s="103"/>
      <c r="MVQ31" s="103"/>
      <c r="MVR31" s="103"/>
      <c r="MVS31" s="103"/>
      <c r="MVT31" s="103"/>
      <c r="MVU31" s="103"/>
      <c r="MVV31" s="103"/>
      <c r="MVW31" s="103"/>
      <c r="MVX31" s="103"/>
      <c r="MVY31" s="103"/>
      <c r="MVZ31" s="103"/>
      <c r="MWA31" s="103"/>
      <c r="MWB31" s="103"/>
      <c r="MWC31" s="103"/>
      <c r="MWD31" s="103"/>
      <c r="MWE31" s="103"/>
      <c r="MWF31" s="103"/>
      <c r="MWG31" s="103"/>
      <c r="MWH31" s="103"/>
      <c r="MWI31" s="103"/>
      <c r="MWJ31" s="103"/>
      <c r="MWK31" s="103"/>
      <c r="MWL31" s="103"/>
      <c r="MWM31" s="103"/>
      <c r="MWN31" s="103"/>
      <c r="MWO31" s="103"/>
      <c r="MWP31" s="103"/>
      <c r="MWQ31" s="103"/>
      <c r="MWR31" s="103"/>
      <c r="MWS31" s="103"/>
      <c r="MWT31" s="103"/>
      <c r="MWU31" s="103"/>
      <c r="MWV31" s="103"/>
      <c r="MWW31" s="103"/>
      <c r="MWX31" s="103"/>
      <c r="MWY31" s="103"/>
      <c r="MWZ31" s="103"/>
      <c r="MXA31" s="103"/>
      <c r="MXB31" s="103"/>
      <c r="MXC31" s="103"/>
      <c r="MXD31" s="103"/>
      <c r="MXE31" s="103"/>
      <c r="MXF31" s="103"/>
      <c r="MXG31" s="103"/>
      <c r="MXH31" s="103"/>
      <c r="MXI31" s="103"/>
      <c r="MXJ31" s="103"/>
      <c r="MXK31" s="103"/>
      <c r="MXL31" s="103"/>
      <c r="MXM31" s="103"/>
      <c r="MXN31" s="103"/>
      <c r="MXO31" s="103"/>
      <c r="MXP31" s="103"/>
      <c r="MXQ31" s="103"/>
      <c r="MXR31" s="103"/>
      <c r="MXS31" s="103"/>
      <c r="MXT31" s="103"/>
      <c r="MXU31" s="103"/>
      <c r="MXV31" s="103"/>
      <c r="MXW31" s="103"/>
      <c r="MXX31" s="103"/>
      <c r="MXY31" s="103"/>
      <c r="MXZ31" s="103"/>
      <c r="MYA31" s="103"/>
      <c r="MYB31" s="103"/>
      <c r="MYC31" s="103"/>
      <c r="MYD31" s="103"/>
      <c r="MYE31" s="103"/>
      <c r="MYF31" s="103"/>
      <c r="MYG31" s="103"/>
      <c r="MYH31" s="103"/>
      <c r="MYI31" s="103"/>
      <c r="MYJ31" s="103"/>
      <c r="MYK31" s="103"/>
      <c r="MYL31" s="103"/>
      <c r="MYM31" s="103"/>
      <c r="MYN31" s="103"/>
      <c r="MYO31" s="103"/>
      <c r="MYP31" s="103"/>
      <c r="MYQ31" s="103"/>
      <c r="MYR31" s="103"/>
      <c r="MYS31" s="103"/>
      <c r="MYT31" s="103"/>
      <c r="MYU31" s="103"/>
      <c r="MYV31" s="103"/>
      <c r="MYW31" s="103"/>
      <c r="MYX31" s="103"/>
      <c r="MYY31" s="103"/>
      <c r="MYZ31" s="103"/>
      <c r="MZA31" s="103"/>
      <c r="MZB31" s="103"/>
      <c r="MZC31" s="103"/>
      <c r="MZD31" s="103"/>
      <c r="MZE31" s="103"/>
      <c r="MZF31" s="103"/>
      <c r="MZG31" s="103"/>
      <c r="MZH31" s="103"/>
      <c r="MZI31" s="103"/>
      <c r="MZJ31" s="103"/>
      <c r="MZK31" s="103"/>
      <c r="MZL31" s="103"/>
      <c r="MZM31" s="103"/>
      <c r="MZN31" s="103"/>
      <c r="MZO31" s="103"/>
      <c r="MZP31" s="103"/>
      <c r="MZQ31" s="103"/>
      <c r="MZR31" s="103"/>
      <c r="MZS31" s="103"/>
      <c r="MZT31" s="103"/>
      <c r="MZU31" s="103"/>
      <c r="MZV31" s="103"/>
      <c r="MZW31" s="103"/>
      <c r="MZX31" s="103"/>
      <c r="MZY31" s="103"/>
      <c r="MZZ31" s="103"/>
      <c r="NAA31" s="103"/>
      <c r="NAB31" s="103"/>
      <c r="NAC31" s="103"/>
      <c r="NAD31" s="103"/>
      <c r="NAE31" s="103"/>
      <c r="NAF31" s="103"/>
      <c r="NAG31" s="103"/>
      <c r="NAH31" s="103"/>
      <c r="NAI31" s="103"/>
      <c r="NAJ31" s="103"/>
      <c r="NAK31" s="103"/>
      <c r="NAL31" s="103"/>
      <c r="NAM31" s="103"/>
      <c r="NAN31" s="103"/>
      <c r="NAO31" s="103"/>
      <c r="NAP31" s="103"/>
      <c r="NAQ31" s="103"/>
      <c r="NAR31" s="103"/>
      <c r="NAS31" s="103"/>
      <c r="NAT31" s="103"/>
      <c r="NAU31" s="103"/>
      <c r="NAV31" s="103"/>
      <c r="NAW31" s="103"/>
      <c r="NAX31" s="103"/>
      <c r="NAY31" s="103"/>
      <c r="NAZ31" s="103"/>
      <c r="NBA31" s="103"/>
      <c r="NBB31" s="103"/>
      <c r="NBC31" s="103"/>
      <c r="NBD31" s="103"/>
      <c r="NBE31" s="103"/>
      <c r="NBF31" s="103"/>
      <c r="NBG31" s="103"/>
      <c r="NBH31" s="103"/>
      <c r="NBI31" s="103"/>
      <c r="NBJ31" s="103"/>
      <c r="NBK31" s="103"/>
      <c r="NBL31" s="103"/>
      <c r="NBM31" s="103"/>
      <c r="NBN31" s="103"/>
      <c r="NBO31" s="103"/>
      <c r="NBP31" s="103"/>
      <c r="NBQ31" s="103"/>
      <c r="NBR31" s="103"/>
      <c r="NBS31" s="103"/>
      <c r="NBT31" s="103"/>
      <c r="NBU31" s="103"/>
      <c r="NBV31" s="103"/>
      <c r="NBW31" s="103"/>
      <c r="NBX31" s="103"/>
      <c r="NBY31" s="103"/>
      <c r="NBZ31" s="103"/>
      <c r="NCA31" s="103"/>
      <c r="NCB31" s="103"/>
      <c r="NCC31" s="103"/>
      <c r="NCD31" s="103"/>
      <c r="NCE31" s="103"/>
      <c r="NCF31" s="103"/>
      <c r="NCG31" s="103"/>
      <c r="NCH31" s="103"/>
      <c r="NCI31" s="103"/>
      <c r="NCJ31" s="103"/>
      <c r="NCK31" s="103"/>
      <c r="NCL31" s="103"/>
      <c r="NCM31" s="103"/>
      <c r="NCN31" s="103"/>
      <c r="NCO31" s="103"/>
      <c r="NCP31" s="103"/>
      <c r="NCQ31" s="103"/>
      <c r="NCR31" s="103"/>
      <c r="NCS31" s="103"/>
      <c r="NCT31" s="103"/>
      <c r="NCU31" s="103"/>
      <c r="NCV31" s="103"/>
      <c r="NCW31" s="103"/>
      <c r="NCX31" s="103"/>
      <c r="NCY31" s="103"/>
      <c r="NCZ31" s="103"/>
      <c r="NDA31" s="103"/>
      <c r="NDB31" s="103"/>
      <c r="NDC31" s="103"/>
      <c r="NDD31" s="103"/>
      <c r="NDE31" s="103"/>
      <c r="NDF31" s="103"/>
      <c r="NDG31" s="103"/>
      <c r="NDH31" s="103"/>
      <c r="NDI31" s="103"/>
      <c r="NDJ31" s="103"/>
      <c r="NDK31" s="103"/>
      <c r="NDL31" s="103"/>
      <c r="NDM31" s="103"/>
      <c r="NDN31" s="103"/>
      <c r="NDO31" s="103"/>
      <c r="NDP31" s="103"/>
      <c r="NDQ31" s="103"/>
      <c r="NDR31" s="103"/>
      <c r="NDS31" s="103"/>
      <c r="NDT31" s="103"/>
      <c r="NDU31" s="103"/>
      <c r="NDV31" s="103"/>
      <c r="NDW31" s="103"/>
      <c r="NDX31" s="103"/>
      <c r="NDY31" s="103"/>
      <c r="NDZ31" s="103"/>
      <c r="NEA31" s="103"/>
      <c r="NEB31" s="103"/>
      <c r="NEC31" s="103"/>
      <c r="NED31" s="103"/>
      <c r="NEE31" s="103"/>
      <c r="NEF31" s="103"/>
      <c r="NEG31" s="103"/>
      <c r="NEH31" s="103"/>
      <c r="NEI31" s="103"/>
      <c r="NEJ31" s="103"/>
      <c r="NEK31" s="103"/>
      <c r="NEL31" s="103"/>
      <c r="NEM31" s="103"/>
      <c r="NEN31" s="103"/>
      <c r="NEO31" s="103"/>
      <c r="NEP31" s="103"/>
      <c r="NEQ31" s="103"/>
      <c r="NER31" s="103"/>
      <c r="NES31" s="103"/>
      <c r="NET31" s="103"/>
      <c r="NEU31" s="103"/>
      <c r="NEV31" s="103"/>
      <c r="NEW31" s="103"/>
      <c r="NEX31" s="103"/>
      <c r="NEY31" s="103"/>
      <c r="NEZ31" s="103"/>
      <c r="NFA31" s="103"/>
      <c r="NFB31" s="103"/>
      <c r="NFC31" s="103"/>
      <c r="NFD31" s="103"/>
      <c r="NFE31" s="103"/>
      <c r="NFF31" s="103"/>
      <c r="NFG31" s="103"/>
      <c r="NFH31" s="103"/>
      <c r="NFI31" s="103"/>
      <c r="NFJ31" s="103"/>
      <c r="NFK31" s="103"/>
      <c r="NFL31" s="103"/>
      <c r="NFM31" s="103"/>
      <c r="NFN31" s="103"/>
      <c r="NFO31" s="103"/>
      <c r="NFP31" s="103"/>
      <c r="NFQ31" s="103"/>
      <c r="NFR31" s="103"/>
      <c r="NFS31" s="103"/>
      <c r="NFT31" s="103"/>
      <c r="NFU31" s="103"/>
      <c r="NFV31" s="103"/>
      <c r="NFW31" s="103"/>
      <c r="NFX31" s="103"/>
      <c r="NFY31" s="103"/>
      <c r="NFZ31" s="103"/>
      <c r="NGA31" s="103"/>
      <c r="NGB31" s="103"/>
      <c r="NGC31" s="103"/>
      <c r="NGD31" s="103"/>
      <c r="NGE31" s="103"/>
      <c r="NGF31" s="103"/>
      <c r="NGG31" s="103"/>
      <c r="NGH31" s="103"/>
      <c r="NGI31" s="103"/>
      <c r="NGJ31" s="103"/>
      <c r="NGK31" s="103"/>
      <c r="NGL31" s="103"/>
      <c r="NGM31" s="103"/>
      <c r="NGN31" s="103"/>
      <c r="NGO31" s="103"/>
      <c r="NGP31" s="103"/>
      <c r="NGQ31" s="103"/>
      <c r="NGR31" s="103"/>
      <c r="NGS31" s="103"/>
      <c r="NGT31" s="103"/>
      <c r="NGU31" s="103"/>
      <c r="NGV31" s="103"/>
      <c r="NGW31" s="103"/>
      <c r="NGX31" s="103"/>
      <c r="NGY31" s="103"/>
      <c r="NGZ31" s="103"/>
      <c r="NHA31" s="103"/>
      <c r="NHB31" s="103"/>
      <c r="NHC31" s="103"/>
      <c r="NHD31" s="103"/>
      <c r="NHE31" s="103"/>
      <c r="NHF31" s="103"/>
      <c r="NHG31" s="103"/>
      <c r="NHH31" s="103"/>
      <c r="NHI31" s="103"/>
      <c r="NHJ31" s="103"/>
      <c r="NHK31" s="103"/>
      <c r="NHL31" s="103"/>
      <c r="NHM31" s="103"/>
      <c r="NHN31" s="103"/>
      <c r="NHO31" s="103"/>
      <c r="NHP31" s="103"/>
      <c r="NHQ31" s="103"/>
      <c r="NHR31" s="103"/>
      <c r="NHS31" s="103"/>
      <c r="NHT31" s="103"/>
      <c r="NHU31" s="103"/>
      <c r="NHV31" s="103"/>
      <c r="NHW31" s="103"/>
      <c r="NHX31" s="103"/>
      <c r="NHY31" s="103"/>
      <c r="NHZ31" s="103"/>
      <c r="NIA31" s="103"/>
      <c r="NIB31" s="103"/>
      <c r="NIC31" s="103"/>
      <c r="NID31" s="103"/>
      <c r="NIE31" s="103"/>
      <c r="NIF31" s="103"/>
      <c r="NIG31" s="103"/>
      <c r="NIH31" s="103"/>
      <c r="NII31" s="103"/>
      <c r="NIJ31" s="103"/>
      <c r="NIK31" s="103"/>
      <c r="NIL31" s="103"/>
      <c r="NIM31" s="103"/>
      <c r="NIN31" s="103"/>
      <c r="NIO31" s="103"/>
      <c r="NIP31" s="103"/>
      <c r="NIQ31" s="103"/>
      <c r="NIR31" s="103"/>
      <c r="NIS31" s="103"/>
      <c r="NIT31" s="103"/>
      <c r="NIU31" s="103"/>
      <c r="NIV31" s="103"/>
      <c r="NIW31" s="103"/>
      <c r="NIX31" s="103"/>
      <c r="NIY31" s="103"/>
      <c r="NIZ31" s="103"/>
      <c r="NJA31" s="103"/>
      <c r="NJB31" s="103"/>
      <c r="NJC31" s="103"/>
      <c r="NJD31" s="103"/>
      <c r="NJE31" s="103"/>
      <c r="NJF31" s="103"/>
      <c r="NJG31" s="103"/>
      <c r="NJH31" s="103"/>
      <c r="NJI31" s="103"/>
      <c r="NJJ31" s="103"/>
      <c r="NJK31" s="103"/>
      <c r="NJL31" s="103"/>
      <c r="NJM31" s="103"/>
      <c r="NJN31" s="103"/>
      <c r="NJO31" s="103"/>
      <c r="NJP31" s="103"/>
      <c r="NJQ31" s="103"/>
      <c r="NJR31" s="103"/>
      <c r="NJS31" s="103"/>
      <c r="NJT31" s="103"/>
      <c r="NJU31" s="103"/>
      <c r="NJV31" s="103"/>
      <c r="NJW31" s="103"/>
      <c r="NJX31" s="103"/>
      <c r="NJY31" s="103"/>
      <c r="NJZ31" s="103"/>
      <c r="NKA31" s="103"/>
      <c r="NKB31" s="103"/>
      <c r="NKC31" s="103"/>
      <c r="NKD31" s="103"/>
      <c r="NKE31" s="103"/>
      <c r="NKF31" s="103"/>
      <c r="NKG31" s="103"/>
      <c r="NKH31" s="103"/>
      <c r="NKI31" s="103"/>
      <c r="NKJ31" s="103"/>
      <c r="NKK31" s="103"/>
      <c r="NKL31" s="103"/>
      <c r="NKM31" s="103"/>
      <c r="NKN31" s="103"/>
      <c r="NKO31" s="103"/>
      <c r="NKP31" s="103"/>
      <c r="NKQ31" s="103"/>
      <c r="NKR31" s="103"/>
      <c r="NKS31" s="103"/>
      <c r="NKT31" s="103"/>
      <c r="NKU31" s="103"/>
      <c r="NKV31" s="103"/>
      <c r="NKW31" s="103"/>
      <c r="NKX31" s="103"/>
      <c r="NKY31" s="103"/>
      <c r="NKZ31" s="103"/>
      <c r="NLA31" s="103"/>
      <c r="NLB31" s="103"/>
      <c r="NLC31" s="103"/>
      <c r="NLD31" s="103"/>
      <c r="NLE31" s="103"/>
      <c r="NLF31" s="103"/>
      <c r="NLG31" s="103"/>
      <c r="NLH31" s="103"/>
      <c r="NLI31" s="103"/>
      <c r="NLJ31" s="103"/>
      <c r="NLK31" s="103"/>
      <c r="NLL31" s="103"/>
      <c r="NLM31" s="103"/>
      <c r="NLN31" s="103"/>
      <c r="NLO31" s="103"/>
      <c r="NLP31" s="103"/>
      <c r="NLQ31" s="103"/>
      <c r="NLR31" s="103"/>
      <c r="NLS31" s="103"/>
      <c r="NLT31" s="103"/>
      <c r="NLU31" s="103"/>
      <c r="NLV31" s="103"/>
      <c r="NLW31" s="103"/>
      <c r="NLX31" s="103"/>
      <c r="NLY31" s="103"/>
      <c r="NLZ31" s="103"/>
      <c r="NMA31" s="103"/>
      <c r="NMB31" s="103"/>
      <c r="NMC31" s="103"/>
      <c r="NMD31" s="103"/>
      <c r="NME31" s="103"/>
      <c r="NMF31" s="103"/>
      <c r="NMG31" s="103"/>
      <c r="NMH31" s="103"/>
      <c r="NMI31" s="103"/>
      <c r="NMJ31" s="103"/>
      <c r="NMK31" s="103"/>
      <c r="NML31" s="103"/>
      <c r="NMM31" s="103"/>
      <c r="NMN31" s="103"/>
      <c r="NMO31" s="103"/>
      <c r="NMP31" s="103"/>
      <c r="NMQ31" s="103"/>
      <c r="NMR31" s="103"/>
      <c r="NMS31" s="103"/>
      <c r="NMT31" s="103"/>
      <c r="NMU31" s="103"/>
      <c r="NMV31" s="103"/>
      <c r="NMW31" s="103"/>
      <c r="NMX31" s="103"/>
      <c r="NMY31" s="103"/>
      <c r="NMZ31" s="103"/>
      <c r="NNA31" s="103"/>
      <c r="NNB31" s="103"/>
      <c r="NNC31" s="103"/>
      <c r="NND31" s="103"/>
      <c r="NNE31" s="103"/>
      <c r="NNF31" s="103"/>
      <c r="NNG31" s="103"/>
      <c r="NNH31" s="103"/>
      <c r="NNI31" s="103"/>
      <c r="NNJ31" s="103"/>
      <c r="NNK31" s="103"/>
      <c r="NNL31" s="103"/>
      <c r="NNM31" s="103"/>
      <c r="NNN31" s="103"/>
      <c r="NNO31" s="103"/>
      <c r="NNP31" s="103"/>
      <c r="NNQ31" s="103"/>
      <c r="NNR31" s="103"/>
      <c r="NNS31" s="103"/>
      <c r="NNT31" s="103"/>
      <c r="NNU31" s="103"/>
      <c r="NNV31" s="103"/>
      <c r="NNW31" s="103"/>
      <c r="NNX31" s="103"/>
      <c r="NNY31" s="103"/>
      <c r="NNZ31" s="103"/>
      <c r="NOA31" s="103"/>
      <c r="NOB31" s="103"/>
      <c r="NOC31" s="103"/>
      <c r="NOD31" s="103"/>
      <c r="NOE31" s="103"/>
      <c r="NOF31" s="103"/>
      <c r="NOG31" s="103"/>
      <c r="NOH31" s="103"/>
      <c r="NOI31" s="103"/>
      <c r="NOJ31" s="103"/>
      <c r="NOK31" s="103"/>
      <c r="NOL31" s="103"/>
      <c r="NOM31" s="103"/>
      <c r="NON31" s="103"/>
      <c r="NOO31" s="103"/>
      <c r="NOP31" s="103"/>
      <c r="NOQ31" s="103"/>
      <c r="NOR31" s="103"/>
      <c r="NOS31" s="103"/>
      <c r="NOT31" s="103"/>
      <c r="NOU31" s="103"/>
      <c r="NOV31" s="103"/>
      <c r="NOW31" s="103"/>
      <c r="NOX31" s="103"/>
      <c r="NOY31" s="103"/>
      <c r="NOZ31" s="103"/>
      <c r="NPA31" s="103"/>
      <c r="NPB31" s="103"/>
      <c r="NPC31" s="103"/>
      <c r="NPD31" s="103"/>
      <c r="NPE31" s="103"/>
      <c r="NPF31" s="103"/>
      <c r="NPG31" s="103"/>
      <c r="NPH31" s="103"/>
      <c r="NPI31" s="103"/>
      <c r="NPJ31" s="103"/>
      <c r="NPK31" s="103"/>
      <c r="NPL31" s="103"/>
      <c r="NPM31" s="103"/>
      <c r="NPN31" s="103"/>
      <c r="NPO31" s="103"/>
      <c r="NPP31" s="103"/>
      <c r="NPQ31" s="103"/>
      <c r="NPR31" s="103"/>
      <c r="NPS31" s="103"/>
      <c r="NPT31" s="103"/>
      <c r="NPU31" s="103"/>
      <c r="NPV31" s="103"/>
      <c r="NPW31" s="103"/>
      <c r="NPX31" s="103"/>
      <c r="NPY31" s="103"/>
      <c r="NPZ31" s="103"/>
      <c r="NQA31" s="103"/>
      <c r="NQB31" s="103"/>
      <c r="NQC31" s="103"/>
      <c r="NQD31" s="103"/>
      <c r="NQE31" s="103"/>
      <c r="NQF31" s="103"/>
      <c r="NQG31" s="103"/>
      <c r="NQH31" s="103"/>
      <c r="NQI31" s="103"/>
      <c r="NQJ31" s="103"/>
      <c r="NQK31" s="103"/>
      <c r="NQL31" s="103"/>
      <c r="NQM31" s="103"/>
      <c r="NQN31" s="103"/>
      <c r="NQO31" s="103"/>
      <c r="NQP31" s="103"/>
      <c r="NQQ31" s="103"/>
      <c r="NQR31" s="103"/>
      <c r="NQS31" s="103"/>
      <c r="NQT31" s="103"/>
      <c r="NQU31" s="103"/>
      <c r="NQV31" s="103"/>
      <c r="NQW31" s="103"/>
      <c r="NQX31" s="103"/>
      <c r="NQY31" s="103"/>
      <c r="NQZ31" s="103"/>
      <c r="NRA31" s="103"/>
      <c r="NRB31" s="103"/>
      <c r="NRC31" s="103"/>
      <c r="NRD31" s="103"/>
      <c r="NRE31" s="103"/>
      <c r="NRF31" s="103"/>
      <c r="NRG31" s="103"/>
      <c r="NRH31" s="103"/>
      <c r="NRI31" s="103"/>
      <c r="NRJ31" s="103"/>
      <c r="NRK31" s="103"/>
      <c r="NRL31" s="103"/>
      <c r="NRM31" s="103"/>
      <c r="NRN31" s="103"/>
      <c r="NRO31" s="103"/>
      <c r="NRP31" s="103"/>
      <c r="NRQ31" s="103"/>
      <c r="NRR31" s="103"/>
      <c r="NRS31" s="103"/>
      <c r="NRT31" s="103"/>
      <c r="NRU31" s="103"/>
      <c r="NRV31" s="103"/>
      <c r="NRW31" s="103"/>
      <c r="NRX31" s="103"/>
      <c r="NRY31" s="103"/>
      <c r="NRZ31" s="103"/>
      <c r="NSA31" s="103"/>
      <c r="NSB31" s="103"/>
      <c r="NSC31" s="103"/>
      <c r="NSD31" s="103"/>
      <c r="NSE31" s="103"/>
      <c r="NSF31" s="103"/>
      <c r="NSG31" s="103"/>
      <c r="NSH31" s="103"/>
      <c r="NSI31" s="103"/>
      <c r="NSJ31" s="103"/>
      <c r="NSK31" s="103"/>
      <c r="NSL31" s="103"/>
      <c r="NSM31" s="103"/>
      <c r="NSN31" s="103"/>
      <c r="NSO31" s="103"/>
      <c r="NSP31" s="103"/>
      <c r="NSQ31" s="103"/>
      <c r="NSR31" s="103"/>
      <c r="NSS31" s="103"/>
      <c r="NST31" s="103"/>
      <c r="NSU31" s="103"/>
      <c r="NSV31" s="103"/>
      <c r="NSW31" s="103"/>
      <c r="NSX31" s="103"/>
      <c r="NSY31" s="103"/>
      <c r="NSZ31" s="103"/>
      <c r="NTA31" s="103"/>
      <c r="NTB31" s="103"/>
      <c r="NTC31" s="103"/>
      <c r="NTD31" s="103"/>
      <c r="NTE31" s="103"/>
      <c r="NTF31" s="103"/>
      <c r="NTG31" s="103"/>
      <c r="NTH31" s="103"/>
      <c r="NTI31" s="103"/>
      <c r="NTJ31" s="103"/>
      <c r="NTK31" s="103"/>
      <c r="NTL31" s="103"/>
      <c r="NTM31" s="103"/>
      <c r="NTN31" s="103"/>
      <c r="NTO31" s="103"/>
      <c r="NTP31" s="103"/>
      <c r="NTQ31" s="103"/>
      <c r="NTR31" s="103"/>
      <c r="NTS31" s="103"/>
      <c r="NTT31" s="103"/>
      <c r="NTU31" s="103"/>
      <c r="NTV31" s="103"/>
      <c r="NTW31" s="103"/>
      <c r="NTX31" s="103"/>
      <c r="NTY31" s="103"/>
      <c r="NTZ31" s="103"/>
      <c r="NUA31" s="103"/>
      <c r="NUB31" s="103"/>
      <c r="NUC31" s="103"/>
      <c r="NUD31" s="103"/>
      <c r="NUE31" s="103"/>
      <c r="NUF31" s="103"/>
      <c r="NUG31" s="103"/>
      <c r="NUH31" s="103"/>
      <c r="NUI31" s="103"/>
      <c r="NUJ31" s="103"/>
      <c r="NUK31" s="103"/>
      <c r="NUL31" s="103"/>
      <c r="NUM31" s="103"/>
      <c r="NUN31" s="103"/>
      <c r="NUO31" s="103"/>
      <c r="NUP31" s="103"/>
      <c r="NUQ31" s="103"/>
      <c r="NUR31" s="103"/>
      <c r="NUS31" s="103"/>
      <c r="NUT31" s="103"/>
      <c r="NUU31" s="103"/>
      <c r="NUV31" s="103"/>
      <c r="NUW31" s="103"/>
      <c r="NUX31" s="103"/>
      <c r="NUY31" s="103"/>
      <c r="NUZ31" s="103"/>
      <c r="NVA31" s="103"/>
      <c r="NVB31" s="103"/>
      <c r="NVC31" s="103"/>
      <c r="NVD31" s="103"/>
      <c r="NVE31" s="103"/>
      <c r="NVF31" s="103"/>
      <c r="NVG31" s="103"/>
      <c r="NVH31" s="103"/>
      <c r="NVI31" s="103"/>
      <c r="NVJ31" s="103"/>
      <c r="NVK31" s="103"/>
      <c r="NVL31" s="103"/>
      <c r="NVM31" s="103"/>
      <c r="NVN31" s="103"/>
      <c r="NVO31" s="103"/>
      <c r="NVP31" s="103"/>
      <c r="NVQ31" s="103"/>
      <c r="NVR31" s="103"/>
      <c r="NVS31" s="103"/>
      <c r="NVT31" s="103"/>
      <c r="NVU31" s="103"/>
      <c r="NVV31" s="103"/>
      <c r="NVW31" s="103"/>
      <c r="NVX31" s="103"/>
      <c r="NVY31" s="103"/>
      <c r="NVZ31" s="103"/>
      <c r="NWA31" s="103"/>
      <c r="NWB31" s="103"/>
      <c r="NWC31" s="103"/>
      <c r="NWD31" s="103"/>
      <c r="NWE31" s="103"/>
      <c r="NWF31" s="103"/>
      <c r="NWG31" s="103"/>
      <c r="NWH31" s="103"/>
      <c r="NWI31" s="103"/>
      <c r="NWJ31" s="103"/>
      <c r="NWK31" s="103"/>
      <c r="NWL31" s="103"/>
      <c r="NWM31" s="103"/>
      <c r="NWN31" s="103"/>
      <c r="NWO31" s="103"/>
      <c r="NWP31" s="103"/>
      <c r="NWQ31" s="103"/>
      <c r="NWR31" s="103"/>
      <c r="NWS31" s="103"/>
      <c r="NWT31" s="103"/>
      <c r="NWU31" s="103"/>
      <c r="NWV31" s="103"/>
      <c r="NWW31" s="103"/>
      <c r="NWX31" s="103"/>
      <c r="NWY31" s="103"/>
      <c r="NWZ31" s="103"/>
      <c r="NXA31" s="103"/>
      <c r="NXB31" s="103"/>
      <c r="NXC31" s="103"/>
      <c r="NXD31" s="103"/>
      <c r="NXE31" s="103"/>
      <c r="NXF31" s="103"/>
      <c r="NXG31" s="103"/>
      <c r="NXH31" s="103"/>
      <c r="NXI31" s="103"/>
      <c r="NXJ31" s="103"/>
      <c r="NXK31" s="103"/>
      <c r="NXL31" s="103"/>
      <c r="NXM31" s="103"/>
      <c r="NXN31" s="103"/>
      <c r="NXO31" s="103"/>
      <c r="NXP31" s="103"/>
      <c r="NXQ31" s="103"/>
      <c r="NXR31" s="103"/>
      <c r="NXS31" s="103"/>
      <c r="NXT31" s="103"/>
      <c r="NXU31" s="103"/>
      <c r="NXV31" s="103"/>
      <c r="NXW31" s="103"/>
      <c r="NXX31" s="103"/>
      <c r="NXY31" s="103"/>
      <c r="NXZ31" s="103"/>
      <c r="NYA31" s="103"/>
      <c r="NYB31" s="103"/>
      <c r="NYC31" s="103"/>
      <c r="NYD31" s="103"/>
      <c r="NYE31" s="103"/>
      <c r="NYF31" s="103"/>
      <c r="NYG31" s="103"/>
      <c r="NYH31" s="103"/>
      <c r="NYI31" s="103"/>
      <c r="NYJ31" s="103"/>
      <c r="NYK31" s="103"/>
      <c r="NYL31" s="103"/>
      <c r="NYM31" s="103"/>
      <c r="NYN31" s="103"/>
      <c r="NYO31" s="103"/>
      <c r="NYP31" s="103"/>
      <c r="NYQ31" s="103"/>
      <c r="NYR31" s="103"/>
      <c r="NYS31" s="103"/>
      <c r="NYT31" s="103"/>
      <c r="NYU31" s="103"/>
      <c r="NYV31" s="103"/>
      <c r="NYW31" s="103"/>
      <c r="NYX31" s="103"/>
      <c r="NYY31" s="103"/>
      <c r="NYZ31" s="103"/>
      <c r="NZA31" s="103"/>
      <c r="NZB31" s="103"/>
      <c r="NZC31" s="103"/>
      <c r="NZD31" s="103"/>
      <c r="NZE31" s="103"/>
      <c r="NZF31" s="103"/>
      <c r="NZG31" s="103"/>
      <c r="NZH31" s="103"/>
      <c r="NZI31" s="103"/>
      <c r="NZJ31" s="103"/>
      <c r="NZK31" s="103"/>
      <c r="NZL31" s="103"/>
      <c r="NZM31" s="103"/>
      <c r="NZN31" s="103"/>
      <c r="NZO31" s="103"/>
      <c r="NZP31" s="103"/>
      <c r="NZQ31" s="103"/>
      <c r="NZR31" s="103"/>
      <c r="NZS31" s="103"/>
      <c r="NZT31" s="103"/>
      <c r="NZU31" s="103"/>
      <c r="NZV31" s="103"/>
      <c r="NZW31" s="103"/>
      <c r="NZX31" s="103"/>
      <c r="NZY31" s="103"/>
      <c r="NZZ31" s="103"/>
      <c r="OAA31" s="103"/>
      <c r="OAB31" s="103"/>
      <c r="OAC31" s="103"/>
      <c r="OAD31" s="103"/>
      <c r="OAE31" s="103"/>
      <c r="OAF31" s="103"/>
      <c r="OAG31" s="103"/>
      <c r="OAH31" s="103"/>
      <c r="OAI31" s="103"/>
      <c r="OAJ31" s="103"/>
      <c r="OAK31" s="103"/>
      <c r="OAL31" s="103"/>
      <c r="OAM31" s="103"/>
      <c r="OAN31" s="103"/>
      <c r="OAO31" s="103"/>
      <c r="OAP31" s="103"/>
      <c r="OAQ31" s="103"/>
      <c r="OAR31" s="103"/>
      <c r="OAS31" s="103"/>
      <c r="OAT31" s="103"/>
      <c r="OAU31" s="103"/>
      <c r="OAV31" s="103"/>
      <c r="OAW31" s="103"/>
      <c r="OAX31" s="103"/>
      <c r="OAY31" s="103"/>
      <c r="OAZ31" s="103"/>
      <c r="OBA31" s="103"/>
      <c r="OBB31" s="103"/>
      <c r="OBC31" s="103"/>
      <c r="OBD31" s="103"/>
      <c r="OBE31" s="103"/>
      <c r="OBF31" s="103"/>
      <c r="OBG31" s="103"/>
      <c r="OBH31" s="103"/>
      <c r="OBI31" s="103"/>
      <c r="OBJ31" s="103"/>
      <c r="OBK31" s="103"/>
      <c r="OBL31" s="103"/>
      <c r="OBM31" s="103"/>
      <c r="OBN31" s="103"/>
      <c r="OBO31" s="103"/>
      <c r="OBP31" s="103"/>
      <c r="OBQ31" s="103"/>
      <c r="OBR31" s="103"/>
      <c r="OBS31" s="103"/>
      <c r="OBT31" s="103"/>
      <c r="OBU31" s="103"/>
      <c r="OBV31" s="103"/>
      <c r="OBW31" s="103"/>
      <c r="OBX31" s="103"/>
      <c r="OBY31" s="103"/>
      <c r="OBZ31" s="103"/>
      <c r="OCA31" s="103"/>
      <c r="OCB31" s="103"/>
      <c r="OCC31" s="103"/>
      <c r="OCD31" s="103"/>
      <c r="OCE31" s="103"/>
      <c r="OCF31" s="103"/>
      <c r="OCG31" s="103"/>
      <c r="OCH31" s="103"/>
      <c r="OCI31" s="103"/>
      <c r="OCJ31" s="103"/>
      <c r="OCK31" s="103"/>
      <c r="OCL31" s="103"/>
      <c r="OCM31" s="103"/>
      <c r="OCN31" s="103"/>
      <c r="OCO31" s="103"/>
      <c r="OCP31" s="103"/>
      <c r="OCQ31" s="103"/>
      <c r="OCR31" s="103"/>
      <c r="OCS31" s="103"/>
      <c r="OCT31" s="103"/>
      <c r="OCU31" s="103"/>
      <c r="OCV31" s="103"/>
      <c r="OCW31" s="103"/>
      <c r="OCX31" s="103"/>
      <c r="OCY31" s="103"/>
      <c r="OCZ31" s="103"/>
      <c r="ODA31" s="103"/>
      <c r="ODB31" s="103"/>
      <c r="ODC31" s="103"/>
      <c r="ODD31" s="103"/>
      <c r="ODE31" s="103"/>
      <c r="ODF31" s="103"/>
      <c r="ODG31" s="103"/>
      <c r="ODH31" s="103"/>
      <c r="ODI31" s="103"/>
      <c r="ODJ31" s="103"/>
      <c r="ODK31" s="103"/>
      <c r="ODL31" s="103"/>
      <c r="ODM31" s="103"/>
      <c r="ODN31" s="103"/>
      <c r="ODO31" s="103"/>
      <c r="ODP31" s="103"/>
      <c r="ODQ31" s="103"/>
      <c r="ODR31" s="103"/>
      <c r="ODS31" s="103"/>
      <c r="ODT31" s="103"/>
      <c r="ODU31" s="103"/>
      <c r="ODV31" s="103"/>
      <c r="ODW31" s="103"/>
      <c r="ODX31" s="103"/>
      <c r="ODY31" s="103"/>
      <c r="ODZ31" s="103"/>
      <c r="OEA31" s="103"/>
      <c r="OEB31" s="103"/>
      <c r="OEC31" s="103"/>
      <c r="OED31" s="103"/>
      <c r="OEE31" s="103"/>
      <c r="OEF31" s="103"/>
      <c r="OEG31" s="103"/>
      <c r="OEH31" s="103"/>
      <c r="OEI31" s="103"/>
      <c r="OEJ31" s="103"/>
      <c r="OEK31" s="103"/>
      <c r="OEL31" s="103"/>
      <c r="OEM31" s="103"/>
      <c r="OEN31" s="103"/>
      <c r="OEO31" s="103"/>
      <c r="OEP31" s="103"/>
      <c r="OEQ31" s="103"/>
      <c r="OER31" s="103"/>
      <c r="OES31" s="103"/>
      <c r="OET31" s="103"/>
      <c r="OEU31" s="103"/>
      <c r="OEV31" s="103"/>
      <c r="OEW31" s="103"/>
      <c r="OEX31" s="103"/>
      <c r="OEY31" s="103"/>
      <c r="OEZ31" s="103"/>
      <c r="OFA31" s="103"/>
      <c r="OFB31" s="103"/>
      <c r="OFC31" s="103"/>
      <c r="OFD31" s="103"/>
      <c r="OFE31" s="103"/>
      <c r="OFF31" s="103"/>
      <c r="OFG31" s="103"/>
      <c r="OFH31" s="103"/>
      <c r="OFI31" s="103"/>
      <c r="OFJ31" s="103"/>
      <c r="OFK31" s="103"/>
      <c r="OFL31" s="103"/>
      <c r="OFM31" s="103"/>
      <c r="OFN31" s="103"/>
      <c r="OFO31" s="103"/>
      <c r="OFP31" s="103"/>
      <c r="OFQ31" s="103"/>
      <c r="OFR31" s="103"/>
      <c r="OFS31" s="103"/>
      <c r="OFT31" s="103"/>
      <c r="OFU31" s="103"/>
      <c r="OFV31" s="103"/>
      <c r="OFW31" s="103"/>
      <c r="OFX31" s="103"/>
      <c r="OFY31" s="103"/>
      <c r="OFZ31" s="103"/>
      <c r="OGA31" s="103"/>
      <c r="OGB31" s="103"/>
      <c r="OGC31" s="103"/>
      <c r="OGD31" s="103"/>
      <c r="OGE31" s="103"/>
      <c r="OGF31" s="103"/>
      <c r="OGG31" s="103"/>
      <c r="OGH31" s="103"/>
      <c r="OGI31" s="103"/>
      <c r="OGJ31" s="103"/>
      <c r="OGK31" s="103"/>
      <c r="OGL31" s="103"/>
      <c r="OGM31" s="103"/>
      <c r="OGN31" s="103"/>
      <c r="OGO31" s="103"/>
      <c r="OGP31" s="103"/>
      <c r="OGQ31" s="103"/>
      <c r="OGR31" s="103"/>
      <c r="OGS31" s="103"/>
      <c r="OGT31" s="103"/>
      <c r="OGU31" s="103"/>
      <c r="OGV31" s="103"/>
      <c r="OGW31" s="103"/>
      <c r="OGX31" s="103"/>
      <c r="OGY31" s="103"/>
      <c r="OGZ31" s="103"/>
      <c r="OHA31" s="103"/>
      <c r="OHB31" s="103"/>
      <c r="OHC31" s="103"/>
      <c r="OHD31" s="103"/>
      <c r="OHE31" s="103"/>
      <c r="OHF31" s="103"/>
      <c r="OHG31" s="103"/>
      <c r="OHH31" s="103"/>
      <c r="OHI31" s="103"/>
      <c r="OHJ31" s="103"/>
      <c r="OHK31" s="103"/>
      <c r="OHL31" s="103"/>
      <c r="OHM31" s="103"/>
      <c r="OHN31" s="103"/>
      <c r="OHO31" s="103"/>
      <c r="OHP31" s="103"/>
      <c r="OHQ31" s="103"/>
      <c r="OHR31" s="103"/>
      <c r="OHS31" s="103"/>
      <c r="OHT31" s="103"/>
      <c r="OHU31" s="103"/>
      <c r="OHV31" s="103"/>
      <c r="OHW31" s="103"/>
      <c r="OHX31" s="103"/>
      <c r="OHY31" s="103"/>
      <c r="OHZ31" s="103"/>
      <c r="OIA31" s="103"/>
      <c r="OIB31" s="103"/>
      <c r="OIC31" s="103"/>
      <c r="OID31" s="103"/>
      <c r="OIE31" s="103"/>
      <c r="OIF31" s="103"/>
      <c r="OIG31" s="103"/>
      <c r="OIH31" s="103"/>
      <c r="OII31" s="103"/>
      <c r="OIJ31" s="103"/>
      <c r="OIK31" s="103"/>
      <c r="OIL31" s="103"/>
      <c r="OIM31" s="103"/>
      <c r="OIN31" s="103"/>
      <c r="OIO31" s="103"/>
      <c r="OIP31" s="103"/>
      <c r="OIQ31" s="103"/>
      <c r="OIR31" s="103"/>
      <c r="OIS31" s="103"/>
      <c r="OIT31" s="103"/>
      <c r="OIU31" s="103"/>
      <c r="OIV31" s="103"/>
      <c r="OIW31" s="103"/>
      <c r="OIX31" s="103"/>
      <c r="OIY31" s="103"/>
      <c r="OIZ31" s="103"/>
      <c r="OJA31" s="103"/>
      <c r="OJB31" s="103"/>
      <c r="OJC31" s="103"/>
      <c r="OJD31" s="103"/>
      <c r="OJE31" s="103"/>
      <c r="OJF31" s="103"/>
      <c r="OJG31" s="103"/>
      <c r="OJH31" s="103"/>
      <c r="OJI31" s="103"/>
      <c r="OJJ31" s="103"/>
      <c r="OJK31" s="103"/>
      <c r="OJL31" s="103"/>
      <c r="OJM31" s="103"/>
      <c r="OJN31" s="103"/>
      <c r="OJO31" s="103"/>
      <c r="OJP31" s="103"/>
      <c r="OJQ31" s="103"/>
      <c r="OJR31" s="103"/>
      <c r="OJS31" s="103"/>
      <c r="OJT31" s="103"/>
      <c r="OJU31" s="103"/>
      <c r="OJV31" s="103"/>
      <c r="OJW31" s="103"/>
      <c r="OJX31" s="103"/>
      <c r="OJY31" s="103"/>
      <c r="OJZ31" s="103"/>
      <c r="OKA31" s="103"/>
      <c r="OKB31" s="103"/>
      <c r="OKC31" s="103"/>
      <c r="OKD31" s="103"/>
      <c r="OKE31" s="103"/>
      <c r="OKF31" s="103"/>
      <c r="OKG31" s="103"/>
      <c r="OKH31" s="103"/>
      <c r="OKI31" s="103"/>
      <c r="OKJ31" s="103"/>
      <c r="OKK31" s="103"/>
      <c r="OKL31" s="103"/>
      <c r="OKM31" s="103"/>
      <c r="OKN31" s="103"/>
      <c r="OKO31" s="103"/>
      <c r="OKP31" s="103"/>
      <c r="OKQ31" s="103"/>
      <c r="OKR31" s="103"/>
      <c r="OKS31" s="103"/>
      <c r="OKT31" s="103"/>
      <c r="OKU31" s="103"/>
      <c r="OKV31" s="103"/>
      <c r="OKW31" s="103"/>
      <c r="OKX31" s="103"/>
      <c r="OKY31" s="103"/>
      <c r="OKZ31" s="103"/>
      <c r="OLA31" s="103"/>
      <c r="OLB31" s="103"/>
      <c r="OLC31" s="103"/>
      <c r="OLD31" s="103"/>
      <c r="OLE31" s="103"/>
      <c r="OLF31" s="103"/>
      <c r="OLG31" s="103"/>
      <c r="OLH31" s="103"/>
      <c r="OLI31" s="103"/>
      <c r="OLJ31" s="103"/>
      <c r="OLK31" s="103"/>
      <c r="OLL31" s="103"/>
      <c r="OLM31" s="103"/>
      <c r="OLN31" s="103"/>
      <c r="OLO31" s="103"/>
      <c r="OLP31" s="103"/>
      <c r="OLQ31" s="103"/>
      <c r="OLR31" s="103"/>
      <c r="OLS31" s="103"/>
      <c r="OLT31" s="103"/>
      <c r="OLU31" s="103"/>
      <c r="OLV31" s="103"/>
      <c r="OLW31" s="103"/>
      <c r="OLX31" s="103"/>
      <c r="OLY31" s="103"/>
      <c r="OLZ31" s="103"/>
      <c r="OMA31" s="103"/>
      <c r="OMB31" s="103"/>
      <c r="OMC31" s="103"/>
      <c r="OMD31" s="103"/>
      <c r="OME31" s="103"/>
      <c r="OMF31" s="103"/>
      <c r="OMG31" s="103"/>
      <c r="OMH31" s="103"/>
      <c r="OMI31" s="103"/>
      <c r="OMJ31" s="103"/>
      <c r="OMK31" s="103"/>
      <c r="OML31" s="103"/>
      <c r="OMM31" s="103"/>
      <c r="OMN31" s="103"/>
      <c r="OMO31" s="103"/>
      <c r="OMP31" s="103"/>
      <c r="OMQ31" s="103"/>
      <c r="OMR31" s="103"/>
      <c r="OMS31" s="103"/>
      <c r="OMT31" s="103"/>
      <c r="OMU31" s="103"/>
      <c r="OMV31" s="103"/>
      <c r="OMW31" s="103"/>
      <c r="OMX31" s="103"/>
      <c r="OMY31" s="103"/>
      <c r="OMZ31" s="103"/>
      <c r="ONA31" s="103"/>
      <c r="ONB31" s="103"/>
      <c r="ONC31" s="103"/>
      <c r="OND31" s="103"/>
      <c r="ONE31" s="103"/>
      <c r="ONF31" s="103"/>
      <c r="ONG31" s="103"/>
      <c r="ONH31" s="103"/>
      <c r="ONI31" s="103"/>
      <c r="ONJ31" s="103"/>
      <c r="ONK31" s="103"/>
      <c r="ONL31" s="103"/>
      <c r="ONM31" s="103"/>
      <c r="ONN31" s="103"/>
      <c r="ONO31" s="103"/>
      <c r="ONP31" s="103"/>
      <c r="ONQ31" s="103"/>
      <c r="ONR31" s="103"/>
      <c r="ONS31" s="103"/>
      <c r="ONT31" s="103"/>
      <c r="ONU31" s="103"/>
      <c r="ONV31" s="103"/>
      <c r="ONW31" s="103"/>
      <c r="ONX31" s="103"/>
      <c r="ONY31" s="103"/>
      <c r="ONZ31" s="103"/>
      <c r="OOA31" s="103"/>
      <c r="OOB31" s="103"/>
      <c r="OOC31" s="103"/>
      <c r="OOD31" s="103"/>
      <c r="OOE31" s="103"/>
      <c r="OOF31" s="103"/>
      <c r="OOG31" s="103"/>
      <c r="OOH31" s="103"/>
      <c r="OOI31" s="103"/>
      <c r="OOJ31" s="103"/>
      <c r="OOK31" s="103"/>
      <c r="OOL31" s="103"/>
      <c r="OOM31" s="103"/>
      <c r="OON31" s="103"/>
      <c r="OOO31" s="103"/>
      <c r="OOP31" s="103"/>
      <c r="OOQ31" s="103"/>
      <c r="OOR31" s="103"/>
      <c r="OOS31" s="103"/>
      <c r="OOT31" s="103"/>
      <c r="OOU31" s="103"/>
      <c r="OOV31" s="103"/>
      <c r="OOW31" s="103"/>
      <c r="OOX31" s="103"/>
      <c r="OOY31" s="103"/>
      <c r="OOZ31" s="103"/>
      <c r="OPA31" s="103"/>
      <c r="OPB31" s="103"/>
      <c r="OPC31" s="103"/>
      <c r="OPD31" s="103"/>
      <c r="OPE31" s="103"/>
      <c r="OPF31" s="103"/>
      <c r="OPG31" s="103"/>
      <c r="OPH31" s="103"/>
      <c r="OPI31" s="103"/>
      <c r="OPJ31" s="103"/>
      <c r="OPK31" s="103"/>
      <c r="OPL31" s="103"/>
      <c r="OPM31" s="103"/>
      <c r="OPN31" s="103"/>
      <c r="OPO31" s="103"/>
      <c r="OPP31" s="103"/>
      <c r="OPQ31" s="103"/>
      <c r="OPR31" s="103"/>
      <c r="OPS31" s="103"/>
      <c r="OPT31" s="103"/>
      <c r="OPU31" s="103"/>
      <c r="OPV31" s="103"/>
      <c r="OPW31" s="103"/>
      <c r="OPX31" s="103"/>
      <c r="OPY31" s="103"/>
      <c r="OPZ31" s="103"/>
      <c r="OQA31" s="103"/>
      <c r="OQB31" s="103"/>
      <c r="OQC31" s="103"/>
      <c r="OQD31" s="103"/>
      <c r="OQE31" s="103"/>
      <c r="OQF31" s="103"/>
      <c r="OQG31" s="103"/>
      <c r="OQH31" s="103"/>
      <c r="OQI31" s="103"/>
      <c r="OQJ31" s="103"/>
      <c r="OQK31" s="103"/>
      <c r="OQL31" s="103"/>
      <c r="OQM31" s="103"/>
      <c r="OQN31" s="103"/>
      <c r="OQO31" s="103"/>
      <c r="OQP31" s="103"/>
      <c r="OQQ31" s="103"/>
      <c r="OQR31" s="103"/>
      <c r="OQS31" s="103"/>
      <c r="OQT31" s="103"/>
      <c r="OQU31" s="103"/>
      <c r="OQV31" s="103"/>
      <c r="OQW31" s="103"/>
      <c r="OQX31" s="103"/>
      <c r="OQY31" s="103"/>
      <c r="OQZ31" s="103"/>
      <c r="ORA31" s="103"/>
      <c r="ORB31" s="103"/>
      <c r="ORC31" s="103"/>
      <c r="ORD31" s="103"/>
      <c r="ORE31" s="103"/>
      <c r="ORF31" s="103"/>
      <c r="ORG31" s="103"/>
      <c r="ORH31" s="103"/>
      <c r="ORI31" s="103"/>
      <c r="ORJ31" s="103"/>
      <c r="ORK31" s="103"/>
      <c r="ORL31" s="103"/>
      <c r="ORM31" s="103"/>
      <c r="ORN31" s="103"/>
      <c r="ORO31" s="103"/>
      <c r="ORP31" s="103"/>
      <c r="ORQ31" s="103"/>
      <c r="ORR31" s="103"/>
      <c r="ORS31" s="103"/>
      <c r="ORT31" s="103"/>
      <c r="ORU31" s="103"/>
      <c r="ORV31" s="103"/>
      <c r="ORW31" s="103"/>
      <c r="ORX31" s="103"/>
      <c r="ORY31" s="103"/>
      <c r="ORZ31" s="103"/>
      <c r="OSA31" s="103"/>
      <c r="OSB31" s="103"/>
      <c r="OSC31" s="103"/>
      <c r="OSD31" s="103"/>
      <c r="OSE31" s="103"/>
      <c r="OSF31" s="103"/>
      <c r="OSG31" s="103"/>
      <c r="OSH31" s="103"/>
      <c r="OSI31" s="103"/>
      <c r="OSJ31" s="103"/>
      <c r="OSK31" s="103"/>
      <c r="OSL31" s="103"/>
      <c r="OSM31" s="103"/>
      <c r="OSN31" s="103"/>
      <c r="OSO31" s="103"/>
      <c r="OSP31" s="103"/>
      <c r="OSQ31" s="103"/>
      <c r="OSR31" s="103"/>
      <c r="OSS31" s="103"/>
      <c r="OST31" s="103"/>
      <c r="OSU31" s="103"/>
      <c r="OSV31" s="103"/>
      <c r="OSW31" s="103"/>
      <c r="OSX31" s="103"/>
      <c r="OSY31" s="103"/>
      <c r="OSZ31" s="103"/>
      <c r="OTA31" s="103"/>
      <c r="OTB31" s="103"/>
      <c r="OTC31" s="103"/>
      <c r="OTD31" s="103"/>
      <c r="OTE31" s="103"/>
      <c r="OTF31" s="103"/>
      <c r="OTG31" s="103"/>
      <c r="OTH31" s="103"/>
      <c r="OTI31" s="103"/>
      <c r="OTJ31" s="103"/>
      <c r="OTK31" s="103"/>
      <c r="OTL31" s="103"/>
      <c r="OTM31" s="103"/>
      <c r="OTN31" s="103"/>
      <c r="OTO31" s="103"/>
      <c r="OTP31" s="103"/>
      <c r="OTQ31" s="103"/>
      <c r="OTR31" s="103"/>
      <c r="OTS31" s="103"/>
      <c r="OTT31" s="103"/>
      <c r="OTU31" s="103"/>
      <c r="OTV31" s="103"/>
      <c r="OTW31" s="103"/>
      <c r="OTX31" s="103"/>
      <c r="OTY31" s="103"/>
      <c r="OTZ31" s="103"/>
      <c r="OUA31" s="103"/>
      <c r="OUB31" s="103"/>
      <c r="OUC31" s="103"/>
      <c r="OUD31" s="103"/>
      <c r="OUE31" s="103"/>
      <c r="OUF31" s="103"/>
      <c r="OUG31" s="103"/>
      <c r="OUH31" s="103"/>
      <c r="OUI31" s="103"/>
      <c r="OUJ31" s="103"/>
      <c r="OUK31" s="103"/>
      <c r="OUL31" s="103"/>
      <c r="OUM31" s="103"/>
      <c r="OUN31" s="103"/>
      <c r="OUO31" s="103"/>
      <c r="OUP31" s="103"/>
      <c r="OUQ31" s="103"/>
      <c r="OUR31" s="103"/>
      <c r="OUS31" s="103"/>
      <c r="OUT31" s="103"/>
      <c r="OUU31" s="103"/>
      <c r="OUV31" s="103"/>
      <c r="OUW31" s="103"/>
      <c r="OUX31" s="103"/>
      <c r="OUY31" s="103"/>
      <c r="OUZ31" s="103"/>
      <c r="OVA31" s="103"/>
      <c r="OVB31" s="103"/>
      <c r="OVC31" s="103"/>
      <c r="OVD31" s="103"/>
      <c r="OVE31" s="103"/>
      <c r="OVF31" s="103"/>
      <c r="OVG31" s="103"/>
      <c r="OVH31" s="103"/>
      <c r="OVI31" s="103"/>
      <c r="OVJ31" s="103"/>
      <c r="OVK31" s="103"/>
      <c r="OVL31" s="103"/>
      <c r="OVM31" s="103"/>
      <c r="OVN31" s="103"/>
      <c r="OVO31" s="103"/>
      <c r="OVP31" s="103"/>
      <c r="OVQ31" s="103"/>
      <c r="OVR31" s="103"/>
      <c r="OVS31" s="103"/>
      <c r="OVT31" s="103"/>
      <c r="OVU31" s="103"/>
      <c r="OVV31" s="103"/>
      <c r="OVW31" s="103"/>
      <c r="OVX31" s="103"/>
      <c r="OVY31" s="103"/>
      <c r="OVZ31" s="103"/>
      <c r="OWA31" s="103"/>
      <c r="OWB31" s="103"/>
      <c r="OWC31" s="103"/>
      <c r="OWD31" s="103"/>
      <c r="OWE31" s="103"/>
      <c r="OWF31" s="103"/>
      <c r="OWG31" s="103"/>
      <c r="OWH31" s="103"/>
      <c r="OWI31" s="103"/>
      <c r="OWJ31" s="103"/>
      <c r="OWK31" s="103"/>
      <c r="OWL31" s="103"/>
      <c r="OWM31" s="103"/>
      <c r="OWN31" s="103"/>
      <c r="OWO31" s="103"/>
      <c r="OWP31" s="103"/>
      <c r="OWQ31" s="103"/>
      <c r="OWR31" s="103"/>
      <c r="OWS31" s="103"/>
      <c r="OWT31" s="103"/>
      <c r="OWU31" s="103"/>
      <c r="OWV31" s="103"/>
      <c r="OWW31" s="103"/>
      <c r="OWX31" s="103"/>
      <c r="OWY31" s="103"/>
      <c r="OWZ31" s="103"/>
      <c r="OXA31" s="103"/>
      <c r="OXB31" s="103"/>
      <c r="OXC31" s="103"/>
      <c r="OXD31" s="103"/>
      <c r="OXE31" s="103"/>
      <c r="OXF31" s="103"/>
      <c r="OXG31" s="103"/>
      <c r="OXH31" s="103"/>
      <c r="OXI31" s="103"/>
      <c r="OXJ31" s="103"/>
      <c r="OXK31" s="103"/>
      <c r="OXL31" s="103"/>
      <c r="OXM31" s="103"/>
      <c r="OXN31" s="103"/>
      <c r="OXO31" s="103"/>
      <c r="OXP31" s="103"/>
      <c r="OXQ31" s="103"/>
      <c r="OXR31" s="103"/>
      <c r="OXS31" s="103"/>
      <c r="OXT31" s="103"/>
      <c r="OXU31" s="103"/>
      <c r="OXV31" s="103"/>
      <c r="OXW31" s="103"/>
      <c r="OXX31" s="103"/>
      <c r="OXY31" s="103"/>
      <c r="OXZ31" s="103"/>
      <c r="OYA31" s="103"/>
      <c r="OYB31" s="103"/>
      <c r="OYC31" s="103"/>
      <c r="OYD31" s="103"/>
      <c r="OYE31" s="103"/>
      <c r="OYF31" s="103"/>
      <c r="OYG31" s="103"/>
      <c r="OYH31" s="103"/>
      <c r="OYI31" s="103"/>
      <c r="OYJ31" s="103"/>
      <c r="OYK31" s="103"/>
      <c r="OYL31" s="103"/>
      <c r="OYM31" s="103"/>
      <c r="OYN31" s="103"/>
      <c r="OYO31" s="103"/>
      <c r="OYP31" s="103"/>
      <c r="OYQ31" s="103"/>
      <c r="OYR31" s="103"/>
      <c r="OYS31" s="103"/>
      <c r="OYT31" s="103"/>
      <c r="OYU31" s="103"/>
      <c r="OYV31" s="103"/>
      <c r="OYW31" s="103"/>
      <c r="OYX31" s="103"/>
      <c r="OYY31" s="103"/>
      <c r="OYZ31" s="103"/>
      <c r="OZA31" s="103"/>
      <c r="OZB31" s="103"/>
      <c r="OZC31" s="103"/>
      <c r="OZD31" s="103"/>
      <c r="OZE31" s="103"/>
      <c r="OZF31" s="103"/>
      <c r="OZG31" s="103"/>
      <c r="OZH31" s="103"/>
      <c r="OZI31" s="103"/>
      <c r="OZJ31" s="103"/>
      <c r="OZK31" s="103"/>
      <c r="OZL31" s="103"/>
      <c r="OZM31" s="103"/>
      <c r="OZN31" s="103"/>
      <c r="OZO31" s="103"/>
      <c r="OZP31" s="103"/>
      <c r="OZQ31" s="103"/>
      <c r="OZR31" s="103"/>
      <c r="OZS31" s="103"/>
      <c r="OZT31" s="103"/>
      <c r="OZU31" s="103"/>
      <c r="OZV31" s="103"/>
      <c r="OZW31" s="103"/>
      <c r="OZX31" s="103"/>
      <c r="OZY31" s="103"/>
      <c r="OZZ31" s="103"/>
      <c r="PAA31" s="103"/>
      <c r="PAB31" s="103"/>
      <c r="PAC31" s="103"/>
      <c r="PAD31" s="103"/>
      <c r="PAE31" s="103"/>
      <c r="PAF31" s="103"/>
      <c r="PAG31" s="103"/>
      <c r="PAH31" s="103"/>
      <c r="PAI31" s="103"/>
      <c r="PAJ31" s="103"/>
      <c r="PAK31" s="103"/>
      <c r="PAL31" s="103"/>
      <c r="PAM31" s="103"/>
      <c r="PAN31" s="103"/>
      <c r="PAO31" s="103"/>
      <c r="PAP31" s="103"/>
      <c r="PAQ31" s="103"/>
      <c r="PAR31" s="103"/>
      <c r="PAS31" s="103"/>
      <c r="PAT31" s="103"/>
      <c r="PAU31" s="103"/>
      <c r="PAV31" s="103"/>
      <c r="PAW31" s="103"/>
      <c r="PAX31" s="103"/>
      <c r="PAY31" s="103"/>
      <c r="PAZ31" s="103"/>
      <c r="PBA31" s="103"/>
      <c r="PBB31" s="103"/>
      <c r="PBC31" s="103"/>
      <c r="PBD31" s="103"/>
      <c r="PBE31" s="103"/>
      <c r="PBF31" s="103"/>
      <c r="PBG31" s="103"/>
      <c r="PBH31" s="103"/>
      <c r="PBI31" s="103"/>
      <c r="PBJ31" s="103"/>
      <c r="PBK31" s="103"/>
      <c r="PBL31" s="103"/>
      <c r="PBM31" s="103"/>
      <c r="PBN31" s="103"/>
      <c r="PBO31" s="103"/>
      <c r="PBP31" s="103"/>
      <c r="PBQ31" s="103"/>
      <c r="PBR31" s="103"/>
      <c r="PBS31" s="103"/>
      <c r="PBT31" s="103"/>
      <c r="PBU31" s="103"/>
      <c r="PBV31" s="103"/>
      <c r="PBW31" s="103"/>
      <c r="PBX31" s="103"/>
      <c r="PBY31" s="103"/>
      <c r="PBZ31" s="103"/>
      <c r="PCA31" s="103"/>
      <c r="PCB31" s="103"/>
      <c r="PCC31" s="103"/>
      <c r="PCD31" s="103"/>
      <c r="PCE31" s="103"/>
      <c r="PCF31" s="103"/>
      <c r="PCG31" s="103"/>
      <c r="PCH31" s="103"/>
      <c r="PCI31" s="103"/>
      <c r="PCJ31" s="103"/>
      <c r="PCK31" s="103"/>
      <c r="PCL31" s="103"/>
      <c r="PCM31" s="103"/>
      <c r="PCN31" s="103"/>
      <c r="PCO31" s="103"/>
      <c r="PCP31" s="103"/>
      <c r="PCQ31" s="103"/>
      <c r="PCR31" s="103"/>
      <c r="PCS31" s="103"/>
      <c r="PCT31" s="103"/>
      <c r="PCU31" s="103"/>
      <c r="PCV31" s="103"/>
      <c r="PCW31" s="103"/>
      <c r="PCX31" s="103"/>
      <c r="PCY31" s="103"/>
      <c r="PCZ31" s="103"/>
      <c r="PDA31" s="103"/>
      <c r="PDB31" s="103"/>
      <c r="PDC31" s="103"/>
      <c r="PDD31" s="103"/>
      <c r="PDE31" s="103"/>
      <c r="PDF31" s="103"/>
      <c r="PDG31" s="103"/>
      <c r="PDH31" s="103"/>
      <c r="PDI31" s="103"/>
      <c r="PDJ31" s="103"/>
      <c r="PDK31" s="103"/>
      <c r="PDL31" s="103"/>
      <c r="PDM31" s="103"/>
      <c r="PDN31" s="103"/>
      <c r="PDO31" s="103"/>
      <c r="PDP31" s="103"/>
      <c r="PDQ31" s="103"/>
      <c r="PDR31" s="103"/>
      <c r="PDS31" s="103"/>
      <c r="PDT31" s="103"/>
      <c r="PDU31" s="103"/>
      <c r="PDV31" s="103"/>
      <c r="PDW31" s="103"/>
      <c r="PDX31" s="103"/>
      <c r="PDY31" s="103"/>
      <c r="PDZ31" s="103"/>
      <c r="PEA31" s="103"/>
      <c r="PEB31" s="103"/>
      <c r="PEC31" s="103"/>
      <c r="PED31" s="103"/>
      <c r="PEE31" s="103"/>
      <c r="PEF31" s="103"/>
      <c r="PEG31" s="103"/>
      <c r="PEH31" s="103"/>
      <c r="PEI31" s="103"/>
      <c r="PEJ31" s="103"/>
      <c r="PEK31" s="103"/>
      <c r="PEL31" s="103"/>
      <c r="PEM31" s="103"/>
      <c r="PEN31" s="103"/>
      <c r="PEO31" s="103"/>
      <c r="PEP31" s="103"/>
      <c r="PEQ31" s="103"/>
      <c r="PER31" s="103"/>
      <c r="PES31" s="103"/>
      <c r="PET31" s="103"/>
      <c r="PEU31" s="103"/>
      <c r="PEV31" s="103"/>
      <c r="PEW31" s="103"/>
      <c r="PEX31" s="103"/>
      <c r="PEY31" s="103"/>
      <c r="PEZ31" s="103"/>
      <c r="PFA31" s="103"/>
      <c r="PFB31" s="103"/>
      <c r="PFC31" s="103"/>
      <c r="PFD31" s="103"/>
      <c r="PFE31" s="103"/>
      <c r="PFF31" s="103"/>
      <c r="PFG31" s="103"/>
      <c r="PFH31" s="103"/>
      <c r="PFI31" s="103"/>
      <c r="PFJ31" s="103"/>
      <c r="PFK31" s="103"/>
      <c r="PFL31" s="103"/>
      <c r="PFM31" s="103"/>
      <c r="PFN31" s="103"/>
      <c r="PFO31" s="103"/>
      <c r="PFP31" s="103"/>
      <c r="PFQ31" s="103"/>
      <c r="PFR31" s="103"/>
      <c r="PFS31" s="103"/>
      <c r="PFT31" s="103"/>
      <c r="PFU31" s="103"/>
      <c r="PFV31" s="103"/>
      <c r="PFW31" s="103"/>
      <c r="PFX31" s="103"/>
      <c r="PFY31" s="103"/>
      <c r="PFZ31" s="103"/>
      <c r="PGA31" s="103"/>
      <c r="PGB31" s="103"/>
      <c r="PGC31" s="103"/>
      <c r="PGD31" s="103"/>
      <c r="PGE31" s="103"/>
      <c r="PGF31" s="103"/>
      <c r="PGG31" s="103"/>
      <c r="PGH31" s="103"/>
      <c r="PGI31" s="103"/>
      <c r="PGJ31" s="103"/>
      <c r="PGK31" s="103"/>
      <c r="PGL31" s="103"/>
      <c r="PGM31" s="103"/>
      <c r="PGN31" s="103"/>
      <c r="PGO31" s="103"/>
      <c r="PGP31" s="103"/>
      <c r="PGQ31" s="103"/>
      <c r="PGR31" s="103"/>
      <c r="PGS31" s="103"/>
      <c r="PGT31" s="103"/>
      <c r="PGU31" s="103"/>
      <c r="PGV31" s="103"/>
      <c r="PGW31" s="103"/>
      <c r="PGX31" s="103"/>
      <c r="PGY31" s="103"/>
      <c r="PGZ31" s="103"/>
      <c r="PHA31" s="103"/>
      <c r="PHB31" s="103"/>
      <c r="PHC31" s="103"/>
      <c r="PHD31" s="103"/>
      <c r="PHE31" s="103"/>
      <c r="PHF31" s="103"/>
      <c r="PHG31" s="103"/>
      <c r="PHH31" s="103"/>
      <c r="PHI31" s="103"/>
      <c r="PHJ31" s="103"/>
      <c r="PHK31" s="103"/>
      <c r="PHL31" s="103"/>
      <c r="PHM31" s="103"/>
      <c r="PHN31" s="103"/>
      <c r="PHO31" s="103"/>
      <c r="PHP31" s="103"/>
      <c r="PHQ31" s="103"/>
      <c r="PHR31" s="103"/>
      <c r="PHS31" s="103"/>
      <c r="PHT31" s="103"/>
      <c r="PHU31" s="103"/>
      <c r="PHV31" s="103"/>
      <c r="PHW31" s="103"/>
      <c r="PHX31" s="103"/>
      <c r="PHY31" s="103"/>
      <c r="PHZ31" s="103"/>
      <c r="PIA31" s="103"/>
      <c r="PIB31" s="103"/>
      <c r="PIC31" s="103"/>
      <c r="PID31" s="103"/>
      <c r="PIE31" s="103"/>
      <c r="PIF31" s="103"/>
      <c r="PIG31" s="103"/>
      <c r="PIH31" s="103"/>
      <c r="PII31" s="103"/>
      <c r="PIJ31" s="103"/>
      <c r="PIK31" s="103"/>
      <c r="PIL31" s="103"/>
      <c r="PIM31" s="103"/>
      <c r="PIN31" s="103"/>
      <c r="PIO31" s="103"/>
      <c r="PIP31" s="103"/>
      <c r="PIQ31" s="103"/>
      <c r="PIR31" s="103"/>
      <c r="PIS31" s="103"/>
      <c r="PIT31" s="103"/>
      <c r="PIU31" s="103"/>
      <c r="PIV31" s="103"/>
      <c r="PIW31" s="103"/>
      <c r="PIX31" s="103"/>
      <c r="PIY31" s="103"/>
      <c r="PIZ31" s="103"/>
      <c r="PJA31" s="103"/>
      <c r="PJB31" s="103"/>
      <c r="PJC31" s="103"/>
      <c r="PJD31" s="103"/>
      <c r="PJE31" s="103"/>
      <c r="PJF31" s="103"/>
      <c r="PJG31" s="103"/>
      <c r="PJH31" s="103"/>
      <c r="PJI31" s="103"/>
      <c r="PJJ31" s="103"/>
      <c r="PJK31" s="103"/>
      <c r="PJL31" s="103"/>
      <c r="PJM31" s="103"/>
      <c r="PJN31" s="103"/>
      <c r="PJO31" s="103"/>
      <c r="PJP31" s="103"/>
      <c r="PJQ31" s="103"/>
      <c r="PJR31" s="103"/>
      <c r="PJS31" s="103"/>
      <c r="PJT31" s="103"/>
      <c r="PJU31" s="103"/>
      <c r="PJV31" s="103"/>
      <c r="PJW31" s="103"/>
      <c r="PJX31" s="103"/>
      <c r="PJY31" s="103"/>
      <c r="PJZ31" s="103"/>
      <c r="PKA31" s="103"/>
      <c r="PKB31" s="103"/>
      <c r="PKC31" s="103"/>
      <c r="PKD31" s="103"/>
      <c r="PKE31" s="103"/>
      <c r="PKF31" s="103"/>
      <c r="PKG31" s="103"/>
      <c r="PKH31" s="103"/>
      <c r="PKI31" s="103"/>
      <c r="PKJ31" s="103"/>
      <c r="PKK31" s="103"/>
      <c r="PKL31" s="103"/>
      <c r="PKM31" s="103"/>
      <c r="PKN31" s="103"/>
      <c r="PKO31" s="103"/>
      <c r="PKP31" s="103"/>
      <c r="PKQ31" s="103"/>
      <c r="PKR31" s="103"/>
      <c r="PKS31" s="103"/>
      <c r="PKT31" s="103"/>
      <c r="PKU31" s="103"/>
      <c r="PKV31" s="103"/>
      <c r="PKW31" s="103"/>
      <c r="PKX31" s="103"/>
      <c r="PKY31" s="103"/>
      <c r="PKZ31" s="103"/>
      <c r="PLA31" s="103"/>
      <c r="PLB31" s="103"/>
      <c r="PLC31" s="103"/>
      <c r="PLD31" s="103"/>
      <c r="PLE31" s="103"/>
      <c r="PLF31" s="103"/>
      <c r="PLG31" s="103"/>
      <c r="PLH31" s="103"/>
      <c r="PLI31" s="103"/>
      <c r="PLJ31" s="103"/>
      <c r="PLK31" s="103"/>
      <c r="PLL31" s="103"/>
      <c r="PLM31" s="103"/>
      <c r="PLN31" s="103"/>
      <c r="PLO31" s="103"/>
      <c r="PLP31" s="103"/>
      <c r="PLQ31" s="103"/>
      <c r="PLR31" s="103"/>
      <c r="PLS31" s="103"/>
      <c r="PLT31" s="103"/>
      <c r="PLU31" s="103"/>
      <c r="PLV31" s="103"/>
      <c r="PLW31" s="103"/>
      <c r="PLX31" s="103"/>
      <c r="PLY31" s="103"/>
      <c r="PLZ31" s="103"/>
      <c r="PMA31" s="103"/>
      <c r="PMB31" s="103"/>
      <c r="PMC31" s="103"/>
      <c r="PMD31" s="103"/>
      <c r="PME31" s="103"/>
      <c r="PMF31" s="103"/>
      <c r="PMG31" s="103"/>
      <c r="PMH31" s="103"/>
      <c r="PMI31" s="103"/>
      <c r="PMJ31" s="103"/>
      <c r="PMK31" s="103"/>
      <c r="PML31" s="103"/>
      <c r="PMM31" s="103"/>
      <c r="PMN31" s="103"/>
      <c r="PMO31" s="103"/>
      <c r="PMP31" s="103"/>
      <c r="PMQ31" s="103"/>
      <c r="PMR31" s="103"/>
      <c r="PMS31" s="103"/>
      <c r="PMT31" s="103"/>
      <c r="PMU31" s="103"/>
      <c r="PMV31" s="103"/>
      <c r="PMW31" s="103"/>
      <c r="PMX31" s="103"/>
      <c r="PMY31" s="103"/>
      <c r="PMZ31" s="103"/>
      <c r="PNA31" s="103"/>
      <c r="PNB31" s="103"/>
      <c r="PNC31" s="103"/>
      <c r="PND31" s="103"/>
      <c r="PNE31" s="103"/>
      <c r="PNF31" s="103"/>
      <c r="PNG31" s="103"/>
      <c r="PNH31" s="103"/>
      <c r="PNI31" s="103"/>
      <c r="PNJ31" s="103"/>
      <c r="PNK31" s="103"/>
      <c r="PNL31" s="103"/>
      <c r="PNM31" s="103"/>
      <c r="PNN31" s="103"/>
      <c r="PNO31" s="103"/>
      <c r="PNP31" s="103"/>
      <c r="PNQ31" s="103"/>
      <c r="PNR31" s="103"/>
      <c r="PNS31" s="103"/>
      <c r="PNT31" s="103"/>
      <c r="PNU31" s="103"/>
      <c r="PNV31" s="103"/>
      <c r="PNW31" s="103"/>
      <c r="PNX31" s="103"/>
      <c r="PNY31" s="103"/>
      <c r="PNZ31" s="103"/>
      <c r="POA31" s="103"/>
      <c r="POB31" s="103"/>
      <c r="POC31" s="103"/>
      <c r="POD31" s="103"/>
      <c r="POE31" s="103"/>
      <c r="POF31" s="103"/>
      <c r="POG31" s="103"/>
      <c r="POH31" s="103"/>
      <c r="POI31" s="103"/>
      <c r="POJ31" s="103"/>
      <c r="POK31" s="103"/>
      <c r="POL31" s="103"/>
      <c r="POM31" s="103"/>
      <c r="PON31" s="103"/>
      <c r="POO31" s="103"/>
      <c r="POP31" s="103"/>
      <c r="POQ31" s="103"/>
      <c r="POR31" s="103"/>
      <c r="POS31" s="103"/>
      <c r="POT31" s="103"/>
      <c r="POU31" s="103"/>
      <c r="POV31" s="103"/>
      <c r="POW31" s="103"/>
      <c r="POX31" s="103"/>
      <c r="POY31" s="103"/>
      <c r="POZ31" s="103"/>
      <c r="PPA31" s="103"/>
      <c r="PPB31" s="103"/>
      <c r="PPC31" s="103"/>
      <c r="PPD31" s="103"/>
      <c r="PPE31" s="103"/>
      <c r="PPF31" s="103"/>
      <c r="PPG31" s="103"/>
      <c r="PPH31" s="103"/>
      <c r="PPI31" s="103"/>
      <c r="PPJ31" s="103"/>
      <c r="PPK31" s="103"/>
      <c r="PPL31" s="103"/>
      <c r="PPM31" s="103"/>
      <c r="PPN31" s="103"/>
      <c r="PPO31" s="103"/>
      <c r="PPP31" s="103"/>
      <c r="PPQ31" s="103"/>
      <c r="PPR31" s="103"/>
      <c r="PPS31" s="103"/>
      <c r="PPT31" s="103"/>
      <c r="PPU31" s="103"/>
      <c r="PPV31" s="103"/>
      <c r="PPW31" s="103"/>
      <c r="PPX31" s="103"/>
      <c r="PPY31" s="103"/>
      <c r="PPZ31" s="103"/>
      <c r="PQA31" s="103"/>
      <c r="PQB31" s="103"/>
      <c r="PQC31" s="103"/>
      <c r="PQD31" s="103"/>
      <c r="PQE31" s="103"/>
      <c r="PQF31" s="103"/>
      <c r="PQG31" s="103"/>
      <c r="PQH31" s="103"/>
      <c r="PQI31" s="103"/>
      <c r="PQJ31" s="103"/>
      <c r="PQK31" s="103"/>
      <c r="PQL31" s="103"/>
      <c r="PQM31" s="103"/>
      <c r="PQN31" s="103"/>
      <c r="PQO31" s="103"/>
      <c r="PQP31" s="103"/>
      <c r="PQQ31" s="103"/>
      <c r="PQR31" s="103"/>
      <c r="PQS31" s="103"/>
      <c r="PQT31" s="103"/>
      <c r="PQU31" s="103"/>
      <c r="PQV31" s="103"/>
      <c r="PQW31" s="103"/>
      <c r="PQX31" s="103"/>
      <c r="PQY31" s="103"/>
      <c r="PQZ31" s="103"/>
      <c r="PRA31" s="103"/>
      <c r="PRB31" s="103"/>
      <c r="PRC31" s="103"/>
      <c r="PRD31" s="103"/>
      <c r="PRE31" s="103"/>
      <c r="PRF31" s="103"/>
      <c r="PRG31" s="103"/>
      <c r="PRH31" s="103"/>
      <c r="PRI31" s="103"/>
      <c r="PRJ31" s="103"/>
      <c r="PRK31" s="103"/>
      <c r="PRL31" s="103"/>
      <c r="PRM31" s="103"/>
      <c r="PRN31" s="103"/>
      <c r="PRO31" s="103"/>
      <c r="PRP31" s="103"/>
      <c r="PRQ31" s="103"/>
      <c r="PRR31" s="103"/>
      <c r="PRS31" s="103"/>
      <c r="PRT31" s="103"/>
      <c r="PRU31" s="103"/>
      <c r="PRV31" s="103"/>
      <c r="PRW31" s="103"/>
      <c r="PRX31" s="103"/>
      <c r="PRY31" s="103"/>
      <c r="PRZ31" s="103"/>
      <c r="PSA31" s="103"/>
      <c r="PSB31" s="103"/>
      <c r="PSC31" s="103"/>
      <c r="PSD31" s="103"/>
      <c r="PSE31" s="103"/>
      <c r="PSF31" s="103"/>
      <c r="PSG31" s="103"/>
      <c r="PSH31" s="103"/>
      <c r="PSI31" s="103"/>
      <c r="PSJ31" s="103"/>
      <c r="PSK31" s="103"/>
      <c r="PSL31" s="103"/>
      <c r="PSM31" s="103"/>
      <c r="PSN31" s="103"/>
      <c r="PSO31" s="103"/>
      <c r="PSP31" s="103"/>
      <c r="PSQ31" s="103"/>
      <c r="PSR31" s="103"/>
      <c r="PSS31" s="103"/>
      <c r="PST31" s="103"/>
      <c r="PSU31" s="103"/>
      <c r="PSV31" s="103"/>
      <c r="PSW31" s="103"/>
      <c r="PSX31" s="103"/>
      <c r="PSY31" s="103"/>
      <c r="PSZ31" s="103"/>
      <c r="PTA31" s="103"/>
      <c r="PTB31" s="103"/>
      <c r="PTC31" s="103"/>
      <c r="PTD31" s="103"/>
      <c r="PTE31" s="103"/>
      <c r="PTF31" s="103"/>
      <c r="PTG31" s="103"/>
      <c r="PTH31" s="103"/>
      <c r="PTI31" s="103"/>
      <c r="PTJ31" s="103"/>
      <c r="PTK31" s="103"/>
      <c r="PTL31" s="103"/>
      <c r="PTM31" s="103"/>
      <c r="PTN31" s="103"/>
      <c r="PTO31" s="103"/>
      <c r="PTP31" s="103"/>
      <c r="PTQ31" s="103"/>
      <c r="PTR31" s="103"/>
      <c r="PTS31" s="103"/>
      <c r="PTT31" s="103"/>
      <c r="PTU31" s="103"/>
      <c r="PTV31" s="103"/>
      <c r="PTW31" s="103"/>
      <c r="PTX31" s="103"/>
      <c r="PTY31" s="103"/>
      <c r="PTZ31" s="103"/>
      <c r="PUA31" s="103"/>
      <c r="PUB31" s="103"/>
      <c r="PUC31" s="103"/>
      <c r="PUD31" s="103"/>
      <c r="PUE31" s="103"/>
      <c r="PUF31" s="103"/>
      <c r="PUG31" s="103"/>
      <c r="PUH31" s="103"/>
      <c r="PUI31" s="103"/>
      <c r="PUJ31" s="103"/>
      <c r="PUK31" s="103"/>
      <c r="PUL31" s="103"/>
      <c r="PUM31" s="103"/>
      <c r="PUN31" s="103"/>
      <c r="PUO31" s="103"/>
      <c r="PUP31" s="103"/>
      <c r="PUQ31" s="103"/>
      <c r="PUR31" s="103"/>
      <c r="PUS31" s="103"/>
      <c r="PUT31" s="103"/>
      <c r="PUU31" s="103"/>
      <c r="PUV31" s="103"/>
      <c r="PUW31" s="103"/>
      <c r="PUX31" s="103"/>
      <c r="PUY31" s="103"/>
      <c r="PUZ31" s="103"/>
      <c r="PVA31" s="103"/>
      <c r="PVB31" s="103"/>
      <c r="PVC31" s="103"/>
      <c r="PVD31" s="103"/>
      <c r="PVE31" s="103"/>
      <c r="PVF31" s="103"/>
      <c r="PVG31" s="103"/>
      <c r="PVH31" s="103"/>
      <c r="PVI31" s="103"/>
      <c r="PVJ31" s="103"/>
      <c r="PVK31" s="103"/>
      <c r="PVL31" s="103"/>
      <c r="PVM31" s="103"/>
      <c r="PVN31" s="103"/>
      <c r="PVO31" s="103"/>
      <c r="PVP31" s="103"/>
      <c r="PVQ31" s="103"/>
      <c r="PVR31" s="103"/>
      <c r="PVS31" s="103"/>
      <c r="PVT31" s="103"/>
      <c r="PVU31" s="103"/>
      <c r="PVV31" s="103"/>
      <c r="PVW31" s="103"/>
      <c r="PVX31" s="103"/>
      <c r="PVY31" s="103"/>
      <c r="PVZ31" s="103"/>
      <c r="PWA31" s="103"/>
      <c r="PWB31" s="103"/>
      <c r="PWC31" s="103"/>
      <c r="PWD31" s="103"/>
      <c r="PWE31" s="103"/>
      <c r="PWF31" s="103"/>
      <c r="PWG31" s="103"/>
      <c r="PWH31" s="103"/>
      <c r="PWI31" s="103"/>
      <c r="PWJ31" s="103"/>
      <c r="PWK31" s="103"/>
      <c r="PWL31" s="103"/>
      <c r="PWM31" s="103"/>
      <c r="PWN31" s="103"/>
      <c r="PWO31" s="103"/>
      <c r="PWP31" s="103"/>
      <c r="PWQ31" s="103"/>
      <c r="PWR31" s="103"/>
      <c r="PWS31" s="103"/>
      <c r="PWT31" s="103"/>
      <c r="PWU31" s="103"/>
      <c r="PWV31" s="103"/>
      <c r="PWW31" s="103"/>
      <c r="PWX31" s="103"/>
      <c r="PWY31" s="103"/>
      <c r="PWZ31" s="103"/>
      <c r="PXA31" s="103"/>
      <c r="PXB31" s="103"/>
      <c r="PXC31" s="103"/>
      <c r="PXD31" s="103"/>
      <c r="PXE31" s="103"/>
      <c r="PXF31" s="103"/>
      <c r="PXG31" s="103"/>
      <c r="PXH31" s="103"/>
      <c r="PXI31" s="103"/>
      <c r="PXJ31" s="103"/>
      <c r="PXK31" s="103"/>
      <c r="PXL31" s="103"/>
      <c r="PXM31" s="103"/>
      <c r="PXN31" s="103"/>
      <c r="PXO31" s="103"/>
      <c r="PXP31" s="103"/>
      <c r="PXQ31" s="103"/>
      <c r="PXR31" s="103"/>
      <c r="PXS31" s="103"/>
      <c r="PXT31" s="103"/>
      <c r="PXU31" s="103"/>
      <c r="PXV31" s="103"/>
      <c r="PXW31" s="103"/>
      <c r="PXX31" s="103"/>
      <c r="PXY31" s="103"/>
      <c r="PXZ31" s="103"/>
      <c r="PYA31" s="103"/>
      <c r="PYB31" s="103"/>
      <c r="PYC31" s="103"/>
      <c r="PYD31" s="103"/>
      <c r="PYE31" s="103"/>
      <c r="PYF31" s="103"/>
      <c r="PYG31" s="103"/>
      <c r="PYH31" s="103"/>
      <c r="PYI31" s="103"/>
      <c r="PYJ31" s="103"/>
      <c r="PYK31" s="103"/>
      <c r="PYL31" s="103"/>
      <c r="PYM31" s="103"/>
      <c r="PYN31" s="103"/>
      <c r="PYO31" s="103"/>
      <c r="PYP31" s="103"/>
      <c r="PYQ31" s="103"/>
      <c r="PYR31" s="103"/>
      <c r="PYS31" s="103"/>
      <c r="PYT31" s="103"/>
      <c r="PYU31" s="103"/>
      <c r="PYV31" s="103"/>
      <c r="PYW31" s="103"/>
      <c r="PYX31" s="103"/>
      <c r="PYY31" s="103"/>
      <c r="PYZ31" s="103"/>
      <c r="PZA31" s="103"/>
      <c r="PZB31" s="103"/>
      <c r="PZC31" s="103"/>
      <c r="PZD31" s="103"/>
      <c r="PZE31" s="103"/>
      <c r="PZF31" s="103"/>
      <c r="PZG31" s="103"/>
      <c r="PZH31" s="103"/>
      <c r="PZI31" s="103"/>
      <c r="PZJ31" s="103"/>
      <c r="PZK31" s="103"/>
      <c r="PZL31" s="103"/>
      <c r="PZM31" s="103"/>
      <c r="PZN31" s="103"/>
      <c r="PZO31" s="103"/>
      <c r="PZP31" s="103"/>
      <c r="PZQ31" s="103"/>
      <c r="PZR31" s="103"/>
      <c r="PZS31" s="103"/>
      <c r="PZT31" s="103"/>
      <c r="PZU31" s="103"/>
      <c r="PZV31" s="103"/>
      <c r="PZW31" s="103"/>
      <c r="PZX31" s="103"/>
      <c r="PZY31" s="103"/>
      <c r="PZZ31" s="103"/>
      <c r="QAA31" s="103"/>
      <c r="QAB31" s="103"/>
      <c r="QAC31" s="103"/>
      <c r="QAD31" s="103"/>
      <c r="QAE31" s="103"/>
      <c r="QAF31" s="103"/>
      <c r="QAG31" s="103"/>
      <c r="QAH31" s="103"/>
      <c r="QAI31" s="103"/>
      <c r="QAJ31" s="103"/>
      <c r="QAK31" s="103"/>
      <c r="QAL31" s="103"/>
      <c r="QAM31" s="103"/>
      <c r="QAN31" s="103"/>
      <c r="QAO31" s="103"/>
      <c r="QAP31" s="103"/>
      <c r="QAQ31" s="103"/>
      <c r="QAR31" s="103"/>
      <c r="QAS31" s="103"/>
      <c r="QAT31" s="103"/>
      <c r="QAU31" s="103"/>
      <c r="QAV31" s="103"/>
      <c r="QAW31" s="103"/>
      <c r="QAX31" s="103"/>
      <c r="QAY31" s="103"/>
      <c r="QAZ31" s="103"/>
      <c r="QBA31" s="103"/>
      <c r="QBB31" s="103"/>
      <c r="QBC31" s="103"/>
      <c r="QBD31" s="103"/>
      <c r="QBE31" s="103"/>
      <c r="QBF31" s="103"/>
      <c r="QBG31" s="103"/>
      <c r="QBH31" s="103"/>
      <c r="QBI31" s="103"/>
      <c r="QBJ31" s="103"/>
      <c r="QBK31" s="103"/>
      <c r="QBL31" s="103"/>
      <c r="QBM31" s="103"/>
      <c r="QBN31" s="103"/>
      <c r="QBO31" s="103"/>
      <c r="QBP31" s="103"/>
      <c r="QBQ31" s="103"/>
      <c r="QBR31" s="103"/>
      <c r="QBS31" s="103"/>
      <c r="QBT31" s="103"/>
      <c r="QBU31" s="103"/>
      <c r="QBV31" s="103"/>
      <c r="QBW31" s="103"/>
      <c r="QBX31" s="103"/>
      <c r="QBY31" s="103"/>
      <c r="QBZ31" s="103"/>
      <c r="QCA31" s="103"/>
      <c r="QCB31" s="103"/>
      <c r="QCC31" s="103"/>
      <c r="QCD31" s="103"/>
      <c r="QCE31" s="103"/>
      <c r="QCF31" s="103"/>
      <c r="QCG31" s="103"/>
      <c r="QCH31" s="103"/>
      <c r="QCI31" s="103"/>
      <c r="QCJ31" s="103"/>
      <c r="QCK31" s="103"/>
      <c r="QCL31" s="103"/>
      <c r="QCM31" s="103"/>
      <c r="QCN31" s="103"/>
      <c r="QCO31" s="103"/>
      <c r="QCP31" s="103"/>
      <c r="QCQ31" s="103"/>
      <c r="QCR31" s="103"/>
      <c r="QCS31" s="103"/>
      <c r="QCT31" s="103"/>
      <c r="QCU31" s="103"/>
      <c r="QCV31" s="103"/>
      <c r="QCW31" s="103"/>
      <c r="QCX31" s="103"/>
      <c r="QCY31" s="103"/>
      <c r="QCZ31" s="103"/>
      <c r="QDA31" s="103"/>
      <c r="QDB31" s="103"/>
      <c r="QDC31" s="103"/>
      <c r="QDD31" s="103"/>
      <c r="QDE31" s="103"/>
      <c r="QDF31" s="103"/>
      <c r="QDG31" s="103"/>
      <c r="QDH31" s="103"/>
      <c r="QDI31" s="103"/>
      <c r="QDJ31" s="103"/>
      <c r="QDK31" s="103"/>
      <c r="QDL31" s="103"/>
      <c r="QDM31" s="103"/>
      <c r="QDN31" s="103"/>
      <c r="QDO31" s="103"/>
      <c r="QDP31" s="103"/>
      <c r="QDQ31" s="103"/>
      <c r="QDR31" s="103"/>
      <c r="QDS31" s="103"/>
      <c r="QDT31" s="103"/>
      <c r="QDU31" s="103"/>
      <c r="QDV31" s="103"/>
      <c r="QDW31" s="103"/>
      <c r="QDX31" s="103"/>
      <c r="QDY31" s="103"/>
      <c r="QDZ31" s="103"/>
      <c r="QEA31" s="103"/>
      <c r="QEB31" s="103"/>
      <c r="QEC31" s="103"/>
      <c r="QED31" s="103"/>
      <c r="QEE31" s="103"/>
      <c r="QEF31" s="103"/>
      <c r="QEG31" s="103"/>
      <c r="QEH31" s="103"/>
      <c r="QEI31" s="103"/>
      <c r="QEJ31" s="103"/>
      <c r="QEK31" s="103"/>
      <c r="QEL31" s="103"/>
      <c r="QEM31" s="103"/>
      <c r="QEN31" s="103"/>
      <c r="QEO31" s="103"/>
      <c r="QEP31" s="103"/>
      <c r="QEQ31" s="103"/>
      <c r="QER31" s="103"/>
      <c r="QES31" s="103"/>
      <c r="QET31" s="103"/>
      <c r="QEU31" s="103"/>
      <c r="QEV31" s="103"/>
      <c r="QEW31" s="103"/>
      <c r="QEX31" s="103"/>
      <c r="QEY31" s="103"/>
      <c r="QEZ31" s="103"/>
      <c r="QFA31" s="103"/>
      <c r="QFB31" s="103"/>
      <c r="QFC31" s="103"/>
      <c r="QFD31" s="103"/>
      <c r="QFE31" s="103"/>
      <c r="QFF31" s="103"/>
      <c r="QFG31" s="103"/>
      <c r="QFH31" s="103"/>
      <c r="QFI31" s="103"/>
      <c r="QFJ31" s="103"/>
      <c r="QFK31" s="103"/>
      <c r="QFL31" s="103"/>
      <c r="QFM31" s="103"/>
      <c r="QFN31" s="103"/>
      <c r="QFO31" s="103"/>
      <c r="QFP31" s="103"/>
      <c r="QFQ31" s="103"/>
      <c r="QFR31" s="103"/>
      <c r="QFS31" s="103"/>
      <c r="QFT31" s="103"/>
      <c r="QFU31" s="103"/>
      <c r="QFV31" s="103"/>
      <c r="QFW31" s="103"/>
      <c r="QFX31" s="103"/>
      <c r="QFY31" s="103"/>
      <c r="QFZ31" s="103"/>
      <c r="QGA31" s="103"/>
      <c r="QGB31" s="103"/>
      <c r="QGC31" s="103"/>
      <c r="QGD31" s="103"/>
      <c r="QGE31" s="103"/>
      <c r="QGF31" s="103"/>
      <c r="QGG31" s="103"/>
      <c r="QGH31" s="103"/>
      <c r="QGI31" s="103"/>
      <c r="QGJ31" s="103"/>
      <c r="QGK31" s="103"/>
      <c r="QGL31" s="103"/>
      <c r="QGM31" s="103"/>
      <c r="QGN31" s="103"/>
      <c r="QGO31" s="103"/>
      <c r="QGP31" s="103"/>
      <c r="QGQ31" s="103"/>
      <c r="QGR31" s="103"/>
      <c r="QGS31" s="103"/>
      <c r="QGT31" s="103"/>
      <c r="QGU31" s="103"/>
      <c r="QGV31" s="103"/>
      <c r="QGW31" s="103"/>
      <c r="QGX31" s="103"/>
      <c r="QGY31" s="103"/>
      <c r="QGZ31" s="103"/>
      <c r="QHA31" s="103"/>
      <c r="QHB31" s="103"/>
      <c r="QHC31" s="103"/>
      <c r="QHD31" s="103"/>
      <c r="QHE31" s="103"/>
      <c r="QHF31" s="103"/>
      <c r="QHG31" s="103"/>
      <c r="QHH31" s="103"/>
      <c r="QHI31" s="103"/>
      <c r="QHJ31" s="103"/>
      <c r="QHK31" s="103"/>
      <c r="QHL31" s="103"/>
      <c r="QHM31" s="103"/>
      <c r="QHN31" s="103"/>
      <c r="QHO31" s="103"/>
      <c r="QHP31" s="103"/>
      <c r="QHQ31" s="103"/>
      <c r="QHR31" s="103"/>
      <c r="QHS31" s="103"/>
      <c r="QHT31" s="103"/>
      <c r="QHU31" s="103"/>
      <c r="QHV31" s="103"/>
      <c r="QHW31" s="103"/>
      <c r="QHX31" s="103"/>
      <c r="QHY31" s="103"/>
      <c r="QHZ31" s="103"/>
      <c r="QIA31" s="103"/>
      <c r="QIB31" s="103"/>
      <c r="QIC31" s="103"/>
      <c r="QID31" s="103"/>
      <c r="QIE31" s="103"/>
      <c r="QIF31" s="103"/>
      <c r="QIG31" s="103"/>
      <c r="QIH31" s="103"/>
      <c r="QII31" s="103"/>
      <c r="QIJ31" s="103"/>
      <c r="QIK31" s="103"/>
      <c r="QIL31" s="103"/>
      <c r="QIM31" s="103"/>
      <c r="QIN31" s="103"/>
      <c r="QIO31" s="103"/>
      <c r="QIP31" s="103"/>
      <c r="QIQ31" s="103"/>
      <c r="QIR31" s="103"/>
      <c r="QIS31" s="103"/>
      <c r="QIT31" s="103"/>
      <c r="QIU31" s="103"/>
      <c r="QIV31" s="103"/>
      <c r="QIW31" s="103"/>
      <c r="QIX31" s="103"/>
      <c r="QIY31" s="103"/>
      <c r="QIZ31" s="103"/>
      <c r="QJA31" s="103"/>
      <c r="QJB31" s="103"/>
      <c r="QJC31" s="103"/>
      <c r="QJD31" s="103"/>
      <c r="QJE31" s="103"/>
      <c r="QJF31" s="103"/>
      <c r="QJG31" s="103"/>
      <c r="QJH31" s="103"/>
      <c r="QJI31" s="103"/>
      <c r="QJJ31" s="103"/>
      <c r="QJK31" s="103"/>
      <c r="QJL31" s="103"/>
      <c r="QJM31" s="103"/>
      <c r="QJN31" s="103"/>
      <c r="QJO31" s="103"/>
      <c r="QJP31" s="103"/>
      <c r="QJQ31" s="103"/>
      <c r="QJR31" s="103"/>
      <c r="QJS31" s="103"/>
      <c r="QJT31" s="103"/>
      <c r="QJU31" s="103"/>
      <c r="QJV31" s="103"/>
      <c r="QJW31" s="103"/>
      <c r="QJX31" s="103"/>
      <c r="QJY31" s="103"/>
      <c r="QJZ31" s="103"/>
      <c r="QKA31" s="103"/>
      <c r="QKB31" s="103"/>
      <c r="QKC31" s="103"/>
      <c r="QKD31" s="103"/>
      <c r="QKE31" s="103"/>
      <c r="QKF31" s="103"/>
      <c r="QKG31" s="103"/>
      <c r="QKH31" s="103"/>
      <c r="QKI31" s="103"/>
      <c r="QKJ31" s="103"/>
      <c r="QKK31" s="103"/>
      <c r="QKL31" s="103"/>
      <c r="QKM31" s="103"/>
      <c r="QKN31" s="103"/>
      <c r="QKO31" s="103"/>
      <c r="QKP31" s="103"/>
      <c r="QKQ31" s="103"/>
      <c r="QKR31" s="103"/>
      <c r="QKS31" s="103"/>
      <c r="QKT31" s="103"/>
      <c r="QKU31" s="103"/>
      <c r="QKV31" s="103"/>
      <c r="QKW31" s="103"/>
      <c r="QKX31" s="103"/>
      <c r="QKY31" s="103"/>
      <c r="QKZ31" s="103"/>
      <c r="QLA31" s="103"/>
      <c r="QLB31" s="103"/>
      <c r="QLC31" s="103"/>
      <c r="QLD31" s="103"/>
      <c r="QLE31" s="103"/>
      <c r="QLF31" s="103"/>
      <c r="QLG31" s="103"/>
      <c r="QLH31" s="103"/>
      <c r="QLI31" s="103"/>
      <c r="QLJ31" s="103"/>
      <c r="QLK31" s="103"/>
      <c r="QLL31" s="103"/>
      <c r="QLM31" s="103"/>
      <c r="QLN31" s="103"/>
      <c r="QLO31" s="103"/>
      <c r="QLP31" s="103"/>
      <c r="QLQ31" s="103"/>
      <c r="QLR31" s="103"/>
      <c r="QLS31" s="103"/>
      <c r="QLT31" s="103"/>
      <c r="QLU31" s="103"/>
      <c r="QLV31" s="103"/>
      <c r="QLW31" s="103"/>
      <c r="QLX31" s="103"/>
      <c r="QLY31" s="103"/>
      <c r="QLZ31" s="103"/>
      <c r="QMA31" s="103"/>
      <c r="QMB31" s="103"/>
      <c r="QMC31" s="103"/>
      <c r="QMD31" s="103"/>
      <c r="QME31" s="103"/>
      <c r="QMF31" s="103"/>
      <c r="QMG31" s="103"/>
      <c r="QMH31" s="103"/>
      <c r="QMI31" s="103"/>
      <c r="QMJ31" s="103"/>
      <c r="QMK31" s="103"/>
      <c r="QML31" s="103"/>
      <c r="QMM31" s="103"/>
      <c r="QMN31" s="103"/>
      <c r="QMO31" s="103"/>
      <c r="QMP31" s="103"/>
      <c r="QMQ31" s="103"/>
      <c r="QMR31" s="103"/>
      <c r="QMS31" s="103"/>
      <c r="QMT31" s="103"/>
      <c r="QMU31" s="103"/>
      <c r="QMV31" s="103"/>
      <c r="QMW31" s="103"/>
      <c r="QMX31" s="103"/>
      <c r="QMY31" s="103"/>
      <c r="QMZ31" s="103"/>
      <c r="QNA31" s="103"/>
      <c r="QNB31" s="103"/>
      <c r="QNC31" s="103"/>
      <c r="QND31" s="103"/>
      <c r="QNE31" s="103"/>
      <c r="QNF31" s="103"/>
      <c r="QNG31" s="103"/>
      <c r="QNH31" s="103"/>
      <c r="QNI31" s="103"/>
      <c r="QNJ31" s="103"/>
      <c r="QNK31" s="103"/>
      <c r="QNL31" s="103"/>
      <c r="QNM31" s="103"/>
      <c r="QNN31" s="103"/>
      <c r="QNO31" s="103"/>
      <c r="QNP31" s="103"/>
      <c r="QNQ31" s="103"/>
      <c r="QNR31" s="103"/>
      <c r="QNS31" s="103"/>
      <c r="QNT31" s="103"/>
      <c r="QNU31" s="103"/>
      <c r="QNV31" s="103"/>
      <c r="QNW31" s="103"/>
      <c r="QNX31" s="103"/>
      <c r="QNY31" s="103"/>
      <c r="QNZ31" s="103"/>
      <c r="QOA31" s="103"/>
      <c r="QOB31" s="103"/>
      <c r="QOC31" s="103"/>
      <c r="QOD31" s="103"/>
      <c r="QOE31" s="103"/>
      <c r="QOF31" s="103"/>
      <c r="QOG31" s="103"/>
      <c r="QOH31" s="103"/>
      <c r="QOI31" s="103"/>
      <c r="QOJ31" s="103"/>
      <c r="QOK31" s="103"/>
      <c r="QOL31" s="103"/>
      <c r="QOM31" s="103"/>
      <c r="QON31" s="103"/>
      <c r="QOO31" s="103"/>
      <c r="QOP31" s="103"/>
      <c r="QOQ31" s="103"/>
      <c r="QOR31" s="103"/>
      <c r="QOS31" s="103"/>
      <c r="QOT31" s="103"/>
      <c r="QOU31" s="103"/>
      <c r="QOV31" s="103"/>
      <c r="QOW31" s="103"/>
      <c r="QOX31" s="103"/>
      <c r="QOY31" s="103"/>
      <c r="QOZ31" s="103"/>
      <c r="QPA31" s="103"/>
      <c r="QPB31" s="103"/>
      <c r="QPC31" s="103"/>
      <c r="QPD31" s="103"/>
      <c r="QPE31" s="103"/>
      <c r="QPF31" s="103"/>
      <c r="QPG31" s="103"/>
      <c r="QPH31" s="103"/>
      <c r="QPI31" s="103"/>
      <c r="QPJ31" s="103"/>
      <c r="QPK31" s="103"/>
      <c r="QPL31" s="103"/>
      <c r="QPM31" s="103"/>
      <c r="QPN31" s="103"/>
      <c r="QPO31" s="103"/>
      <c r="QPP31" s="103"/>
      <c r="QPQ31" s="103"/>
      <c r="QPR31" s="103"/>
      <c r="QPS31" s="103"/>
      <c r="QPT31" s="103"/>
      <c r="QPU31" s="103"/>
      <c r="QPV31" s="103"/>
      <c r="QPW31" s="103"/>
      <c r="QPX31" s="103"/>
      <c r="QPY31" s="103"/>
      <c r="QPZ31" s="103"/>
      <c r="QQA31" s="103"/>
      <c r="QQB31" s="103"/>
      <c r="QQC31" s="103"/>
      <c r="QQD31" s="103"/>
      <c r="QQE31" s="103"/>
      <c r="QQF31" s="103"/>
      <c r="QQG31" s="103"/>
      <c r="QQH31" s="103"/>
      <c r="QQI31" s="103"/>
      <c r="QQJ31" s="103"/>
      <c r="QQK31" s="103"/>
      <c r="QQL31" s="103"/>
      <c r="QQM31" s="103"/>
      <c r="QQN31" s="103"/>
      <c r="QQO31" s="103"/>
      <c r="QQP31" s="103"/>
      <c r="QQQ31" s="103"/>
      <c r="QQR31" s="103"/>
      <c r="QQS31" s="103"/>
      <c r="QQT31" s="103"/>
      <c r="QQU31" s="103"/>
      <c r="QQV31" s="103"/>
      <c r="QQW31" s="103"/>
      <c r="QQX31" s="103"/>
      <c r="QQY31" s="103"/>
      <c r="QQZ31" s="103"/>
      <c r="QRA31" s="103"/>
      <c r="QRB31" s="103"/>
      <c r="QRC31" s="103"/>
      <c r="QRD31" s="103"/>
      <c r="QRE31" s="103"/>
      <c r="QRF31" s="103"/>
      <c r="QRG31" s="103"/>
      <c r="QRH31" s="103"/>
      <c r="QRI31" s="103"/>
      <c r="QRJ31" s="103"/>
      <c r="QRK31" s="103"/>
      <c r="QRL31" s="103"/>
      <c r="QRM31" s="103"/>
      <c r="QRN31" s="103"/>
      <c r="QRO31" s="103"/>
      <c r="QRP31" s="103"/>
      <c r="QRQ31" s="103"/>
      <c r="QRR31" s="103"/>
      <c r="QRS31" s="103"/>
      <c r="QRT31" s="103"/>
      <c r="QRU31" s="103"/>
      <c r="QRV31" s="103"/>
      <c r="QRW31" s="103"/>
      <c r="QRX31" s="103"/>
      <c r="QRY31" s="103"/>
      <c r="QRZ31" s="103"/>
      <c r="QSA31" s="103"/>
      <c r="QSB31" s="103"/>
      <c r="QSC31" s="103"/>
      <c r="QSD31" s="103"/>
      <c r="QSE31" s="103"/>
      <c r="QSF31" s="103"/>
      <c r="QSG31" s="103"/>
      <c r="QSH31" s="103"/>
      <c r="QSI31" s="103"/>
      <c r="QSJ31" s="103"/>
      <c r="QSK31" s="103"/>
      <c r="QSL31" s="103"/>
      <c r="QSM31" s="103"/>
      <c r="QSN31" s="103"/>
      <c r="QSO31" s="103"/>
      <c r="QSP31" s="103"/>
      <c r="QSQ31" s="103"/>
      <c r="QSR31" s="103"/>
      <c r="QSS31" s="103"/>
      <c r="QST31" s="103"/>
      <c r="QSU31" s="103"/>
      <c r="QSV31" s="103"/>
      <c r="QSW31" s="103"/>
      <c r="QSX31" s="103"/>
      <c r="QSY31" s="103"/>
      <c r="QSZ31" s="103"/>
      <c r="QTA31" s="103"/>
      <c r="QTB31" s="103"/>
      <c r="QTC31" s="103"/>
      <c r="QTD31" s="103"/>
      <c r="QTE31" s="103"/>
      <c r="QTF31" s="103"/>
      <c r="QTG31" s="103"/>
      <c r="QTH31" s="103"/>
      <c r="QTI31" s="103"/>
      <c r="QTJ31" s="103"/>
      <c r="QTK31" s="103"/>
      <c r="QTL31" s="103"/>
      <c r="QTM31" s="103"/>
      <c r="QTN31" s="103"/>
      <c r="QTO31" s="103"/>
      <c r="QTP31" s="103"/>
      <c r="QTQ31" s="103"/>
      <c r="QTR31" s="103"/>
      <c r="QTS31" s="103"/>
      <c r="QTT31" s="103"/>
      <c r="QTU31" s="103"/>
      <c r="QTV31" s="103"/>
      <c r="QTW31" s="103"/>
      <c r="QTX31" s="103"/>
      <c r="QTY31" s="103"/>
      <c r="QTZ31" s="103"/>
      <c r="QUA31" s="103"/>
      <c r="QUB31" s="103"/>
      <c r="QUC31" s="103"/>
      <c r="QUD31" s="103"/>
      <c r="QUE31" s="103"/>
      <c r="QUF31" s="103"/>
      <c r="QUG31" s="103"/>
      <c r="QUH31" s="103"/>
      <c r="QUI31" s="103"/>
      <c r="QUJ31" s="103"/>
      <c r="QUK31" s="103"/>
      <c r="QUL31" s="103"/>
      <c r="QUM31" s="103"/>
      <c r="QUN31" s="103"/>
      <c r="QUO31" s="103"/>
      <c r="QUP31" s="103"/>
      <c r="QUQ31" s="103"/>
      <c r="QUR31" s="103"/>
      <c r="QUS31" s="103"/>
      <c r="QUT31" s="103"/>
      <c r="QUU31" s="103"/>
      <c r="QUV31" s="103"/>
      <c r="QUW31" s="103"/>
      <c r="QUX31" s="103"/>
      <c r="QUY31" s="103"/>
      <c r="QUZ31" s="103"/>
      <c r="QVA31" s="103"/>
      <c r="QVB31" s="103"/>
      <c r="QVC31" s="103"/>
      <c r="QVD31" s="103"/>
      <c r="QVE31" s="103"/>
      <c r="QVF31" s="103"/>
      <c r="QVG31" s="103"/>
      <c r="QVH31" s="103"/>
      <c r="QVI31" s="103"/>
      <c r="QVJ31" s="103"/>
      <c r="QVK31" s="103"/>
      <c r="QVL31" s="103"/>
      <c r="QVM31" s="103"/>
      <c r="QVN31" s="103"/>
      <c r="QVO31" s="103"/>
      <c r="QVP31" s="103"/>
      <c r="QVQ31" s="103"/>
      <c r="QVR31" s="103"/>
      <c r="QVS31" s="103"/>
      <c r="QVT31" s="103"/>
      <c r="QVU31" s="103"/>
      <c r="QVV31" s="103"/>
      <c r="QVW31" s="103"/>
      <c r="QVX31" s="103"/>
      <c r="QVY31" s="103"/>
      <c r="QVZ31" s="103"/>
      <c r="QWA31" s="103"/>
      <c r="QWB31" s="103"/>
      <c r="QWC31" s="103"/>
      <c r="QWD31" s="103"/>
      <c r="QWE31" s="103"/>
      <c r="QWF31" s="103"/>
      <c r="QWG31" s="103"/>
      <c r="QWH31" s="103"/>
      <c r="QWI31" s="103"/>
      <c r="QWJ31" s="103"/>
      <c r="QWK31" s="103"/>
      <c r="QWL31" s="103"/>
      <c r="QWM31" s="103"/>
      <c r="QWN31" s="103"/>
      <c r="QWO31" s="103"/>
      <c r="QWP31" s="103"/>
      <c r="QWQ31" s="103"/>
      <c r="QWR31" s="103"/>
      <c r="QWS31" s="103"/>
      <c r="QWT31" s="103"/>
      <c r="QWU31" s="103"/>
      <c r="QWV31" s="103"/>
      <c r="QWW31" s="103"/>
      <c r="QWX31" s="103"/>
      <c r="QWY31" s="103"/>
      <c r="QWZ31" s="103"/>
      <c r="QXA31" s="103"/>
      <c r="QXB31" s="103"/>
      <c r="QXC31" s="103"/>
      <c r="QXD31" s="103"/>
      <c r="QXE31" s="103"/>
      <c r="QXF31" s="103"/>
      <c r="QXG31" s="103"/>
      <c r="QXH31" s="103"/>
      <c r="QXI31" s="103"/>
      <c r="QXJ31" s="103"/>
      <c r="QXK31" s="103"/>
      <c r="QXL31" s="103"/>
      <c r="QXM31" s="103"/>
      <c r="QXN31" s="103"/>
      <c r="QXO31" s="103"/>
      <c r="QXP31" s="103"/>
      <c r="QXQ31" s="103"/>
      <c r="QXR31" s="103"/>
      <c r="QXS31" s="103"/>
      <c r="QXT31" s="103"/>
      <c r="QXU31" s="103"/>
      <c r="QXV31" s="103"/>
      <c r="QXW31" s="103"/>
      <c r="QXX31" s="103"/>
      <c r="QXY31" s="103"/>
      <c r="QXZ31" s="103"/>
      <c r="QYA31" s="103"/>
      <c r="QYB31" s="103"/>
      <c r="QYC31" s="103"/>
      <c r="QYD31" s="103"/>
      <c r="QYE31" s="103"/>
      <c r="QYF31" s="103"/>
      <c r="QYG31" s="103"/>
      <c r="QYH31" s="103"/>
      <c r="QYI31" s="103"/>
      <c r="QYJ31" s="103"/>
      <c r="QYK31" s="103"/>
      <c r="QYL31" s="103"/>
      <c r="QYM31" s="103"/>
      <c r="QYN31" s="103"/>
      <c r="QYO31" s="103"/>
      <c r="QYP31" s="103"/>
      <c r="QYQ31" s="103"/>
      <c r="QYR31" s="103"/>
      <c r="QYS31" s="103"/>
      <c r="QYT31" s="103"/>
      <c r="QYU31" s="103"/>
      <c r="QYV31" s="103"/>
      <c r="QYW31" s="103"/>
      <c r="QYX31" s="103"/>
      <c r="QYY31" s="103"/>
      <c r="QYZ31" s="103"/>
      <c r="QZA31" s="103"/>
      <c r="QZB31" s="103"/>
      <c r="QZC31" s="103"/>
      <c r="QZD31" s="103"/>
      <c r="QZE31" s="103"/>
      <c r="QZF31" s="103"/>
      <c r="QZG31" s="103"/>
      <c r="QZH31" s="103"/>
      <c r="QZI31" s="103"/>
      <c r="QZJ31" s="103"/>
      <c r="QZK31" s="103"/>
      <c r="QZL31" s="103"/>
      <c r="QZM31" s="103"/>
      <c r="QZN31" s="103"/>
      <c r="QZO31" s="103"/>
      <c r="QZP31" s="103"/>
      <c r="QZQ31" s="103"/>
      <c r="QZR31" s="103"/>
      <c r="QZS31" s="103"/>
      <c r="QZT31" s="103"/>
      <c r="QZU31" s="103"/>
      <c r="QZV31" s="103"/>
      <c r="QZW31" s="103"/>
      <c r="QZX31" s="103"/>
      <c r="QZY31" s="103"/>
      <c r="QZZ31" s="103"/>
      <c r="RAA31" s="103"/>
      <c r="RAB31" s="103"/>
      <c r="RAC31" s="103"/>
      <c r="RAD31" s="103"/>
      <c r="RAE31" s="103"/>
      <c r="RAF31" s="103"/>
      <c r="RAG31" s="103"/>
      <c r="RAH31" s="103"/>
      <c r="RAI31" s="103"/>
      <c r="RAJ31" s="103"/>
      <c r="RAK31" s="103"/>
      <c r="RAL31" s="103"/>
      <c r="RAM31" s="103"/>
      <c r="RAN31" s="103"/>
      <c r="RAO31" s="103"/>
      <c r="RAP31" s="103"/>
      <c r="RAQ31" s="103"/>
      <c r="RAR31" s="103"/>
      <c r="RAS31" s="103"/>
      <c r="RAT31" s="103"/>
      <c r="RAU31" s="103"/>
      <c r="RAV31" s="103"/>
      <c r="RAW31" s="103"/>
      <c r="RAX31" s="103"/>
      <c r="RAY31" s="103"/>
      <c r="RAZ31" s="103"/>
      <c r="RBA31" s="103"/>
      <c r="RBB31" s="103"/>
      <c r="RBC31" s="103"/>
      <c r="RBD31" s="103"/>
      <c r="RBE31" s="103"/>
      <c r="RBF31" s="103"/>
      <c r="RBG31" s="103"/>
      <c r="RBH31" s="103"/>
      <c r="RBI31" s="103"/>
      <c r="RBJ31" s="103"/>
      <c r="RBK31" s="103"/>
      <c r="RBL31" s="103"/>
      <c r="RBM31" s="103"/>
      <c r="RBN31" s="103"/>
      <c r="RBO31" s="103"/>
      <c r="RBP31" s="103"/>
      <c r="RBQ31" s="103"/>
      <c r="RBR31" s="103"/>
      <c r="RBS31" s="103"/>
      <c r="RBT31" s="103"/>
      <c r="RBU31" s="103"/>
      <c r="RBV31" s="103"/>
      <c r="RBW31" s="103"/>
      <c r="RBX31" s="103"/>
      <c r="RBY31" s="103"/>
      <c r="RBZ31" s="103"/>
      <c r="RCA31" s="103"/>
      <c r="RCB31" s="103"/>
      <c r="RCC31" s="103"/>
      <c r="RCD31" s="103"/>
      <c r="RCE31" s="103"/>
      <c r="RCF31" s="103"/>
      <c r="RCG31" s="103"/>
      <c r="RCH31" s="103"/>
      <c r="RCI31" s="103"/>
      <c r="RCJ31" s="103"/>
      <c r="RCK31" s="103"/>
      <c r="RCL31" s="103"/>
      <c r="RCM31" s="103"/>
      <c r="RCN31" s="103"/>
      <c r="RCO31" s="103"/>
      <c r="RCP31" s="103"/>
      <c r="RCQ31" s="103"/>
      <c r="RCR31" s="103"/>
      <c r="RCS31" s="103"/>
      <c r="RCT31" s="103"/>
      <c r="RCU31" s="103"/>
      <c r="RCV31" s="103"/>
      <c r="RCW31" s="103"/>
      <c r="RCX31" s="103"/>
      <c r="RCY31" s="103"/>
      <c r="RCZ31" s="103"/>
      <c r="RDA31" s="103"/>
      <c r="RDB31" s="103"/>
      <c r="RDC31" s="103"/>
      <c r="RDD31" s="103"/>
      <c r="RDE31" s="103"/>
      <c r="RDF31" s="103"/>
      <c r="RDG31" s="103"/>
      <c r="RDH31" s="103"/>
      <c r="RDI31" s="103"/>
      <c r="RDJ31" s="103"/>
      <c r="RDK31" s="103"/>
      <c r="RDL31" s="103"/>
      <c r="RDM31" s="103"/>
      <c r="RDN31" s="103"/>
      <c r="RDO31" s="103"/>
      <c r="RDP31" s="103"/>
      <c r="RDQ31" s="103"/>
      <c r="RDR31" s="103"/>
      <c r="RDS31" s="103"/>
      <c r="RDT31" s="103"/>
      <c r="RDU31" s="103"/>
      <c r="RDV31" s="103"/>
      <c r="RDW31" s="103"/>
      <c r="RDX31" s="103"/>
      <c r="RDY31" s="103"/>
      <c r="RDZ31" s="103"/>
      <c r="REA31" s="103"/>
      <c r="REB31" s="103"/>
      <c r="REC31" s="103"/>
      <c r="RED31" s="103"/>
      <c r="REE31" s="103"/>
      <c r="REF31" s="103"/>
      <c r="REG31" s="103"/>
      <c r="REH31" s="103"/>
      <c r="REI31" s="103"/>
      <c r="REJ31" s="103"/>
      <c r="REK31" s="103"/>
      <c r="REL31" s="103"/>
      <c r="REM31" s="103"/>
      <c r="REN31" s="103"/>
      <c r="REO31" s="103"/>
      <c r="REP31" s="103"/>
      <c r="REQ31" s="103"/>
      <c r="RER31" s="103"/>
      <c r="RES31" s="103"/>
      <c r="RET31" s="103"/>
      <c r="REU31" s="103"/>
      <c r="REV31" s="103"/>
      <c r="REW31" s="103"/>
      <c r="REX31" s="103"/>
      <c r="REY31" s="103"/>
      <c r="REZ31" s="103"/>
      <c r="RFA31" s="103"/>
      <c r="RFB31" s="103"/>
      <c r="RFC31" s="103"/>
      <c r="RFD31" s="103"/>
      <c r="RFE31" s="103"/>
      <c r="RFF31" s="103"/>
      <c r="RFG31" s="103"/>
      <c r="RFH31" s="103"/>
      <c r="RFI31" s="103"/>
      <c r="RFJ31" s="103"/>
      <c r="RFK31" s="103"/>
      <c r="RFL31" s="103"/>
      <c r="RFM31" s="103"/>
      <c r="RFN31" s="103"/>
      <c r="RFO31" s="103"/>
      <c r="RFP31" s="103"/>
      <c r="RFQ31" s="103"/>
      <c r="RFR31" s="103"/>
      <c r="RFS31" s="103"/>
      <c r="RFT31" s="103"/>
      <c r="RFU31" s="103"/>
      <c r="RFV31" s="103"/>
      <c r="RFW31" s="103"/>
      <c r="RFX31" s="103"/>
      <c r="RFY31" s="103"/>
      <c r="RFZ31" s="103"/>
      <c r="RGA31" s="103"/>
      <c r="RGB31" s="103"/>
      <c r="RGC31" s="103"/>
      <c r="RGD31" s="103"/>
      <c r="RGE31" s="103"/>
      <c r="RGF31" s="103"/>
      <c r="RGG31" s="103"/>
      <c r="RGH31" s="103"/>
      <c r="RGI31" s="103"/>
      <c r="RGJ31" s="103"/>
      <c r="RGK31" s="103"/>
      <c r="RGL31" s="103"/>
      <c r="RGM31" s="103"/>
      <c r="RGN31" s="103"/>
      <c r="RGO31" s="103"/>
      <c r="RGP31" s="103"/>
      <c r="RGQ31" s="103"/>
      <c r="RGR31" s="103"/>
      <c r="RGS31" s="103"/>
      <c r="RGT31" s="103"/>
      <c r="RGU31" s="103"/>
      <c r="RGV31" s="103"/>
      <c r="RGW31" s="103"/>
      <c r="RGX31" s="103"/>
      <c r="RGY31" s="103"/>
      <c r="RGZ31" s="103"/>
      <c r="RHA31" s="103"/>
      <c r="RHB31" s="103"/>
      <c r="RHC31" s="103"/>
      <c r="RHD31" s="103"/>
      <c r="RHE31" s="103"/>
      <c r="RHF31" s="103"/>
      <c r="RHG31" s="103"/>
      <c r="RHH31" s="103"/>
      <c r="RHI31" s="103"/>
      <c r="RHJ31" s="103"/>
      <c r="RHK31" s="103"/>
      <c r="RHL31" s="103"/>
      <c r="RHM31" s="103"/>
      <c r="RHN31" s="103"/>
      <c r="RHO31" s="103"/>
      <c r="RHP31" s="103"/>
      <c r="RHQ31" s="103"/>
      <c r="RHR31" s="103"/>
      <c r="RHS31" s="103"/>
      <c r="RHT31" s="103"/>
      <c r="RHU31" s="103"/>
      <c r="RHV31" s="103"/>
      <c r="RHW31" s="103"/>
      <c r="RHX31" s="103"/>
      <c r="RHY31" s="103"/>
      <c r="RHZ31" s="103"/>
      <c r="RIA31" s="103"/>
      <c r="RIB31" s="103"/>
      <c r="RIC31" s="103"/>
      <c r="RID31" s="103"/>
      <c r="RIE31" s="103"/>
      <c r="RIF31" s="103"/>
      <c r="RIG31" s="103"/>
      <c r="RIH31" s="103"/>
      <c r="RII31" s="103"/>
      <c r="RIJ31" s="103"/>
      <c r="RIK31" s="103"/>
      <c r="RIL31" s="103"/>
      <c r="RIM31" s="103"/>
      <c r="RIN31" s="103"/>
      <c r="RIO31" s="103"/>
      <c r="RIP31" s="103"/>
      <c r="RIQ31" s="103"/>
      <c r="RIR31" s="103"/>
      <c r="RIS31" s="103"/>
      <c r="RIT31" s="103"/>
      <c r="RIU31" s="103"/>
      <c r="RIV31" s="103"/>
      <c r="RIW31" s="103"/>
      <c r="RIX31" s="103"/>
      <c r="RIY31" s="103"/>
      <c r="RIZ31" s="103"/>
      <c r="RJA31" s="103"/>
      <c r="RJB31" s="103"/>
      <c r="RJC31" s="103"/>
      <c r="RJD31" s="103"/>
      <c r="RJE31" s="103"/>
      <c r="RJF31" s="103"/>
      <c r="RJG31" s="103"/>
      <c r="RJH31" s="103"/>
      <c r="RJI31" s="103"/>
      <c r="RJJ31" s="103"/>
      <c r="RJK31" s="103"/>
      <c r="RJL31" s="103"/>
      <c r="RJM31" s="103"/>
      <c r="RJN31" s="103"/>
      <c r="RJO31" s="103"/>
      <c r="RJP31" s="103"/>
      <c r="RJQ31" s="103"/>
      <c r="RJR31" s="103"/>
      <c r="RJS31" s="103"/>
      <c r="RJT31" s="103"/>
      <c r="RJU31" s="103"/>
      <c r="RJV31" s="103"/>
      <c r="RJW31" s="103"/>
      <c r="RJX31" s="103"/>
      <c r="RJY31" s="103"/>
      <c r="RJZ31" s="103"/>
      <c r="RKA31" s="103"/>
      <c r="RKB31" s="103"/>
      <c r="RKC31" s="103"/>
      <c r="RKD31" s="103"/>
      <c r="RKE31" s="103"/>
      <c r="RKF31" s="103"/>
      <c r="RKG31" s="103"/>
      <c r="RKH31" s="103"/>
      <c r="RKI31" s="103"/>
      <c r="RKJ31" s="103"/>
      <c r="RKK31" s="103"/>
      <c r="RKL31" s="103"/>
      <c r="RKM31" s="103"/>
      <c r="RKN31" s="103"/>
      <c r="RKO31" s="103"/>
      <c r="RKP31" s="103"/>
      <c r="RKQ31" s="103"/>
      <c r="RKR31" s="103"/>
      <c r="RKS31" s="103"/>
      <c r="RKT31" s="103"/>
      <c r="RKU31" s="103"/>
      <c r="RKV31" s="103"/>
      <c r="RKW31" s="103"/>
      <c r="RKX31" s="103"/>
      <c r="RKY31" s="103"/>
      <c r="RKZ31" s="103"/>
      <c r="RLA31" s="103"/>
      <c r="RLB31" s="103"/>
      <c r="RLC31" s="103"/>
      <c r="RLD31" s="103"/>
      <c r="RLE31" s="103"/>
      <c r="RLF31" s="103"/>
      <c r="RLG31" s="103"/>
      <c r="RLH31" s="103"/>
      <c r="RLI31" s="103"/>
      <c r="RLJ31" s="103"/>
      <c r="RLK31" s="103"/>
      <c r="RLL31" s="103"/>
      <c r="RLM31" s="103"/>
      <c r="RLN31" s="103"/>
      <c r="RLO31" s="103"/>
      <c r="RLP31" s="103"/>
      <c r="RLQ31" s="103"/>
      <c r="RLR31" s="103"/>
      <c r="RLS31" s="103"/>
      <c r="RLT31" s="103"/>
      <c r="RLU31" s="103"/>
      <c r="RLV31" s="103"/>
      <c r="RLW31" s="103"/>
      <c r="RLX31" s="103"/>
      <c r="RLY31" s="103"/>
      <c r="RLZ31" s="103"/>
      <c r="RMA31" s="103"/>
      <c r="RMB31" s="103"/>
      <c r="RMC31" s="103"/>
      <c r="RMD31" s="103"/>
      <c r="RME31" s="103"/>
      <c r="RMF31" s="103"/>
      <c r="RMG31" s="103"/>
      <c r="RMH31" s="103"/>
      <c r="RMI31" s="103"/>
      <c r="RMJ31" s="103"/>
      <c r="RMK31" s="103"/>
      <c r="RML31" s="103"/>
      <c r="RMM31" s="103"/>
      <c r="RMN31" s="103"/>
      <c r="RMO31" s="103"/>
      <c r="RMP31" s="103"/>
      <c r="RMQ31" s="103"/>
      <c r="RMR31" s="103"/>
      <c r="RMS31" s="103"/>
      <c r="RMT31" s="103"/>
      <c r="RMU31" s="103"/>
      <c r="RMV31" s="103"/>
      <c r="RMW31" s="103"/>
      <c r="RMX31" s="103"/>
      <c r="RMY31" s="103"/>
      <c r="RMZ31" s="103"/>
      <c r="RNA31" s="103"/>
      <c r="RNB31" s="103"/>
      <c r="RNC31" s="103"/>
      <c r="RND31" s="103"/>
      <c r="RNE31" s="103"/>
      <c r="RNF31" s="103"/>
      <c r="RNG31" s="103"/>
      <c r="RNH31" s="103"/>
      <c r="RNI31" s="103"/>
      <c r="RNJ31" s="103"/>
      <c r="RNK31" s="103"/>
      <c r="RNL31" s="103"/>
      <c r="RNM31" s="103"/>
      <c r="RNN31" s="103"/>
      <c r="RNO31" s="103"/>
      <c r="RNP31" s="103"/>
      <c r="RNQ31" s="103"/>
      <c r="RNR31" s="103"/>
      <c r="RNS31" s="103"/>
      <c r="RNT31" s="103"/>
      <c r="RNU31" s="103"/>
      <c r="RNV31" s="103"/>
      <c r="RNW31" s="103"/>
      <c r="RNX31" s="103"/>
      <c r="RNY31" s="103"/>
      <c r="RNZ31" s="103"/>
      <c r="ROA31" s="103"/>
      <c r="ROB31" s="103"/>
      <c r="ROC31" s="103"/>
      <c r="ROD31" s="103"/>
      <c r="ROE31" s="103"/>
      <c r="ROF31" s="103"/>
      <c r="ROG31" s="103"/>
      <c r="ROH31" s="103"/>
      <c r="ROI31" s="103"/>
      <c r="ROJ31" s="103"/>
      <c r="ROK31" s="103"/>
      <c r="ROL31" s="103"/>
      <c r="ROM31" s="103"/>
      <c r="RON31" s="103"/>
      <c r="ROO31" s="103"/>
      <c r="ROP31" s="103"/>
      <c r="ROQ31" s="103"/>
      <c r="ROR31" s="103"/>
      <c r="ROS31" s="103"/>
      <c r="ROT31" s="103"/>
      <c r="ROU31" s="103"/>
      <c r="ROV31" s="103"/>
      <c r="ROW31" s="103"/>
      <c r="ROX31" s="103"/>
      <c r="ROY31" s="103"/>
      <c r="ROZ31" s="103"/>
      <c r="RPA31" s="103"/>
      <c r="RPB31" s="103"/>
      <c r="RPC31" s="103"/>
      <c r="RPD31" s="103"/>
      <c r="RPE31" s="103"/>
      <c r="RPF31" s="103"/>
      <c r="RPG31" s="103"/>
      <c r="RPH31" s="103"/>
      <c r="RPI31" s="103"/>
      <c r="RPJ31" s="103"/>
      <c r="RPK31" s="103"/>
      <c r="RPL31" s="103"/>
      <c r="RPM31" s="103"/>
      <c r="RPN31" s="103"/>
      <c r="RPO31" s="103"/>
      <c r="RPP31" s="103"/>
      <c r="RPQ31" s="103"/>
      <c r="RPR31" s="103"/>
      <c r="RPS31" s="103"/>
      <c r="RPT31" s="103"/>
      <c r="RPU31" s="103"/>
      <c r="RPV31" s="103"/>
      <c r="RPW31" s="103"/>
      <c r="RPX31" s="103"/>
      <c r="RPY31" s="103"/>
      <c r="RPZ31" s="103"/>
      <c r="RQA31" s="103"/>
      <c r="RQB31" s="103"/>
      <c r="RQC31" s="103"/>
      <c r="RQD31" s="103"/>
      <c r="RQE31" s="103"/>
      <c r="RQF31" s="103"/>
      <c r="RQG31" s="103"/>
      <c r="RQH31" s="103"/>
      <c r="RQI31" s="103"/>
      <c r="RQJ31" s="103"/>
      <c r="RQK31" s="103"/>
      <c r="RQL31" s="103"/>
      <c r="RQM31" s="103"/>
      <c r="RQN31" s="103"/>
      <c r="RQO31" s="103"/>
      <c r="RQP31" s="103"/>
      <c r="RQQ31" s="103"/>
      <c r="RQR31" s="103"/>
      <c r="RQS31" s="103"/>
      <c r="RQT31" s="103"/>
      <c r="RQU31" s="103"/>
      <c r="RQV31" s="103"/>
      <c r="RQW31" s="103"/>
      <c r="RQX31" s="103"/>
      <c r="RQY31" s="103"/>
      <c r="RQZ31" s="103"/>
      <c r="RRA31" s="103"/>
      <c r="RRB31" s="103"/>
      <c r="RRC31" s="103"/>
      <c r="RRD31" s="103"/>
      <c r="RRE31" s="103"/>
      <c r="RRF31" s="103"/>
      <c r="RRG31" s="103"/>
      <c r="RRH31" s="103"/>
      <c r="RRI31" s="103"/>
      <c r="RRJ31" s="103"/>
      <c r="RRK31" s="103"/>
      <c r="RRL31" s="103"/>
      <c r="RRM31" s="103"/>
      <c r="RRN31" s="103"/>
      <c r="RRO31" s="103"/>
      <c r="RRP31" s="103"/>
      <c r="RRQ31" s="103"/>
      <c r="RRR31" s="103"/>
      <c r="RRS31" s="103"/>
      <c r="RRT31" s="103"/>
      <c r="RRU31" s="103"/>
      <c r="RRV31" s="103"/>
      <c r="RRW31" s="103"/>
      <c r="RRX31" s="103"/>
      <c r="RRY31" s="103"/>
      <c r="RRZ31" s="103"/>
      <c r="RSA31" s="103"/>
      <c r="RSB31" s="103"/>
      <c r="RSC31" s="103"/>
      <c r="RSD31" s="103"/>
      <c r="RSE31" s="103"/>
      <c r="RSF31" s="103"/>
      <c r="RSG31" s="103"/>
      <c r="RSH31" s="103"/>
      <c r="RSI31" s="103"/>
      <c r="RSJ31" s="103"/>
      <c r="RSK31" s="103"/>
      <c r="RSL31" s="103"/>
      <c r="RSM31" s="103"/>
      <c r="RSN31" s="103"/>
      <c r="RSO31" s="103"/>
      <c r="RSP31" s="103"/>
      <c r="RSQ31" s="103"/>
      <c r="RSR31" s="103"/>
      <c r="RSS31" s="103"/>
      <c r="RST31" s="103"/>
      <c r="RSU31" s="103"/>
      <c r="RSV31" s="103"/>
      <c r="RSW31" s="103"/>
      <c r="RSX31" s="103"/>
      <c r="RSY31" s="103"/>
      <c r="RSZ31" s="103"/>
      <c r="RTA31" s="103"/>
      <c r="RTB31" s="103"/>
      <c r="RTC31" s="103"/>
      <c r="RTD31" s="103"/>
      <c r="RTE31" s="103"/>
      <c r="RTF31" s="103"/>
      <c r="RTG31" s="103"/>
      <c r="RTH31" s="103"/>
      <c r="RTI31" s="103"/>
      <c r="RTJ31" s="103"/>
      <c r="RTK31" s="103"/>
      <c r="RTL31" s="103"/>
      <c r="RTM31" s="103"/>
      <c r="RTN31" s="103"/>
      <c r="RTO31" s="103"/>
      <c r="RTP31" s="103"/>
      <c r="RTQ31" s="103"/>
      <c r="RTR31" s="103"/>
      <c r="RTS31" s="103"/>
      <c r="RTT31" s="103"/>
      <c r="RTU31" s="103"/>
      <c r="RTV31" s="103"/>
      <c r="RTW31" s="103"/>
      <c r="RTX31" s="103"/>
      <c r="RTY31" s="103"/>
      <c r="RTZ31" s="103"/>
      <c r="RUA31" s="103"/>
      <c r="RUB31" s="103"/>
      <c r="RUC31" s="103"/>
      <c r="RUD31" s="103"/>
      <c r="RUE31" s="103"/>
      <c r="RUF31" s="103"/>
      <c r="RUG31" s="103"/>
      <c r="RUH31" s="103"/>
      <c r="RUI31" s="103"/>
      <c r="RUJ31" s="103"/>
      <c r="RUK31" s="103"/>
      <c r="RUL31" s="103"/>
      <c r="RUM31" s="103"/>
      <c r="RUN31" s="103"/>
      <c r="RUO31" s="103"/>
      <c r="RUP31" s="103"/>
      <c r="RUQ31" s="103"/>
      <c r="RUR31" s="103"/>
      <c r="RUS31" s="103"/>
      <c r="RUT31" s="103"/>
      <c r="RUU31" s="103"/>
      <c r="RUV31" s="103"/>
      <c r="RUW31" s="103"/>
      <c r="RUX31" s="103"/>
      <c r="RUY31" s="103"/>
      <c r="RUZ31" s="103"/>
      <c r="RVA31" s="103"/>
      <c r="RVB31" s="103"/>
      <c r="RVC31" s="103"/>
      <c r="RVD31" s="103"/>
      <c r="RVE31" s="103"/>
      <c r="RVF31" s="103"/>
      <c r="RVG31" s="103"/>
      <c r="RVH31" s="103"/>
      <c r="RVI31" s="103"/>
      <c r="RVJ31" s="103"/>
      <c r="RVK31" s="103"/>
      <c r="RVL31" s="103"/>
      <c r="RVM31" s="103"/>
      <c r="RVN31" s="103"/>
      <c r="RVO31" s="103"/>
      <c r="RVP31" s="103"/>
      <c r="RVQ31" s="103"/>
      <c r="RVR31" s="103"/>
      <c r="RVS31" s="103"/>
      <c r="RVT31" s="103"/>
      <c r="RVU31" s="103"/>
      <c r="RVV31" s="103"/>
      <c r="RVW31" s="103"/>
      <c r="RVX31" s="103"/>
      <c r="RVY31" s="103"/>
      <c r="RVZ31" s="103"/>
      <c r="RWA31" s="103"/>
      <c r="RWB31" s="103"/>
      <c r="RWC31" s="103"/>
      <c r="RWD31" s="103"/>
      <c r="RWE31" s="103"/>
      <c r="RWF31" s="103"/>
      <c r="RWG31" s="103"/>
      <c r="RWH31" s="103"/>
      <c r="RWI31" s="103"/>
      <c r="RWJ31" s="103"/>
      <c r="RWK31" s="103"/>
      <c r="RWL31" s="103"/>
      <c r="RWM31" s="103"/>
      <c r="RWN31" s="103"/>
      <c r="RWO31" s="103"/>
      <c r="RWP31" s="103"/>
      <c r="RWQ31" s="103"/>
      <c r="RWR31" s="103"/>
      <c r="RWS31" s="103"/>
      <c r="RWT31" s="103"/>
      <c r="RWU31" s="103"/>
      <c r="RWV31" s="103"/>
      <c r="RWW31" s="103"/>
      <c r="RWX31" s="103"/>
      <c r="RWY31" s="103"/>
      <c r="RWZ31" s="103"/>
      <c r="RXA31" s="103"/>
      <c r="RXB31" s="103"/>
      <c r="RXC31" s="103"/>
      <c r="RXD31" s="103"/>
      <c r="RXE31" s="103"/>
      <c r="RXF31" s="103"/>
      <c r="RXG31" s="103"/>
      <c r="RXH31" s="103"/>
      <c r="RXI31" s="103"/>
      <c r="RXJ31" s="103"/>
      <c r="RXK31" s="103"/>
      <c r="RXL31" s="103"/>
      <c r="RXM31" s="103"/>
      <c r="RXN31" s="103"/>
      <c r="RXO31" s="103"/>
      <c r="RXP31" s="103"/>
      <c r="RXQ31" s="103"/>
      <c r="RXR31" s="103"/>
      <c r="RXS31" s="103"/>
      <c r="RXT31" s="103"/>
      <c r="RXU31" s="103"/>
      <c r="RXV31" s="103"/>
      <c r="RXW31" s="103"/>
      <c r="RXX31" s="103"/>
      <c r="RXY31" s="103"/>
      <c r="RXZ31" s="103"/>
      <c r="RYA31" s="103"/>
      <c r="RYB31" s="103"/>
      <c r="RYC31" s="103"/>
      <c r="RYD31" s="103"/>
      <c r="RYE31" s="103"/>
      <c r="RYF31" s="103"/>
      <c r="RYG31" s="103"/>
      <c r="RYH31" s="103"/>
      <c r="RYI31" s="103"/>
      <c r="RYJ31" s="103"/>
      <c r="RYK31" s="103"/>
      <c r="RYL31" s="103"/>
      <c r="RYM31" s="103"/>
      <c r="RYN31" s="103"/>
      <c r="RYO31" s="103"/>
      <c r="RYP31" s="103"/>
      <c r="RYQ31" s="103"/>
      <c r="RYR31" s="103"/>
      <c r="RYS31" s="103"/>
      <c r="RYT31" s="103"/>
      <c r="RYU31" s="103"/>
      <c r="RYV31" s="103"/>
      <c r="RYW31" s="103"/>
      <c r="RYX31" s="103"/>
      <c r="RYY31" s="103"/>
      <c r="RYZ31" s="103"/>
      <c r="RZA31" s="103"/>
      <c r="RZB31" s="103"/>
      <c r="RZC31" s="103"/>
      <c r="RZD31" s="103"/>
      <c r="RZE31" s="103"/>
      <c r="RZF31" s="103"/>
      <c r="RZG31" s="103"/>
      <c r="RZH31" s="103"/>
      <c r="RZI31" s="103"/>
      <c r="RZJ31" s="103"/>
      <c r="RZK31" s="103"/>
      <c r="RZL31" s="103"/>
      <c r="RZM31" s="103"/>
      <c r="RZN31" s="103"/>
      <c r="RZO31" s="103"/>
      <c r="RZP31" s="103"/>
      <c r="RZQ31" s="103"/>
      <c r="RZR31" s="103"/>
      <c r="RZS31" s="103"/>
      <c r="RZT31" s="103"/>
      <c r="RZU31" s="103"/>
      <c r="RZV31" s="103"/>
      <c r="RZW31" s="103"/>
      <c r="RZX31" s="103"/>
      <c r="RZY31" s="103"/>
      <c r="RZZ31" s="103"/>
      <c r="SAA31" s="103"/>
      <c r="SAB31" s="103"/>
      <c r="SAC31" s="103"/>
      <c r="SAD31" s="103"/>
      <c r="SAE31" s="103"/>
      <c r="SAF31" s="103"/>
      <c r="SAG31" s="103"/>
      <c r="SAH31" s="103"/>
      <c r="SAI31" s="103"/>
      <c r="SAJ31" s="103"/>
      <c r="SAK31" s="103"/>
      <c r="SAL31" s="103"/>
      <c r="SAM31" s="103"/>
      <c r="SAN31" s="103"/>
      <c r="SAO31" s="103"/>
      <c r="SAP31" s="103"/>
      <c r="SAQ31" s="103"/>
      <c r="SAR31" s="103"/>
      <c r="SAS31" s="103"/>
      <c r="SAT31" s="103"/>
      <c r="SAU31" s="103"/>
      <c r="SAV31" s="103"/>
      <c r="SAW31" s="103"/>
      <c r="SAX31" s="103"/>
      <c r="SAY31" s="103"/>
      <c r="SAZ31" s="103"/>
      <c r="SBA31" s="103"/>
      <c r="SBB31" s="103"/>
      <c r="SBC31" s="103"/>
      <c r="SBD31" s="103"/>
      <c r="SBE31" s="103"/>
      <c r="SBF31" s="103"/>
      <c r="SBG31" s="103"/>
      <c r="SBH31" s="103"/>
      <c r="SBI31" s="103"/>
      <c r="SBJ31" s="103"/>
      <c r="SBK31" s="103"/>
      <c r="SBL31" s="103"/>
      <c r="SBM31" s="103"/>
      <c r="SBN31" s="103"/>
      <c r="SBO31" s="103"/>
      <c r="SBP31" s="103"/>
      <c r="SBQ31" s="103"/>
      <c r="SBR31" s="103"/>
      <c r="SBS31" s="103"/>
      <c r="SBT31" s="103"/>
      <c r="SBU31" s="103"/>
      <c r="SBV31" s="103"/>
      <c r="SBW31" s="103"/>
      <c r="SBX31" s="103"/>
      <c r="SBY31" s="103"/>
      <c r="SBZ31" s="103"/>
      <c r="SCA31" s="103"/>
      <c r="SCB31" s="103"/>
      <c r="SCC31" s="103"/>
      <c r="SCD31" s="103"/>
      <c r="SCE31" s="103"/>
      <c r="SCF31" s="103"/>
      <c r="SCG31" s="103"/>
      <c r="SCH31" s="103"/>
      <c r="SCI31" s="103"/>
      <c r="SCJ31" s="103"/>
      <c r="SCK31" s="103"/>
      <c r="SCL31" s="103"/>
      <c r="SCM31" s="103"/>
      <c r="SCN31" s="103"/>
      <c r="SCO31" s="103"/>
      <c r="SCP31" s="103"/>
      <c r="SCQ31" s="103"/>
      <c r="SCR31" s="103"/>
      <c r="SCS31" s="103"/>
      <c r="SCT31" s="103"/>
      <c r="SCU31" s="103"/>
      <c r="SCV31" s="103"/>
      <c r="SCW31" s="103"/>
      <c r="SCX31" s="103"/>
      <c r="SCY31" s="103"/>
      <c r="SCZ31" s="103"/>
      <c r="SDA31" s="103"/>
      <c r="SDB31" s="103"/>
      <c r="SDC31" s="103"/>
      <c r="SDD31" s="103"/>
      <c r="SDE31" s="103"/>
      <c r="SDF31" s="103"/>
      <c r="SDG31" s="103"/>
      <c r="SDH31" s="103"/>
      <c r="SDI31" s="103"/>
      <c r="SDJ31" s="103"/>
      <c r="SDK31" s="103"/>
      <c r="SDL31" s="103"/>
      <c r="SDM31" s="103"/>
      <c r="SDN31" s="103"/>
      <c r="SDO31" s="103"/>
      <c r="SDP31" s="103"/>
      <c r="SDQ31" s="103"/>
      <c r="SDR31" s="103"/>
      <c r="SDS31" s="103"/>
      <c r="SDT31" s="103"/>
      <c r="SDU31" s="103"/>
      <c r="SDV31" s="103"/>
      <c r="SDW31" s="103"/>
      <c r="SDX31" s="103"/>
      <c r="SDY31" s="103"/>
      <c r="SDZ31" s="103"/>
      <c r="SEA31" s="103"/>
      <c r="SEB31" s="103"/>
      <c r="SEC31" s="103"/>
      <c r="SED31" s="103"/>
      <c r="SEE31" s="103"/>
      <c r="SEF31" s="103"/>
      <c r="SEG31" s="103"/>
      <c r="SEH31" s="103"/>
      <c r="SEI31" s="103"/>
      <c r="SEJ31" s="103"/>
      <c r="SEK31" s="103"/>
      <c r="SEL31" s="103"/>
      <c r="SEM31" s="103"/>
      <c r="SEN31" s="103"/>
      <c r="SEO31" s="103"/>
      <c r="SEP31" s="103"/>
      <c r="SEQ31" s="103"/>
      <c r="SER31" s="103"/>
      <c r="SES31" s="103"/>
      <c r="SET31" s="103"/>
      <c r="SEU31" s="103"/>
      <c r="SEV31" s="103"/>
      <c r="SEW31" s="103"/>
      <c r="SEX31" s="103"/>
      <c r="SEY31" s="103"/>
      <c r="SEZ31" s="103"/>
      <c r="SFA31" s="103"/>
      <c r="SFB31" s="103"/>
      <c r="SFC31" s="103"/>
      <c r="SFD31" s="103"/>
      <c r="SFE31" s="103"/>
      <c r="SFF31" s="103"/>
      <c r="SFG31" s="103"/>
      <c r="SFH31" s="103"/>
      <c r="SFI31" s="103"/>
      <c r="SFJ31" s="103"/>
      <c r="SFK31" s="103"/>
      <c r="SFL31" s="103"/>
      <c r="SFM31" s="103"/>
      <c r="SFN31" s="103"/>
      <c r="SFO31" s="103"/>
      <c r="SFP31" s="103"/>
      <c r="SFQ31" s="103"/>
      <c r="SFR31" s="103"/>
      <c r="SFS31" s="103"/>
      <c r="SFT31" s="103"/>
      <c r="SFU31" s="103"/>
      <c r="SFV31" s="103"/>
      <c r="SFW31" s="103"/>
      <c r="SFX31" s="103"/>
      <c r="SFY31" s="103"/>
      <c r="SFZ31" s="103"/>
      <c r="SGA31" s="103"/>
      <c r="SGB31" s="103"/>
      <c r="SGC31" s="103"/>
      <c r="SGD31" s="103"/>
      <c r="SGE31" s="103"/>
      <c r="SGF31" s="103"/>
      <c r="SGG31" s="103"/>
      <c r="SGH31" s="103"/>
      <c r="SGI31" s="103"/>
      <c r="SGJ31" s="103"/>
      <c r="SGK31" s="103"/>
      <c r="SGL31" s="103"/>
      <c r="SGM31" s="103"/>
      <c r="SGN31" s="103"/>
      <c r="SGO31" s="103"/>
      <c r="SGP31" s="103"/>
      <c r="SGQ31" s="103"/>
      <c r="SGR31" s="103"/>
      <c r="SGS31" s="103"/>
      <c r="SGT31" s="103"/>
      <c r="SGU31" s="103"/>
      <c r="SGV31" s="103"/>
      <c r="SGW31" s="103"/>
      <c r="SGX31" s="103"/>
      <c r="SGY31" s="103"/>
      <c r="SGZ31" s="103"/>
      <c r="SHA31" s="103"/>
      <c r="SHB31" s="103"/>
      <c r="SHC31" s="103"/>
      <c r="SHD31" s="103"/>
      <c r="SHE31" s="103"/>
      <c r="SHF31" s="103"/>
      <c r="SHG31" s="103"/>
      <c r="SHH31" s="103"/>
      <c r="SHI31" s="103"/>
      <c r="SHJ31" s="103"/>
      <c r="SHK31" s="103"/>
      <c r="SHL31" s="103"/>
      <c r="SHM31" s="103"/>
      <c r="SHN31" s="103"/>
      <c r="SHO31" s="103"/>
      <c r="SHP31" s="103"/>
      <c r="SHQ31" s="103"/>
      <c r="SHR31" s="103"/>
      <c r="SHS31" s="103"/>
      <c r="SHT31" s="103"/>
      <c r="SHU31" s="103"/>
      <c r="SHV31" s="103"/>
      <c r="SHW31" s="103"/>
      <c r="SHX31" s="103"/>
      <c r="SHY31" s="103"/>
      <c r="SHZ31" s="103"/>
      <c r="SIA31" s="103"/>
      <c r="SIB31" s="103"/>
      <c r="SIC31" s="103"/>
      <c r="SID31" s="103"/>
      <c r="SIE31" s="103"/>
      <c r="SIF31" s="103"/>
      <c r="SIG31" s="103"/>
      <c r="SIH31" s="103"/>
      <c r="SII31" s="103"/>
      <c r="SIJ31" s="103"/>
      <c r="SIK31" s="103"/>
      <c r="SIL31" s="103"/>
      <c r="SIM31" s="103"/>
      <c r="SIN31" s="103"/>
      <c r="SIO31" s="103"/>
      <c r="SIP31" s="103"/>
      <c r="SIQ31" s="103"/>
      <c r="SIR31" s="103"/>
      <c r="SIS31" s="103"/>
      <c r="SIT31" s="103"/>
      <c r="SIU31" s="103"/>
      <c r="SIV31" s="103"/>
      <c r="SIW31" s="103"/>
      <c r="SIX31" s="103"/>
      <c r="SIY31" s="103"/>
      <c r="SIZ31" s="103"/>
      <c r="SJA31" s="103"/>
      <c r="SJB31" s="103"/>
      <c r="SJC31" s="103"/>
      <c r="SJD31" s="103"/>
      <c r="SJE31" s="103"/>
      <c r="SJF31" s="103"/>
      <c r="SJG31" s="103"/>
      <c r="SJH31" s="103"/>
      <c r="SJI31" s="103"/>
      <c r="SJJ31" s="103"/>
      <c r="SJK31" s="103"/>
      <c r="SJL31" s="103"/>
      <c r="SJM31" s="103"/>
      <c r="SJN31" s="103"/>
      <c r="SJO31" s="103"/>
      <c r="SJP31" s="103"/>
      <c r="SJQ31" s="103"/>
      <c r="SJR31" s="103"/>
      <c r="SJS31" s="103"/>
      <c r="SJT31" s="103"/>
      <c r="SJU31" s="103"/>
      <c r="SJV31" s="103"/>
      <c r="SJW31" s="103"/>
      <c r="SJX31" s="103"/>
      <c r="SJY31" s="103"/>
      <c r="SJZ31" s="103"/>
      <c r="SKA31" s="103"/>
      <c r="SKB31" s="103"/>
      <c r="SKC31" s="103"/>
      <c r="SKD31" s="103"/>
      <c r="SKE31" s="103"/>
      <c r="SKF31" s="103"/>
      <c r="SKG31" s="103"/>
      <c r="SKH31" s="103"/>
      <c r="SKI31" s="103"/>
      <c r="SKJ31" s="103"/>
      <c r="SKK31" s="103"/>
      <c r="SKL31" s="103"/>
      <c r="SKM31" s="103"/>
      <c r="SKN31" s="103"/>
      <c r="SKO31" s="103"/>
      <c r="SKP31" s="103"/>
      <c r="SKQ31" s="103"/>
      <c r="SKR31" s="103"/>
      <c r="SKS31" s="103"/>
      <c r="SKT31" s="103"/>
      <c r="SKU31" s="103"/>
      <c r="SKV31" s="103"/>
      <c r="SKW31" s="103"/>
      <c r="SKX31" s="103"/>
      <c r="SKY31" s="103"/>
      <c r="SKZ31" s="103"/>
      <c r="SLA31" s="103"/>
      <c r="SLB31" s="103"/>
      <c r="SLC31" s="103"/>
      <c r="SLD31" s="103"/>
      <c r="SLE31" s="103"/>
      <c r="SLF31" s="103"/>
      <c r="SLG31" s="103"/>
      <c r="SLH31" s="103"/>
      <c r="SLI31" s="103"/>
      <c r="SLJ31" s="103"/>
      <c r="SLK31" s="103"/>
      <c r="SLL31" s="103"/>
      <c r="SLM31" s="103"/>
      <c r="SLN31" s="103"/>
      <c r="SLO31" s="103"/>
      <c r="SLP31" s="103"/>
      <c r="SLQ31" s="103"/>
      <c r="SLR31" s="103"/>
      <c r="SLS31" s="103"/>
      <c r="SLT31" s="103"/>
      <c r="SLU31" s="103"/>
      <c r="SLV31" s="103"/>
      <c r="SLW31" s="103"/>
      <c r="SLX31" s="103"/>
      <c r="SLY31" s="103"/>
      <c r="SLZ31" s="103"/>
      <c r="SMA31" s="103"/>
      <c r="SMB31" s="103"/>
      <c r="SMC31" s="103"/>
      <c r="SMD31" s="103"/>
      <c r="SME31" s="103"/>
      <c r="SMF31" s="103"/>
      <c r="SMG31" s="103"/>
      <c r="SMH31" s="103"/>
      <c r="SMI31" s="103"/>
      <c r="SMJ31" s="103"/>
      <c r="SMK31" s="103"/>
      <c r="SML31" s="103"/>
      <c r="SMM31" s="103"/>
      <c r="SMN31" s="103"/>
      <c r="SMO31" s="103"/>
      <c r="SMP31" s="103"/>
      <c r="SMQ31" s="103"/>
      <c r="SMR31" s="103"/>
      <c r="SMS31" s="103"/>
      <c r="SMT31" s="103"/>
      <c r="SMU31" s="103"/>
      <c r="SMV31" s="103"/>
      <c r="SMW31" s="103"/>
      <c r="SMX31" s="103"/>
      <c r="SMY31" s="103"/>
      <c r="SMZ31" s="103"/>
      <c r="SNA31" s="103"/>
      <c r="SNB31" s="103"/>
      <c r="SNC31" s="103"/>
      <c r="SND31" s="103"/>
      <c r="SNE31" s="103"/>
      <c r="SNF31" s="103"/>
      <c r="SNG31" s="103"/>
      <c r="SNH31" s="103"/>
      <c r="SNI31" s="103"/>
      <c r="SNJ31" s="103"/>
      <c r="SNK31" s="103"/>
      <c r="SNL31" s="103"/>
      <c r="SNM31" s="103"/>
      <c r="SNN31" s="103"/>
      <c r="SNO31" s="103"/>
      <c r="SNP31" s="103"/>
      <c r="SNQ31" s="103"/>
      <c r="SNR31" s="103"/>
      <c r="SNS31" s="103"/>
      <c r="SNT31" s="103"/>
      <c r="SNU31" s="103"/>
      <c r="SNV31" s="103"/>
      <c r="SNW31" s="103"/>
      <c r="SNX31" s="103"/>
      <c r="SNY31" s="103"/>
      <c r="SNZ31" s="103"/>
      <c r="SOA31" s="103"/>
      <c r="SOB31" s="103"/>
      <c r="SOC31" s="103"/>
      <c r="SOD31" s="103"/>
      <c r="SOE31" s="103"/>
      <c r="SOF31" s="103"/>
      <c r="SOG31" s="103"/>
      <c r="SOH31" s="103"/>
      <c r="SOI31" s="103"/>
      <c r="SOJ31" s="103"/>
      <c r="SOK31" s="103"/>
      <c r="SOL31" s="103"/>
      <c r="SOM31" s="103"/>
      <c r="SON31" s="103"/>
      <c r="SOO31" s="103"/>
      <c r="SOP31" s="103"/>
      <c r="SOQ31" s="103"/>
      <c r="SOR31" s="103"/>
      <c r="SOS31" s="103"/>
      <c r="SOT31" s="103"/>
      <c r="SOU31" s="103"/>
      <c r="SOV31" s="103"/>
      <c r="SOW31" s="103"/>
      <c r="SOX31" s="103"/>
      <c r="SOY31" s="103"/>
      <c r="SOZ31" s="103"/>
      <c r="SPA31" s="103"/>
      <c r="SPB31" s="103"/>
      <c r="SPC31" s="103"/>
      <c r="SPD31" s="103"/>
      <c r="SPE31" s="103"/>
      <c r="SPF31" s="103"/>
      <c r="SPG31" s="103"/>
      <c r="SPH31" s="103"/>
      <c r="SPI31" s="103"/>
      <c r="SPJ31" s="103"/>
      <c r="SPK31" s="103"/>
      <c r="SPL31" s="103"/>
      <c r="SPM31" s="103"/>
      <c r="SPN31" s="103"/>
      <c r="SPO31" s="103"/>
      <c r="SPP31" s="103"/>
      <c r="SPQ31" s="103"/>
      <c r="SPR31" s="103"/>
      <c r="SPS31" s="103"/>
      <c r="SPT31" s="103"/>
      <c r="SPU31" s="103"/>
      <c r="SPV31" s="103"/>
      <c r="SPW31" s="103"/>
      <c r="SPX31" s="103"/>
      <c r="SPY31" s="103"/>
      <c r="SPZ31" s="103"/>
      <c r="SQA31" s="103"/>
      <c r="SQB31" s="103"/>
      <c r="SQC31" s="103"/>
      <c r="SQD31" s="103"/>
      <c r="SQE31" s="103"/>
      <c r="SQF31" s="103"/>
      <c r="SQG31" s="103"/>
      <c r="SQH31" s="103"/>
      <c r="SQI31" s="103"/>
      <c r="SQJ31" s="103"/>
      <c r="SQK31" s="103"/>
      <c r="SQL31" s="103"/>
      <c r="SQM31" s="103"/>
      <c r="SQN31" s="103"/>
      <c r="SQO31" s="103"/>
      <c r="SQP31" s="103"/>
      <c r="SQQ31" s="103"/>
      <c r="SQR31" s="103"/>
      <c r="SQS31" s="103"/>
      <c r="SQT31" s="103"/>
      <c r="SQU31" s="103"/>
      <c r="SQV31" s="103"/>
      <c r="SQW31" s="103"/>
      <c r="SQX31" s="103"/>
      <c r="SQY31" s="103"/>
      <c r="SQZ31" s="103"/>
      <c r="SRA31" s="103"/>
      <c r="SRB31" s="103"/>
      <c r="SRC31" s="103"/>
      <c r="SRD31" s="103"/>
      <c r="SRE31" s="103"/>
      <c r="SRF31" s="103"/>
      <c r="SRG31" s="103"/>
      <c r="SRH31" s="103"/>
      <c r="SRI31" s="103"/>
      <c r="SRJ31" s="103"/>
      <c r="SRK31" s="103"/>
      <c r="SRL31" s="103"/>
      <c r="SRM31" s="103"/>
      <c r="SRN31" s="103"/>
      <c r="SRO31" s="103"/>
      <c r="SRP31" s="103"/>
      <c r="SRQ31" s="103"/>
      <c r="SRR31" s="103"/>
      <c r="SRS31" s="103"/>
      <c r="SRT31" s="103"/>
      <c r="SRU31" s="103"/>
      <c r="SRV31" s="103"/>
      <c r="SRW31" s="103"/>
      <c r="SRX31" s="103"/>
      <c r="SRY31" s="103"/>
      <c r="SRZ31" s="103"/>
      <c r="SSA31" s="103"/>
      <c r="SSB31" s="103"/>
      <c r="SSC31" s="103"/>
      <c r="SSD31" s="103"/>
      <c r="SSE31" s="103"/>
      <c r="SSF31" s="103"/>
      <c r="SSG31" s="103"/>
      <c r="SSH31" s="103"/>
      <c r="SSI31" s="103"/>
      <c r="SSJ31" s="103"/>
      <c r="SSK31" s="103"/>
      <c r="SSL31" s="103"/>
      <c r="SSM31" s="103"/>
      <c r="SSN31" s="103"/>
      <c r="SSO31" s="103"/>
      <c r="SSP31" s="103"/>
      <c r="SSQ31" s="103"/>
      <c r="SSR31" s="103"/>
      <c r="SSS31" s="103"/>
      <c r="SST31" s="103"/>
      <c r="SSU31" s="103"/>
      <c r="SSV31" s="103"/>
      <c r="SSW31" s="103"/>
      <c r="SSX31" s="103"/>
      <c r="SSY31" s="103"/>
      <c r="SSZ31" s="103"/>
      <c r="STA31" s="103"/>
      <c r="STB31" s="103"/>
      <c r="STC31" s="103"/>
      <c r="STD31" s="103"/>
      <c r="STE31" s="103"/>
      <c r="STF31" s="103"/>
      <c r="STG31" s="103"/>
      <c r="STH31" s="103"/>
      <c r="STI31" s="103"/>
      <c r="STJ31" s="103"/>
      <c r="STK31" s="103"/>
      <c r="STL31" s="103"/>
      <c r="STM31" s="103"/>
      <c r="STN31" s="103"/>
      <c r="STO31" s="103"/>
      <c r="STP31" s="103"/>
      <c r="STQ31" s="103"/>
      <c r="STR31" s="103"/>
      <c r="STS31" s="103"/>
      <c r="STT31" s="103"/>
      <c r="STU31" s="103"/>
      <c r="STV31" s="103"/>
      <c r="STW31" s="103"/>
      <c r="STX31" s="103"/>
      <c r="STY31" s="103"/>
      <c r="STZ31" s="103"/>
      <c r="SUA31" s="103"/>
      <c r="SUB31" s="103"/>
      <c r="SUC31" s="103"/>
      <c r="SUD31" s="103"/>
      <c r="SUE31" s="103"/>
      <c r="SUF31" s="103"/>
      <c r="SUG31" s="103"/>
      <c r="SUH31" s="103"/>
      <c r="SUI31" s="103"/>
      <c r="SUJ31" s="103"/>
      <c r="SUK31" s="103"/>
      <c r="SUL31" s="103"/>
      <c r="SUM31" s="103"/>
      <c r="SUN31" s="103"/>
      <c r="SUO31" s="103"/>
      <c r="SUP31" s="103"/>
      <c r="SUQ31" s="103"/>
      <c r="SUR31" s="103"/>
      <c r="SUS31" s="103"/>
      <c r="SUT31" s="103"/>
      <c r="SUU31" s="103"/>
      <c r="SUV31" s="103"/>
      <c r="SUW31" s="103"/>
      <c r="SUX31" s="103"/>
      <c r="SUY31" s="103"/>
      <c r="SUZ31" s="103"/>
      <c r="SVA31" s="103"/>
      <c r="SVB31" s="103"/>
      <c r="SVC31" s="103"/>
      <c r="SVD31" s="103"/>
      <c r="SVE31" s="103"/>
      <c r="SVF31" s="103"/>
      <c r="SVG31" s="103"/>
      <c r="SVH31" s="103"/>
      <c r="SVI31" s="103"/>
      <c r="SVJ31" s="103"/>
      <c r="SVK31" s="103"/>
      <c r="SVL31" s="103"/>
      <c r="SVM31" s="103"/>
      <c r="SVN31" s="103"/>
      <c r="SVO31" s="103"/>
      <c r="SVP31" s="103"/>
      <c r="SVQ31" s="103"/>
      <c r="SVR31" s="103"/>
      <c r="SVS31" s="103"/>
      <c r="SVT31" s="103"/>
      <c r="SVU31" s="103"/>
      <c r="SVV31" s="103"/>
      <c r="SVW31" s="103"/>
      <c r="SVX31" s="103"/>
      <c r="SVY31" s="103"/>
      <c r="SVZ31" s="103"/>
      <c r="SWA31" s="103"/>
      <c r="SWB31" s="103"/>
      <c r="SWC31" s="103"/>
      <c r="SWD31" s="103"/>
      <c r="SWE31" s="103"/>
      <c r="SWF31" s="103"/>
      <c r="SWG31" s="103"/>
      <c r="SWH31" s="103"/>
      <c r="SWI31" s="103"/>
      <c r="SWJ31" s="103"/>
      <c r="SWK31" s="103"/>
      <c r="SWL31" s="103"/>
      <c r="SWM31" s="103"/>
      <c r="SWN31" s="103"/>
      <c r="SWO31" s="103"/>
      <c r="SWP31" s="103"/>
      <c r="SWQ31" s="103"/>
      <c r="SWR31" s="103"/>
      <c r="SWS31" s="103"/>
      <c r="SWT31" s="103"/>
      <c r="SWU31" s="103"/>
      <c r="SWV31" s="103"/>
      <c r="SWW31" s="103"/>
      <c r="SWX31" s="103"/>
      <c r="SWY31" s="103"/>
      <c r="SWZ31" s="103"/>
      <c r="SXA31" s="103"/>
      <c r="SXB31" s="103"/>
      <c r="SXC31" s="103"/>
      <c r="SXD31" s="103"/>
      <c r="SXE31" s="103"/>
      <c r="SXF31" s="103"/>
      <c r="SXG31" s="103"/>
      <c r="SXH31" s="103"/>
      <c r="SXI31" s="103"/>
      <c r="SXJ31" s="103"/>
      <c r="SXK31" s="103"/>
      <c r="SXL31" s="103"/>
      <c r="SXM31" s="103"/>
      <c r="SXN31" s="103"/>
      <c r="SXO31" s="103"/>
      <c r="SXP31" s="103"/>
      <c r="SXQ31" s="103"/>
      <c r="SXR31" s="103"/>
      <c r="SXS31" s="103"/>
      <c r="SXT31" s="103"/>
      <c r="SXU31" s="103"/>
      <c r="SXV31" s="103"/>
      <c r="SXW31" s="103"/>
      <c r="SXX31" s="103"/>
      <c r="SXY31" s="103"/>
      <c r="SXZ31" s="103"/>
      <c r="SYA31" s="103"/>
      <c r="SYB31" s="103"/>
      <c r="SYC31" s="103"/>
      <c r="SYD31" s="103"/>
      <c r="SYE31" s="103"/>
      <c r="SYF31" s="103"/>
      <c r="SYG31" s="103"/>
      <c r="SYH31" s="103"/>
      <c r="SYI31" s="103"/>
      <c r="SYJ31" s="103"/>
      <c r="SYK31" s="103"/>
      <c r="SYL31" s="103"/>
      <c r="SYM31" s="103"/>
      <c r="SYN31" s="103"/>
      <c r="SYO31" s="103"/>
      <c r="SYP31" s="103"/>
      <c r="SYQ31" s="103"/>
      <c r="SYR31" s="103"/>
      <c r="SYS31" s="103"/>
      <c r="SYT31" s="103"/>
      <c r="SYU31" s="103"/>
      <c r="SYV31" s="103"/>
      <c r="SYW31" s="103"/>
      <c r="SYX31" s="103"/>
      <c r="SYY31" s="103"/>
      <c r="SYZ31" s="103"/>
      <c r="SZA31" s="103"/>
      <c r="SZB31" s="103"/>
      <c r="SZC31" s="103"/>
      <c r="SZD31" s="103"/>
      <c r="SZE31" s="103"/>
      <c r="SZF31" s="103"/>
      <c r="SZG31" s="103"/>
      <c r="SZH31" s="103"/>
      <c r="SZI31" s="103"/>
      <c r="SZJ31" s="103"/>
      <c r="SZK31" s="103"/>
      <c r="SZL31" s="103"/>
      <c r="SZM31" s="103"/>
      <c r="SZN31" s="103"/>
      <c r="SZO31" s="103"/>
      <c r="SZP31" s="103"/>
      <c r="SZQ31" s="103"/>
      <c r="SZR31" s="103"/>
      <c r="SZS31" s="103"/>
      <c r="SZT31" s="103"/>
      <c r="SZU31" s="103"/>
      <c r="SZV31" s="103"/>
      <c r="SZW31" s="103"/>
      <c r="SZX31" s="103"/>
      <c r="SZY31" s="103"/>
      <c r="SZZ31" s="103"/>
      <c r="TAA31" s="103"/>
      <c r="TAB31" s="103"/>
      <c r="TAC31" s="103"/>
      <c r="TAD31" s="103"/>
      <c r="TAE31" s="103"/>
      <c r="TAF31" s="103"/>
      <c r="TAG31" s="103"/>
      <c r="TAH31" s="103"/>
      <c r="TAI31" s="103"/>
      <c r="TAJ31" s="103"/>
      <c r="TAK31" s="103"/>
      <c r="TAL31" s="103"/>
      <c r="TAM31" s="103"/>
      <c r="TAN31" s="103"/>
      <c r="TAO31" s="103"/>
      <c r="TAP31" s="103"/>
      <c r="TAQ31" s="103"/>
      <c r="TAR31" s="103"/>
      <c r="TAS31" s="103"/>
      <c r="TAT31" s="103"/>
      <c r="TAU31" s="103"/>
      <c r="TAV31" s="103"/>
      <c r="TAW31" s="103"/>
      <c r="TAX31" s="103"/>
      <c r="TAY31" s="103"/>
      <c r="TAZ31" s="103"/>
      <c r="TBA31" s="103"/>
      <c r="TBB31" s="103"/>
      <c r="TBC31" s="103"/>
      <c r="TBD31" s="103"/>
      <c r="TBE31" s="103"/>
      <c r="TBF31" s="103"/>
      <c r="TBG31" s="103"/>
      <c r="TBH31" s="103"/>
      <c r="TBI31" s="103"/>
      <c r="TBJ31" s="103"/>
      <c r="TBK31" s="103"/>
      <c r="TBL31" s="103"/>
      <c r="TBM31" s="103"/>
      <c r="TBN31" s="103"/>
      <c r="TBO31" s="103"/>
      <c r="TBP31" s="103"/>
      <c r="TBQ31" s="103"/>
      <c r="TBR31" s="103"/>
      <c r="TBS31" s="103"/>
      <c r="TBT31" s="103"/>
      <c r="TBU31" s="103"/>
      <c r="TBV31" s="103"/>
      <c r="TBW31" s="103"/>
      <c r="TBX31" s="103"/>
      <c r="TBY31" s="103"/>
      <c r="TBZ31" s="103"/>
      <c r="TCA31" s="103"/>
      <c r="TCB31" s="103"/>
      <c r="TCC31" s="103"/>
      <c r="TCD31" s="103"/>
      <c r="TCE31" s="103"/>
      <c r="TCF31" s="103"/>
      <c r="TCG31" s="103"/>
      <c r="TCH31" s="103"/>
      <c r="TCI31" s="103"/>
      <c r="TCJ31" s="103"/>
      <c r="TCK31" s="103"/>
      <c r="TCL31" s="103"/>
      <c r="TCM31" s="103"/>
      <c r="TCN31" s="103"/>
      <c r="TCO31" s="103"/>
      <c r="TCP31" s="103"/>
      <c r="TCQ31" s="103"/>
      <c r="TCR31" s="103"/>
      <c r="TCS31" s="103"/>
      <c r="TCT31" s="103"/>
      <c r="TCU31" s="103"/>
      <c r="TCV31" s="103"/>
      <c r="TCW31" s="103"/>
      <c r="TCX31" s="103"/>
      <c r="TCY31" s="103"/>
      <c r="TCZ31" s="103"/>
      <c r="TDA31" s="103"/>
      <c r="TDB31" s="103"/>
      <c r="TDC31" s="103"/>
      <c r="TDD31" s="103"/>
      <c r="TDE31" s="103"/>
      <c r="TDF31" s="103"/>
      <c r="TDG31" s="103"/>
      <c r="TDH31" s="103"/>
      <c r="TDI31" s="103"/>
      <c r="TDJ31" s="103"/>
      <c r="TDK31" s="103"/>
      <c r="TDL31" s="103"/>
      <c r="TDM31" s="103"/>
      <c r="TDN31" s="103"/>
      <c r="TDO31" s="103"/>
      <c r="TDP31" s="103"/>
      <c r="TDQ31" s="103"/>
      <c r="TDR31" s="103"/>
      <c r="TDS31" s="103"/>
      <c r="TDT31" s="103"/>
      <c r="TDU31" s="103"/>
      <c r="TDV31" s="103"/>
      <c r="TDW31" s="103"/>
      <c r="TDX31" s="103"/>
      <c r="TDY31" s="103"/>
      <c r="TDZ31" s="103"/>
      <c r="TEA31" s="103"/>
      <c r="TEB31" s="103"/>
      <c r="TEC31" s="103"/>
      <c r="TED31" s="103"/>
      <c r="TEE31" s="103"/>
      <c r="TEF31" s="103"/>
      <c r="TEG31" s="103"/>
      <c r="TEH31" s="103"/>
      <c r="TEI31" s="103"/>
      <c r="TEJ31" s="103"/>
      <c r="TEK31" s="103"/>
      <c r="TEL31" s="103"/>
      <c r="TEM31" s="103"/>
      <c r="TEN31" s="103"/>
      <c r="TEO31" s="103"/>
      <c r="TEP31" s="103"/>
      <c r="TEQ31" s="103"/>
      <c r="TER31" s="103"/>
      <c r="TES31" s="103"/>
      <c r="TET31" s="103"/>
      <c r="TEU31" s="103"/>
      <c r="TEV31" s="103"/>
      <c r="TEW31" s="103"/>
      <c r="TEX31" s="103"/>
      <c r="TEY31" s="103"/>
      <c r="TEZ31" s="103"/>
      <c r="TFA31" s="103"/>
      <c r="TFB31" s="103"/>
      <c r="TFC31" s="103"/>
      <c r="TFD31" s="103"/>
      <c r="TFE31" s="103"/>
      <c r="TFF31" s="103"/>
      <c r="TFG31" s="103"/>
      <c r="TFH31" s="103"/>
      <c r="TFI31" s="103"/>
      <c r="TFJ31" s="103"/>
      <c r="TFK31" s="103"/>
      <c r="TFL31" s="103"/>
      <c r="TFM31" s="103"/>
      <c r="TFN31" s="103"/>
      <c r="TFO31" s="103"/>
      <c r="TFP31" s="103"/>
      <c r="TFQ31" s="103"/>
      <c r="TFR31" s="103"/>
      <c r="TFS31" s="103"/>
      <c r="TFT31" s="103"/>
      <c r="TFU31" s="103"/>
      <c r="TFV31" s="103"/>
      <c r="TFW31" s="103"/>
      <c r="TFX31" s="103"/>
      <c r="TFY31" s="103"/>
      <c r="TFZ31" s="103"/>
      <c r="TGA31" s="103"/>
      <c r="TGB31" s="103"/>
      <c r="TGC31" s="103"/>
      <c r="TGD31" s="103"/>
      <c r="TGE31" s="103"/>
      <c r="TGF31" s="103"/>
      <c r="TGG31" s="103"/>
      <c r="TGH31" s="103"/>
      <c r="TGI31" s="103"/>
      <c r="TGJ31" s="103"/>
      <c r="TGK31" s="103"/>
      <c r="TGL31" s="103"/>
      <c r="TGM31" s="103"/>
      <c r="TGN31" s="103"/>
      <c r="TGO31" s="103"/>
      <c r="TGP31" s="103"/>
      <c r="TGQ31" s="103"/>
      <c r="TGR31" s="103"/>
      <c r="TGS31" s="103"/>
      <c r="TGT31" s="103"/>
      <c r="TGU31" s="103"/>
      <c r="TGV31" s="103"/>
      <c r="TGW31" s="103"/>
      <c r="TGX31" s="103"/>
      <c r="TGY31" s="103"/>
      <c r="TGZ31" s="103"/>
      <c r="THA31" s="103"/>
      <c r="THB31" s="103"/>
      <c r="THC31" s="103"/>
      <c r="THD31" s="103"/>
      <c r="THE31" s="103"/>
      <c r="THF31" s="103"/>
      <c r="THG31" s="103"/>
      <c r="THH31" s="103"/>
      <c r="THI31" s="103"/>
      <c r="THJ31" s="103"/>
      <c r="THK31" s="103"/>
      <c r="THL31" s="103"/>
      <c r="THM31" s="103"/>
      <c r="THN31" s="103"/>
      <c r="THO31" s="103"/>
      <c r="THP31" s="103"/>
      <c r="THQ31" s="103"/>
      <c r="THR31" s="103"/>
      <c r="THS31" s="103"/>
      <c r="THT31" s="103"/>
      <c r="THU31" s="103"/>
      <c r="THV31" s="103"/>
      <c r="THW31" s="103"/>
      <c r="THX31" s="103"/>
      <c r="THY31" s="103"/>
      <c r="THZ31" s="103"/>
      <c r="TIA31" s="103"/>
      <c r="TIB31" s="103"/>
      <c r="TIC31" s="103"/>
      <c r="TID31" s="103"/>
      <c r="TIE31" s="103"/>
      <c r="TIF31" s="103"/>
      <c r="TIG31" s="103"/>
      <c r="TIH31" s="103"/>
      <c r="TII31" s="103"/>
      <c r="TIJ31" s="103"/>
      <c r="TIK31" s="103"/>
      <c r="TIL31" s="103"/>
      <c r="TIM31" s="103"/>
      <c r="TIN31" s="103"/>
      <c r="TIO31" s="103"/>
      <c r="TIP31" s="103"/>
      <c r="TIQ31" s="103"/>
      <c r="TIR31" s="103"/>
      <c r="TIS31" s="103"/>
      <c r="TIT31" s="103"/>
      <c r="TIU31" s="103"/>
      <c r="TIV31" s="103"/>
      <c r="TIW31" s="103"/>
      <c r="TIX31" s="103"/>
      <c r="TIY31" s="103"/>
      <c r="TIZ31" s="103"/>
      <c r="TJA31" s="103"/>
      <c r="TJB31" s="103"/>
      <c r="TJC31" s="103"/>
      <c r="TJD31" s="103"/>
      <c r="TJE31" s="103"/>
      <c r="TJF31" s="103"/>
      <c r="TJG31" s="103"/>
      <c r="TJH31" s="103"/>
      <c r="TJI31" s="103"/>
      <c r="TJJ31" s="103"/>
      <c r="TJK31" s="103"/>
      <c r="TJL31" s="103"/>
      <c r="TJM31" s="103"/>
      <c r="TJN31" s="103"/>
      <c r="TJO31" s="103"/>
      <c r="TJP31" s="103"/>
      <c r="TJQ31" s="103"/>
      <c r="TJR31" s="103"/>
      <c r="TJS31" s="103"/>
      <c r="TJT31" s="103"/>
      <c r="TJU31" s="103"/>
      <c r="TJV31" s="103"/>
      <c r="TJW31" s="103"/>
      <c r="TJX31" s="103"/>
      <c r="TJY31" s="103"/>
      <c r="TJZ31" s="103"/>
      <c r="TKA31" s="103"/>
      <c r="TKB31" s="103"/>
      <c r="TKC31" s="103"/>
      <c r="TKD31" s="103"/>
      <c r="TKE31" s="103"/>
      <c r="TKF31" s="103"/>
      <c r="TKG31" s="103"/>
      <c r="TKH31" s="103"/>
      <c r="TKI31" s="103"/>
      <c r="TKJ31" s="103"/>
      <c r="TKK31" s="103"/>
      <c r="TKL31" s="103"/>
      <c r="TKM31" s="103"/>
      <c r="TKN31" s="103"/>
      <c r="TKO31" s="103"/>
      <c r="TKP31" s="103"/>
      <c r="TKQ31" s="103"/>
      <c r="TKR31" s="103"/>
      <c r="TKS31" s="103"/>
      <c r="TKT31" s="103"/>
      <c r="TKU31" s="103"/>
      <c r="TKV31" s="103"/>
      <c r="TKW31" s="103"/>
      <c r="TKX31" s="103"/>
      <c r="TKY31" s="103"/>
      <c r="TKZ31" s="103"/>
      <c r="TLA31" s="103"/>
      <c r="TLB31" s="103"/>
      <c r="TLC31" s="103"/>
      <c r="TLD31" s="103"/>
      <c r="TLE31" s="103"/>
      <c r="TLF31" s="103"/>
      <c r="TLG31" s="103"/>
      <c r="TLH31" s="103"/>
      <c r="TLI31" s="103"/>
      <c r="TLJ31" s="103"/>
      <c r="TLK31" s="103"/>
      <c r="TLL31" s="103"/>
      <c r="TLM31" s="103"/>
      <c r="TLN31" s="103"/>
      <c r="TLO31" s="103"/>
      <c r="TLP31" s="103"/>
      <c r="TLQ31" s="103"/>
      <c r="TLR31" s="103"/>
      <c r="TLS31" s="103"/>
      <c r="TLT31" s="103"/>
      <c r="TLU31" s="103"/>
      <c r="TLV31" s="103"/>
      <c r="TLW31" s="103"/>
      <c r="TLX31" s="103"/>
      <c r="TLY31" s="103"/>
      <c r="TLZ31" s="103"/>
      <c r="TMA31" s="103"/>
      <c r="TMB31" s="103"/>
      <c r="TMC31" s="103"/>
      <c r="TMD31" s="103"/>
      <c r="TME31" s="103"/>
      <c r="TMF31" s="103"/>
      <c r="TMG31" s="103"/>
      <c r="TMH31" s="103"/>
      <c r="TMI31" s="103"/>
      <c r="TMJ31" s="103"/>
      <c r="TMK31" s="103"/>
      <c r="TML31" s="103"/>
      <c r="TMM31" s="103"/>
      <c r="TMN31" s="103"/>
      <c r="TMO31" s="103"/>
      <c r="TMP31" s="103"/>
      <c r="TMQ31" s="103"/>
      <c r="TMR31" s="103"/>
      <c r="TMS31" s="103"/>
      <c r="TMT31" s="103"/>
      <c r="TMU31" s="103"/>
      <c r="TMV31" s="103"/>
      <c r="TMW31" s="103"/>
      <c r="TMX31" s="103"/>
      <c r="TMY31" s="103"/>
      <c r="TMZ31" s="103"/>
      <c r="TNA31" s="103"/>
      <c r="TNB31" s="103"/>
      <c r="TNC31" s="103"/>
      <c r="TND31" s="103"/>
      <c r="TNE31" s="103"/>
      <c r="TNF31" s="103"/>
      <c r="TNG31" s="103"/>
      <c r="TNH31" s="103"/>
      <c r="TNI31" s="103"/>
      <c r="TNJ31" s="103"/>
      <c r="TNK31" s="103"/>
      <c r="TNL31" s="103"/>
      <c r="TNM31" s="103"/>
      <c r="TNN31" s="103"/>
      <c r="TNO31" s="103"/>
      <c r="TNP31" s="103"/>
      <c r="TNQ31" s="103"/>
      <c r="TNR31" s="103"/>
      <c r="TNS31" s="103"/>
      <c r="TNT31" s="103"/>
      <c r="TNU31" s="103"/>
      <c r="TNV31" s="103"/>
      <c r="TNW31" s="103"/>
      <c r="TNX31" s="103"/>
      <c r="TNY31" s="103"/>
      <c r="TNZ31" s="103"/>
      <c r="TOA31" s="103"/>
      <c r="TOB31" s="103"/>
      <c r="TOC31" s="103"/>
      <c r="TOD31" s="103"/>
      <c r="TOE31" s="103"/>
      <c r="TOF31" s="103"/>
      <c r="TOG31" s="103"/>
      <c r="TOH31" s="103"/>
      <c r="TOI31" s="103"/>
      <c r="TOJ31" s="103"/>
      <c r="TOK31" s="103"/>
      <c r="TOL31" s="103"/>
      <c r="TOM31" s="103"/>
      <c r="TON31" s="103"/>
      <c r="TOO31" s="103"/>
      <c r="TOP31" s="103"/>
      <c r="TOQ31" s="103"/>
      <c r="TOR31" s="103"/>
      <c r="TOS31" s="103"/>
      <c r="TOT31" s="103"/>
      <c r="TOU31" s="103"/>
      <c r="TOV31" s="103"/>
      <c r="TOW31" s="103"/>
      <c r="TOX31" s="103"/>
      <c r="TOY31" s="103"/>
      <c r="TOZ31" s="103"/>
      <c r="TPA31" s="103"/>
      <c r="TPB31" s="103"/>
      <c r="TPC31" s="103"/>
      <c r="TPD31" s="103"/>
      <c r="TPE31" s="103"/>
      <c r="TPF31" s="103"/>
      <c r="TPG31" s="103"/>
      <c r="TPH31" s="103"/>
      <c r="TPI31" s="103"/>
      <c r="TPJ31" s="103"/>
      <c r="TPK31" s="103"/>
      <c r="TPL31" s="103"/>
      <c r="TPM31" s="103"/>
      <c r="TPN31" s="103"/>
      <c r="TPO31" s="103"/>
      <c r="TPP31" s="103"/>
      <c r="TPQ31" s="103"/>
      <c r="TPR31" s="103"/>
      <c r="TPS31" s="103"/>
      <c r="TPT31" s="103"/>
      <c r="TPU31" s="103"/>
      <c r="TPV31" s="103"/>
      <c r="TPW31" s="103"/>
      <c r="TPX31" s="103"/>
      <c r="TPY31" s="103"/>
      <c r="TPZ31" s="103"/>
      <c r="TQA31" s="103"/>
      <c r="TQB31" s="103"/>
      <c r="TQC31" s="103"/>
      <c r="TQD31" s="103"/>
      <c r="TQE31" s="103"/>
      <c r="TQF31" s="103"/>
      <c r="TQG31" s="103"/>
      <c r="TQH31" s="103"/>
      <c r="TQI31" s="103"/>
      <c r="TQJ31" s="103"/>
      <c r="TQK31" s="103"/>
      <c r="TQL31" s="103"/>
      <c r="TQM31" s="103"/>
      <c r="TQN31" s="103"/>
      <c r="TQO31" s="103"/>
      <c r="TQP31" s="103"/>
      <c r="TQQ31" s="103"/>
      <c r="TQR31" s="103"/>
      <c r="TQS31" s="103"/>
      <c r="TQT31" s="103"/>
      <c r="TQU31" s="103"/>
      <c r="TQV31" s="103"/>
      <c r="TQW31" s="103"/>
      <c r="TQX31" s="103"/>
      <c r="TQY31" s="103"/>
      <c r="TQZ31" s="103"/>
      <c r="TRA31" s="103"/>
      <c r="TRB31" s="103"/>
      <c r="TRC31" s="103"/>
      <c r="TRD31" s="103"/>
      <c r="TRE31" s="103"/>
      <c r="TRF31" s="103"/>
      <c r="TRG31" s="103"/>
      <c r="TRH31" s="103"/>
      <c r="TRI31" s="103"/>
      <c r="TRJ31" s="103"/>
      <c r="TRK31" s="103"/>
      <c r="TRL31" s="103"/>
      <c r="TRM31" s="103"/>
      <c r="TRN31" s="103"/>
      <c r="TRO31" s="103"/>
      <c r="TRP31" s="103"/>
      <c r="TRQ31" s="103"/>
      <c r="TRR31" s="103"/>
      <c r="TRS31" s="103"/>
      <c r="TRT31" s="103"/>
      <c r="TRU31" s="103"/>
      <c r="TRV31" s="103"/>
      <c r="TRW31" s="103"/>
      <c r="TRX31" s="103"/>
      <c r="TRY31" s="103"/>
      <c r="TRZ31" s="103"/>
      <c r="TSA31" s="103"/>
      <c r="TSB31" s="103"/>
      <c r="TSC31" s="103"/>
      <c r="TSD31" s="103"/>
      <c r="TSE31" s="103"/>
      <c r="TSF31" s="103"/>
      <c r="TSG31" s="103"/>
      <c r="TSH31" s="103"/>
      <c r="TSI31" s="103"/>
      <c r="TSJ31" s="103"/>
      <c r="TSK31" s="103"/>
      <c r="TSL31" s="103"/>
      <c r="TSM31" s="103"/>
      <c r="TSN31" s="103"/>
      <c r="TSO31" s="103"/>
      <c r="TSP31" s="103"/>
      <c r="TSQ31" s="103"/>
      <c r="TSR31" s="103"/>
      <c r="TSS31" s="103"/>
      <c r="TST31" s="103"/>
      <c r="TSU31" s="103"/>
      <c r="TSV31" s="103"/>
      <c r="TSW31" s="103"/>
      <c r="TSX31" s="103"/>
      <c r="TSY31" s="103"/>
      <c r="TSZ31" s="103"/>
      <c r="TTA31" s="103"/>
      <c r="TTB31" s="103"/>
      <c r="TTC31" s="103"/>
      <c r="TTD31" s="103"/>
      <c r="TTE31" s="103"/>
      <c r="TTF31" s="103"/>
      <c r="TTG31" s="103"/>
      <c r="TTH31" s="103"/>
      <c r="TTI31" s="103"/>
      <c r="TTJ31" s="103"/>
      <c r="TTK31" s="103"/>
      <c r="TTL31" s="103"/>
      <c r="TTM31" s="103"/>
      <c r="TTN31" s="103"/>
      <c r="TTO31" s="103"/>
      <c r="TTP31" s="103"/>
      <c r="TTQ31" s="103"/>
      <c r="TTR31" s="103"/>
      <c r="TTS31" s="103"/>
      <c r="TTT31" s="103"/>
      <c r="TTU31" s="103"/>
      <c r="TTV31" s="103"/>
      <c r="TTW31" s="103"/>
      <c r="TTX31" s="103"/>
      <c r="TTY31" s="103"/>
      <c r="TTZ31" s="103"/>
      <c r="TUA31" s="103"/>
      <c r="TUB31" s="103"/>
      <c r="TUC31" s="103"/>
      <c r="TUD31" s="103"/>
      <c r="TUE31" s="103"/>
      <c r="TUF31" s="103"/>
      <c r="TUG31" s="103"/>
      <c r="TUH31" s="103"/>
      <c r="TUI31" s="103"/>
      <c r="TUJ31" s="103"/>
      <c r="TUK31" s="103"/>
      <c r="TUL31" s="103"/>
      <c r="TUM31" s="103"/>
      <c r="TUN31" s="103"/>
      <c r="TUO31" s="103"/>
      <c r="TUP31" s="103"/>
      <c r="TUQ31" s="103"/>
      <c r="TUR31" s="103"/>
      <c r="TUS31" s="103"/>
      <c r="TUT31" s="103"/>
      <c r="TUU31" s="103"/>
      <c r="TUV31" s="103"/>
      <c r="TUW31" s="103"/>
      <c r="TUX31" s="103"/>
      <c r="TUY31" s="103"/>
      <c r="TUZ31" s="103"/>
      <c r="TVA31" s="103"/>
      <c r="TVB31" s="103"/>
      <c r="TVC31" s="103"/>
      <c r="TVD31" s="103"/>
      <c r="TVE31" s="103"/>
      <c r="TVF31" s="103"/>
      <c r="TVG31" s="103"/>
      <c r="TVH31" s="103"/>
      <c r="TVI31" s="103"/>
      <c r="TVJ31" s="103"/>
      <c r="TVK31" s="103"/>
      <c r="TVL31" s="103"/>
      <c r="TVM31" s="103"/>
      <c r="TVN31" s="103"/>
      <c r="TVO31" s="103"/>
      <c r="TVP31" s="103"/>
      <c r="TVQ31" s="103"/>
      <c r="TVR31" s="103"/>
      <c r="TVS31" s="103"/>
      <c r="TVT31" s="103"/>
      <c r="TVU31" s="103"/>
      <c r="TVV31" s="103"/>
      <c r="TVW31" s="103"/>
      <c r="TVX31" s="103"/>
      <c r="TVY31" s="103"/>
      <c r="TVZ31" s="103"/>
      <c r="TWA31" s="103"/>
      <c r="TWB31" s="103"/>
      <c r="TWC31" s="103"/>
      <c r="TWD31" s="103"/>
      <c r="TWE31" s="103"/>
      <c r="TWF31" s="103"/>
      <c r="TWG31" s="103"/>
      <c r="TWH31" s="103"/>
      <c r="TWI31" s="103"/>
      <c r="TWJ31" s="103"/>
      <c r="TWK31" s="103"/>
      <c r="TWL31" s="103"/>
      <c r="TWM31" s="103"/>
      <c r="TWN31" s="103"/>
      <c r="TWO31" s="103"/>
      <c r="TWP31" s="103"/>
      <c r="TWQ31" s="103"/>
      <c r="TWR31" s="103"/>
      <c r="TWS31" s="103"/>
      <c r="TWT31" s="103"/>
      <c r="TWU31" s="103"/>
      <c r="TWV31" s="103"/>
      <c r="TWW31" s="103"/>
      <c r="TWX31" s="103"/>
      <c r="TWY31" s="103"/>
      <c r="TWZ31" s="103"/>
      <c r="TXA31" s="103"/>
      <c r="TXB31" s="103"/>
      <c r="TXC31" s="103"/>
      <c r="TXD31" s="103"/>
      <c r="TXE31" s="103"/>
      <c r="TXF31" s="103"/>
      <c r="TXG31" s="103"/>
      <c r="TXH31" s="103"/>
      <c r="TXI31" s="103"/>
      <c r="TXJ31" s="103"/>
      <c r="TXK31" s="103"/>
      <c r="TXL31" s="103"/>
      <c r="TXM31" s="103"/>
      <c r="TXN31" s="103"/>
      <c r="TXO31" s="103"/>
      <c r="TXP31" s="103"/>
      <c r="TXQ31" s="103"/>
      <c r="TXR31" s="103"/>
      <c r="TXS31" s="103"/>
      <c r="TXT31" s="103"/>
      <c r="TXU31" s="103"/>
      <c r="TXV31" s="103"/>
      <c r="TXW31" s="103"/>
      <c r="TXX31" s="103"/>
      <c r="TXY31" s="103"/>
      <c r="TXZ31" s="103"/>
      <c r="TYA31" s="103"/>
      <c r="TYB31" s="103"/>
      <c r="TYC31" s="103"/>
      <c r="TYD31" s="103"/>
      <c r="TYE31" s="103"/>
      <c r="TYF31" s="103"/>
      <c r="TYG31" s="103"/>
      <c r="TYH31" s="103"/>
      <c r="TYI31" s="103"/>
      <c r="TYJ31" s="103"/>
      <c r="TYK31" s="103"/>
      <c r="TYL31" s="103"/>
      <c r="TYM31" s="103"/>
      <c r="TYN31" s="103"/>
      <c r="TYO31" s="103"/>
      <c r="TYP31" s="103"/>
      <c r="TYQ31" s="103"/>
      <c r="TYR31" s="103"/>
      <c r="TYS31" s="103"/>
      <c r="TYT31" s="103"/>
      <c r="TYU31" s="103"/>
      <c r="TYV31" s="103"/>
      <c r="TYW31" s="103"/>
      <c r="TYX31" s="103"/>
      <c r="TYY31" s="103"/>
      <c r="TYZ31" s="103"/>
      <c r="TZA31" s="103"/>
      <c r="TZB31" s="103"/>
      <c r="TZC31" s="103"/>
      <c r="TZD31" s="103"/>
      <c r="TZE31" s="103"/>
      <c r="TZF31" s="103"/>
      <c r="TZG31" s="103"/>
      <c r="TZH31" s="103"/>
      <c r="TZI31" s="103"/>
      <c r="TZJ31" s="103"/>
      <c r="TZK31" s="103"/>
      <c r="TZL31" s="103"/>
      <c r="TZM31" s="103"/>
      <c r="TZN31" s="103"/>
      <c r="TZO31" s="103"/>
      <c r="TZP31" s="103"/>
      <c r="TZQ31" s="103"/>
      <c r="TZR31" s="103"/>
      <c r="TZS31" s="103"/>
      <c r="TZT31" s="103"/>
      <c r="TZU31" s="103"/>
      <c r="TZV31" s="103"/>
      <c r="TZW31" s="103"/>
      <c r="TZX31" s="103"/>
      <c r="TZY31" s="103"/>
      <c r="TZZ31" s="103"/>
      <c r="UAA31" s="103"/>
      <c r="UAB31" s="103"/>
      <c r="UAC31" s="103"/>
      <c r="UAD31" s="103"/>
      <c r="UAE31" s="103"/>
      <c r="UAF31" s="103"/>
      <c r="UAG31" s="103"/>
      <c r="UAH31" s="103"/>
      <c r="UAI31" s="103"/>
      <c r="UAJ31" s="103"/>
      <c r="UAK31" s="103"/>
      <c r="UAL31" s="103"/>
      <c r="UAM31" s="103"/>
      <c r="UAN31" s="103"/>
      <c r="UAO31" s="103"/>
      <c r="UAP31" s="103"/>
      <c r="UAQ31" s="103"/>
      <c r="UAR31" s="103"/>
      <c r="UAS31" s="103"/>
      <c r="UAT31" s="103"/>
      <c r="UAU31" s="103"/>
      <c r="UAV31" s="103"/>
      <c r="UAW31" s="103"/>
      <c r="UAX31" s="103"/>
      <c r="UAY31" s="103"/>
      <c r="UAZ31" s="103"/>
      <c r="UBA31" s="103"/>
      <c r="UBB31" s="103"/>
      <c r="UBC31" s="103"/>
      <c r="UBD31" s="103"/>
      <c r="UBE31" s="103"/>
      <c r="UBF31" s="103"/>
      <c r="UBG31" s="103"/>
      <c r="UBH31" s="103"/>
      <c r="UBI31" s="103"/>
      <c r="UBJ31" s="103"/>
      <c r="UBK31" s="103"/>
      <c r="UBL31" s="103"/>
      <c r="UBM31" s="103"/>
      <c r="UBN31" s="103"/>
      <c r="UBO31" s="103"/>
      <c r="UBP31" s="103"/>
      <c r="UBQ31" s="103"/>
      <c r="UBR31" s="103"/>
      <c r="UBS31" s="103"/>
      <c r="UBT31" s="103"/>
      <c r="UBU31" s="103"/>
      <c r="UBV31" s="103"/>
      <c r="UBW31" s="103"/>
      <c r="UBX31" s="103"/>
      <c r="UBY31" s="103"/>
      <c r="UBZ31" s="103"/>
      <c r="UCA31" s="103"/>
      <c r="UCB31" s="103"/>
      <c r="UCC31" s="103"/>
      <c r="UCD31" s="103"/>
      <c r="UCE31" s="103"/>
      <c r="UCF31" s="103"/>
      <c r="UCG31" s="103"/>
      <c r="UCH31" s="103"/>
      <c r="UCI31" s="103"/>
      <c r="UCJ31" s="103"/>
      <c r="UCK31" s="103"/>
      <c r="UCL31" s="103"/>
      <c r="UCM31" s="103"/>
      <c r="UCN31" s="103"/>
      <c r="UCO31" s="103"/>
      <c r="UCP31" s="103"/>
      <c r="UCQ31" s="103"/>
      <c r="UCR31" s="103"/>
      <c r="UCS31" s="103"/>
      <c r="UCT31" s="103"/>
      <c r="UCU31" s="103"/>
      <c r="UCV31" s="103"/>
      <c r="UCW31" s="103"/>
      <c r="UCX31" s="103"/>
      <c r="UCY31" s="103"/>
      <c r="UCZ31" s="103"/>
      <c r="UDA31" s="103"/>
      <c r="UDB31" s="103"/>
      <c r="UDC31" s="103"/>
      <c r="UDD31" s="103"/>
      <c r="UDE31" s="103"/>
      <c r="UDF31" s="103"/>
      <c r="UDG31" s="103"/>
      <c r="UDH31" s="103"/>
      <c r="UDI31" s="103"/>
      <c r="UDJ31" s="103"/>
      <c r="UDK31" s="103"/>
      <c r="UDL31" s="103"/>
      <c r="UDM31" s="103"/>
      <c r="UDN31" s="103"/>
      <c r="UDO31" s="103"/>
      <c r="UDP31" s="103"/>
      <c r="UDQ31" s="103"/>
      <c r="UDR31" s="103"/>
      <c r="UDS31" s="103"/>
      <c r="UDT31" s="103"/>
      <c r="UDU31" s="103"/>
      <c r="UDV31" s="103"/>
      <c r="UDW31" s="103"/>
      <c r="UDX31" s="103"/>
      <c r="UDY31" s="103"/>
      <c r="UDZ31" s="103"/>
      <c r="UEA31" s="103"/>
      <c r="UEB31" s="103"/>
      <c r="UEC31" s="103"/>
      <c r="UED31" s="103"/>
      <c r="UEE31" s="103"/>
      <c r="UEF31" s="103"/>
      <c r="UEG31" s="103"/>
      <c r="UEH31" s="103"/>
      <c r="UEI31" s="103"/>
      <c r="UEJ31" s="103"/>
      <c r="UEK31" s="103"/>
      <c r="UEL31" s="103"/>
      <c r="UEM31" s="103"/>
      <c r="UEN31" s="103"/>
      <c r="UEO31" s="103"/>
      <c r="UEP31" s="103"/>
      <c r="UEQ31" s="103"/>
      <c r="UER31" s="103"/>
      <c r="UES31" s="103"/>
      <c r="UET31" s="103"/>
      <c r="UEU31" s="103"/>
      <c r="UEV31" s="103"/>
      <c r="UEW31" s="103"/>
      <c r="UEX31" s="103"/>
      <c r="UEY31" s="103"/>
      <c r="UEZ31" s="103"/>
      <c r="UFA31" s="103"/>
      <c r="UFB31" s="103"/>
      <c r="UFC31" s="103"/>
      <c r="UFD31" s="103"/>
      <c r="UFE31" s="103"/>
      <c r="UFF31" s="103"/>
      <c r="UFG31" s="103"/>
      <c r="UFH31" s="103"/>
      <c r="UFI31" s="103"/>
      <c r="UFJ31" s="103"/>
      <c r="UFK31" s="103"/>
      <c r="UFL31" s="103"/>
      <c r="UFM31" s="103"/>
      <c r="UFN31" s="103"/>
      <c r="UFO31" s="103"/>
      <c r="UFP31" s="103"/>
      <c r="UFQ31" s="103"/>
      <c r="UFR31" s="103"/>
      <c r="UFS31" s="103"/>
      <c r="UFT31" s="103"/>
      <c r="UFU31" s="103"/>
      <c r="UFV31" s="103"/>
      <c r="UFW31" s="103"/>
      <c r="UFX31" s="103"/>
      <c r="UFY31" s="103"/>
      <c r="UFZ31" s="103"/>
      <c r="UGA31" s="103"/>
      <c r="UGB31" s="103"/>
      <c r="UGC31" s="103"/>
      <c r="UGD31" s="103"/>
      <c r="UGE31" s="103"/>
      <c r="UGF31" s="103"/>
      <c r="UGG31" s="103"/>
      <c r="UGH31" s="103"/>
      <c r="UGI31" s="103"/>
      <c r="UGJ31" s="103"/>
      <c r="UGK31" s="103"/>
      <c r="UGL31" s="103"/>
      <c r="UGM31" s="103"/>
      <c r="UGN31" s="103"/>
      <c r="UGO31" s="103"/>
      <c r="UGP31" s="103"/>
      <c r="UGQ31" s="103"/>
      <c r="UGR31" s="103"/>
      <c r="UGS31" s="103"/>
      <c r="UGT31" s="103"/>
      <c r="UGU31" s="103"/>
      <c r="UGV31" s="103"/>
      <c r="UGW31" s="103"/>
      <c r="UGX31" s="103"/>
      <c r="UGY31" s="103"/>
      <c r="UGZ31" s="103"/>
      <c r="UHA31" s="103"/>
      <c r="UHB31" s="103"/>
      <c r="UHC31" s="103"/>
      <c r="UHD31" s="103"/>
      <c r="UHE31" s="103"/>
      <c r="UHF31" s="103"/>
      <c r="UHG31" s="103"/>
      <c r="UHH31" s="103"/>
      <c r="UHI31" s="103"/>
      <c r="UHJ31" s="103"/>
      <c r="UHK31" s="103"/>
      <c r="UHL31" s="103"/>
      <c r="UHM31" s="103"/>
      <c r="UHN31" s="103"/>
      <c r="UHO31" s="103"/>
      <c r="UHP31" s="103"/>
      <c r="UHQ31" s="103"/>
      <c r="UHR31" s="103"/>
      <c r="UHS31" s="103"/>
      <c r="UHT31" s="103"/>
      <c r="UHU31" s="103"/>
      <c r="UHV31" s="103"/>
      <c r="UHW31" s="103"/>
      <c r="UHX31" s="103"/>
      <c r="UHY31" s="103"/>
      <c r="UHZ31" s="103"/>
      <c r="UIA31" s="103"/>
      <c r="UIB31" s="103"/>
      <c r="UIC31" s="103"/>
      <c r="UID31" s="103"/>
      <c r="UIE31" s="103"/>
      <c r="UIF31" s="103"/>
      <c r="UIG31" s="103"/>
      <c r="UIH31" s="103"/>
      <c r="UII31" s="103"/>
      <c r="UIJ31" s="103"/>
      <c r="UIK31" s="103"/>
      <c r="UIL31" s="103"/>
      <c r="UIM31" s="103"/>
      <c r="UIN31" s="103"/>
      <c r="UIO31" s="103"/>
      <c r="UIP31" s="103"/>
      <c r="UIQ31" s="103"/>
      <c r="UIR31" s="103"/>
      <c r="UIS31" s="103"/>
      <c r="UIT31" s="103"/>
      <c r="UIU31" s="103"/>
      <c r="UIV31" s="103"/>
      <c r="UIW31" s="103"/>
      <c r="UIX31" s="103"/>
      <c r="UIY31" s="103"/>
      <c r="UIZ31" s="103"/>
      <c r="UJA31" s="103"/>
      <c r="UJB31" s="103"/>
      <c r="UJC31" s="103"/>
      <c r="UJD31" s="103"/>
      <c r="UJE31" s="103"/>
      <c r="UJF31" s="103"/>
      <c r="UJG31" s="103"/>
      <c r="UJH31" s="103"/>
      <c r="UJI31" s="103"/>
      <c r="UJJ31" s="103"/>
      <c r="UJK31" s="103"/>
      <c r="UJL31" s="103"/>
      <c r="UJM31" s="103"/>
      <c r="UJN31" s="103"/>
      <c r="UJO31" s="103"/>
      <c r="UJP31" s="103"/>
      <c r="UJQ31" s="103"/>
      <c r="UJR31" s="103"/>
      <c r="UJS31" s="103"/>
      <c r="UJT31" s="103"/>
      <c r="UJU31" s="103"/>
      <c r="UJV31" s="103"/>
      <c r="UJW31" s="103"/>
      <c r="UJX31" s="103"/>
      <c r="UJY31" s="103"/>
      <c r="UJZ31" s="103"/>
      <c r="UKA31" s="103"/>
      <c r="UKB31" s="103"/>
      <c r="UKC31" s="103"/>
      <c r="UKD31" s="103"/>
      <c r="UKE31" s="103"/>
      <c r="UKF31" s="103"/>
      <c r="UKG31" s="103"/>
      <c r="UKH31" s="103"/>
      <c r="UKI31" s="103"/>
      <c r="UKJ31" s="103"/>
      <c r="UKK31" s="103"/>
      <c r="UKL31" s="103"/>
      <c r="UKM31" s="103"/>
      <c r="UKN31" s="103"/>
      <c r="UKO31" s="103"/>
      <c r="UKP31" s="103"/>
      <c r="UKQ31" s="103"/>
      <c r="UKR31" s="103"/>
      <c r="UKS31" s="103"/>
      <c r="UKT31" s="103"/>
      <c r="UKU31" s="103"/>
      <c r="UKV31" s="103"/>
      <c r="UKW31" s="103"/>
      <c r="UKX31" s="103"/>
      <c r="UKY31" s="103"/>
      <c r="UKZ31" s="103"/>
      <c r="ULA31" s="103"/>
      <c r="ULB31" s="103"/>
      <c r="ULC31" s="103"/>
      <c r="ULD31" s="103"/>
      <c r="ULE31" s="103"/>
      <c r="ULF31" s="103"/>
      <c r="ULG31" s="103"/>
      <c r="ULH31" s="103"/>
      <c r="ULI31" s="103"/>
      <c r="ULJ31" s="103"/>
      <c r="ULK31" s="103"/>
      <c r="ULL31" s="103"/>
      <c r="ULM31" s="103"/>
      <c r="ULN31" s="103"/>
      <c r="ULO31" s="103"/>
      <c r="ULP31" s="103"/>
      <c r="ULQ31" s="103"/>
      <c r="ULR31" s="103"/>
      <c r="ULS31" s="103"/>
      <c r="ULT31" s="103"/>
      <c r="ULU31" s="103"/>
      <c r="ULV31" s="103"/>
      <c r="ULW31" s="103"/>
      <c r="ULX31" s="103"/>
      <c r="ULY31" s="103"/>
      <c r="ULZ31" s="103"/>
      <c r="UMA31" s="103"/>
      <c r="UMB31" s="103"/>
      <c r="UMC31" s="103"/>
      <c r="UMD31" s="103"/>
      <c r="UME31" s="103"/>
      <c r="UMF31" s="103"/>
      <c r="UMG31" s="103"/>
      <c r="UMH31" s="103"/>
      <c r="UMI31" s="103"/>
      <c r="UMJ31" s="103"/>
      <c r="UMK31" s="103"/>
      <c r="UML31" s="103"/>
      <c r="UMM31" s="103"/>
      <c r="UMN31" s="103"/>
      <c r="UMO31" s="103"/>
      <c r="UMP31" s="103"/>
      <c r="UMQ31" s="103"/>
      <c r="UMR31" s="103"/>
      <c r="UMS31" s="103"/>
      <c r="UMT31" s="103"/>
      <c r="UMU31" s="103"/>
      <c r="UMV31" s="103"/>
      <c r="UMW31" s="103"/>
      <c r="UMX31" s="103"/>
      <c r="UMY31" s="103"/>
      <c r="UMZ31" s="103"/>
      <c r="UNA31" s="103"/>
      <c r="UNB31" s="103"/>
      <c r="UNC31" s="103"/>
      <c r="UND31" s="103"/>
      <c r="UNE31" s="103"/>
      <c r="UNF31" s="103"/>
      <c r="UNG31" s="103"/>
      <c r="UNH31" s="103"/>
      <c r="UNI31" s="103"/>
      <c r="UNJ31" s="103"/>
      <c r="UNK31" s="103"/>
      <c r="UNL31" s="103"/>
      <c r="UNM31" s="103"/>
      <c r="UNN31" s="103"/>
      <c r="UNO31" s="103"/>
      <c r="UNP31" s="103"/>
      <c r="UNQ31" s="103"/>
      <c r="UNR31" s="103"/>
      <c r="UNS31" s="103"/>
      <c r="UNT31" s="103"/>
      <c r="UNU31" s="103"/>
      <c r="UNV31" s="103"/>
      <c r="UNW31" s="103"/>
      <c r="UNX31" s="103"/>
      <c r="UNY31" s="103"/>
      <c r="UNZ31" s="103"/>
      <c r="UOA31" s="103"/>
      <c r="UOB31" s="103"/>
      <c r="UOC31" s="103"/>
      <c r="UOD31" s="103"/>
      <c r="UOE31" s="103"/>
      <c r="UOF31" s="103"/>
      <c r="UOG31" s="103"/>
      <c r="UOH31" s="103"/>
      <c r="UOI31" s="103"/>
      <c r="UOJ31" s="103"/>
      <c r="UOK31" s="103"/>
      <c r="UOL31" s="103"/>
      <c r="UOM31" s="103"/>
      <c r="UON31" s="103"/>
      <c r="UOO31" s="103"/>
      <c r="UOP31" s="103"/>
      <c r="UOQ31" s="103"/>
      <c r="UOR31" s="103"/>
      <c r="UOS31" s="103"/>
      <c r="UOT31" s="103"/>
      <c r="UOU31" s="103"/>
      <c r="UOV31" s="103"/>
      <c r="UOW31" s="103"/>
      <c r="UOX31" s="103"/>
      <c r="UOY31" s="103"/>
      <c r="UOZ31" s="103"/>
      <c r="UPA31" s="103"/>
      <c r="UPB31" s="103"/>
      <c r="UPC31" s="103"/>
      <c r="UPD31" s="103"/>
      <c r="UPE31" s="103"/>
      <c r="UPF31" s="103"/>
      <c r="UPG31" s="103"/>
      <c r="UPH31" s="103"/>
      <c r="UPI31" s="103"/>
      <c r="UPJ31" s="103"/>
      <c r="UPK31" s="103"/>
      <c r="UPL31" s="103"/>
      <c r="UPM31" s="103"/>
      <c r="UPN31" s="103"/>
      <c r="UPO31" s="103"/>
      <c r="UPP31" s="103"/>
      <c r="UPQ31" s="103"/>
      <c r="UPR31" s="103"/>
      <c r="UPS31" s="103"/>
      <c r="UPT31" s="103"/>
      <c r="UPU31" s="103"/>
      <c r="UPV31" s="103"/>
      <c r="UPW31" s="103"/>
      <c r="UPX31" s="103"/>
      <c r="UPY31" s="103"/>
      <c r="UPZ31" s="103"/>
      <c r="UQA31" s="103"/>
      <c r="UQB31" s="103"/>
      <c r="UQC31" s="103"/>
      <c r="UQD31" s="103"/>
      <c r="UQE31" s="103"/>
      <c r="UQF31" s="103"/>
      <c r="UQG31" s="103"/>
      <c r="UQH31" s="103"/>
      <c r="UQI31" s="103"/>
      <c r="UQJ31" s="103"/>
      <c r="UQK31" s="103"/>
      <c r="UQL31" s="103"/>
      <c r="UQM31" s="103"/>
      <c r="UQN31" s="103"/>
      <c r="UQO31" s="103"/>
      <c r="UQP31" s="103"/>
      <c r="UQQ31" s="103"/>
      <c r="UQR31" s="103"/>
      <c r="UQS31" s="103"/>
      <c r="UQT31" s="103"/>
      <c r="UQU31" s="103"/>
      <c r="UQV31" s="103"/>
      <c r="UQW31" s="103"/>
      <c r="UQX31" s="103"/>
      <c r="UQY31" s="103"/>
      <c r="UQZ31" s="103"/>
      <c r="URA31" s="103"/>
      <c r="URB31" s="103"/>
      <c r="URC31" s="103"/>
      <c r="URD31" s="103"/>
      <c r="URE31" s="103"/>
      <c r="URF31" s="103"/>
      <c r="URG31" s="103"/>
      <c r="URH31" s="103"/>
      <c r="URI31" s="103"/>
      <c r="URJ31" s="103"/>
      <c r="URK31" s="103"/>
      <c r="URL31" s="103"/>
      <c r="URM31" s="103"/>
      <c r="URN31" s="103"/>
      <c r="URO31" s="103"/>
      <c r="URP31" s="103"/>
      <c r="URQ31" s="103"/>
      <c r="URR31" s="103"/>
      <c r="URS31" s="103"/>
      <c r="URT31" s="103"/>
      <c r="URU31" s="103"/>
      <c r="URV31" s="103"/>
      <c r="URW31" s="103"/>
      <c r="URX31" s="103"/>
      <c r="URY31" s="103"/>
      <c r="URZ31" s="103"/>
      <c r="USA31" s="103"/>
      <c r="USB31" s="103"/>
      <c r="USC31" s="103"/>
      <c r="USD31" s="103"/>
      <c r="USE31" s="103"/>
      <c r="USF31" s="103"/>
      <c r="USG31" s="103"/>
      <c r="USH31" s="103"/>
      <c r="USI31" s="103"/>
      <c r="USJ31" s="103"/>
      <c r="USK31" s="103"/>
      <c r="USL31" s="103"/>
      <c r="USM31" s="103"/>
      <c r="USN31" s="103"/>
      <c r="USO31" s="103"/>
      <c r="USP31" s="103"/>
      <c r="USQ31" s="103"/>
      <c r="USR31" s="103"/>
      <c r="USS31" s="103"/>
      <c r="UST31" s="103"/>
      <c r="USU31" s="103"/>
      <c r="USV31" s="103"/>
      <c r="USW31" s="103"/>
      <c r="USX31" s="103"/>
      <c r="USY31" s="103"/>
      <c r="USZ31" s="103"/>
      <c r="UTA31" s="103"/>
      <c r="UTB31" s="103"/>
      <c r="UTC31" s="103"/>
      <c r="UTD31" s="103"/>
      <c r="UTE31" s="103"/>
      <c r="UTF31" s="103"/>
      <c r="UTG31" s="103"/>
      <c r="UTH31" s="103"/>
      <c r="UTI31" s="103"/>
      <c r="UTJ31" s="103"/>
      <c r="UTK31" s="103"/>
      <c r="UTL31" s="103"/>
      <c r="UTM31" s="103"/>
      <c r="UTN31" s="103"/>
      <c r="UTO31" s="103"/>
      <c r="UTP31" s="103"/>
      <c r="UTQ31" s="103"/>
      <c r="UTR31" s="103"/>
      <c r="UTS31" s="103"/>
      <c r="UTT31" s="103"/>
      <c r="UTU31" s="103"/>
      <c r="UTV31" s="103"/>
      <c r="UTW31" s="103"/>
      <c r="UTX31" s="103"/>
      <c r="UTY31" s="103"/>
      <c r="UTZ31" s="103"/>
      <c r="UUA31" s="103"/>
      <c r="UUB31" s="103"/>
      <c r="UUC31" s="103"/>
      <c r="UUD31" s="103"/>
      <c r="UUE31" s="103"/>
      <c r="UUF31" s="103"/>
      <c r="UUG31" s="103"/>
      <c r="UUH31" s="103"/>
      <c r="UUI31" s="103"/>
      <c r="UUJ31" s="103"/>
      <c r="UUK31" s="103"/>
      <c r="UUL31" s="103"/>
      <c r="UUM31" s="103"/>
      <c r="UUN31" s="103"/>
      <c r="UUO31" s="103"/>
      <c r="UUP31" s="103"/>
      <c r="UUQ31" s="103"/>
      <c r="UUR31" s="103"/>
      <c r="UUS31" s="103"/>
      <c r="UUT31" s="103"/>
      <c r="UUU31" s="103"/>
      <c r="UUV31" s="103"/>
      <c r="UUW31" s="103"/>
      <c r="UUX31" s="103"/>
      <c r="UUY31" s="103"/>
      <c r="UUZ31" s="103"/>
      <c r="UVA31" s="103"/>
      <c r="UVB31" s="103"/>
      <c r="UVC31" s="103"/>
      <c r="UVD31" s="103"/>
      <c r="UVE31" s="103"/>
      <c r="UVF31" s="103"/>
      <c r="UVG31" s="103"/>
      <c r="UVH31" s="103"/>
      <c r="UVI31" s="103"/>
      <c r="UVJ31" s="103"/>
      <c r="UVK31" s="103"/>
      <c r="UVL31" s="103"/>
      <c r="UVM31" s="103"/>
      <c r="UVN31" s="103"/>
      <c r="UVO31" s="103"/>
      <c r="UVP31" s="103"/>
      <c r="UVQ31" s="103"/>
      <c r="UVR31" s="103"/>
      <c r="UVS31" s="103"/>
      <c r="UVT31" s="103"/>
      <c r="UVU31" s="103"/>
      <c r="UVV31" s="103"/>
      <c r="UVW31" s="103"/>
      <c r="UVX31" s="103"/>
      <c r="UVY31" s="103"/>
      <c r="UVZ31" s="103"/>
      <c r="UWA31" s="103"/>
      <c r="UWB31" s="103"/>
      <c r="UWC31" s="103"/>
      <c r="UWD31" s="103"/>
      <c r="UWE31" s="103"/>
      <c r="UWF31" s="103"/>
      <c r="UWG31" s="103"/>
      <c r="UWH31" s="103"/>
      <c r="UWI31" s="103"/>
      <c r="UWJ31" s="103"/>
      <c r="UWK31" s="103"/>
      <c r="UWL31" s="103"/>
      <c r="UWM31" s="103"/>
      <c r="UWN31" s="103"/>
      <c r="UWO31" s="103"/>
      <c r="UWP31" s="103"/>
      <c r="UWQ31" s="103"/>
      <c r="UWR31" s="103"/>
      <c r="UWS31" s="103"/>
      <c r="UWT31" s="103"/>
      <c r="UWU31" s="103"/>
      <c r="UWV31" s="103"/>
      <c r="UWW31" s="103"/>
      <c r="UWX31" s="103"/>
      <c r="UWY31" s="103"/>
      <c r="UWZ31" s="103"/>
      <c r="UXA31" s="103"/>
      <c r="UXB31" s="103"/>
      <c r="UXC31" s="103"/>
      <c r="UXD31" s="103"/>
      <c r="UXE31" s="103"/>
      <c r="UXF31" s="103"/>
      <c r="UXG31" s="103"/>
      <c r="UXH31" s="103"/>
      <c r="UXI31" s="103"/>
      <c r="UXJ31" s="103"/>
      <c r="UXK31" s="103"/>
      <c r="UXL31" s="103"/>
      <c r="UXM31" s="103"/>
      <c r="UXN31" s="103"/>
      <c r="UXO31" s="103"/>
      <c r="UXP31" s="103"/>
      <c r="UXQ31" s="103"/>
      <c r="UXR31" s="103"/>
      <c r="UXS31" s="103"/>
      <c r="UXT31" s="103"/>
      <c r="UXU31" s="103"/>
      <c r="UXV31" s="103"/>
      <c r="UXW31" s="103"/>
      <c r="UXX31" s="103"/>
      <c r="UXY31" s="103"/>
      <c r="UXZ31" s="103"/>
      <c r="UYA31" s="103"/>
      <c r="UYB31" s="103"/>
      <c r="UYC31" s="103"/>
      <c r="UYD31" s="103"/>
      <c r="UYE31" s="103"/>
      <c r="UYF31" s="103"/>
      <c r="UYG31" s="103"/>
      <c r="UYH31" s="103"/>
      <c r="UYI31" s="103"/>
      <c r="UYJ31" s="103"/>
      <c r="UYK31" s="103"/>
      <c r="UYL31" s="103"/>
      <c r="UYM31" s="103"/>
      <c r="UYN31" s="103"/>
      <c r="UYO31" s="103"/>
      <c r="UYP31" s="103"/>
      <c r="UYQ31" s="103"/>
      <c r="UYR31" s="103"/>
      <c r="UYS31" s="103"/>
      <c r="UYT31" s="103"/>
      <c r="UYU31" s="103"/>
      <c r="UYV31" s="103"/>
      <c r="UYW31" s="103"/>
      <c r="UYX31" s="103"/>
      <c r="UYY31" s="103"/>
      <c r="UYZ31" s="103"/>
      <c r="UZA31" s="103"/>
      <c r="UZB31" s="103"/>
      <c r="UZC31" s="103"/>
      <c r="UZD31" s="103"/>
      <c r="UZE31" s="103"/>
      <c r="UZF31" s="103"/>
      <c r="UZG31" s="103"/>
      <c r="UZH31" s="103"/>
      <c r="UZI31" s="103"/>
      <c r="UZJ31" s="103"/>
      <c r="UZK31" s="103"/>
      <c r="UZL31" s="103"/>
      <c r="UZM31" s="103"/>
      <c r="UZN31" s="103"/>
      <c r="UZO31" s="103"/>
      <c r="UZP31" s="103"/>
      <c r="UZQ31" s="103"/>
      <c r="UZR31" s="103"/>
      <c r="UZS31" s="103"/>
      <c r="UZT31" s="103"/>
      <c r="UZU31" s="103"/>
      <c r="UZV31" s="103"/>
      <c r="UZW31" s="103"/>
      <c r="UZX31" s="103"/>
      <c r="UZY31" s="103"/>
      <c r="UZZ31" s="103"/>
      <c r="VAA31" s="103"/>
      <c r="VAB31" s="103"/>
      <c r="VAC31" s="103"/>
      <c r="VAD31" s="103"/>
      <c r="VAE31" s="103"/>
      <c r="VAF31" s="103"/>
      <c r="VAG31" s="103"/>
      <c r="VAH31" s="103"/>
      <c r="VAI31" s="103"/>
      <c r="VAJ31" s="103"/>
      <c r="VAK31" s="103"/>
      <c r="VAL31" s="103"/>
      <c r="VAM31" s="103"/>
      <c r="VAN31" s="103"/>
      <c r="VAO31" s="103"/>
      <c r="VAP31" s="103"/>
      <c r="VAQ31" s="103"/>
      <c r="VAR31" s="103"/>
      <c r="VAS31" s="103"/>
      <c r="VAT31" s="103"/>
      <c r="VAU31" s="103"/>
      <c r="VAV31" s="103"/>
      <c r="VAW31" s="103"/>
      <c r="VAX31" s="103"/>
      <c r="VAY31" s="103"/>
      <c r="VAZ31" s="103"/>
      <c r="VBA31" s="103"/>
      <c r="VBB31" s="103"/>
      <c r="VBC31" s="103"/>
      <c r="VBD31" s="103"/>
      <c r="VBE31" s="103"/>
      <c r="VBF31" s="103"/>
      <c r="VBG31" s="103"/>
      <c r="VBH31" s="103"/>
      <c r="VBI31" s="103"/>
      <c r="VBJ31" s="103"/>
      <c r="VBK31" s="103"/>
      <c r="VBL31" s="103"/>
      <c r="VBM31" s="103"/>
      <c r="VBN31" s="103"/>
      <c r="VBO31" s="103"/>
      <c r="VBP31" s="103"/>
      <c r="VBQ31" s="103"/>
      <c r="VBR31" s="103"/>
      <c r="VBS31" s="103"/>
      <c r="VBT31" s="103"/>
      <c r="VBU31" s="103"/>
      <c r="VBV31" s="103"/>
      <c r="VBW31" s="103"/>
      <c r="VBX31" s="103"/>
      <c r="VBY31" s="103"/>
      <c r="VBZ31" s="103"/>
      <c r="VCA31" s="103"/>
      <c r="VCB31" s="103"/>
      <c r="VCC31" s="103"/>
      <c r="VCD31" s="103"/>
      <c r="VCE31" s="103"/>
      <c r="VCF31" s="103"/>
      <c r="VCG31" s="103"/>
      <c r="VCH31" s="103"/>
      <c r="VCI31" s="103"/>
      <c r="VCJ31" s="103"/>
      <c r="VCK31" s="103"/>
      <c r="VCL31" s="103"/>
      <c r="VCM31" s="103"/>
      <c r="VCN31" s="103"/>
      <c r="VCO31" s="103"/>
      <c r="VCP31" s="103"/>
      <c r="VCQ31" s="103"/>
      <c r="VCR31" s="103"/>
      <c r="VCS31" s="103"/>
      <c r="VCT31" s="103"/>
      <c r="VCU31" s="103"/>
      <c r="VCV31" s="103"/>
      <c r="VCW31" s="103"/>
      <c r="VCX31" s="103"/>
      <c r="VCY31" s="103"/>
      <c r="VCZ31" s="103"/>
      <c r="VDA31" s="103"/>
      <c r="VDB31" s="103"/>
      <c r="VDC31" s="103"/>
      <c r="VDD31" s="103"/>
      <c r="VDE31" s="103"/>
      <c r="VDF31" s="103"/>
      <c r="VDG31" s="103"/>
      <c r="VDH31" s="103"/>
      <c r="VDI31" s="103"/>
      <c r="VDJ31" s="103"/>
      <c r="VDK31" s="103"/>
      <c r="VDL31" s="103"/>
      <c r="VDM31" s="103"/>
      <c r="VDN31" s="103"/>
      <c r="VDO31" s="103"/>
      <c r="VDP31" s="103"/>
      <c r="VDQ31" s="103"/>
      <c r="VDR31" s="103"/>
      <c r="VDS31" s="103"/>
      <c r="VDT31" s="103"/>
      <c r="VDU31" s="103"/>
      <c r="VDV31" s="103"/>
      <c r="VDW31" s="103"/>
      <c r="VDX31" s="103"/>
      <c r="VDY31" s="103"/>
      <c r="VDZ31" s="103"/>
      <c r="VEA31" s="103"/>
      <c r="VEB31" s="103"/>
      <c r="VEC31" s="103"/>
      <c r="VED31" s="103"/>
      <c r="VEE31" s="103"/>
      <c r="VEF31" s="103"/>
      <c r="VEG31" s="103"/>
      <c r="VEH31" s="103"/>
      <c r="VEI31" s="103"/>
      <c r="VEJ31" s="103"/>
      <c r="VEK31" s="103"/>
      <c r="VEL31" s="103"/>
      <c r="VEM31" s="103"/>
      <c r="VEN31" s="103"/>
      <c r="VEO31" s="103"/>
      <c r="VEP31" s="103"/>
      <c r="VEQ31" s="103"/>
      <c r="VER31" s="103"/>
      <c r="VES31" s="103"/>
      <c r="VET31" s="103"/>
      <c r="VEU31" s="103"/>
      <c r="VEV31" s="103"/>
      <c r="VEW31" s="103"/>
      <c r="VEX31" s="103"/>
      <c r="VEY31" s="103"/>
      <c r="VEZ31" s="103"/>
      <c r="VFA31" s="103"/>
      <c r="VFB31" s="103"/>
      <c r="VFC31" s="103"/>
      <c r="VFD31" s="103"/>
      <c r="VFE31" s="103"/>
      <c r="VFF31" s="103"/>
      <c r="VFG31" s="103"/>
      <c r="VFH31" s="103"/>
      <c r="VFI31" s="103"/>
      <c r="VFJ31" s="103"/>
      <c r="VFK31" s="103"/>
      <c r="VFL31" s="103"/>
      <c r="VFM31" s="103"/>
      <c r="VFN31" s="103"/>
      <c r="VFO31" s="103"/>
      <c r="VFP31" s="103"/>
      <c r="VFQ31" s="103"/>
      <c r="VFR31" s="103"/>
      <c r="VFS31" s="103"/>
      <c r="VFT31" s="103"/>
      <c r="VFU31" s="103"/>
      <c r="VFV31" s="103"/>
      <c r="VFW31" s="103"/>
      <c r="VFX31" s="103"/>
      <c r="VFY31" s="103"/>
      <c r="VFZ31" s="103"/>
      <c r="VGA31" s="103"/>
      <c r="VGB31" s="103"/>
      <c r="VGC31" s="103"/>
      <c r="VGD31" s="103"/>
      <c r="VGE31" s="103"/>
      <c r="VGF31" s="103"/>
      <c r="VGG31" s="103"/>
      <c r="VGH31" s="103"/>
      <c r="VGI31" s="103"/>
      <c r="VGJ31" s="103"/>
      <c r="VGK31" s="103"/>
      <c r="VGL31" s="103"/>
      <c r="VGM31" s="103"/>
      <c r="VGN31" s="103"/>
      <c r="VGO31" s="103"/>
      <c r="VGP31" s="103"/>
      <c r="VGQ31" s="103"/>
      <c r="VGR31" s="103"/>
      <c r="VGS31" s="103"/>
      <c r="VGT31" s="103"/>
      <c r="VGU31" s="103"/>
      <c r="VGV31" s="103"/>
      <c r="VGW31" s="103"/>
      <c r="VGX31" s="103"/>
      <c r="VGY31" s="103"/>
      <c r="VGZ31" s="103"/>
      <c r="VHA31" s="103"/>
      <c r="VHB31" s="103"/>
      <c r="VHC31" s="103"/>
      <c r="VHD31" s="103"/>
      <c r="VHE31" s="103"/>
      <c r="VHF31" s="103"/>
      <c r="VHG31" s="103"/>
      <c r="VHH31" s="103"/>
      <c r="VHI31" s="103"/>
      <c r="VHJ31" s="103"/>
      <c r="VHK31" s="103"/>
      <c r="VHL31" s="103"/>
      <c r="VHM31" s="103"/>
      <c r="VHN31" s="103"/>
      <c r="VHO31" s="103"/>
      <c r="VHP31" s="103"/>
      <c r="VHQ31" s="103"/>
      <c r="VHR31" s="103"/>
      <c r="VHS31" s="103"/>
      <c r="VHT31" s="103"/>
      <c r="VHU31" s="103"/>
      <c r="VHV31" s="103"/>
      <c r="VHW31" s="103"/>
      <c r="VHX31" s="103"/>
      <c r="VHY31" s="103"/>
      <c r="VHZ31" s="103"/>
      <c r="VIA31" s="103"/>
      <c r="VIB31" s="103"/>
      <c r="VIC31" s="103"/>
      <c r="VID31" s="103"/>
      <c r="VIE31" s="103"/>
      <c r="VIF31" s="103"/>
      <c r="VIG31" s="103"/>
      <c r="VIH31" s="103"/>
      <c r="VII31" s="103"/>
      <c r="VIJ31" s="103"/>
      <c r="VIK31" s="103"/>
      <c r="VIL31" s="103"/>
      <c r="VIM31" s="103"/>
      <c r="VIN31" s="103"/>
      <c r="VIO31" s="103"/>
      <c r="VIP31" s="103"/>
      <c r="VIQ31" s="103"/>
      <c r="VIR31" s="103"/>
      <c r="VIS31" s="103"/>
      <c r="VIT31" s="103"/>
      <c r="VIU31" s="103"/>
      <c r="VIV31" s="103"/>
      <c r="VIW31" s="103"/>
      <c r="VIX31" s="103"/>
      <c r="VIY31" s="103"/>
      <c r="VIZ31" s="103"/>
      <c r="VJA31" s="103"/>
      <c r="VJB31" s="103"/>
      <c r="VJC31" s="103"/>
      <c r="VJD31" s="103"/>
      <c r="VJE31" s="103"/>
      <c r="VJF31" s="103"/>
      <c r="VJG31" s="103"/>
      <c r="VJH31" s="103"/>
      <c r="VJI31" s="103"/>
      <c r="VJJ31" s="103"/>
      <c r="VJK31" s="103"/>
      <c r="VJL31" s="103"/>
      <c r="VJM31" s="103"/>
      <c r="VJN31" s="103"/>
      <c r="VJO31" s="103"/>
      <c r="VJP31" s="103"/>
      <c r="VJQ31" s="103"/>
      <c r="VJR31" s="103"/>
      <c r="VJS31" s="103"/>
      <c r="VJT31" s="103"/>
      <c r="VJU31" s="103"/>
      <c r="VJV31" s="103"/>
      <c r="VJW31" s="103"/>
      <c r="VJX31" s="103"/>
      <c r="VJY31" s="103"/>
      <c r="VJZ31" s="103"/>
      <c r="VKA31" s="103"/>
      <c r="VKB31" s="103"/>
      <c r="VKC31" s="103"/>
      <c r="VKD31" s="103"/>
      <c r="VKE31" s="103"/>
      <c r="VKF31" s="103"/>
      <c r="VKG31" s="103"/>
      <c r="VKH31" s="103"/>
      <c r="VKI31" s="103"/>
      <c r="VKJ31" s="103"/>
      <c r="VKK31" s="103"/>
      <c r="VKL31" s="103"/>
      <c r="VKM31" s="103"/>
      <c r="VKN31" s="103"/>
      <c r="VKO31" s="103"/>
      <c r="VKP31" s="103"/>
      <c r="VKQ31" s="103"/>
      <c r="VKR31" s="103"/>
      <c r="VKS31" s="103"/>
      <c r="VKT31" s="103"/>
      <c r="VKU31" s="103"/>
      <c r="VKV31" s="103"/>
      <c r="VKW31" s="103"/>
      <c r="VKX31" s="103"/>
      <c r="VKY31" s="103"/>
      <c r="VKZ31" s="103"/>
      <c r="VLA31" s="103"/>
      <c r="VLB31" s="103"/>
      <c r="VLC31" s="103"/>
      <c r="VLD31" s="103"/>
      <c r="VLE31" s="103"/>
      <c r="VLF31" s="103"/>
      <c r="VLG31" s="103"/>
      <c r="VLH31" s="103"/>
      <c r="VLI31" s="103"/>
      <c r="VLJ31" s="103"/>
      <c r="VLK31" s="103"/>
      <c r="VLL31" s="103"/>
      <c r="VLM31" s="103"/>
      <c r="VLN31" s="103"/>
      <c r="VLO31" s="103"/>
      <c r="VLP31" s="103"/>
      <c r="VLQ31" s="103"/>
      <c r="VLR31" s="103"/>
      <c r="VLS31" s="103"/>
      <c r="VLT31" s="103"/>
      <c r="VLU31" s="103"/>
      <c r="VLV31" s="103"/>
      <c r="VLW31" s="103"/>
      <c r="VLX31" s="103"/>
      <c r="VLY31" s="103"/>
      <c r="VLZ31" s="103"/>
      <c r="VMA31" s="103"/>
      <c r="VMB31" s="103"/>
      <c r="VMC31" s="103"/>
      <c r="VMD31" s="103"/>
      <c r="VME31" s="103"/>
      <c r="VMF31" s="103"/>
      <c r="VMG31" s="103"/>
      <c r="VMH31" s="103"/>
      <c r="VMI31" s="103"/>
      <c r="VMJ31" s="103"/>
      <c r="VMK31" s="103"/>
      <c r="VML31" s="103"/>
      <c r="VMM31" s="103"/>
      <c r="VMN31" s="103"/>
      <c r="VMO31" s="103"/>
      <c r="VMP31" s="103"/>
      <c r="VMQ31" s="103"/>
      <c r="VMR31" s="103"/>
      <c r="VMS31" s="103"/>
      <c r="VMT31" s="103"/>
      <c r="VMU31" s="103"/>
      <c r="VMV31" s="103"/>
      <c r="VMW31" s="103"/>
      <c r="VMX31" s="103"/>
      <c r="VMY31" s="103"/>
      <c r="VMZ31" s="103"/>
      <c r="VNA31" s="103"/>
      <c r="VNB31" s="103"/>
      <c r="VNC31" s="103"/>
      <c r="VND31" s="103"/>
      <c r="VNE31" s="103"/>
      <c r="VNF31" s="103"/>
      <c r="VNG31" s="103"/>
      <c r="VNH31" s="103"/>
      <c r="VNI31" s="103"/>
      <c r="VNJ31" s="103"/>
      <c r="VNK31" s="103"/>
      <c r="VNL31" s="103"/>
      <c r="VNM31" s="103"/>
      <c r="VNN31" s="103"/>
      <c r="VNO31" s="103"/>
      <c r="VNP31" s="103"/>
      <c r="VNQ31" s="103"/>
      <c r="VNR31" s="103"/>
      <c r="VNS31" s="103"/>
      <c r="VNT31" s="103"/>
      <c r="VNU31" s="103"/>
      <c r="VNV31" s="103"/>
      <c r="VNW31" s="103"/>
      <c r="VNX31" s="103"/>
      <c r="VNY31" s="103"/>
      <c r="VNZ31" s="103"/>
      <c r="VOA31" s="103"/>
      <c r="VOB31" s="103"/>
      <c r="VOC31" s="103"/>
      <c r="VOD31" s="103"/>
      <c r="VOE31" s="103"/>
      <c r="VOF31" s="103"/>
      <c r="VOG31" s="103"/>
      <c r="VOH31" s="103"/>
      <c r="VOI31" s="103"/>
      <c r="VOJ31" s="103"/>
      <c r="VOK31" s="103"/>
      <c r="VOL31" s="103"/>
      <c r="VOM31" s="103"/>
      <c r="VON31" s="103"/>
      <c r="VOO31" s="103"/>
      <c r="VOP31" s="103"/>
      <c r="VOQ31" s="103"/>
      <c r="VOR31" s="103"/>
      <c r="VOS31" s="103"/>
      <c r="VOT31" s="103"/>
      <c r="VOU31" s="103"/>
      <c r="VOV31" s="103"/>
      <c r="VOW31" s="103"/>
      <c r="VOX31" s="103"/>
      <c r="VOY31" s="103"/>
      <c r="VOZ31" s="103"/>
      <c r="VPA31" s="103"/>
      <c r="VPB31" s="103"/>
      <c r="VPC31" s="103"/>
      <c r="VPD31" s="103"/>
      <c r="VPE31" s="103"/>
      <c r="VPF31" s="103"/>
      <c r="VPG31" s="103"/>
      <c r="VPH31" s="103"/>
      <c r="VPI31" s="103"/>
      <c r="VPJ31" s="103"/>
      <c r="VPK31" s="103"/>
      <c r="VPL31" s="103"/>
      <c r="VPM31" s="103"/>
      <c r="VPN31" s="103"/>
      <c r="VPO31" s="103"/>
      <c r="VPP31" s="103"/>
      <c r="VPQ31" s="103"/>
      <c r="VPR31" s="103"/>
      <c r="VPS31" s="103"/>
      <c r="VPT31" s="103"/>
      <c r="VPU31" s="103"/>
      <c r="VPV31" s="103"/>
      <c r="VPW31" s="103"/>
      <c r="VPX31" s="103"/>
      <c r="VPY31" s="103"/>
      <c r="VPZ31" s="103"/>
      <c r="VQA31" s="103"/>
      <c r="VQB31" s="103"/>
      <c r="VQC31" s="103"/>
      <c r="VQD31" s="103"/>
      <c r="VQE31" s="103"/>
      <c r="VQF31" s="103"/>
      <c r="VQG31" s="103"/>
      <c r="VQH31" s="103"/>
      <c r="VQI31" s="103"/>
      <c r="VQJ31" s="103"/>
      <c r="VQK31" s="103"/>
      <c r="VQL31" s="103"/>
      <c r="VQM31" s="103"/>
      <c r="VQN31" s="103"/>
      <c r="VQO31" s="103"/>
      <c r="VQP31" s="103"/>
      <c r="VQQ31" s="103"/>
      <c r="VQR31" s="103"/>
      <c r="VQS31" s="103"/>
      <c r="VQT31" s="103"/>
      <c r="VQU31" s="103"/>
      <c r="VQV31" s="103"/>
      <c r="VQW31" s="103"/>
      <c r="VQX31" s="103"/>
      <c r="VQY31" s="103"/>
      <c r="VQZ31" s="103"/>
      <c r="VRA31" s="103"/>
      <c r="VRB31" s="103"/>
      <c r="VRC31" s="103"/>
      <c r="VRD31" s="103"/>
      <c r="VRE31" s="103"/>
      <c r="VRF31" s="103"/>
      <c r="VRG31" s="103"/>
      <c r="VRH31" s="103"/>
      <c r="VRI31" s="103"/>
      <c r="VRJ31" s="103"/>
      <c r="VRK31" s="103"/>
      <c r="VRL31" s="103"/>
      <c r="VRM31" s="103"/>
      <c r="VRN31" s="103"/>
      <c r="VRO31" s="103"/>
      <c r="VRP31" s="103"/>
      <c r="VRQ31" s="103"/>
      <c r="VRR31" s="103"/>
      <c r="VRS31" s="103"/>
      <c r="VRT31" s="103"/>
      <c r="VRU31" s="103"/>
      <c r="VRV31" s="103"/>
      <c r="VRW31" s="103"/>
      <c r="VRX31" s="103"/>
      <c r="VRY31" s="103"/>
      <c r="VRZ31" s="103"/>
      <c r="VSA31" s="103"/>
      <c r="VSB31" s="103"/>
      <c r="VSC31" s="103"/>
      <c r="VSD31" s="103"/>
      <c r="VSE31" s="103"/>
      <c r="VSF31" s="103"/>
      <c r="VSG31" s="103"/>
      <c r="VSH31" s="103"/>
      <c r="VSI31" s="103"/>
      <c r="VSJ31" s="103"/>
      <c r="VSK31" s="103"/>
      <c r="VSL31" s="103"/>
      <c r="VSM31" s="103"/>
      <c r="VSN31" s="103"/>
      <c r="VSO31" s="103"/>
      <c r="VSP31" s="103"/>
      <c r="VSQ31" s="103"/>
      <c r="VSR31" s="103"/>
      <c r="VSS31" s="103"/>
      <c r="VST31" s="103"/>
      <c r="VSU31" s="103"/>
      <c r="VSV31" s="103"/>
      <c r="VSW31" s="103"/>
      <c r="VSX31" s="103"/>
      <c r="VSY31" s="103"/>
      <c r="VSZ31" s="103"/>
      <c r="VTA31" s="103"/>
      <c r="VTB31" s="103"/>
      <c r="VTC31" s="103"/>
      <c r="VTD31" s="103"/>
      <c r="VTE31" s="103"/>
      <c r="VTF31" s="103"/>
      <c r="VTG31" s="103"/>
      <c r="VTH31" s="103"/>
      <c r="VTI31" s="103"/>
      <c r="VTJ31" s="103"/>
      <c r="VTK31" s="103"/>
      <c r="VTL31" s="103"/>
      <c r="VTM31" s="103"/>
      <c r="VTN31" s="103"/>
      <c r="VTO31" s="103"/>
      <c r="VTP31" s="103"/>
      <c r="VTQ31" s="103"/>
      <c r="VTR31" s="103"/>
      <c r="VTS31" s="103"/>
      <c r="VTT31" s="103"/>
      <c r="VTU31" s="103"/>
      <c r="VTV31" s="103"/>
      <c r="VTW31" s="103"/>
      <c r="VTX31" s="103"/>
      <c r="VTY31" s="103"/>
      <c r="VTZ31" s="103"/>
      <c r="VUA31" s="103"/>
      <c r="VUB31" s="103"/>
      <c r="VUC31" s="103"/>
      <c r="VUD31" s="103"/>
      <c r="VUE31" s="103"/>
      <c r="VUF31" s="103"/>
      <c r="VUG31" s="103"/>
      <c r="VUH31" s="103"/>
      <c r="VUI31" s="103"/>
      <c r="VUJ31" s="103"/>
      <c r="VUK31" s="103"/>
      <c r="VUL31" s="103"/>
      <c r="VUM31" s="103"/>
      <c r="VUN31" s="103"/>
      <c r="VUO31" s="103"/>
      <c r="VUP31" s="103"/>
      <c r="VUQ31" s="103"/>
      <c r="VUR31" s="103"/>
      <c r="VUS31" s="103"/>
      <c r="VUT31" s="103"/>
      <c r="VUU31" s="103"/>
      <c r="VUV31" s="103"/>
      <c r="VUW31" s="103"/>
      <c r="VUX31" s="103"/>
      <c r="VUY31" s="103"/>
      <c r="VUZ31" s="103"/>
      <c r="VVA31" s="103"/>
      <c r="VVB31" s="103"/>
      <c r="VVC31" s="103"/>
      <c r="VVD31" s="103"/>
      <c r="VVE31" s="103"/>
      <c r="VVF31" s="103"/>
      <c r="VVG31" s="103"/>
      <c r="VVH31" s="103"/>
      <c r="VVI31" s="103"/>
      <c r="VVJ31" s="103"/>
      <c r="VVK31" s="103"/>
      <c r="VVL31" s="103"/>
      <c r="VVM31" s="103"/>
      <c r="VVN31" s="103"/>
      <c r="VVO31" s="103"/>
      <c r="VVP31" s="103"/>
      <c r="VVQ31" s="103"/>
      <c r="VVR31" s="103"/>
      <c r="VVS31" s="103"/>
      <c r="VVT31" s="103"/>
      <c r="VVU31" s="103"/>
      <c r="VVV31" s="103"/>
      <c r="VVW31" s="103"/>
      <c r="VVX31" s="103"/>
      <c r="VVY31" s="103"/>
      <c r="VVZ31" s="103"/>
      <c r="VWA31" s="103"/>
      <c r="VWB31" s="103"/>
      <c r="VWC31" s="103"/>
      <c r="VWD31" s="103"/>
      <c r="VWE31" s="103"/>
      <c r="VWF31" s="103"/>
      <c r="VWG31" s="103"/>
      <c r="VWH31" s="103"/>
      <c r="VWI31" s="103"/>
      <c r="VWJ31" s="103"/>
      <c r="VWK31" s="103"/>
      <c r="VWL31" s="103"/>
      <c r="VWM31" s="103"/>
      <c r="VWN31" s="103"/>
      <c r="VWO31" s="103"/>
      <c r="VWP31" s="103"/>
      <c r="VWQ31" s="103"/>
      <c r="VWR31" s="103"/>
      <c r="VWS31" s="103"/>
      <c r="VWT31" s="103"/>
      <c r="VWU31" s="103"/>
      <c r="VWV31" s="103"/>
      <c r="VWW31" s="103"/>
      <c r="VWX31" s="103"/>
      <c r="VWY31" s="103"/>
      <c r="VWZ31" s="103"/>
      <c r="VXA31" s="103"/>
      <c r="VXB31" s="103"/>
      <c r="VXC31" s="103"/>
      <c r="VXD31" s="103"/>
      <c r="VXE31" s="103"/>
      <c r="VXF31" s="103"/>
      <c r="VXG31" s="103"/>
      <c r="VXH31" s="103"/>
      <c r="VXI31" s="103"/>
      <c r="VXJ31" s="103"/>
      <c r="VXK31" s="103"/>
      <c r="VXL31" s="103"/>
      <c r="VXM31" s="103"/>
      <c r="VXN31" s="103"/>
      <c r="VXO31" s="103"/>
      <c r="VXP31" s="103"/>
      <c r="VXQ31" s="103"/>
      <c r="VXR31" s="103"/>
      <c r="VXS31" s="103"/>
      <c r="VXT31" s="103"/>
      <c r="VXU31" s="103"/>
      <c r="VXV31" s="103"/>
      <c r="VXW31" s="103"/>
      <c r="VXX31" s="103"/>
      <c r="VXY31" s="103"/>
      <c r="VXZ31" s="103"/>
      <c r="VYA31" s="103"/>
      <c r="VYB31" s="103"/>
      <c r="VYC31" s="103"/>
      <c r="VYD31" s="103"/>
      <c r="VYE31" s="103"/>
      <c r="VYF31" s="103"/>
      <c r="VYG31" s="103"/>
      <c r="VYH31" s="103"/>
      <c r="VYI31" s="103"/>
      <c r="VYJ31" s="103"/>
      <c r="VYK31" s="103"/>
      <c r="VYL31" s="103"/>
      <c r="VYM31" s="103"/>
      <c r="VYN31" s="103"/>
      <c r="VYO31" s="103"/>
      <c r="VYP31" s="103"/>
      <c r="VYQ31" s="103"/>
      <c r="VYR31" s="103"/>
      <c r="VYS31" s="103"/>
      <c r="VYT31" s="103"/>
      <c r="VYU31" s="103"/>
      <c r="VYV31" s="103"/>
      <c r="VYW31" s="103"/>
      <c r="VYX31" s="103"/>
      <c r="VYY31" s="103"/>
      <c r="VYZ31" s="103"/>
      <c r="VZA31" s="103"/>
      <c r="VZB31" s="103"/>
      <c r="VZC31" s="103"/>
      <c r="VZD31" s="103"/>
      <c r="VZE31" s="103"/>
      <c r="VZF31" s="103"/>
      <c r="VZG31" s="103"/>
      <c r="VZH31" s="103"/>
      <c r="VZI31" s="103"/>
      <c r="VZJ31" s="103"/>
      <c r="VZK31" s="103"/>
      <c r="VZL31" s="103"/>
      <c r="VZM31" s="103"/>
      <c r="VZN31" s="103"/>
      <c r="VZO31" s="103"/>
      <c r="VZP31" s="103"/>
      <c r="VZQ31" s="103"/>
      <c r="VZR31" s="103"/>
      <c r="VZS31" s="103"/>
      <c r="VZT31" s="103"/>
      <c r="VZU31" s="103"/>
      <c r="VZV31" s="103"/>
      <c r="VZW31" s="103"/>
      <c r="VZX31" s="103"/>
      <c r="VZY31" s="103"/>
      <c r="VZZ31" s="103"/>
      <c r="WAA31" s="103"/>
      <c r="WAB31" s="103"/>
      <c r="WAC31" s="103"/>
      <c r="WAD31" s="103"/>
      <c r="WAE31" s="103"/>
      <c r="WAF31" s="103"/>
      <c r="WAG31" s="103"/>
      <c r="WAH31" s="103"/>
      <c r="WAI31" s="103"/>
      <c r="WAJ31" s="103"/>
      <c r="WAK31" s="103"/>
      <c r="WAL31" s="103"/>
      <c r="WAM31" s="103"/>
      <c r="WAN31" s="103"/>
      <c r="WAO31" s="103"/>
      <c r="WAP31" s="103"/>
      <c r="WAQ31" s="103"/>
      <c r="WAR31" s="103"/>
      <c r="WAS31" s="103"/>
      <c r="WAT31" s="103"/>
      <c r="WAU31" s="103"/>
      <c r="WAV31" s="103"/>
      <c r="WAW31" s="103"/>
      <c r="WAX31" s="103"/>
      <c r="WAY31" s="103"/>
      <c r="WAZ31" s="103"/>
      <c r="WBA31" s="103"/>
      <c r="WBB31" s="103"/>
      <c r="WBC31" s="103"/>
      <c r="WBD31" s="103"/>
      <c r="WBE31" s="103"/>
      <c r="WBF31" s="103"/>
      <c r="WBG31" s="103"/>
      <c r="WBH31" s="103"/>
      <c r="WBI31" s="103"/>
      <c r="WBJ31" s="103"/>
      <c r="WBK31" s="103"/>
      <c r="WBL31" s="103"/>
      <c r="WBM31" s="103"/>
      <c r="WBN31" s="103"/>
      <c r="WBO31" s="103"/>
      <c r="WBP31" s="103"/>
      <c r="WBQ31" s="103"/>
      <c r="WBR31" s="103"/>
      <c r="WBS31" s="103"/>
      <c r="WBT31" s="103"/>
      <c r="WBU31" s="103"/>
      <c r="WBV31" s="103"/>
      <c r="WBW31" s="103"/>
      <c r="WBX31" s="103"/>
      <c r="WBY31" s="103"/>
      <c r="WBZ31" s="103"/>
      <c r="WCA31" s="103"/>
      <c r="WCB31" s="103"/>
      <c r="WCC31" s="103"/>
      <c r="WCD31" s="103"/>
      <c r="WCE31" s="103"/>
      <c r="WCF31" s="103"/>
      <c r="WCG31" s="103"/>
      <c r="WCH31" s="103"/>
      <c r="WCI31" s="103"/>
      <c r="WCJ31" s="103"/>
      <c r="WCK31" s="103"/>
      <c r="WCL31" s="103"/>
      <c r="WCM31" s="103"/>
      <c r="WCN31" s="103"/>
      <c r="WCO31" s="103"/>
      <c r="WCP31" s="103"/>
      <c r="WCQ31" s="103"/>
      <c r="WCR31" s="103"/>
      <c r="WCS31" s="103"/>
      <c r="WCT31" s="103"/>
      <c r="WCU31" s="103"/>
      <c r="WCV31" s="103"/>
      <c r="WCW31" s="103"/>
      <c r="WCX31" s="103"/>
      <c r="WCY31" s="103"/>
      <c r="WCZ31" s="103"/>
      <c r="WDA31" s="103"/>
      <c r="WDB31" s="103"/>
      <c r="WDC31" s="103"/>
      <c r="WDD31" s="103"/>
      <c r="WDE31" s="103"/>
      <c r="WDF31" s="103"/>
      <c r="WDG31" s="103"/>
      <c r="WDH31" s="103"/>
      <c r="WDI31" s="103"/>
      <c r="WDJ31" s="103"/>
      <c r="WDK31" s="103"/>
      <c r="WDL31" s="103"/>
      <c r="WDM31" s="103"/>
      <c r="WDN31" s="103"/>
      <c r="WDO31" s="103"/>
      <c r="WDP31" s="103"/>
      <c r="WDQ31" s="103"/>
      <c r="WDR31" s="103"/>
      <c r="WDS31" s="103"/>
      <c r="WDT31" s="103"/>
      <c r="WDU31" s="103"/>
      <c r="WDV31" s="103"/>
      <c r="WDW31" s="103"/>
      <c r="WDX31" s="103"/>
      <c r="WDY31" s="103"/>
      <c r="WDZ31" s="103"/>
      <c r="WEA31" s="103"/>
      <c r="WEB31" s="103"/>
      <c r="WEC31" s="103"/>
      <c r="WED31" s="103"/>
      <c r="WEE31" s="103"/>
      <c r="WEF31" s="103"/>
      <c r="WEG31" s="103"/>
      <c r="WEH31" s="103"/>
      <c r="WEI31" s="103"/>
      <c r="WEJ31" s="103"/>
      <c r="WEK31" s="103"/>
      <c r="WEL31" s="103"/>
      <c r="WEM31" s="103"/>
      <c r="WEN31" s="103"/>
      <c r="WEO31" s="103"/>
      <c r="WEP31" s="103"/>
      <c r="WEQ31" s="103"/>
      <c r="WER31" s="103"/>
      <c r="WES31" s="103"/>
      <c r="WET31" s="103"/>
      <c r="WEU31" s="103"/>
      <c r="WEV31" s="103"/>
      <c r="WEW31" s="103"/>
      <c r="WEX31" s="103"/>
      <c r="WEY31" s="103"/>
      <c r="WEZ31" s="103"/>
      <c r="WFA31" s="103"/>
      <c r="WFB31" s="103"/>
      <c r="WFC31" s="103"/>
      <c r="WFD31" s="103"/>
      <c r="WFE31" s="103"/>
      <c r="WFF31" s="103"/>
      <c r="WFG31" s="103"/>
      <c r="WFH31" s="103"/>
      <c r="WFI31" s="103"/>
      <c r="WFJ31" s="103"/>
      <c r="WFK31" s="103"/>
      <c r="WFL31" s="103"/>
      <c r="WFM31" s="103"/>
      <c r="WFN31" s="103"/>
      <c r="WFO31" s="103"/>
      <c r="WFP31" s="103"/>
      <c r="WFQ31" s="103"/>
      <c r="WFR31" s="103"/>
      <c r="WFS31" s="103"/>
      <c r="WFT31" s="103"/>
      <c r="WFU31" s="103"/>
      <c r="WFV31" s="103"/>
      <c r="WFW31" s="103"/>
      <c r="WFX31" s="103"/>
      <c r="WFY31" s="103"/>
      <c r="WFZ31" s="103"/>
      <c r="WGA31" s="103"/>
      <c r="WGB31" s="103"/>
      <c r="WGC31" s="103"/>
      <c r="WGD31" s="103"/>
      <c r="WGE31" s="103"/>
      <c r="WGF31" s="103"/>
      <c r="WGG31" s="103"/>
      <c r="WGH31" s="103"/>
      <c r="WGI31" s="103"/>
      <c r="WGJ31" s="103"/>
      <c r="WGK31" s="103"/>
      <c r="WGL31" s="103"/>
      <c r="WGM31" s="103"/>
      <c r="WGN31" s="103"/>
      <c r="WGO31" s="103"/>
      <c r="WGP31" s="103"/>
      <c r="WGQ31" s="103"/>
      <c r="WGR31" s="103"/>
      <c r="WGS31" s="103"/>
      <c r="WGT31" s="103"/>
      <c r="WGU31" s="103"/>
      <c r="WGV31" s="103"/>
      <c r="WGW31" s="103"/>
      <c r="WGX31" s="103"/>
      <c r="WGY31" s="103"/>
      <c r="WGZ31" s="103"/>
      <c r="WHA31" s="103"/>
      <c r="WHB31" s="103"/>
      <c r="WHC31" s="103"/>
      <c r="WHD31" s="103"/>
      <c r="WHE31" s="103"/>
      <c r="WHF31" s="103"/>
      <c r="WHG31" s="103"/>
      <c r="WHH31" s="103"/>
      <c r="WHI31" s="103"/>
      <c r="WHJ31" s="103"/>
      <c r="WHK31" s="103"/>
      <c r="WHL31" s="103"/>
      <c r="WHM31" s="103"/>
      <c r="WHN31" s="103"/>
      <c r="WHO31" s="103"/>
      <c r="WHP31" s="103"/>
      <c r="WHQ31" s="103"/>
      <c r="WHR31" s="103"/>
      <c r="WHS31" s="103"/>
      <c r="WHT31" s="103"/>
      <c r="WHU31" s="103"/>
      <c r="WHV31" s="103"/>
      <c r="WHW31" s="103"/>
      <c r="WHX31" s="103"/>
      <c r="WHY31" s="103"/>
      <c r="WHZ31" s="103"/>
      <c r="WIA31" s="103"/>
      <c r="WIB31" s="103"/>
      <c r="WIC31" s="103"/>
      <c r="WID31" s="103"/>
      <c r="WIE31" s="103"/>
      <c r="WIF31" s="103"/>
      <c r="WIG31" s="103"/>
      <c r="WIH31" s="103"/>
      <c r="WII31" s="103"/>
      <c r="WIJ31" s="103"/>
      <c r="WIK31" s="103"/>
      <c r="WIL31" s="103"/>
      <c r="WIM31" s="103"/>
      <c r="WIN31" s="103"/>
      <c r="WIO31" s="103"/>
      <c r="WIP31" s="103"/>
      <c r="WIQ31" s="103"/>
      <c r="WIR31" s="103"/>
      <c r="WIS31" s="103"/>
      <c r="WIT31" s="103"/>
      <c r="WIU31" s="103"/>
      <c r="WIV31" s="103"/>
      <c r="WIW31" s="103"/>
      <c r="WIX31" s="103"/>
      <c r="WIY31" s="103"/>
      <c r="WIZ31" s="103"/>
      <c r="WJA31" s="103"/>
      <c r="WJB31" s="103"/>
      <c r="WJC31" s="103"/>
      <c r="WJD31" s="103"/>
      <c r="WJE31" s="103"/>
      <c r="WJF31" s="103"/>
      <c r="WJG31" s="103"/>
      <c r="WJH31" s="103"/>
      <c r="WJI31" s="103"/>
      <c r="WJJ31" s="103"/>
      <c r="WJK31" s="103"/>
      <c r="WJL31" s="103"/>
      <c r="WJM31" s="103"/>
      <c r="WJN31" s="103"/>
      <c r="WJO31" s="103"/>
      <c r="WJP31" s="103"/>
      <c r="WJQ31" s="103"/>
      <c r="WJR31" s="103"/>
      <c r="WJS31" s="103"/>
      <c r="WJT31" s="103"/>
      <c r="WJU31" s="103"/>
      <c r="WJV31" s="103"/>
      <c r="WJW31" s="103"/>
      <c r="WJX31" s="103"/>
      <c r="WJY31" s="103"/>
      <c r="WJZ31" s="103"/>
      <c r="WKA31" s="103"/>
      <c r="WKB31" s="103"/>
      <c r="WKC31" s="103"/>
      <c r="WKD31" s="103"/>
      <c r="WKE31" s="103"/>
      <c r="WKF31" s="103"/>
      <c r="WKG31" s="103"/>
      <c r="WKH31" s="103"/>
      <c r="WKI31" s="103"/>
      <c r="WKJ31" s="103"/>
      <c r="WKK31" s="103"/>
      <c r="WKL31" s="103"/>
      <c r="WKM31" s="103"/>
      <c r="WKN31" s="103"/>
      <c r="WKO31" s="103"/>
      <c r="WKP31" s="103"/>
      <c r="WKQ31" s="103"/>
      <c r="WKR31" s="103"/>
      <c r="WKS31" s="103"/>
      <c r="WKT31" s="103"/>
      <c r="WKU31" s="103"/>
      <c r="WKV31" s="103"/>
      <c r="WKW31" s="103"/>
      <c r="WKX31" s="103"/>
      <c r="WKY31" s="103"/>
      <c r="WKZ31" s="103"/>
      <c r="WLA31" s="103"/>
      <c r="WLB31" s="103"/>
      <c r="WLC31" s="103"/>
      <c r="WLD31" s="103"/>
      <c r="WLE31" s="103"/>
      <c r="WLF31" s="103"/>
      <c r="WLG31" s="103"/>
      <c r="WLH31" s="103"/>
      <c r="WLI31" s="103"/>
      <c r="WLJ31" s="103"/>
      <c r="WLK31" s="103"/>
      <c r="WLL31" s="103"/>
      <c r="WLM31" s="103"/>
      <c r="WLN31" s="103"/>
      <c r="WLO31" s="103"/>
      <c r="WLP31" s="103"/>
      <c r="WLQ31" s="103"/>
      <c r="WLR31" s="103"/>
      <c r="WLS31" s="103"/>
      <c r="WLT31" s="103"/>
      <c r="WLU31" s="103"/>
      <c r="WLV31" s="103"/>
      <c r="WLW31" s="103"/>
      <c r="WLX31" s="103"/>
      <c r="WLY31" s="103"/>
      <c r="WLZ31" s="103"/>
      <c r="WMA31" s="103"/>
      <c r="WMB31" s="103"/>
      <c r="WMC31" s="103"/>
      <c r="WMD31" s="103"/>
      <c r="WME31" s="103"/>
      <c r="WMF31" s="103"/>
      <c r="WMG31" s="103"/>
      <c r="WMH31" s="103"/>
      <c r="WMI31" s="103"/>
      <c r="WMJ31" s="103"/>
      <c r="WMK31" s="103"/>
      <c r="WML31" s="103"/>
      <c r="WMM31" s="103"/>
      <c r="WMN31" s="103"/>
      <c r="WMO31" s="103"/>
      <c r="WMP31" s="103"/>
      <c r="WMQ31" s="103"/>
      <c r="WMR31" s="103"/>
      <c r="WMS31" s="103"/>
      <c r="WMT31" s="103"/>
      <c r="WMU31" s="103"/>
      <c r="WMV31" s="103"/>
      <c r="WMW31" s="103"/>
      <c r="WMX31" s="103"/>
      <c r="WMY31" s="103"/>
      <c r="WMZ31" s="103"/>
      <c r="WNA31" s="103"/>
      <c r="WNB31" s="103"/>
      <c r="WNC31" s="103"/>
      <c r="WND31" s="103"/>
      <c r="WNE31" s="103"/>
      <c r="WNF31" s="103"/>
      <c r="WNG31" s="103"/>
      <c r="WNH31" s="103"/>
      <c r="WNI31" s="103"/>
      <c r="WNJ31" s="103"/>
      <c r="WNK31" s="103"/>
      <c r="WNL31" s="103"/>
      <c r="WNM31" s="103"/>
      <c r="WNN31" s="103"/>
      <c r="WNO31" s="103"/>
      <c r="WNP31" s="103"/>
      <c r="WNQ31" s="103"/>
      <c r="WNR31" s="103"/>
      <c r="WNS31" s="103"/>
      <c r="WNT31" s="103"/>
      <c r="WNU31" s="103"/>
      <c r="WNV31" s="103"/>
      <c r="WNW31" s="103"/>
      <c r="WNX31" s="103"/>
      <c r="WNY31" s="103"/>
      <c r="WNZ31" s="103"/>
      <c r="WOA31" s="103"/>
      <c r="WOB31" s="103"/>
      <c r="WOC31" s="103"/>
      <c r="WOD31" s="103"/>
      <c r="WOE31" s="103"/>
      <c r="WOF31" s="103"/>
      <c r="WOG31" s="103"/>
      <c r="WOH31" s="103"/>
      <c r="WOI31" s="103"/>
      <c r="WOJ31" s="103"/>
      <c r="WOK31" s="103"/>
      <c r="WOL31" s="103"/>
      <c r="WOM31" s="103"/>
      <c r="WON31" s="103"/>
      <c r="WOO31" s="103"/>
      <c r="WOP31" s="103"/>
      <c r="WOQ31" s="103"/>
      <c r="WOR31" s="103"/>
      <c r="WOS31" s="103"/>
      <c r="WOT31" s="103"/>
      <c r="WOU31" s="103"/>
      <c r="WOV31" s="103"/>
      <c r="WOW31" s="103"/>
      <c r="WOX31" s="103"/>
      <c r="WOY31" s="103"/>
      <c r="WOZ31" s="103"/>
      <c r="WPA31" s="103"/>
      <c r="WPB31" s="103"/>
      <c r="WPC31" s="103"/>
      <c r="WPD31" s="103"/>
      <c r="WPE31" s="103"/>
      <c r="WPF31" s="103"/>
      <c r="WPG31" s="103"/>
      <c r="WPH31" s="103"/>
      <c r="WPI31" s="103"/>
      <c r="WPJ31" s="103"/>
      <c r="WPK31" s="103"/>
      <c r="WPL31" s="103"/>
      <c r="WPM31" s="103"/>
      <c r="WPN31" s="103"/>
      <c r="WPO31" s="103"/>
      <c r="WPP31" s="103"/>
      <c r="WPQ31" s="103"/>
      <c r="WPR31" s="103"/>
      <c r="WPS31" s="103"/>
      <c r="WPT31" s="103"/>
      <c r="WPU31" s="103"/>
      <c r="WPV31" s="103"/>
      <c r="WPW31" s="103"/>
      <c r="WPX31" s="103"/>
      <c r="WPY31" s="103"/>
      <c r="WPZ31" s="103"/>
      <c r="WQA31" s="103"/>
      <c r="WQB31" s="103"/>
      <c r="WQC31" s="103"/>
      <c r="WQD31" s="103"/>
      <c r="WQE31" s="103"/>
      <c r="WQF31" s="103"/>
      <c r="WQG31" s="103"/>
      <c r="WQH31" s="103"/>
      <c r="WQI31" s="103"/>
      <c r="WQJ31" s="103"/>
      <c r="WQK31" s="103"/>
      <c r="WQL31" s="103"/>
      <c r="WQM31" s="103"/>
      <c r="WQN31" s="103"/>
      <c r="WQO31" s="103"/>
      <c r="WQP31" s="103"/>
      <c r="WQQ31" s="103"/>
      <c r="WQR31" s="103"/>
      <c r="WQS31" s="103"/>
      <c r="WQT31" s="103"/>
      <c r="WQU31" s="103"/>
      <c r="WQV31" s="103"/>
      <c r="WQW31" s="103"/>
      <c r="WQX31" s="103"/>
      <c r="WQY31" s="103"/>
      <c r="WQZ31" s="103"/>
      <c r="WRA31" s="103"/>
      <c r="WRB31" s="103"/>
      <c r="WRC31" s="103"/>
      <c r="WRD31" s="103"/>
      <c r="WRE31" s="103"/>
      <c r="WRF31" s="103"/>
      <c r="WRG31" s="103"/>
      <c r="WRH31" s="103"/>
      <c r="WRI31" s="103"/>
      <c r="WRJ31" s="103"/>
      <c r="WRK31" s="103"/>
      <c r="WRL31" s="103"/>
      <c r="WRM31" s="103"/>
      <c r="WRN31" s="103"/>
      <c r="WRO31" s="103"/>
      <c r="WRP31" s="103"/>
      <c r="WRQ31" s="103"/>
      <c r="WRR31" s="103"/>
      <c r="WRS31" s="103"/>
      <c r="WRT31" s="103"/>
      <c r="WRU31" s="103"/>
      <c r="WRV31" s="103"/>
      <c r="WRW31" s="103"/>
      <c r="WRX31" s="103"/>
      <c r="WRY31" s="103"/>
      <c r="WRZ31" s="103"/>
      <c r="WSA31" s="103"/>
      <c r="WSB31" s="103"/>
      <c r="WSC31" s="103"/>
      <c r="WSD31" s="103"/>
      <c r="WSE31" s="103"/>
      <c r="WSF31" s="103"/>
      <c r="WSG31" s="103"/>
      <c r="WSH31" s="103"/>
      <c r="WSI31" s="103"/>
      <c r="WSJ31" s="103"/>
      <c r="WSK31" s="103"/>
      <c r="WSL31" s="103"/>
      <c r="WSM31" s="103"/>
      <c r="WSN31" s="103"/>
      <c r="WSO31" s="103"/>
      <c r="WSP31" s="103"/>
      <c r="WSQ31" s="103"/>
      <c r="WSR31" s="103"/>
      <c r="WSS31" s="103"/>
      <c r="WST31" s="103"/>
      <c r="WSU31" s="103"/>
      <c r="WSV31" s="103"/>
      <c r="WSW31" s="103"/>
      <c r="WSX31" s="103"/>
      <c r="WSY31" s="103"/>
      <c r="WSZ31" s="103"/>
      <c r="WTA31" s="103"/>
      <c r="WTB31" s="103"/>
      <c r="WTC31" s="103"/>
      <c r="WTD31" s="103"/>
      <c r="WTE31" s="103"/>
      <c r="WTF31" s="103"/>
      <c r="WTG31" s="103"/>
      <c r="WTH31" s="103"/>
      <c r="WTI31" s="103"/>
      <c r="WTJ31" s="103"/>
      <c r="WTK31" s="103"/>
      <c r="WTL31" s="103"/>
      <c r="WTM31" s="103"/>
      <c r="WTN31" s="103"/>
      <c r="WTO31" s="103"/>
      <c r="WTP31" s="103"/>
      <c r="WTQ31" s="103"/>
      <c r="WTR31" s="103"/>
      <c r="WTS31" s="103"/>
      <c r="WTT31" s="103"/>
      <c r="WTU31" s="103"/>
      <c r="WTV31" s="103"/>
      <c r="WTW31" s="103"/>
      <c r="WTX31" s="103"/>
      <c r="WTY31" s="103"/>
      <c r="WTZ31" s="103"/>
      <c r="WUA31" s="103"/>
      <c r="WUB31" s="103"/>
      <c r="WUC31" s="103"/>
      <c r="WUD31" s="103"/>
      <c r="WUE31" s="103"/>
      <c r="WUF31" s="103"/>
      <c r="WUG31" s="103"/>
      <c r="WUH31" s="103"/>
      <c r="WUI31" s="103"/>
      <c r="WUJ31" s="103"/>
      <c r="WUK31" s="103"/>
      <c r="WUL31" s="103"/>
      <c r="WUM31" s="103"/>
      <c r="WUN31" s="103"/>
      <c r="WUO31" s="103"/>
      <c r="WUP31" s="103"/>
      <c r="WUQ31" s="103"/>
      <c r="WUR31" s="103"/>
      <c r="WUS31" s="103"/>
      <c r="WUT31" s="103"/>
      <c r="WUU31" s="103"/>
      <c r="WUV31" s="103"/>
      <c r="WUW31" s="103"/>
      <c r="WUX31" s="103"/>
      <c r="WUY31" s="103"/>
      <c r="WUZ31" s="103"/>
      <c r="WVA31" s="103"/>
      <c r="WVB31" s="103"/>
      <c r="WVC31" s="103"/>
      <c r="WVD31" s="103"/>
      <c r="WVE31" s="103"/>
      <c r="WVF31" s="103"/>
      <c r="WVG31" s="103"/>
      <c r="WVH31" s="103"/>
      <c r="WVI31" s="103"/>
      <c r="WVJ31" s="103"/>
    </row>
    <row r="32" spans="1:16130" s="1386" customFormat="1" x14ac:dyDescent="0.2">
      <c r="A32" s="1453" t="s">
        <v>1419</v>
      </c>
      <c r="B32" s="1455" t="s">
        <v>177</v>
      </c>
      <c r="C32" s="1453" t="s">
        <v>1401</v>
      </c>
      <c r="D32" s="1453" t="s">
        <v>692</v>
      </c>
      <c r="E32" s="1454" t="s">
        <v>1398</v>
      </c>
      <c r="F32" s="1454" t="s">
        <v>178</v>
      </c>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JY32" s="103"/>
      <c r="JZ32" s="103"/>
      <c r="KA32" s="103"/>
      <c r="KB32" s="103"/>
      <c r="KC32" s="103"/>
      <c r="KD32" s="103"/>
      <c r="KE32" s="103"/>
      <c r="KF32" s="103"/>
      <c r="KG32" s="103"/>
      <c r="KH32" s="103"/>
      <c r="KI32" s="103"/>
      <c r="KJ32" s="103"/>
      <c r="KK32" s="103"/>
      <c r="KL32" s="103"/>
      <c r="KM32" s="103"/>
      <c r="KN32" s="103"/>
      <c r="KO32" s="103"/>
      <c r="KP32" s="103"/>
      <c r="KQ32" s="103"/>
      <c r="KR32" s="103"/>
      <c r="KS32" s="103"/>
      <c r="KT32" s="103"/>
      <c r="KU32" s="103"/>
      <c r="KV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D32" s="103"/>
      <c r="QE32" s="103"/>
      <c r="QF32" s="103"/>
      <c r="QG32" s="103"/>
      <c r="QH32" s="103"/>
      <c r="QI32" s="103"/>
      <c r="QJ32" s="103"/>
      <c r="QK32" s="103"/>
      <c r="QL32" s="103"/>
      <c r="QM32" s="103"/>
      <c r="QN32" s="103"/>
      <c r="QO32" s="103"/>
      <c r="QP32" s="103"/>
      <c r="QQ32" s="103"/>
      <c r="QR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S32" s="103"/>
      <c r="RT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TU32" s="103"/>
      <c r="TV32" s="103"/>
      <c r="TW32" s="103"/>
      <c r="TX32" s="103"/>
      <c r="TY32" s="103"/>
      <c r="TZ32" s="103"/>
      <c r="UA32" s="103"/>
      <c r="UB32" s="103"/>
      <c r="UC32" s="103"/>
      <c r="UD32" s="103"/>
      <c r="UE32" s="103"/>
      <c r="UF32" s="103"/>
      <c r="UG32" s="103"/>
      <c r="UH32" s="103"/>
      <c r="UI32" s="103"/>
      <c r="UJ32" s="103"/>
      <c r="UK32" s="103"/>
      <c r="UL32" s="103"/>
      <c r="UM32" s="103"/>
      <c r="UN32" s="103"/>
      <c r="UO32" s="103"/>
      <c r="UP32" s="103"/>
      <c r="UQ32" s="103"/>
      <c r="UR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ZZ32" s="103"/>
      <c r="AAA32" s="103"/>
      <c r="AAB32" s="103"/>
      <c r="AAC32" s="103"/>
      <c r="AAD32" s="103"/>
      <c r="AAE32" s="103"/>
      <c r="AAF32" s="103"/>
      <c r="AAG32" s="103"/>
      <c r="AAH32" s="103"/>
      <c r="AAI32" s="103"/>
      <c r="AAJ32" s="103"/>
      <c r="AAK32" s="103"/>
      <c r="AAL32" s="103"/>
      <c r="AAM32" s="103"/>
      <c r="AAN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O32" s="103"/>
      <c r="ABP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DQ32" s="103"/>
      <c r="ADR32" s="103"/>
      <c r="ADS32" s="103"/>
      <c r="ADT32" s="103"/>
      <c r="ADU32" s="103"/>
      <c r="ADV32" s="103"/>
      <c r="ADW32" s="103"/>
      <c r="ADX32" s="103"/>
      <c r="ADY32" s="103"/>
      <c r="ADZ32" s="103"/>
      <c r="AEA32" s="103"/>
      <c r="AEB32" s="103"/>
      <c r="AEC32" s="103"/>
      <c r="AED32" s="103"/>
      <c r="AEE32" s="103"/>
      <c r="AEF32" s="103"/>
      <c r="AEG32" s="103"/>
      <c r="AEH32" s="103"/>
      <c r="AEI32" s="103"/>
      <c r="AEJ32" s="103"/>
      <c r="AEK32" s="103"/>
      <c r="AEL32" s="103"/>
      <c r="AEM32" s="103"/>
      <c r="AEN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JV32" s="103"/>
      <c r="AJW32" s="103"/>
      <c r="AJX32" s="103"/>
      <c r="AJY32" s="103"/>
      <c r="AJZ32" s="103"/>
      <c r="AKA32" s="103"/>
      <c r="AKB32" s="103"/>
      <c r="AKC32" s="103"/>
      <c r="AKD32" s="103"/>
      <c r="AKE32" s="103"/>
      <c r="AKF32" s="103"/>
      <c r="AKG32" s="103"/>
      <c r="AKH32" s="103"/>
      <c r="AKI32" s="103"/>
      <c r="AKJ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K32" s="103"/>
      <c r="ALL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c r="AMM32" s="103"/>
      <c r="AMN32" s="103"/>
      <c r="AMO32" s="103"/>
      <c r="AMP32" s="103"/>
      <c r="AMQ32" s="103"/>
      <c r="AMR32" s="103"/>
      <c r="AMS32" s="103"/>
      <c r="AMT32" s="103"/>
      <c r="AMU32" s="103"/>
      <c r="AMV32" s="103"/>
      <c r="AMW32" s="103"/>
      <c r="AMX32" s="103"/>
      <c r="AMY32" s="103"/>
      <c r="AMZ32" s="103"/>
      <c r="ANA32" s="103"/>
      <c r="ANB32" s="103"/>
      <c r="ANC32" s="103"/>
      <c r="AND32" s="103"/>
      <c r="ANE32" s="103"/>
      <c r="ANF32" s="103"/>
      <c r="ANG32" s="103"/>
      <c r="ANH32" s="103"/>
      <c r="ANI32" s="103"/>
      <c r="ANJ32" s="103"/>
      <c r="ANK32" s="103"/>
      <c r="ANL32" s="103"/>
      <c r="ANM32" s="103"/>
      <c r="ANN32" s="103"/>
      <c r="ANO32" s="103"/>
      <c r="ANP32" s="103"/>
      <c r="ANQ32" s="103"/>
      <c r="ANR32" s="103"/>
      <c r="ANS32" s="103"/>
      <c r="ANT32" s="103"/>
      <c r="ANU32" s="103"/>
      <c r="ANV32" s="103"/>
      <c r="ANW32" s="103"/>
      <c r="ANX32" s="103"/>
      <c r="ANY32" s="103"/>
      <c r="ANZ32" s="103"/>
      <c r="AOA32" s="103"/>
      <c r="AOB32" s="103"/>
      <c r="AOC32" s="103"/>
      <c r="AOD32" s="103"/>
      <c r="AOE32" s="103"/>
      <c r="AOF32" s="103"/>
      <c r="AOG32" s="103"/>
      <c r="AOH32" s="103"/>
      <c r="AOI32" s="103"/>
      <c r="AOJ32" s="103"/>
      <c r="AOK32" s="103"/>
      <c r="AOL32" s="103"/>
      <c r="AOM32" s="103"/>
      <c r="AON32" s="103"/>
      <c r="AOO32" s="103"/>
      <c r="AOP32" s="103"/>
      <c r="AOQ32" s="103"/>
      <c r="AOR32" s="103"/>
      <c r="AOS32" s="103"/>
      <c r="AOT32" s="103"/>
      <c r="AOU32" s="103"/>
      <c r="AOV32" s="103"/>
      <c r="AOW32" s="103"/>
      <c r="AOX32" s="103"/>
      <c r="AOY32" s="103"/>
      <c r="AOZ32" s="103"/>
      <c r="APA32" s="103"/>
      <c r="APB32" s="103"/>
      <c r="APC32" s="103"/>
      <c r="APD32" s="103"/>
      <c r="APE32" s="103"/>
      <c r="APF32" s="103"/>
      <c r="APG32" s="103"/>
      <c r="APH32" s="103"/>
      <c r="API32" s="103"/>
      <c r="APJ32" s="103"/>
      <c r="APK32" s="103"/>
      <c r="APL32" s="103"/>
      <c r="APM32" s="103"/>
      <c r="APN32" s="103"/>
      <c r="APO32" s="103"/>
      <c r="APP32" s="103"/>
      <c r="APQ32" s="103"/>
      <c r="APR32" s="103"/>
      <c r="APS32" s="103"/>
      <c r="APT32" s="103"/>
      <c r="APU32" s="103"/>
      <c r="APV32" s="103"/>
      <c r="APW32" s="103"/>
      <c r="APX32" s="103"/>
      <c r="APY32" s="103"/>
      <c r="APZ32" s="103"/>
      <c r="AQA32" s="103"/>
      <c r="AQB32" s="103"/>
      <c r="AQC32" s="103"/>
      <c r="AQD32" s="103"/>
      <c r="AQE32" s="103"/>
      <c r="AQF32" s="103"/>
      <c r="AQG32" s="103"/>
      <c r="AQH32" s="103"/>
      <c r="AQI32" s="103"/>
      <c r="AQJ32" s="103"/>
      <c r="AQK32" s="103"/>
      <c r="AQL32" s="103"/>
      <c r="AQM32" s="103"/>
      <c r="AQN32" s="103"/>
      <c r="AQO32" s="103"/>
      <c r="AQP32" s="103"/>
      <c r="AQQ32" s="103"/>
      <c r="AQR32" s="103"/>
      <c r="AQS32" s="103"/>
      <c r="AQT32" s="103"/>
      <c r="AQU32" s="103"/>
      <c r="AQV32" s="103"/>
      <c r="AQW32" s="103"/>
      <c r="AQX32" s="103"/>
      <c r="AQY32" s="103"/>
      <c r="AQZ32" s="103"/>
      <c r="ARA32" s="103"/>
      <c r="ARB32" s="103"/>
      <c r="ARC32" s="103"/>
      <c r="ARD32" s="103"/>
      <c r="ARE32" s="103"/>
      <c r="ARF32" s="103"/>
      <c r="ARG32" s="103"/>
      <c r="ARH32" s="103"/>
      <c r="ARI32" s="103"/>
      <c r="ARJ32" s="103"/>
      <c r="ARK32" s="103"/>
      <c r="ARL32" s="103"/>
      <c r="ARM32" s="103"/>
      <c r="ARN32" s="103"/>
      <c r="ARO32" s="103"/>
      <c r="ARP32" s="103"/>
      <c r="ARQ32" s="103"/>
      <c r="ARR32" s="103"/>
      <c r="ARS32" s="103"/>
      <c r="ART32" s="103"/>
      <c r="ARU32" s="103"/>
      <c r="ARV32" s="103"/>
      <c r="ARW32" s="103"/>
      <c r="ARX32" s="103"/>
      <c r="ARY32" s="103"/>
      <c r="ARZ32" s="103"/>
      <c r="ASA32" s="103"/>
      <c r="ASB32" s="103"/>
      <c r="ASC32" s="103"/>
      <c r="ASD32" s="103"/>
      <c r="ASE32" s="103"/>
      <c r="ASF32" s="103"/>
      <c r="ASG32" s="103"/>
      <c r="ASH32" s="103"/>
      <c r="ASI32" s="103"/>
      <c r="ASJ32" s="103"/>
      <c r="ASK32" s="103"/>
      <c r="ASL32" s="103"/>
      <c r="ASM32" s="103"/>
      <c r="ASN32" s="103"/>
      <c r="ASO32" s="103"/>
      <c r="ASP32" s="103"/>
      <c r="ASQ32" s="103"/>
      <c r="ASR32" s="103"/>
      <c r="ASS32" s="103"/>
      <c r="AST32" s="103"/>
      <c r="ASU32" s="103"/>
      <c r="ASV32" s="103"/>
      <c r="ASW32" s="103"/>
      <c r="ASX32" s="103"/>
      <c r="ASY32" s="103"/>
      <c r="ASZ32" s="103"/>
      <c r="ATA32" s="103"/>
      <c r="ATB32" s="103"/>
      <c r="ATC32" s="103"/>
      <c r="ATD32" s="103"/>
      <c r="ATE32" s="103"/>
      <c r="ATF32" s="103"/>
      <c r="ATG32" s="103"/>
      <c r="ATH32" s="103"/>
      <c r="ATI32" s="103"/>
      <c r="ATJ32" s="103"/>
      <c r="ATK32" s="103"/>
      <c r="ATL32" s="103"/>
      <c r="ATM32" s="103"/>
      <c r="ATN32" s="103"/>
      <c r="ATO32" s="103"/>
      <c r="ATP32" s="103"/>
      <c r="ATQ32" s="103"/>
      <c r="ATR32" s="103"/>
      <c r="ATS32" s="103"/>
      <c r="ATT32" s="103"/>
      <c r="ATU32" s="103"/>
      <c r="ATV32" s="103"/>
      <c r="ATW32" s="103"/>
      <c r="ATX32" s="103"/>
      <c r="ATY32" s="103"/>
      <c r="ATZ32" s="103"/>
      <c r="AUA32" s="103"/>
      <c r="AUB32" s="103"/>
      <c r="AUC32" s="103"/>
      <c r="AUD32" s="103"/>
      <c r="AUE32" s="103"/>
      <c r="AUF32" s="103"/>
      <c r="AUG32" s="103"/>
      <c r="AUH32" s="103"/>
      <c r="AUI32" s="103"/>
      <c r="AUJ32" s="103"/>
      <c r="AUK32" s="103"/>
      <c r="AUL32" s="103"/>
      <c r="AUM32" s="103"/>
      <c r="AUN32" s="103"/>
      <c r="AUO32" s="103"/>
      <c r="AUP32" s="103"/>
      <c r="AUQ32" s="103"/>
      <c r="AUR32" s="103"/>
      <c r="AUS32" s="103"/>
      <c r="AUT32" s="103"/>
      <c r="AUU32" s="103"/>
      <c r="AUV32" s="103"/>
      <c r="AUW32" s="103"/>
      <c r="AUX32" s="103"/>
      <c r="AUY32" s="103"/>
      <c r="AUZ32" s="103"/>
      <c r="AVA32" s="103"/>
      <c r="AVB32" s="103"/>
      <c r="AVC32" s="103"/>
      <c r="AVD32" s="103"/>
      <c r="AVE32" s="103"/>
      <c r="AVF32" s="103"/>
      <c r="AVG32" s="103"/>
      <c r="AVH32" s="103"/>
      <c r="AVI32" s="103"/>
      <c r="AVJ32" s="103"/>
      <c r="AVK32" s="103"/>
      <c r="AVL32" s="103"/>
      <c r="AVM32" s="103"/>
      <c r="AVN32" s="103"/>
      <c r="AVO32" s="103"/>
      <c r="AVP32" s="103"/>
      <c r="AVQ32" s="103"/>
      <c r="AVR32" s="103"/>
      <c r="AVS32" s="103"/>
      <c r="AVT32" s="103"/>
      <c r="AVU32" s="103"/>
      <c r="AVV32" s="103"/>
      <c r="AVW32" s="103"/>
      <c r="AVX32" s="103"/>
      <c r="AVY32" s="103"/>
      <c r="AVZ32" s="103"/>
      <c r="AWA32" s="103"/>
      <c r="AWB32" s="103"/>
      <c r="AWC32" s="103"/>
      <c r="AWD32" s="103"/>
      <c r="AWE32" s="103"/>
      <c r="AWF32" s="103"/>
      <c r="AWG32" s="103"/>
      <c r="AWH32" s="103"/>
      <c r="AWI32" s="103"/>
      <c r="AWJ32" s="103"/>
      <c r="AWK32" s="103"/>
      <c r="AWL32" s="103"/>
      <c r="AWM32" s="103"/>
      <c r="AWN32" s="103"/>
      <c r="AWO32" s="103"/>
      <c r="AWP32" s="103"/>
      <c r="AWQ32" s="103"/>
      <c r="AWR32" s="103"/>
      <c r="AWS32" s="103"/>
      <c r="AWT32" s="103"/>
      <c r="AWU32" s="103"/>
      <c r="AWV32" s="103"/>
      <c r="AWW32" s="103"/>
      <c r="AWX32" s="103"/>
      <c r="AWY32" s="103"/>
      <c r="AWZ32" s="103"/>
      <c r="AXA32" s="103"/>
      <c r="AXB32" s="103"/>
      <c r="AXC32" s="103"/>
      <c r="AXD32" s="103"/>
      <c r="AXE32" s="103"/>
      <c r="AXF32" s="103"/>
      <c r="AXG32" s="103"/>
      <c r="AXH32" s="103"/>
      <c r="AXI32" s="103"/>
      <c r="AXJ32" s="103"/>
      <c r="AXK32" s="103"/>
      <c r="AXL32" s="103"/>
      <c r="AXM32" s="103"/>
      <c r="AXN32" s="103"/>
      <c r="AXO32" s="103"/>
      <c r="AXP32" s="103"/>
      <c r="AXQ32" s="103"/>
      <c r="AXR32" s="103"/>
      <c r="AXS32" s="103"/>
      <c r="AXT32" s="103"/>
      <c r="AXU32" s="103"/>
      <c r="AXV32" s="103"/>
      <c r="AXW32" s="103"/>
      <c r="AXX32" s="103"/>
      <c r="AXY32" s="103"/>
      <c r="AXZ32" s="103"/>
      <c r="AYA32" s="103"/>
      <c r="AYB32" s="103"/>
      <c r="AYC32" s="103"/>
      <c r="AYD32" s="103"/>
      <c r="AYE32" s="103"/>
      <c r="AYF32" s="103"/>
      <c r="AYG32" s="103"/>
      <c r="AYH32" s="103"/>
      <c r="AYI32" s="103"/>
      <c r="AYJ32" s="103"/>
      <c r="AYK32" s="103"/>
      <c r="AYL32" s="103"/>
      <c r="AYM32" s="103"/>
      <c r="AYN32" s="103"/>
      <c r="AYO32" s="103"/>
      <c r="AYP32" s="103"/>
      <c r="AYQ32" s="103"/>
      <c r="AYR32" s="103"/>
      <c r="AYS32" s="103"/>
      <c r="AYT32" s="103"/>
      <c r="AYU32" s="103"/>
      <c r="AYV32" s="103"/>
      <c r="AYW32" s="103"/>
      <c r="AYX32" s="103"/>
      <c r="AYY32" s="103"/>
      <c r="AYZ32" s="103"/>
      <c r="AZA32" s="103"/>
      <c r="AZB32" s="103"/>
      <c r="AZC32" s="103"/>
      <c r="AZD32" s="103"/>
      <c r="AZE32" s="103"/>
      <c r="AZF32" s="103"/>
      <c r="AZG32" s="103"/>
      <c r="AZH32" s="103"/>
      <c r="AZI32" s="103"/>
      <c r="AZJ32" s="103"/>
      <c r="AZK32" s="103"/>
      <c r="AZL32" s="103"/>
      <c r="AZM32" s="103"/>
      <c r="AZN32" s="103"/>
      <c r="AZO32" s="103"/>
      <c r="AZP32" s="103"/>
      <c r="AZQ32" s="103"/>
      <c r="AZR32" s="103"/>
      <c r="AZS32" s="103"/>
      <c r="AZT32" s="103"/>
      <c r="AZU32" s="103"/>
      <c r="AZV32" s="103"/>
      <c r="AZW32" s="103"/>
      <c r="AZX32" s="103"/>
      <c r="AZY32" s="103"/>
      <c r="AZZ32" s="103"/>
      <c r="BAA32" s="103"/>
      <c r="BAB32" s="103"/>
      <c r="BAC32" s="103"/>
      <c r="BAD32" s="103"/>
      <c r="BAE32" s="103"/>
      <c r="BAF32" s="103"/>
      <c r="BAG32" s="103"/>
      <c r="BAH32" s="103"/>
      <c r="BAI32" s="103"/>
      <c r="BAJ32" s="103"/>
      <c r="BAK32" s="103"/>
      <c r="BAL32" s="103"/>
      <c r="BAM32" s="103"/>
      <c r="BAN32" s="103"/>
      <c r="BAO32" s="103"/>
      <c r="BAP32" s="103"/>
      <c r="BAQ32" s="103"/>
      <c r="BAR32" s="103"/>
      <c r="BAS32" s="103"/>
      <c r="BAT32" s="103"/>
      <c r="BAU32" s="103"/>
      <c r="BAV32" s="103"/>
      <c r="BAW32" s="103"/>
      <c r="BAX32" s="103"/>
      <c r="BAY32" s="103"/>
      <c r="BAZ32" s="103"/>
      <c r="BBA32" s="103"/>
      <c r="BBB32" s="103"/>
      <c r="BBC32" s="103"/>
      <c r="BBD32" s="103"/>
      <c r="BBE32" s="103"/>
      <c r="BBF32" s="103"/>
      <c r="BBG32" s="103"/>
      <c r="BBH32" s="103"/>
      <c r="BBI32" s="103"/>
      <c r="BBJ32" s="103"/>
      <c r="BBK32" s="103"/>
      <c r="BBL32" s="103"/>
      <c r="BBM32" s="103"/>
      <c r="BBN32" s="103"/>
      <c r="BBO32" s="103"/>
      <c r="BBP32" s="103"/>
      <c r="BBQ32" s="103"/>
      <c r="BBR32" s="103"/>
      <c r="BBS32" s="103"/>
      <c r="BBT32" s="103"/>
      <c r="BBU32" s="103"/>
      <c r="BBV32" s="103"/>
      <c r="BBW32" s="103"/>
      <c r="BBX32" s="103"/>
      <c r="BBY32" s="103"/>
      <c r="BBZ32" s="103"/>
      <c r="BCA32" s="103"/>
      <c r="BCB32" s="103"/>
      <c r="BCC32" s="103"/>
      <c r="BCD32" s="103"/>
      <c r="BCE32" s="103"/>
      <c r="BCF32" s="103"/>
      <c r="BCG32" s="103"/>
      <c r="BCH32" s="103"/>
      <c r="BCI32" s="103"/>
      <c r="BCJ32" s="103"/>
      <c r="BCK32" s="103"/>
      <c r="BCL32" s="103"/>
      <c r="BCM32" s="103"/>
      <c r="BCN32" s="103"/>
      <c r="BCO32" s="103"/>
      <c r="BCP32" s="103"/>
      <c r="BCQ32" s="103"/>
      <c r="BCR32" s="103"/>
      <c r="BCS32" s="103"/>
      <c r="BCT32" s="103"/>
      <c r="BCU32" s="103"/>
      <c r="BCV32" s="103"/>
      <c r="BCW32" s="103"/>
      <c r="BCX32" s="103"/>
      <c r="BCY32" s="103"/>
      <c r="BCZ32" s="103"/>
      <c r="BDA32" s="103"/>
      <c r="BDB32" s="103"/>
      <c r="BDC32" s="103"/>
      <c r="BDD32" s="103"/>
      <c r="BDE32" s="103"/>
      <c r="BDF32" s="103"/>
      <c r="BDG32" s="103"/>
      <c r="BDH32" s="103"/>
      <c r="BDI32" s="103"/>
      <c r="BDJ32" s="103"/>
      <c r="BDK32" s="103"/>
      <c r="BDL32" s="103"/>
      <c r="BDM32" s="103"/>
      <c r="BDN32" s="103"/>
      <c r="BDO32" s="103"/>
      <c r="BDP32" s="103"/>
      <c r="BDQ32" s="103"/>
      <c r="BDR32" s="103"/>
      <c r="BDS32" s="103"/>
      <c r="BDT32" s="103"/>
      <c r="BDU32" s="103"/>
      <c r="BDV32" s="103"/>
      <c r="BDW32" s="103"/>
      <c r="BDX32" s="103"/>
      <c r="BDY32" s="103"/>
      <c r="BDZ32" s="103"/>
      <c r="BEA32" s="103"/>
      <c r="BEB32" s="103"/>
      <c r="BEC32" s="103"/>
      <c r="BED32" s="103"/>
      <c r="BEE32" s="103"/>
      <c r="BEF32" s="103"/>
      <c r="BEG32" s="103"/>
      <c r="BEH32" s="103"/>
      <c r="BEI32" s="103"/>
      <c r="BEJ32" s="103"/>
      <c r="BEK32" s="103"/>
      <c r="BEL32" s="103"/>
      <c r="BEM32" s="103"/>
      <c r="BEN32" s="103"/>
      <c r="BEO32" s="103"/>
      <c r="BEP32" s="103"/>
      <c r="BEQ32" s="103"/>
      <c r="BER32" s="103"/>
      <c r="BES32" s="103"/>
      <c r="BET32" s="103"/>
      <c r="BEU32" s="103"/>
      <c r="BEV32" s="103"/>
      <c r="BEW32" s="103"/>
      <c r="BEX32" s="103"/>
      <c r="BEY32" s="103"/>
      <c r="BEZ32" s="103"/>
      <c r="BFA32" s="103"/>
      <c r="BFB32" s="103"/>
      <c r="BFC32" s="103"/>
      <c r="BFD32" s="103"/>
      <c r="BFE32" s="103"/>
      <c r="BFF32" s="103"/>
      <c r="BFG32" s="103"/>
      <c r="BFH32" s="103"/>
      <c r="BFI32" s="103"/>
      <c r="BFJ32" s="103"/>
      <c r="BFK32" s="103"/>
      <c r="BFL32" s="103"/>
      <c r="BFM32" s="103"/>
      <c r="BFN32" s="103"/>
      <c r="BFO32" s="103"/>
      <c r="BFP32" s="103"/>
      <c r="BFQ32" s="103"/>
      <c r="BFR32" s="103"/>
      <c r="BFS32" s="103"/>
      <c r="BFT32" s="103"/>
      <c r="BFU32" s="103"/>
      <c r="BFV32" s="103"/>
      <c r="BFW32" s="103"/>
      <c r="BFX32" s="103"/>
      <c r="BFY32" s="103"/>
      <c r="BFZ32" s="103"/>
      <c r="BGA32" s="103"/>
      <c r="BGB32" s="103"/>
      <c r="BGC32" s="103"/>
      <c r="BGD32" s="103"/>
      <c r="BGE32" s="103"/>
      <c r="BGF32" s="103"/>
      <c r="BGG32" s="103"/>
      <c r="BGH32" s="103"/>
      <c r="BGI32" s="103"/>
      <c r="BGJ32" s="103"/>
      <c r="BGK32" s="103"/>
      <c r="BGL32" s="103"/>
      <c r="BGM32" s="103"/>
      <c r="BGN32" s="103"/>
      <c r="BGO32" s="103"/>
      <c r="BGP32" s="103"/>
      <c r="BGQ32" s="103"/>
      <c r="BGR32" s="103"/>
      <c r="BGS32" s="103"/>
      <c r="BGT32" s="103"/>
      <c r="BGU32" s="103"/>
      <c r="BGV32" s="103"/>
      <c r="BGW32" s="103"/>
      <c r="BGX32" s="103"/>
      <c r="BGY32" s="103"/>
      <c r="BGZ32" s="103"/>
      <c r="BHA32" s="103"/>
      <c r="BHB32" s="103"/>
      <c r="BHC32" s="103"/>
      <c r="BHD32" s="103"/>
      <c r="BHE32" s="103"/>
      <c r="BHF32" s="103"/>
      <c r="BHG32" s="103"/>
      <c r="BHH32" s="103"/>
      <c r="BHI32" s="103"/>
      <c r="BHJ32" s="103"/>
      <c r="BHK32" s="103"/>
      <c r="BHL32" s="103"/>
      <c r="BHM32" s="103"/>
      <c r="BHN32" s="103"/>
      <c r="BHO32" s="103"/>
      <c r="BHP32" s="103"/>
      <c r="BHQ32" s="103"/>
      <c r="BHR32" s="103"/>
      <c r="BHS32" s="103"/>
      <c r="BHT32" s="103"/>
      <c r="BHU32" s="103"/>
      <c r="BHV32" s="103"/>
      <c r="BHW32" s="103"/>
      <c r="BHX32" s="103"/>
      <c r="BHY32" s="103"/>
      <c r="BHZ32" s="103"/>
      <c r="BIA32" s="103"/>
      <c r="BIB32" s="103"/>
      <c r="BIC32" s="103"/>
      <c r="BID32" s="103"/>
      <c r="BIE32" s="103"/>
      <c r="BIF32" s="103"/>
      <c r="BIG32" s="103"/>
      <c r="BIH32" s="103"/>
      <c r="BII32" s="103"/>
      <c r="BIJ32" s="103"/>
      <c r="BIK32" s="103"/>
      <c r="BIL32" s="103"/>
      <c r="BIM32" s="103"/>
      <c r="BIN32" s="103"/>
      <c r="BIO32" s="103"/>
      <c r="BIP32" s="103"/>
      <c r="BIQ32" s="103"/>
      <c r="BIR32" s="103"/>
      <c r="BIS32" s="103"/>
      <c r="BIT32" s="103"/>
      <c r="BIU32" s="103"/>
      <c r="BIV32" s="103"/>
      <c r="BIW32" s="103"/>
      <c r="BIX32" s="103"/>
      <c r="BIY32" s="103"/>
      <c r="BIZ32" s="103"/>
      <c r="BJA32" s="103"/>
      <c r="BJB32" s="103"/>
      <c r="BJC32" s="103"/>
      <c r="BJD32" s="103"/>
      <c r="BJE32" s="103"/>
      <c r="BJF32" s="103"/>
      <c r="BJG32" s="103"/>
      <c r="BJH32" s="103"/>
      <c r="BJI32" s="103"/>
      <c r="BJJ32" s="103"/>
      <c r="BJK32" s="103"/>
      <c r="BJL32" s="103"/>
      <c r="BJM32" s="103"/>
      <c r="BJN32" s="103"/>
      <c r="BJO32" s="103"/>
      <c r="BJP32" s="103"/>
      <c r="BJQ32" s="103"/>
      <c r="BJR32" s="103"/>
      <c r="BJS32" s="103"/>
      <c r="BJT32" s="103"/>
      <c r="BJU32" s="103"/>
      <c r="BJV32" s="103"/>
      <c r="BJW32" s="103"/>
      <c r="BJX32" s="103"/>
      <c r="BJY32" s="103"/>
      <c r="BJZ32" s="103"/>
      <c r="BKA32" s="103"/>
      <c r="BKB32" s="103"/>
      <c r="BKC32" s="103"/>
      <c r="BKD32" s="103"/>
      <c r="BKE32" s="103"/>
      <c r="BKF32" s="103"/>
      <c r="BKG32" s="103"/>
      <c r="BKH32" s="103"/>
      <c r="BKI32" s="103"/>
      <c r="BKJ32" s="103"/>
      <c r="BKK32" s="103"/>
      <c r="BKL32" s="103"/>
      <c r="BKM32" s="103"/>
      <c r="BKN32" s="103"/>
      <c r="BKO32" s="103"/>
      <c r="BKP32" s="103"/>
      <c r="BKQ32" s="103"/>
      <c r="BKR32" s="103"/>
      <c r="BKS32" s="103"/>
      <c r="BKT32" s="103"/>
      <c r="BKU32" s="103"/>
      <c r="BKV32" s="103"/>
      <c r="BKW32" s="103"/>
      <c r="BKX32" s="103"/>
      <c r="BKY32" s="103"/>
      <c r="BKZ32" s="103"/>
      <c r="BLA32" s="103"/>
      <c r="BLB32" s="103"/>
      <c r="BLC32" s="103"/>
      <c r="BLD32" s="103"/>
      <c r="BLE32" s="103"/>
      <c r="BLF32" s="103"/>
      <c r="BLG32" s="103"/>
      <c r="BLH32" s="103"/>
      <c r="BLI32" s="103"/>
      <c r="BLJ32" s="103"/>
      <c r="BLK32" s="103"/>
      <c r="BLL32" s="103"/>
      <c r="BLM32" s="103"/>
      <c r="BLN32" s="103"/>
      <c r="BLO32" s="103"/>
      <c r="BLP32" s="103"/>
      <c r="BLQ32" s="103"/>
      <c r="BLR32" s="103"/>
      <c r="BLS32" s="103"/>
      <c r="BLT32" s="103"/>
      <c r="BLU32" s="103"/>
      <c r="BLV32" s="103"/>
      <c r="BLW32" s="103"/>
      <c r="BLX32" s="103"/>
      <c r="BLY32" s="103"/>
      <c r="BLZ32" s="103"/>
      <c r="BMA32" s="103"/>
      <c r="BMB32" s="103"/>
      <c r="BMC32" s="103"/>
      <c r="BMD32" s="103"/>
      <c r="BME32" s="103"/>
      <c r="BMF32" s="103"/>
      <c r="BMG32" s="103"/>
      <c r="BMH32" s="103"/>
      <c r="BMI32" s="103"/>
      <c r="BMJ32" s="103"/>
      <c r="BMK32" s="103"/>
      <c r="BML32" s="103"/>
      <c r="BMM32" s="103"/>
      <c r="BMN32" s="103"/>
      <c r="BMO32" s="103"/>
      <c r="BMP32" s="103"/>
      <c r="BMQ32" s="103"/>
      <c r="BMR32" s="103"/>
      <c r="BMS32" s="103"/>
      <c r="BMT32" s="103"/>
      <c r="BMU32" s="103"/>
      <c r="BMV32" s="103"/>
      <c r="BMW32" s="103"/>
      <c r="BMX32" s="103"/>
      <c r="BMY32" s="103"/>
      <c r="BMZ32" s="103"/>
      <c r="BNA32" s="103"/>
      <c r="BNB32" s="103"/>
      <c r="BNC32" s="103"/>
      <c r="BND32" s="103"/>
      <c r="BNE32" s="103"/>
      <c r="BNF32" s="103"/>
      <c r="BNG32" s="103"/>
      <c r="BNH32" s="103"/>
      <c r="BNI32" s="103"/>
      <c r="BNJ32" s="103"/>
      <c r="BNK32" s="103"/>
      <c r="BNL32" s="103"/>
      <c r="BNM32" s="103"/>
      <c r="BNN32" s="103"/>
      <c r="BNO32" s="103"/>
      <c r="BNP32" s="103"/>
      <c r="BNQ32" s="103"/>
      <c r="BNR32" s="103"/>
      <c r="BNS32" s="103"/>
      <c r="BNT32" s="103"/>
      <c r="BNU32" s="103"/>
      <c r="BNV32" s="103"/>
      <c r="BNW32" s="103"/>
      <c r="BNX32" s="103"/>
      <c r="BNY32" s="103"/>
      <c r="BNZ32" s="103"/>
      <c r="BOA32" s="103"/>
      <c r="BOB32" s="103"/>
      <c r="BOC32" s="103"/>
      <c r="BOD32" s="103"/>
      <c r="BOE32" s="103"/>
      <c r="BOF32" s="103"/>
      <c r="BOG32" s="103"/>
      <c r="BOH32" s="103"/>
      <c r="BOI32" s="103"/>
      <c r="BOJ32" s="103"/>
      <c r="BOK32" s="103"/>
      <c r="BOL32" s="103"/>
      <c r="BOM32" s="103"/>
      <c r="BON32" s="103"/>
      <c r="BOO32" s="103"/>
      <c r="BOP32" s="103"/>
      <c r="BOQ32" s="103"/>
      <c r="BOR32" s="103"/>
      <c r="BOS32" s="103"/>
      <c r="BOT32" s="103"/>
      <c r="BOU32" s="103"/>
      <c r="BOV32" s="103"/>
      <c r="BOW32" s="103"/>
      <c r="BOX32" s="103"/>
      <c r="BOY32" s="103"/>
      <c r="BOZ32" s="103"/>
      <c r="BPA32" s="103"/>
      <c r="BPB32" s="103"/>
      <c r="BPC32" s="103"/>
      <c r="BPD32" s="103"/>
      <c r="BPE32" s="103"/>
      <c r="BPF32" s="103"/>
      <c r="BPG32" s="103"/>
      <c r="BPH32" s="103"/>
      <c r="BPI32" s="103"/>
      <c r="BPJ32" s="103"/>
      <c r="BPK32" s="103"/>
      <c r="BPL32" s="103"/>
      <c r="BPM32" s="103"/>
      <c r="BPN32" s="103"/>
      <c r="BPO32" s="103"/>
      <c r="BPP32" s="103"/>
      <c r="BPQ32" s="103"/>
      <c r="BPR32" s="103"/>
      <c r="BPS32" s="103"/>
      <c r="BPT32" s="103"/>
      <c r="BPU32" s="103"/>
      <c r="BPV32" s="103"/>
      <c r="BPW32" s="103"/>
      <c r="BPX32" s="103"/>
      <c r="BPY32" s="103"/>
      <c r="BPZ32" s="103"/>
      <c r="BQA32" s="103"/>
      <c r="BQB32" s="103"/>
      <c r="BQC32" s="103"/>
      <c r="BQD32" s="103"/>
      <c r="BQE32" s="103"/>
      <c r="BQF32" s="103"/>
      <c r="BQG32" s="103"/>
      <c r="BQH32" s="103"/>
      <c r="BQI32" s="103"/>
      <c r="BQJ32" s="103"/>
      <c r="BQK32" s="103"/>
      <c r="BQL32" s="103"/>
      <c r="BQM32" s="103"/>
      <c r="BQN32" s="103"/>
      <c r="BQO32" s="103"/>
      <c r="BQP32" s="103"/>
      <c r="BQQ32" s="103"/>
      <c r="BQR32" s="103"/>
      <c r="BQS32" s="103"/>
      <c r="BQT32" s="103"/>
      <c r="BQU32" s="103"/>
      <c r="BQV32" s="103"/>
      <c r="BQW32" s="103"/>
      <c r="BQX32" s="103"/>
      <c r="BQY32" s="103"/>
      <c r="BQZ32" s="103"/>
      <c r="BRA32" s="103"/>
      <c r="BRB32" s="103"/>
      <c r="BRC32" s="103"/>
      <c r="BRD32" s="103"/>
      <c r="BRE32" s="103"/>
      <c r="BRF32" s="103"/>
      <c r="BRG32" s="103"/>
      <c r="BRH32" s="103"/>
      <c r="BRI32" s="103"/>
      <c r="BRJ32" s="103"/>
      <c r="BRK32" s="103"/>
      <c r="BRL32" s="103"/>
      <c r="BRM32" s="103"/>
      <c r="BRN32" s="103"/>
      <c r="BRO32" s="103"/>
      <c r="BRP32" s="103"/>
      <c r="BRQ32" s="103"/>
      <c r="BRR32" s="103"/>
      <c r="BRS32" s="103"/>
      <c r="BRT32" s="103"/>
      <c r="BRU32" s="103"/>
      <c r="BRV32" s="103"/>
      <c r="BRW32" s="103"/>
      <c r="BRX32" s="103"/>
      <c r="BRY32" s="103"/>
      <c r="BRZ32" s="103"/>
      <c r="BSA32" s="103"/>
      <c r="BSB32" s="103"/>
      <c r="BSC32" s="103"/>
      <c r="BSD32" s="103"/>
      <c r="BSE32" s="103"/>
      <c r="BSF32" s="103"/>
      <c r="BSG32" s="103"/>
      <c r="BSH32" s="103"/>
      <c r="BSI32" s="103"/>
      <c r="BSJ32" s="103"/>
      <c r="BSK32" s="103"/>
      <c r="BSL32" s="103"/>
      <c r="BSM32" s="103"/>
      <c r="BSN32" s="103"/>
      <c r="BSO32" s="103"/>
      <c r="BSP32" s="103"/>
      <c r="BSQ32" s="103"/>
      <c r="BSR32" s="103"/>
      <c r="BSS32" s="103"/>
      <c r="BST32" s="103"/>
      <c r="BSU32" s="103"/>
      <c r="BSV32" s="103"/>
      <c r="BSW32" s="103"/>
      <c r="BSX32" s="103"/>
      <c r="BSY32" s="103"/>
      <c r="BSZ32" s="103"/>
      <c r="BTA32" s="103"/>
      <c r="BTB32" s="103"/>
      <c r="BTC32" s="103"/>
      <c r="BTD32" s="103"/>
      <c r="BTE32" s="103"/>
      <c r="BTF32" s="103"/>
      <c r="BTG32" s="103"/>
      <c r="BTH32" s="103"/>
      <c r="BTI32" s="103"/>
      <c r="BTJ32" s="103"/>
      <c r="BTK32" s="103"/>
      <c r="BTL32" s="103"/>
      <c r="BTM32" s="103"/>
      <c r="BTN32" s="103"/>
      <c r="BTO32" s="103"/>
      <c r="BTP32" s="103"/>
      <c r="BTQ32" s="103"/>
      <c r="BTR32" s="103"/>
      <c r="BTS32" s="103"/>
      <c r="BTT32" s="103"/>
      <c r="BTU32" s="103"/>
      <c r="BTV32" s="103"/>
      <c r="BTW32" s="103"/>
      <c r="BTX32" s="103"/>
      <c r="BTY32" s="103"/>
      <c r="BTZ32" s="103"/>
      <c r="BUA32" s="103"/>
      <c r="BUB32" s="103"/>
      <c r="BUC32" s="103"/>
      <c r="BUD32" s="103"/>
      <c r="BUE32" s="103"/>
      <c r="BUF32" s="103"/>
      <c r="BUG32" s="103"/>
      <c r="BUH32" s="103"/>
      <c r="BUI32" s="103"/>
      <c r="BUJ32" s="103"/>
      <c r="BUK32" s="103"/>
      <c r="BUL32" s="103"/>
      <c r="BUM32" s="103"/>
      <c r="BUN32" s="103"/>
      <c r="BUO32" s="103"/>
      <c r="BUP32" s="103"/>
      <c r="BUQ32" s="103"/>
      <c r="BUR32" s="103"/>
      <c r="BUS32" s="103"/>
      <c r="BUT32" s="103"/>
      <c r="BUU32" s="103"/>
      <c r="BUV32" s="103"/>
      <c r="BUW32" s="103"/>
      <c r="BUX32" s="103"/>
      <c r="BUY32" s="103"/>
      <c r="BUZ32" s="103"/>
      <c r="BVA32" s="103"/>
      <c r="BVB32" s="103"/>
      <c r="BVC32" s="103"/>
      <c r="BVD32" s="103"/>
      <c r="BVE32" s="103"/>
      <c r="BVF32" s="103"/>
      <c r="BVG32" s="103"/>
      <c r="BVH32" s="103"/>
      <c r="BVI32" s="103"/>
      <c r="BVJ32" s="103"/>
      <c r="BVK32" s="103"/>
      <c r="BVL32" s="103"/>
      <c r="BVM32" s="103"/>
      <c r="BVN32" s="103"/>
      <c r="BVO32" s="103"/>
      <c r="BVP32" s="103"/>
      <c r="BVQ32" s="103"/>
      <c r="BVR32" s="103"/>
      <c r="BVS32" s="103"/>
      <c r="BVT32" s="103"/>
      <c r="BVU32" s="103"/>
      <c r="BVV32" s="103"/>
      <c r="BVW32" s="103"/>
      <c r="BVX32" s="103"/>
      <c r="BVY32" s="103"/>
      <c r="BVZ32" s="103"/>
      <c r="BWA32" s="103"/>
      <c r="BWB32" s="103"/>
      <c r="BWC32" s="103"/>
      <c r="BWD32" s="103"/>
      <c r="BWE32" s="103"/>
      <c r="BWF32" s="103"/>
      <c r="BWG32" s="103"/>
      <c r="BWH32" s="103"/>
      <c r="BWI32" s="103"/>
      <c r="BWJ32" s="103"/>
      <c r="BWK32" s="103"/>
      <c r="BWL32" s="103"/>
      <c r="BWM32" s="103"/>
      <c r="BWN32" s="103"/>
      <c r="BWO32" s="103"/>
      <c r="BWP32" s="103"/>
      <c r="BWQ32" s="103"/>
      <c r="BWR32" s="103"/>
      <c r="BWS32" s="103"/>
      <c r="BWT32" s="103"/>
      <c r="BWU32" s="103"/>
      <c r="BWV32" s="103"/>
      <c r="BWW32" s="103"/>
      <c r="BWX32" s="103"/>
      <c r="BWY32" s="103"/>
      <c r="BWZ32" s="103"/>
      <c r="BXA32" s="103"/>
      <c r="BXB32" s="103"/>
      <c r="BXC32" s="103"/>
      <c r="BXD32" s="103"/>
      <c r="BXE32" s="103"/>
      <c r="BXF32" s="103"/>
      <c r="BXG32" s="103"/>
      <c r="BXH32" s="103"/>
      <c r="BXI32" s="103"/>
      <c r="BXJ32" s="103"/>
      <c r="BXK32" s="103"/>
      <c r="BXL32" s="103"/>
      <c r="BXM32" s="103"/>
      <c r="BXN32" s="103"/>
      <c r="BXO32" s="103"/>
      <c r="BXP32" s="103"/>
      <c r="BXQ32" s="103"/>
      <c r="BXR32" s="103"/>
      <c r="BXS32" s="103"/>
      <c r="BXT32" s="103"/>
      <c r="BXU32" s="103"/>
      <c r="BXV32" s="103"/>
      <c r="BXW32" s="103"/>
      <c r="BXX32" s="103"/>
      <c r="BXY32" s="103"/>
      <c r="BXZ32" s="103"/>
      <c r="BYA32" s="103"/>
      <c r="BYB32" s="103"/>
      <c r="BYC32" s="103"/>
      <c r="BYD32" s="103"/>
      <c r="BYE32" s="103"/>
      <c r="BYF32" s="103"/>
      <c r="BYG32" s="103"/>
      <c r="BYH32" s="103"/>
      <c r="BYI32" s="103"/>
      <c r="BYJ32" s="103"/>
      <c r="BYK32" s="103"/>
      <c r="BYL32" s="103"/>
      <c r="BYM32" s="103"/>
      <c r="BYN32" s="103"/>
      <c r="BYO32" s="103"/>
      <c r="BYP32" s="103"/>
      <c r="BYQ32" s="103"/>
      <c r="BYR32" s="103"/>
      <c r="BYS32" s="103"/>
      <c r="BYT32" s="103"/>
      <c r="BYU32" s="103"/>
      <c r="BYV32" s="103"/>
      <c r="BYW32" s="103"/>
      <c r="BYX32" s="103"/>
      <c r="BYY32" s="103"/>
      <c r="BYZ32" s="103"/>
      <c r="BZA32" s="103"/>
      <c r="BZB32" s="103"/>
      <c r="BZC32" s="103"/>
      <c r="BZD32" s="103"/>
      <c r="BZE32" s="103"/>
      <c r="BZF32" s="103"/>
      <c r="BZG32" s="103"/>
      <c r="BZH32" s="103"/>
      <c r="BZI32" s="103"/>
      <c r="BZJ32" s="103"/>
      <c r="BZK32" s="103"/>
      <c r="BZL32" s="103"/>
      <c r="BZM32" s="103"/>
      <c r="BZN32" s="103"/>
      <c r="BZO32" s="103"/>
      <c r="BZP32" s="103"/>
      <c r="BZQ32" s="103"/>
      <c r="BZR32" s="103"/>
      <c r="BZS32" s="103"/>
      <c r="BZT32" s="103"/>
      <c r="BZU32" s="103"/>
      <c r="BZV32" s="103"/>
      <c r="BZW32" s="103"/>
      <c r="BZX32" s="103"/>
      <c r="BZY32" s="103"/>
      <c r="BZZ32" s="103"/>
      <c r="CAA32" s="103"/>
      <c r="CAB32" s="103"/>
      <c r="CAC32" s="103"/>
      <c r="CAD32" s="103"/>
      <c r="CAE32" s="103"/>
      <c r="CAF32" s="103"/>
      <c r="CAG32" s="103"/>
      <c r="CAH32" s="103"/>
      <c r="CAI32" s="103"/>
      <c r="CAJ32" s="103"/>
      <c r="CAK32" s="103"/>
      <c r="CAL32" s="103"/>
      <c r="CAM32" s="103"/>
      <c r="CAN32" s="103"/>
      <c r="CAO32" s="103"/>
      <c r="CAP32" s="103"/>
      <c r="CAQ32" s="103"/>
      <c r="CAR32" s="103"/>
      <c r="CAS32" s="103"/>
      <c r="CAT32" s="103"/>
      <c r="CAU32" s="103"/>
      <c r="CAV32" s="103"/>
      <c r="CAW32" s="103"/>
      <c r="CAX32" s="103"/>
      <c r="CAY32" s="103"/>
      <c r="CAZ32" s="103"/>
      <c r="CBA32" s="103"/>
      <c r="CBB32" s="103"/>
      <c r="CBC32" s="103"/>
      <c r="CBD32" s="103"/>
      <c r="CBE32" s="103"/>
      <c r="CBF32" s="103"/>
      <c r="CBG32" s="103"/>
      <c r="CBH32" s="103"/>
      <c r="CBI32" s="103"/>
      <c r="CBJ32" s="103"/>
      <c r="CBK32" s="103"/>
      <c r="CBL32" s="103"/>
      <c r="CBM32" s="103"/>
      <c r="CBN32" s="103"/>
      <c r="CBO32" s="103"/>
      <c r="CBP32" s="103"/>
      <c r="CBQ32" s="103"/>
      <c r="CBR32" s="103"/>
      <c r="CBS32" s="103"/>
      <c r="CBT32" s="103"/>
      <c r="CBU32" s="103"/>
      <c r="CBV32" s="103"/>
      <c r="CBW32" s="103"/>
      <c r="CBX32" s="103"/>
      <c r="CBY32" s="103"/>
      <c r="CBZ32" s="103"/>
      <c r="CCA32" s="103"/>
      <c r="CCB32" s="103"/>
      <c r="CCC32" s="103"/>
      <c r="CCD32" s="103"/>
      <c r="CCE32" s="103"/>
      <c r="CCF32" s="103"/>
      <c r="CCG32" s="103"/>
      <c r="CCH32" s="103"/>
      <c r="CCI32" s="103"/>
      <c r="CCJ32" s="103"/>
      <c r="CCK32" s="103"/>
      <c r="CCL32" s="103"/>
      <c r="CCM32" s="103"/>
      <c r="CCN32" s="103"/>
      <c r="CCO32" s="103"/>
      <c r="CCP32" s="103"/>
      <c r="CCQ32" s="103"/>
      <c r="CCR32" s="103"/>
      <c r="CCS32" s="103"/>
      <c r="CCT32" s="103"/>
      <c r="CCU32" s="103"/>
      <c r="CCV32" s="103"/>
      <c r="CCW32" s="103"/>
      <c r="CCX32" s="103"/>
      <c r="CCY32" s="103"/>
      <c r="CCZ32" s="103"/>
      <c r="CDA32" s="103"/>
      <c r="CDB32" s="103"/>
      <c r="CDC32" s="103"/>
      <c r="CDD32" s="103"/>
      <c r="CDE32" s="103"/>
      <c r="CDF32" s="103"/>
      <c r="CDG32" s="103"/>
      <c r="CDH32" s="103"/>
      <c r="CDI32" s="103"/>
      <c r="CDJ32" s="103"/>
      <c r="CDK32" s="103"/>
      <c r="CDL32" s="103"/>
      <c r="CDM32" s="103"/>
      <c r="CDN32" s="103"/>
      <c r="CDO32" s="103"/>
      <c r="CDP32" s="103"/>
      <c r="CDQ32" s="103"/>
      <c r="CDR32" s="103"/>
      <c r="CDS32" s="103"/>
      <c r="CDT32" s="103"/>
      <c r="CDU32" s="103"/>
      <c r="CDV32" s="103"/>
      <c r="CDW32" s="103"/>
      <c r="CDX32" s="103"/>
      <c r="CDY32" s="103"/>
      <c r="CDZ32" s="103"/>
      <c r="CEA32" s="103"/>
      <c r="CEB32" s="103"/>
      <c r="CEC32" s="103"/>
      <c r="CED32" s="103"/>
      <c r="CEE32" s="103"/>
      <c r="CEF32" s="103"/>
      <c r="CEG32" s="103"/>
      <c r="CEH32" s="103"/>
      <c r="CEI32" s="103"/>
      <c r="CEJ32" s="103"/>
      <c r="CEK32" s="103"/>
      <c r="CEL32" s="103"/>
      <c r="CEM32" s="103"/>
      <c r="CEN32" s="103"/>
      <c r="CEO32" s="103"/>
      <c r="CEP32" s="103"/>
      <c r="CEQ32" s="103"/>
      <c r="CER32" s="103"/>
      <c r="CES32" s="103"/>
      <c r="CET32" s="103"/>
      <c r="CEU32" s="103"/>
      <c r="CEV32" s="103"/>
      <c r="CEW32" s="103"/>
      <c r="CEX32" s="103"/>
      <c r="CEY32" s="103"/>
      <c r="CEZ32" s="103"/>
      <c r="CFA32" s="103"/>
      <c r="CFB32" s="103"/>
      <c r="CFC32" s="103"/>
      <c r="CFD32" s="103"/>
      <c r="CFE32" s="103"/>
      <c r="CFF32" s="103"/>
      <c r="CFG32" s="103"/>
      <c r="CFH32" s="103"/>
      <c r="CFI32" s="103"/>
      <c r="CFJ32" s="103"/>
      <c r="CFK32" s="103"/>
      <c r="CFL32" s="103"/>
      <c r="CFM32" s="103"/>
      <c r="CFN32" s="103"/>
      <c r="CFO32" s="103"/>
      <c r="CFP32" s="103"/>
      <c r="CFQ32" s="103"/>
      <c r="CFR32" s="103"/>
      <c r="CFS32" s="103"/>
      <c r="CFT32" s="103"/>
      <c r="CFU32" s="103"/>
      <c r="CFV32" s="103"/>
      <c r="CFW32" s="103"/>
      <c r="CFX32" s="103"/>
      <c r="CFY32" s="103"/>
      <c r="CFZ32" s="103"/>
      <c r="CGA32" s="103"/>
      <c r="CGB32" s="103"/>
      <c r="CGC32" s="103"/>
      <c r="CGD32" s="103"/>
      <c r="CGE32" s="103"/>
      <c r="CGF32" s="103"/>
      <c r="CGG32" s="103"/>
      <c r="CGH32" s="103"/>
      <c r="CGI32" s="103"/>
      <c r="CGJ32" s="103"/>
      <c r="CGK32" s="103"/>
      <c r="CGL32" s="103"/>
      <c r="CGM32" s="103"/>
      <c r="CGN32" s="103"/>
      <c r="CGO32" s="103"/>
      <c r="CGP32" s="103"/>
      <c r="CGQ32" s="103"/>
      <c r="CGR32" s="103"/>
      <c r="CGS32" s="103"/>
      <c r="CGT32" s="103"/>
      <c r="CGU32" s="103"/>
      <c r="CGV32" s="103"/>
      <c r="CGW32" s="103"/>
      <c r="CGX32" s="103"/>
      <c r="CGY32" s="103"/>
      <c r="CGZ32" s="103"/>
      <c r="CHA32" s="103"/>
      <c r="CHB32" s="103"/>
      <c r="CHC32" s="103"/>
      <c r="CHD32" s="103"/>
      <c r="CHE32" s="103"/>
      <c r="CHF32" s="103"/>
      <c r="CHG32" s="103"/>
      <c r="CHH32" s="103"/>
      <c r="CHI32" s="103"/>
      <c r="CHJ32" s="103"/>
      <c r="CHK32" s="103"/>
      <c r="CHL32" s="103"/>
      <c r="CHM32" s="103"/>
      <c r="CHN32" s="103"/>
      <c r="CHO32" s="103"/>
      <c r="CHP32" s="103"/>
      <c r="CHQ32" s="103"/>
      <c r="CHR32" s="103"/>
      <c r="CHS32" s="103"/>
      <c r="CHT32" s="103"/>
      <c r="CHU32" s="103"/>
      <c r="CHV32" s="103"/>
      <c r="CHW32" s="103"/>
      <c r="CHX32" s="103"/>
      <c r="CHY32" s="103"/>
      <c r="CHZ32" s="103"/>
      <c r="CIA32" s="103"/>
      <c r="CIB32" s="103"/>
      <c r="CIC32" s="103"/>
      <c r="CID32" s="103"/>
      <c r="CIE32" s="103"/>
      <c r="CIF32" s="103"/>
      <c r="CIG32" s="103"/>
      <c r="CIH32" s="103"/>
      <c r="CII32" s="103"/>
      <c r="CIJ32" s="103"/>
      <c r="CIK32" s="103"/>
      <c r="CIL32" s="103"/>
      <c r="CIM32" s="103"/>
      <c r="CIN32" s="103"/>
      <c r="CIO32" s="103"/>
      <c r="CIP32" s="103"/>
      <c r="CIQ32" s="103"/>
      <c r="CIR32" s="103"/>
      <c r="CIS32" s="103"/>
      <c r="CIT32" s="103"/>
      <c r="CIU32" s="103"/>
      <c r="CIV32" s="103"/>
      <c r="CIW32" s="103"/>
      <c r="CIX32" s="103"/>
      <c r="CIY32" s="103"/>
      <c r="CIZ32" s="103"/>
      <c r="CJA32" s="103"/>
      <c r="CJB32" s="103"/>
      <c r="CJC32" s="103"/>
      <c r="CJD32" s="103"/>
      <c r="CJE32" s="103"/>
      <c r="CJF32" s="103"/>
      <c r="CJG32" s="103"/>
      <c r="CJH32" s="103"/>
      <c r="CJI32" s="103"/>
      <c r="CJJ32" s="103"/>
      <c r="CJK32" s="103"/>
      <c r="CJL32" s="103"/>
      <c r="CJM32" s="103"/>
      <c r="CJN32" s="103"/>
      <c r="CJO32" s="103"/>
      <c r="CJP32" s="103"/>
      <c r="CJQ32" s="103"/>
      <c r="CJR32" s="103"/>
      <c r="CJS32" s="103"/>
      <c r="CJT32" s="103"/>
      <c r="CJU32" s="103"/>
      <c r="CJV32" s="103"/>
      <c r="CJW32" s="103"/>
      <c r="CJX32" s="103"/>
      <c r="CJY32" s="103"/>
      <c r="CJZ32" s="103"/>
      <c r="CKA32" s="103"/>
      <c r="CKB32" s="103"/>
      <c r="CKC32" s="103"/>
      <c r="CKD32" s="103"/>
      <c r="CKE32" s="103"/>
      <c r="CKF32" s="103"/>
      <c r="CKG32" s="103"/>
      <c r="CKH32" s="103"/>
      <c r="CKI32" s="103"/>
      <c r="CKJ32" s="103"/>
      <c r="CKK32" s="103"/>
      <c r="CKL32" s="103"/>
      <c r="CKM32" s="103"/>
      <c r="CKN32" s="103"/>
      <c r="CKO32" s="103"/>
      <c r="CKP32" s="103"/>
      <c r="CKQ32" s="103"/>
      <c r="CKR32" s="103"/>
      <c r="CKS32" s="103"/>
      <c r="CKT32" s="103"/>
      <c r="CKU32" s="103"/>
      <c r="CKV32" s="103"/>
      <c r="CKW32" s="103"/>
      <c r="CKX32" s="103"/>
      <c r="CKY32" s="103"/>
      <c r="CKZ32" s="103"/>
      <c r="CLA32" s="103"/>
      <c r="CLB32" s="103"/>
      <c r="CLC32" s="103"/>
      <c r="CLD32" s="103"/>
      <c r="CLE32" s="103"/>
      <c r="CLF32" s="103"/>
      <c r="CLG32" s="103"/>
      <c r="CLH32" s="103"/>
      <c r="CLI32" s="103"/>
      <c r="CLJ32" s="103"/>
      <c r="CLK32" s="103"/>
      <c r="CLL32" s="103"/>
      <c r="CLM32" s="103"/>
      <c r="CLN32" s="103"/>
      <c r="CLO32" s="103"/>
      <c r="CLP32" s="103"/>
      <c r="CLQ32" s="103"/>
      <c r="CLR32" s="103"/>
      <c r="CLS32" s="103"/>
      <c r="CLT32" s="103"/>
      <c r="CLU32" s="103"/>
      <c r="CLV32" s="103"/>
      <c r="CLW32" s="103"/>
      <c r="CLX32" s="103"/>
      <c r="CLY32" s="103"/>
      <c r="CLZ32" s="103"/>
      <c r="CMA32" s="103"/>
      <c r="CMB32" s="103"/>
      <c r="CMC32" s="103"/>
      <c r="CMD32" s="103"/>
      <c r="CME32" s="103"/>
      <c r="CMF32" s="103"/>
      <c r="CMG32" s="103"/>
      <c r="CMH32" s="103"/>
      <c r="CMI32" s="103"/>
      <c r="CMJ32" s="103"/>
      <c r="CMK32" s="103"/>
      <c r="CML32" s="103"/>
      <c r="CMM32" s="103"/>
      <c r="CMN32" s="103"/>
      <c r="CMO32" s="103"/>
      <c r="CMP32" s="103"/>
      <c r="CMQ32" s="103"/>
      <c r="CMR32" s="103"/>
      <c r="CMS32" s="103"/>
      <c r="CMT32" s="103"/>
      <c r="CMU32" s="103"/>
      <c r="CMV32" s="103"/>
      <c r="CMW32" s="103"/>
      <c r="CMX32" s="103"/>
      <c r="CMY32" s="103"/>
      <c r="CMZ32" s="103"/>
      <c r="CNA32" s="103"/>
      <c r="CNB32" s="103"/>
      <c r="CNC32" s="103"/>
      <c r="CND32" s="103"/>
      <c r="CNE32" s="103"/>
      <c r="CNF32" s="103"/>
      <c r="CNG32" s="103"/>
      <c r="CNH32" s="103"/>
      <c r="CNI32" s="103"/>
      <c r="CNJ32" s="103"/>
      <c r="CNK32" s="103"/>
      <c r="CNL32" s="103"/>
      <c r="CNM32" s="103"/>
      <c r="CNN32" s="103"/>
      <c r="CNO32" s="103"/>
      <c r="CNP32" s="103"/>
      <c r="CNQ32" s="103"/>
      <c r="CNR32" s="103"/>
      <c r="CNS32" s="103"/>
      <c r="CNT32" s="103"/>
      <c r="CNU32" s="103"/>
      <c r="CNV32" s="103"/>
      <c r="CNW32" s="103"/>
      <c r="CNX32" s="103"/>
      <c r="CNY32" s="103"/>
      <c r="CNZ32" s="103"/>
      <c r="COA32" s="103"/>
      <c r="COB32" s="103"/>
      <c r="COC32" s="103"/>
      <c r="COD32" s="103"/>
      <c r="COE32" s="103"/>
      <c r="COF32" s="103"/>
      <c r="COG32" s="103"/>
      <c r="COH32" s="103"/>
      <c r="COI32" s="103"/>
      <c r="COJ32" s="103"/>
      <c r="COK32" s="103"/>
      <c r="COL32" s="103"/>
      <c r="COM32" s="103"/>
      <c r="CON32" s="103"/>
      <c r="COO32" s="103"/>
      <c r="COP32" s="103"/>
      <c r="COQ32" s="103"/>
      <c r="COR32" s="103"/>
      <c r="COS32" s="103"/>
      <c r="COT32" s="103"/>
      <c r="COU32" s="103"/>
      <c r="COV32" s="103"/>
      <c r="COW32" s="103"/>
      <c r="COX32" s="103"/>
      <c r="COY32" s="103"/>
      <c r="COZ32" s="103"/>
      <c r="CPA32" s="103"/>
      <c r="CPB32" s="103"/>
      <c r="CPC32" s="103"/>
      <c r="CPD32" s="103"/>
      <c r="CPE32" s="103"/>
      <c r="CPF32" s="103"/>
      <c r="CPG32" s="103"/>
      <c r="CPH32" s="103"/>
      <c r="CPI32" s="103"/>
      <c r="CPJ32" s="103"/>
      <c r="CPK32" s="103"/>
      <c r="CPL32" s="103"/>
      <c r="CPM32" s="103"/>
      <c r="CPN32" s="103"/>
      <c r="CPO32" s="103"/>
      <c r="CPP32" s="103"/>
      <c r="CPQ32" s="103"/>
      <c r="CPR32" s="103"/>
      <c r="CPS32" s="103"/>
      <c r="CPT32" s="103"/>
      <c r="CPU32" s="103"/>
      <c r="CPV32" s="103"/>
      <c r="CPW32" s="103"/>
      <c r="CPX32" s="103"/>
      <c r="CPY32" s="103"/>
      <c r="CPZ32" s="103"/>
      <c r="CQA32" s="103"/>
      <c r="CQB32" s="103"/>
      <c r="CQC32" s="103"/>
      <c r="CQD32" s="103"/>
      <c r="CQE32" s="103"/>
      <c r="CQF32" s="103"/>
      <c r="CQG32" s="103"/>
      <c r="CQH32" s="103"/>
      <c r="CQI32" s="103"/>
      <c r="CQJ32" s="103"/>
      <c r="CQK32" s="103"/>
      <c r="CQL32" s="103"/>
      <c r="CQM32" s="103"/>
      <c r="CQN32" s="103"/>
      <c r="CQO32" s="103"/>
      <c r="CQP32" s="103"/>
      <c r="CQQ32" s="103"/>
      <c r="CQR32" s="103"/>
      <c r="CQS32" s="103"/>
      <c r="CQT32" s="103"/>
      <c r="CQU32" s="103"/>
      <c r="CQV32" s="103"/>
      <c r="CQW32" s="103"/>
      <c r="CQX32" s="103"/>
      <c r="CQY32" s="103"/>
      <c r="CQZ32" s="103"/>
      <c r="CRA32" s="103"/>
      <c r="CRB32" s="103"/>
      <c r="CRC32" s="103"/>
      <c r="CRD32" s="103"/>
      <c r="CRE32" s="103"/>
      <c r="CRF32" s="103"/>
      <c r="CRG32" s="103"/>
      <c r="CRH32" s="103"/>
      <c r="CRI32" s="103"/>
      <c r="CRJ32" s="103"/>
      <c r="CRK32" s="103"/>
      <c r="CRL32" s="103"/>
      <c r="CRM32" s="103"/>
      <c r="CRN32" s="103"/>
      <c r="CRO32" s="103"/>
      <c r="CRP32" s="103"/>
      <c r="CRQ32" s="103"/>
      <c r="CRR32" s="103"/>
      <c r="CRS32" s="103"/>
      <c r="CRT32" s="103"/>
      <c r="CRU32" s="103"/>
      <c r="CRV32" s="103"/>
      <c r="CRW32" s="103"/>
      <c r="CRX32" s="103"/>
      <c r="CRY32" s="103"/>
      <c r="CRZ32" s="103"/>
      <c r="CSA32" s="103"/>
      <c r="CSB32" s="103"/>
      <c r="CSC32" s="103"/>
      <c r="CSD32" s="103"/>
      <c r="CSE32" s="103"/>
      <c r="CSF32" s="103"/>
      <c r="CSG32" s="103"/>
      <c r="CSH32" s="103"/>
      <c r="CSI32" s="103"/>
      <c r="CSJ32" s="103"/>
      <c r="CSK32" s="103"/>
      <c r="CSL32" s="103"/>
      <c r="CSM32" s="103"/>
      <c r="CSN32" s="103"/>
      <c r="CSO32" s="103"/>
      <c r="CSP32" s="103"/>
      <c r="CSQ32" s="103"/>
      <c r="CSR32" s="103"/>
      <c r="CSS32" s="103"/>
      <c r="CST32" s="103"/>
      <c r="CSU32" s="103"/>
      <c r="CSV32" s="103"/>
      <c r="CSW32" s="103"/>
      <c r="CSX32" s="103"/>
      <c r="CSY32" s="103"/>
      <c r="CSZ32" s="103"/>
      <c r="CTA32" s="103"/>
      <c r="CTB32" s="103"/>
      <c r="CTC32" s="103"/>
      <c r="CTD32" s="103"/>
      <c r="CTE32" s="103"/>
      <c r="CTF32" s="103"/>
      <c r="CTG32" s="103"/>
      <c r="CTH32" s="103"/>
      <c r="CTI32" s="103"/>
      <c r="CTJ32" s="103"/>
      <c r="CTK32" s="103"/>
      <c r="CTL32" s="103"/>
      <c r="CTM32" s="103"/>
      <c r="CTN32" s="103"/>
      <c r="CTO32" s="103"/>
      <c r="CTP32" s="103"/>
      <c r="CTQ32" s="103"/>
      <c r="CTR32" s="103"/>
      <c r="CTS32" s="103"/>
      <c r="CTT32" s="103"/>
      <c r="CTU32" s="103"/>
      <c r="CTV32" s="103"/>
      <c r="CTW32" s="103"/>
      <c r="CTX32" s="103"/>
      <c r="CTY32" s="103"/>
      <c r="CTZ32" s="103"/>
      <c r="CUA32" s="103"/>
      <c r="CUB32" s="103"/>
      <c r="CUC32" s="103"/>
      <c r="CUD32" s="103"/>
      <c r="CUE32" s="103"/>
      <c r="CUF32" s="103"/>
      <c r="CUG32" s="103"/>
      <c r="CUH32" s="103"/>
      <c r="CUI32" s="103"/>
      <c r="CUJ32" s="103"/>
      <c r="CUK32" s="103"/>
      <c r="CUL32" s="103"/>
      <c r="CUM32" s="103"/>
      <c r="CUN32" s="103"/>
      <c r="CUO32" s="103"/>
      <c r="CUP32" s="103"/>
      <c r="CUQ32" s="103"/>
      <c r="CUR32" s="103"/>
      <c r="CUS32" s="103"/>
      <c r="CUT32" s="103"/>
      <c r="CUU32" s="103"/>
      <c r="CUV32" s="103"/>
      <c r="CUW32" s="103"/>
      <c r="CUX32" s="103"/>
      <c r="CUY32" s="103"/>
      <c r="CUZ32" s="103"/>
      <c r="CVA32" s="103"/>
      <c r="CVB32" s="103"/>
      <c r="CVC32" s="103"/>
      <c r="CVD32" s="103"/>
      <c r="CVE32" s="103"/>
      <c r="CVF32" s="103"/>
      <c r="CVG32" s="103"/>
      <c r="CVH32" s="103"/>
      <c r="CVI32" s="103"/>
      <c r="CVJ32" s="103"/>
      <c r="CVK32" s="103"/>
      <c r="CVL32" s="103"/>
      <c r="CVM32" s="103"/>
      <c r="CVN32" s="103"/>
      <c r="CVO32" s="103"/>
      <c r="CVP32" s="103"/>
      <c r="CVQ32" s="103"/>
      <c r="CVR32" s="103"/>
      <c r="CVS32" s="103"/>
      <c r="CVT32" s="103"/>
      <c r="CVU32" s="103"/>
      <c r="CVV32" s="103"/>
      <c r="CVW32" s="103"/>
      <c r="CVX32" s="103"/>
      <c r="CVY32" s="103"/>
      <c r="CVZ32" s="103"/>
      <c r="CWA32" s="103"/>
      <c r="CWB32" s="103"/>
      <c r="CWC32" s="103"/>
      <c r="CWD32" s="103"/>
      <c r="CWE32" s="103"/>
      <c r="CWF32" s="103"/>
      <c r="CWG32" s="103"/>
      <c r="CWH32" s="103"/>
      <c r="CWI32" s="103"/>
      <c r="CWJ32" s="103"/>
      <c r="CWK32" s="103"/>
      <c r="CWL32" s="103"/>
      <c r="CWM32" s="103"/>
      <c r="CWN32" s="103"/>
      <c r="CWO32" s="103"/>
      <c r="CWP32" s="103"/>
      <c r="CWQ32" s="103"/>
      <c r="CWR32" s="103"/>
      <c r="CWS32" s="103"/>
      <c r="CWT32" s="103"/>
      <c r="CWU32" s="103"/>
      <c r="CWV32" s="103"/>
      <c r="CWW32" s="103"/>
      <c r="CWX32" s="103"/>
      <c r="CWY32" s="103"/>
      <c r="CWZ32" s="103"/>
      <c r="CXA32" s="103"/>
      <c r="CXB32" s="103"/>
      <c r="CXC32" s="103"/>
      <c r="CXD32" s="103"/>
      <c r="CXE32" s="103"/>
      <c r="CXF32" s="103"/>
      <c r="CXG32" s="103"/>
      <c r="CXH32" s="103"/>
      <c r="CXI32" s="103"/>
      <c r="CXJ32" s="103"/>
      <c r="CXK32" s="103"/>
      <c r="CXL32" s="103"/>
      <c r="CXM32" s="103"/>
      <c r="CXN32" s="103"/>
      <c r="CXO32" s="103"/>
      <c r="CXP32" s="103"/>
      <c r="CXQ32" s="103"/>
      <c r="CXR32" s="103"/>
      <c r="CXS32" s="103"/>
      <c r="CXT32" s="103"/>
      <c r="CXU32" s="103"/>
      <c r="CXV32" s="103"/>
      <c r="CXW32" s="103"/>
      <c r="CXX32" s="103"/>
      <c r="CXY32" s="103"/>
      <c r="CXZ32" s="103"/>
      <c r="CYA32" s="103"/>
      <c r="CYB32" s="103"/>
      <c r="CYC32" s="103"/>
      <c r="CYD32" s="103"/>
      <c r="CYE32" s="103"/>
      <c r="CYF32" s="103"/>
      <c r="CYG32" s="103"/>
      <c r="CYH32" s="103"/>
      <c r="CYI32" s="103"/>
      <c r="CYJ32" s="103"/>
      <c r="CYK32" s="103"/>
      <c r="CYL32" s="103"/>
      <c r="CYM32" s="103"/>
      <c r="CYN32" s="103"/>
      <c r="CYO32" s="103"/>
      <c r="CYP32" s="103"/>
      <c r="CYQ32" s="103"/>
      <c r="CYR32" s="103"/>
      <c r="CYS32" s="103"/>
      <c r="CYT32" s="103"/>
      <c r="CYU32" s="103"/>
      <c r="CYV32" s="103"/>
      <c r="CYW32" s="103"/>
      <c r="CYX32" s="103"/>
      <c r="CYY32" s="103"/>
      <c r="CYZ32" s="103"/>
      <c r="CZA32" s="103"/>
      <c r="CZB32" s="103"/>
      <c r="CZC32" s="103"/>
      <c r="CZD32" s="103"/>
      <c r="CZE32" s="103"/>
      <c r="CZF32" s="103"/>
      <c r="CZG32" s="103"/>
      <c r="CZH32" s="103"/>
      <c r="CZI32" s="103"/>
      <c r="CZJ32" s="103"/>
      <c r="CZK32" s="103"/>
      <c r="CZL32" s="103"/>
      <c r="CZM32" s="103"/>
      <c r="CZN32" s="103"/>
      <c r="CZO32" s="103"/>
      <c r="CZP32" s="103"/>
      <c r="CZQ32" s="103"/>
      <c r="CZR32" s="103"/>
      <c r="CZS32" s="103"/>
      <c r="CZT32" s="103"/>
      <c r="CZU32" s="103"/>
      <c r="CZV32" s="103"/>
      <c r="CZW32" s="103"/>
      <c r="CZX32" s="103"/>
      <c r="CZY32" s="103"/>
      <c r="CZZ32" s="103"/>
      <c r="DAA32" s="103"/>
      <c r="DAB32" s="103"/>
      <c r="DAC32" s="103"/>
      <c r="DAD32" s="103"/>
      <c r="DAE32" s="103"/>
      <c r="DAF32" s="103"/>
      <c r="DAG32" s="103"/>
      <c r="DAH32" s="103"/>
      <c r="DAI32" s="103"/>
      <c r="DAJ32" s="103"/>
      <c r="DAK32" s="103"/>
      <c r="DAL32" s="103"/>
      <c r="DAM32" s="103"/>
      <c r="DAN32" s="103"/>
      <c r="DAO32" s="103"/>
      <c r="DAP32" s="103"/>
      <c r="DAQ32" s="103"/>
      <c r="DAR32" s="103"/>
      <c r="DAS32" s="103"/>
      <c r="DAT32" s="103"/>
      <c r="DAU32" s="103"/>
      <c r="DAV32" s="103"/>
      <c r="DAW32" s="103"/>
      <c r="DAX32" s="103"/>
      <c r="DAY32" s="103"/>
      <c r="DAZ32" s="103"/>
      <c r="DBA32" s="103"/>
      <c r="DBB32" s="103"/>
      <c r="DBC32" s="103"/>
      <c r="DBD32" s="103"/>
      <c r="DBE32" s="103"/>
      <c r="DBF32" s="103"/>
      <c r="DBG32" s="103"/>
      <c r="DBH32" s="103"/>
      <c r="DBI32" s="103"/>
      <c r="DBJ32" s="103"/>
      <c r="DBK32" s="103"/>
      <c r="DBL32" s="103"/>
      <c r="DBM32" s="103"/>
      <c r="DBN32" s="103"/>
      <c r="DBO32" s="103"/>
      <c r="DBP32" s="103"/>
      <c r="DBQ32" s="103"/>
      <c r="DBR32" s="103"/>
      <c r="DBS32" s="103"/>
      <c r="DBT32" s="103"/>
      <c r="DBU32" s="103"/>
      <c r="DBV32" s="103"/>
      <c r="DBW32" s="103"/>
      <c r="DBX32" s="103"/>
      <c r="DBY32" s="103"/>
      <c r="DBZ32" s="103"/>
      <c r="DCA32" s="103"/>
      <c r="DCB32" s="103"/>
      <c r="DCC32" s="103"/>
      <c r="DCD32" s="103"/>
      <c r="DCE32" s="103"/>
      <c r="DCF32" s="103"/>
      <c r="DCG32" s="103"/>
      <c r="DCH32" s="103"/>
      <c r="DCI32" s="103"/>
      <c r="DCJ32" s="103"/>
      <c r="DCK32" s="103"/>
      <c r="DCL32" s="103"/>
      <c r="DCM32" s="103"/>
      <c r="DCN32" s="103"/>
      <c r="DCO32" s="103"/>
      <c r="DCP32" s="103"/>
      <c r="DCQ32" s="103"/>
      <c r="DCR32" s="103"/>
      <c r="DCS32" s="103"/>
      <c r="DCT32" s="103"/>
      <c r="DCU32" s="103"/>
      <c r="DCV32" s="103"/>
      <c r="DCW32" s="103"/>
      <c r="DCX32" s="103"/>
      <c r="DCY32" s="103"/>
      <c r="DCZ32" s="103"/>
      <c r="DDA32" s="103"/>
      <c r="DDB32" s="103"/>
      <c r="DDC32" s="103"/>
      <c r="DDD32" s="103"/>
      <c r="DDE32" s="103"/>
      <c r="DDF32" s="103"/>
      <c r="DDG32" s="103"/>
      <c r="DDH32" s="103"/>
      <c r="DDI32" s="103"/>
      <c r="DDJ32" s="103"/>
      <c r="DDK32" s="103"/>
      <c r="DDL32" s="103"/>
      <c r="DDM32" s="103"/>
      <c r="DDN32" s="103"/>
      <c r="DDO32" s="103"/>
      <c r="DDP32" s="103"/>
      <c r="DDQ32" s="103"/>
      <c r="DDR32" s="103"/>
      <c r="DDS32" s="103"/>
      <c r="DDT32" s="103"/>
      <c r="DDU32" s="103"/>
      <c r="DDV32" s="103"/>
      <c r="DDW32" s="103"/>
      <c r="DDX32" s="103"/>
      <c r="DDY32" s="103"/>
      <c r="DDZ32" s="103"/>
      <c r="DEA32" s="103"/>
      <c r="DEB32" s="103"/>
      <c r="DEC32" s="103"/>
      <c r="DED32" s="103"/>
      <c r="DEE32" s="103"/>
      <c r="DEF32" s="103"/>
      <c r="DEG32" s="103"/>
      <c r="DEH32" s="103"/>
      <c r="DEI32" s="103"/>
      <c r="DEJ32" s="103"/>
      <c r="DEK32" s="103"/>
      <c r="DEL32" s="103"/>
      <c r="DEM32" s="103"/>
      <c r="DEN32" s="103"/>
      <c r="DEO32" s="103"/>
      <c r="DEP32" s="103"/>
      <c r="DEQ32" s="103"/>
      <c r="DER32" s="103"/>
      <c r="DES32" s="103"/>
      <c r="DET32" s="103"/>
      <c r="DEU32" s="103"/>
      <c r="DEV32" s="103"/>
      <c r="DEW32" s="103"/>
      <c r="DEX32" s="103"/>
      <c r="DEY32" s="103"/>
      <c r="DEZ32" s="103"/>
      <c r="DFA32" s="103"/>
      <c r="DFB32" s="103"/>
      <c r="DFC32" s="103"/>
      <c r="DFD32" s="103"/>
      <c r="DFE32" s="103"/>
      <c r="DFF32" s="103"/>
      <c r="DFG32" s="103"/>
      <c r="DFH32" s="103"/>
      <c r="DFI32" s="103"/>
      <c r="DFJ32" s="103"/>
      <c r="DFK32" s="103"/>
      <c r="DFL32" s="103"/>
      <c r="DFM32" s="103"/>
      <c r="DFN32" s="103"/>
      <c r="DFO32" s="103"/>
      <c r="DFP32" s="103"/>
      <c r="DFQ32" s="103"/>
      <c r="DFR32" s="103"/>
      <c r="DFS32" s="103"/>
      <c r="DFT32" s="103"/>
      <c r="DFU32" s="103"/>
      <c r="DFV32" s="103"/>
      <c r="DFW32" s="103"/>
      <c r="DFX32" s="103"/>
      <c r="DFY32" s="103"/>
      <c r="DFZ32" s="103"/>
      <c r="DGA32" s="103"/>
      <c r="DGB32" s="103"/>
      <c r="DGC32" s="103"/>
      <c r="DGD32" s="103"/>
      <c r="DGE32" s="103"/>
      <c r="DGF32" s="103"/>
      <c r="DGG32" s="103"/>
      <c r="DGH32" s="103"/>
      <c r="DGI32" s="103"/>
      <c r="DGJ32" s="103"/>
      <c r="DGK32" s="103"/>
      <c r="DGL32" s="103"/>
      <c r="DGM32" s="103"/>
      <c r="DGN32" s="103"/>
      <c r="DGO32" s="103"/>
      <c r="DGP32" s="103"/>
      <c r="DGQ32" s="103"/>
      <c r="DGR32" s="103"/>
      <c r="DGS32" s="103"/>
      <c r="DGT32" s="103"/>
      <c r="DGU32" s="103"/>
      <c r="DGV32" s="103"/>
      <c r="DGW32" s="103"/>
      <c r="DGX32" s="103"/>
      <c r="DGY32" s="103"/>
      <c r="DGZ32" s="103"/>
      <c r="DHA32" s="103"/>
      <c r="DHB32" s="103"/>
      <c r="DHC32" s="103"/>
      <c r="DHD32" s="103"/>
      <c r="DHE32" s="103"/>
      <c r="DHF32" s="103"/>
      <c r="DHG32" s="103"/>
      <c r="DHH32" s="103"/>
      <c r="DHI32" s="103"/>
      <c r="DHJ32" s="103"/>
      <c r="DHK32" s="103"/>
      <c r="DHL32" s="103"/>
      <c r="DHM32" s="103"/>
      <c r="DHN32" s="103"/>
      <c r="DHO32" s="103"/>
      <c r="DHP32" s="103"/>
      <c r="DHQ32" s="103"/>
      <c r="DHR32" s="103"/>
      <c r="DHS32" s="103"/>
      <c r="DHT32" s="103"/>
      <c r="DHU32" s="103"/>
      <c r="DHV32" s="103"/>
      <c r="DHW32" s="103"/>
      <c r="DHX32" s="103"/>
      <c r="DHY32" s="103"/>
      <c r="DHZ32" s="103"/>
      <c r="DIA32" s="103"/>
      <c r="DIB32" s="103"/>
      <c r="DIC32" s="103"/>
      <c r="DID32" s="103"/>
      <c r="DIE32" s="103"/>
      <c r="DIF32" s="103"/>
      <c r="DIG32" s="103"/>
      <c r="DIH32" s="103"/>
      <c r="DII32" s="103"/>
      <c r="DIJ32" s="103"/>
      <c r="DIK32" s="103"/>
      <c r="DIL32" s="103"/>
      <c r="DIM32" s="103"/>
      <c r="DIN32" s="103"/>
      <c r="DIO32" s="103"/>
      <c r="DIP32" s="103"/>
      <c r="DIQ32" s="103"/>
      <c r="DIR32" s="103"/>
      <c r="DIS32" s="103"/>
      <c r="DIT32" s="103"/>
      <c r="DIU32" s="103"/>
      <c r="DIV32" s="103"/>
      <c r="DIW32" s="103"/>
      <c r="DIX32" s="103"/>
      <c r="DIY32" s="103"/>
      <c r="DIZ32" s="103"/>
      <c r="DJA32" s="103"/>
      <c r="DJB32" s="103"/>
      <c r="DJC32" s="103"/>
      <c r="DJD32" s="103"/>
      <c r="DJE32" s="103"/>
      <c r="DJF32" s="103"/>
      <c r="DJG32" s="103"/>
      <c r="DJH32" s="103"/>
      <c r="DJI32" s="103"/>
      <c r="DJJ32" s="103"/>
      <c r="DJK32" s="103"/>
      <c r="DJL32" s="103"/>
      <c r="DJM32" s="103"/>
      <c r="DJN32" s="103"/>
      <c r="DJO32" s="103"/>
      <c r="DJP32" s="103"/>
      <c r="DJQ32" s="103"/>
      <c r="DJR32" s="103"/>
      <c r="DJS32" s="103"/>
      <c r="DJT32" s="103"/>
      <c r="DJU32" s="103"/>
      <c r="DJV32" s="103"/>
      <c r="DJW32" s="103"/>
      <c r="DJX32" s="103"/>
      <c r="DJY32" s="103"/>
      <c r="DJZ32" s="103"/>
      <c r="DKA32" s="103"/>
      <c r="DKB32" s="103"/>
      <c r="DKC32" s="103"/>
      <c r="DKD32" s="103"/>
      <c r="DKE32" s="103"/>
      <c r="DKF32" s="103"/>
      <c r="DKG32" s="103"/>
      <c r="DKH32" s="103"/>
      <c r="DKI32" s="103"/>
      <c r="DKJ32" s="103"/>
      <c r="DKK32" s="103"/>
      <c r="DKL32" s="103"/>
      <c r="DKM32" s="103"/>
      <c r="DKN32" s="103"/>
      <c r="DKO32" s="103"/>
      <c r="DKP32" s="103"/>
      <c r="DKQ32" s="103"/>
      <c r="DKR32" s="103"/>
      <c r="DKS32" s="103"/>
      <c r="DKT32" s="103"/>
      <c r="DKU32" s="103"/>
      <c r="DKV32" s="103"/>
      <c r="DKW32" s="103"/>
      <c r="DKX32" s="103"/>
      <c r="DKY32" s="103"/>
      <c r="DKZ32" s="103"/>
      <c r="DLA32" s="103"/>
      <c r="DLB32" s="103"/>
      <c r="DLC32" s="103"/>
      <c r="DLD32" s="103"/>
      <c r="DLE32" s="103"/>
      <c r="DLF32" s="103"/>
      <c r="DLG32" s="103"/>
      <c r="DLH32" s="103"/>
      <c r="DLI32" s="103"/>
      <c r="DLJ32" s="103"/>
      <c r="DLK32" s="103"/>
      <c r="DLL32" s="103"/>
      <c r="DLM32" s="103"/>
      <c r="DLN32" s="103"/>
      <c r="DLO32" s="103"/>
      <c r="DLP32" s="103"/>
      <c r="DLQ32" s="103"/>
      <c r="DLR32" s="103"/>
      <c r="DLS32" s="103"/>
      <c r="DLT32" s="103"/>
      <c r="DLU32" s="103"/>
      <c r="DLV32" s="103"/>
      <c r="DLW32" s="103"/>
      <c r="DLX32" s="103"/>
      <c r="DLY32" s="103"/>
      <c r="DLZ32" s="103"/>
      <c r="DMA32" s="103"/>
      <c r="DMB32" s="103"/>
      <c r="DMC32" s="103"/>
      <c r="DMD32" s="103"/>
      <c r="DME32" s="103"/>
      <c r="DMF32" s="103"/>
      <c r="DMG32" s="103"/>
      <c r="DMH32" s="103"/>
      <c r="DMI32" s="103"/>
      <c r="DMJ32" s="103"/>
      <c r="DMK32" s="103"/>
      <c r="DML32" s="103"/>
      <c r="DMM32" s="103"/>
      <c r="DMN32" s="103"/>
      <c r="DMO32" s="103"/>
      <c r="DMP32" s="103"/>
      <c r="DMQ32" s="103"/>
      <c r="DMR32" s="103"/>
      <c r="DMS32" s="103"/>
      <c r="DMT32" s="103"/>
      <c r="DMU32" s="103"/>
      <c r="DMV32" s="103"/>
      <c r="DMW32" s="103"/>
      <c r="DMX32" s="103"/>
      <c r="DMY32" s="103"/>
      <c r="DMZ32" s="103"/>
      <c r="DNA32" s="103"/>
      <c r="DNB32" s="103"/>
      <c r="DNC32" s="103"/>
      <c r="DND32" s="103"/>
      <c r="DNE32" s="103"/>
      <c r="DNF32" s="103"/>
      <c r="DNG32" s="103"/>
      <c r="DNH32" s="103"/>
      <c r="DNI32" s="103"/>
      <c r="DNJ32" s="103"/>
      <c r="DNK32" s="103"/>
      <c r="DNL32" s="103"/>
      <c r="DNM32" s="103"/>
      <c r="DNN32" s="103"/>
      <c r="DNO32" s="103"/>
      <c r="DNP32" s="103"/>
      <c r="DNQ32" s="103"/>
      <c r="DNR32" s="103"/>
      <c r="DNS32" s="103"/>
      <c r="DNT32" s="103"/>
      <c r="DNU32" s="103"/>
      <c r="DNV32" s="103"/>
      <c r="DNW32" s="103"/>
      <c r="DNX32" s="103"/>
      <c r="DNY32" s="103"/>
      <c r="DNZ32" s="103"/>
      <c r="DOA32" s="103"/>
      <c r="DOB32" s="103"/>
      <c r="DOC32" s="103"/>
      <c r="DOD32" s="103"/>
      <c r="DOE32" s="103"/>
      <c r="DOF32" s="103"/>
      <c r="DOG32" s="103"/>
      <c r="DOH32" s="103"/>
      <c r="DOI32" s="103"/>
      <c r="DOJ32" s="103"/>
      <c r="DOK32" s="103"/>
      <c r="DOL32" s="103"/>
      <c r="DOM32" s="103"/>
      <c r="DON32" s="103"/>
      <c r="DOO32" s="103"/>
      <c r="DOP32" s="103"/>
      <c r="DOQ32" s="103"/>
      <c r="DOR32" s="103"/>
      <c r="DOS32" s="103"/>
      <c r="DOT32" s="103"/>
      <c r="DOU32" s="103"/>
      <c r="DOV32" s="103"/>
      <c r="DOW32" s="103"/>
      <c r="DOX32" s="103"/>
      <c r="DOY32" s="103"/>
      <c r="DOZ32" s="103"/>
      <c r="DPA32" s="103"/>
      <c r="DPB32" s="103"/>
      <c r="DPC32" s="103"/>
      <c r="DPD32" s="103"/>
      <c r="DPE32" s="103"/>
      <c r="DPF32" s="103"/>
      <c r="DPG32" s="103"/>
      <c r="DPH32" s="103"/>
      <c r="DPI32" s="103"/>
      <c r="DPJ32" s="103"/>
      <c r="DPK32" s="103"/>
      <c r="DPL32" s="103"/>
      <c r="DPM32" s="103"/>
      <c r="DPN32" s="103"/>
      <c r="DPO32" s="103"/>
      <c r="DPP32" s="103"/>
      <c r="DPQ32" s="103"/>
      <c r="DPR32" s="103"/>
      <c r="DPS32" s="103"/>
      <c r="DPT32" s="103"/>
      <c r="DPU32" s="103"/>
      <c r="DPV32" s="103"/>
      <c r="DPW32" s="103"/>
      <c r="DPX32" s="103"/>
      <c r="DPY32" s="103"/>
      <c r="DPZ32" s="103"/>
      <c r="DQA32" s="103"/>
      <c r="DQB32" s="103"/>
      <c r="DQC32" s="103"/>
      <c r="DQD32" s="103"/>
      <c r="DQE32" s="103"/>
      <c r="DQF32" s="103"/>
      <c r="DQG32" s="103"/>
      <c r="DQH32" s="103"/>
      <c r="DQI32" s="103"/>
      <c r="DQJ32" s="103"/>
      <c r="DQK32" s="103"/>
      <c r="DQL32" s="103"/>
      <c r="DQM32" s="103"/>
      <c r="DQN32" s="103"/>
      <c r="DQO32" s="103"/>
      <c r="DQP32" s="103"/>
      <c r="DQQ32" s="103"/>
      <c r="DQR32" s="103"/>
      <c r="DQS32" s="103"/>
      <c r="DQT32" s="103"/>
      <c r="DQU32" s="103"/>
      <c r="DQV32" s="103"/>
      <c r="DQW32" s="103"/>
      <c r="DQX32" s="103"/>
      <c r="DQY32" s="103"/>
      <c r="DQZ32" s="103"/>
      <c r="DRA32" s="103"/>
      <c r="DRB32" s="103"/>
      <c r="DRC32" s="103"/>
      <c r="DRD32" s="103"/>
      <c r="DRE32" s="103"/>
      <c r="DRF32" s="103"/>
      <c r="DRG32" s="103"/>
      <c r="DRH32" s="103"/>
      <c r="DRI32" s="103"/>
      <c r="DRJ32" s="103"/>
      <c r="DRK32" s="103"/>
      <c r="DRL32" s="103"/>
      <c r="DRM32" s="103"/>
      <c r="DRN32" s="103"/>
      <c r="DRO32" s="103"/>
      <c r="DRP32" s="103"/>
      <c r="DRQ32" s="103"/>
      <c r="DRR32" s="103"/>
      <c r="DRS32" s="103"/>
      <c r="DRT32" s="103"/>
      <c r="DRU32" s="103"/>
      <c r="DRV32" s="103"/>
      <c r="DRW32" s="103"/>
      <c r="DRX32" s="103"/>
      <c r="DRY32" s="103"/>
      <c r="DRZ32" s="103"/>
      <c r="DSA32" s="103"/>
      <c r="DSB32" s="103"/>
      <c r="DSC32" s="103"/>
      <c r="DSD32" s="103"/>
      <c r="DSE32" s="103"/>
      <c r="DSF32" s="103"/>
      <c r="DSG32" s="103"/>
      <c r="DSH32" s="103"/>
      <c r="DSI32" s="103"/>
      <c r="DSJ32" s="103"/>
      <c r="DSK32" s="103"/>
      <c r="DSL32" s="103"/>
      <c r="DSM32" s="103"/>
      <c r="DSN32" s="103"/>
      <c r="DSO32" s="103"/>
      <c r="DSP32" s="103"/>
      <c r="DSQ32" s="103"/>
      <c r="DSR32" s="103"/>
      <c r="DSS32" s="103"/>
      <c r="DST32" s="103"/>
      <c r="DSU32" s="103"/>
      <c r="DSV32" s="103"/>
      <c r="DSW32" s="103"/>
      <c r="DSX32" s="103"/>
      <c r="DSY32" s="103"/>
      <c r="DSZ32" s="103"/>
      <c r="DTA32" s="103"/>
      <c r="DTB32" s="103"/>
      <c r="DTC32" s="103"/>
      <c r="DTD32" s="103"/>
      <c r="DTE32" s="103"/>
      <c r="DTF32" s="103"/>
      <c r="DTG32" s="103"/>
      <c r="DTH32" s="103"/>
      <c r="DTI32" s="103"/>
      <c r="DTJ32" s="103"/>
      <c r="DTK32" s="103"/>
      <c r="DTL32" s="103"/>
      <c r="DTM32" s="103"/>
      <c r="DTN32" s="103"/>
      <c r="DTO32" s="103"/>
      <c r="DTP32" s="103"/>
      <c r="DTQ32" s="103"/>
      <c r="DTR32" s="103"/>
      <c r="DTS32" s="103"/>
      <c r="DTT32" s="103"/>
      <c r="DTU32" s="103"/>
      <c r="DTV32" s="103"/>
      <c r="DTW32" s="103"/>
      <c r="DTX32" s="103"/>
      <c r="DTY32" s="103"/>
      <c r="DTZ32" s="103"/>
      <c r="DUA32" s="103"/>
      <c r="DUB32" s="103"/>
      <c r="DUC32" s="103"/>
      <c r="DUD32" s="103"/>
      <c r="DUE32" s="103"/>
      <c r="DUF32" s="103"/>
      <c r="DUG32" s="103"/>
      <c r="DUH32" s="103"/>
      <c r="DUI32" s="103"/>
      <c r="DUJ32" s="103"/>
      <c r="DUK32" s="103"/>
      <c r="DUL32" s="103"/>
      <c r="DUM32" s="103"/>
      <c r="DUN32" s="103"/>
      <c r="DUO32" s="103"/>
      <c r="DUP32" s="103"/>
      <c r="DUQ32" s="103"/>
      <c r="DUR32" s="103"/>
      <c r="DUS32" s="103"/>
      <c r="DUT32" s="103"/>
      <c r="DUU32" s="103"/>
      <c r="DUV32" s="103"/>
      <c r="DUW32" s="103"/>
      <c r="DUX32" s="103"/>
      <c r="DUY32" s="103"/>
      <c r="DUZ32" s="103"/>
      <c r="DVA32" s="103"/>
      <c r="DVB32" s="103"/>
      <c r="DVC32" s="103"/>
      <c r="DVD32" s="103"/>
      <c r="DVE32" s="103"/>
      <c r="DVF32" s="103"/>
      <c r="DVG32" s="103"/>
      <c r="DVH32" s="103"/>
      <c r="DVI32" s="103"/>
      <c r="DVJ32" s="103"/>
      <c r="DVK32" s="103"/>
      <c r="DVL32" s="103"/>
      <c r="DVM32" s="103"/>
      <c r="DVN32" s="103"/>
      <c r="DVO32" s="103"/>
      <c r="DVP32" s="103"/>
      <c r="DVQ32" s="103"/>
      <c r="DVR32" s="103"/>
      <c r="DVS32" s="103"/>
      <c r="DVT32" s="103"/>
      <c r="DVU32" s="103"/>
      <c r="DVV32" s="103"/>
      <c r="DVW32" s="103"/>
      <c r="DVX32" s="103"/>
      <c r="DVY32" s="103"/>
      <c r="DVZ32" s="103"/>
      <c r="DWA32" s="103"/>
      <c r="DWB32" s="103"/>
      <c r="DWC32" s="103"/>
      <c r="DWD32" s="103"/>
      <c r="DWE32" s="103"/>
      <c r="DWF32" s="103"/>
      <c r="DWG32" s="103"/>
      <c r="DWH32" s="103"/>
      <c r="DWI32" s="103"/>
      <c r="DWJ32" s="103"/>
      <c r="DWK32" s="103"/>
      <c r="DWL32" s="103"/>
      <c r="DWM32" s="103"/>
      <c r="DWN32" s="103"/>
      <c r="DWO32" s="103"/>
      <c r="DWP32" s="103"/>
      <c r="DWQ32" s="103"/>
      <c r="DWR32" s="103"/>
      <c r="DWS32" s="103"/>
      <c r="DWT32" s="103"/>
      <c r="DWU32" s="103"/>
      <c r="DWV32" s="103"/>
      <c r="DWW32" s="103"/>
      <c r="DWX32" s="103"/>
      <c r="DWY32" s="103"/>
      <c r="DWZ32" s="103"/>
      <c r="DXA32" s="103"/>
      <c r="DXB32" s="103"/>
      <c r="DXC32" s="103"/>
      <c r="DXD32" s="103"/>
      <c r="DXE32" s="103"/>
      <c r="DXF32" s="103"/>
      <c r="DXG32" s="103"/>
      <c r="DXH32" s="103"/>
      <c r="DXI32" s="103"/>
      <c r="DXJ32" s="103"/>
      <c r="DXK32" s="103"/>
      <c r="DXL32" s="103"/>
      <c r="DXM32" s="103"/>
      <c r="DXN32" s="103"/>
      <c r="DXO32" s="103"/>
      <c r="DXP32" s="103"/>
      <c r="DXQ32" s="103"/>
      <c r="DXR32" s="103"/>
      <c r="DXS32" s="103"/>
      <c r="DXT32" s="103"/>
      <c r="DXU32" s="103"/>
      <c r="DXV32" s="103"/>
      <c r="DXW32" s="103"/>
      <c r="DXX32" s="103"/>
      <c r="DXY32" s="103"/>
      <c r="DXZ32" s="103"/>
      <c r="DYA32" s="103"/>
      <c r="DYB32" s="103"/>
      <c r="DYC32" s="103"/>
      <c r="DYD32" s="103"/>
      <c r="DYE32" s="103"/>
      <c r="DYF32" s="103"/>
      <c r="DYG32" s="103"/>
      <c r="DYH32" s="103"/>
      <c r="DYI32" s="103"/>
      <c r="DYJ32" s="103"/>
      <c r="DYK32" s="103"/>
      <c r="DYL32" s="103"/>
      <c r="DYM32" s="103"/>
      <c r="DYN32" s="103"/>
      <c r="DYO32" s="103"/>
      <c r="DYP32" s="103"/>
      <c r="DYQ32" s="103"/>
      <c r="DYR32" s="103"/>
      <c r="DYS32" s="103"/>
      <c r="DYT32" s="103"/>
      <c r="DYU32" s="103"/>
      <c r="DYV32" s="103"/>
      <c r="DYW32" s="103"/>
      <c r="DYX32" s="103"/>
      <c r="DYY32" s="103"/>
      <c r="DYZ32" s="103"/>
      <c r="DZA32" s="103"/>
      <c r="DZB32" s="103"/>
      <c r="DZC32" s="103"/>
      <c r="DZD32" s="103"/>
      <c r="DZE32" s="103"/>
      <c r="DZF32" s="103"/>
      <c r="DZG32" s="103"/>
      <c r="DZH32" s="103"/>
      <c r="DZI32" s="103"/>
      <c r="DZJ32" s="103"/>
      <c r="DZK32" s="103"/>
      <c r="DZL32" s="103"/>
      <c r="DZM32" s="103"/>
      <c r="DZN32" s="103"/>
      <c r="DZO32" s="103"/>
      <c r="DZP32" s="103"/>
      <c r="DZQ32" s="103"/>
      <c r="DZR32" s="103"/>
      <c r="DZS32" s="103"/>
      <c r="DZT32" s="103"/>
      <c r="DZU32" s="103"/>
      <c r="DZV32" s="103"/>
      <c r="DZW32" s="103"/>
      <c r="DZX32" s="103"/>
      <c r="DZY32" s="103"/>
      <c r="DZZ32" s="103"/>
      <c r="EAA32" s="103"/>
      <c r="EAB32" s="103"/>
      <c r="EAC32" s="103"/>
      <c r="EAD32" s="103"/>
      <c r="EAE32" s="103"/>
      <c r="EAF32" s="103"/>
      <c r="EAG32" s="103"/>
      <c r="EAH32" s="103"/>
      <c r="EAI32" s="103"/>
      <c r="EAJ32" s="103"/>
      <c r="EAK32" s="103"/>
      <c r="EAL32" s="103"/>
      <c r="EAM32" s="103"/>
      <c r="EAN32" s="103"/>
      <c r="EAO32" s="103"/>
      <c r="EAP32" s="103"/>
      <c r="EAQ32" s="103"/>
      <c r="EAR32" s="103"/>
      <c r="EAS32" s="103"/>
      <c r="EAT32" s="103"/>
      <c r="EAU32" s="103"/>
      <c r="EAV32" s="103"/>
      <c r="EAW32" s="103"/>
      <c r="EAX32" s="103"/>
      <c r="EAY32" s="103"/>
      <c r="EAZ32" s="103"/>
      <c r="EBA32" s="103"/>
      <c r="EBB32" s="103"/>
      <c r="EBC32" s="103"/>
      <c r="EBD32" s="103"/>
      <c r="EBE32" s="103"/>
      <c r="EBF32" s="103"/>
      <c r="EBG32" s="103"/>
      <c r="EBH32" s="103"/>
      <c r="EBI32" s="103"/>
      <c r="EBJ32" s="103"/>
      <c r="EBK32" s="103"/>
      <c r="EBL32" s="103"/>
      <c r="EBM32" s="103"/>
      <c r="EBN32" s="103"/>
      <c r="EBO32" s="103"/>
      <c r="EBP32" s="103"/>
      <c r="EBQ32" s="103"/>
      <c r="EBR32" s="103"/>
      <c r="EBS32" s="103"/>
      <c r="EBT32" s="103"/>
      <c r="EBU32" s="103"/>
      <c r="EBV32" s="103"/>
      <c r="EBW32" s="103"/>
      <c r="EBX32" s="103"/>
      <c r="EBY32" s="103"/>
      <c r="EBZ32" s="103"/>
      <c r="ECA32" s="103"/>
      <c r="ECB32" s="103"/>
      <c r="ECC32" s="103"/>
      <c r="ECD32" s="103"/>
      <c r="ECE32" s="103"/>
      <c r="ECF32" s="103"/>
      <c r="ECG32" s="103"/>
      <c r="ECH32" s="103"/>
      <c r="ECI32" s="103"/>
      <c r="ECJ32" s="103"/>
      <c r="ECK32" s="103"/>
      <c r="ECL32" s="103"/>
      <c r="ECM32" s="103"/>
      <c r="ECN32" s="103"/>
      <c r="ECO32" s="103"/>
      <c r="ECP32" s="103"/>
      <c r="ECQ32" s="103"/>
      <c r="ECR32" s="103"/>
      <c r="ECS32" s="103"/>
      <c r="ECT32" s="103"/>
      <c r="ECU32" s="103"/>
      <c r="ECV32" s="103"/>
      <c r="ECW32" s="103"/>
      <c r="ECX32" s="103"/>
      <c r="ECY32" s="103"/>
      <c r="ECZ32" s="103"/>
      <c r="EDA32" s="103"/>
      <c r="EDB32" s="103"/>
      <c r="EDC32" s="103"/>
      <c r="EDD32" s="103"/>
      <c r="EDE32" s="103"/>
      <c r="EDF32" s="103"/>
      <c r="EDG32" s="103"/>
      <c r="EDH32" s="103"/>
      <c r="EDI32" s="103"/>
      <c r="EDJ32" s="103"/>
      <c r="EDK32" s="103"/>
      <c r="EDL32" s="103"/>
      <c r="EDM32" s="103"/>
      <c r="EDN32" s="103"/>
      <c r="EDO32" s="103"/>
      <c r="EDP32" s="103"/>
      <c r="EDQ32" s="103"/>
      <c r="EDR32" s="103"/>
      <c r="EDS32" s="103"/>
      <c r="EDT32" s="103"/>
      <c r="EDU32" s="103"/>
      <c r="EDV32" s="103"/>
      <c r="EDW32" s="103"/>
      <c r="EDX32" s="103"/>
      <c r="EDY32" s="103"/>
      <c r="EDZ32" s="103"/>
      <c r="EEA32" s="103"/>
      <c r="EEB32" s="103"/>
      <c r="EEC32" s="103"/>
      <c r="EED32" s="103"/>
      <c r="EEE32" s="103"/>
      <c r="EEF32" s="103"/>
      <c r="EEG32" s="103"/>
      <c r="EEH32" s="103"/>
      <c r="EEI32" s="103"/>
      <c r="EEJ32" s="103"/>
      <c r="EEK32" s="103"/>
      <c r="EEL32" s="103"/>
      <c r="EEM32" s="103"/>
      <c r="EEN32" s="103"/>
      <c r="EEO32" s="103"/>
      <c r="EEP32" s="103"/>
      <c r="EEQ32" s="103"/>
      <c r="EER32" s="103"/>
      <c r="EES32" s="103"/>
      <c r="EET32" s="103"/>
      <c r="EEU32" s="103"/>
      <c r="EEV32" s="103"/>
      <c r="EEW32" s="103"/>
      <c r="EEX32" s="103"/>
      <c r="EEY32" s="103"/>
      <c r="EEZ32" s="103"/>
      <c r="EFA32" s="103"/>
      <c r="EFB32" s="103"/>
      <c r="EFC32" s="103"/>
      <c r="EFD32" s="103"/>
      <c r="EFE32" s="103"/>
      <c r="EFF32" s="103"/>
      <c r="EFG32" s="103"/>
      <c r="EFH32" s="103"/>
      <c r="EFI32" s="103"/>
      <c r="EFJ32" s="103"/>
      <c r="EFK32" s="103"/>
      <c r="EFL32" s="103"/>
      <c r="EFM32" s="103"/>
      <c r="EFN32" s="103"/>
      <c r="EFO32" s="103"/>
      <c r="EFP32" s="103"/>
      <c r="EFQ32" s="103"/>
      <c r="EFR32" s="103"/>
      <c r="EFS32" s="103"/>
      <c r="EFT32" s="103"/>
      <c r="EFU32" s="103"/>
      <c r="EFV32" s="103"/>
      <c r="EFW32" s="103"/>
      <c r="EFX32" s="103"/>
      <c r="EFY32" s="103"/>
      <c r="EFZ32" s="103"/>
      <c r="EGA32" s="103"/>
      <c r="EGB32" s="103"/>
      <c r="EGC32" s="103"/>
      <c r="EGD32" s="103"/>
      <c r="EGE32" s="103"/>
      <c r="EGF32" s="103"/>
      <c r="EGG32" s="103"/>
      <c r="EGH32" s="103"/>
      <c r="EGI32" s="103"/>
      <c r="EGJ32" s="103"/>
      <c r="EGK32" s="103"/>
      <c r="EGL32" s="103"/>
      <c r="EGM32" s="103"/>
      <c r="EGN32" s="103"/>
      <c r="EGO32" s="103"/>
      <c r="EGP32" s="103"/>
      <c r="EGQ32" s="103"/>
      <c r="EGR32" s="103"/>
      <c r="EGS32" s="103"/>
      <c r="EGT32" s="103"/>
      <c r="EGU32" s="103"/>
      <c r="EGV32" s="103"/>
      <c r="EGW32" s="103"/>
      <c r="EGX32" s="103"/>
      <c r="EGY32" s="103"/>
      <c r="EGZ32" s="103"/>
      <c r="EHA32" s="103"/>
      <c r="EHB32" s="103"/>
      <c r="EHC32" s="103"/>
      <c r="EHD32" s="103"/>
      <c r="EHE32" s="103"/>
      <c r="EHF32" s="103"/>
      <c r="EHG32" s="103"/>
      <c r="EHH32" s="103"/>
      <c r="EHI32" s="103"/>
      <c r="EHJ32" s="103"/>
      <c r="EHK32" s="103"/>
      <c r="EHL32" s="103"/>
      <c r="EHM32" s="103"/>
      <c r="EHN32" s="103"/>
      <c r="EHO32" s="103"/>
      <c r="EHP32" s="103"/>
      <c r="EHQ32" s="103"/>
      <c r="EHR32" s="103"/>
      <c r="EHS32" s="103"/>
      <c r="EHT32" s="103"/>
      <c r="EHU32" s="103"/>
      <c r="EHV32" s="103"/>
      <c r="EHW32" s="103"/>
      <c r="EHX32" s="103"/>
      <c r="EHY32" s="103"/>
      <c r="EHZ32" s="103"/>
      <c r="EIA32" s="103"/>
      <c r="EIB32" s="103"/>
      <c r="EIC32" s="103"/>
      <c r="EID32" s="103"/>
      <c r="EIE32" s="103"/>
      <c r="EIF32" s="103"/>
      <c r="EIG32" s="103"/>
      <c r="EIH32" s="103"/>
      <c r="EII32" s="103"/>
      <c r="EIJ32" s="103"/>
      <c r="EIK32" s="103"/>
      <c r="EIL32" s="103"/>
      <c r="EIM32" s="103"/>
      <c r="EIN32" s="103"/>
      <c r="EIO32" s="103"/>
      <c r="EIP32" s="103"/>
      <c r="EIQ32" s="103"/>
      <c r="EIR32" s="103"/>
      <c r="EIS32" s="103"/>
      <c r="EIT32" s="103"/>
      <c r="EIU32" s="103"/>
      <c r="EIV32" s="103"/>
      <c r="EIW32" s="103"/>
      <c r="EIX32" s="103"/>
      <c r="EIY32" s="103"/>
      <c r="EIZ32" s="103"/>
      <c r="EJA32" s="103"/>
      <c r="EJB32" s="103"/>
      <c r="EJC32" s="103"/>
      <c r="EJD32" s="103"/>
      <c r="EJE32" s="103"/>
      <c r="EJF32" s="103"/>
      <c r="EJG32" s="103"/>
      <c r="EJH32" s="103"/>
      <c r="EJI32" s="103"/>
      <c r="EJJ32" s="103"/>
      <c r="EJK32" s="103"/>
      <c r="EJL32" s="103"/>
      <c r="EJM32" s="103"/>
      <c r="EJN32" s="103"/>
      <c r="EJO32" s="103"/>
      <c r="EJP32" s="103"/>
      <c r="EJQ32" s="103"/>
      <c r="EJR32" s="103"/>
      <c r="EJS32" s="103"/>
      <c r="EJT32" s="103"/>
      <c r="EJU32" s="103"/>
      <c r="EJV32" s="103"/>
      <c r="EJW32" s="103"/>
      <c r="EJX32" s="103"/>
      <c r="EJY32" s="103"/>
      <c r="EJZ32" s="103"/>
      <c r="EKA32" s="103"/>
      <c r="EKB32" s="103"/>
      <c r="EKC32" s="103"/>
      <c r="EKD32" s="103"/>
      <c r="EKE32" s="103"/>
      <c r="EKF32" s="103"/>
      <c r="EKG32" s="103"/>
      <c r="EKH32" s="103"/>
      <c r="EKI32" s="103"/>
      <c r="EKJ32" s="103"/>
      <c r="EKK32" s="103"/>
      <c r="EKL32" s="103"/>
      <c r="EKM32" s="103"/>
      <c r="EKN32" s="103"/>
      <c r="EKO32" s="103"/>
      <c r="EKP32" s="103"/>
      <c r="EKQ32" s="103"/>
      <c r="EKR32" s="103"/>
      <c r="EKS32" s="103"/>
      <c r="EKT32" s="103"/>
      <c r="EKU32" s="103"/>
      <c r="EKV32" s="103"/>
      <c r="EKW32" s="103"/>
      <c r="EKX32" s="103"/>
      <c r="EKY32" s="103"/>
      <c r="EKZ32" s="103"/>
      <c r="ELA32" s="103"/>
      <c r="ELB32" s="103"/>
      <c r="ELC32" s="103"/>
      <c r="ELD32" s="103"/>
      <c r="ELE32" s="103"/>
      <c r="ELF32" s="103"/>
      <c r="ELG32" s="103"/>
      <c r="ELH32" s="103"/>
      <c r="ELI32" s="103"/>
      <c r="ELJ32" s="103"/>
      <c r="ELK32" s="103"/>
      <c r="ELL32" s="103"/>
      <c r="ELM32" s="103"/>
      <c r="ELN32" s="103"/>
      <c r="ELO32" s="103"/>
      <c r="ELP32" s="103"/>
      <c r="ELQ32" s="103"/>
      <c r="ELR32" s="103"/>
      <c r="ELS32" s="103"/>
      <c r="ELT32" s="103"/>
      <c r="ELU32" s="103"/>
      <c r="ELV32" s="103"/>
      <c r="ELW32" s="103"/>
      <c r="ELX32" s="103"/>
      <c r="ELY32" s="103"/>
      <c r="ELZ32" s="103"/>
      <c r="EMA32" s="103"/>
      <c r="EMB32" s="103"/>
      <c r="EMC32" s="103"/>
      <c r="EMD32" s="103"/>
      <c r="EME32" s="103"/>
      <c r="EMF32" s="103"/>
      <c r="EMG32" s="103"/>
      <c r="EMH32" s="103"/>
      <c r="EMI32" s="103"/>
      <c r="EMJ32" s="103"/>
      <c r="EMK32" s="103"/>
      <c r="EML32" s="103"/>
      <c r="EMM32" s="103"/>
      <c r="EMN32" s="103"/>
      <c r="EMO32" s="103"/>
      <c r="EMP32" s="103"/>
      <c r="EMQ32" s="103"/>
      <c r="EMR32" s="103"/>
      <c r="EMS32" s="103"/>
      <c r="EMT32" s="103"/>
      <c r="EMU32" s="103"/>
      <c r="EMV32" s="103"/>
      <c r="EMW32" s="103"/>
      <c r="EMX32" s="103"/>
      <c r="EMY32" s="103"/>
      <c r="EMZ32" s="103"/>
      <c r="ENA32" s="103"/>
      <c r="ENB32" s="103"/>
      <c r="ENC32" s="103"/>
      <c r="END32" s="103"/>
      <c r="ENE32" s="103"/>
      <c r="ENF32" s="103"/>
      <c r="ENG32" s="103"/>
      <c r="ENH32" s="103"/>
      <c r="ENI32" s="103"/>
      <c r="ENJ32" s="103"/>
      <c r="ENK32" s="103"/>
      <c r="ENL32" s="103"/>
      <c r="ENM32" s="103"/>
      <c r="ENN32" s="103"/>
      <c r="ENO32" s="103"/>
      <c r="ENP32" s="103"/>
      <c r="ENQ32" s="103"/>
      <c r="ENR32" s="103"/>
      <c r="ENS32" s="103"/>
      <c r="ENT32" s="103"/>
      <c r="ENU32" s="103"/>
      <c r="ENV32" s="103"/>
      <c r="ENW32" s="103"/>
      <c r="ENX32" s="103"/>
      <c r="ENY32" s="103"/>
      <c r="ENZ32" s="103"/>
      <c r="EOA32" s="103"/>
      <c r="EOB32" s="103"/>
      <c r="EOC32" s="103"/>
      <c r="EOD32" s="103"/>
      <c r="EOE32" s="103"/>
      <c r="EOF32" s="103"/>
      <c r="EOG32" s="103"/>
      <c r="EOH32" s="103"/>
      <c r="EOI32" s="103"/>
      <c r="EOJ32" s="103"/>
      <c r="EOK32" s="103"/>
      <c r="EOL32" s="103"/>
      <c r="EOM32" s="103"/>
      <c r="EON32" s="103"/>
      <c r="EOO32" s="103"/>
      <c r="EOP32" s="103"/>
      <c r="EOQ32" s="103"/>
      <c r="EOR32" s="103"/>
      <c r="EOS32" s="103"/>
      <c r="EOT32" s="103"/>
      <c r="EOU32" s="103"/>
      <c r="EOV32" s="103"/>
      <c r="EOW32" s="103"/>
      <c r="EOX32" s="103"/>
      <c r="EOY32" s="103"/>
      <c r="EOZ32" s="103"/>
      <c r="EPA32" s="103"/>
      <c r="EPB32" s="103"/>
      <c r="EPC32" s="103"/>
      <c r="EPD32" s="103"/>
      <c r="EPE32" s="103"/>
      <c r="EPF32" s="103"/>
      <c r="EPG32" s="103"/>
      <c r="EPH32" s="103"/>
      <c r="EPI32" s="103"/>
      <c r="EPJ32" s="103"/>
      <c r="EPK32" s="103"/>
      <c r="EPL32" s="103"/>
      <c r="EPM32" s="103"/>
      <c r="EPN32" s="103"/>
      <c r="EPO32" s="103"/>
      <c r="EPP32" s="103"/>
      <c r="EPQ32" s="103"/>
      <c r="EPR32" s="103"/>
      <c r="EPS32" s="103"/>
      <c r="EPT32" s="103"/>
      <c r="EPU32" s="103"/>
      <c r="EPV32" s="103"/>
      <c r="EPW32" s="103"/>
      <c r="EPX32" s="103"/>
      <c r="EPY32" s="103"/>
      <c r="EPZ32" s="103"/>
      <c r="EQA32" s="103"/>
      <c r="EQB32" s="103"/>
      <c r="EQC32" s="103"/>
      <c r="EQD32" s="103"/>
      <c r="EQE32" s="103"/>
      <c r="EQF32" s="103"/>
      <c r="EQG32" s="103"/>
      <c r="EQH32" s="103"/>
      <c r="EQI32" s="103"/>
      <c r="EQJ32" s="103"/>
      <c r="EQK32" s="103"/>
      <c r="EQL32" s="103"/>
      <c r="EQM32" s="103"/>
      <c r="EQN32" s="103"/>
      <c r="EQO32" s="103"/>
      <c r="EQP32" s="103"/>
      <c r="EQQ32" s="103"/>
      <c r="EQR32" s="103"/>
      <c r="EQS32" s="103"/>
      <c r="EQT32" s="103"/>
      <c r="EQU32" s="103"/>
      <c r="EQV32" s="103"/>
      <c r="EQW32" s="103"/>
      <c r="EQX32" s="103"/>
      <c r="EQY32" s="103"/>
      <c r="EQZ32" s="103"/>
      <c r="ERA32" s="103"/>
      <c r="ERB32" s="103"/>
      <c r="ERC32" s="103"/>
      <c r="ERD32" s="103"/>
      <c r="ERE32" s="103"/>
      <c r="ERF32" s="103"/>
      <c r="ERG32" s="103"/>
      <c r="ERH32" s="103"/>
      <c r="ERI32" s="103"/>
      <c r="ERJ32" s="103"/>
      <c r="ERK32" s="103"/>
      <c r="ERL32" s="103"/>
      <c r="ERM32" s="103"/>
      <c r="ERN32" s="103"/>
      <c r="ERO32" s="103"/>
      <c r="ERP32" s="103"/>
      <c r="ERQ32" s="103"/>
      <c r="ERR32" s="103"/>
      <c r="ERS32" s="103"/>
      <c r="ERT32" s="103"/>
      <c r="ERU32" s="103"/>
      <c r="ERV32" s="103"/>
      <c r="ERW32" s="103"/>
      <c r="ERX32" s="103"/>
      <c r="ERY32" s="103"/>
      <c r="ERZ32" s="103"/>
      <c r="ESA32" s="103"/>
      <c r="ESB32" s="103"/>
      <c r="ESC32" s="103"/>
      <c r="ESD32" s="103"/>
      <c r="ESE32" s="103"/>
      <c r="ESF32" s="103"/>
      <c r="ESG32" s="103"/>
      <c r="ESH32" s="103"/>
      <c r="ESI32" s="103"/>
      <c r="ESJ32" s="103"/>
      <c r="ESK32" s="103"/>
      <c r="ESL32" s="103"/>
      <c r="ESM32" s="103"/>
      <c r="ESN32" s="103"/>
      <c r="ESO32" s="103"/>
      <c r="ESP32" s="103"/>
      <c r="ESQ32" s="103"/>
      <c r="ESR32" s="103"/>
      <c r="ESS32" s="103"/>
      <c r="EST32" s="103"/>
      <c r="ESU32" s="103"/>
      <c r="ESV32" s="103"/>
      <c r="ESW32" s="103"/>
      <c r="ESX32" s="103"/>
      <c r="ESY32" s="103"/>
      <c r="ESZ32" s="103"/>
      <c r="ETA32" s="103"/>
      <c r="ETB32" s="103"/>
      <c r="ETC32" s="103"/>
      <c r="ETD32" s="103"/>
      <c r="ETE32" s="103"/>
      <c r="ETF32" s="103"/>
      <c r="ETG32" s="103"/>
      <c r="ETH32" s="103"/>
      <c r="ETI32" s="103"/>
      <c r="ETJ32" s="103"/>
      <c r="ETK32" s="103"/>
      <c r="ETL32" s="103"/>
      <c r="ETM32" s="103"/>
      <c r="ETN32" s="103"/>
      <c r="ETO32" s="103"/>
      <c r="ETP32" s="103"/>
      <c r="ETQ32" s="103"/>
      <c r="ETR32" s="103"/>
      <c r="ETS32" s="103"/>
      <c r="ETT32" s="103"/>
      <c r="ETU32" s="103"/>
      <c r="ETV32" s="103"/>
      <c r="ETW32" s="103"/>
      <c r="ETX32" s="103"/>
      <c r="ETY32" s="103"/>
      <c r="ETZ32" s="103"/>
      <c r="EUA32" s="103"/>
      <c r="EUB32" s="103"/>
      <c r="EUC32" s="103"/>
      <c r="EUD32" s="103"/>
      <c r="EUE32" s="103"/>
      <c r="EUF32" s="103"/>
      <c r="EUG32" s="103"/>
      <c r="EUH32" s="103"/>
      <c r="EUI32" s="103"/>
      <c r="EUJ32" s="103"/>
      <c r="EUK32" s="103"/>
      <c r="EUL32" s="103"/>
      <c r="EUM32" s="103"/>
      <c r="EUN32" s="103"/>
      <c r="EUO32" s="103"/>
      <c r="EUP32" s="103"/>
      <c r="EUQ32" s="103"/>
      <c r="EUR32" s="103"/>
      <c r="EUS32" s="103"/>
      <c r="EUT32" s="103"/>
      <c r="EUU32" s="103"/>
      <c r="EUV32" s="103"/>
      <c r="EUW32" s="103"/>
      <c r="EUX32" s="103"/>
      <c r="EUY32" s="103"/>
      <c r="EUZ32" s="103"/>
      <c r="EVA32" s="103"/>
      <c r="EVB32" s="103"/>
      <c r="EVC32" s="103"/>
      <c r="EVD32" s="103"/>
      <c r="EVE32" s="103"/>
      <c r="EVF32" s="103"/>
      <c r="EVG32" s="103"/>
      <c r="EVH32" s="103"/>
      <c r="EVI32" s="103"/>
      <c r="EVJ32" s="103"/>
      <c r="EVK32" s="103"/>
      <c r="EVL32" s="103"/>
      <c r="EVM32" s="103"/>
      <c r="EVN32" s="103"/>
      <c r="EVO32" s="103"/>
      <c r="EVP32" s="103"/>
      <c r="EVQ32" s="103"/>
      <c r="EVR32" s="103"/>
      <c r="EVS32" s="103"/>
      <c r="EVT32" s="103"/>
      <c r="EVU32" s="103"/>
      <c r="EVV32" s="103"/>
      <c r="EVW32" s="103"/>
      <c r="EVX32" s="103"/>
      <c r="EVY32" s="103"/>
      <c r="EVZ32" s="103"/>
      <c r="EWA32" s="103"/>
      <c r="EWB32" s="103"/>
      <c r="EWC32" s="103"/>
      <c r="EWD32" s="103"/>
      <c r="EWE32" s="103"/>
      <c r="EWF32" s="103"/>
      <c r="EWG32" s="103"/>
      <c r="EWH32" s="103"/>
      <c r="EWI32" s="103"/>
      <c r="EWJ32" s="103"/>
      <c r="EWK32" s="103"/>
      <c r="EWL32" s="103"/>
      <c r="EWM32" s="103"/>
      <c r="EWN32" s="103"/>
      <c r="EWO32" s="103"/>
      <c r="EWP32" s="103"/>
      <c r="EWQ32" s="103"/>
      <c r="EWR32" s="103"/>
      <c r="EWS32" s="103"/>
      <c r="EWT32" s="103"/>
      <c r="EWU32" s="103"/>
      <c r="EWV32" s="103"/>
      <c r="EWW32" s="103"/>
      <c r="EWX32" s="103"/>
      <c r="EWY32" s="103"/>
      <c r="EWZ32" s="103"/>
      <c r="EXA32" s="103"/>
      <c r="EXB32" s="103"/>
      <c r="EXC32" s="103"/>
      <c r="EXD32" s="103"/>
      <c r="EXE32" s="103"/>
      <c r="EXF32" s="103"/>
      <c r="EXG32" s="103"/>
      <c r="EXH32" s="103"/>
      <c r="EXI32" s="103"/>
      <c r="EXJ32" s="103"/>
      <c r="EXK32" s="103"/>
      <c r="EXL32" s="103"/>
      <c r="EXM32" s="103"/>
      <c r="EXN32" s="103"/>
      <c r="EXO32" s="103"/>
      <c r="EXP32" s="103"/>
      <c r="EXQ32" s="103"/>
      <c r="EXR32" s="103"/>
      <c r="EXS32" s="103"/>
      <c r="EXT32" s="103"/>
      <c r="EXU32" s="103"/>
      <c r="EXV32" s="103"/>
      <c r="EXW32" s="103"/>
      <c r="EXX32" s="103"/>
      <c r="EXY32" s="103"/>
      <c r="EXZ32" s="103"/>
      <c r="EYA32" s="103"/>
      <c r="EYB32" s="103"/>
      <c r="EYC32" s="103"/>
      <c r="EYD32" s="103"/>
      <c r="EYE32" s="103"/>
      <c r="EYF32" s="103"/>
      <c r="EYG32" s="103"/>
      <c r="EYH32" s="103"/>
      <c r="EYI32" s="103"/>
      <c r="EYJ32" s="103"/>
      <c r="EYK32" s="103"/>
      <c r="EYL32" s="103"/>
      <c r="EYM32" s="103"/>
      <c r="EYN32" s="103"/>
      <c r="EYO32" s="103"/>
      <c r="EYP32" s="103"/>
      <c r="EYQ32" s="103"/>
      <c r="EYR32" s="103"/>
      <c r="EYS32" s="103"/>
      <c r="EYT32" s="103"/>
      <c r="EYU32" s="103"/>
      <c r="EYV32" s="103"/>
      <c r="EYW32" s="103"/>
      <c r="EYX32" s="103"/>
      <c r="EYY32" s="103"/>
      <c r="EYZ32" s="103"/>
      <c r="EZA32" s="103"/>
      <c r="EZB32" s="103"/>
      <c r="EZC32" s="103"/>
      <c r="EZD32" s="103"/>
      <c r="EZE32" s="103"/>
      <c r="EZF32" s="103"/>
      <c r="EZG32" s="103"/>
      <c r="EZH32" s="103"/>
      <c r="EZI32" s="103"/>
      <c r="EZJ32" s="103"/>
      <c r="EZK32" s="103"/>
      <c r="EZL32" s="103"/>
      <c r="EZM32" s="103"/>
      <c r="EZN32" s="103"/>
      <c r="EZO32" s="103"/>
      <c r="EZP32" s="103"/>
      <c r="EZQ32" s="103"/>
      <c r="EZR32" s="103"/>
      <c r="EZS32" s="103"/>
      <c r="EZT32" s="103"/>
      <c r="EZU32" s="103"/>
      <c r="EZV32" s="103"/>
      <c r="EZW32" s="103"/>
      <c r="EZX32" s="103"/>
      <c r="EZY32" s="103"/>
      <c r="EZZ32" s="103"/>
      <c r="FAA32" s="103"/>
      <c r="FAB32" s="103"/>
      <c r="FAC32" s="103"/>
      <c r="FAD32" s="103"/>
      <c r="FAE32" s="103"/>
      <c r="FAF32" s="103"/>
      <c r="FAG32" s="103"/>
      <c r="FAH32" s="103"/>
      <c r="FAI32" s="103"/>
      <c r="FAJ32" s="103"/>
      <c r="FAK32" s="103"/>
      <c r="FAL32" s="103"/>
      <c r="FAM32" s="103"/>
      <c r="FAN32" s="103"/>
      <c r="FAO32" s="103"/>
      <c r="FAP32" s="103"/>
      <c r="FAQ32" s="103"/>
      <c r="FAR32" s="103"/>
      <c r="FAS32" s="103"/>
      <c r="FAT32" s="103"/>
      <c r="FAU32" s="103"/>
      <c r="FAV32" s="103"/>
      <c r="FAW32" s="103"/>
      <c r="FAX32" s="103"/>
      <c r="FAY32" s="103"/>
      <c r="FAZ32" s="103"/>
      <c r="FBA32" s="103"/>
      <c r="FBB32" s="103"/>
      <c r="FBC32" s="103"/>
      <c r="FBD32" s="103"/>
      <c r="FBE32" s="103"/>
      <c r="FBF32" s="103"/>
      <c r="FBG32" s="103"/>
      <c r="FBH32" s="103"/>
      <c r="FBI32" s="103"/>
      <c r="FBJ32" s="103"/>
      <c r="FBK32" s="103"/>
      <c r="FBL32" s="103"/>
      <c r="FBM32" s="103"/>
      <c r="FBN32" s="103"/>
      <c r="FBO32" s="103"/>
      <c r="FBP32" s="103"/>
      <c r="FBQ32" s="103"/>
      <c r="FBR32" s="103"/>
      <c r="FBS32" s="103"/>
      <c r="FBT32" s="103"/>
      <c r="FBU32" s="103"/>
      <c r="FBV32" s="103"/>
      <c r="FBW32" s="103"/>
      <c r="FBX32" s="103"/>
      <c r="FBY32" s="103"/>
      <c r="FBZ32" s="103"/>
      <c r="FCA32" s="103"/>
      <c r="FCB32" s="103"/>
      <c r="FCC32" s="103"/>
      <c r="FCD32" s="103"/>
      <c r="FCE32" s="103"/>
      <c r="FCF32" s="103"/>
      <c r="FCG32" s="103"/>
      <c r="FCH32" s="103"/>
      <c r="FCI32" s="103"/>
      <c r="FCJ32" s="103"/>
      <c r="FCK32" s="103"/>
      <c r="FCL32" s="103"/>
      <c r="FCM32" s="103"/>
      <c r="FCN32" s="103"/>
      <c r="FCO32" s="103"/>
      <c r="FCP32" s="103"/>
      <c r="FCQ32" s="103"/>
      <c r="FCR32" s="103"/>
      <c r="FCS32" s="103"/>
      <c r="FCT32" s="103"/>
      <c r="FCU32" s="103"/>
      <c r="FCV32" s="103"/>
      <c r="FCW32" s="103"/>
      <c r="FCX32" s="103"/>
      <c r="FCY32" s="103"/>
      <c r="FCZ32" s="103"/>
      <c r="FDA32" s="103"/>
      <c r="FDB32" s="103"/>
      <c r="FDC32" s="103"/>
      <c r="FDD32" s="103"/>
      <c r="FDE32" s="103"/>
      <c r="FDF32" s="103"/>
      <c r="FDG32" s="103"/>
      <c r="FDH32" s="103"/>
      <c r="FDI32" s="103"/>
      <c r="FDJ32" s="103"/>
      <c r="FDK32" s="103"/>
      <c r="FDL32" s="103"/>
      <c r="FDM32" s="103"/>
      <c r="FDN32" s="103"/>
      <c r="FDO32" s="103"/>
      <c r="FDP32" s="103"/>
      <c r="FDQ32" s="103"/>
      <c r="FDR32" s="103"/>
      <c r="FDS32" s="103"/>
      <c r="FDT32" s="103"/>
      <c r="FDU32" s="103"/>
      <c r="FDV32" s="103"/>
      <c r="FDW32" s="103"/>
      <c r="FDX32" s="103"/>
      <c r="FDY32" s="103"/>
      <c r="FDZ32" s="103"/>
      <c r="FEA32" s="103"/>
      <c r="FEB32" s="103"/>
      <c r="FEC32" s="103"/>
      <c r="FED32" s="103"/>
      <c r="FEE32" s="103"/>
      <c r="FEF32" s="103"/>
      <c r="FEG32" s="103"/>
      <c r="FEH32" s="103"/>
      <c r="FEI32" s="103"/>
      <c r="FEJ32" s="103"/>
      <c r="FEK32" s="103"/>
      <c r="FEL32" s="103"/>
      <c r="FEM32" s="103"/>
      <c r="FEN32" s="103"/>
      <c r="FEO32" s="103"/>
      <c r="FEP32" s="103"/>
      <c r="FEQ32" s="103"/>
      <c r="FER32" s="103"/>
      <c r="FES32" s="103"/>
      <c r="FET32" s="103"/>
      <c r="FEU32" s="103"/>
      <c r="FEV32" s="103"/>
      <c r="FEW32" s="103"/>
      <c r="FEX32" s="103"/>
      <c r="FEY32" s="103"/>
      <c r="FEZ32" s="103"/>
      <c r="FFA32" s="103"/>
      <c r="FFB32" s="103"/>
      <c r="FFC32" s="103"/>
      <c r="FFD32" s="103"/>
      <c r="FFE32" s="103"/>
      <c r="FFF32" s="103"/>
      <c r="FFG32" s="103"/>
      <c r="FFH32" s="103"/>
      <c r="FFI32" s="103"/>
      <c r="FFJ32" s="103"/>
      <c r="FFK32" s="103"/>
      <c r="FFL32" s="103"/>
      <c r="FFM32" s="103"/>
      <c r="FFN32" s="103"/>
      <c r="FFO32" s="103"/>
      <c r="FFP32" s="103"/>
      <c r="FFQ32" s="103"/>
      <c r="FFR32" s="103"/>
      <c r="FFS32" s="103"/>
      <c r="FFT32" s="103"/>
      <c r="FFU32" s="103"/>
      <c r="FFV32" s="103"/>
      <c r="FFW32" s="103"/>
      <c r="FFX32" s="103"/>
      <c r="FFY32" s="103"/>
      <c r="FFZ32" s="103"/>
      <c r="FGA32" s="103"/>
      <c r="FGB32" s="103"/>
      <c r="FGC32" s="103"/>
      <c r="FGD32" s="103"/>
      <c r="FGE32" s="103"/>
      <c r="FGF32" s="103"/>
      <c r="FGG32" s="103"/>
      <c r="FGH32" s="103"/>
      <c r="FGI32" s="103"/>
      <c r="FGJ32" s="103"/>
      <c r="FGK32" s="103"/>
      <c r="FGL32" s="103"/>
      <c r="FGM32" s="103"/>
      <c r="FGN32" s="103"/>
      <c r="FGO32" s="103"/>
      <c r="FGP32" s="103"/>
      <c r="FGQ32" s="103"/>
      <c r="FGR32" s="103"/>
      <c r="FGS32" s="103"/>
      <c r="FGT32" s="103"/>
      <c r="FGU32" s="103"/>
      <c r="FGV32" s="103"/>
      <c r="FGW32" s="103"/>
      <c r="FGX32" s="103"/>
      <c r="FGY32" s="103"/>
      <c r="FGZ32" s="103"/>
      <c r="FHA32" s="103"/>
      <c r="FHB32" s="103"/>
      <c r="FHC32" s="103"/>
      <c r="FHD32" s="103"/>
      <c r="FHE32" s="103"/>
      <c r="FHF32" s="103"/>
      <c r="FHG32" s="103"/>
      <c r="FHH32" s="103"/>
      <c r="FHI32" s="103"/>
      <c r="FHJ32" s="103"/>
      <c r="FHK32" s="103"/>
      <c r="FHL32" s="103"/>
      <c r="FHM32" s="103"/>
      <c r="FHN32" s="103"/>
      <c r="FHO32" s="103"/>
      <c r="FHP32" s="103"/>
      <c r="FHQ32" s="103"/>
      <c r="FHR32" s="103"/>
      <c r="FHS32" s="103"/>
      <c r="FHT32" s="103"/>
      <c r="FHU32" s="103"/>
      <c r="FHV32" s="103"/>
      <c r="FHW32" s="103"/>
      <c r="FHX32" s="103"/>
      <c r="FHY32" s="103"/>
      <c r="FHZ32" s="103"/>
      <c r="FIA32" s="103"/>
      <c r="FIB32" s="103"/>
      <c r="FIC32" s="103"/>
      <c r="FID32" s="103"/>
      <c r="FIE32" s="103"/>
      <c r="FIF32" s="103"/>
      <c r="FIG32" s="103"/>
      <c r="FIH32" s="103"/>
      <c r="FII32" s="103"/>
      <c r="FIJ32" s="103"/>
      <c r="FIK32" s="103"/>
      <c r="FIL32" s="103"/>
      <c r="FIM32" s="103"/>
      <c r="FIN32" s="103"/>
      <c r="FIO32" s="103"/>
      <c r="FIP32" s="103"/>
      <c r="FIQ32" s="103"/>
      <c r="FIR32" s="103"/>
      <c r="FIS32" s="103"/>
      <c r="FIT32" s="103"/>
      <c r="FIU32" s="103"/>
      <c r="FIV32" s="103"/>
      <c r="FIW32" s="103"/>
      <c r="FIX32" s="103"/>
      <c r="FIY32" s="103"/>
      <c r="FIZ32" s="103"/>
      <c r="FJA32" s="103"/>
      <c r="FJB32" s="103"/>
      <c r="FJC32" s="103"/>
      <c r="FJD32" s="103"/>
      <c r="FJE32" s="103"/>
      <c r="FJF32" s="103"/>
      <c r="FJG32" s="103"/>
      <c r="FJH32" s="103"/>
      <c r="FJI32" s="103"/>
      <c r="FJJ32" s="103"/>
      <c r="FJK32" s="103"/>
      <c r="FJL32" s="103"/>
      <c r="FJM32" s="103"/>
      <c r="FJN32" s="103"/>
      <c r="FJO32" s="103"/>
      <c r="FJP32" s="103"/>
      <c r="FJQ32" s="103"/>
      <c r="FJR32" s="103"/>
      <c r="FJS32" s="103"/>
      <c r="FJT32" s="103"/>
      <c r="FJU32" s="103"/>
      <c r="FJV32" s="103"/>
      <c r="FJW32" s="103"/>
      <c r="FJX32" s="103"/>
      <c r="FJY32" s="103"/>
      <c r="FJZ32" s="103"/>
      <c r="FKA32" s="103"/>
      <c r="FKB32" s="103"/>
      <c r="FKC32" s="103"/>
      <c r="FKD32" s="103"/>
      <c r="FKE32" s="103"/>
      <c r="FKF32" s="103"/>
      <c r="FKG32" s="103"/>
      <c r="FKH32" s="103"/>
      <c r="FKI32" s="103"/>
      <c r="FKJ32" s="103"/>
      <c r="FKK32" s="103"/>
      <c r="FKL32" s="103"/>
      <c r="FKM32" s="103"/>
      <c r="FKN32" s="103"/>
      <c r="FKO32" s="103"/>
      <c r="FKP32" s="103"/>
      <c r="FKQ32" s="103"/>
      <c r="FKR32" s="103"/>
      <c r="FKS32" s="103"/>
      <c r="FKT32" s="103"/>
      <c r="FKU32" s="103"/>
      <c r="FKV32" s="103"/>
      <c r="FKW32" s="103"/>
      <c r="FKX32" s="103"/>
      <c r="FKY32" s="103"/>
      <c r="FKZ32" s="103"/>
      <c r="FLA32" s="103"/>
      <c r="FLB32" s="103"/>
      <c r="FLC32" s="103"/>
      <c r="FLD32" s="103"/>
      <c r="FLE32" s="103"/>
      <c r="FLF32" s="103"/>
      <c r="FLG32" s="103"/>
      <c r="FLH32" s="103"/>
      <c r="FLI32" s="103"/>
      <c r="FLJ32" s="103"/>
      <c r="FLK32" s="103"/>
      <c r="FLL32" s="103"/>
      <c r="FLM32" s="103"/>
      <c r="FLN32" s="103"/>
      <c r="FLO32" s="103"/>
      <c r="FLP32" s="103"/>
      <c r="FLQ32" s="103"/>
      <c r="FLR32" s="103"/>
      <c r="FLS32" s="103"/>
      <c r="FLT32" s="103"/>
      <c r="FLU32" s="103"/>
      <c r="FLV32" s="103"/>
      <c r="FLW32" s="103"/>
      <c r="FLX32" s="103"/>
      <c r="FLY32" s="103"/>
      <c r="FLZ32" s="103"/>
      <c r="FMA32" s="103"/>
      <c r="FMB32" s="103"/>
      <c r="FMC32" s="103"/>
      <c r="FMD32" s="103"/>
      <c r="FME32" s="103"/>
      <c r="FMF32" s="103"/>
      <c r="FMG32" s="103"/>
      <c r="FMH32" s="103"/>
      <c r="FMI32" s="103"/>
      <c r="FMJ32" s="103"/>
      <c r="FMK32" s="103"/>
      <c r="FML32" s="103"/>
      <c r="FMM32" s="103"/>
      <c r="FMN32" s="103"/>
      <c r="FMO32" s="103"/>
      <c r="FMP32" s="103"/>
      <c r="FMQ32" s="103"/>
      <c r="FMR32" s="103"/>
      <c r="FMS32" s="103"/>
      <c r="FMT32" s="103"/>
      <c r="FMU32" s="103"/>
      <c r="FMV32" s="103"/>
      <c r="FMW32" s="103"/>
      <c r="FMX32" s="103"/>
      <c r="FMY32" s="103"/>
      <c r="FMZ32" s="103"/>
      <c r="FNA32" s="103"/>
      <c r="FNB32" s="103"/>
      <c r="FNC32" s="103"/>
      <c r="FND32" s="103"/>
      <c r="FNE32" s="103"/>
      <c r="FNF32" s="103"/>
      <c r="FNG32" s="103"/>
      <c r="FNH32" s="103"/>
      <c r="FNI32" s="103"/>
      <c r="FNJ32" s="103"/>
      <c r="FNK32" s="103"/>
      <c r="FNL32" s="103"/>
      <c r="FNM32" s="103"/>
      <c r="FNN32" s="103"/>
      <c r="FNO32" s="103"/>
      <c r="FNP32" s="103"/>
      <c r="FNQ32" s="103"/>
      <c r="FNR32" s="103"/>
      <c r="FNS32" s="103"/>
      <c r="FNT32" s="103"/>
      <c r="FNU32" s="103"/>
      <c r="FNV32" s="103"/>
      <c r="FNW32" s="103"/>
      <c r="FNX32" s="103"/>
      <c r="FNY32" s="103"/>
      <c r="FNZ32" s="103"/>
      <c r="FOA32" s="103"/>
      <c r="FOB32" s="103"/>
      <c r="FOC32" s="103"/>
      <c r="FOD32" s="103"/>
      <c r="FOE32" s="103"/>
      <c r="FOF32" s="103"/>
      <c r="FOG32" s="103"/>
      <c r="FOH32" s="103"/>
      <c r="FOI32" s="103"/>
      <c r="FOJ32" s="103"/>
      <c r="FOK32" s="103"/>
      <c r="FOL32" s="103"/>
      <c r="FOM32" s="103"/>
      <c r="FON32" s="103"/>
      <c r="FOO32" s="103"/>
      <c r="FOP32" s="103"/>
      <c r="FOQ32" s="103"/>
      <c r="FOR32" s="103"/>
      <c r="FOS32" s="103"/>
      <c r="FOT32" s="103"/>
      <c r="FOU32" s="103"/>
      <c r="FOV32" s="103"/>
      <c r="FOW32" s="103"/>
      <c r="FOX32" s="103"/>
      <c r="FOY32" s="103"/>
      <c r="FOZ32" s="103"/>
      <c r="FPA32" s="103"/>
      <c r="FPB32" s="103"/>
      <c r="FPC32" s="103"/>
      <c r="FPD32" s="103"/>
      <c r="FPE32" s="103"/>
      <c r="FPF32" s="103"/>
      <c r="FPG32" s="103"/>
      <c r="FPH32" s="103"/>
      <c r="FPI32" s="103"/>
      <c r="FPJ32" s="103"/>
      <c r="FPK32" s="103"/>
      <c r="FPL32" s="103"/>
      <c r="FPM32" s="103"/>
      <c r="FPN32" s="103"/>
      <c r="FPO32" s="103"/>
      <c r="FPP32" s="103"/>
      <c r="FPQ32" s="103"/>
      <c r="FPR32" s="103"/>
      <c r="FPS32" s="103"/>
      <c r="FPT32" s="103"/>
      <c r="FPU32" s="103"/>
      <c r="FPV32" s="103"/>
      <c r="FPW32" s="103"/>
      <c r="FPX32" s="103"/>
      <c r="FPY32" s="103"/>
      <c r="FPZ32" s="103"/>
      <c r="FQA32" s="103"/>
      <c r="FQB32" s="103"/>
      <c r="FQC32" s="103"/>
      <c r="FQD32" s="103"/>
      <c r="FQE32" s="103"/>
      <c r="FQF32" s="103"/>
      <c r="FQG32" s="103"/>
      <c r="FQH32" s="103"/>
      <c r="FQI32" s="103"/>
      <c r="FQJ32" s="103"/>
      <c r="FQK32" s="103"/>
      <c r="FQL32" s="103"/>
      <c r="FQM32" s="103"/>
      <c r="FQN32" s="103"/>
      <c r="FQO32" s="103"/>
      <c r="FQP32" s="103"/>
      <c r="FQQ32" s="103"/>
      <c r="FQR32" s="103"/>
      <c r="FQS32" s="103"/>
      <c r="FQT32" s="103"/>
      <c r="FQU32" s="103"/>
      <c r="FQV32" s="103"/>
      <c r="FQW32" s="103"/>
      <c r="FQX32" s="103"/>
      <c r="FQY32" s="103"/>
      <c r="FQZ32" s="103"/>
      <c r="FRA32" s="103"/>
      <c r="FRB32" s="103"/>
      <c r="FRC32" s="103"/>
      <c r="FRD32" s="103"/>
      <c r="FRE32" s="103"/>
      <c r="FRF32" s="103"/>
      <c r="FRG32" s="103"/>
      <c r="FRH32" s="103"/>
      <c r="FRI32" s="103"/>
      <c r="FRJ32" s="103"/>
      <c r="FRK32" s="103"/>
      <c r="FRL32" s="103"/>
      <c r="FRM32" s="103"/>
      <c r="FRN32" s="103"/>
      <c r="FRO32" s="103"/>
      <c r="FRP32" s="103"/>
      <c r="FRQ32" s="103"/>
      <c r="FRR32" s="103"/>
      <c r="FRS32" s="103"/>
      <c r="FRT32" s="103"/>
      <c r="FRU32" s="103"/>
      <c r="FRV32" s="103"/>
      <c r="FRW32" s="103"/>
      <c r="FRX32" s="103"/>
      <c r="FRY32" s="103"/>
      <c r="FRZ32" s="103"/>
      <c r="FSA32" s="103"/>
      <c r="FSB32" s="103"/>
      <c r="FSC32" s="103"/>
      <c r="FSD32" s="103"/>
      <c r="FSE32" s="103"/>
      <c r="FSF32" s="103"/>
      <c r="FSG32" s="103"/>
      <c r="FSH32" s="103"/>
      <c r="FSI32" s="103"/>
      <c r="FSJ32" s="103"/>
      <c r="FSK32" s="103"/>
      <c r="FSL32" s="103"/>
      <c r="FSM32" s="103"/>
      <c r="FSN32" s="103"/>
      <c r="FSO32" s="103"/>
      <c r="FSP32" s="103"/>
      <c r="FSQ32" s="103"/>
      <c r="FSR32" s="103"/>
      <c r="FSS32" s="103"/>
      <c r="FST32" s="103"/>
      <c r="FSU32" s="103"/>
      <c r="FSV32" s="103"/>
      <c r="FSW32" s="103"/>
      <c r="FSX32" s="103"/>
      <c r="FSY32" s="103"/>
      <c r="FSZ32" s="103"/>
      <c r="FTA32" s="103"/>
      <c r="FTB32" s="103"/>
      <c r="FTC32" s="103"/>
      <c r="FTD32" s="103"/>
      <c r="FTE32" s="103"/>
      <c r="FTF32" s="103"/>
      <c r="FTG32" s="103"/>
      <c r="FTH32" s="103"/>
      <c r="FTI32" s="103"/>
      <c r="FTJ32" s="103"/>
      <c r="FTK32" s="103"/>
      <c r="FTL32" s="103"/>
      <c r="FTM32" s="103"/>
      <c r="FTN32" s="103"/>
      <c r="FTO32" s="103"/>
      <c r="FTP32" s="103"/>
      <c r="FTQ32" s="103"/>
      <c r="FTR32" s="103"/>
      <c r="FTS32" s="103"/>
      <c r="FTT32" s="103"/>
      <c r="FTU32" s="103"/>
      <c r="FTV32" s="103"/>
      <c r="FTW32" s="103"/>
      <c r="FTX32" s="103"/>
      <c r="FTY32" s="103"/>
      <c r="FTZ32" s="103"/>
      <c r="FUA32" s="103"/>
      <c r="FUB32" s="103"/>
      <c r="FUC32" s="103"/>
      <c r="FUD32" s="103"/>
      <c r="FUE32" s="103"/>
      <c r="FUF32" s="103"/>
      <c r="FUG32" s="103"/>
      <c r="FUH32" s="103"/>
      <c r="FUI32" s="103"/>
      <c r="FUJ32" s="103"/>
      <c r="FUK32" s="103"/>
      <c r="FUL32" s="103"/>
      <c r="FUM32" s="103"/>
      <c r="FUN32" s="103"/>
      <c r="FUO32" s="103"/>
      <c r="FUP32" s="103"/>
      <c r="FUQ32" s="103"/>
      <c r="FUR32" s="103"/>
      <c r="FUS32" s="103"/>
      <c r="FUT32" s="103"/>
      <c r="FUU32" s="103"/>
      <c r="FUV32" s="103"/>
      <c r="FUW32" s="103"/>
      <c r="FUX32" s="103"/>
      <c r="FUY32" s="103"/>
      <c r="FUZ32" s="103"/>
      <c r="FVA32" s="103"/>
      <c r="FVB32" s="103"/>
      <c r="FVC32" s="103"/>
      <c r="FVD32" s="103"/>
      <c r="FVE32" s="103"/>
      <c r="FVF32" s="103"/>
      <c r="FVG32" s="103"/>
      <c r="FVH32" s="103"/>
      <c r="FVI32" s="103"/>
      <c r="FVJ32" s="103"/>
      <c r="FVK32" s="103"/>
      <c r="FVL32" s="103"/>
      <c r="FVM32" s="103"/>
      <c r="FVN32" s="103"/>
      <c r="FVO32" s="103"/>
      <c r="FVP32" s="103"/>
      <c r="FVQ32" s="103"/>
      <c r="FVR32" s="103"/>
      <c r="FVS32" s="103"/>
      <c r="FVT32" s="103"/>
      <c r="FVU32" s="103"/>
      <c r="FVV32" s="103"/>
      <c r="FVW32" s="103"/>
      <c r="FVX32" s="103"/>
      <c r="FVY32" s="103"/>
      <c r="FVZ32" s="103"/>
      <c r="FWA32" s="103"/>
      <c r="FWB32" s="103"/>
      <c r="FWC32" s="103"/>
      <c r="FWD32" s="103"/>
      <c r="FWE32" s="103"/>
      <c r="FWF32" s="103"/>
      <c r="FWG32" s="103"/>
      <c r="FWH32" s="103"/>
      <c r="FWI32" s="103"/>
      <c r="FWJ32" s="103"/>
      <c r="FWK32" s="103"/>
      <c r="FWL32" s="103"/>
      <c r="FWM32" s="103"/>
      <c r="FWN32" s="103"/>
      <c r="FWO32" s="103"/>
      <c r="FWP32" s="103"/>
      <c r="FWQ32" s="103"/>
      <c r="FWR32" s="103"/>
      <c r="FWS32" s="103"/>
      <c r="FWT32" s="103"/>
      <c r="FWU32" s="103"/>
      <c r="FWV32" s="103"/>
      <c r="FWW32" s="103"/>
      <c r="FWX32" s="103"/>
      <c r="FWY32" s="103"/>
      <c r="FWZ32" s="103"/>
      <c r="FXA32" s="103"/>
      <c r="FXB32" s="103"/>
      <c r="FXC32" s="103"/>
      <c r="FXD32" s="103"/>
      <c r="FXE32" s="103"/>
      <c r="FXF32" s="103"/>
      <c r="FXG32" s="103"/>
      <c r="FXH32" s="103"/>
      <c r="FXI32" s="103"/>
      <c r="FXJ32" s="103"/>
      <c r="FXK32" s="103"/>
      <c r="FXL32" s="103"/>
      <c r="FXM32" s="103"/>
      <c r="FXN32" s="103"/>
      <c r="FXO32" s="103"/>
      <c r="FXP32" s="103"/>
      <c r="FXQ32" s="103"/>
      <c r="FXR32" s="103"/>
      <c r="FXS32" s="103"/>
      <c r="FXT32" s="103"/>
      <c r="FXU32" s="103"/>
      <c r="FXV32" s="103"/>
      <c r="FXW32" s="103"/>
      <c r="FXX32" s="103"/>
      <c r="FXY32" s="103"/>
      <c r="FXZ32" s="103"/>
      <c r="FYA32" s="103"/>
      <c r="FYB32" s="103"/>
      <c r="FYC32" s="103"/>
      <c r="FYD32" s="103"/>
      <c r="FYE32" s="103"/>
      <c r="FYF32" s="103"/>
      <c r="FYG32" s="103"/>
      <c r="FYH32" s="103"/>
      <c r="FYI32" s="103"/>
      <c r="FYJ32" s="103"/>
      <c r="FYK32" s="103"/>
      <c r="FYL32" s="103"/>
      <c r="FYM32" s="103"/>
      <c r="FYN32" s="103"/>
      <c r="FYO32" s="103"/>
      <c r="FYP32" s="103"/>
      <c r="FYQ32" s="103"/>
      <c r="FYR32" s="103"/>
      <c r="FYS32" s="103"/>
      <c r="FYT32" s="103"/>
      <c r="FYU32" s="103"/>
      <c r="FYV32" s="103"/>
      <c r="FYW32" s="103"/>
      <c r="FYX32" s="103"/>
      <c r="FYY32" s="103"/>
      <c r="FYZ32" s="103"/>
      <c r="FZA32" s="103"/>
      <c r="FZB32" s="103"/>
      <c r="FZC32" s="103"/>
      <c r="FZD32" s="103"/>
      <c r="FZE32" s="103"/>
      <c r="FZF32" s="103"/>
      <c r="FZG32" s="103"/>
      <c r="FZH32" s="103"/>
      <c r="FZI32" s="103"/>
      <c r="FZJ32" s="103"/>
      <c r="FZK32" s="103"/>
      <c r="FZL32" s="103"/>
      <c r="FZM32" s="103"/>
      <c r="FZN32" s="103"/>
      <c r="FZO32" s="103"/>
      <c r="FZP32" s="103"/>
      <c r="FZQ32" s="103"/>
      <c r="FZR32" s="103"/>
      <c r="FZS32" s="103"/>
      <c r="FZT32" s="103"/>
      <c r="FZU32" s="103"/>
      <c r="FZV32" s="103"/>
      <c r="FZW32" s="103"/>
      <c r="FZX32" s="103"/>
      <c r="FZY32" s="103"/>
      <c r="FZZ32" s="103"/>
      <c r="GAA32" s="103"/>
      <c r="GAB32" s="103"/>
      <c r="GAC32" s="103"/>
      <c r="GAD32" s="103"/>
      <c r="GAE32" s="103"/>
      <c r="GAF32" s="103"/>
      <c r="GAG32" s="103"/>
      <c r="GAH32" s="103"/>
      <c r="GAI32" s="103"/>
      <c r="GAJ32" s="103"/>
      <c r="GAK32" s="103"/>
      <c r="GAL32" s="103"/>
      <c r="GAM32" s="103"/>
      <c r="GAN32" s="103"/>
      <c r="GAO32" s="103"/>
      <c r="GAP32" s="103"/>
      <c r="GAQ32" s="103"/>
      <c r="GAR32" s="103"/>
      <c r="GAS32" s="103"/>
      <c r="GAT32" s="103"/>
      <c r="GAU32" s="103"/>
      <c r="GAV32" s="103"/>
      <c r="GAW32" s="103"/>
      <c r="GAX32" s="103"/>
      <c r="GAY32" s="103"/>
      <c r="GAZ32" s="103"/>
      <c r="GBA32" s="103"/>
      <c r="GBB32" s="103"/>
      <c r="GBC32" s="103"/>
      <c r="GBD32" s="103"/>
      <c r="GBE32" s="103"/>
      <c r="GBF32" s="103"/>
      <c r="GBG32" s="103"/>
      <c r="GBH32" s="103"/>
      <c r="GBI32" s="103"/>
      <c r="GBJ32" s="103"/>
      <c r="GBK32" s="103"/>
      <c r="GBL32" s="103"/>
      <c r="GBM32" s="103"/>
      <c r="GBN32" s="103"/>
      <c r="GBO32" s="103"/>
      <c r="GBP32" s="103"/>
      <c r="GBQ32" s="103"/>
      <c r="GBR32" s="103"/>
      <c r="GBS32" s="103"/>
      <c r="GBT32" s="103"/>
      <c r="GBU32" s="103"/>
      <c r="GBV32" s="103"/>
      <c r="GBW32" s="103"/>
      <c r="GBX32" s="103"/>
      <c r="GBY32" s="103"/>
      <c r="GBZ32" s="103"/>
      <c r="GCA32" s="103"/>
      <c r="GCB32" s="103"/>
      <c r="GCC32" s="103"/>
      <c r="GCD32" s="103"/>
      <c r="GCE32" s="103"/>
      <c r="GCF32" s="103"/>
      <c r="GCG32" s="103"/>
      <c r="GCH32" s="103"/>
      <c r="GCI32" s="103"/>
      <c r="GCJ32" s="103"/>
      <c r="GCK32" s="103"/>
      <c r="GCL32" s="103"/>
      <c r="GCM32" s="103"/>
      <c r="GCN32" s="103"/>
      <c r="GCO32" s="103"/>
      <c r="GCP32" s="103"/>
      <c r="GCQ32" s="103"/>
      <c r="GCR32" s="103"/>
      <c r="GCS32" s="103"/>
      <c r="GCT32" s="103"/>
      <c r="GCU32" s="103"/>
      <c r="GCV32" s="103"/>
      <c r="GCW32" s="103"/>
      <c r="GCX32" s="103"/>
      <c r="GCY32" s="103"/>
      <c r="GCZ32" s="103"/>
      <c r="GDA32" s="103"/>
      <c r="GDB32" s="103"/>
      <c r="GDC32" s="103"/>
      <c r="GDD32" s="103"/>
      <c r="GDE32" s="103"/>
      <c r="GDF32" s="103"/>
      <c r="GDG32" s="103"/>
      <c r="GDH32" s="103"/>
      <c r="GDI32" s="103"/>
      <c r="GDJ32" s="103"/>
      <c r="GDK32" s="103"/>
      <c r="GDL32" s="103"/>
      <c r="GDM32" s="103"/>
      <c r="GDN32" s="103"/>
      <c r="GDO32" s="103"/>
      <c r="GDP32" s="103"/>
      <c r="GDQ32" s="103"/>
      <c r="GDR32" s="103"/>
      <c r="GDS32" s="103"/>
      <c r="GDT32" s="103"/>
      <c r="GDU32" s="103"/>
      <c r="GDV32" s="103"/>
      <c r="GDW32" s="103"/>
      <c r="GDX32" s="103"/>
      <c r="GDY32" s="103"/>
      <c r="GDZ32" s="103"/>
      <c r="GEA32" s="103"/>
      <c r="GEB32" s="103"/>
      <c r="GEC32" s="103"/>
      <c r="GED32" s="103"/>
      <c r="GEE32" s="103"/>
      <c r="GEF32" s="103"/>
      <c r="GEG32" s="103"/>
      <c r="GEH32" s="103"/>
      <c r="GEI32" s="103"/>
      <c r="GEJ32" s="103"/>
      <c r="GEK32" s="103"/>
      <c r="GEL32" s="103"/>
      <c r="GEM32" s="103"/>
      <c r="GEN32" s="103"/>
      <c r="GEO32" s="103"/>
      <c r="GEP32" s="103"/>
      <c r="GEQ32" s="103"/>
      <c r="GER32" s="103"/>
      <c r="GES32" s="103"/>
      <c r="GET32" s="103"/>
      <c r="GEU32" s="103"/>
      <c r="GEV32" s="103"/>
      <c r="GEW32" s="103"/>
      <c r="GEX32" s="103"/>
      <c r="GEY32" s="103"/>
      <c r="GEZ32" s="103"/>
      <c r="GFA32" s="103"/>
      <c r="GFB32" s="103"/>
      <c r="GFC32" s="103"/>
      <c r="GFD32" s="103"/>
      <c r="GFE32" s="103"/>
      <c r="GFF32" s="103"/>
      <c r="GFG32" s="103"/>
      <c r="GFH32" s="103"/>
      <c r="GFI32" s="103"/>
      <c r="GFJ32" s="103"/>
      <c r="GFK32" s="103"/>
      <c r="GFL32" s="103"/>
      <c r="GFM32" s="103"/>
      <c r="GFN32" s="103"/>
      <c r="GFO32" s="103"/>
      <c r="GFP32" s="103"/>
      <c r="GFQ32" s="103"/>
      <c r="GFR32" s="103"/>
      <c r="GFS32" s="103"/>
      <c r="GFT32" s="103"/>
      <c r="GFU32" s="103"/>
      <c r="GFV32" s="103"/>
      <c r="GFW32" s="103"/>
      <c r="GFX32" s="103"/>
      <c r="GFY32" s="103"/>
      <c r="GFZ32" s="103"/>
      <c r="GGA32" s="103"/>
      <c r="GGB32" s="103"/>
      <c r="GGC32" s="103"/>
      <c r="GGD32" s="103"/>
      <c r="GGE32" s="103"/>
      <c r="GGF32" s="103"/>
      <c r="GGG32" s="103"/>
      <c r="GGH32" s="103"/>
      <c r="GGI32" s="103"/>
      <c r="GGJ32" s="103"/>
      <c r="GGK32" s="103"/>
      <c r="GGL32" s="103"/>
      <c r="GGM32" s="103"/>
      <c r="GGN32" s="103"/>
      <c r="GGO32" s="103"/>
      <c r="GGP32" s="103"/>
      <c r="GGQ32" s="103"/>
      <c r="GGR32" s="103"/>
      <c r="GGS32" s="103"/>
      <c r="GGT32" s="103"/>
      <c r="GGU32" s="103"/>
      <c r="GGV32" s="103"/>
      <c r="GGW32" s="103"/>
      <c r="GGX32" s="103"/>
      <c r="GGY32" s="103"/>
      <c r="GGZ32" s="103"/>
      <c r="GHA32" s="103"/>
      <c r="GHB32" s="103"/>
      <c r="GHC32" s="103"/>
      <c r="GHD32" s="103"/>
      <c r="GHE32" s="103"/>
      <c r="GHF32" s="103"/>
      <c r="GHG32" s="103"/>
      <c r="GHH32" s="103"/>
      <c r="GHI32" s="103"/>
      <c r="GHJ32" s="103"/>
      <c r="GHK32" s="103"/>
      <c r="GHL32" s="103"/>
      <c r="GHM32" s="103"/>
      <c r="GHN32" s="103"/>
      <c r="GHO32" s="103"/>
      <c r="GHP32" s="103"/>
      <c r="GHQ32" s="103"/>
      <c r="GHR32" s="103"/>
      <c r="GHS32" s="103"/>
      <c r="GHT32" s="103"/>
      <c r="GHU32" s="103"/>
      <c r="GHV32" s="103"/>
      <c r="GHW32" s="103"/>
      <c r="GHX32" s="103"/>
      <c r="GHY32" s="103"/>
      <c r="GHZ32" s="103"/>
      <c r="GIA32" s="103"/>
      <c r="GIB32" s="103"/>
      <c r="GIC32" s="103"/>
      <c r="GID32" s="103"/>
      <c r="GIE32" s="103"/>
      <c r="GIF32" s="103"/>
      <c r="GIG32" s="103"/>
      <c r="GIH32" s="103"/>
      <c r="GII32" s="103"/>
      <c r="GIJ32" s="103"/>
      <c r="GIK32" s="103"/>
      <c r="GIL32" s="103"/>
      <c r="GIM32" s="103"/>
      <c r="GIN32" s="103"/>
      <c r="GIO32" s="103"/>
      <c r="GIP32" s="103"/>
      <c r="GIQ32" s="103"/>
      <c r="GIR32" s="103"/>
      <c r="GIS32" s="103"/>
      <c r="GIT32" s="103"/>
      <c r="GIU32" s="103"/>
      <c r="GIV32" s="103"/>
      <c r="GIW32" s="103"/>
      <c r="GIX32" s="103"/>
      <c r="GIY32" s="103"/>
      <c r="GIZ32" s="103"/>
      <c r="GJA32" s="103"/>
      <c r="GJB32" s="103"/>
      <c r="GJC32" s="103"/>
      <c r="GJD32" s="103"/>
      <c r="GJE32" s="103"/>
      <c r="GJF32" s="103"/>
      <c r="GJG32" s="103"/>
      <c r="GJH32" s="103"/>
      <c r="GJI32" s="103"/>
      <c r="GJJ32" s="103"/>
      <c r="GJK32" s="103"/>
      <c r="GJL32" s="103"/>
      <c r="GJM32" s="103"/>
      <c r="GJN32" s="103"/>
      <c r="GJO32" s="103"/>
      <c r="GJP32" s="103"/>
      <c r="GJQ32" s="103"/>
      <c r="GJR32" s="103"/>
      <c r="GJS32" s="103"/>
      <c r="GJT32" s="103"/>
      <c r="GJU32" s="103"/>
      <c r="GJV32" s="103"/>
      <c r="GJW32" s="103"/>
      <c r="GJX32" s="103"/>
      <c r="GJY32" s="103"/>
      <c r="GJZ32" s="103"/>
      <c r="GKA32" s="103"/>
      <c r="GKB32" s="103"/>
      <c r="GKC32" s="103"/>
      <c r="GKD32" s="103"/>
      <c r="GKE32" s="103"/>
      <c r="GKF32" s="103"/>
      <c r="GKG32" s="103"/>
      <c r="GKH32" s="103"/>
      <c r="GKI32" s="103"/>
      <c r="GKJ32" s="103"/>
      <c r="GKK32" s="103"/>
      <c r="GKL32" s="103"/>
      <c r="GKM32" s="103"/>
      <c r="GKN32" s="103"/>
      <c r="GKO32" s="103"/>
      <c r="GKP32" s="103"/>
      <c r="GKQ32" s="103"/>
      <c r="GKR32" s="103"/>
      <c r="GKS32" s="103"/>
      <c r="GKT32" s="103"/>
      <c r="GKU32" s="103"/>
      <c r="GKV32" s="103"/>
      <c r="GKW32" s="103"/>
      <c r="GKX32" s="103"/>
      <c r="GKY32" s="103"/>
      <c r="GKZ32" s="103"/>
      <c r="GLA32" s="103"/>
      <c r="GLB32" s="103"/>
      <c r="GLC32" s="103"/>
      <c r="GLD32" s="103"/>
      <c r="GLE32" s="103"/>
      <c r="GLF32" s="103"/>
      <c r="GLG32" s="103"/>
      <c r="GLH32" s="103"/>
      <c r="GLI32" s="103"/>
      <c r="GLJ32" s="103"/>
      <c r="GLK32" s="103"/>
      <c r="GLL32" s="103"/>
      <c r="GLM32" s="103"/>
      <c r="GLN32" s="103"/>
      <c r="GLO32" s="103"/>
      <c r="GLP32" s="103"/>
      <c r="GLQ32" s="103"/>
      <c r="GLR32" s="103"/>
      <c r="GLS32" s="103"/>
      <c r="GLT32" s="103"/>
      <c r="GLU32" s="103"/>
      <c r="GLV32" s="103"/>
      <c r="GLW32" s="103"/>
      <c r="GLX32" s="103"/>
      <c r="GLY32" s="103"/>
      <c r="GLZ32" s="103"/>
      <c r="GMA32" s="103"/>
      <c r="GMB32" s="103"/>
      <c r="GMC32" s="103"/>
      <c r="GMD32" s="103"/>
      <c r="GME32" s="103"/>
      <c r="GMF32" s="103"/>
      <c r="GMG32" s="103"/>
      <c r="GMH32" s="103"/>
      <c r="GMI32" s="103"/>
      <c r="GMJ32" s="103"/>
      <c r="GMK32" s="103"/>
      <c r="GML32" s="103"/>
      <c r="GMM32" s="103"/>
      <c r="GMN32" s="103"/>
      <c r="GMO32" s="103"/>
      <c r="GMP32" s="103"/>
      <c r="GMQ32" s="103"/>
      <c r="GMR32" s="103"/>
      <c r="GMS32" s="103"/>
      <c r="GMT32" s="103"/>
      <c r="GMU32" s="103"/>
      <c r="GMV32" s="103"/>
      <c r="GMW32" s="103"/>
      <c r="GMX32" s="103"/>
      <c r="GMY32" s="103"/>
      <c r="GMZ32" s="103"/>
      <c r="GNA32" s="103"/>
      <c r="GNB32" s="103"/>
      <c r="GNC32" s="103"/>
      <c r="GND32" s="103"/>
      <c r="GNE32" s="103"/>
      <c r="GNF32" s="103"/>
      <c r="GNG32" s="103"/>
      <c r="GNH32" s="103"/>
      <c r="GNI32" s="103"/>
      <c r="GNJ32" s="103"/>
      <c r="GNK32" s="103"/>
      <c r="GNL32" s="103"/>
      <c r="GNM32" s="103"/>
      <c r="GNN32" s="103"/>
      <c r="GNO32" s="103"/>
      <c r="GNP32" s="103"/>
      <c r="GNQ32" s="103"/>
      <c r="GNR32" s="103"/>
      <c r="GNS32" s="103"/>
      <c r="GNT32" s="103"/>
      <c r="GNU32" s="103"/>
      <c r="GNV32" s="103"/>
      <c r="GNW32" s="103"/>
      <c r="GNX32" s="103"/>
      <c r="GNY32" s="103"/>
      <c r="GNZ32" s="103"/>
      <c r="GOA32" s="103"/>
      <c r="GOB32" s="103"/>
      <c r="GOC32" s="103"/>
      <c r="GOD32" s="103"/>
      <c r="GOE32" s="103"/>
      <c r="GOF32" s="103"/>
      <c r="GOG32" s="103"/>
      <c r="GOH32" s="103"/>
      <c r="GOI32" s="103"/>
      <c r="GOJ32" s="103"/>
      <c r="GOK32" s="103"/>
      <c r="GOL32" s="103"/>
      <c r="GOM32" s="103"/>
      <c r="GON32" s="103"/>
      <c r="GOO32" s="103"/>
      <c r="GOP32" s="103"/>
      <c r="GOQ32" s="103"/>
      <c r="GOR32" s="103"/>
      <c r="GOS32" s="103"/>
      <c r="GOT32" s="103"/>
      <c r="GOU32" s="103"/>
      <c r="GOV32" s="103"/>
      <c r="GOW32" s="103"/>
      <c r="GOX32" s="103"/>
      <c r="GOY32" s="103"/>
      <c r="GOZ32" s="103"/>
      <c r="GPA32" s="103"/>
      <c r="GPB32" s="103"/>
      <c r="GPC32" s="103"/>
      <c r="GPD32" s="103"/>
      <c r="GPE32" s="103"/>
      <c r="GPF32" s="103"/>
      <c r="GPG32" s="103"/>
      <c r="GPH32" s="103"/>
      <c r="GPI32" s="103"/>
      <c r="GPJ32" s="103"/>
      <c r="GPK32" s="103"/>
      <c r="GPL32" s="103"/>
      <c r="GPM32" s="103"/>
      <c r="GPN32" s="103"/>
      <c r="GPO32" s="103"/>
      <c r="GPP32" s="103"/>
      <c r="GPQ32" s="103"/>
      <c r="GPR32" s="103"/>
      <c r="GPS32" s="103"/>
      <c r="GPT32" s="103"/>
      <c r="GPU32" s="103"/>
      <c r="GPV32" s="103"/>
      <c r="GPW32" s="103"/>
      <c r="GPX32" s="103"/>
      <c r="GPY32" s="103"/>
      <c r="GPZ32" s="103"/>
      <c r="GQA32" s="103"/>
      <c r="GQB32" s="103"/>
      <c r="GQC32" s="103"/>
      <c r="GQD32" s="103"/>
      <c r="GQE32" s="103"/>
      <c r="GQF32" s="103"/>
      <c r="GQG32" s="103"/>
      <c r="GQH32" s="103"/>
      <c r="GQI32" s="103"/>
      <c r="GQJ32" s="103"/>
      <c r="GQK32" s="103"/>
      <c r="GQL32" s="103"/>
      <c r="GQM32" s="103"/>
      <c r="GQN32" s="103"/>
      <c r="GQO32" s="103"/>
      <c r="GQP32" s="103"/>
      <c r="GQQ32" s="103"/>
      <c r="GQR32" s="103"/>
      <c r="GQS32" s="103"/>
      <c r="GQT32" s="103"/>
      <c r="GQU32" s="103"/>
      <c r="GQV32" s="103"/>
      <c r="GQW32" s="103"/>
      <c r="GQX32" s="103"/>
      <c r="GQY32" s="103"/>
      <c r="GQZ32" s="103"/>
      <c r="GRA32" s="103"/>
      <c r="GRB32" s="103"/>
      <c r="GRC32" s="103"/>
      <c r="GRD32" s="103"/>
      <c r="GRE32" s="103"/>
      <c r="GRF32" s="103"/>
      <c r="GRG32" s="103"/>
      <c r="GRH32" s="103"/>
      <c r="GRI32" s="103"/>
      <c r="GRJ32" s="103"/>
      <c r="GRK32" s="103"/>
      <c r="GRL32" s="103"/>
      <c r="GRM32" s="103"/>
      <c r="GRN32" s="103"/>
      <c r="GRO32" s="103"/>
      <c r="GRP32" s="103"/>
      <c r="GRQ32" s="103"/>
      <c r="GRR32" s="103"/>
      <c r="GRS32" s="103"/>
      <c r="GRT32" s="103"/>
      <c r="GRU32" s="103"/>
      <c r="GRV32" s="103"/>
      <c r="GRW32" s="103"/>
      <c r="GRX32" s="103"/>
      <c r="GRY32" s="103"/>
      <c r="GRZ32" s="103"/>
      <c r="GSA32" s="103"/>
      <c r="GSB32" s="103"/>
      <c r="GSC32" s="103"/>
      <c r="GSD32" s="103"/>
      <c r="GSE32" s="103"/>
      <c r="GSF32" s="103"/>
      <c r="GSG32" s="103"/>
      <c r="GSH32" s="103"/>
      <c r="GSI32" s="103"/>
      <c r="GSJ32" s="103"/>
      <c r="GSK32" s="103"/>
      <c r="GSL32" s="103"/>
      <c r="GSM32" s="103"/>
      <c r="GSN32" s="103"/>
      <c r="GSO32" s="103"/>
      <c r="GSP32" s="103"/>
      <c r="GSQ32" s="103"/>
      <c r="GSR32" s="103"/>
      <c r="GSS32" s="103"/>
      <c r="GST32" s="103"/>
      <c r="GSU32" s="103"/>
      <c r="GSV32" s="103"/>
      <c r="GSW32" s="103"/>
      <c r="GSX32" s="103"/>
      <c r="GSY32" s="103"/>
      <c r="GSZ32" s="103"/>
      <c r="GTA32" s="103"/>
      <c r="GTB32" s="103"/>
      <c r="GTC32" s="103"/>
      <c r="GTD32" s="103"/>
      <c r="GTE32" s="103"/>
      <c r="GTF32" s="103"/>
      <c r="GTG32" s="103"/>
      <c r="GTH32" s="103"/>
      <c r="GTI32" s="103"/>
      <c r="GTJ32" s="103"/>
      <c r="GTK32" s="103"/>
      <c r="GTL32" s="103"/>
      <c r="GTM32" s="103"/>
      <c r="GTN32" s="103"/>
      <c r="GTO32" s="103"/>
      <c r="GTP32" s="103"/>
      <c r="GTQ32" s="103"/>
      <c r="GTR32" s="103"/>
      <c r="GTS32" s="103"/>
      <c r="GTT32" s="103"/>
      <c r="GTU32" s="103"/>
      <c r="GTV32" s="103"/>
      <c r="GTW32" s="103"/>
      <c r="GTX32" s="103"/>
      <c r="GTY32" s="103"/>
      <c r="GTZ32" s="103"/>
      <c r="GUA32" s="103"/>
      <c r="GUB32" s="103"/>
      <c r="GUC32" s="103"/>
      <c r="GUD32" s="103"/>
      <c r="GUE32" s="103"/>
      <c r="GUF32" s="103"/>
      <c r="GUG32" s="103"/>
      <c r="GUH32" s="103"/>
      <c r="GUI32" s="103"/>
      <c r="GUJ32" s="103"/>
      <c r="GUK32" s="103"/>
      <c r="GUL32" s="103"/>
      <c r="GUM32" s="103"/>
      <c r="GUN32" s="103"/>
      <c r="GUO32" s="103"/>
      <c r="GUP32" s="103"/>
      <c r="GUQ32" s="103"/>
      <c r="GUR32" s="103"/>
      <c r="GUS32" s="103"/>
      <c r="GUT32" s="103"/>
      <c r="GUU32" s="103"/>
      <c r="GUV32" s="103"/>
      <c r="GUW32" s="103"/>
      <c r="GUX32" s="103"/>
      <c r="GUY32" s="103"/>
      <c r="GUZ32" s="103"/>
      <c r="GVA32" s="103"/>
      <c r="GVB32" s="103"/>
      <c r="GVC32" s="103"/>
      <c r="GVD32" s="103"/>
      <c r="GVE32" s="103"/>
      <c r="GVF32" s="103"/>
      <c r="GVG32" s="103"/>
      <c r="GVH32" s="103"/>
      <c r="GVI32" s="103"/>
      <c r="GVJ32" s="103"/>
      <c r="GVK32" s="103"/>
      <c r="GVL32" s="103"/>
      <c r="GVM32" s="103"/>
      <c r="GVN32" s="103"/>
      <c r="GVO32" s="103"/>
      <c r="GVP32" s="103"/>
      <c r="GVQ32" s="103"/>
      <c r="GVR32" s="103"/>
      <c r="GVS32" s="103"/>
      <c r="GVT32" s="103"/>
      <c r="GVU32" s="103"/>
      <c r="GVV32" s="103"/>
      <c r="GVW32" s="103"/>
      <c r="GVX32" s="103"/>
      <c r="GVY32" s="103"/>
      <c r="GVZ32" s="103"/>
      <c r="GWA32" s="103"/>
      <c r="GWB32" s="103"/>
      <c r="GWC32" s="103"/>
      <c r="GWD32" s="103"/>
      <c r="GWE32" s="103"/>
      <c r="GWF32" s="103"/>
      <c r="GWG32" s="103"/>
      <c r="GWH32" s="103"/>
      <c r="GWI32" s="103"/>
      <c r="GWJ32" s="103"/>
      <c r="GWK32" s="103"/>
      <c r="GWL32" s="103"/>
      <c r="GWM32" s="103"/>
      <c r="GWN32" s="103"/>
      <c r="GWO32" s="103"/>
      <c r="GWP32" s="103"/>
      <c r="GWQ32" s="103"/>
      <c r="GWR32" s="103"/>
      <c r="GWS32" s="103"/>
      <c r="GWT32" s="103"/>
      <c r="GWU32" s="103"/>
      <c r="GWV32" s="103"/>
      <c r="GWW32" s="103"/>
      <c r="GWX32" s="103"/>
      <c r="GWY32" s="103"/>
      <c r="GWZ32" s="103"/>
      <c r="GXA32" s="103"/>
      <c r="GXB32" s="103"/>
      <c r="GXC32" s="103"/>
      <c r="GXD32" s="103"/>
      <c r="GXE32" s="103"/>
      <c r="GXF32" s="103"/>
      <c r="GXG32" s="103"/>
      <c r="GXH32" s="103"/>
      <c r="GXI32" s="103"/>
      <c r="GXJ32" s="103"/>
      <c r="GXK32" s="103"/>
      <c r="GXL32" s="103"/>
      <c r="GXM32" s="103"/>
      <c r="GXN32" s="103"/>
      <c r="GXO32" s="103"/>
      <c r="GXP32" s="103"/>
      <c r="GXQ32" s="103"/>
      <c r="GXR32" s="103"/>
      <c r="GXS32" s="103"/>
      <c r="GXT32" s="103"/>
      <c r="GXU32" s="103"/>
      <c r="GXV32" s="103"/>
      <c r="GXW32" s="103"/>
      <c r="GXX32" s="103"/>
      <c r="GXY32" s="103"/>
      <c r="GXZ32" s="103"/>
      <c r="GYA32" s="103"/>
      <c r="GYB32" s="103"/>
      <c r="GYC32" s="103"/>
      <c r="GYD32" s="103"/>
      <c r="GYE32" s="103"/>
      <c r="GYF32" s="103"/>
      <c r="GYG32" s="103"/>
      <c r="GYH32" s="103"/>
      <c r="GYI32" s="103"/>
      <c r="GYJ32" s="103"/>
      <c r="GYK32" s="103"/>
      <c r="GYL32" s="103"/>
      <c r="GYM32" s="103"/>
      <c r="GYN32" s="103"/>
      <c r="GYO32" s="103"/>
      <c r="GYP32" s="103"/>
      <c r="GYQ32" s="103"/>
      <c r="GYR32" s="103"/>
      <c r="GYS32" s="103"/>
      <c r="GYT32" s="103"/>
      <c r="GYU32" s="103"/>
      <c r="GYV32" s="103"/>
      <c r="GYW32" s="103"/>
      <c r="GYX32" s="103"/>
      <c r="GYY32" s="103"/>
      <c r="GYZ32" s="103"/>
      <c r="GZA32" s="103"/>
      <c r="GZB32" s="103"/>
      <c r="GZC32" s="103"/>
      <c r="GZD32" s="103"/>
      <c r="GZE32" s="103"/>
      <c r="GZF32" s="103"/>
      <c r="GZG32" s="103"/>
      <c r="GZH32" s="103"/>
      <c r="GZI32" s="103"/>
      <c r="GZJ32" s="103"/>
      <c r="GZK32" s="103"/>
      <c r="GZL32" s="103"/>
      <c r="GZM32" s="103"/>
      <c r="GZN32" s="103"/>
      <c r="GZO32" s="103"/>
      <c r="GZP32" s="103"/>
      <c r="GZQ32" s="103"/>
      <c r="GZR32" s="103"/>
      <c r="GZS32" s="103"/>
      <c r="GZT32" s="103"/>
      <c r="GZU32" s="103"/>
      <c r="GZV32" s="103"/>
      <c r="GZW32" s="103"/>
      <c r="GZX32" s="103"/>
      <c r="GZY32" s="103"/>
      <c r="GZZ32" s="103"/>
      <c r="HAA32" s="103"/>
      <c r="HAB32" s="103"/>
      <c r="HAC32" s="103"/>
      <c r="HAD32" s="103"/>
      <c r="HAE32" s="103"/>
      <c r="HAF32" s="103"/>
      <c r="HAG32" s="103"/>
      <c r="HAH32" s="103"/>
      <c r="HAI32" s="103"/>
      <c r="HAJ32" s="103"/>
      <c r="HAK32" s="103"/>
      <c r="HAL32" s="103"/>
      <c r="HAM32" s="103"/>
      <c r="HAN32" s="103"/>
      <c r="HAO32" s="103"/>
      <c r="HAP32" s="103"/>
      <c r="HAQ32" s="103"/>
      <c r="HAR32" s="103"/>
      <c r="HAS32" s="103"/>
      <c r="HAT32" s="103"/>
      <c r="HAU32" s="103"/>
      <c r="HAV32" s="103"/>
      <c r="HAW32" s="103"/>
      <c r="HAX32" s="103"/>
      <c r="HAY32" s="103"/>
      <c r="HAZ32" s="103"/>
      <c r="HBA32" s="103"/>
      <c r="HBB32" s="103"/>
      <c r="HBC32" s="103"/>
      <c r="HBD32" s="103"/>
      <c r="HBE32" s="103"/>
      <c r="HBF32" s="103"/>
      <c r="HBG32" s="103"/>
      <c r="HBH32" s="103"/>
      <c r="HBI32" s="103"/>
      <c r="HBJ32" s="103"/>
      <c r="HBK32" s="103"/>
      <c r="HBL32" s="103"/>
      <c r="HBM32" s="103"/>
      <c r="HBN32" s="103"/>
      <c r="HBO32" s="103"/>
      <c r="HBP32" s="103"/>
      <c r="HBQ32" s="103"/>
      <c r="HBR32" s="103"/>
      <c r="HBS32" s="103"/>
      <c r="HBT32" s="103"/>
      <c r="HBU32" s="103"/>
      <c r="HBV32" s="103"/>
      <c r="HBW32" s="103"/>
      <c r="HBX32" s="103"/>
      <c r="HBY32" s="103"/>
      <c r="HBZ32" s="103"/>
      <c r="HCA32" s="103"/>
      <c r="HCB32" s="103"/>
      <c r="HCC32" s="103"/>
      <c r="HCD32" s="103"/>
      <c r="HCE32" s="103"/>
      <c r="HCF32" s="103"/>
      <c r="HCG32" s="103"/>
      <c r="HCH32" s="103"/>
      <c r="HCI32" s="103"/>
      <c r="HCJ32" s="103"/>
      <c r="HCK32" s="103"/>
      <c r="HCL32" s="103"/>
      <c r="HCM32" s="103"/>
      <c r="HCN32" s="103"/>
      <c r="HCO32" s="103"/>
      <c r="HCP32" s="103"/>
      <c r="HCQ32" s="103"/>
      <c r="HCR32" s="103"/>
      <c r="HCS32" s="103"/>
      <c r="HCT32" s="103"/>
      <c r="HCU32" s="103"/>
      <c r="HCV32" s="103"/>
      <c r="HCW32" s="103"/>
      <c r="HCX32" s="103"/>
      <c r="HCY32" s="103"/>
      <c r="HCZ32" s="103"/>
      <c r="HDA32" s="103"/>
      <c r="HDB32" s="103"/>
      <c r="HDC32" s="103"/>
      <c r="HDD32" s="103"/>
      <c r="HDE32" s="103"/>
      <c r="HDF32" s="103"/>
      <c r="HDG32" s="103"/>
      <c r="HDH32" s="103"/>
      <c r="HDI32" s="103"/>
      <c r="HDJ32" s="103"/>
      <c r="HDK32" s="103"/>
      <c r="HDL32" s="103"/>
      <c r="HDM32" s="103"/>
      <c r="HDN32" s="103"/>
      <c r="HDO32" s="103"/>
      <c r="HDP32" s="103"/>
      <c r="HDQ32" s="103"/>
      <c r="HDR32" s="103"/>
      <c r="HDS32" s="103"/>
      <c r="HDT32" s="103"/>
      <c r="HDU32" s="103"/>
      <c r="HDV32" s="103"/>
      <c r="HDW32" s="103"/>
      <c r="HDX32" s="103"/>
      <c r="HDY32" s="103"/>
      <c r="HDZ32" s="103"/>
      <c r="HEA32" s="103"/>
      <c r="HEB32" s="103"/>
      <c r="HEC32" s="103"/>
      <c r="HED32" s="103"/>
      <c r="HEE32" s="103"/>
      <c r="HEF32" s="103"/>
      <c r="HEG32" s="103"/>
      <c r="HEH32" s="103"/>
      <c r="HEI32" s="103"/>
      <c r="HEJ32" s="103"/>
      <c r="HEK32" s="103"/>
      <c r="HEL32" s="103"/>
      <c r="HEM32" s="103"/>
      <c r="HEN32" s="103"/>
      <c r="HEO32" s="103"/>
      <c r="HEP32" s="103"/>
      <c r="HEQ32" s="103"/>
      <c r="HER32" s="103"/>
      <c r="HES32" s="103"/>
      <c r="HET32" s="103"/>
      <c r="HEU32" s="103"/>
      <c r="HEV32" s="103"/>
      <c r="HEW32" s="103"/>
      <c r="HEX32" s="103"/>
      <c r="HEY32" s="103"/>
      <c r="HEZ32" s="103"/>
      <c r="HFA32" s="103"/>
      <c r="HFB32" s="103"/>
      <c r="HFC32" s="103"/>
      <c r="HFD32" s="103"/>
      <c r="HFE32" s="103"/>
      <c r="HFF32" s="103"/>
      <c r="HFG32" s="103"/>
      <c r="HFH32" s="103"/>
      <c r="HFI32" s="103"/>
      <c r="HFJ32" s="103"/>
      <c r="HFK32" s="103"/>
      <c r="HFL32" s="103"/>
      <c r="HFM32" s="103"/>
      <c r="HFN32" s="103"/>
      <c r="HFO32" s="103"/>
      <c r="HFP32" s="103"/>
      <c r="HFQ32" s="103"/>
      <c r="HFR32" s="103"/>
      <c r="HFS32" s="103"/>
      <c r="HFT32" s="103"/>
      <c r="HFU32" s="103"/>
      <c r="HFV32" s="103"/>
      <c r="HFW32" s="103"/>
      <c r="HFX32" s="103"/>
      <c r="HFY32" s="103"/>
      <c r="HFZ32" s="103"/>
      <c r="HGA32" s="103"/>
      <c r="HGB32" s="103"/>
      <c r="HGC32" s="103"/>
      <c r="HGD32" s="103"/>
      <c r="HGE32" s="103"/>
      <c r="HGF32" s="103"/>
      <c r="HGG32" s="103"/>
      <c r="HGH32" s="103"/>
      <c r="HGI32" s="103"/>
      <c r="HGJ32" s="103"/>
      <c r="HGK32" s="103"/>
      <c r="HGL32" s="103"/>
      <c r="HGM32" s="103"/>
      <c r="HGN32" s="103"/>
      <c r="HGO32" s="103"/>
      <c r="HGP32" s="103"/>
      <c r="HGQ32" s="103"/>
      <c r="HGR32" s="103"/>
      <c r="HGS32" s="103"/>
      <c r="HGT32" s="103"/>
      <c r="HGU32" s="103"/>
      <c r="HGV32" s="103"/>
      <c r="HGW32" s="103"/>
      <c r="HGX32" s="103"/>
      <c r="HGY32" s="103"/>
      <c r="HGZ32" s="103"/>
      <c r="HHA32" s="103"/>
      <c r="HHB32" s="103"/>
      <c r="HHC32" s="103"/>
      <c r="HHD32" s="103"/>
      <c r="HHE32" s="103"/>
      <c r="HHF32" s="103"/>
      <c r="HHG32" s="103"/>
      <c r="HHH32" s="103"/>
      <c r="HHI32" s="103"/>
      <c r="HHJ32" s="103"/>
      <c r="HHK32" s="103"/>
      <c r="HHL32" s="103"/>
      <c r="HHM32" s="103"/>
      <c r="HHN32" s="103"/>
      <c r="HHO32" s="103"/>
      <c r="HHP32" s="103"/>
      <c r="HHQ32" s="103"/>
      <c r="HHR32" s="103"/>
      <c r="HHS32" s="103"/>
      <c r="HHT32" s="103"/>
      <c r="HHU32" s="103"/>
      <c r="HHV32" s="103"/>
      <c r="HHW32" s="103"/>
      <c r="HHX32" s="103"/>
      <c r="HHY32" s="103"/>
      <c r="HHZ32" s="103"/>
      <c r="HIA32" s="103"/>
      <c r="HIB32" s="103"/>
      <c r="HIC32" s="103"/>
      <c r="HID32" s="103"/>
      <c r="HIE32" s="103"/>
      <c r="HIF32" s="103"/>
      <c r="HIG32" s="103"/>
      <c r="HIH32" s="103"/>
      <c r="HII32" s="103"/>
      <c r="HIJ32" s="103"/>
      <c r="HIK32" s="103"/>
      <c r="HIL32" s="103"/>
      <c r="HIM32" s="103"/>
      <c r="HIN32" s="103"/>
      <c r="HIO32" s="103"/>
      <c r="HIP32" s="103"/>
      <c r="HIQ32" s="103"/>
      <c r="HIR32" s="103"/>
      <c r="HIS32" s="103"/>
      <c r="HIT32" s="103"/>
      <c r="HIU32" s="103"/>
      <c r="HIV32" s="103"/>
      <c r="HIW32" s="103"/>
      <c r="HIX32" s="103"/>
      <c r="HIY32" s="103"/>
      <c r="HIZ32" s="103"/>
      <c r="HJA32" s="103"/>
      <c r="HJB32" s="103"/>
      <c r="HJC32" s="103"/>
      <c r="HJD32" s="103"/>
      <c r="HJE32" s="103"/>
      <c r="HJF32" s="103"/>
      <c r="HJG32" s="103"/>
      <c r="HJH32" s="103"/>
      <c r="HJI32" s="103"/>
      <c r="HJJ32" s="103"/>
      <c r="HJK32" s="103"/>
      <c r="HJL32" s="103"/>
      <c r="HJM32" s="103"/>
      <c r="HJN32" s="103"/>
      <c r="HJO32" s="103"/>
      <c r="HJP32" s="103"/>
      <c r="HJQ32" s="103"/>
      <c r="HJR32" s="103"/>
      <c r="HJS32" s="103"/>
      <c r="HJT32" s="103"/>
      <c r="HJU32" s="103"/>
      <c r="HJV32" s="103"/>
      <c r="HJW32" s="103"/>
      <c r="HJX32" s="103"/>
      <c r="HJY32" s="103"/>
      <c r="HJZ32" s="103"/>
      <c r="HKA32" s="103"/>
      <c r="HKB32" s="103"/>
      <c r="HKC32" s="103"/>
      <c r="HKD32" s="103"/>
      <c r="HKE32" s="103"/>
      <c r="HKF32" s="103"/>
      <c r="HKG32" s="103"/>
      <c r="HKH32" s="103"/>
      <c r="HKI32" s="103"/>
      <c r="HKJ32" s="103"/>
      <c r="HKK32" s="103"/>
      <c r="HKL32" s="103"/>
      <c r="HKM32" s="103"/>
      <c r="HKN32" s="103"/>
      <c r="HKO32" s="103"/>
      <c r="HKP32" s="103"/>
      <c r="HKQ32" s="103"/>
      <c r="HKR32" s="103"/>
      <c r="HKS32" s="103"/>
      <c r="HKT32" s="103"/>
      <c r="HKU32" s="103"/>
      <c r="HKV32" s="103"/>
      <c r="HKW32" s="103"/>
      <c r="HKX32" s="103"/>
      <c r="HKY32" s="103"/>
      <c r="HKZ32" s="103"/>
      <c r="HLA32" s="103"/>
      <c r="HLB32" s="103"/>
      <c r="HLC32" s="103"/>
      <c r="HLD32" s="103"/>
      <c r="HLE32" s="103"/>
      <c r="HLF32" s="103"/>
      <c r="HLG32" s="103"/>
      <c r="HLH32" s="103"/>
      <c r="HLI32" s="103"/>
      <c r="HLJ32" s="103"/>
      <c r="HLK32" s="103"/>
      <c r="HLL32" s="103"/>
      <c r="HLM32" s="103"/>
      <c r="HLN32" s="103"/>
      <c r="HLO32" s="103"/>
      <c r="HLP32" s="103"/>
      <c r="HLQ32" s="103"/>
      <c r="HLR32" s="103"/>
      <c r="HLS32" s="103"/>
      <c r="HLT32" s="103"/>
      <c r="HLU32" s="103"/>
      <c r="HLV32" s="103"/>
      <c r="HLW32" s="103"/>
      <c r="HLX32" s="103"/>
      <c r="HLY32" s="103"/>
      <c r="HLZ32" s="103"/>
      <c r="HMA32" s="103"/>
      <c r="HMB32" s="103"/>
      <c r="HMC32" s="103"/>
      <c r="HMD32" s="103"/>
      <c r="HME32" s="103"/>
      <c r="HMF32" s="103"/>
      <c r="HMG32" s="103"/>
      <c r="HMH32" s="103"/>
      <c r="HMI32" s="103"/>
      <c r="HMJ32" s="103"/>
      <c r="HMK32" s="103"/>
      <c r="HML32" s="103"/>
      <c r="HMM32" s="103"/>
      <c r="HMN32" s="103"/>
      <c r="HMO32" s="103"/>
      <c r="HMP32" s="103"/>
      <c r="HMQ32" s="103"/>
      <c r="HMR32" s="103"/>
      <c r="HMS32" s="103"/>
      <c r="HMT32" s="103"/>
      <c r="HMU32" s="103"/>
      <c r="HMV32" s="103"/>
      <c r="HMW32" s="103"/>
      <c r="HMX32" s="103"/>
      <c r="HMY32" s="103"/>
      <c r="HMZ32" s="103"/>
      <c r="HNA32" s="103"/>
      <c r="HNB32" s="103"/>
      <c r="HNC32" s="103"/>
      <c r="HND32" s="103"/>
      <c r="HNE32" s="103"/>
      <c r="HNF32" s="103"/>
      <c r="HNG32" s="103"/>
      <c r="HNH32" s="103"/>
      <c r="HNI32" s="103"/>
      <c r="HNJ32" s="103"/>
      <c r="HNK32" s="103"/>
      <c r="HNL32" s="103"/>
      <c r="HNM32" s="103"/>
      <c r="HNN32" s="103"/>
      <c r="HNO32" s="103"/>
      <c r="HNP32" s="103"/>
      <c r="HNQ32" s="103"/>
      <c r="HNR32" s="103"/>
      <c r="HNS32" s="103"/>
      <c r="HNT32" s="103"/>
      <c r="HNU32" s="103"/>
      <c r="HNV32" s="103"/>
      <c r="HNW32" s="103"/>
      <c r="HNX32" s="103"/>
      <c r="HNY32" s="103"/>
      <c r="HNZ32" s="103"/>
      <c r="HOA32" s="103"/>
      <c r="HOB32" s="103"/>
      <c r="HOC32" s="103"/>
      <c r="HOD32" s="103"/>
      <c r="HOE32" s="103"/>
      <c r="HOF32" s="103"/>
      <c r="HOG32" s="103"/>
      <c r="HOH32" s="103"/>
      <c r="HOI32" s="103"/>
      <c r="HOJ32" s="103"/>
      <c r="HOK32" s="103"/>
      <c r="HOL32" s="103"/>
      <c r="HOM32" s="103"/>
      <c r="HON32" s="103"/>
      <c r="HOO32" s="103"/>
      <c r="HOP32" s="103"/>
      <c r="HOQ32" s="103"/>
      <c r="HOR32" s="103"/>
      <c r="HOS32" s="103"/>
      <c r="HOT32" s="103"/>
      <c r="HOU32" s="103"/>
      <c r="HOV32" s="103"/>
      <c r="HOW32" s="103"/>
      <c r="HOX32" s="103"/>
      <c r="HOY32" s="103"/>
      <c r="HOZ32" s="103"/>
      <c r="HPA32" s="103"/>
      <c r="HPB32" s="103"/>
      <c r="HPC32" s="103"/>
      <c r="HPD32" s="103"/>
      <c r="HPE32" s="103"/>
      <c r="HPF32" s="103"/>
      <c r="HPG32" s="103"/>
      <c r="HPH32" s="103"/>
      <c r="HPI32" s="103"/>
      <c r="HPJ32" s="103"/>
      <c r="HPK32" s="103"/>
      <c r="HPL32" s="103"/>
      <c r="HPM32" s="103"/>
      <c r="HPN32" s="103"/>
      <c r="HPO32" s="103"/>
      <c r="HPP32" s="103"/>
      <c r="HPQ32" s="103"/>
      <c r="HPR32" s="103"/>
      <c r="HPS32" s="103"/>
      <c r="HPT32" s="103"/>
      <c r="HPU32" s="103"/>
      <c r="HPV32" s="103"/>
      <c r="HPW32" s="103"/>
      <c r="HPX32" s="103"/>
      <c r="HPY32" s="103"/>
      <c r="HPZ32" s="103"/>
      <c r="HQA32" s="103"/>
      <c r="HQB32" s="103"/>
      <c r="HQC32" s="103"/>
      <c r="HQD32" s="103"/>
      <c r="HQE32" s="103"/>
      <c r="HQF32" s="103"/>
      <c r="HQG32" s="103"/>
      <c r="HQH32" s="103"/>
      <c r="HQI32" s="103"/>
      <c r="HQJ32" s="103"/>
      <c r="HQK32" s="103"/>
      <c r="HQL32" s="103"/>
      <c r="HQM32" s="103"/>
      <c r="HQN32" s="103"/>
      <c r="HQO32" s="103"/>
      <c r="HQP32" s="103"/>
      <c r="HQQ32" s="103"/>
      <c r="HQR32" s="103"/>
      <c r="HQS32" s="103"/>
      <c r="HQT32" s="103"/>
      <c r="HQU32" s="103"/>
      <c r="HQV32" s="103"/>
      <c r="HQW32" s="103"/>
      <c r="HQX32" s="103"/>
      <c r="HQY32" s="103"/>
      <c r="HQZ32" s="103"/>
      <c r="HRA32" s="103"/>
      <c r="HRB32" s="103"/>
      <c r="HRC32" s="103"/>
      <c r="HRD32" s="103"/>
      <c r="HRE32" s="103"/>
      <c r="HRF32" s="103"/>
      <c r="HRG32" s="103"/>
      <c r="HRH32" s="103"/>
      <c r="HRI32" s="103"/>
      <c r="HRJ32" s="103"/>
      <c r="HRK32" s="103"/>
      <c r="HRL32" s="103"/>
      <c r="HRM32" s="103"/>
      <c r="HRN32" s="103"/>
      <c r="HRO32" s="103"/>
      <c r="HRP32" s="103"/>
      <c r="HRQ32" s="103"/>
      <c r="HRR32" s="103"/>
      <c r="HRS32" s="103"/>
      <c r="HRT32" s="103"/>
      <c r="HRU32" s="103"/>
      <c r="HRV32" s="103"/>
      <c r="HRW32" s="103"/>
      <c r="HRX32" s="103"/>
      <c r="HRY32" s="103"/>
      <c r="HRZ32" s="103"/>
      <c r="HSA32" s="103"/>
      <c r="HSB32" s="103"/>
      <c r="HSC32" s="103"/>
      <c r="HSD32" s="103"/>
      <c r="HSE32" s="103"/>
      <c r="HSF32" s="103"/>
      <c r="HSG32" s="103"/>
      <c r="HSH32" s="103"/>
      <c r="HSI32" s="103"/>
      <c r="HSJ32" s="103"/>
      <c r="HSK32" s="103"/>
      <c r="HSL32" s="103"/>
      <c r="HSM32" s="103"/>
      <c r="HSN32" s="103"/>
      <c r="HSO32" s="103"/>
      <c r="HSP32" s="103"/>
      <c r="HSQ32" s="103"/>
      <c r="HSR32" s="103"/>
      <c r="HSS32" s="103"/>
      <c r="HST32" s="103"/>
      <c r="HSU32" s="103"/>
      <c r="HSV32" s="103"/>
      <c r="HSW32" s="103"/>
      <c r="HSX32" s="103"/>
      <c r="HSY32" s="103"/>
      <c r="HSZ32" s="103"/>
      <c r="HTA32" s="103"/>
      <c r="HTB32" s="103"/>
      <c r="HTC32" s="103"/>
      <c r="HTD32" s="103"/>
      <c r="HTE32" s="103"/>
      <c r="HTF32" s="103"/>
      <c r="HTG32" s="103"/>
      <c r="HTH32" s="103"/>
      <c r="HTI32" s="103"/>
      <c r="HTJ32" s="103"/>
      <c r="HTK32" s="103"/>
      <c r="HTL32" s="103"/>
      <c r="HTM32" s="103"/>
      <c r="HTN32" s="103"/>
      <c r="HTO32" s="103"/>
      <c r="HTP32" s="103"/>
      <c r="HTQ32" s="103"/>
      <c r="HTR32" s="103"/>
      <c r="HTS32" s="103"/>
      <c r="HTT32" s="103"/>
      <c r="HTU32" s="103"/>
      <c r="HTV32" s="103"/>
      <c r="HTW32" s="103"/>
      <c r="HTX32" s="103"/>
      <c r="HTY32" s="103"/>
      <c r="HTZ32" s="103"/>
      <c r="HUA32" s="103"/>
      <c r="HUB32" s="103"/>
      <c r="HUC32" s="103"/>
      <c r="HUD32" s="103"/>
      <c r="HUE32" s="103"/>
      <c r="HUF32" s="103"/>
      <c r="HUG32" s="103"/>
      <c r="HUH32" s="103"/>
      <c r="HUI32" s="103"/>
      <c r="HUJ32" s="103"/>
      <c r="HUK32" s="103"/>
      <c r="HUL32" s="103"/>
      <c r="HUM32" s="103"/>
      <c r="HUN32" s="103"/>
      <c r="HUO32" s="103"/>
      <c r="HUP32" s="103"/>
      <c r="HUQ32" s="103"/>
      <c r="HUR32" s="103"/>
      <c r="HUS32" s="103"/>
      <c r="HUT32" s="103"/>
      <c r="HUU32" s="103"/>
      <c r="HUV32" s="103"/>
      <c r="HUW32" s="103"/>
      <c r="HUX32" s="103"/>
      <c r="HUY32" s="103"/>
      <c r="HUZ32" s="103"/>
      <c r="HVA32" s="103"/>
      <c r="HVB32" s="103"/>
      <c r="HVC32" s="103"/>
      <c r="HVD32" s="103"/>
      <c r="HVE32" s="103"/>
      <c r="HVF32" s="103"/>
      <c r="HVG32" s="103"/>
      <c r="HVH32" s="103"/>
      <c r="HVI32" s="103"/>
      <c r="HVJ32" s="103"/>
      <c r="HVK32" s="103"/>
      <c r="HVL32" s="103"/>
      <c r="HVM32" s="103"/>
      <c r="HVN32" s="103"/>
      <c r="HVO32" s="103"/>
      <c r="HVP32" s="103"/>
      <c r="HVQ32" s="103"/>
      <c r="HVR32" s="103"/>
      <c r="HVS32" s="103"/>
      <c r="HVT32" s="103"/>
      <c r="HVU32" s="103"/>
      <c r="HVV32" s="103"/>
      <c r="HVW32" s="103"/>
      <c r="HVX32" s="103"/>
      <c r="HVY32" s="103"/>
      <c r="HVZ32" s="103"/>
      <c r="HWA32" s="103"/>
      <c r="HWB32" s="103"/>
      <c r="HWC32" s="103"/>
      <c r="HWD32" s="103"/>
      <c r="HWE32" s="103"/>
      <c r="HWF32" s="103"/>
      <c r="HWG32" s="103"/>
      <c r="HWH32" s="103"/>
      <c r="HWI32" s="103"/>
      <c r="HWJ32" s="103"/>
      <c r="HWK32" s="103"/>
      <c r="HWL32" s="103"/>
      <c r="HWM32" s="103"/>
      <c r="HWN32" s="103"/>
      <c r="HWO32" s="103"/>
      <c r="HWP32" s="103"/>
      <c r="HWQ32" s="103"/>
      <c r="HWR32" s="103"/>
      <c r="HWS32" s="103"/>
      <c r="HWT32" s="103"/>
      <c r="HWU32" s="103"/>
      <c r="HWV32" s="103"/>
      <c r="HWW32" s="103"/>
      <c r="HWX32" s="103"/>
      <c r="HWY32" s="103"/>
      <c r="HWZ32" s="103"/>
      <c r="HXA32" s="103"/>
      <c r="HXB32" s="103"/>
      <c r="HXC32" s="103"/>
      <c r="HXD32" s="103"/>
      <c r="HXE32" s="103"/>
      <c r="HXF32" s="103"/>
      <c r="HXG32" s="103"/>
      <c r="HXH32" s="103"/>
      <c r="HXI32" s="103"/>
      <c r="HXJ32" s="103"/>
      <c r="HXK32" s="103"/>
      <c r="HXL32" s="103"/>
      <c r="HXM32" s="103"/>
      <c r="HXN32" s="103"/>
      <c r="HXO32" s="103"/>
      <c r="HXP32" s="103"/>
      <c r="HXQ32" s="103"/>
      <c r="HXR32" s="103"/>
      <c r="HXS32" s="103"/>
      <c r="HXT32" s="103"/>
      <c r="HXU32" s="103"/>
      <c r="HXV32" s="103"/>
      <c r="HXW32" s="103"/>
      <c r="HXX32" s="103"/>
      <c r="HXY32" s="103"/>
      <c r="HXZ32" s="103"/>
      <c r="HYA32" s="103"/>
      <c r="HYB32" s="103"/>
      <c r="HYC32" s="103"/>
      <c r="HYD32" s="103"/>
      <c r="HYE32" s="103"/>
      <c r="HYF32" s="103"/>
      <c r="HYG32" s="103"/>
      <c r="HYH32" s="103"/>
      <c r="HYI32" s="103"/>
      <c r="HYJ32" s="103"/>
      <c r="HYK32" s="103"/>
      <c r="HYL32" s="103"/>
      <c r="HYM32" s="103"/>
      <c r="HYN32" s="103"/>
      <c r="HYO32" s="103"/>
      <c r="HYP32" s="103"/>
      <c r="HYQ32" s="103"/>
      <c r="HYR32" s="103"/>
      <c r="HYS32" s="103"/>
      <c r="HYT32" s="103"/>
      <c r="HYU32" s="103"/>
      <c r="HYV32" s="103"/>
      <c r="HYW32" s="103"/>
      <c r="HYX32" s="103"/>
      <c r="HYY32" s="103"/>
      <c r="HYZ32" s="103"/>
      <c r="HZA32" s="103"/>
      <c r="HZB32" s="103"/>
      <c r="HZC32" s="103"/>
      <c r="HZD32" s="103"/>
      <c r="HZE32" s="103"/>
      <c r="HZF32" s="103"/>
      <c r="HZG32" s="103"/>
      <c r="HZH32" s="103"/>
      <c r="HZI32" s="103"/>
      <c r="HZJ32" s="103"/>
      <c r="HZK32" s="103"/>
      <c r="HZL32" s="103"/>
      <c r="HZM32" s="103"/>
      <c r="HZN32" s="103"/>
      <c r="HZO32" s="103"/>
      <c r="HZP32" s="103"/>
      <c r="HZQ32" s="103"/>
      <c r="HZR32" s="103"/>
      <c r="HZS32" s="103"/>
      <c r="HZT32" s="103"/>
      <c r="HZU32" s="103"/>
      <c r="HZV32" s="103"/>
      <c r="HZW32" s="103"/>
      <c r="HZX32" s="103"/>
      <c r="HZY32" s="103"/>
      <c r="HZZ32" s="103"/>
      <c r="IAA32" s="103"/>
      <c r="IAB32" s="103"/>
      <c r="IAC32" s="103"/>
      <c r="IAD32" s="103"/>
      <c r="IAE32" s="103"/>
      <c r="IAF32" s="103"/>
      <c r="IAG32" s="103"/>
      <c r="IAH32" s="103"/>
      <c r="IAI32" s="103"/>
      <c r="IAJ32" s="103"/>
      <c r="IAK32" s="103"/>
      <c r="IAL32" s="103"/>
      <c r="IAM32" s="103"/>
      <c r="IAN32" s="103"/>
      <c r="IAO32" s="103"/>
      <c r="IAP32" s="103"/>
      <c r="IAQ32" s="103"/>
      <c r="IAR32" s="103"/>
      <c r="IAS32" s="103"/>
      <c r="IAT32" s="103"/>
      <c r="IAU32" s="103"/>
      <c r="IAV32" s="103"/>
      <c r="IAW32" s="103"/>
      <c r="IAX32" s="103"/>
      <c r="IAY32" s="103"/>
      <c r="IAZ32" s="103"/>
      <c r="IBA32" s="103"/>
      <c r="IBB32" s="103"/>
      <c r="IBC32" s="103"/>
      <c r="IBD32" s="103"/>
      <c r="IBE32" s="103"/>
      <c r="IBF32" s="103"/>
      <c r="IBG32" s="103"/>
      <c r="IBH32" s="103"/>
      <c r="IBI32" s="103"/>
      <c r="IBJ32" s="103"/>
      <c r="IBK32" s="103"/>
      <c r="IBL32" s="103"/>
      <c r="IBM32" s="103"/>
      <c r="IBN32" s="103"/>
      <c r="IBO32" s="103"/>
      <c r="IBP32" s="103"/>
      <c r="IBQ32" s="103"/>
      <c r="IBR32" s="103"/>
      <c r="IBS32" s="103"/>
      <c r="IBT32" s="103"/>
      <c r="IBU32" s="103"/>
      <c r="IBV32" s="103"/>
      <c r="IBW32" s="103"/>
      <c r="IBX32" s="103"/>
      <c r="IBY32" s="103"/>
      <c r="IBZ32" s="103"/>
      <c r="ICA32" s="103"/>
      <c r="ICB32" s="103"/>
      <c r="ICC32" s="103"/>
      <c r="ICD32" s="103"/>
      <c r="ICE32" s="103"/>
      <c r="ICF32" s="103"/>
      <c r="ICG32" s="103"/>
      <c r="ICH32" s="103"/>
      <c r="ICI32" s="103"/>
      <c r="ICJ32" s="103"/>
      <c r="ICK32" s="103"/>
      <c r="ICL32" s="103"/>
      <c r="ICM32" s="103"/>
      <c r="ICN32" s="103"/>
      <c r="ICO32" s="103"/>
      <c r="ICP32" s="103"/>
      <c r="ICQ32" s="103"/>
      <c r="ICR32" s="103"/>
      <c r="ICS32" s="103"/>
      <c r="ICT32" s="103"/>
      <c r="ICU32" s="103"/>
      <c r="ICV32" s="103"/>
      <c r="ICW32" s="103"/>
      <c r="ICX32" s="103"/>
      <c r="ICY32" s="103"/>
      <c r="ICZ32" s="103"/>
      <c r="IDA32" s="103"/>
      <c r="IDB32" s="103"/>
      <c r="IDC32" s="103"/>
      <c r="IDD32" s="103"/>
      <c r="IDE32" s="103"/>
      <c r="IDF32" s="103"/>
      <c r="IDG32" s="103"/>
      <c r="IDH32" s="103"/>
      <c r="IDI32" s="103"/>
      <c r="IDJ32" s="103"/>
      <c r="IDK32" s="103"/>
      <c r="IDL32" s="103"/>
      <c r="IDM32" s="103"/>
      <c r="IDN32" s="103"/>
      <c r="IDO32" s="103"/>
      <c r="IDP32" s="103"/>
      <c r="IDQ32" s="103"/>
      <c r="IDR32" s="103"/>
      <c r="IDS32" s="103"/>
      <c r="IDT32" s="103"/>
      <c r="IDU32" s="103"/>
      <c r="IDV32" s="103"/>
      <c r="IDW32" s="103"/>
      <c r="IDX32" s="103"/>
      <c r="IDY32" s="103"/>
      <c r="IDZ32" s="103"/>
      <c r="IEA32" s="103"/>
      <c r="IEB32" s="103"/>
      <c r="IEC32" s="103"/>
      <c r="IED32" s="103"/>
      <c r="IEE32" s="103"/>
      <c r="IEF32" s="103"/>
      <c r="IEG32" s="103"/>
      <c r="IEH32" s="103"/>
      <c r="IEI32" s="103"/>
      <c r="IEJ32" s="103"/>
      <c r="IEK32" s="103"/>
      <c r="IEL32" s="103"/>
      <c r="IEM32" s="103"/>
      <c r="IEN32" s="103"/>
      <c r="IEO32" s="103"/>
      <c r="IEP32" s="103"/>
      <c r="IEQ32" s="103"/>
      <c r="IER32" s="103"/>
      <c r="IES32" s="103"/>
      <c r="IET32" s="103"/>
      <c r="IEU32" s="103"/>
      <c r="IEV32" s="103"/>
      <c r="IEW32" s="103"/>
      <c r="IEX32" s="103"/>
      <c r="IEY32" s="103"/>
      <c r="IEZ32" s="103"/>
      <c r="IFA32" s="103"/>
      <c r="IFB32" s="103"/>
      <c r="IFC32" s="103"/>
      <c r="IFD32" s="103"/>
      <c r="IFE32" s="103"/>
      <c r="IFF32" s="103"/>
      <c r="IFG32" s="103"/>
      <c r="IFH32" s="103"/>
      <c r="IFI32" s="103"/>
      <c r="IFJ32" s="103"/>
      <c r="IFK32" s="103"/>
      <c r="IFL32" s="103"/>
      <c r="IFM32" s="103"/>
      <c r="IFN32" s="103"/>
      <c r="IFO32" s="103"/>
      <c r="IFP32" s="103"/>
      <c r="IFQ32" s="103"/>
      <c r="IFR32" s="103"/>
      <c r="IFS32" s="103"/>
      <c r="IFT32" s="103"/>
      <c r="IFU32" s="103"/>
      <c r="IFV32" s="103"/>
      <c r="IFW32" s="103"/>
      <c r="IFX32" s="103"/>
      <c r="IFY32" s="103"/>
      <c r="IFZ32" s="103"/>
      <c r="IGA32" s="103"/>
      <c r="IGB32" s="103"/>
      <c r="IGC32" s="103"/>
      <c r="IGD32" s="103"/>
      <c r="IGE32" s="103"/>
      <c r="IGF32" s="103"/>
      <c r="IGG32" s="103"/>
      <c r="IGH32" s="103"/>
      <c r="IGI32" s="103"/>
      <c r="IGJ32" s="103"/>
      <c r="IGK32" s="103"/>
      <c r="IGL32" s="103"/>
      <c r="IGM32" s="103"/>
      <c r="IGN32" s="103"/>
      <c r="IGO32" s="103"/>
      <c r="IGP32" s="103"/>
      <c r="IGQ32" s="103"/>
      <c r="IGR32" s="103"/>
      <c r="IGS32" s="103"/>
      <c r="IGT32" s="103"/>
      <c r="IGU32" s="103"/>
      <c r="IGV32" s="103"/>
      <c r="IGW32" s="103"/>
      <c r="IGX32" s="103"/>
      <c r="IGY32" s="103"/>
      <c r="IGZ32" s="103"/>
      <c r="IHA32" s="103"/>
      <c r="IHB32" s="103"/>
      <c r="IHC32" s="103"/>
      <c r="IHD32" s="103"/>
      <c r="IHE32" s="103"/>
      <c r="IHF32" s="103"/>
      <c r="IHG32" s="103"/>
      <c r="IHH32" s="103"/>
      <c r="IHI32" s="103"/>
      <c r="IHJ32" s="103"/>
      <c r="IHK32" s="103"/>
      <c r="IHL32" s="103"/>
      <c r="IHM32" s="103"/>
      <c r="IHN32" s="103"/>
      <c r="IHO32" s="103"/>
      <c r="IHP32" s="103"/>
      <c r="IHQ32" s="103"/>
      <c r="IHR32" s="103"/>
      <c r="IHS32" s="103"/>
      <c r="IHT32" s="103"/>
      <c r="IHU32" s="103"/>
      <c r="IHV32" s="103"/>
      <c r="IHW32" s="103"/>
      <c r="IHX32" s="103"/>
      <c r="IHY32" s="103"/>
      <c r="IHZ32" s="103"/>
      <c r="IIA32" s="103"/>
      <c r="IIB32" s="103"/>
      <c r="IIC32" s="103"/>
      <c r="IID32" s="103"/>
      <c r="IIE32" s="103"/>
      <c r="IIF32" s="103"/>
      <c r="IIG32" s="103"/>
      <c r="IIH32" s="103"/>
      <c r="III32" s="103"/>
      <c r="IIJ32" s="103"/>
      <c r="IIK32" s="103"/>
      <c r="IIL32" s="103"/>
      <c r="IIM32" s="103"/>
      <c r="IIN32" s="103"/>
      <c r="IIO32" s="103"/>
      <c r="IIP32" s="103"/>
      <c r="IIQ32" s="103"/>
      <c r="IIR32" s="103"/>
      <c r="IIS32" s="103"/>
      <c r="IIT32" s="103"/>
      <c r="IIU32" s="103"/>
      <c r="IIV32" s="103"/>
      <c r="IIW32" s="103"/>
      <c r="IIX32" s="103"/>
      <c r="IIY32" s="103"/>
      <c r="IIZ32" s="103"/>
      <c r="IJA32" s="103"/>
      <c r="IJB32" s="103"/>
      <c r="IJC32" s="103"/>
      <c r="IJD32" s="103"/>
      <c r="IJE32" s="103"/>
      <c r="IJF32" s="103"/>
      <c r="IJG32" s="103"/>
      <c r="IJH32" s="103"/>
      <c r="IJI32" s="103"/>
      <c r="IJJ32" s="103"/>
      <c r="IJK32" s="103"/>
      <c r="IJL32" s="103"/>
      <c r="IJM32" s="103"/>
      <c r="IJN32" s="103"/>
      <c r="IJO32" s="103"/>
      <c r="IJP32" s="103"/>
      <c r="IJQ32" s="103"/>
      <c r="IJR32" s="103"/>
      <c r="IJS32" s="103"/>
      <c r="IJT32" s="103"/>
      <c r="IJU32" s="103"/>
      <c r="IJV32" s="103"/>
      <c r="IJW32" s="103"/>
      <c r="IJX32" s="103"/>
      <c r="IJY32" s="103"/>
      <c r="IJZ32" s="103"/>
      <c r="IKA32" s="103"/>
      <c r="IKB32" s="103"/>
      <c r="IKC32" s="103"/>
      <c r="IKD32" s="103"/>
      <c r="IKE32" s="103"/>
      <c r="IKF32" s="103"/>
      <c r="IKG32" s="103"/>
      <c r="IKH32" s="103"/>
      <c r="IKI32" s="103"/>
      <c r="IKJ32" s="103"/>
      <c r="IKK32" s="103"/>
      <c r="IKL32" s="103"/>
      <c r="IKM32" s="103"/>
      <c r="IKN32" s="103"/>
      <c r="IKO32" s="103"/>
      <c r="IKP32" s="103"/>
      <c r="IKQ32" s="103"/>
      <c r="IKR32" s="103"/>
      <c r="IKS32" s="103"/>
      <c r="IKT32" s="103"/>
      <c r="IKU32" s="103"/>
      <c r="IKV32" s="103"/>
      <c r="IKW32" s="103"/>
      <c r="IKX32" s="103"/>
      <c r="IKY32" s="103"/>
      <c r="IKZ32" s="103"/>
      <c r="ILA32" s="103"/>
      <c r="ILB32" s="103"/>
      <c r="ILC32" s="103"/>
      <c r="ILD32" s="103"/>
      <c r="ILE32" s="103"/>
      <c r="ILF32" s="103"/>
      <c r="ILG32" s="103"/>
      <c r="ILH32" s="103"/>
      <c r="ILI32" s="103"/>
      <c r="ILJ32" s="103"/>
      <c r="ILK32" s="103"/>
      <c r="ILL32" s="103"/>
      <c r="ILM32" s="103"/>
      <c r="ILN32" s="103"/>
      <c r="ILO32" s="103"/>
      <c r="ILP32" s="103"/>
      <c r="ILQ32" s="103"/>
      <c r="ILR32" s="103"/>
      <c r="ILS32" s="103"/>
      <c r="ILT32" s="103"/>
      <c r="ILU32" s="103"/>
      <c r="ILV32" s="103"/>
      <c r="ILW32" s="103"/>
      <c r="ILX32" s="103"/>
      <c r="ILY32" s="103"/>
      <c r="ILZ32" s="103"/>
      <c r="IMA32" s="103"/>
      <c r="IMB32" s="103"/>
      <c r="IMC32" s="103"/>
      <c r="IMD32" s="103"/>
      <c r="IME32" s="103"/>
      <c r="IMF32" s="103"/>
      <c r="IMG32" s="103"/>
      <c r="IMH32" s="103"/>
      <c r="IMI32" s="103"/>
      <c r="IMJ32" s="103"/>
      <c r="IMK32" s="103"/>
      <c r="IML32" s="103"/>
      <c r="IMM32" s="103"/>
      <c r="IMN32" s="103"/>
      <c r="IMO32" s="103"/>
      <c r="IMP32" s="103"/>
      <c r="IMQ32" s="103"/>
      <c r="IMR32" s="103"/>
      <c r="IMS32" s="103"/>
      <c r="IMT32" s="103"/>
      <c r="IMU32" s="103"/>
      <c r="IMV32" s="103"/>
      <c r="IMW32" s="103"/>
      <c r="IMX32" s="103"/>
      <c r="IMY32" s="103"/>
      <c r="IMZ32" s="103"/>
      <c r="INA32" s="103"/>
      <c r="INB32" s="103"/>
      <c r="INC32" s="103"/>
      <c r="IND32" s="103"/>
      <c r="INE32" s="103"/>
      <c r="INF32" s="103"/>
      <c r="ING32" s="103"/>
      <c r="INH32" s="103"/>
      <c r="INI32" s="103"/>
      <c r="INJ32" s="103"/>
      <c r="INK32" s="103"/>
      <c r="INL32" s="103"/>
      <c r="INM32" s="103"/>
      <c r="INN32" s="103"/>
      <c r="INO32" s="103"/>
      <c r="INP32" s="103"/>
      <c r="INQ32" s="103"/>
      <c r="INR32" s="103"/>
      <c r="INS32" s="103"/>
      <c r="INT32" s="103"/>
      <c r="INU32" s="103"/>
      <c r="INV32" s="103"/>
      <c r="INW32" s="103"/>
      <c r="INX32" s="103"/>
      <c r="INY32" s="103"/>
      <c r="INZ32" s="103"/>
      <c r="IOA32" s="103"/>
      <c r="IOB32" s="103"/>
      <c r="IOC32" s="103"/>
      <c r="IOD32" s="103"/>
      <c r="IOE32" s="103"/>
      <c r="IOF32" s="103"/>
      <c r="IOG32" s="103"/>
      <c r="IOH32" s="103"/>
      <c r="IOI32" s="103"/>
      <c r="IOJ32" s="103"/>
      <c r="IOK32" s="103"/>
      <c r="IOL32" s="103"/>
      <c r="IOM32" s="103"/>
      <c r="ION32" s="103"/>
      <c r="IOO32" s="103"/>
      <c r="IOP32" s="103"/>
      <c r="IOQ32" s="103"/>
      <c r="IOR32" s="103"/>
      <c r="IOS32" s="103"/>
      <c r="IOT32" s="103"/>
      <c r="IOU32" s="103"/>
      <c r="IOV32" s="103"/>
      <c r="IOW32" s="103"/>
      <c r="IOX32" s="103"/>
      <c r="IOY32" s="103"/>
      <c r="IOZ32" s="103"/>
      <c r="IPA32" s="103"/>
      <c r="IPB32" s="103"/>
      <c r="IPC32" s="103"/>
      <c r="IPD32" s="103"/>
      <c r="IPE32" s="103"/>
      <c r="IPF32" s="103"/>
      <c r="IPG32" s="103"/>
      <c r="IPH32" s="103"/>
      <c r="IPI32" s="103"/>
      <c r="IPJ32" s="103"/>
      <c r="IPK32" s="103"/>
      <c r="IPL32" s="103"/>
      <c r="IPM32" s="103"/>
      <c r="IPN32" s="103"/>
      <c r="IPO32" s="103"/>
      <c r="IPP32" s="103"/>
      <c r="IPQ32" s="103"/>
      <c r="IPR32" s="103"/>
      <c r="IPS32" s="103"/>
      <c r="IPT32" s="103"/>
      <c r="IPU32" s="103"/>
      <c r="IPV32" s="103"/>
      <c r="IPW32" s="103"/>
      <c r="IPX32" s="103"/>
      <c r="IPY32" s="103"/>
      <c r="IPZ32" s="103"/>
      <c r="IQA32" s="103"/>
      <c r="IQB32" s="103"/>
      <c r="IQC32" s="103"/>
      <c r="IQD32" s="103"/>
      <c r="IQE32" s="103"/>
      <c r="IQF32" s="103"/>
      <c r="IQG32" s="103"/>
      <c r="IQH32" s="103"/>
      <c r="IQI32" s="103"/>
      <c r="IQJ32" s="103"/>
      <c r="IQK32" s="103"/>
      <c r="IQL32" s="103"/>
      <c r="IQM32" s="103"/>
      <c r="IQN32" s="103"/>
      <c r="IQO32" s="103"/>
      <c r="IQP32" s="103"/>
      <c r="IQQ32" s="103"/>
      <c r="IQR32" s="103"/>
      <c r="IQS32" s="103"/>
      <c r="IQT32" s="103"/>
      <c r="IQU32" s="103"/>
      <c r="IQV32" s="103"/>
      <c r="IQW32" s="103"/>
      <c r="IQX32" s="103"/>
      <c r="IQY32" s="103"/>
      <c r="IQZ32" s="103"/>
      <c r="IRA32" s="103"/>
      <c r="IRB32" s="103"/>
      <c r="IRC32" s="103"/>
      <c r="IRD32" s="103"/>
      <c r="IRE32" s="103"/>
      <c r="IRF32" s="103"/>
      <c r="IRG32" s="103"/>
      <c r="IRH32" s="103"/>
      <c r="IRI32" s="103"/>
      <c r="IRJ32" s="103"/>
      <c r="IRK32" s="103"/>
      <c r="IRL32" s="103"/>
      <c r="IRM32" s="103"/>
      <c r="IRN32" s="103"/>
      <c r="IRO32" s="103"/>
      <c r="IRP32" s="103"/>
      <c r="IRQ32" s="103"/>
      <c r="IRR32" s="103"/>
      <c r="IRS32" s="103"/>
      <c r="IRT32" s="103"/>
      <c r="IRU32" s="103"/>
      <c r="IRV32" s="103"/>
      <c r="IRW32" s="103"/>
      <c r="IRX32" s="103"/>
      <c r="IRY32" s="103"/>
      <c r="IRZ32" s="103"/>
      <c r="ISA32" s="103"/>
      <c r="ISB32" s="103"/>
      <c r="ISC32" s="103"/>
      <c r="ISD32" s="103"/>
      <c r="ISE32" s="103"/>
      <c r="ISF32" s="103"/>
      <c r="ISG32" s="103"/>
      <c r="ISH32" s="103"/>
      <c r="ISI32" s="103"/>
      <c r="ISJ32" s="103"/>
      <c r="ISK32" s="103"/>
      <c r="ISL32" s="103"/>
      <c r="ISM32" s="103"/>
      <c r="ISN32" s="103"/>
      <c r="ISO32" s="103"/>
      <c r="ISP32" s="103"/>
      <c r="ISQ32" s="103"/>
      <c r="ISR32" s="103"/>
      <c r="ISS32" s="103"/>
      <c r="IST32" s="103"/>
      <c r="ISU32" s="103"/>
      <c r="ISV32" s="103"/>
      <c r="ISW32" s="103"/>
      <c r="ISX32" s="103"/>
      <c r="ISY32" s="103"/>
      <c r="ISZ32" s="103"/>
      <c r="ITA32" s="103"/>
      <c r="ITB32" s="103"/>
      <c r="ITC32" s="103"/>
      <c r="ITD32" s="103"/>
      <c r="ITE32" s="103"/>
      <c r="ITF32" s="103"/>
      <c r="ITG32" s="103"/>
      <c r="ITH32" s="103"/>
      <c r="ITI32" s="103"/>
      <c r="ITJ32" s="103"/>
      <c r="ITK32" s="103"/>
      <c r="ITL32" s="103"/>
      <c r="ITM32" s="103"/>
      <c r="ITN32" s="103"/>
      <c r="ITO32" s="103"/>
      <c r="ITP32" s="103"/>
      <c r="ITQ32" s="103"/>
      <c r="ITR32" s="103"/>
      <c r="ITS32" s="103"/>
      <c r="ITT32" s="103"/>
      <c r="ITU32" s="103"/>
      <c r="ITV32" s="103"/>
      <c r="ITW32" s="103"/>
      <c r="ITX32" s="103"/>
      <c r="ITY32" s="103"/>
      <c r="ITZ32" s="103"/>
      <c r="IUA32" s="103"/>
      <c r="IUB32" s="103"/>
      <c r="IUC32" s="103"/>
      <c r="IUD32" s="103"/>
      <c r="IUE32" s="103"/>
      <c r="IUF32" s="103"/>
      <c r="IUG32" s="103"/>
      <c r="IUH32" s="103"/>
      <c r="IUI32" s="103"/>
      <c r="IUJ32" s="103"/>
      <c r="IUK32" s="103"/>
      <c r="IUL32" s="103"/>
      <c r="IUM32" s="103"/>
      <c r="IUN32" s="103"/>
      <c r="IUO32" s="103"/>
      <c r="IUP32" s="103"/>
      <c r="IUQ32" s="103"/>
      <c r="IUR32" s="103"/>
      <c r="IUS32" s="103"/>
      <c r="IUT32" s="103"/>
      <c r="IUU32" s="103"/>
      <c r="IUV32" s="103"/>
      <c r="IUW32" s="103"/>
      <c r="IUX32" s="103"/>
      <c r="IUY32" s="103"/>
      <c r="IUZ32" s="103"/>
      <c r="IVA32" s="103"/>
      <c r="IVB32" s="103"/>
      <c r="IVC32" s="103"/>
      <c r="IVD32" s="103"/>
      <c r="IVE32" s="103"/>
      <c r="IVF32" s="103"/>
      <c r="IVG32" s="103"/>
      <c r="IVH32" s="103"/>
      <c r="IVI32" s="103"/>
      <c r="IVJ32" s="103"/>
      <c r="IVK32" s="103"/>
      <c r="IVL32" s="103"/>
      <c r="IVM32" s="103"/>
      <c r="IVN32" s="103"/>
      <c r="IVO32" s="103"/>
      <c r="IVP32" s="103"/>
      <c r="IVQ32" s="103"/>
      <c r="IVR32" s="103"/>
      <c r="IVS32" s="103"/>
      <c r="IVT32" s="103"/>
      <c r="IVU32" s="103"/>
      <c r="IVV32" s="103"/>
      <c r="IVW32" s="103"/>
      <c r="IVX32" s="103"/>
      <c r="IVY32" s="103"/>
      <c r="IVZ32" s="103"/>
      <c r="IWA32" s="103"/>
      <c r="IWB32" s="103"/>
      <c r="IWC32" s="103"/>
      <c r="IWD32" s="103"/>
      <c r="IWE32" s="103"/>
      <c r="IWF32" s="103"/>
      <c r="IWG32" s="103"/>
      <c r="IWH32" s="103"/>
      <c r="IWI32" s="103"/>
      <c r="IWJ32" s="103"/>
      <c r="IWK32" s="103"/>
      <c r="IWL32" s="103"/>
      <c r="IWM32" s="103"/>
      <c r="IWN32" s="103"/>
      <c r="IWO32" s="103"/>
      <c r="IWP32" s="103"/>
      <c r="IWQ32" s="103"/>
      <c r="IWR32" s="103"/>
      <c r="IWS32" s="103"/>
      <c r="IWT32" s="103"/>
      <c r="IWU32" s="103"/>
      <c r="IWV32" s="103"/>
      <c r="IWW32" s="103"/>
      <c r="IWX32" s="103"/>
      <c r="IWY32" s="103"/>
      <c r="IWZ32" s="103"/>
      <c r="IXA32" s="103"/>
      <c r="IXB32" s="103"/>
      <c r="IXC32" s="103"/>
      <c r="IXD32" s="103"/>
      <c r="IXE32" s="103"/>
      <c r="IXF32" s="103"/>
      <c r="IXG32" s="103"/>
      <c r="IXH32" s="103"/>
      <c r="IXI32" s="103"/>
      <c r="IXJ32" s="103"/>
      <c r="IXK32" s="103"/>
      <c r="IXL32" s="103"/>
      <c r="IXM32" s="103"/>
      <c r="IXN32" s="103"/>
      <c r="IXO32" s="103"/>
      <c r="IXP32" s="103"/>
      <c r="IXQ32" s="103"/>
      <c r="IXR32" s="103"/>
      <c r="IXS32" s="103"/>
      <c r="IXT32" s="103"/>
      <c r="IXU32" s="103"/>
      <c r="IXV32" s="103"/>
      <c r="IXW32" s="103"/>
      <c r="IXX32" s="103"/>
      <c r="IXY32" s="103"/>
      <c r="IXZ32" s="103"/>
      <c r="IYA32" s="103"/>
      <c r="IYB32" s="103"/>
      <c r="IYC32" s="103"/>
      <c r="IYD32" s="103"/>
      <c r="IYE32" s="103"/>
      <c r="IYF32" s="103"/>
      <c r="IYG32" s="103"/>
      <c r="IYH32" s="103"/>
      <c r="IYI32" s="103"/>
      <c r="IYJ32" s="103"/>
      <c r="IYK32" s="103"/>
      <c r="IYL32" s="103"/>
      <c r="IYM32" s="103"/>
      <c r="IYN32" s="103"/>
      <c r="IYO32" s="103"/>
      <c r="IYP32" s="103"/>
      <c r="IYQ32" s="103"/>
      <c r="IYR32" s="103"/>
      <c r="IYS32" s="103"/>
      <c r="IYT32" s="103"/>
      <c r="IYU32" s="103"/>
      <c r="IYV32" s="103"/>
      <c r="IYW32" s="103"/>
      <c r="IYX32" s="103"/>
      <c r="IYY32" s="103"/>
      <c r="IYZ32" s="103"/>
      <c r="IZA32" s="103"/>
      <c r="IZB32" s="103"/>
      <c r="IZC32" s="103"/>
      <c r="IZD32" s="103"/>
      <c r="IZE32" s="103"/>
      <c r="IZF32" s="103"/>
      <c r="IZG32" s="103"/>
      <c r="IZH32" s="103"/>
      <c r="IZI32" s="103"/>
      <c r="IZJ32" s="103"/>
      <c r="IZK32" s="103"/>
      <c r="IZL32" s="103"/>
      <c r="IZM32" s="103"/>
      <c r="IZN32" s="103"/>
      <c r="IZO32" s="103"/>
      <c r="IZP32" s="103"/>
      <c r="IZQ32" s="103"/>
      <c r="IZR32" s="103"/>
      <c r="IZS32" s="103"/>
      <c r="IZT32" s="103"/>
      <c r="IZU32" s="103"/>
      <c r="IZV32" s="103"/>
      <c r="IZW32" s="103"/>
      <c r="IZX32" s="103"/>
      <c r="IZY32" s="103"/>
      <c r="IZZ32" s="103"/>
      <c r="JAA32" s="103"/>
      <c r="JAB32" s="103"/>
      <c r="JAC32" s="103"/>
      <c r="JAD32" s="103"/>
      <c r="JAE32" s="103"/>
      <c r="JAF32" s="103"/>
      <c r="JAG32" s="103"/>
      <c r="JAH32" s="103"/>
      <c r="JAI32" s="103"/>
      <c r="JAJ32" s="103"/>
      <c r="JAK32" s="103"/>
      <c r="JAL32" s="103"/>
      <c r="JAM32" s="103"/>
      <c r="JAN32" s="103"/>
      <c r="JAO32" s="103"/>
      <c r="JAP32" s="103"/>
      <c r="JAQ32" s="103"/>
      <c r="JAR32" s="103"/>
      <c r="JAS32" s="103"/>
      <c r="JAT32" s="103"/>
      <c r="JAU32" s="103"/>
      <c r="JAV32" s="103"/>
      <c r="JAW32" s="103"/>
      <c r="JAX32" s="103"/>
      <c r="JAY32" s="103"/>
      <c r="JAZ32" s="103"/>
      <c r="JBA32" s="103"/>
      <c r="JBB32" s="103"/>
      <c r="JBC32" s="103"/>
      <c r="JBD32" s="103"/>
      <c r="JBE32" s="103"/>
      <c r="JBF32" s="103"/>
      <c r="JBG32" s="103"/>
      <c r="JBH32" s="103"/>
      <c r="JBI32" s="103"/>
      <c r="JBJ32" s="103"/>
      <c r="JBK32" s="103"/>
      <c r="JBL32" s="103"/>
      <c r="JBM32" s="103"/>
      <c r="JBN32" s="103"/>
      <c r="JBO32" s="103"/>
      <c r="JBP32" s="103"/>
      <c r="JBQ32" s="103"/>
      <c r="JBR32" s="103"/>
      <c r="JBS32" s="103"/>
      <c r="JBT32" s="103"/>
      <c r="JBU32" s="103"/>
      <c r="JBV32" s="103"/>
      <c r="JBW32" s="103"/>
      <c r="JBX32" s="103"/>
      <c r="JBY32" s="103"/>
      <c r="JBZ32" s="103"/>
      <c r="JCA32" s="103"/>
      <c r="JCB32" s="103"/>
      <c r="JCC32" s="103"/>
      <c r="JCD32" s="103"/>
      <c r="JCE32" s="103"/>
      <c r="JCF32" s="103"/>
      <c r="JCG32" s="103"/>
      <c r="JCH32" s="103"/>
      <c r="JCI32" s="103"/>
      <c r="JCJ32" s="103"/>
      <c r="JCK32" s="103"/>
      <c r="JCL32" s="103"/>
      <c r="JCM32" s="103"/>
      <c r="JCN32" s="103"/>
      <c r="JCO32" s="103"/>
      <c r="JCP32" s="103"/>
      <c r="JCQ32" s="103"/>
      <c r="JCR32" s="103"/>
      <c r="JCS32" s="103"/>
      <c r="JCT32" s="103"/>
      <c r="JCU32" s="103"/>
      <c r="JCV32" s="103"/>
      <c r="JCW32" s="103"/>
      <c r="JCX32" s="103"/>
      <c r="JCY32" s="103"/>
      <c r="JCZ32" s="103"/>
      <c r="JDA32" s="103"/>
      <c r="JDB32" s="103"/>
      <c r="JDC32" s="103"/>
      <c r="JDD32" s="103"/>
      <c r="JDE32" s="103"/>
      <c r="JDF32" s="103"/>
      <c r="JDG32" s="103"/>
      <c r="JDH32" s="103"/>
      <c r="JDI32" s="103"/>
      <c r="JDJ32" s="103"/>
      <c r="JDK32" s="103"/>
      <c r="JDL32" s="103"/>
      <c r="JDM32" s="103"/>
      <c r="JDN32" s="103"/>
      <c r="JDO32" s="103"/>
      <c r="JDP32" s="103"/>
      <c r="JDQ32" s="103"/>
      <c r="JDR32" s="103"/>
      <c r="JDS32" s="103"/>
      <c r="JDT32" s="103"/>
      <c r="JDU32" s="103"/>
      <c r="JDV32" s="103"/>
      <c r="JDW32" s="103"/>
      <c r="JDX32" s="103"/>
      <c r="JDY32" s="103"/>
      <c r="JDZ32" s="103"/>
      <c r="JEA32" s="103"/>
      <c r="JEB32" s="103"/>
      <c r="JEC32" s="103"/>
      <c r="JED32" s="103"/>
      <c r="JEE32" s="103"/>
      <c r="JEF32" s="103"/>
      <c r="JEG32" s="103"/>
      <c r="JEH32" s="103"/>
      <c r="JEI32" s="103"/>
      <c r="JEJ32" s="103"/>
      <c r="JEK32" s="103"/>
      <c r="JEL32" s="103"/>
      <c r="JEM32" s="103"/>
      <c r="JEN32" s="103"/>
      <c r="JEO32" s="103"/>
      <c r="JEP32" s="103"/>
      <c r="JEQ32" s="103"/>
      <c r="JER32" s="103"/>
      <c r="JES32" s="103"/>
      <c r="JET32" s="103"/>
      <c r="JEU32" s="103"/>
      <c r="JEV32" s="103"/>
      <c r="JEW32" s="103"/>
      <c r="JEX32" s="103"/>
      <c r="JEY32" s="103"/>
      <c r="JEZ32" s="103"/>
      <c r="JFA32" s="103"/>
      <c r="JFB32" s="103"/>
      <c r="JFC32" s="103"/>
      <c r="JFD32" s="103"/>
      <c r="JFE32" s="103"/>
      <c r="JFF32" s="103"/>
      <c r="JFG32" s="103"/>
      <c r="JFH32" s="103"/>
      <c r="JFI32" s="103"/>
      <c r="JFJ32" s="103"/>
      <c r="JFK32" s="103"/>
      <c r="JFL32" s="103"/>
      <c r="JFM32" s="103"/>
      <c r="JFN32" s="103"/>
      <c r="JFO32" s="103"/>
      <c r="JFP32" s="103"/>
      <c r="JFQ32" s="103"/>
      <c r="JFR32" s="103"/>
      <c r="JFS32" s="103"/>
      <c r="JFT32" s="103"/>
      <c r="JFU32" s="103"/>
      <c r="JFV32" s="103"/>
      <c r="JFW32" s="103"/>
      <c r="JFX32" s="103"/>
      <c r="JFY32" s="103"/>
      <c r="JFZ32" s="103"/>
      <c r="JGA32" s="103"/>
      <c r="JGB32" s="103"/>
      <c r="JGC32" s="103"/>
      <c r="JGD32" s="103"/>
      <c r="JGE32" s="103"/>
      <c r="JGF32" s="103"/>
      <c r="JGG32" s="103"/>
      <c r="JGH32" s="103"/>
      <c r="JGI32" s="103"/>
      <c r="JGJ32" s="103"/>
      <c r="JGK32" s="103"/>
      <c r="JGL32" s="103"/>
      <c r="JGM32" s="103"/>
      <c r="JGN32" s="103"/>
      <c r="JGO32" s="103"/>
      <c r="JGP32" s="103"/>
      <c r="JGQ32" s="103"/>
      <c r="JGR32" s="103"/>
      <c r="JGS32" s="103"/>
      <c r="JGT32" s="103"/>
      <c r="JGU32" s="103"/>
      <c r="JGV32" s="103"/>
      <c r="JGW32" s="103"/>
      <c r="JGX32" s="103"/>
      <c r="JGY32" s="103"/>
      <c r="JGZ32" s="103"/>
      <c r="JHA32" s="103"/>
      <c r="JHB32" s="103"/>
      <c r="JHC32" s="103"/>
      <c r="JHD32" s="103"/>
      <c r="JHE32" s="103"/>
      <c r="JHF32" s="103"/>
      <c r="JHG32" s="103"/>
      <c r="JHH32" s="103"/>
      <c r="JHI32" s="103"/>
      <c r="JHJ32" s="103"/>
      <c r="JHK32" s="103"/>
      <c r="JHL32" s="103"/>
      <c r="JHM32" s="103"/>
      <c r="JHN32" s="103"/>
      <c r="JHO32" s="103"/>
      <c r="JHP32" s="103"/>
      <c r="JHQ32" s="103"/>
      <c r="JHR32" s="103"/>
      <c r="JHS32" s="103"/>
      <c r="JHT32" s="103"/>
      <c r="JHU32" s="103"/>
      <c r="JHV32" s="103"/>
      <c r="JHW32" s="103"/>
      <c r="JHX32" s="103"/>
      <c r="JHY32" s="103"/>
      <c r="JHZ32" s="103"/>
      <c r="JIA32" s="103"/>
      <c r="JIB32" s="103"/>
      <c r="JIC32" s="103"/>
      <c r="JID32" s="103"/>
      <c r="JIE32" s="103"/>
      <c r="JIF32" s="103"/>
      <c r="JIG32" s="103"/>
      <c r="JIH32" s="103"/>
      <c r="JII32" s="103"/>
      <c r="JIJ32" s="103"/>
      <c r="JIK32" s="103"/>
      <c r="JIL32" s="103"/>
      <c r="JIM32" s="103"/>
      <c r="JIN32" s="103"/>
      <c r="JIO32" s="103"/>
      <c r="JIP32" s="103"/>
      <c r="JIQ32" s="103"/>
      <c r="JIR32" s="103"/>
      <c r="JIS32" s="103"/>
      <c r="JIT32" s="103"/>
      <c r="JIU32" s="103"/>
      <c r="JIV32" s="103"/>
      <c r="JIW32" s="103"/>
      <c r="JIX32" s="103"/>
      <c r="JIY32" s="103"/>
      <c r="JIZ32" s="103"/>
      <c r="JJA32" s="103"/>
      <c r="JJB32" s="103"/>
      <c r="JJC32" s="103"/>
      <c r="JJD32" s="103"/>
      <c r="JJE32" s="103"/>
      <c r="JJF32" s="103"/>
      <c r="JJG32" s="103"/>
      <c r="JJH32" s="103"/>
      <c r="JJI32" s="103"/>
      <c r="JJJ32" s="103"/>
      <c r="JJK32" s="103"/>
      <c r="JJL32" s="103"/>
      <c r="JJM32" s="103"/>
      <c r="JJN32" s="103"/>
      <c r="JJO32" s="103"/>
      <c r="JJP32" s="103"/>
      <c r="JJQ32" s="103"/>
      <c r="JJR32" s="103"/>
      <c r="JJS32" s="103"/>
      <c r="JJT32" s="103"/>
      <c r="JJU32" s="103"/>
      <c r="JJV32" s="103"/>
      <c r="JJW32" s="103"/>
      <c r="JJX32" s="103"/>
      <c r="JJY32" s="103"/>
      <c r="JJZ32" s="103"/>
      <c r="JKA32" s="103"/>
      <c r="JKB32" s="103"/>
      <c r="JKC32" s="103"/>
      <c r="JKD32" s="103"/>
      <c r="JKE32" s="103"/>
      <c r="JKF32" s="103"/>
      <c r="JKG32" s="103"/>
      <c r="JKH32" s="103"/>
      <c r="JKI32" s="103"/>
      <c r="JKJ32" s="103"/>
      <c r="JKK32" s="103"/>
      <c r="JKL32" s="103"/>
      <c r="JKM32" s="103"/>
      <c r="JKN32" s="103"/>
      <c r="JKO32" s="103"/>
      <c r="JKP32" s="103"/>
      <c r="JKQ32" s="103"/>
      <c r="JKR32" s="103"/>
      <c r="JKS32" s="103"/>
      <c r="JKT32" s="103"/>
      <c r="JKU32" s="103"/>
      <c r="JKV32" s="103"/>
      <c r="JKW32" s="103"/>
      <c r="JKX32" s="103"/>
      <c r="JKY32" s="103"/>
      <c r="JKZ32" s="103"/>
      <c r="JLA32" s="103"/>
      <c r="JLB32" s="103"/>
      <c r="JLC32" s="103"/>
      <c r="JLD32" s="103"/>
      <c r="JLE32" s="103"/>
      <c r="JLF32" s="103"/>
      <c r="JLG32" s="103"/>
      <c r="JLH32" s="103"/>
      <c r="JLI32" s="103"/>
      <c r="JLJ32" s="103"/>
      <c r="JLK32" s="103"/>
      <c r="JLL32" s="103"/>
      <c r="JLM32" s="103"/>
      <c r="JLN32" s="103"/>
      <c r="JLO32" s="103"/>
      <c r="JLP32" s="103"/>
      <c r="JLQ32" s="103"/>
      <c r="JLR32" s="103"/>
      <c r="JLS32" s="103"/>
      <c r="JLT32" s="103"/>
      <c r="JLU32" s="103"/>
      <c r="JLV32" s="103"/>
      <c r="JLW32" s="103"/>
      <c r="JLX32" s="103"/>
      <c r="JLY32" s="103"/>
      <c r="JLZ32" s="103"/>
      <c r="JMA32" s="103"/>
      <c r="JMB32" s="103"/>
      <c r="JMC32" s="103"/>
      <c r="JMD32" s="103"/>
      <c r="JME32" s="103"/>
      <c r="JMF32" s="103"/>
      <c r="JMG32" s="103"/>
      <c r="JMH32" s="103"/>
      <c r="JMI32" s="103"/>
      <c r="JMJ32" s="103"/>
      <c r="JMK32" s="103"/>
      <c r="JML32" s="103"/>
      <c r="JMM32" s="103"/>
      <c r="JMN32" s="103"/>
      <c r="JMO32" s="103"/>
      <c r="JMP32" s="103"/>
      <c r="JMQ32" s="103"/>
      <c r="JMR32" s="103"/>
      <c r="JMS32" s="103"/>
      <c r="JMT32" s="103"/>
      <c r="JMU32" s="103"/>
      <c r="JMV32" s="103"/>
      <c r="JMW32" s="103"/>
      <c r="JMX32" s="103"/>
      <c r="JMY32" s="103"/>
      <c r="JMZ32" s="103"/>
      <c r="JNA32" s="103"/>
      <c r="JNB32" s="103"/>
      <c r="JNC32" s="103"/>
      <c r="JND32" s="103"/>
      <c r="JNE32" s="103"/>
      <c r="JNF32" s="103"/>
      <c r="JNG32" s="103"/>
      <c r="JNH32" s="103"/>
      <c r="JNI32" s="103"/>
      <c r="JNJ32" s="103"/>
      <c r="JNK32" s="103"/>
      <c r="JNL32" s="103"/>
      <c r="JNM32" s="103"/>
      <c r="JNN32" s="103"/>
      <c r="JNO32" s="103"/>
      <c r="JNP32" s="103"/>
      <c r="JNQ32" s="103"/>
      <c r="JNR32" s="103"/>
      <c r="JNS32" s="103"/>
      <c r="JNT32" s="103"/>
      <c r="JNU32" s="103"/>
      <c r="JNV32" s="103"/>
      <c r="JNW32" s="103"/>
      <c r="JNX32" s="103"/>
      <c r="JNY32" s="103"/>
      <c r="JNZ32" s="103"/>
      <c r="JOA32" s="103"/>
      <c r="JOB32" s="103"/>
      <c r="JOC32" s="103"/>
      <c r="JOD32" s="103"/>
      <c r="JOE32" s="103"/>
      <c r="JOF32" s="103"/>
      <c r="JOG32" s="103"/>
      <c r="JOH32" s="103"/>
      <c r="JOI32" s="103"/>
      <c r="JOJ32" s="103"/>
      <c r="JOK32" s="103"/>
      <c r="JOL32" s="103"/>
      <c r="JOM32" s="103"/>
      <c r="JON32" s="103"/>
      <c r="JOO32" s="103"/>
      <c r="JOP32" s="103"/>
      <c r="JOQ32" s="103"/>
      <c r="JOR32" s="103"/>
      <c r="JOS32" s="103"/>
      <c r="JOT32" s="103"/>
      <c r="JOU32" s="103"/>
      <c r="JOV32" s="103"/>
      <c r="JOW32" s="103"/>
      <c r="JOX32" s="103"/>
      <c r="JOY32" s="103"/>
      <c r="JOZ32" s="103"/>
      <c r="JPA32" s="103"/>
      <c r="JPB32" s="103"/>
      <c r="JPC32" s="103"/>
      <c r="JPD32" s="103"/>
      <c r="JPE32" s="103"/>
      <c r="JPF32" s="103"/>
      <c r="JPG32" s="103"/>
      <c r="JPH32" s="103"/>
      <c r="JPI32" s="103"/>
      <c r="JPJ32" s="103"/>
      <c r="JPK32" s="103"/>
      <c r="JPL32" s="103"/>
      <c r="JPM32" s="103"/>
      <c r="JPN32" s="103"/>
      <c r="JPO32" s="103"/>
      <c r="JPP32" s="103"/>
      <c r="JPQ32" s="103"/>
      <c r="JPR32" s="103"/>
      <c r="JPS32" s="103"/>
      <c r="JPT32" s="103"/>
      <c r="JPU32" s="103"/>
      <c r="JPV32" s="103"/>
      <c r="JPW32" s="103"/>
      <c r="JPX32" s="103"/>
      <c r="JPY32" s="103"/>
      <c r="JPZ32" s="103"/>
      <c r="JQA32" s="103"/>
      <c r="JQB32" s="103"/>
      <c r="JQC32" s="103"/>
      <c r="JQD32" s="103"/>
      <c r="JQE32" s="103"/>
      <c r="JQF32" s="103"/>
      <c r="JQG32" s="103"/>
      <c r="JQH32" s="103"/>
      <c r="JQI32" s="103"/>
      <c r="JQJ32" s="103"/>
      <c r="JQK32" s="103"/>
      <c r="JQL32" s="103"/>
      <c r="JQM32" s="103"/>
      <c r="JQN32" s="103"/>
      <c r="JQO32" s="103"/>
      <c r="JQP32" s="103"/>
      <c r="JQQ32" s="103"/>
      <c r="JQR32" s="103"/>
      <c r="JQS32" s="103"/>
      <c r="JQT32" s="103"/>
      <c r="JQU32" s="103"/>
      <c r="JQV32" s="103"/>
      <c r="JQW32" s="103"/>
      <c r="JQX32" s="103"/>
      <c r="JQY32" s="103"/>
      <c r="JQZ32" s="103"/>
      <c r="JRA32" s="103"/>
      <c r="JRB32" s="103"/>
      <c r="JRC32" s="103"/>
      <c r="JRD32" s="103"/>
      <c r="JRE32" s="103"/>
      <c r="JRF32" s="103"/>
      <c r="JRG32" s="103"/>
      <c r="JRH32" s="103"/>
      <c r="JRI32" s="103"/>
      <c r="JRJ32" s="103"/>
      <c r="JRK32" s="103"/>
      <c r="JRL32" s="103"/>
      <c r="JRM32" s="103"/>
      <c r="JRN32" s="103"/>
      <c r="JRO32" s="103"/>
      <c r="JRP32" s="103"/>
      <c r="JRQ32" s="103"/>
      <c r="JRR32" s="103"/>
      <c r="JRS32" s="103"/>
      <c r="JRT32" s="103"/>
      <c r="JRU32" s="103"/>
      <c r="JRV32" s="103"/>
      <c r="JRW32" s="103"/>
      <c r="JRX32" s="103"/>
      <c r="JRY32" s="103"/>
      <c r="JRZ32" s="103"/>
      <c r="JSA32" s="103"/>
      <c r="JSB32" s="103"/>
      <c r="JSC32" s="103"/>
      <c r="JSD32" s="103"/>
      <c r="JSE32" s="103"/>
      <c r="JSF32" s="103"/>
      <c r="JSG32" s="103"/>
      <c r="JSH32" s="103"/>
      <c r="JSI32" s="103"/>
      <c r="JSJ32" s="103"/>
      <c r="JSK32" s="103"/>
      <c r="JSL32" s="103"/>
      <c r="JSM32" s="103"/>
      <c r="JSN32" s="103"/>
      <c r="JSO32" s="103"/>
      <c r="JSP32" s="103"/>
      <c r="JSQ32" s="103"/>
      <c r="JSR32" s="103"/>
      <c r="JSS32" s="103"/>
      <c r="JST32" s="103"/>
      <c r="JSU32" s="103"/>
      <c r="JSV32" s="103"/>
      <c r="JSW32" s="103"/>
      <c r="JSX32" s="103"/>
      <c r="JSY32" s="103"/>
      <c r="JSZ32" s="103"/>
      <c r="JTA32" s="103"/>
      <c r="JTB32" s="103"/>
      <c r="JTC32" s="103"/>
      <c r="JTD32" s="103"/>
      <c r="JTE32" s="103"/>
      <c r="JTF32" s="103"/>
      <c r="JTG32" s="103"/>
      <c r="JTH32" s="103"/>
      <c r="JTI32" s="103"/>
      <c r="JTJ32" s="103"/>
      <c r="JTK32" s="103"/>
      <c r="JTL32" s="103"/>
      <c r="JTM32" s="103"/>
      <c r="JTN32" s="103"/>
      <c r="JTO32" s="103"/>
      <c r="JTP32" s="103"/>
      <c r="JTQ32" s="103"/>
      <c r="JTR32" s="103"/>
      <c r="JTS32" s="103"/>
      <c r="JTT32" s="103"/>
      <c r="JTU32" s="103"/>
      <c r="JTV32" s="103"/>
      <c r="JTW32" s="103"/>
      <c r="JTX32" s="103"/>
      <c r="JTY32" s="103"/>
      <c r="JTZ32" s="103"/>
      <c r="JUA32" s="103"/>
      <c r="JUB32" s="103"/>
      <c r="JUC32" s="103"/>
      <c r="JUD32" s="103"/>
      <c r="JUE32" s="103"/>
      <c r="JUF32" s="103"/>
      <c r="JUG32" s="103"/>
      <c r="JUH32" s="103"/>
      <c r="JUI32" s="103"/>
      <c r="JUJ32" s="103"/>
      <c r="JUK32" s="103"/>
      <c r="JUL32" s="103"/>
      <c r="JUM32" s="103"/>
      <c r="JUN32" s="103"/>
      <c r="JUO32" s="103"/>
      <c r="JUP32" s="103"/>
      <c r="JUQ32" s="103"/>
      <c r="JUR32" s="103"/>
      <c r="JUS32" s="103"/>
      <c r="JUT32" s="103"/>
      <c r="JUU32" s="103"/>
      <c r="JUV32" s="103"/>
      <c r="JUW32" s="103"/>
      <c r="JUX32" s="103"/>
      <c r="JUY32" s="103"/>
      <c r="JUZ32" s="103"/>
      <c r="JVA32" s="103"/>
      <c r="JVB32" s="103"/>
      <c r="JVC32" s="103"/>
      <c r="JVD32" s="103"/>
      <c r="JVE32" s="103"/>
      <c r="JVF32" s="103"/>
      <c r="JVG32" s="103"/>
      <c r="JVH32" s="103"/>
      <c r="JVI32" s="103"/>
      <c r="JVJ32" s="103"/>
      <c r="JVK32" s="103"/>
      <c r="JVL32" s="103"/>
      <c r="JVM32" s="103"/>
      <c r="JVN32" s="103"/>
      <c r="JVO32" s="103"/>
      <c r="JVP32" s="103"/>
      <c r="JVQ32" s="103"/>
      <c r="JVR32" s="103"/>
      <c r="JVS32" s="103"/>
      <c r="JVT32" s="103"/>
      <c r="JVU32" s="103"/>
      <c r="JVV32" s="103"/>
      <c r="JVW32" s="103"/>
      <c r="JVX32" s="103"/>
      <c r="JVY32" s="103"/>
      <c r="JVZ32" s="103"/>
      <c r="JWA32" s="103"/>
      <c r="JWB32" s="103"/>
      <c r="JWC32" s="103"/>
      <c r="JWD32" s="103"/>
      <c r="JWE32" s="103"/>
      <c r="JWF32" s="103"/>
      <c r="JWG32" s="103"/>
      <c r="JWH32" s="103"/>
      <c r="JWI32" s="103"/>
      <c r="JWJ32" s="103"/>
      <c r="JWK32" s="103"/>
      <c r="JWL32" s="103"/>
      <c r="JWM32" s="103"/>
      <c r="JWN32" s="103"/>
      <c r="JWO32" s="103"/>
      <c r="JWP32" s="103"/>
      <c r="JWQ32" s="103"/>
      <c r="JWR32" s="103"/>
      <c r="JWS32" s="103"/>
      <c r="JWT32" s="103"/>
      <c r="JWU32" s="103"/>
      <c r="JWV32" s="103"/>
      <c r="JWW32" s="103"/>
      <c r="JWX32" s="103"/>
      <c r="JWY32" s="103"/>
      <c r="JWZ32" s="103"/>
      <c r="JXA32" s="103"/>
      <c r="JXB32" s="103"/>
      <c r="JXC32" s="103"/>
      <c r="JXD32" s="103"/>
      <c r="JXE32" s="103"/>
      <c r="JXF32" s="103"/>
      <c r="JXG32" s="103"/>
      <c r="JXH32" s="103"/>
      <c r="JXI32" s="103"/>
      <c r="JXJ32" s="103"/>
      <c r="JXK32" s="103"/>
      <c r="JXL32" s="103"/>
      <c r="JXM32" s="103"/>
      <c r="JXN32" s="103"/>
      <c r="JXO32" s="103"/>
      <c r="JXP32" s="103"/>
      <c r="JXQ32" s="103"/>
      <c r="JXR32" s="103"/>
      <c r="JXS32" s="103"/>
      <c r="JXT32" s="103"/>
      <c r="JXU32" s="103"/>
      <c r="JXV32" s="103"/>
      <c r="JXW32" s="103"/>
      <c r="JXX32" s="103"/>
      <c r="JXY32" s="103"/>
      <c r="JXZ32" s="103"/>
      <c r="JYA32" s="103"/>
      <c r="JYB32" s="103"/>
      <c r="JYC32" s="103"/>
      <c r="JYD32" s="103"/>
      <c r="JYE32" s="103"/>
      <c r="JYF32" s="103"/>
      <c r="JYG32" s="103"/>
      <c r="JYH32" s="103"/>
      <c r="JYI32" s="103"/>
      <c r="JYJ32" s="103"/>
      <c r="JYK32" s="103"/>
      <c r="JYL32" s="103"/>
      <c r="JYM32" s="103"/>
      <c r="JYN32" s="103"/>
      <c r="JYO32" s="103"/>
      <c r="JYP32" s="103"/>
      <c r="JYQ32" s="103"/>
      <c r="JYR32" s="103"/>
      <c r="JYS32" s="103"/>
      <c r="JYT32" s="103"/>
      <c r="JYU32" s="103"/>
      <c r="JYV32" s="103"/>
      <c r="JYW32" s="103"/>
      <c r="JYX32" s="103"/>
      <c r="JYY32" s="103"/>
      <c r="JYZ32" s="103"/>
      <c r="JZA32" s="103"/>
      <c r="JZB32" s="103"/>
      <c r="JZC32" s="103"/>
      <c r="JZD32" s="103"/>
      <c r="JZE32" s="103"/>
      <c r="JZF32" s="103"/>
      <c r="JZG32" s="103"/>
      <c r="JZH32" s="103"/>
      <c r="JZI32" s="103"/>
      <c r="JZJ32" s="103"/>
      <c r="JZK32" s="103"/>
      <c r="JZL32" s="103"/>
      <c r="JZM32" s="103"/>
      <c r="JZN32" s="103"/>
      <c r="JZO32" s="103"/>
      <c r="JZP32" s="103"/>
      <c r="JZQ32" s="103"/>
      <c r="JZR32" s="103"/>
      <c r="JZS32" s="103"/>
      <c r="JZT32" s="103"/>
      <c r="JZU32" s="103"/>
      <c r="JZV32" s="103"/>
      <c r="JZW32" s="103"/>
      <c r="JZX32" s="103"/>
      <c r="JZY32" s="103"/>
      <c r="JZZ32" s="103"/>
      <c r="KAA32" s="103"/>
      <c r="KAB32" s="103"/>
      <c r="KAC32" s="103"/>
      <c r="KAD32" s="103"/>
      <c r="KAE32" s="103"/>
      <c r="KAF32" s="103"/>
      <c r="KAG32" s="103"/>
      <c r="KAH32" s="103"/>
      <c r="KAI32" s="103"/>
      <c r="KAJ32" s="103"/>
      <c r="KAK32" s="103"/>
      <c r="KAL32" s="103"/>
      <c r="KAM32" s="103"/>
      <c r="KAN32" s="103"/>
      <c r="KAO32" s="103"/>
      <c r="KAP32" s="103"/>
      <c r="KAQ32" s="103"/>
      <c r="KAR32" s="103"/>
      <c r="KAS32" s="103"/>
      <c r="KAT32" s="103"/>
      <c r="KAU32" s="103"/>
      <c r="KAV32" s="103"/>
      <c r="KAW32" s="103"/>
      <c r="KAX32" s="103"/>
      <c r="KAY32" s="103"/>
      <c r="KAZ32" s="103"/>
      <c r="KBA32" s="103"/>
      <c r="KBB32" s="103"/>
      <c r="KBC32" s="103"/>
      <c r="KBD32" s="103"/>
      <c r="KBE32" s="103"/>
      <c r="KBF32" s="103"/>
      <c r="KBG32" s="103"/>
      <c r="KBH32" s="103"/>
      <c r="KBI32" s="103"/>
      <c r="KBJ32" s="103"/>
      <c r="KBK32" s="103"/>
      <c r="KBL32" s="103"/>
      <c r="KBM32" s="103"/>
      <c r="KBN32" s="103"/>
      <c r="KBO32" s="103"/>
      <c r="KBP32" s="103"/>
      <c r="KBQ32" s="103"/>
      <c r="KBR32" s="103"/>
      <c r="KBS32" s="103"/>
      <c r="KBT32" s="103"/>
      <c r="KBU32" s="103"/>
      <c r="KBV32" s="103"/>
      <c r="KBW32" s="103"/>
      <c r="KBX32" s="103"/>
      <c r="KBY32" s="103"/>
      <c r="KBZ32" s="103"/>
      <c r="KCA32" s="103"/>
      <c r="KCB32" s="103"/>
      <c r="KCC32" s="103"/>
      <c r="KCD32" s="103"/>
      <c r="KCE32" s="103"/>
      <c r="KCF32" s="103"/>
      <c r="KCG32" s="103"/>
      <c r="KCH32" s="103"/>
      <c r="KCI32" s="103"/>
      <c r="KCJ32" s="103"/>
      <c r="KCK32" s="103"/>
      <c r="KCL32" s="103"/>
      <c r="KCM32" s="103"/>
      <c r="KCN32" s="103"/>
      <c r="KCO32" s="103"/>
      <c r="KCP32" s="103"/>
      <c r="KCQ32" s="103"/>
      <c r="KCR32" s="103"/>
      <c r="KCS32" s="103"/>
      <c r="KCT32" s="103"/>
      <c r="KCU32" s="103"/>
      <c r="KCV32" s="103"/>
      <c r="KCW32" s="103"/>
      <c r="KCX32" s="103"/>
      <c r="KCY32" s="103"/>
      <c r="KCZ32" s="103"/>
      <c r="KDA32" s="103"/>
      <c r="KDB32" s="103"/>
      <c r="KDC32" s="103"/>
      <c r="KDD32" s="103"/>
      <c r="KDE32" s="103"/>
      <c r="KDF32" s="103"/>
      <c r="KDG32" s="103"/>
      <c r="KDH32" s="103"/>
      <c r="KDI32" s="103"/>
      <c r="KDJ32" s="103"/>
      <c r="KDK32" s="103"/>
      <c r="KDL32" s="103"/>
      <c r="KDM32" s="103"/>
      <c r="KDN32" s="103"/>
      <c r="KDO32" s="103"/>
      <c r="KDP32" s="103"/>
      <c r="KDQ32" s="103"/>
      <c r="KDR32" s="103"/>
      <c r="KDS32" s="103"/>
      <c r="KDT32" s="103"/>
      <c r="KDU32" s="103"/>
      <c r="KDV32" s="103"/>
      <c r="KDW32" s="103"/>
      <c r="KDX32" s="103"/>
      <c r="KDY32" s="103"/>
      <c r="KDZ32" s="103"/>
      <c r="KEA32" s="103"/>
      <c r="KEB32" s="103"/>
      <c r="KEC32" s="103"/>
      <c r="KED32" s="103"/>
      <c r="KEE32" s="103"/>
      <c r="KEF32" s="103"/>
      <c r="KEG32" s="103"/>
      <c r="KEH32" s="103"/>
      <c r="KEI32" s="103"/>
      <c r="KEJ32" s="103"/>
      <c r="KEK32" s="103"/>
      <c r="KEL32" s="103"/>
      <c r="KEM32" s="103"/>
      <c r="KEN32" s="103"/>
      <c r="KEO32" s="103"/>
      <c r="KEP32" s="103"/>
      <c r="KEQ32" s="103"/>
      <c r="KER32" s="103"/>
      <c r="KES32" s="103"/>
      <c r="KET32" s="103"/>
      <c r="KEU32" s="103"/>
      <c r="KEV32" s="103"/>
      <c r="KEW32" s="103"/>
      <c r="KEX32" s="103"/>
      <c r="KEY32" s="103"/>
      <c r="KEZ32" s="103"/>
      <c r="KFA32" s="103"/>
      <c r="KFB32" s="103"/>
      <c r="KFC32" s="103"/>
      <c r="KFD32" s="103"/>
      <c r="KFE32" s="103"/>
      <c r="KFF32" s="103"/>
      <c r="KFG32" s="103"/>
      <c r="KFH32" s="103"/>
      <c r="KFI32" s="103"/>
      <c r="KFJ32" s="103"/>
      <c r="KFK32" s="103"/>
      <c r="KFL32" s="103"/>
      <c r="KFM32" s="103"/>
      <c r="KFN32" s="103"/>
      <c r="KFO32" s="103"/>
      <c r="KFP32" s="103"/>
      <c r="KFQ32" s="103"/>
      <c r="KFR32" s="103"/>
      <c r="KFS32" s="103"/>
      <c r="KFT32" s="103"/>
      <c r="KFU32" s="103"/>
      <c r="KFV32" s="103"/>
      <c r="KFW32" s="103"/>
      <c r="KFX32" s="103"/>
      <c r="KFY32" s="103"/>
      <c r="KFZ32" s="103"/>
      <c r="KGA32" s="103"/>
      <c r="KGB32" s="103"/>
      <c r="KGC32" s="103"/>
      <c r="KGD32" s="103"/>
      <c r="KGE32" s="103"/>
      <c r="KGF32" s="103"/>
      <c r="KGG32" s="103"/>
      <c r="KGH32" s="103"/>
      <c r="KGI32" s="103"/>
      <c r="KGJ32" s="103"/>
      <c r="KGK32" s="103"/>
      <c r="KGL32" s="103"/>
      <c r="KGM32" s="103"/>
      <c r="KGN32" s="103"/>
      <c r="KGO32" s="103"/>
      <c r="KGP32" s="103"/>
      <c r="KGQ32" s="103"/>
      <c r="KGR32" s="103"/>
      <c r="KGS32" s="103"/>
      <c r="KGT32" s="103"/>
      <c r="KGU32" s="103"/>
      <c r="KGV32" s="103"/>
      <c r="KGW32" s="103"/>
      <c r="KGX32" s="103"/>
      <c r="KGY32" s="103"/>
      <c r="KGZ32" s="103"/>
      <c r="KHA32" s="103"/>
      <c r="KHB32" s="103"/>
      <c r="KHC32" s="103"/>
      <c r="KHD32" s="103"/>
      <c r="KHE32" s="103"/>
      <c r="KHF32" s="103"/>
      <c r="KHG32" s="103"/>
      <c r="KHH32" s="103"/>
      <c r="KHI32" s="103"/>
      <c r="KHJ32" s="103"/>
      <c r="KHK32" s="103"/>
      <c r="KHL32" s="103"/>
      <c r="KHM32" s="103"/>
      <c r="KHN32" s="103"/>
      <c r="KHO32" s="103"/>
      <c r="KHP32" s="103"/>
      <c r="KHQ32" s="103"/>
      <c r="KHR32" s="103"/>
      <c r="KHS32" s="103"/>
      <c r="KHT32" s="103"/>
      <c r="KHU32" s="103"/>
      <c r="KHV32" s="103"/>
      <c r="KHW32" s="103"/>
      <c r="KHX32" s="103"/>
      <c r="KHY32" s="103"/>
      <c r="KHZ32" s="103"/>
      <c r="KIA32" s="103"/>
      <c r="KIB32" s="103"/>
      <c r="KIC32" s="103"/>
      <c r="KID32" s="103"/>
      <c r="KIE32" s="103"/>
      <c r="KIF32" s="103"/>
      <c r="KIG32" s="103"/>
      <c r="KIH32" s="103"/>
      <c r="KII32" s="103"/>
      <c r="KIJ32" s="103"/>
      <c r="KIK32" s="103"/>
      <c r="KIL32" s="103"/>
      <c r="KIM32" s="103"/>
      <c r="KIN32" s="103"/>
      <c r="KIO32" s="103"/>
      <c r="KIP32" s="103"/>
      <c r="KIQ32" s="103"/>
      <c r="KIR32" s="103"/>
      <c r="KIS32" s="103"/>
      <c r="KIT32" s="103"/>
      <c r="KIU32" s="103"/>
      <c r="KIV32" s="103"/>
      <c r="KIW32" s="103"/>
      <c r="KIX32" s="103"/>
      <c r="KIY32" s="103"/>
      <c r="KIZ32" s="103"/>
      <c r="KJA32" s="103"/>
      <c r="KJB32" s="103"/>
      <c r="KJC32" s="103"/>
      <c r="KJD32" s="103"/>
      <c r="KJE32" s="103"/>
      <c r="KJF32" s="103"/>
      <c r="KJG32" s="103"/>
      <c r="KJH32" s="103"/>
      <c r="KJI32" s="103"/>
      <c r="KJJ32" s="103"/>
      <c r="KJK32" s="103"/>
      <c r="KJL32" s="103"/>
      <c r="KJM32" s="103"/>
      <c r="KJN32" s="103"/>
      <c r="KJO32" s="103"/>
      <c r="KJP32" s="103"/>
      <c r="KJQ32" s="103"/>
      <c r="KJR32" s="103"/>
      <c r="KJS32" s="103"/>
      <c r="KJT32" s="103"/>
      <c r="KJU32" s="103"/>
      <c r="KJV32" s="103"/>
      <c r="KJW32" s="103"/>
      <c r="KJX32" s="103"/>
      <c r="KJY32" s="103"/>
      <c r="KJZ32" s="103"/>
      <c r="KKA32" s="103"/>
      <c r="KKB32" s="103"/>
      <c r="KKC32" s="103"/>
      <c r="KKD32" s="103"/>
      <c r="KKE32" s="103"/>
      <c r="KKF32" s="103"/>
      <c r="KKG32" s="103"/>
      <c r="KKH32" s="103"/>
      <c r="KKI32" s="103"/>
      <c r="KKJ32" s="103"/>
      <c r="KKK32" s="103"/>
      <c r="KKL32" s="103"/>
      <c r="KKM32" s="103"/>
      <c r="KKN32" s="103"/>
      <c r="KKO32" s="103"/>
      <c r="KKP32" s="103"/>
      <c r="KKQ32" s="103"/>
      <c r="KKR32" s="103"/>
      <c r="KKS32" s="103"/>
      <c r="KKT32" s="103"/>
      <c r="KKU32" s="103"/>
      <c r="KKV32" s="103"/>
      <c r="KKW32" s="103"/>
      <c r="KKX32" s="103"/>
      <c r="KKY32" s="103"/>
      <c r="KKZ32" s="103"/>
      <c r="KLA32" s="103"/>
      <c r="KLB32" s="103"/>
      <c r="KLC32" s="103"/>
      <c r="KLD32" s="103"/>
      <c r="KLE32" s="103"/>
      <c r="KLF32" s="103"/>
      <c r="KLG32" s="103"/>
      <c r="KLH32" s="103"/>
      <c r="KLI32" s="103"/>
      <c r="KLJ32" s="103"/>
      <c r="KLK32" s="103"/>
      <c r="KLL32" s="103"/>
      <c r="KLM32" s="103"/>
      <c r="KLN32" s="103"/>
      <c r="KLO32" s="103"/>
      <c r="KLP32" s="103"/>
      <c r="KLQ32" s="103"/>
      <c r="KLR32" s="103"/>
      <c r="KLS32" s="103"/>
      <c r="KLT32" s="103"/>
      <c r="KLU32" s="103"/>
      <c r="KLV32" s="103"/>
      <c r="KLW32" s="103"/>
      <c r="KLX32" s="103"/>
      <c r="KLY32" s="103"/>
      <c r="KLZ32" s="103"/>
      <c r="KMA32" s="103"/>
      <c r="KMB32" s="103"/>
      <c r="KMC32" s="103"/>
      <c r="KMD32" s="103"/>
      <c r="KME32" s="103"/>
      <c r="KMF32" s="103"/>
      <c r="KMG32" s="103"/>
      <c r="KMH32" s="103"/>
      <c r="KMI32" s="103"/>
      <c r="KMJ32" s="103"/>
      <c r="KMK32" s="103"/>
      <c r="KML32" s="103"/>
      <c r="KMM32" s="103"/>
      <c r="KMN32" s="103"/>
      <c r="KMO32" s="103"/>
      <c r="KMP32" s="103"/>
      <c r="KMQ32" s="103"/>
      <c r="KMR32" s="103"/>
      <c r="KMS32" s="103"/>
      <c r="KMT32" s="103"/>
      <c r="KMU32" s="103"/>
      <c r="KMV32" s="103"/>
      <c r="KMW32" s="103"/>
      <c r="KMX32" s="103"/>
      <c r="KMY32" s="103"/>
      <c r="KMZ32" s="103"/>
      <c r="KNA32" s="103"/>
      <c r="KNB32" s="103"/>
      <c r="KNC32" s="103"/>
      <c r="KND32" s="103"/>
      <c r="KNE32" s="103"/>
      <c r="KNF32" s="103"/>
      <c r="KNG32" s="103"/>
      <c r="KNH32" s="103"/>
      <c r="KNI32" s="103"/>
      <c r="KNJ32" s="103"/>
      <c r="KNK32" s="103"/>
      <c r="KNL32" s="103"/>
      <c r="KNM32" s="103"/>
      <c r="KNN32" s="103"/>
      <c r="KNO32" s="103"/>
      <c r="KNP32" s="103"/>
      <c r="KNQ32" s="103"/>
      <c r="KNR32" s="103"/>
      <c r="KNS32" s="103"/>
      <c r="KNT32" s="103"/>
      <c r="KNU32" s="103"/>
      <c r="KNV32" s="103"/>
      <c r="KNW32" s="103"/>
      <c r="KNX32" s="103"/>
      <c r="KNY32" s="103"/>
      <c r="KNZ32" s="103"/>
      <c r="KOA32" s="103"/>
      <c r="KOB32" s="103"/>
      <c r="KOC32" s="103"/>
      <c r="KOD32" s="103"/>
      <c r="KOE32" s="103"/>
      <c r="KOF32" s="103"/>
      <c r="KOG32" s="103"/>
      <c r="KOH32" s="103"/>
      <c r="KOI32" s="103"/>
      <c r="KOJ32" s="103"/>
      <c r="KOK32" s="103"/>
      <c r="KOL32" s="103"/>
      <c r="KOM32" s="103"/>
      <c r="KON32" s="103"/>
      <c r="KOO32" s="103"/>
      <c r="KOP32" s="103"/>
      <c r="KOQ32" s="103"/>
      <c r="KOR32" s="103"/>
      <c r="KOS32" s="103"/>
      <c r="KOT32" s="103"/>
      <c r="KOU32" s="103"/>
      <c r="KOV32" s="103"/>
      <c r="KOW32" s="103"/>
      <c r="KOX32" s="103"/>
      <c r="KOY32" s="103"/>
      <c r="KOZ32" s="103"/>
      <c r="KPA32" s="103"/>
      <c r="KPB32" s="103"/>
      <c r="KPC32" s="103"/>
      <c r="KPD32" s="103"/>
      <c r="KPE32" s="103"/>
      <c r="KPF32" s="103"/>
      <c r="KPG32" s="103"/>
      <c r="KPH32" s="103"/>
      <c r="KPI32" s="103"/>
      <c r="KPJ32" s="103"/>
      <c r="KPK32" s="103"/>
      <c r="KPL32" s="103"/>
      <c r="KPM32" s="103"/>
      <c r="KPN32" s="103"/>
      <c r="KPO32" s="103"/>
      <c r="KPP32" s="103"/>
      <c r="KPQ32" s="103"/>
      <c r="KPR32" s="103"/>
      <c r="KPS32" s="103"/>
      <c r="KPT32" s="103"/>
      <c r="KPU32" s="103"/>
      <c r="KPV32" s="103"/>
      <c r="KPW32" s="103"/>
      <c r="KPX32" s="103"/>
      <c r="KPY32" s="103"/>
      <c r="KPZ32" s="103"/>
      <c r="KQA32" s="103"/>
      <c r="KQB32" s="103"/>
      <c r="KQC32" s="103"/>
      <c r="KQD32" s="103"/>
      <c r="KQE32" s="103"/>
      <c r="KQF32" s="103"/>
      <c r="KQG32" s="103"/>
      <c r="KQH32" s="103"/>
      <c r="KQI32" s="103"/>
      <c r="KQJ32" s="103"/>
      <c r="KQK32" s="103"/>
      <c r="KQL32" s="103"/>
      <c r="KQM32" s="103"/>
      <c r="KQN32" s="103"/>
      <c r="KQO32" s="103"/>
      <c r="KQP32" s="103"/>
      <c r="KQQ32" s="103"/>
      <c r="KQR32" s="103"/>
      <c r="KQS32" s="103"/>
      <c r="KQT32" s="103"/>
      <c r="KQU32" s="103"/>
      <c r="KQV32" s="103"/>
      <c r="KQW32" s="103"/>
      <c r="KQX32" s="103"/>
      <c r="KQY32" s="103"/>
      <c r="KQZ32" s="103"/>
      <c r="KRA32" s="103"/>
      <c r="KRB32" s="103"/>
      <c r="KRC32" s="103"/>
      <c r="KRD32" s="103"/>
      <c r="KRE32" s="103"/>
      <c r="KRF32" s="103"/>
      <c r="KRG32" s="103"/>
      <c r="KRH32" s="103"/>
      <c r="KRI32" s="103"/>
      <c r="KRJ32" s="103"/>
      <c r="KRK32" s="103"/>
      <c r="KRL32" s="103"/>
      <c r="KRM32" s="103"/>
      <c r="KRN32" s="103"/>
      <c r="KRO32" s="103"/>
      <c r="KRP32" s="103"/>
      <c r="KRQ32" s="103"/>
      <c r="KRR32" s="103"/>
      <c r="KRS32" s="103"/>
      <c r="KRT32" s="103"/>
      <c r="KRU32" s="103"/>
      <c r="KRV32" s="103"/>
      <c r="KRW32" s="103"/>
      <c r="KRX32" s="103"/>
      <c r="KRY32" s="103"/>
      <c r="KRZ32" s="103"/>
      <c r="KSA32" s="103"/>
      <c r="KSB32" s="103"/>
      <c r="KSC32" s="103"/>
      <c r="KSD32" s="103"/>
      <c r="KSE32" s="103"/>
      <c r="KSF32" s="103"/>
      <c r="KSG32" s="103"/>
      <c r="KSH32" s="103"/>
      <c r="KSI32" s="103"/>
      <c r="KSJ32" s="103"/>
      <c r="KSK32" s="103"/>
      <c r="KSL32" s="103"/>
      <c r="KSM32" s="103"/>
      <c r="KSN32" s="103"/>
      <c r="KSO32" s="103"/>
      <c r="KSP32" s="103"/>
      <c r="KSQ32" s="103"/>
      <c r="KSR32" s="103"/>
      <c r="KSS32" s="103"/>
      <c r="KST32" s="103"/>
      <c r="KSU32" s="103"/>
      <c r="KSV32" s="103"/>
      <c r="KSW32" s="103"/>
      <c r="KSX32" s="103"/>
      <c r="KSY32" s="103"/>
      <c r="KSZ32" s="103"/>
      <c r="KTA32" s="103"/>
      <c r="KTB32" s="103"/>
      <c r="KTC32" s="103"/>
      <c r="KTD32" s="103"/>
      <c r="KTE32" s="103"/>
      <c r="KTF32" s="103"/>
      <c r="KTG32" s="103"/>
      <c r="KTH32" s="103"/>
      <c r="KTI32" s="103"/>
      <c r="KTJ32" s="103"/>
      <c r="KTK32" s="103"/>
      <c r="KTL32" s="103"/>
      <c r="KTM32" s="103"/>
      <c r="KTN32" s="103"/>
      <c r="KTO32" s="103"/>
      <c r="KTP32" s="103"/>
      <c r="KTQ32" s="103"/>
      <c r="KTR32" s="103"/>
      <c r="KTS32" s="103"/>
      <c r="KTT32" s="103"/>
      <c r="KTU32" s="103"/>
      <c r="KTV32" s="103"/>
      <c r="KTW32" s="103"/>
      <c r="KTX32" s="103"/>
      <c r="KTY32" s="103"/>
      <c r="KTZ32" s="103"/>
      <c r="KUA32" s="103"/>
      <c r="KUB32" s="103"/>
      <c r="KUC32" s="103"/>
      <c r="KUD32" s="103"/>
      <c r="KUE32" s="103"/>
      <c r="KUF32" s="103"/>
      <c r="KUG32" s="103"/>
      <c r="KUH32" s="103"/>
      <c r="KUI32" s="103"/>
      <c r="KUJ32" s="103"/>
      <c r="KUK32" s="103"/>
      <c r="KUL32" s="103"/>
      <c r="KUM32" s="103"/>
      <c r="KUN32" s="103"/>
      <c r="KUO32" s="103"/>
      <c r="KUP32" s="103"/>
      <c r="KUQ32" s="103"/>
      <c r="KUR32" s="103"/>
      <c r="KUS32" s="103"/>
      <c r="KUT32" s="103"/>
      <c r="KUU32" s="103"/>
      <c r="KUV32" s="103"/>
      <c r="KUW32" s="103"/>
      <c r="KUX32" s="103"/>
      <c r="KUY32" s="103"/>
      <c r="KUZ32" s="103"/>
      <c r="KVA32" s="103"/>
      <c r="KVB32" s="103"/>
      <c r="KVC32" s="103"/>
      <c r="KVD32" s="103"/>
      <c r="KVE32" s="103"/>
      <c r="KVF32" s="103"/>
      <c r="KVG32" s="103"/>
      <c r="KVH32" s="103"/>
      <c r="KVI32" s="103"/>
      <c r="KVJ32" s="103"/>
      <c r="KVK32" s="103"/>
      <c r="KVL32" s="103"/>
      <c r="KVM32" s="103"/>
      <c r="KVN32" s="103"/>
      <c r="KVO32" s="103"/>
      <c r="KVP32" s="103"/>
      <c r="KVQ32" s="103"/>
      <c r="KVR32" s="103"/>
      <c r="KVS32" s="103"/>
      <c r="KVT32" s="103"/>
      <c r="KVU32" s="103"/>
      <c r="KVV32" s="103"/>
      <c r="KVW32" s="103"/>
      <c r="KVX32" s="103"/>
      <c r="KVY32" s="103"/>
      <c r="KVZ32" s="103"/>
      <c r="KWA32" s="103"/>
      <c r="KWB32" s="103"/>
      <c r="KWC32" s="103"/>
      <c r="KWD32" s="103"/>
      <c r="KWE32" s="103"/>
      <c r="KWF32" s="103"/>
      <c r="KWG32" s="103"/>
      <c r="KWH32" s="103"/>
      <c r="KWI32" s="103"/>
      <c r="KWJ32" s="103"/>
      <c r="KWK32" s="103"/>
      <c r="KWL32" s="103"/>
      <c r="KWM32" s="103"/>
      <c r="KWN32" s="103"/>
      <c r="KWO32" s="103"/>
      <c r="KWP32" s="103"/>
      <c r="KWQ32" s="103"/>
      <c r="KWR32" s="103"/>
      <c r="KWS32" s="103"/>
      <c r="KWT32" s="103"/>
      <c r="KWU32" s="103"/>
      <c r="KWV32" s="103"/>
      <c r="KWW32" s="103"/>
      <c r="KWX32" s="103"/>
      <c r="KWY32" s="103"/>
      <c r="KWZ32" s="103"/>
      <c r="KXA32" s="103"/>
      <c r="KXB32" s="103"/>
      <c r="KXC32" s="103"/>
      <c r="KXD32" s="103"/>
      <c r="KXE32" s="103"/>
      <c r="KXF32" s="103"/>
      <c r="KXG32" s="103"/>
      <c r="KXH32" s="103"/>
      <c r="KXI32" s="103"/>
      <c r="KXJ32" s="103"/>
      <c r="KXK32" s="103"/>
      <c r="KXL32" s="103"/>
      <c r="KXM32" s="103"/>
      <c r="KXN32" s="103"/>
      <c r="KXO32" s="103"/>
      <c r="KXP32" s="103"/>
      <c r="KXQ32" s="103"/>
      <c r="KXR32" s="103"/>
      <c r="KXS32" s="103"/>
      <c r="KXT32" s="103"/>
      <c r="KXU32" s="103"/>
      <c r="KXV32" s="103"/>
      <c r="KXW32" s="103"/>
      <c r="KXX32" s="103"/>
      <c r="KXY32" s="103"/>
      <c r="KXZ32" s="103"/>
      <c r="KYA32" s="103"/>
      <c r="KYB32" s="103"/>
      <c r="KYC32" s="103"/>
      <c r="KYD32" s="103"/>
      <c r="KYE32" s="103"/>
      <c r="KYF32" s="103"/>
      <c r="KYG32" s="103"/>
      <c r="KYH32" s="103"/>
      <c r="KYI32" s="103"/>
      <c r="KYJ32" s="103"/>
      <c r="KYK32" s="103"/>
      <c r="KYL32" s="103"/>
      <c r="KYM32" s="103"/>
      <c r="KYN32" s="103"/>
      <c r="KYO32" s="103"/>
      <c r="KYP32" s="103"/>
      <c r="KYQ32" s="103"/>
      <c r="KYR32" s="103"/>
      <c r="KYS32" s="103"/>
      <c r="KYT32" s="103"/>
      <c r="KYU32" s="103"/>
      <c r="KYV32" s="103"/>
      <c r="KYW32" s="103"/>
      <c r="KYX32" s="103"/>
      <c r="KYY32" s="103"/>
      <c r="KYZ32" s="103"/>
      <c r="KZA32" s="103"/>
      <c r="KZB32" s="103"/>
      <c r="KZC32" s="103"/>
      <c r="KZD32" s="103"/>
      <c r="KZE32" s="103"/>
      <c r="KZF32" s="103"/>
      <c r="KZG32" s="103"/>
      <c r="KZH32" s="103"/>
      <c r="KZI32" s="103"/>
      <c r="KZJ32" s="103"/>
      <c r="KZK32" s="103"/>
      <c r="KZL32" s="103"/>
      <c r="KZM32" s="103"/>
      <c r="KZN32" s="103"/>
      <c r="KZO32" s="103"/>
      <c r="KZP32" s="103"/>
      <c r="KZQ32" s="103"/>
      <c r="KZR32" s="103"/>
      <c r="KZS32" s="103"/>
      <c r="KZT32" s="103"/>
      <c r="KZU32" s="103"/>
      <c r="KZV32" s="103"/>
      <c r="KZW32" s="103"/>
      <c r="KZX32" s="103"/>
      <c r="KZY32" s="103"/>
      <c r="KZZ32" s="103"/>
      <c r="LAA32" s="103"/>
      <c r="LAB32" s="103"/>
      <c r="LAC32" s="103"/>
      <c r="LAD32" s="103"/>
      <c r="LAE32" s="103"/>
      <c r="LAF32" s="103"/>
      <c r="LAG32" s="103"/>
      <c r="LAH32" s="103"/>
      <c r="LAI32" s="103"/>
      <c r="LAJ32" s="103"/>
      <c r="LAK32" s="103"/>
      <c r="LAL32" s="103"/>
      <c r="LAM32" s="103"/>
      <c r="LAN32" s="103"/>
      <c r="LAO32" s="103"/>
      <c r="LAP32" s="103"/>
      <c r="LAQ32" s="103"/>
      <c r="LAR32" s="103"/>
      <c r="LAS32" s="103"/>
      <c r="LAT32" s="103"/>
      <c r="LAU32" s="103"/>
      <c r="LAV32" s="103"/>
      <c r="LAW32" s="103"/>
      <c r="LAX32" s="103"/>
      <c r="LAY32" s="103"/>
      <c r="LAZ32" s="103"/>
      <c r="LBA32" s="103"/>
      <c r="LBB32" s="103"/>
      <c r="LBC32" s="103"/>
      <c r="LBD32" s="103"/>
      <c r="LBE32" s="103"/>
      <c r="LBF32" s="103"/>
      <c r="LBG32" s="103"/>
      <c r="LBH32" s="103"/>
      <c r="LBI32" s="103"/>
      <c r="LBJ32" s="103"/>
      <c r="LBK32" s="103"/>
      <c r="LBL32" s="103"/>
      <c r="LBM32" s="103"/>
      <c r="LBN32" s="103"/>
      <c r="LBO32" s="103"/>
      <c r="LBP32" s="103"/>
      <c r="LBQ32" s="103"/>
      <c r="LBR32" s="103"/>
      <c r="LBS32" s="103"/>
      <c r="LBT32" s="103"/>
      <c r="LBU32" s="103"/>
      <c r="LBV32" s="103"/>
      <c r="LBW32" s="103"/>
      <c r="LBX32" s="103"/>
      <c r="LBY32" s="103"/>
      <c r="LBZ32" s="103"/>
      <c r="LCA32" s="103"/>
      <c r="LCB32" s="103"/>
      <c r="LCC32" s="103"/>
      <c r="LCD32" s="103"/>
      <c r="LCE32" s="103"/>
      <c r="LCF32" s="103"/>
      <c r="LCG32" s="103"/>
      <c r="LCH32" s="103"/>
      <c r="LCI32" s="103"/>
      <c r="LCJ32" s="103"/>
      <c r="LCK32" s="103"/>
      <c r="LCL32" s="103"/>
      <c r="LCM32" s="103"/>
      <c r="LCN32" s="103"/>
      <c r="LCO32" s="103"/>
      <c r="LCP32" s="103"/>
      <c r="LCQ32" s="103"/>
      <c r="LCR32" s="103"/>
      <c r="LCS32" s="103"/>
      <c r="LCT32" s="103"/>
      <c r="LCU32" s="103"/>
      <c r="LCV32" s="103"/>
      <c r="LCW32" s="103"/>
      <c r="LCX32" s="103"/>
      <c r="LCY32" s="103"/>
      <c r="LCZ32" s="103"/>
      <c r="LDA32" s="103"/>
      <c r="LDB32" s="103"/>
      <c r="LDC32" s="103"/>
      <c r="LDD32" s="103"/>
      <c r="LDE32" s="103"/>
      <c r="LDF32" s="103"/>
      <c r="LDG32" s="103"/>
      <c r="LDH32" s="103"/>
      <c r="LDI32" s="103"/>
      <c r="LDJ32" s="103"/>
      <c r="LDK32" s="103"/>
      <c r="LDL32" s="103"/>
      <c r="LDM32" s="103"/>
      <c r="LDN32" s="103"/>
      <c r="LDO32" s="103"/>
      <c r="LDP32" s="103"/>
      <c r="LDQ32" s="103"/>
      <c r="LDR32" s="103"/>
      <c r="LDS32" s="103"/>
      <c r="LDT32" s="103"/>
      <c r="LDU32" s="103"/>
      <c r="LDV32" s="103"/>
      <c r="LDW32" s="103"/>
      <c r="LDX32" s="103"/>
      <c r="LDY32" s="103"/>
      <c r="LDZ32" s="103"/>
      <c r="LEA32" s="103"/>
      <c r="LEB32" s="103"/>
      <c r="LEC32" s="103"/>
      <c r="LED32" s="103"/>
      <c r="LEE32" s="103"/>
      <c r="LEF32" s="103"/>
      <c r="LEG32" s="103"/>
      <c r="LEH32" s="103"/>
      <c r="LEI32" s="103"/>
      <c r="LEJ32" s="103"/>
      <c r="LEK32" s="103"/>
      <c r="LEL32" s="103"/>
      <c r="LEM32" s="103"/>
      <c r="LEN32" s="103"/>
      <c r="LEO32" s="103"/>
      <c r="LEP32" s="103"/>
      <c r="LEQ32" s="103"/>
      <c r="LER32" s="103"/>
      <c r="LES32" s="103"/>
      <c r="LET32" s="103"/>
      <c r="LEU32" s="103"/>
      <c r="LEV32" s="103"/>
      <c r="LEW32" s="103"/>
      <c r="LEX32" s="103"/>
      <c r="LEY32" s="103"/>
      <c r="LEZ32" s="103"/>
      <c r="LFA32" s="103"/>
      <c r="LFB32" s="103"/>
      <c r="LFC32" s="103"/>
      <c r="LFD32" s="103"/>
      <c r="LFE32" s="103"/>
      <c r="LFF32" s="103"/>
      <c r="LFG32" s="103"/>
      <c r="LFH32" s="103"/>
      <c r="LFI32" s="103"/>
      <c r="LFJ32" s="103"/>
      <c r="LFK32" s="103"/>
      <c r="LFL32" s="103"/>
      <c r="LFM32" s="103"/>
      <c r="LFN32" s="103"/>
      <c r="LFO32" s="103"/>
      <c r="LFP32" s="103"/>
      <c r="LFQ32" s="103"/>
      <c r="LFR32" s="103"/>
      <c r="LFS32" s="103"/>
      <c r="LFT32" s="103"/>
      <c r="LFU32" s="103"/>
      <c r="LFV32" s="103"/>
      <c r="LFW32" s="103"/>
      <c r="LFX32" s="103"/>
      <c r="LFY32" s="103"/>
      <c r="LFZ32" s="103"/>
      <c r="LGA32" s="103"/>
      <c r="LGB32" s="103"/>
      <c r="LGC32" s="103"/>
      <c r="LGD32" s="103"/>
      <c r="LGE32" s="103"/>
      <c r="LGF32" s="103"/>
      <c r="LGG32" s="103"/>
      <c r="LGH32" s="103"/>
      <c r="LGI32" s="103"/>
      <c r="LGJ32" s="103"/>
      <c r="LGK32" s="103"/>
      <c r="LGL32" s="103"/>
      <c r="LGM32" s="103"/>
      <c r="LGN32" s="103"/>
      <c r="LGO32" s="103"/>
      <c r="LGP32" s="103"/>
      <c r="LGQ32" s="103"/>
      <c r="LGR32" s="103"/>
      <c r="LGS32" s="103"/>
      <c r="LGT32" s="103"/>
      <c r="LGU32" s="103"/>
      <c r="LGV32" s="103"/>
      <c r="LGW32" s="103"/>
      <c r="LGX32" s="103"/>
      <c r="LGY32" s="103"/>
      <c r="LGZ32" s="103"/>
      <c r="LHA32" s="103"/>
      <c r="LHB32" s="103"/>
      <c r="LHC32" s="103"/>
      <c r="LHD32" s="103"/>
      <c r="LHE32" s="103"/>
      <c r="LHF32" s="103"/>
      <c r="LHG32" s="103"/>
      <c r="LHH32" s="103"/>
      <c r="LHI32" s="103"/>
      <c r="LHJ32" s="103"/>
      <c r="LHK32" s="103"/>
      <c r="LHL32" s="103"/>
      <c r="LHM32" s="103"/>
      <c r="LHN32" s="103"/>
      <c r="LHO32" s="103"/>
      <c r="LHP32" s="103"/>
      <c r="LHQ32" s="103"/>
      <c r="LHR32" s="103"/>
      <c r="LHS32" s="103"/>
      <c r="LHT32" s="103"/>
      <c r="LHU32" s="103"/>
      <c r="LHV32" s="103"/>
      <c r="LHW32" s="103"/>
      <c r="LHX32" s="103"/>
      <c r="LHY32" s="103"/>
      <c r="LHZ32" s="103"/>
      <c r="LIA32" s="103"/>
      <c r="LIB32" s="103"/>
      <c r="LIC32" s="103"/>
      <c r="LID32" s="103"/>
      <c r="LIE32" s="103"/>
      <c r="LIF32" s="103"/>
      <c r="LIG32" s="103"/>
      <c r="LIH32" s="103"/>
      <c r="LII32" s="103"/>
      <c r="LIJ32" s="103"/>
      <c r="LIK32" s="103"/>
      <c r="LIL32" s="103"/>
      <c r="LIM32" s="103"/>
      <c r="LIN32" s="103"/>
      <c r="LIO32" s="103"/>
      <c r="LIP32" s="103"/>
      <c r="LIQ32" s="103"/>
      <c r="LIR32" s="103"/>
      <c r="LIS32" s="103"/>
      <c r="LIT32" s="103"/>
      <c r="LIU32" s="103"/>
      <c r="LIV32" s="103"/>
      <c r="LIW32" s="103"/>
      <c r="LIX32" s="103"/>
      <c r="LIY32" s="103"/>
      <c r="LIZ32" s="103"/>
      <c r="LJA32" s="103"/>
      <c r="LJB32" s="103"/>
      <c r="LJC32" s="103"/>
      <c r="LJD32" s="103"/>
      <c r="LJE32" s="103"/>
      <c r="LJF32" s="103"/>
      <c r="LJG32" s="103"/>
      <c r="LJH32" s="103"/>
      <c r="LJI32" s="103"/>
      <c r="LJJ32" s="103"/>
      <c r="LJK32" s="103"/>
      <c r="LJL32" s="103"/>
      <c r="LJM32" s="103"/>
      <c r="LJN32" s="103"/>
      <c r="LJO32" s="103"/>
      <c r="LJP32" s="103"/>
      <c r="LJQ32" s="103"/>
      <c r="LJR32" s="103"/>
      <c r="LJS32" s="103"/>
      <c r="LJT32" s="103"/>
      <c r="LJU32" s="103"/>
      <c r="LJV32" s="103"/>
      <c r="LJW32" s="103"/>
      <c r="LJX32" s="103"/>
      <c r="LJY32" s="103"/>
      <c r="LJZ32" s="103"/>
      <c r="LKA32" s="103"/>
      <c r="LKB32" s="103"/>
      <c r="LKC32" s="103"/>
      <c r="LKD32" s="103"/>
      <c r="LKE32" s="103"/>
      <c r="LKF32" s="103"/>
      <c r="LKG32" s="103"/>
      <c r="LKH32" s="103"/>
      <c r="LKI32" s="103"/>
      <c r="LKJ32" s="103"/>
      <c r="LKK32" s="103"/>
      <c r="LKL32" s="103"/>
      <c r="LKM32" s="103"/>
      <c r="LKN32" s="103"/>
      <c r="LKO32" s="103"/>
      <c r="LKP32" s="103"/>
      <c r="LKQ32" s="103"/>
      <c r="LKR32" s="103"/>
      <c r="LKS32" s="103"/>
      <c r="LKT32" s="103"/>
      <c r="LKU32" s="103"/>
      <c r="LKV32" s="103"/>
      <c r="LKW32" s="103"/>
      <c r="LKX32" s="103"/>
      <c r="LKY32" s="103"/>
      <c r="LKZ32" s="103"/>
      <c r="LLA32" s="103"/>
      <c r="LLB32" s="103"/>
      <c r="LLC32" s="103"/>
      <c r="LLD32" s="103"/>
      <c r="LLE32" s="103"/>
      <c r="LLF32" s="103"/>
      <c r="LLG32" s="103"/>
      <c r="LLH32" s="103"/>
      <c r="LLI32" s="103"/>
      <c r="LLJ32" s="103"/>
      <c r="LLK32" s="103"/>
      <c r="LLL32" s="103"/>
      <c r="LLM32" s="103"/>
      <c r="LLN32" s="103"/>
      <c r="LLO32" s="103"/>
      <c r="LLP32" s="103"/>
      <c r="LLQ32" s="103"/>
      <c r="LLR32" s="103"/>
      <c r="LLS32" s="103"/>
      <c r="LLT32" s="103"/>
      <c r="LLU32" s="103"/>
      <c r="LLV32" s="103"/>
      <c r="LLW32" s="103"/>
      <c r="LLX32" s="103"/>
      <c r="LLY32" s="103"/>
      <c r="LLZ32" s="103"/>
      <c r="LMA32" s="103"/>
      <c r="LMB32" s="103"/>
      <c r="LMC32" s="103"/>
      <c r="LMD32" s="103"/>
      <c r="LME32" s="103"/>
      <c r="LMF32" s="103"/>
      <c r="LMG32" s="103"/>
      <c r="LMH32" s="103"/>
      <c r="LMI32" s="103"/>
      <c r="LMJ32" s="103"/>
      <c r="LMK32" s="103"/>
      <c r="LML32" s="103"/>
      <c r="LMM32" s="103"/>
      <c r="LMN32" s="103"/>
      <c r="LMO32" s="103"/>
      <c r="LMP32" s="103"/>
      <c r="LMQ32" s="103"/>
      <c r="LMR32" s="103"/>
      <c r="LMS32" s="103"/>
      <c r="LMT32" s="103"/>
      <c r="LMU32" s="103"/>
      <c r="LMV32" s="103"/>
      <c r="LMW32" s="103"/>
      <c r="LMX32" s="103"/>
      <c r="LMY32" s="103"/>
      <c r="LMZ32" s="103"/>
      <c r="LNA32" s="103"/>
      <c r="LNB32" s="103"/>
      <c r="LNC32" s="103"/>
      <c r="LND32" s="103"/>
      <c r="LNE32" s="103"/>
      <c r="LNF32" s="103"/>
      <c r="LNG32" s="103"/>
      <c r="LNH32" s="103"/>
      <c r="LNI32" s="103"/>
      <c r="LNJ32" s="103"/>
      <c r="LNK32" s="103"/>
      <c r="LNL32" s="103"/>
      <c r="LNM32" s="103"/>
      <c r="LNN32" s="103"/>
      <c r="LNO32" s="103"/>
      <c r="LNP32" s="103"/>
      <c r="LNQ32" s="103"/>
      <c r="LNR32" s="103"/>
      <c r="LNS32" s="103"/>
      <c r="LNT32" s="103"/>
      <c r="LNU32" s="103"/>
      <c r="LNV32" s="103"/>
      <c r="LNW32" s="103"/>
      <c r="LNX32" s="103"/>
      <c r="LNY32" s="103"/>
      <c r="LNZ32" s="103"/>
      <c r="LOA32" s="103"/>
      <c r="LOB32" s="103"/>
      <c r="LOC32" s="103"/>
      <c r="LOD32" s="103"/>
      <c r="LOE32" s="103"/>
      <c r="LOF32" s="103"/>
      <c r="LOG32" s="103"/>
      <c r="LOH32" s="103"/>
      <c r="LOI32" s="103"/>
      <c r="LOJ32" s="103"/>
      <c r="LOK32" s="103"/>
      <c r="LOL32" s="103"/>
      <c r="LOM32" s="103"/>
      <c r="LON32" s="103"/>
      <c r="LOO32" s="103"/>
      <c r="LOP32" s="103"/>
      <c r="LOQ32" s="103"/>
      <c r="LOR32" s="103"/>
      <c r="LOS32" s="103"/>
      <c r="LOT32" s="103"/>
      <c r="LOU32" s="103"/>
      <c r="LOV32" s="103"/>
      <c r="LOW32" s="103"/>
      <c r="LOX32" s="103"/>
      <c r="LOY32" s="103"/>
      <c r="LOZ32" s="103"/>
      <c r="LPA32" s="103"/>
      <c r="LPB32" s="103"/>
      <c r="LPC32" s="103"/>
      <c r="LPD32" s="103"/>
      <c r="LPE32" s="103"/>
      <c r="LPF32" s="103"/>
      <c r="LPG32" s="103"/>
      <c r="LPH32" s="103"/>
      <c r="LPI32" s="103"/>
      <c r="LPJ32" s="103"/>
      <c r="LPK32" s="103"/>
      <c r="LPL32" s="103"/>
      <c r="LPM32" s="103"/>
      <c r="LPN32" s="103"/>
      <c r="LPO32" s="103"/>
      <c r="LPP32" s="103"/>
      <c r="LPQ32" s="103"/>
      <c r="LPR32" s="103"/>
      <c r="LPS32" s="103"/>
      <c r="LPT32" s="103"/>
      <c r="LPU32" s="103"/>
      <c r="LPV32" s="103"/>
      <c r="LPW32" s="103"/>
      <c r="LPX32" s="103"/>
      <c r="LPY32" s="103"/>
      <c r="LPZ32" s="103"/>
      <c r="LQA32" s="103"/>
      <c r="LQB32" s="103"/>
      <c r="LQC32" s="103"/>
      <c r="LQD32" s="103"/>
      <c r="LQE32" s="103"/>
      <c r="LQF32" s="103"/>
      <c r="LQG32" s="103"/>
      <c r="LQH32" s="103"/>
      <c r="LQI32" s="103"/>
      <c r="LQJ32" s="103"/>
      <c r="LQK32" s="103"/>
      <c r="LQL32" s="103"/>
      <c r="LQM32" s="103"/>
      <c r="LQN32" s="103"/>
      <c r="LQO32" s="103"/>
      <c r="LQP32" s="103"/>
      <c r="LQQ32" s="103"/>
      <c r="LQR32" s="103"/>
      <c r="LQS32" s="103"/>
      <c r="LQT32" s="103"/>
      <c r="LQU32" s="103"/>
      <c r="LQV32" s="103"/>
      <c r="LQW32" s="103"/>
      <c r="LQX32" s="103"/>
      <c r="LQY32" s="103"/>
      <c r="LQZ32" s="103"/>
      <c r="LRA32" s="103"/>
      <c r="LRB32" s="103"/>
      <c r="LRC32" s="103"/>
      <c r="LRD32" s="103"/>
      <c r="LRE32" s="103"/>
      <c r="LRF32" s="103"/>
      <c r="LRG32" s="103"/>
      <c r="LRH32" s="103"/>
      <c r="LRI32" s="103"/>
      <c r="LRJ32" s="103"/>
      <c r="LRK32" s="103"/>
      <c r="LRL32" s="103"/>
      <c r="LRM32" s="103"/>
      <c r="LRN32" s="103"/>
      <c r="LRO32" s="103"/>
      <c r="LRP32" s="103"/>
      <c r="LRQ32" s="103"/>
      <c r="LRR32" s="103"/>
      <c r="LRS32" s="103"/>
      <c r="LRT32" s="103"/>
      <c r="LRU32" s="103"/>
      <c r="LRV32" s="103"/>
      <c r="LRW32" s="103"/>
      <c r="LRX32" s="103"/>
      <c r="LRY32" s="103"/>
      <c r="LRZ32" s="103"/>
      <c r="LSA32" s="103"/>
      <c r="LSB32" s="103"/>
      <c r="LSC32" s="103"/>
      <c r="LSD32" s="103"/>
      <c r="LSE32" s="103"/>
      <c r="LSF32" s="103"/>
      <c r="LSG32" s="103"/>
      <c r="LSH32" s="103"/>
      <c r="LSI32" s="103"/>
      <c r="LSJ32" s="103"/>
      <c r="LSK32" s="103"/>
      <c r="LSL32" s="103"/>
      <c r="LSM32" s="103"/>
      <c r="LSN32" s="103"/>
      <c r="LSO32" s="103"/>
      <c r="LSP32" s="103"/>
      <c r="LSQ32" s="103"/>
      <c r="LSR32" s="103"/>
      <c r="LSS32" s="103"/>
      <c r="LST32" s="103"/>
      <c r="LSU32" s="103"/>
      <c r="LSV32" s="103"/>
      <c r="LSW32" s="103"/>
      <c r="LSX32" s="103"/>
      <c r="LSY32" s="103"/>
      <c r="LSZ32" s="103"/>
      <c r="LTA32" s="103"/>
      <c r="LTB32" s="103"/>
      <c r="LTC32" s="103"/>
      <c r="LTD32" s="103"/>
      <c r="LTE32" s="103"/>
      <c r="LTF32" s="103"/>
      <c r="LTG32" s="103"/>
      <c r="LTH32" s="103"/>
      <c r="LTI32" s="103"/>
      <c r="LTJ32" s="103"/>
      <c r="LTK32" s="103"/>
      <c r="LTL32" s="103"/>
      <c r="LTM32" s="103"/>
      <c r="LTN32" s="103"/>
      <c r="LTO32" s="103"/>
      <c r="LTP32" s="103"/>
      <c r="LTQ32" s="103"/>
      <c r="LTR32" s="103"/>
      <c r="LTS32" s="103"/>
      <c r="LTT32" s="103"/>
      <c r="LTU32" s="103"/>
      <c r="LTV32" s="103"/>
      <c r="LTW32" s="103"/>
      <c r="LTX32" s="103"/>
      <c r="LTY32" s="103"/>
      <c r="LTZ32" s="103"/>
      <c r="LUA32" s="103"/>
      <c r="LUB32" s="103"/>
      <c r="LUC32" s="103"/>
      <c r="LUD32" s="103"/>
      <c r="LUE32" s="103"/>
      <c r="LUF32" s="103"/>
      <c r="LUG32" s="103"/>
      <c r="LUH32" s="103"/>
      <c r="LUI32" s="103"/>
      <c r="LUJ32" s="103"/>
      <c r="LUK32" s="103"/>
      <c r="LUL32" s="103"/>
      <c r="LUM32" s="103"/>
      <c r="LUN32" s="103"/>
      <c r="LUO32" s="103"/>
      <c r="LUP32" s="103"/>
      <c r="LUQ32" s="103"/>
      <c r="LUR32" s="103"/>
      <c r="LUS32" s="103"/>
      <c r="LUT32" s="103"/>
      <c r="LUU32" s="103"/>
      <c r="LUV32" s="103"/>
      <c r="LUW32" s="103"/>
      <c r="LUX32" s="103"/>
      <c r="LUY32" s="103"/>
      <c r="LUZ32" s="103"/>
      <c r="LVA32" s="103"/>
      <c r="LVB32" s="103"/>
      <c r="LVC32" s="103"/>
      <c r="LVD32" s="103"/>
      <c r="LVE32" s="103"/>
      <c r="LVF32" s="103"/>
      <c r="LVG32" s="103"/>
      <c r="LVH32" s="103"/>
      <c r="LVI32" s="103"/>
      <c r="LVJ32" s="103"/>
      <c r="LVK32" s="103"/>
      <c r="LVL32" s="103"/>
      <c r="LVM32" s="103"/>
      <c r="LVN32" s="103"/>
      <c r="LVO32" s="103"/>
      <c r="LVP32" s="103"/>
      <c r="LVQ32" s="103"/>
      <c r="LVR32" s="103"/>
      <c r="LVS32" s="103"/>
      <c r="LVT32" s="103"/>
      <c r="LVU32" s="103"/>
      <c r="LVV32" s="103"/>
      <c r="LVW32" s="103"/>
      <c r="LVX32" s="103"/>
      <c r="LVY32" s="103"/>
      <c r="LVZ32" s="103"/>
      <c r="LWA32" s="103"/>
      <c r="LWB32" s="103"/>
      <c r="LWC32" s="103"/>
      <c r="LWD32" s="103"/>
      <c r="LWE32" s="103"/>
      <c r="LWF32" s="103"/>
      <c r="LWG32" s="103"/>
      <c r="LWH32" s="103"/>
      <c r="LWI32" s="103"/>
      <c r="LWJ32" s="103"/>
      <c r="LWK32" s="103"/>
      <c r="LWL32" s="103"/>
      <c r="LWM32" s="103"/>
      <c r="LWN32" s="103"/>
      <c r="LWO32" s="103"/>
      <c r="LWP32" s="103"/>
      <c r="LWQ32" s="103"/>
      <c r="LWR32" s="103"/>
      <c r="LWS32" s="103"/>
      <c r="LWT32" s="103"/>
      <c r="LWU32" s="103"/>
      <c r="LWV32" s="103"/>
      <c r="LWW32" s="103"/>
      <c r="LWX32" s="103"/>
      <c r="LWY32" s="103"/>
      <c r="LWZ32" s="103"/>
      <c r="LXA32" s="103"/>
      <c r="LXB32" s="103"/>
      <c r="LXC32" s="103"/>
      <c r="LXD32" s="103"/>
      <c r="LXE32" s="103"/>
      <c r="LXF32" s="103"/>
      <c r="LXG32" s="103"/>
      <c r="LXH32" s="103"/>
      <c r="LXI32" s="103"/>
      <c r="LXJ32" s="103"/>
      <c r="LXK32" s="103"/>
      <c r="LXL32" s="103"/>
      <c r="LXM32" s="103"/>
      <c r="LXN32" s="103"/>
      <c r="LXO32" s="103"/>
      <c r="LXP32" s="103"/>
      <c r="LXQ32" s="103"/>
      <c r="LXR32" s="103"/>
      <c r="LXS32" s="103"/>
      <c r="LXT32" s="103"/>
      <c r="LXU32" s="103"/>
      <c r="LXV32" s="103"/>
      <c r="LXW32" s="103"/>
      <c r="LXX32" s="103"/>
      <c r="LXY32" s="103"/>
      <c r="LXZ32" s="103"/>
      <c r="LYA32" s="103"/>
      <c r="LYB32" s="103"/>
      <c r="LYC32" s="103"/>
      <c r="LYD32" s="103"/>
      <c r="LYE32" s="103"/>
      <c r="LYF32" s="103"/>
      <c r="LYG32" s="103"/>
      <c r="LYH32" s="103"/>
      <c r="LYI32" s="103"/>
      <c r="LYJ32" s="103"/>
      <c r="LYK32" s="103"/>
      <c r="LYL32" s="103"/>
      <c r="LYM32" s="103"/>
      <c r="LYN32" s="103"/>
      <c r="LYO32" s="103"/>
      <c r="LYP32" s="103"/>
      <c r="LYQ32" s="103"/>
      <c r="LYR32" s="103"/>
      <c r="LYS32" s="103"/>
      <c r="LYT32" s="103"/>
      <c r="LYU32" s="103"/>
      <c r="LYV32" s="103"/>
      <c r="LYW32" s="103"/>
      <c r="LYX32" s="103"/>
      <c r="LYY32" s="103"/>
      <c r="LYZ32" s="103"/>
      <c r="LZA32" s="103"/>
      <c r="LZB32" s="103"/>
      <c r="LZC32" s="103"/>
      <c r="LZD32" s="103"/>
      <c r="LZE32" s="103"/>
      <c r="LZF32" s="103"/>
      <c r="LZG32" s="103"/>
      <c r="LZH32" s="103"/>
      <c r="LZI32" s="103"/>
      <c r="LZJ32" s="103"/>
      <c r="LZK32" s="103"/>
      <c r="LZL32" s="103"/>
      <c r="LZM32" s="103"/>
      <c r="LZN32" s="103"/>
      <c r="LZO32" s="103"/>
      <c r="LZP32" s="103"/>
      <c r="LZQ32" s="103"/>
      <c r="LZR32" s="103"/>
      <c r="LZS32" s="103"/>
      <c r="LZT32" s="103"/>
      <c r="LZU32" s="103"/>
      <c r="LZV32" s="103"/>
      <c r="LZW32" s="103"/>
      <c r="LZX32" s="103"/>
      <c r="LZY32" s="103"/>
      <c r="LZZ32" s="103"/>
      <c r="MAA32" s="103"/>
      <c r="MAB32" s="103"/>
      <c r="MAC32" s="103"/>
      <c r="MAD32" s="103"/>
      <c r="MAE32" s="103"/>
      <c r="MAF32" s="103"/>
      <c r="MAG32" s="103"/>
      <c r="MAH32" s="103"/>
      <c r="MAI32" s="103"/>
      <c r="MAJ32" s="103"/>
      <c r="MAK32" s="103"/>
      <c r="MAL32" s="103"/>
      <c r="MAM32" s="103"/>
      <c r="MAN32" s="103"/>
      <c r="MAO32" s="103"/>
      <c r="MAP32" s="103"/>
      <c r="MAQ32" s="103"/>
      <c r="MAR32" s="103"/>
      <c r="MAS32" s="103"/>
      <c r="MAT32" s="103"/>
      <c r="MAU32" s="103"/>
      <c r="MAV32" s="103"/>
      <c r="MAW32" s="103"/>
      <c r="MAX32" s="103"/>
      <c r="MAY32" s="103"/>
      <c r="MAZ32" s="103"/>
      <c r="MBA32" s="103"/>
      <c r="MBB32" s="103"/>
      <c r="MBC32" s="103"/>
      <c r="MBD32" s="103"/>
      <c r="MBE32" s="103"/>
      <c r="MBF32" s="103"/>
      <c r="MBG32" s="103"/>
      <c r="MBH32" s="103"/>
      <c r="MBI32" s="103"/>
      <c r="MBJ32" s="103"/>
      <c r="MBK32" s="103"/>
      <c r="MBL32" s="103"/>
      <c r="MBM32" s="103"/>
      <c r="MBN32" s="103"/>
      <c r="MBO32" s="103"/>
      <c r="MBP32" s="103"/>
      <c r="MBQ32" s="103"/>
      <c r="MBR32" s="103"/>
      <c r="MBS32" s="103"/>
      <c r="MBT32" s="103"/>
      <c r="MBU32" s="103"/>
      <c r="MBV32" s="103"/>
      <c r="MBW32" s="103"/>
      <c r="MBX32" s="103"/>
      <c r="MBY32" s="103"/>
      <c r="MBZ32" s="103"/>
      <c r="MCA32" s="103"/>
      <c r="MCB32" s="103"/>
      <c r="MCC32" s="103"/>
      <c r="MCD32" s="103"/>
      <c r="MCE32" s="103"/>
      <c r="MCF32" s="103"/>
      <c r="MCG32" s="103"/>
      <c r="MCH32" s="103"/>
      <c r="MCI32" s="103"/>
      <c r="MCJ32" s="103"/>
      <c r="MCK32" s="103"/>
      <c r="MCL32" s="103"/>
      <c r="MCM32" s="103"/>
      <c r="MCN32" s="103"/>
      <c r="MCO32" s="103"/>
      <c r="MCP32" s="103"/>
      <c r="MCQ32" s="103"/>
      <c r="MCR32" s="103"/>
      <c r="MCS32" s="103"/>
      <c r="MCT32" s="103"/>
      <c r="MCU32" s="103"/>
      <c r="MCV32" s="103"/>
      <c r="MCW32" s="103"/>
      <c r="MCX32" s="103"/>
      <c r="MCY32" s="103"/>
      <c r="MCZ32" s="103"/>
      <c r="MDA32" s="103"/>
      <c r="MDB32" s="103"/>
      <c r="MDC32" s="103"/>
      <c r="MDD32" s="103"/>
      <c r="MDE32" s="103"/>
      <c r="MDF32" s="103"/>
      <c r="MDG32" s="103"/>
      <c r="MDH32" s="103"/>
      <c r="MDI32" s="103"/>
      <c r="MDJ32" s="103"/>
      <c r="MDK32" s="103"/>
      <c r="MDL32" s="103"/>
      <c r="MDM32" s="103"/>
      <c r="MDN32" s="103"/>
      <c r="MDO32" s="103"/>
      <c r="MDP32" s="103"/>
      <c r="MDQ32" s="103"/>
      <c r="MDR32" s="103"/>
      <c r="MDS32" s="103"/>
      <c r="MDT32" s="103"/>
      <c r="MDU32" s="103"/>
      <c r="MDV32" s="103"/>
      <c r="MDW32" s="103"/>
      <c r="MDX32" s="103"/>
      <c r="MDY32" s="103"/>
      <c r="MDZ32" s="103"/>
      <c r="MEA32" s="103"/>
      <c r="MEB32" s="103"/>
      <c r="MEC32" s="103"/>
      <c r="MED32" s="103"/>
      <c r="MEE32" s="103"/>
      <c r="MEF32" s="103"/>
      <c r="MEG32" s="103"/>
      <c r="MEH32" s="103"/>
      <c r="MEI32" s="103"/>
      <c r="MEJ32" s="103"/>
      <c r="MEK32" s="103"/>
      <c r="MEL32" s="103"/>
      <c r="MEM32" s="103"/>
      <c r="MEN32" s="103"/>
      <c r="MEO32" s="103"/>
      <c r="MEP32" s="103"/>
      <c r="MEQ32" s="103"/>
      <c r="MER32" s="103"/>
      <c r="MES32" s="103"/>
      <c r="MET32" s="103"/>
      <c r="MEU32" s="103"/>
      <c r="MEV32" s="103"/>
      <c r="MEW32" s="103"/>
      <c r="MEX32" s="103"/>
      <c r="MEY32" s="103"/>
      <c r="MEZ32" s="103"/>
      <c r="MFA32" s="103"/>
      <c r="MFB32" s="103"/>
      <c r="MFC32" s="103"/>
      <c r="MFD32" s="103"/>
      <c r="MFE32" s="103"/>
      <c r="MFF32" s="103"/>
      <c r="MFG32" s="103"/>
      <c r="MFH32" s="103"/>
      <c r="MFI32" s="103"/>
      <c r="MFJ32" s="103"/>
      <c r="MFK32" s="103"/>
      <c r="MFL32" s="103"/>
      <c r="MFM32" s="103"/>
      <c r="MFN32" s="103"/>
      <c r="MFO32" s="103"/>
      <c r="MFP32" s="103"/>
      <c r="MFQ32" s="103"/>
      <c r="MFR32" s="103"/>
      <c r="MFS32" s="103"/>
      <c r="MFT32" s="103"/>
      <c r="MFU32" s="103"/>
      <c r="MFV32" s="103"/>
      <c r="MFW32" s="103"/>
      <c r="MFX32" s="103"/>
      <c r="MFY32" s="103"/>
      <c r="MFZ32" s="103"/>
      <c r="MGA32" s="103"/>
      <c r="MGB32" s="103"/>
      <c r="MGC32" s="103"/>
      <c r="MGD32" s="103"/>
      <c r="MGE32" s="103"/>
      <c r="MGF32" s="103"/>
      <c r="MGG32" s="103"/>
      <c r="MGH32" s="103"/>
      <c r="MGI32" s="103"/>
      <c r="MGJ32" s="103"/>
      <c r="MGK32" s="103"/>
      <c r="MGL32" s="103"/>
      <c r="MGM32" s="103"/>
      <c r="MGN32" s="103"/>
      <c r="MGO32" s="103"/>
      <c r="MGP32" s="103"/>
      <c r="MGQ32" s="103"/>
      <c r="MGR32" s="103"/>
      <c r="MGS32" s="103"/>
      <c r="MGT32" s="103"/>
      <c r="MGU32" s="103"/>
      <c r="MGV32" s="103"/>
      <c r="MGW32" s="103"/>
      <c r="MGX32" s="103"/>
      <c r="MGY32" s="103"/>
      <c r="MGZ32" s="103"/>
      <c r="MHA32" s="103"/>
      <c r="MHB32" s="103"/>
      <c r="MHC32" s="103"/>
      <c r="MHD32" s="103"/>
      <c r="MHE32" s="103"/>
      <c r="MHF32" s="103"/>
      <c r="MHG32" s="103"/>
      <c r="MHH32" s="103"/>
      <c r="MHI32" s="103"/>
      <c r="MHJ32" s="103"/>
      <c r="MHK32" s="103"/>
      <c r="MHL32" s="103"/>
      <c r="MHM32" s="103"/>
      <c r="MHN32" s="103"/>
      <c r="MHO32" s="103"/>
      <c r="MHP32" s="103"/>
      <c r="MHQ32" s="103"/>
      <c r="MHR32" s="103"/>
      <c r="MHS32" s="103"/>
      <c r="MHT32" s="103"/>
      <c r="MHU32" s="103"/>
      <c r="MHV32" s="103"/>
      <c r="MHW32" s="103"/>
      <c r="MHX32" s="103"/>
      <c r="MHY32" s="103"/>
      <c r="MHZ32" s="103"/>
      <c r="MIA32" s="103"/>
      <c r="MIB32" s="103"/>
      <c r="MIC32" s="103"/>
      <c r="MID32" s="103"/>
      <c r="MIE32" s="103"/>
      <c r="MIF32" s="103"/>
      <c r="MIG32" s="103"/>
      <c r="MIH32" s="103"/>
      <c r="MII32" s="103"/>
      <c r="MIJ32" s="103"/>
      <c r="MIK32" s="103"/>
      <c r="MIL32" s="103"/>
      <c r="MIM32" s="103"/>
      <c r="MIN32" s="103"/>
      <c r="MIO32" s="103"/>
      <c r="MIP32" s="103"/>
      <c r="MIQ32" s="103"/>
      <c r="MIR32" s="103"/>
      <c r="MIS32" s="103"/>
      <c r="MIT32" s="103"/>
      <c r="MIU32" s="103"/>
      <c r="MIV32" s="103"/>
      <c r="MIW32" s="103"/>
      <c r="MIX32" s="103"/>
      <c r="MIY32" s="103"/>
      <c r="MIZ32" s="103"/>
      <c r="MJA32" s="103"/>
      <c r="MJB32" s="103"/>
      <c r="MJC32" s="103"/>
      <c r="MJD32" s="103"/>
      <c r="MJE32" s="103"/>
      <c r="MJF32" s="103"/>
      <c r="MJG32" s="103"/>
      <c r="MJH32" s="103"/>
      <c r="MJI32" s="103"/>
      <c r="MJJ32" s="103"/>
      <c r="MJK32" s="103"/>
      <c r="MJL32" s="103"/>
      <c r="MJM32" s="103"/>
      <c r="MJN32" s="103"/>
      <c r="MJO32" s="103"/>
      <c r="MJP32" s="103"/>
      <c r="MJQ32" s="103"/>
      <c r="MJR32" s="103"/>
      <c r="MJS32" s="103"/>
      <c r="MJT32" s="103"/>
      <c r="MJU32" s="103"/>
      <c r="MJV32" s="103"/>
      <c r="MJW32" s="103"/>
      <c r="MJX32" s="103"/>
      <c r="MJY32" s="103"/>
      <c r="MJZ32" s="103"/>
      <c r="MKA32" s="103"/>
      <c r="MKB32" s="103"/>
      <c r="MKC32" s="103"/>
      <c r="MKD32" s="103"/>
      <c r="MKE32" s="103"/>
      <c r="MKF32" s="103"/>
      <c r="MKG32" s="103"/>
      <c r="MKH32" s="103"/>
      <c r="MKI32" s="103"/>
      <c r="MKJ32" s="103"/>
      <c r="MKK32" s="103"/>
      <c r="MKL32" s="103"/>
      <c r="MKM32" s="103"/>
      <c r="MKN32" s="103"/>
      <c r="MKO32" s="103"/>
      <c r="MKP32" s="103"/>
      <c r="MKQ32" s="103"/>
      <c r="MKR32" s="103"/>
      <c r="MKS32" s="103"/>
      <c r="MKT32" s="103"/>
      <c r="MKU32" s="103"/>
      <c r="MKV32" s="103"/>
      <c r="MKW32" s="103"/>
      <c r="MKX32" s="103"/>
      <c r="MKY32" s="103"/>
      <c r="MKZ32" s="103"/>
      <c r="MLA32" s="103"/>
      <c r="MLB32" s="103"/>
      <c r="MLC32" s="103"/>
      <c r="MLD32" s="103"/>
      <c r="MLE32" s="103"/>
      <c r="MLF32" s="103"/>
      <c r="MLG32" s="103"/>
      <c r="MLH32" s="103"/>
      <c r="MLI32" s="103"/>
      <c r="MLJ32" s="103"/>
      <c r="MLK32" s="103"/>
      <c r="MLL32" s="103"/>
      <c r="MLM32" s="103"/>
      <c r="MLN32" s="103"/>
      <c r="MLO32" s="103"/>
      <c r="MLP32" s="103"/>
      <c r="MLQ32" s="103"/>
      <c r="MLR32" s="103"/>
      <c r="MLS32" s="103"/>
      <c r="MLT32" s="103"/>
      <c r="MLU32" s="103"/>
      <c r="MLV32" s="103"/>
      <c r="MLW32" s="103"/>
      <c r="MLX32" s="103"/>
      <c r="MLY32" s="103"/>
      <c r="MLZ32" s="103"/>
      <c r="MMA32" s="103"/>
      <c r="MMB32" s="103"/>
      <c r="MMC32" s="103"/>
      <c r="MMD32" s="103"/>
      <c r="MME32" s="103"/>
      <c r="MMF32" s="103"/>
      <c r="MMG32" s="103"/>
      <c r="MMH32" s="103"/>
      <c r="MMI32" s="103"/>
      <c r="MMJ32" s="103"/>
      <c r="MMK32" s="103"/>
      <c r="MML32" s="103"/>
      <c r="MMM32" s="103"/>
      <c r="MMN32" s="103"/>
      <c r="MMO32" s="103"/>
      <c r="MMP32" s="103"/>
      <c r="MMQ32" s="103"/>
      <c r="MMR32" s="103"/>
      <c r="MMS32" s="103"/>
      <c r="MMT32" s="103"/>
      <c r="MMU32" s="103"/>
      <c r="MMV32" s="103"/>
      <c r="MMW32" s="103"/>
      <c r="MMX32" s="103"/>
      <c r="MMY32" s="103"/>
      <c r="MMZ32" s="103"/>
      <c r="MNA32" s="103"/>
      <c r="MNB32" s="103"/>
      <c r="MNC32" s="103"/>
      <c r="MND32" s="103"/>
      <c r="MNE32" s="103"/>
      <c r="MNF32" s="103"/>
      <c r="MNG32" s="103"/>
      <c r="MNH32" s="103"/>
      <c r="MNI32" s="103"/>
      <c r="MNJ32" s="103"/>
      <c r="MNK32" s="103"/>
      <c r="MNL32" s="103"/>
      <c r="MNM32" s="103"/>
      <c r="MNN32" s="103"/>
      <c r="MNO32" s="103"/>
      <c r="MNP32" s="103"/>
      <c r="MNQ32" s="103"/>
      <c r="MNR32" s="103"/>
      <c r="MNS32" s="103"/>
      <c r="MNT32" s="103"/>
      <c r="MNU32" s="103"/>
      <c r="MNV32" s="103"/>
      <c r="MNW32" s="103"/>
      <c r="MNX32" s="103"/>
      <c r="MNY32" s="103"/>
      <c r="MNZ32" s="103"/>
      <c r="MOA32" s="103"/>
      <c r="MOB32" s="103"/>
      <c r="MOC32" s="103"/>
      <c r="MOD32" s="103"/>
      <c r="MOE32" s="103"/>
      <c r="MOF32" s="103"/>
      <c r="MOG32" s="103"/>
      <c r="MOH32" s="103"/>
      <c r="MOI32" s="103"/>
      <c r="MOJ32" s="103"/>
      <c r="MOK32" s="103"/>
      <c r="MOL32" s="103"/>
      <c r="MOM32" s="103"/>
      <c r="MON32" s="103"/>
      <c r="MOO32" s="103"/>
      <c r="MOP32" s="103"/>
      <c r="MOQ32" s="103"/>
      <c r="MOR32" s="103"/>
      <c r="MOS32" s="103"/>
      <c r="MOT32" s="103"/>
      <c r="MOU32" s="103"/>
      <c r="MOV32" s="103"/>
      <c r="MOW32" s="103"/>
      <c r="MOX32" s="103"/>
      <c r="MOY32" s="103"/>
      <c r="MOZ32" s="103"/>
      <c r="MPA32" s="103"/>
      <c r="MPB32" s="103"/>
      <c r="MPC32" s="103"/>
      <c r="MPD32" s="103"/>
      <c r="MPE32" s="103"/>
      <c r="MPF32" s="103"/>
      <c r="MPG32" s="103"/>
      <c r="MPH32" s="103"/>
      <c r="MPI32" s="103"/>
      <c r="MPJ32" s="103"/>
      <c r="MPK32" s="103"/>
      <c r="MPL32" s="103"/>
      <c r="MPM32" s="103"/>
      <c r="MPN32" s="103"/>
      <c r="MPO32" s="103"/>
      <c r="MPP32" s="103"/>
      <c r="MPQ32" s="103"/>
      <c r="MPR32" s="103"/>
      <c r="MPS32" s="103"/>
      <c r="MPT32" s="103"/>
      <c r="MPU32" s="103"/>
      <c r="MPV32" s="103"/>
      <c r="MPW32" s="103"/>
      <c r="MPX32" s="103"/>
      <c r="MPY32" s="103"/>
      <c r="MPZ32" s="103"/>
      <c r="MQA32" s="103"/>
      <c r="MQB32" s="103"/>
      <c r="MQC32" s="103"/>
      <c r="MQD32" s="103"/>
      <c r="MQE32" s="103"/>
      <c r="MQF32" s="103"/>
      <c r="MQG32" s="103"/>
      <c r="MQH32" s="103"/>
      <c r="MQI32" s="103"/>
      <c r="MQJ32" s="103"/>
      <c r="MQK32" s="103"/>
      <c r="MQL32" s="103"/>
      <c r="MQM32" s="103"/>
      <c r="MQN32" s="103"/>
      <c r="MQO32" s="103"/>
      <c r="MQP32" s="103"/>
      <c r="MQQ32" s="103"/>
      <c r="MQR32" s="103"/>
      <c r="MQS32" s="103"/>
      <c r="MQT32" s="103"/>
      <c r="MQU32" s="103"/>
      <c r="MQV32" s="103"/>
      <c r="MQW32" s="103"/>
      <c r="MQX32" s="103"/>
      <c r="MQY32" s="103"/>
      <c r="MQZ32" s="103"/>
      <c r="MRA32" s="103"/>
      <c r="MRB32" s="103"/>
      <c r="MRC32" s="103"/>
      <c r="MRD32" s="103"/>
      <c r="MRE32" s="103"/>
      <c r="MRF32" s="103"/>
      <c r="MRG32" s="103"/>
      <c r="MRH32" s="103"/>
      <c r="MRI32" s="103"/>
      <c r="MRJ32" s="103"/>
      <c r="MRK32" s="103"/>
      <c r="MRL32" s="103"/>
      <c r="MRM32" s="103"/>
      <c r="MRN32" s="103"/>
      <c r="MRO32" s="103"/>
      <c r="MRP32" s="103"/>
      <c r="MRQ32" s="103"/>
      <c r="MRR32" s="103"/>
      <c r="MRS32" s="103"/>
      <c r="MRT32" s="103"/>
      <c r="MRU32" s="103"/>
      <c r="MRV32" s="103"/>
      <c r="MRW32" s="103"/>
      <c r="MRX32" s="103"/>
      <c r="MRY32" s="103"/>
      <c r="MRZ32" s="103"/>
      <c r="MSA32" s="103"/>
      <c r="MSB32" s="103"/>
      <c r="MSC32" s="103"/>
      <c r="MSD32" s="103"/>
      <c r="MSE32" s="103"/>
      <c r="MSF32" s="103"/>
      <c r="MSG32" s="103"/>
      <c r="MSH32" s="103"/>
      <c r="MSI32" s="103"/>
      <c r="MSJ32" s="103"/>
      <c r="MSK32" s="103"/>
      <c r="MSL32" s="103"/>
      <c r="MSM32" s="103"/>
      <c r="MSN32" s="103"/>
      <c r="MSO32" s="103"/>
      <c r="MSP32" s="103"/>
      <c r="MSQ32" s="103"/>
      <c r="MSR32" s="103"/>
      <c r="MSS32" s="103"/>
      <c r="MST32" s="103"/>
      <c r="MSU32" s="103"/>
      <c r="MSV32" s="103"/>
      <c r="MSW32" s="103"/>
      <c r="MSX32" s="103"/>
      <c r="MSY32" s="103"/>
      <c r="MSZ32" s="103"/>
      <c r="MTA32" s="103"/>
      <c r="MTB32" s="103"/>
      <c r="MTC32" s="103"/>
      <c r="MTD32" s="103"/>
      <c r="MTE32" s="103"/>
      <c r="MTF32" s="103"/>
      <c r="MTG32" s="103"/>
      <c r="MTH32" s="103"/>
      <c r="MTI32" s="103"/>
      <c r="MTJ32" s="103"/>
      <c r="MTK32" s="103"/>
      <c r="MTL32" s="103"/>
      <c r="MTM32" s="103"/>
      <c r="MTN32" s="103"/>
      <c r="MTO32" s="103"/>
      <c r="MTP32" s="103"/>
      <c r="MTQ32" s="103"/>
      <c r="MTR32" s="103"/>
      <c r="MTS32" s="103"/>
      <c r="MTT32" s="103"/>
      <c r="MTU32" s="103"/>
      <c r="MTV32" s="103"/>
      <c r="MTW32" s="103"/>
      <c r="MTX32" s="103"/>
      <c r="MTY32" s="103"/>
      <c r="MTZ32" s="103"/>
      <c r="MUA32" s="103"/>
      <c r="MUB32" s="103"/>
      <c r="MUC32" s="103"/>
      <c r="MUD32" s="103"/>
      <c r="MUE32" s="103"/>
      <c r="MUF32" s="103"/>
      <c r="MUG32" s="103"/>
      <c r="MUH32" s="103"/>
      <c r="MUI32" s="103"/>
      <c r="MUJ32" s="103"/>
      <c r="MUK32" s="103"/>
      <c r="MUL32" s="103"/>
      <c r="MUM32" s="103"/>
      <c r="MUN32" s="103"/>
      <c r="MUO32" s="103"/>
      <c r="MUP32" s="103"/>
      <c r="MUQ32" s="103"/>
      <c r="MUR32" s="103"/>
      <c r="MUS32" s="103"/>
      <c r="MUT32" s="103"/>
      <c r="MUU32" s="103"/>
      <c r="MUV32" s="103"/>
      <c r="MUW32" s="103"/>
      <c r="MUX32" s="103"/>
      <c r="MUY32" s="103"/>
      <c r="MUZ32" s="103"/>
      <c r="MVA32" s="103"/>
      <c r="MVB32" s="103"/>
      <c r="MVC32" s="103"/>
      <c r="MVD32" s="103"/>
      <c r="MVE32" s="103"/>
      <c r="MVF32" s="103"/>
      <c r="MVG32" s="103"/>
      <c r="MVH32" s="103"/>
      <c r="MVI32" s="103"/>
      <c r="MVJ32" s="103"/>
      <c r="MVK32" s="103"/>
      <c r="MVL32" s="103"/>
      <c r="MVM32" s="103"/>
      <c r="MVN32" s="103"/>
      <c r="MVO32" s="103"/>
      <c r="MVP32" s="103"/>
      <c r="MVQ32" s="103"/>
      <c r="MVR32" s="103"/>
      <c r="MVS32" s="103"/>
      <c r="MVT32" s="103"/>
      <c r="MVU32" s="103"/>
      <c r="MVV32" s="103"/>
      <c r="MVW32" s="103"/>
      <c r="MVX32" s="103"/>
      <c r="MVY32" s="103"/>
      <c r="MVZ32" s="103"/>
      <c r="MWA32" s="103"/>
      <c r="MWB32" s="103"/>
      <c r="MWC32" s="103"/>
      <c r="MWD32" s="103"/>
      <c r="MWE32" s="103"/>
      <c r="MWF32" s="103"/>
      <c r="MWG32" s="103"/>
      <c r="MWH32" s="103"/>
      <c r="MWI32" s="103"/>
      <c r="MWJ32" s="103"/>
      <c r="MWK32" s="103"/>
      <c r="MWL32" s="103"/>
      <c r="MWM32" s="103"/>
      <c r="MWN32" s="103"/>
      <c r="MWO32" s="103"/>
      <c r="MWP32" s="103"/>
      <c r="MWQ32" s="103"/>
      <c r="MWR32" s="103"/>
      <c r="MWS32" s="103"/>
      <c r="MWT32" s="103"/>
      <c r="MWU32" s="103"/>
      <c r="MWV32" s="103"/>
      <c r="MWW32" s="103"/>
      <c r="MWX32" s="103"/>
      <c r="MWY32" s="103"/>
      <c r="MWZ32" s="103"/>
      <c r="MXA32" s="103"/>
      <c r="MXB32" s="103"/>
      <c r="MXC32" s="103"/>
      <c r="MXD32" s="103"/>
      <c r="MXE32" s="103"/>
      <c r="MXF32" s="103"/>
      <c r="MXG32" s="103"/>
      <c r="MXH32" s="103"/>
      <c r="MXI32" s="103"/>
      <c r="MXJ32" s="103"/>
      <c r="MXK32" s="103"/>
      <c r="MXL32" s="103"/>
      <c r="MXM32" s="103"/>
      <c r="MXN32" s="103"/>
      <c r="MXO32" s="103"/>
      <c r="MXP32" s="103"/>
      <c r="MXQ32" s="103"/>
      <c r="MXR32" s="103"/>
      <c r="MXS32" s="103"/>
      <c r="MXT32" s="103"/>
      <c r="MXU32" s="103"/>
      <c r="MXV32" s="103"/>
      <c r="MXW32" s="103"/>
      <c r="MXX32" s="103"/>
      <c r="MXY32" s="103"/>
      <c r="MXZ32" s="103"/>
      <c r="MYA32" s="103"/>
      <c r="MYB32" s="103"/>
      <c r="MYC32" s="103"/>
      <c r="MYD32" s="103"/>
      <c r="MYE32" s="103"/>
      <c r="MYF32" s="103"/>
      <c r="MYG32" s="103"/>
      <c r="MYH32" s="103"/>
      <c r="MYI32" s="103"/>
      <c r="MYJ32" s="103"/>
      <c r="MYK32" s="103"/>
      <c r="MYL32" s="103"/>
      <c r="MYM32" s="103"/>
      <c r="MYN32" s="103"/>
      <c r="MYO32" s="103"/>
      <c r="MYP32" s="103"/>
      <c r="MYQ32" s="103"/>
      <c r="MYR32" s="103"/>
      <c r="MYS32" s="103"/>
      <c r="MYT32" s="103"/>
      <c r="MYU32" s="103"/>
      <c r="MYV32" s="103"/>
      <c r="MYW32" s="103"/>
      <c r="MYX32" s="103"/>
      <c r="MYY32" s="103"/>
      <c r="MYZ32" s="103"/>
      <c r="MZA32" s="103"/>
      <c r="MZB32" s="103"/>
      <c r="MZC32" s="103"/>
      <c r="MZD32" s="103"/>
      <c r="MZE32" s="103"/>
      <c r="MZF32" s="103"/>
      <c r="MZG32" s="103"/>
      <c r="MZH32" s="103"/>
      <c r="MZI32" s="103"/>
      <c r="MZJ32" s="103"/>
      <c r="MZK32" s="103"/>
      <c r="MZL32" s="103"/>
      <c r="MZM32" s="103"/>
      <c r="MZN32" s="103"/>
      <c r="MZO32" s="103"/>
      <c r="MZP32" s="103"/>
      <c r="MZQ32" s="103"/>
      <c r="MZR32" s="103"/>
      <c r="MZS32" s="103"/>
      <c r="MZT32" s="103"/>
      <c r="MZU32" s="103"/>
      <c r="MZV32" s="103"/>
      <c r="MZW32" s="103"/>
      <c r="MZX32" s="103"/>
      <c r="MZY32" s="103"/>
      <c r="MZZ32" s="103"/>
      <c r="NAA32" s="103"/>
      <c r="NAB32" s="103"/>
      <c r="NAC32" s="103"/>
      <c r="NAD32" s="103"/>
      <c r="NAE32" s="103"/>
      <c r="NAF32" s="103"/>
      <c r="NAG32" s="103"/>
      <c r="NAH32" s="103"/>
      <c r="NAI32" s="103"/>
      <c r="NAJ32" s="103"/>
      <c r="NAK32" s="103"/>
      <c r="NAL32" s="103"/>
      <c r="NAM32" s="103"/>
      <c r="NAN32" s="103"/>
      <c r="NAO32" s="103"/>
      <c r="NAP32" s="103"/>
      <c r="NAQ32" s="103"/>
      <c r="NAR32" s="103"/>
      <c r="NAS32" s="103"/>
      <c r="NAT32" s="103"/>
      <c r="NAU32" s="103"/>
      <c r="NAV32" s="103"/>
      <c r="NAW32" s="103"/>
      <c r="NAX32" s="103"/>
      <c r="NAY32" s="103"/>
      <c r="NAZ32" s="103"/>
      <c r="NBA32" s="103"/>
      <c r="NBB32" s="103"/>
      <c r="NBC32" s="103"/>
      <c r="NBD32" s="103"/>
      <c r="NBE32" s="103"/>
      <c r="NBF32" s="103"/>
      <c r="NBG32" s="103"/>
      <c r="NBH32" s="103"/>
      <c r="NBI32" s="103"/>
      <c r="NBJ32" s="103"/>
      <c r="NBK32" s="103"/>
      <c r="NBL32" s="103"/>
      <c r="NBM32" s="103"/>
      <c r="NBN32" s="103"/>
      <c r="NBO32" s="103"/>
      <c r="NBP32" s="103"/>
      <c r="NBQ32" s="103"/>
      <c r="NBR32" s="103"/>
      <c r="NBS32" s="103"/>
      <c r="NBT32" s="103"/>
      <c r="NBU32" s="103"/>
      <c r="NBV32" s="103"/>
      <c r="NBW32" s="103"/>
      <c r="NBX32" s="103"/>
      <c r="NBY32" s="103"/>
      <c r="NBZ32" s="103"/>
      <c r="NCA32" s="103"/>
      <c r="NCB32" s="103"/>
      <c r="NCC32" s="103"/>
      <c r="NCD32" s="103"/>
      <c r="NCE32" s="103"/>
      <c r="NCF32" s="103"/>
      <c r="NCG32" s="103"/>
      <c r="NCH32" s="103"/>
      <c r="NCI32" s="103"/>
      <c r="NCJ32" s="103"/>
      <c r="NCK32" s="103"/>
      <c r="NCL32" s="103"/>
      <c r="NCM32" s="103"/>
      <c r="NCN32" s="103"/>
      <c r="NCO32" s="103"/>
      <c r="NCP32" s="103"/>
      <c r="NCQ32" s="103"/>
      <c r="NCR32" s="103"/>
      <c r="NCS32" s="103"/>
      <c r="NCT32" s="103"/>
      <c r="NCU32" s="103"/>
      <c r="NCV32" s="103"/>
      <c r="NCW32" s="103"/>
      <c r="NCX32" s="103"/>
      <c r="NCY32" s="103"/>
      <c r="NCZ32" s="103"/>
      <c r="NDA32" s="103"/>
      <c r="NDB32" s="103"/>
      <c r="NDC32" s="103"/>
      <c r="NDD32" s="103"/>
      <c r="NDE32" s="103"/>
      <c r="NDF32" s="103"/>
      <c r="NDG32" s="103"/>
      <c r="NDH32" s="103"/>
      <c r="NDI32" s="103"/>
      <c r="NDJ32" s="103"/>
      <c r="NDK32" s="103"/>
      <c r="NDL32" s="103"/>
      <c r="NDM32" s="103"/>
      <c r="NDN32" s="103"/>
      <c r="NDO32" s="103"/>
      <c r="NDP32" s="103"/>
      <c r="NDQ32" s="103"/>
      <c r="NDR32" s="103"/>
      <c r="NDS32" s="103"/>
      <c r="NDT32" s="103"/>
      <c r="NDU32" s="103"/>
      <c r="NDV32" s="103"/>
      <c r="NDW32" s="103"/>
      <c r="NDX32" s="103"/>
      <c r="NDY32" s="103"/>
      <c r="NDZ32" s="103"/>
      <c r="NEA32" s="103"/>
      <c r="NEB32" s="103"/>
      <c r="NEC32" s="103"/>
      <c r="NED32" s="103"/>
      <c r="NEE32" s="103"/>
      <c r="NEF32" s="103"/>
      <c r="NEG32" s="103"/>
      <c r="NEH32" s="103"/>
      <c r="NEI32" s="103"/>
      <c r="NEJ32" s="103"/>
      <c r="NEK32" s="103"/>
      <c r="NEL32" s="103"/>
      <c r="NEM32" s="103"/>
      <c r="NEN32" s="103"/>
      <c r="NEO32" s="103"/>
      <c r="NEP32" s="103"/>
      <c r="NEQ32" s="103"/>
      <c r="NER32" s="103"/>
      <c r="NES32" s="103"/>
      <c r="NET32" s="103"/>
      <c r="NEU32" s="103"/>
      <c r="NEV32" s="103"/>
      <c r="NEW32" s="103"/>
      <c r="NEX32" s="103"/>
      <c r="NEY32" s="103"/>
      <c r="NEZ32" s="103"/>
      <c r="NFA32" s="103"/>
      <c r="NFB32" s="103"/>
      <c r="NFC32" s="103"/>
      <c r="NFD32" s="103"/>
      <c r="NFE32" s="103"/>
      <c r="NFF32" s="103"/>
      <c r="NFG32" s="103"/>
      <c r="NFH32" s="103"/>
      <c r="NFI32" s="103"/>
      <c r="NFJ32" s="103"/>
      <c r="NFK32" s="103"/>
      <c r="NFL32" s="103"/>
      <c r="NFM32" s="103"/>
      <c r="NFN32" s="103"/>
      <c r="NFO32" s="103"/>
      <c r="NFP32" s="103"/>
      <c r="NFQ32" s="103"/>
      <c r="NFR32" s="103"/>
      <c r="NFS32" s="103"/>
      <c r="NFT32" s="103"/>
      <c r="NFU32" s="103"/>
      <c r="NFV32" s="103"/>
      <c r="NFW32" s="103"/>
      <c r="NFX32" s="103"/>
      <c r="NFY32" s="103"/>
      <c r="NFZ32" s="103"/>
      <c r="NGA32" s="103"/>
      <c r="NGB32" s="103"/>
      <c r="NGC32" s="103"/>
      <c r="NGD32" s="103"/>
      <c r="NGE32" s="103"/>
      <c r="NGF32" s="103"/>
      <c r="NGG32" s="103"/>
      <c r="NGH32" s="103"/>
      <c r="NGI32" s="103"/>
      <c r="NGJ32" s="103"/>
      <c r="NGK32" s="103"/>
      <c r="NGL32" s="103"/>
      <c r="NGM32" s="103"/>
      <c r="NGN32" s="103"/>
      <c r="NGO32" s="103"/>
      <c r="NGP32" s="103"/>
      <c r="NGQ32" s="103"/>
      <c r="NGR32" s="103"/>
      <c r="NGS32" s="103"/>
      <c r="NGT32" s="103"/>
      <c r="NGU32" s="103"/>
      <c r="NGV32" s="103"/>
      <c r="NGW32" s="103"/>
      <c r="NGX32" s="103"/>
      <c r="NGY32" s="103"/>
      <c r="NGZ32" s="103"/>
      <c r="NHA32" s="103"/>
      <c r="NHB32" s="103"/>
      <c r="NHC32" s="103"/>
      <c r="NHD32" s="103"/>
      <c r="NHE32" s="103"/>
      <c r="NHF32" s="103"/>
      <c r="NHG32" s="103"/>
      <c r="NHH32" s="103"/>
      <c r="NHI32" s="103"/>
      <c r="NHJ32" s="103"/>
      <c r="NHK32" s="103"/>
      <c r="NHL32" s="103"/>
      <c r="NHM32" s="103"/>
      <c r="NHN32" s="103"/>
      <c r="NHO32" s="103"/>
      <c r="NHP32" s="103"/>
      <c r="NHQ32" s="103"/>
      <c r="NHR32" s="103"/>
      <c r="NHS32" s="103"/>
      <c r="NHT32" s="103"/>
      <c r="NHU32" s="103"/>
      <c r="NHV32" s="103"/>
      <c r="NHW32" s="103"/>
      <c r="NHX32" s="103"/>
      <c r="NHY32" s="103"/>
      <c r="NHZ32" s="103"/>
      <c r="NIA32" s="103"/>
      <c r="NIB32" s="103"/>
      <c r="NIC32" s="103"/>
      <c r="NID32" s="103"/>
      <c r="NIE32" s="103"/>
      <c r="NIF32" s="103"/>
      <c r="NIG32" s="103"/>
      <c r="NIH32" s="103"/>
      <c r="NII32" s="103"/>
      <c r="NIJ32" s="103"/>
      <c r="NIK32" s="103"/>
      <c r="NIL32" s="103"/>
      <c r="NIM32" s="103"/>
      <c r="NIN32" s="103"/>
      <c r="NIO32" s="103"/>
      <c r="NIP32" s="103"/>
      <c r="NIQ32" s="103"/>
      <c r="NIR32" s="103"/>
      <c r="NIS32" s="103"/>
      <c r="NIT32" s="103"/>
      <c r="NIU32" s="103"/>
      <c r="NIV32" s="103"/>
      <c r="NIW32" s="103"/>
      <c r="NIX32" s="103"/>
      <c r="NIY32" s="103"/>
      <c r="NIZ32" s="103"/>
      <c r="NJA32" s="103"/>
      <c r="NJB32" s="103"/>
      <c r="NJC32" s="103"/>
      <c r="NJD32" s="103"/>
      <c r="NJE32" s="103"/>
      <c r="NJF32" s="103"/>
      <c r="NJG32" s="103"/>
      <c r="NJH32" s="103"/>
      <c r="NJI32" s="103"/>
      <c r="NJJ32" s="103"/>
      <c r="NJK32" s="103"/>
      <c r="NJL32" s="103"/>
      <c r="NJM32" s="103"/>
      <c r="NJN32" s="103"/>
      <c r="NJO32" s="103"/>
      <c r="NJP32" s="103"/>
      <c r="NJQ32" s="103"/>
      <c r="NJR32" s="103"/>
      <c r="NJS32" s="103"/>
      <c r="NJT32" s="103"/>
      <c r="NJU32" s="103"/>
      <c r="NJV32" s="103"/>
      <c r="NJW32" s="103"/>
      <c r="NJX32" s="103"/>
      <c r="NJY32" s="103"/>
      <c r="NJZ32" s="103"/>
      <c r="NKA32" s="103"/>
      <c r="NKB32" s="103"/>
      <c r="NKC32" s="103"/>
      <c r="NKD32" s="103"/>
      <c r="NKE32" s="103"/>
      <c r="NKF32" s="103"/>
      <c r="NKG32" s="103"/>
      <c r="NKH32" s="103"/>
      <c r="NKI32" s="103"/>
      <c r="NKJ32" s="103"/>
      <c r="NKK32" s="103"/>
      <c r="NKL32" s="103"/>
      <c r="NKM32" s="103"/>
      <c r="NKN32" s="103"/>
      <c r="NKO32" s="103"/>
      <c r="NKP32" s="103"/>
      <c r="NKQ32" s="103"/>
      <c r="NKR32" s="103"/>
      <c r="NKS32" s="103"/>
      <c r="NKT32" s="103"/>
      <c r="NKU32" s="103"/>
      <c r="NKV32" s="103"/>
      <c r="NKW32" s="103"/>
      <c r="NKX32" s="103"/>
      <c r="NKY32" s="103"/>
      <c r="NKZ32" s="103"/>
      <c r="NLA32" s="103"/>
      <c r="NLB32" s="103"/>
      <c r="NLC32" s="103"/>
      <c r="NLD32" s="103"/>
      <c r="NLE32" s="103"/>
      <c r="NLF32" s="103"/>
      <c r="NLG32" s="103"/>
      <c r="NLH32" s="103"/>
      <c r="NLI32" s="103"/>
      <c r="NLJ32" s="103"/>
      <c r="NLK32" s="103"/>
      <c r="NLL32" s="103"/>
      <c r="NLM32" s="103"/>
      <c r="NLN32" s="103"/>
      <c r="NLO32" s="103"/>
      <c r="NLP32" s="103"/>
      <c r="NLQ32" s="103"/>
      <c r="NLR32" s="103"/>
      <c r="NLS32" s="103"/>
      <c r="NLT32" s="103"/>
      <c r="NLU32" s="103"/>
      <c r="NLV32" s="103"/>
      <c r="NLW32" s="103"/>
      <c r="NLX32" s="103"/>
      <c r="NLY32" s="103"/>
      <c r="NLZ32" s="103"/>
      <c r="NMA32" s="103"/>
      <c r="NMB32" s="103"/>
      <c r="NMC32" s="103"/>
      <c r="NMD32" s="103"/>
      <c r="NME32" s="103"/>
      <c r="NMF32" s="103"/>
      <c r="NMG32" s="103"/>
      <c r="NMH32" s="103"/>
      <c r="NMI32" s="103"/>
      <c r="NMJ32" s="103"/>
      <c r="NMK32" s="103"/>
      <c r="NML32" s="103"/>
      <c r="NMM32" s="103"/>
      <c r="NMN32" s="103"/>
      <c r="NMO32" s="103"/>
      <c r="NMP32" s="103"/>
      <c r="NMQ32" s="103"/>
      <c r="NMR32" s="103"/>
      <c r="NMS32" s="103"/>
      <c r="NMT32" s="103"/>
      <c r="NMU32" s="103"/>
      <c r="NMV32" s="103"/>
      <c r="NMW32" s="103"/>
      <c r="NMX32" s="103"/>
      <c r="NMY32" s="103"/>
      <c r="NMZ32" s="103"/>
      <c r="NNA32" s="103"/>
      <c r="NNB32" s="103"/>
      <c r="NNC32" s="103"/>
      <c r="NND32" s="103"/>
      <c r="NNE32" s="103"/>
      <c r="NNF32" s="103"/>
      <c r="NNG32" s="103"/>
      <c r="NNH32" s="103"/>
      <c r="NNI32" s="103"/>
      <c r="NNJ32" s="103"/>
      <c r="NNK32" s="103"/>
      <c r="NNL32" s="103"/>
      <c r="NNM32" s="103"/>
      <c r="NNN32" s="103"/>
      <c r="NNO32" s="103"/>
      <c r="NNP32" s="103"/>
      <c r="NNQ32" s="103"/>
      <c r="NNR32" s="103"/>
      <c r="NNS32" s="103"/>
      <c r="NNT32" s="103"/>
      <c r="NNU32" s="103"/>
      <c r="NNV32" s="103"/>
      <c r="NNW32" s="103"/>
      <c r="NNX32" s="103"/>
      <c r="NNY32" s="103"/>
      <c r="NNZ32" s="103"/>
      <c r="NOA32" s="103"/>
      <c r="NOB32" s="103"/>
      <c r="NOC32" s="103"/>
      <c r="NOD32" s="103"/>
      <c r="NOE32" s="103"/>
      <c r="NOF32" s="103"/>
      <c r="NOG32" s="103"/>
      <c r="NOH32" s="103"/>
      <c r="NOI32" s="103"/>
      <c r="NOJ32" s="103"/>
      <c r="NOK32" s="103"/>
      <c r="NOL32" s="103"/>
      <c r="NOM32" s="103"/>
      <c r="NON32" s="103"/>
      <c r="NOO32" s="103"/>
      <c r="NOP32" s="103"/>
      <c r="NOQ32" s="103"/>
      <c r="NOR32" s="103"/>
      <c r="NOS32" s="103"/>
      <c r="NOT32" s="103"/>
      <c r="NOU32" s="103"/>
      <c r="NOV32" s="103"/>
      <c r="NOW32" s="103"/>
      <c r="NOX32" s="103"/>
      <c r="NOY32" s="103"/>
      <c r="NOZ32" s="103"/>
      <c r="NPA32" s="103"/>
      <c r="NPB32" s="103"/>
      <c r="NPC32" s="103"/>
      <c r="NPD32" s="103"/>
      <c r="NPE32" s="103"/>
      <c r="NPF32" s="103"/>
      <c r="NPG32" s="103"/>
      <c r="NPH32" s="103"/>
      <c r="NPI32" s="103"/>
      <c r="NPJ32" s="103"/>
      <c r="NPK32" s="103"/>
      <c r="NPL32" s="103"/>
      <c r="NPM32" s="103"/>
      <c r="NPN32" s="103"/>
      <c r="NPO32" s="103"/>
      <c r="NPP32" s="103"/>
      <c r="NPQ32" s="103"/>
      <c r="NPR32" s="103"/>
      <c r="NPS32" s="103"/>
      <c r="NPT32" s="103"/>
      <c r="NPU32" s="103"/>
      <c r="NPV32" s="103"/>
      <c r="NPW32" s="103"/>
      <c r="NPX32" s="103"/>
      <c r="NPY32" s="103"/>
      <c r="NPZ32" s="103"/>
      <c r="NQA32" s="103"/>
      <c r="NQB32" s="103"/>
      <c r="NQC32" s="103"/>
      <c r="NQD32" s="103"/>
      <c r="NQE32" s="103"/>
      <c r="NQF32" s="103"/>
      <c r="NQG32" s="103"/>
      <c r="NQH32" s="103"/>
      <c r="NQI32" s="103"/>
      <c r="NQJ32" s="103"/>
      <c r="NQK32" s="103"/>
      <c r="NQL32" s="103"/>
      <c r="NQM32" s="103"/>
      <c r="NQN32" s="103"/>
      <c r="NQO32" s="103"/>
      <c r="NQP32" s="103"/>
      <c r="NQQ32" s="103"/>
      <c r="NQR32" s="103"/>
      <c r="NQS32" s="103"/>
      <c r="NQT32" s="103"/>
      <c r="NQU32" s="103"/>
      <c r="NQV32" s="103"/>
      <c r="NQW32" s="103"/>
      <c r="NQX32" s="103"/>
      <c r="NQY32" s="103"/>
      <c r="NQZ32" s="103"/>
      <c r="NRA32" s="103"/>
      <c r="NRB32" s="103"/>
      <c r="NRC32" s="103"/>
      <c r="NRD32" s="103"/>
      <c r="NRE32" s="103"/>
      <c r="NRF32" s="103"/>
      <c r="NRG32" s="103"/>
      <c r="NRH32" s="103"/>
      <c r="NRI32" s="103"/>
      <c r="NRJ32" s="103"/>
      <c r="NRK32" s="103"/>
      <c r="NRL32" s="103"/>
      <c r="NRM32" s="103"/>
      <c r="NRN32" s="103"/>
      <c r="NRO32" s="103"/>
      <c r="NRP32" s="103"/>
      <c r="NRQ32" s="103"/>
      <c r="NRR32" s="103"/>
      <c r="NRS32" s="103"/>
      <c r="NRT32" s="103"/>
      <c r="NRU32" s="103"/>
      <c r="NRV32" s="103"/>
      <c r="NRW32" s="103"/>
      <c r="NRX32" s="103"/>
      <c r="NRY32" s="103"/>
      <c r="NRZ32" s="103"/>
      <c r="NSA32" s="103"/>
      <c r="NSB32" s="103"/>
      <c r="NSC32" s="103"/>
      <c r="NSD32" s="103"/>
      <c r="NSE32" s="103"/>
      <c r="NSF32" s="103"/>
      <c r="NSG32" s="103"/>
      <c r="NSH32" s="103"/>
      <c r="NSI32" s="103"/>
      <c r="NSJ32" s="103"/>
      <c r="NSK32" s="103"/>
      <c r="NSL32" s="103"/>
      <c r="NSM32" s="103"/>
      <c r="NSN32" s="103"/>
      <c r="NSO32" s="103"/>
      <c r="NSP32" s="103"/>
      <c r="NSQ32" s="103"/>
      <c r="NSR32" s="103"/>
      <c r="NSS32" s="103"/>
      <c r="NST32" s="103"/>
      <c r="NSU32" s="103"/>
      <c r="NSV32" s="103"/>
      <c r="NSW32" s="103"/>
      <c r="NSX32" s="103"/>
      <c r="NSY32" s="103"/>
      <c r="NSZ32" s="103"/>
      <c r="NTA32" s="103"/>
      <c r="NTB32" s="103"/>
      <c r="NTC32" s="103"/>
      <c r="NTD32" s="103"/>
      <c r="NTE32" s="103"/>
      <c r="NTF32" s="103"/>
      <c r="NTG32" s="103"/>
      <c r="NTH32" s="103"/>
      <c r="NTI32" s="103"/>
      <c r="NTJ32" s="103"/>
      <c r="NTK32" s="103"/>
      <c r="NTL32" s="103"/>
      <c r="NTM32" s="103"/>
      <c r="NTN32" s="103"/>
      <c r="NTO32" s="103"/>
      <c r="NTP32" s="103"/>
      <c r="NTQ32" s="103"/>
      <c r="NTR32" s="103"/>
      <c r="NTS32" s="103"/>
      <c r="NTT32" s="103"/>
      <c r="NTU32" s="103"/>
      <c r="NTV32" s="103"/>
      <c r="NTW32" s="103"/>
      <c r="NTX32" s="103"/>
      <c r="NTY32" s="103"/>
      <c r="NTZ32" s="103"/>
      <c r="NUA32" s="103"/>
      <c r="NUB32" s="103"/>
      <c r="NUC32" s="103"/>
      <c r="NUD32" s="103"/>
      <c r="NUE32" s="103"/>
      <c r="NUF32" s="103"/>
      <c r="NUG32" s="103"/>
      <c r="NUH32" s="103"/>
      <c r="NUI32" s="103"/>
      <c r="NUJ32" s="103"/>
      <c r="NUK32" s="103"/>
      <c r="NUL32" s="103"/>
      <c r="NUM32" s="103"/>
      <c r="NUN32" s="103"/>
      <c r="NUO32" s="103"/>
      <c r="NUP32" s="103"/>
      <c r="NUQ32" s="103"/>
      <c r="NUR32" s="103"/>
      <c r="NUS32" s="103"/>
      <c r="NUT32" s="103"/>
      <c r="NUU32" s="103"/>
      <c r="NUV32" s="103"/>
      <c r="NUW32" s="103"/>
      <c r="NUX32" s="103"/>
      <c r="NUY32" s="103"/>
      <c r="NUZ32" s="103"/>
      <c r="NVA32" s="103"/>
      <c r="NVB32" s="103"/>
      <c r="NVC32" s="103"/>
      <c r="NVD32" s="103"/>
      <c r="NVE32" s="103"/>
      <c r="NVF32" s="103"/>
      <c r="NVG32" s="103"/>
      <c r="NVH32" s="103"/>
      <c r="NVI32" s="103"/>
      <c r="NVJ32" s="103"/>
      <c r="NVK32" s="103"/>
      <c r="NVL32" s="103"/>
      <c r="NVM32" s="103"/>
      <c r="NVN32" s="103"/>
      <c r="NVO32" s="103"/>
      <c r="NVP32" s="103"/>
      <c r="NVQ32" s="103"/>
      <c r="NVR32" s="103"/>
      <c r="NVS32" s="103"/>
      <c r="NVT32" s="103"/>
      <c r="NVU32" s="103"/>
      <c r="NVV32" s="103"/>
      <c r="NVW32" s="103"/>
      <c r="NVX32" s="103"/>
      <c r="NVY32" s="103"/>
      <c r="NVZ32" s="103"/>
      <c r="NWA32" s="103"/>
      <c r="NWB32" s="103"/>
      <c r="NWC32" s="103"/>
      <c r="NWD32" s="103"/>
      <c r="NWE32" s="103"/>
      <c r="NWF32" s="103"/>
      <c r="NWG32" s="103"/>
      <c r="NWH32" s="103"/>
      <c r="NWI32" s="103"/>
      <c r="NWJ32" s="103"/>
      <c r="NWK32" s="103"/>
      <c r="NWL32" s="103"/>
      <c r="NWM32" s="103"/>
      <c r="NWN32" s="103"/>
      <c r="NWO32" s="103"/>
      <c r="NWP32" s="103"/>
      <c r="NWQ32" s="103"/>
      <c r="NWR32" s="103"/>
      <c r="NWS32" s="103"/>
      <c r="NWT32" s="103"/>
      <c r="NWU32" s="103"/>
      <c r="NWV32" s="103"/>
      <c r="NWW32" s="103"/>
      <c r="NWX32" s="103"/>
      <c r="NWY32" s="103"/>
      <c r="NWZ32" s="103"/>
      <c r="NXA32" s="103"/>
      <c r="NXB32" s="103"/>
      <c r="NXC32" s="103"/>
      <c r="NXD32" s="103"/>
      <c r="NXE32" s="103"/>
      <c r="NXF32" s="103"/>
      <c r="NXG32" s="103"/>
      <c r="NXH32" s="103"/>
      <c r="NXI32" s="103"/>
      <c r="NXJ32" s="103"/>
      <c r="NXK32" s="103"/>
      <c r="NXL32" s="103"/>
      <c r="NXM32" s="103"/>
      <c r="NXN32" s="103"/>
      <c r="NXO32" s="103"/>
      <c r="NXP32" s="103"/>
      <c r="NXQ32" s="103"/>
      <c r="NXR32" s="103"/>
      <c r="NXS32" s="103"/>
      <c r="NXT32" s="103"/>
      <c r="NXU32" s="103"/>
      <c r="NXV32" s="103"/>
      <c r="NXW32" s="103"/>
      <c r="NXX32" s="103"/>
      <c r="NXY32" s="103"/>
      <c r="NXZ32" s="103"/>
      <c r="NYA32" s="103"/>
      <c r="NYB32" s="103"/>
      <c r="NYC32" s="103"/>
      <c r="NYD32" s="103"/>
      <c r="NYE32" s="103"/>
      <c r="NYF32" s="103"/>
      <c r="NYG32" s="103"/>
      <c r="NYH32" s="103"/>
      <c r="NYI32" s="103"/>
      <c r="NYJ32" s="103"/>
      <c r="NYK32" s="103"/>
      <c r="NYL32" s="103"/>
      <c r="NYM32" s="103"/>
      <c r="NYN32" s="103"/>
      <c r="NYO32" s="103"/>
      <c r="NYP32" s="103"/>
      <c r="NYQ32" s="103"/>
      <c r="NYR32" s="103"/>
      <c r="NYS32" s="103"/>
      <c r="NYT32" s="103"/>
      <c r="NYU32" s="103"/>
      <c r="NYV32" s="103"/>
      <c r="NYW32" s="103"/>
      <c r="NYX32" s="103"/>
      <c r="NYY32" s="103"/>
      <c r="NYZ32" s="103"/>
      <c r="NZA32" s="103"/>
      <c r="NZB32" s="103"/>
      <c r="NZC32" s="103"/>
      <c r="NZD32" s="103"/>
      <c r="NZE32" s="103"/>
      <c r="NZF32" s="103"/>
      <c r="NZG32" s="103"/>
      <c r="NZH32" s="103"/>
      <c r="NZI32" s="103"/>
      <c r="NZJ32" s="103"/>
      <c r="NZK32" s="103"/>
      <c r="NZL32" s="103"/>
      <c r="NZM32" s="103"/>
      <c r="NZN32" s="103"/>
      <c r="NZO32" s="103"/>
      <c r="NZP32" s="103"/>
      <c r="NZQ32" s="103"/>
      <c r="NZR32" s="103"/>
      <c r="NZS32" s="103"/>
      <c r="NZT32" s="103"/>
      <c r="NZU32" s="103"/>
      <c r="NZV32" s="103"/>
      <c r="NZW32" s="103"/>
      <c r="NZX32" s="103"/>
      <c r="NZY32" s="103"/>
      <c r="NZZ32" s="103"/>
      <c r="OAA32" s="103"/>
      <c r="OAB32" s="103"/>
      <c r="OAC32" s="103"/>
      <c r="OAD32" s="103"/>
      <c r="OAE32" s="103"/>
      <c r="OAF32" s="103"/>
      <c r="OAG32" s="103"/>
      <c r="OAH32" s="103"/>
      <c r="OAI32" s="103"/>
      <c r="OAJ32" s="103"/>
      <c r="OAK32" s="103"/>
      <c r="OAL32" s="103"/>
      <c r="OAM32" s="103"/>
      <c r="OAN32" s="103"/>
      <c r="OAO32" s="103"/>
      <c r="OAP32" s="103"/>
      <c r="OAQ32" s="103"/>
      <c r="OAR32" s="103"/>
      <c r="OAS32" s="103"/>
      <c r="OAT32" s="103"/>
      <c r="OAU32" s="103"/>
      <c r="OAV32" s="103"/>
      <c r="OAW32" s="103"/>
      <c r="OAX32" s="103"/>
      <c r="OAY32" s="103"/>
      <c r="OAZ32" s="103"/>
      <c r="OBA32" s="103"/>
      <c r="OBB32" s="103"/>
      <c r="OBC32" s="103"/>
      <c r="OBD32" s="103"/>
      <c r="OBE32" s="103"/>
      <c r="OBF32" s="103"/>
      <c r="OBG32" s="103"/>
      <c r="OBH32" s="103"/>
      <c r="OBI32" s="103"/>
      <c r="OBJ32" s="103"/>
      <c r="OBK32" s="103"/>
      <c r="OBL32" s="103"/>
      <c r="OBM32" s="103"/>
      <c r="OBN32" s="103"/>
      <c r="OBO32" s="103"/>
      <c r="OBP32" s="103"/>
      <c r="OBQ32" s="103"/>
      <c r="OBR32" s="103"/>
      <c r="OBS32" s="103"/>
      <c r="OBT32" s="103"/>
      <c r="OBU32" s="103"/>
      <c r="OBV32" s="103"/>
      <c r="OBW32" s="103"/>
      <c r="OBX32" s="103"/>
      <c r="OBY32" s="103"/>
      <c r="OBZ32" s="103"/>
      <c r="OCA32" s="103"/>
      <c r="OCB32" s="103"/>
      <c r="OCC32" s="103"/>
      <c r="OCD32" s="103"/>
      <c r="OCE32" s="103"/>
      <c r="OCF32" s="103"/>
      <c r="OCG32" s="103"/>
      <c r="OCH32" s="103"/>
      <c r="OCI32" s="103"/>
      <c r="OCJ32" s="103"/>
      <c r="OCK32" s="103"/>
      <c r="OCL32" s="103"/>
      <c r="OCM32" s="103"/>
      <c r="OCN32" s="103"/>
      <c r="OCO32" s="103"/>
      <c r="OCP32" s="103"/>
      <c r="OCQ32" s="103"/>
      <c r="OCR32" s="103"/>
      <c r="OCS32" s="103"/>
      <c r="OCT32" s="103"/>
      <c r="OCU32" s="103"/>
      <c r="OCV32" s="103"/>
      <c r="OCW32" s="103"/>
      <c r="OCX32" s="103"/>
      <c r="OCY32" s="103"/>
      <c r="OCZ32" s="103"/>
      <c r="ODA32" s="103"/>
      <c r="ODB32" s="103"/>
      <c r="ODC32" s="103"/>
      <c r="ODD32" s="103"/>
      <c r="ODE32" s="103"/>
      <c r="ODF32" s="103"/>
      <c r="ODG32" s="103"/>
      <c r="ODH32" s="103"/>
      <c r="ODI32" s="103"/>
      <c r="ODJ32" s="103"/>
      <c r="ODK32" s="103"/>
      <c r="ODL32" s="103"/>
      <c r="ODM32" s="103"/>
      <c r="ODN32" s="103"/>
      <c r="ODO32" s="103"/>
      <c r="ODP32" s="103"/>
      <c r="ODQ32" s="103"/>
      <c r="ODR32" s="103"/>
      <c r="ODS32" s="103"/>
      <c r="ODT32" s="103"/>
      <c r="ODU32" s="103"/>
      <c r="ODV32" s="103"/>
      <c r="ODW32" s="103"/>
      <c r="ODX32" s="103"/>
      <c r="ODY32" s="103"/>
      <c r="ODZ32" s="103"/>
      <c r="OEA32" s="103"/>
      <c r="OEB32" s="103"/>
      <c r="OEC32" s="103"/>
      <c r="OED32" s="103"/>
      <c r="OEE32" s="103"/>
      <c r="OEF32" s="103"/>
      <c r="OEG32" s="103"/>
      <c r="OEH32" s="103"/>
      <c r="OEI32" s="103"/>
      <c r="OEJ32" s="103"/>
      <c r="OEK32" s="103"/>
      <c r="OEL32" s="103"/>
      <c r="OEM32" s="103"/>
      <c r="OEN32" s="103"/>
      <c r="OEO32" s="103"/>
      <c r="OEP32" s="103"/>
      <c r="OEQ32" s="103"/>
      <c r="OER32" s="103"/>
      <c r="OES32" s="103"/>
      <c r="OET32" s="103"/>
      <c r="OEU32" s="103"/>
      <c r="OEV32" s="103"/>
      <c r="OEW32" s="103"/>
      <c r="OEX32" s="103"/>
      <c r="OEY32" s="103"/>
      <c r="OEZ32" s="103"/>
      <c r="OFA32" s="103"/>
      <c r="OFB32" s="103"/>
      <c r="OFC32" s="103"/>
      <c r="OFD32" s="103"/>
      <c r="OFE32" s="103"/>
      <c r="OFF32" s="103"/>
      <c r="OFG32" s="103"/>
      <c r="OFH32" s="103"/>
      <c r="OFI32" s="103"/>
      <c r="OFJ32" s="103"/>
      <c r="OFK32" s="103"/>
      <c r="OFL32" s="103"/>
      <c r="OFM32" s="103"/>
      <c r="OFN32" s="103"/>
      <c r="OFO32" s="103"/>
      <c r="OFP32" s="103"/>
      <c r="OFQ32" s="103"/>
      <c r="OFR32" s="103"/>
      <c r="OFS32" s="103"/>
      <c r="OFT32" s="103"/>
      <c r="OFU32" s="103"/>
      <c r="OFV32" s="103"/>
      <c r="OFW32" s="103"/>
      <c r="OFX32" s="103"/>
      <c r="OFY32" s="103"/>
      <c r="OFZ32" s="103"/>
      <c r="OGA32" s="103"/>
      <c r="OGB32" s="103"/>
      <c r="OGC32" s="103"/>
      <c r="OGD32" s="103"/>
      <c r="OGE32" s="103"/>
      <c r="OGF32" s="103"/>
      <c r="OGG32" s="103"/>
      <c r="OGH32" s="103"/>
      <c r="OGI32" s="103"/>
      <c r="OGJ32" s="103"/>
      <c r="OGK32" s="103"/>
      <c r="OGL32" s="103"/>
      <c r="OGM32" s="103"/>
      <c r="OGN32" s="103"/>
      <c r="OGO32" s="103"/>
      <c r="OGP32" s="103"/>
      <c r="OGQ32" s="103"/>
      <c r="OGR32" s="103"/>
      <c r="OGS32" s="103"/>
      <c r="OGT32" s="103"/>
      <c r="OGU32" s="103"/>
      <c r="OGV32" s="103"/>
      <c r="OGW32" s="103"/>
      <c r="OGX32" s="103"/>
      <c r="OGY32" s="103"/>
      <c r="OGZ32" s="103"/>
      <c r="OHA32" s="103"/>
      <c r="OHB32" s="103"/>
      <c r="OHC32" s="103"/>
      <c r="OHD32" s="103"/>
      <c r="OHE32" s="103"/>
      <c r="OHF32" s="103"/>
      <c r="OHG32" s="103"/>
      <c r="OHH32" s="103"/>
      <c r="OHI32" s="103"/>
      <c r="OHJ32" s="103"/>
      <c r="OHK32" s="103"/>
      <c r="OHL32" s="103"/>
      <c r="OHM32" s="103"/>
      <c r="OHN32" s="103"/>
      <c r="OHO32" s="103"/>
      <c r="OHP32" s="103"/>
      <c r="OHQ32" s="103"/>
      <c r="OHR32" s="103"/>
      <c r="OHS32" s="103"/>
      <c r="OHT32" s="103"/>
      <c r="OHU32" s="103"/>
      <c r="OHV32" s="103"/>
      <c r="OHW32" s="103"/>
      <c r="OHX32" s="103"/>
      <c r="OHY32" s="103"/>
      <c r="OHZ32" s="103"/>
      <c r="OIA32" s="103"/>
      <c r="OIB32" s="103"/>
      <c r="OIC32" s="103"/>
      <c r="OID32" s="103"/>
      <c r="OIE32" s="103"/>
      <c r="OIF32" s="103"/>
      <c r="OIG32" s="103"/>
      <c r="OIH32" s="103"/>
      <c r="OII32" s="103"/>
      <c r="OIJ32" s="103"/>
      <c r="OIK32" s="103"/>
      <c r="OIL32" s="103"/>
      <c r="OIM32" s="103"/>
      <c r="OIN32" s="103"/>
      <c r="OIO32" s="103"/>
      <c r="OIP32" s="103"/>
      <c r="OIQ32" s="103"/>
      <c r="OIR32" s="103"/>
      <c r="OIS32" s="103"/>
      <c r="OIT32" s="103"/>
      <c r="OIU32" s="103"/>
      <c r="OIV32" s="103"/>
      <c r="OIW32" s="103"/>
      <c r="OIX32" s="103"/>
      <c r="OIY32" s="103"/>
      <c r="OIZ32" s="103"/>
      <c r="OJA32" s="103"/>
      <c r="OJB32" s="103"/>
      <c r="OJC32" s="103"/>
      <c r="OJD32" s="103"/>
      <c r="OJE32" s="103"/>
      <c r="OJF32" s="103"/>
      <c r="OJG32" s="103"/>
      <c r="OJH32" s="103"/>
      <c r="OJI32" s="103"/>
      <c r="OJJ32" s="103"/>
      <c r="OJK32" s="103"/>
      <c r="OJL32" s="103"/>
      <c r="OJM32" s="103"/>
      <c r="OJN32" s="103"/>
      <c r="OJO32" s="103"/>
      <c r="OJP32" s="103"/>
      <c r="OJQ32" s="103"/>
      <c r="OJR32" s="103"/>
      <c r="OJS32" s="103"/>
      <c r="OJT32" s="103"/>
      <c r="OJU32" s="103"/>
      <c r="OJV32" s="103"/>
      <c r="OJW32" s="103"/>
      <c r="OJX32" s="103"/>
      <c r="OJY32" s="103"/>
      <c r="OJZ32" s="103"/>
      <c r="OKA32" s="103"/>
      <c r="OKB32" s="103"/>
      <c r="OKC32" s="103"/>
      <c r="OKD32" s="103"/>
      <c r="OKE32" s="103"/>
      <c r="OKF32" s="103"/>
      <c r="OKG32" s="103"/>
      <c r="OKH32" s="103"/>
      <c r="OKI32" s="103"/>
      <c r="OKJ32" s="103"/>
      <c r="OKK32" s="103"/>
      <c r="OKL32" s="103"/>
      <c r="OKM32" s="103"/>
      <c r="OKN32" s="103"/>
      <c r="OKO32" s="103"/>
      <c r="OKP32" s="103"/>
      <c r="OKQ32" s="103"/>
      <c r="OKR32" s="103"/>
      <c r="OKS32" s="103"/>
      <c r="OKT32" s="103"/>
      <c r="OKU32" s="103"/>
      <c r="OKV32" s="103"/>
      <c r="OKW32" s="103"/>
      <c r="OKX32" s="103"/>
      <c r="OKY32" s="103"/>
      <c r="OKZ32" s="103"/>
      <c r="OLA32" s="103"/>
      <c r="OLB32" s="103"/>
      <c r="OLC32" s="103"/>
      <c r="OLD32" s="103"/>
      <c r="OLE32" s="103"/>
      <c r="OLF32" s="103"/>
      <c r="OLG32" s="103"/>
      <c r="OLH32" s="103"/>
      <c r="OLI32" s="103"/>
      <c r="OLJ32" s="103"/>
      <c r="OLK32" s="103"/>
      <c r="OLL32" s="103"/>
      <c r="OLM32" s="103"/>
      <c r="OLN32" s="103"/>
      <c r="OLO32" s="103"/>
      <c r="OLP32" s="103"/>
      <c r="OLQ32" s="103"/>
      <c r="OLR32" s="103"/>
      <c r="OLS32" s="103"/>
      <c r="OLT32" s="103"/>
      <c r="OLU32" s="103"/>
      <c r="OLV32" s="103"/>
      <c r="OLW32" s="103"/>
      <c r="OLX32" s="103"/>
      <c r="OLY32" s="103"/>
      <c r="OLZ32" s="103"/>
      <c r="OMA32" s="103"/>
      <c r="OMB32" s="103"/>
      <c r="OMC32" s="103"/>
      <c r="OMD32" s="103"/>
      <c r="OME32" s="103"/>
      <c r="OMF32" s="103"/>
      <c r="OMG32" s="103"/>
      <c r="OMH32" s="103"/>
      <c r="OMI32" s="103"/>
      <c r="OMJ32" s="103"/>
      <c r="OMK32" s="103"/>
      <c r="OML32" s="103"/>
      <c r="OMM32" s="103"/>
      <c r="OMN32" s="103"/>
      <c r="OMO32" s="103"/>
      <c r="OMP32" s="103"/>
      <c r="OMQ32" s="103"/>
      <c r="OMR32" s="103"/>
      <c r="OMS32" s="103"/>
      <c r="OMT32" s="103"/>
      <c r="OMU32" s="103"/>
      <c r="OMV32" s="103"/>
      <c r="OMW32" s="103"/>
      <c r="OMX32" s="103"/>
      <c r="OMY32" s="103"/>
      <c r="OMZ32" s="103"/>
      <c r="ONA32" s="103"/>
      <c r="ONB32" s="103"/>
      <c r="ONC32" s="103"/>
      <c r="OND32" s="103"/>
      <c r="ONE32" s="103"/>
      <c r="ONF32" s="103"/>
      <c r="ONG32" s="103"/>
      <c r="ONH32" s="103"/>
      <c r="ONI32" s="103"/>
      <c r="ONJ32" s="103"/>
      <c r="ONK32" s="103"/>
      <c r="ONL32" s="103"/>
      <c r="ONM32" s="103"/>
      <c r="ONN32" s="103"/>
      <c r="ONO32" s="103"/>
      <c r="ONP32" s="103"/>
      <c r="ONQ32" s="103"/>
      <c r="ONR32" s="103"/>
      <c r="ONS32" s="103"/>
      <c r="ONT32" s="103"/>
      <c r="ONU32" s="103"/>
      <c r="ONV32" s="103"/>
      <c r="ONW32" s="103"/>
      <c r="ONX32" s="103"/>
      <c r="ONY32" s="103"/>
      <c r="ONZ32" s="103"/>
      <c r="OOA32" s="103"/>
      <c r="OOB32" s="103"/>
      <c r="OOC32" s="103"/>
      <c r="OOD32" s="103"/>
      <c r="OOE32" s="103"/>
      <c r="OOF32" s="103"/>
      <c r="OOG32" s="103"/>
      <c r="OOH32" s="103"/>
      <c r="OOI32" s="103"/>
      <c r="OOJ32" s="103"/>
      <c r="OOK32" s="103"/>
      <c r="OOL32" s="103"/>
      <c r="OOM32" s="103"/>
      <c r="OON32" s="103"/>
      <c r="OOO32" s="103"/>
      <c r="OOP32" s="103"/>
      <c r="OOQ32" s="103"/>
      <c r="OOR32" s="103"/>
      <c r="OOS32" s="103"/>
      <c r="OOT32" s="103"/>
      <c r="OOU32" s="103"/>
      <c r="OOV32" s="103"/>
      <c r="OOW32" s="103"/>
      <c r="OOX32" s="103"/>
      <c r="OOY32" s="103"/>
      <c r="OOZ32" s="103"/>
      <c r="OPA32" s="103"/>
      <c r="OPB32" s="103"/>
      <c r="OPC32" s="103"/>
      <c r="OPD32" s="103"/>
      <c r="OPE32" s="103"/>
      <c r="OPF32" s="103"/>
      <c r="OPG32" s="103"/>
      <c r="OPH32" s="103"/>
      <c r="OPI32" s="103"/>
      <c r="OPJ32" s="103"/>
      <c r="OPK32" s="103"/>
      <c r="OPL32" s="103"/>
      <c r="OPM32" s="103"/>
      <c r="OPN32" s="103"/>
      <c r="OPO32" s="103"/>
      <c r="OPP32" s="103"/>
      <c r="OPQ32" s="103"/>
      <c r="OPR32" s="103"/>
      <c r="OPS32" s="103"/>
      <c r="OPT32" s="103"/>
      <c r="OPU32" s="103"/>
      <c r="OPV32" s="103"/>
      <c r="OPW32" s="103"/>
      <c r="OPX32" s="103"/>
      <c r="OPY32" s="103"/>
      <c r="OPZ32" s="103"/>
      <c r="OQA32" s="103"/>
      <c r="OQB32" s="103"/>
      <c r="OQC32" s="103"/>
      <c r="OQD32" s="103"/>
      <c r="OQE32" s="103"/>
      <c r="OQF32" s="103"/>
      <c r="OQG32" s="103"/>
      <c r="OQH32" s="103"/>
      <c r="OQI32" s="103"/>
      <c r="OQJ32" s="103"/>
      <c r="OQK32" s="103"/>
      <c r="OQL32" s="103"/>
      <c r="OQM32" s="103"/>
      <c r="OQN32" s="103"/>
      <c r="OQO32" s="103"/>
      <c r="OQP32" s="103"/>
      <c r="OQQ32" s="103"/>
      <c r="OQR32" s="103"/>
      <c r="OQS32" s="103"/>
      <c r="OQT32" s="103"/>
      <c r="OQU32" s="103"/>
      <c r="OQV32" s="103"/>
      <c r="OQW32" s="103"/>
      <c r="OQX32" s="103"/>
      <c r="OQY32" s="103"/>
      <c r="OQZ32" s="103"/>
      <c r="ORA32" s="103"/>
      <c r="ORB32" s="103"/>
      <c r="ORC32" s="103"/>
      <c r="ORD32" s="103"/>
      <c r="ORE32" s="103"/>
      <c r="ORF32" s="103"/>
      <c r="ORG32" s="103"/>
      <c r="ORH32" s="103"/>
      <c r="ORI32" s="103"/>
      <c r="ORJ32" s="103"/>
      <c r="ORK32" s="103"/>
      <c r="ORL32" s="103"/>
      <c r="ORM32" s="103"/>
      <c r="ORN32" s="103"/>
      <c r="ORO32" s="103"/>
      <c r="ORP32" s="103"/>
      <c r="ORQ32" s="103"/>
      <c r="ORR32" s="103"/>
      <c r="ORS32" s="103"/>
      <c r="ORT32" s="103"/>
      <c r="ORU32" s="103"/>
      <c r="ORV32" s="103"/>
      <c r="ORW32" s="103"/>
      <c r="ORX32" s="103"/>
      <c r="ORY32" s="103"/>
      <c r="ORZ32" s="103"/>
      <c r="OSA32" s="103"/>
      <c r="OSB32" s="103"/>
      <c r="OSC32" s="103"/>
      <c r="OSD32" s="103"/>
      <c r="OSE32" s="103"/>
      <c r="OSF32" s="103"/>
      <c r="OSG32" s="103"/>
      <c r="OSH32" s="103"/>
      <c r="OSI32" s="103"/>
      <c r="OSJ32" s="103"/>
      <c r="OSK32" s="103"/>
      <c r="OSL32" s="103"/>
      <c r="OSM32" s="103"/>
      <c r="OSN32" s="103"/>
      <c r="OSO32" s="103"/>
      <c r="OSP32" s="103"/>
      <c r="OSQ32" s="103"/>
      <c r="OSR32" s="103"/>
      <c r="OSS32" s="103"/>
      <c r="OST32" s="103"/>
      <c r="OSU32" s="103"/>
      <c r="OSV32" s="103"/>
      <c r="OSW32" s="103"/>
      <c r="OSX32" s="103"/>
      <c r="OSY32" s="103"/>
      <c r="OSZ32" s="103"/>
      <c r="OTA32" s="103"/>
      <c r="OTB32" s="103"/>
      <c r="OTC32" s="103"/>
      <c r="OTD32" s="103"/>
      <c r="OTE32" s="103"/>
      <c r="OTF32" s="103"/>
      <c r="OTG32" s="103"/>
      <c r="OTH32" s="103"/>
      <c r="OTI32" s="103"/>
      <c r="OTJ32" s="103"/>
      <c r="OTK32" s="103"/>
      <c r="OTL32" s="103"/>
      <c r="OTM32" s="103"/>
      <c r="OTN32" s="103"/>
      <c r="OTO32" s="103"/>
      <c r="OTP32" s="103"/>
      <c r="OTQ32" s="103"/>
      <c r="OTR32" s="103"/>
      <c r="OTS32" s="103"/>
      <c r="OTT32" s="103"/>
      <c r="OTU32" s="103"/>
      <c r="OTV32" s="103"/>
      <c r="OTW32" s="103"/>
      <c r="OTX32" s="103"/>
      <c r="OTY32" s="103"/>
      <c r="OTZ32" s="103"/>
      <c r="OUA32" s="103"/>
      <c r="OUB32" s="103"/>
      <c r="OUC32" s="103"/>
      <c r="OUD32" s="103"/>
      <c r="OUE32" s="103"/>
      <c r="OUF32" s="103"/>
      <c r="OUG32" s="103"/>
      <c r="OUH32" s="103"/>
      <c r="OUI32" s="103"/>
      <c r="OUJ32" s="103"/>
      <c r="OUK32" s="103"/>
      <c r="OUL32" s="103"/>
      <c r="OUM32" s="103"/>
      <c r="OUN32" s="103"/>
      <c r="OUO32" s="103"/>
      <c r="OUP32" s="103"/>
      <c r="OUQ32" s="103"/>
      <c r="OUR32" s="103"/>
      <c r="OUS32" s="103"/>
      <c r="OUT32" s="103"/>
      <c r="OUU32" s="103"/>
      <c r="OUV32" s="103"/>
      <c r="OUW32" s="103"/>
      <c r="OUX32" s="103"/>
      <c r="OUY32" s="103"/>
      <c r="OUZ32" s="103"/>
      <c r="OVA32" s="103"/>
      <c r="OVB32" s="103"/>
      <c r="OVC32" s="103"/>
      <c r="OVD32" s="103"/>
      <c r="OVE32" s="103"/>
      <c r="OVF32" s="103"/>
      <c r="OVG32" s="103"/>
      <c r="OVH32" s="103"/>
      <c r="OVI32" s="103"/>
      <c r="OVJ32" s="103"/>
      <c r="OVK32" s="103"/>
      <c r="OVL32" s="103"/>
      <c r="OVM32" s="103"/>
      <c r="OVN32" s="103"/>
      <c r="OVO32" s="103"/>
      <c r="OVP32" s="103"/>
      <c r="OVQ32" s="103"/>
      <c r="OVR32" s="103"/>
      <c r="OVS32" s="103"/>
      <c r="OVT32" s="103"/>
      <c r="OVU32" s="103"/>
      <c r="OVV32" s="103"/>
      <c r="OVW32" s="103"/>
      <c r="OVX32" s="103"/>
      <c r="OVY32" s="103"/>
      <c r="OVZ32" s="103"/>
      <c r="OWA32" s="103"/>
      <c r="OWB32" s="103"/>
      <c r="OWC32" s="103"/>
      <c r="OWD32" s="103"/>
      <c r="OWE32" s="103"/>
      <c r="OWF32" s="103"/>
      <c r="OWG32" s="103"/>
      <c r="OWH32" s="103"/>
      <c r="OWI32" s="103"/>
      <c r="OWJ32" s="103"/>
      <c r="OWK32" s="103"/>
      <c r="OWL32" s="103"/>
      <c r="OWM32" s="103"/>
      <c r="OWN32" s="103"/>
      <c r="OWO32" s="103"/>
      <c r="OWP32" s="103"/>
      <c r="OWQ32" s="103"/>
      <c r="OWR32" s="103"/>
      <c r="OWS32" s="103"/>
      <c r="OWT32" s="103"/>
      <c r="OWU32" s="103"/>
      <c r="OWV32" s="103"/>
      <c r="OWW32" s="103"/>
      <c r="OWX32" s="103"/>
      <c r="OWY32" s="103"/>
      <c r="OWZ32" s="103"/>
      <c r="OXA32" s="103"/>
      <c r="OXB32" s="103"/>
      <c r="OXC32" s="103"/>
      <c r="OXD32" s="103"/>
      <c r="OXE32" s="103"/>
      <c r="OXF32" s="103"/>
      <c r="OXG32" s="103"/>
      <c r="OXH32" s="103"/>
      <c r="OXI32" s="103"/>
      <c r="OXJ32" s="103"/>
      <c r="OXK32" s="103"/>
      <c r="OXL32" s="103"/>
      <c r="OXM32" s="103"/>
      <c r="OXN32" s="103"/>
      <c r="OXO32" s="103"/>
      <c r="OXP32" s="103"/>
      <c r="OXQ32" s="103"/>
      <c r="OXR32" s="103"/>
      <c r="OXS32" s="103"/>
      <c r="OXT32" s="103"/>
      <c r="OXU32" s="103"/>
      <c r="OXV32" s="103"/>
      <c r="OXW32" s="103"/>
      <c r="OXX32" s="103"/>
      <c r="OXY32" s="103"/>
      <c r="OXZ32" s="103"/>
      <c r="OYA32" s="103"/>
      <c r="OYB32" s="103"/>
      <c r="OYC32" s="103"/>
      <c r="OYD32" s="103"/>
      <c r="OYE32" s="103"/>
      <c r="OYF32" s="103"/>
      <c r="OYG32" s="103"/>
      <c r="OYH32" s="103"/>
      <c r="OYI32" s="103"/>
      <c r="OYJ32" s="103"/>
      <c r="OYK32" s="103"/>
      <c r="OYL32" s="103"/>
      <c r="OYM32" s="103"/>
      <c r="OYN32" s="103"/>
      <c r="OYO32" s="103"/>
      <c r="OYP32" s="103"/>
      <c r="OYQ32" s="103"/>
      <c r="OYR32" s="103"/>
      <c r="OYS32" s="103"/>
      <c r="OYT32" s="103"/>
      <c r="OYU32" s="103"/>
      <c r="OYV32" s="103"/>
      <c r="OYW32" s="103"/>
      <c r="OYX32" s="103"/>
      <c r="OYY32" s="103"/>
      <c r="OYZ32" s="103"/>
      <c r="OZA32" s="103"/>
      <c r="OZB32" s="103"/>
      <c r="OZC32" s="103"/>
      <c r="OZD32" s="103"/>
      <c r="OZE32" s="103"/>
      <c r="OZF32" s="103"/>
      <c r="OZG32" s="103"/>
      <c r="OZH32" s="103"/>
      <c r="OZI32" s="103"/>
      <c r="OZJ32" s="103"/>
      <c r="OZK32" s="103"/>
      <c r="OZL32" s="103"/>
      <c r="OZM32" s="103"/>
      <c r="OZN32" s="103"/>
      <c r="OZO32" s="103"/>
      <c r="OZP32" s="103"/>
      <c r="OZQ32" s="103"/>
      <c r="OZR32" s="103"/>
      <c r="OZS32" s="103"/>
      <c r="OZT32" s="103"/>
      <c r="OZU32" s="103"/>
      <c r="OZV32" s="103"/>
      <c r="OZW32" s="103"/>
      <c r="OZX32" s="103"/>
      <c r="OZY32" s="103"/>
      <c r="OZZ32" s="103"/>
      <c r="PAA32" s="103"/>
      <c r="PAB32" s="103"/>
      <c r="PAC32" s="103"/>
      <c r="PAD32" s="103"/>
      <c r="PAE32" s="103"/>
      <c r="PAF32" s="103"/>
      <c r="PAG32" s="103"/>
      <c r="PAH32" s="103"/>
      <c r="PAI32" s="103"/>
      <c r="PAJ32" s="103"/>
      <c r="PAK32" s="103"/>
      <c r="PAL32" s="103"/>
      <c r="PAM32" s="103"/>
      <c r="PAN32" s="103"/>
      <c r="PAO32" s="103"/>
      <c r="PAP32" s="103"/>
      <c r="PAQ32" s="103"/>
      <c r="PAR32" s="103"/>
      <c r="PAS32" s="103"/>
      <c r="PAT32" s="103"/>
      <c r="PAU32" s="103"/>
      <c r="PAV32" s="103"/>
      <c r="PAW32" s="103"/>
      <c r="PAX32" s="103"/>
      <c r="PAY32" s="103"/>
      <c r="PAZ32" s="103"/>
      <c r="PBA32" s="103"/>
      <c r="PBB32" s="103"/>
      <c r="PBC32" s="103"/>
      <c r="PBD32" s="103"/>
      <c r="PBE32" s="103"/>
      <c r="PBF32" s="103"/>
      <c r="PBG32" s="103"/>
      <c r="PBH32" s="103"/>
      <c r="PBI32" s="103"/>
      <c r="PBJ32" s="103"/>
      <c r="PBK32" s="103"/>
      <c r="PBL32" s="103"/>
      <c r="PBM32" s="103"/>
      <c r="PBN32" s="103"/>
      <c r="PBO32" s="103"/>
      <c r="PBP32" s="103"/>
      <c r="PBQ32" s="103"/>
      <c r="PBR32" s="103"/>
      <c r="PBS32" s="103"/>
      <c r="PBT32" s="103"/>
      <c r="PBU32" s="103"/>
      <c r="PBV32" s="103"/>
      <c r="PBW32" s="103"/>
      <c r="PBX32" s="103"/>
      <c r="PBY32" s="103"/>
      <c r="PBZ32" s="103"/>
      <c r="PCA32" s="103"/>
      <c r="PCB32" s="103"/>
      <c r="PCC32" s="103"/>
      <c r="PCD32" s="103"/>
      <c r="PCE32" s="103"/>
      <c r="PCF32" s="103"/>
      <c r="PCG32" s="103"/>
      <c r="PCH32" s="103"/>
      <c r="PCI32" s="103"/>
      <c r="PCJ32" s="103"/>
      <c r="PCK32" s="103"/>
      <c r="PCL32" s="103"/>
      <c r="PCM32" s="103"/>
      <c r="PCN32" s="103"/>
      <c r="PCO32" s="103"/>
      <c r="PCP32" s="103"/>
      <c r="PCQ32" s="103"/>
      <c r="PCR32" s="103"/>
      <c r="PCS32" s="103"/>
      <c r="PCT32" s="103"/>
      <c r="PCU32" s="103"/>
      <c r="PCV32" s="103"/>
      <c r="PCW32" s="103"/>
      <c r="PCX32" s="103"/>
      <c r="PCY32" s="103"/>
      <c r="PCZ32" s="103"/>
      <c r="PDA32" s="103"/>
      <c r="PDB32" s="103"/>
      <c r="PDC32" s="103"/>
      <c r="PDD32" s="103"/>
      <c r="PDE32" s="103"/>
      <c r="PDF32" s="103"/>
      <c r="PDG32" s="103"/>
      <c r="PDH32" s="103"/>
      <c r="PDI32" s="103"/>
      <c r="PDJ32" s="103"/>
      <c r="PDK32" s="103"/>
      <c r="PDL32" s="103"/>
      <c r="PDM32" s="103"/>
      <c r="PDN32" s="103"/>
      <c r="PDO32" s="103"/>
      <c r="PDP32" s="103"/>
      <c r="PDQ32" s="103"/>
      <c r="PDR32" s="103"/>
      <c r="PDS32" s="103"/>
      <c r="PDT32" s="103"/>
      <c r="PDU32" s="103"/>
      <c r="PDV32" s="103"/>
      <c r="PDW32" s="103"/>
      <c r="PDX32" s="103"/>
      <c r="PDY32" s="103"/>
      <c r="PDZ32" s="103"/>
      <c r="PEA32" s="103"/>
      <c r="PEB32" s="103"/>
      <c r="PEC32" s="103"/>
      <c r="PED32" s="103"/>
      <c r="PEE32" s="103"/>
      <c r="PEF32" s="103"/>
      <c r="PEG32" s="103"/>
      <c r="PEH32" s="103"/>
      <c r="PEI32" s="103"/>
      <c r="PEJ32" s="103"/>
      <c r="PEK32" s="103"/>
      <c r="PEL32" s="103"/>
      <c r="PEM32" s="103"/>
      <c r="PEN32" s="103"/>
      <c r="PEO32" s="103"/>
      <c r="PEP32" s="103"/>
      <c r="PEQ32" s="103"/>
      <c r="PER32" s="103"/>
      <c r="PES32" s="103"/>
      <c r="PET32" s="103"/>
      <c r="PEU32" s="103"/>
      <c r="PEV32" s="103"/>
      <c r="PEW32" s="103"/>
      <c r="PEX32" s="103"/>
      <c r="PEY32" s="103"/>
      <c r="PEZ32" s="103"/>
      <c r="PFA32" s="103"/>
      <c r="PFB32" s="103"/>
      <c r="PFC32" s="103"/>
      <c r="PFD32" s="103"/>
      <c r="PFE32" s="103"/>
      <c r="PFF32" s="103"/>
      <c r="PFG32" s="103"/>
      <c r="PFH32" s="103"/>
      <c r="PFI32" s="103"/>
      <c r="PFJ32" s="103"/>
      <c r="PFK32" s="103"/>
      <c r="PFL32" s="103"/>
      <c r="PFM32" s="103"/>
      <c r="PFN32" s="103"/>
      <c r="PFO32" s="103"/>
      <c r="PFP32" s="103"/>
      <c r="PFQ32" s="103"/>
      <c r="PFR32" s="103"/>
      <c r="PFS32" s="103"/>
      <c r="PFT32" s="103"/>
      <c r="PFU32" s="103"/>
      <c r="PFV32" s="103"/>
      <c r="PFW32" s="103"/>
      <c r="PFX32" s="103"/>
      <c r="PFY32" s="103"/>
      <c r="PFZ32" s="103"/>
      <c r="PGA32" s="103"/>
      <c r="PGB32" s="103"/>
      <c r="PGC32" s="103"/>
      <c r="PGD32" s="103"/>
      <c r="PGE32" s="103"/>
      <c r="PGF32" s="103"/>
      <c r="PGG32" s="103"/>
      <c r="PGH32" s="103"/>
      <c r="PGI32" s="103"/>
      <c r="PGJ32" s="103"/>
      <c r="PGK32" s="103"/>
      <c r="PGL32" s="103"/>
      <c r="PGM32" s="103"/>
      <c r="PGN32" s="103"/>
      <c r="PGO32" s="103"/>
      <c r="PGP32" s="103"/>
      <c r="PGQ32" s="103"/>
      <c r="PGR32" s="103"/>
      <c r="PGS32" s="103"/>
      <c r="PGT32" s="103"/>
      <c r="PGU32" s="103"/>
      <c r="PGV32" s="103"/>
      <c r="PGW32" s="103"/>
      <c r="PGX32" s="103"/>
      <c r="PGY32" s="103"/>
      <c r="PGZ32" s="103"/>
      <c r="PHA32" s="103"/>
      <c r="PHB32" s="103"/>
      <c r="PHC32" s="103"/>
      <c r="PHD32" s="103"/>
      <c r="PHE32" s="103"/>
      <c r="PHF32" s="103"/>
      <c r="PHG32" s="103"/>
      <c r="PHH32" s="103"/>
      <c r="PHI32" s="103"/>
      <c r="PHJ32" s="103"/>
      <c r="PHK32" s="103"/>
      <c r="PHL32" s="103"/>
      <c r="PHM32" s="103"/>
      <c r="PHN32" s="103"/>
      <c r="PHO32" s="103"/>
      <c r="PHP32" s="103"/>
      <c r="PHQ32" s="103"/>
      <c r="PHR32" s="103"/>
      <c r="PHS32" s="103"/>
      <c r="PHT32" s="103"/>
      <c r="PHU32" s="103"/>
      <c r="PHV32" s="103"/>
      <c r="PHW32" s="103"/>
      <c r="PHX32" s="103"/>
      <c r="PHY32" s="103"/>
      <c r="PHZ32" s="103"/>
      <c r="PIA32" s="103"/>
      <c r="PIB32" s="103"/>
      <c r="PIC32" s="103"/>
      <c r="PID32" s="103"/>
      <c r="PIE32" s="103"/>
      <c r="PIF32" s="103"/>
      <c r="PIG32" s="103"/>
      <c r="PIH32" s="103"/>
      <c r="PII32" s="103"/>
      <c r="PIJ32" s="103"/>
      <c r="PIK32" s="103"/>
      <c r="PIL32" s="103"/>
      <c r="PIM32" s="103"/>
      <c r="PIN32" s="103"/>
      <c r="PIO32" s="103"/>
      <c r="PIP32" s="103"/>
      <c r="PIQ32" s="103"/>
      <c r="PIR32" s="103"/>
      <c r="PIS32" s="103"/>
      <c r="PIT32" s="103"/>
      <c r="PIU32" s="103"/>
      <c r="PIV32" s="103"/>
      <c r="PIW32" s="103"/>
      <c r="PIX32" s="103"/>
      <c r="PIY32" s="103"/>
      <c r="PIZ32" s="103"/>
      <c r="PJA32" s="103"/>
      <c r="PJB32" s="103"/>
      <c r="PJC32" s="103"/>
      <c r="PJD32" s="103"/>
      <c r="PJE32" s="103"/>
      <c r="PJF32" s="103"/>
      <c r="PJG32" s="103"/>
      <c r="PJH32" s="103"/>
      <c r="PJI32" s="103"/>
      <c r="PJJ32" s="103"/>
      <c r="PJK32" s="103"/>
      <c r="PJL32" s="103"/>
      <c r="PJM32" s="103"/>
      <c r="PJN32" s="103"/>
      <c r="PJO32" s="103"/>
      <c r="PJP32" s="103"/>
      <c r="PJQ32" s="103"/>
      <c r="PJR32" s="103"/>
      <c r="PJS32" s="103"/>
      <c r="PJT32" s="103"/>
      <c r="PJU32" s="103"/>
      <c r="PJV32" s="103"/>
      <c r="PJW32" s="103"/>
      <c r="PJX32" s="103"/>
      <c r="PJY32" s="103"/>
      <c r="PJZ32" s="103"/>
      <c r="PKA32" s="103"/>
      <c r="PKB32" s="103"/>
      <c r="PKC32" s="103"/>
      <c r="PKD32" s="103"/>
      <c r="PKE32" s="103"/>
      <c r="PKF32" s="103"/>
      <c r="PKG32" s="103"/>
      <c r="PKH32" s="103"/>
      <c r="PKI32" s="103"/>
      <c r="PKJ32" s="103"/>
      <c r="PKK32" s="103"/>
      <c r="PKL32" s="103"/>
      <c r="PKM32" s="103"/>
      <c r="PKN32" s="103"/>
      <c r="PKO32" s="103"/>
      <c r="PKP32" s="103"/>
      <c r="PKQ32" s="103"/>
      <c r="PKR32" s="103"/>
      <c r="PKS32" s="103"/>
      <c r="PKT32" s="103"/>
      <c r="PKU32" s="103"/>
      <c r="PKV32" s="103"/>
      <c r="PKW32" s="103"/>
      <c r="PKX32" s="103"/>
      <c r="PKY32" s="103"/>
      <c r="PKZ32" s="103"/>
      <c r="PLA32" s="103"/>
      <c r="PLB32" s="103"/>
      <c r="PLC32" s="103"/>
      <c r="PLD32" s="103"/>
      <c r="PLE32" s="103"/>
      <c r="PLF32" s="103"/>
      <c r="PLG32" s="103"/>
      <c r="PLH32" s="103"/>
      <c r="PLI32" s="103"/>
      <c r="PLJ32" s="103"/>
      <c r="PLK32" s="103"/>
      <c r="PLL32" s="103"/>
      <c r="PLM32" s="103"/>
      <c r="PLN32" s="103"/>
      <c r="PLO32" s="103"/>
      <c r="PLP32" s="103"/>
      <c r="PLQ32" s="103"/>
      <c r="PLR32" s="103"/>
      <c r="PLS32" s="103"/>
      <c r="PLT32" s="103"/>
      <c r="PLU32" s="103"/>
      <c r="PLV32" s="103"/>
      <c r="PLW32" s="103"/>
      <c r="PLX32" s="103"/>
      <c r="PLY32" s="103"/>
      <c r="PLZ32" s="103"/>
      <c r="PMA32" s="103"/>
      <c r="PMB32" s="103"/>
      <c r="PMC32" s="103"/>
      <c r="PMD32" s="103"/>
      <c r="PME32" s="103"/>
      <c r="PMF32" s="103"/>
      <c r="PMG32" s="103"/>
      <c r="PMH32" s="103"/>
      <c r="PMI32" s="103"/>
      <c r="PMJ32" s="103"/>
      <c r="PMK32" s="103"/>
      <c r="PML32" s="103"/>
      <c r="PMM32" s="103"/>
      <c r="PMN32" s="103"/>
      <c r="PMO32" s="103"/>
      <c r="PMP32" s="103"/>
      <c r="PMQ32" s="103"/>
      <c r="PMR32" s="103"/>
      <c r="PMS32" s="103"/>
      <c r="PMT32" s="103"/>
      <c r="PMU32" s="103"/>
      <c r="PMV32" s="103"/>
      <c r="PMW32" s="103"/>
      <c r="PMX32" s="103"/>
      <c r="PMY32" s="103"/>
      <c r="PMZ32" s="103"/>
      <c r="PNA32" s="103"/>
      <c r="PNB32" s="103"/>
      <c r="PNC32" s="103"/>
      <c r="PND32" s="103"/>
      <c r="PNE32" s="103"/>
      <c r="PNF32" s="103"/>
      <c r="PNG32" s="103"/>
      <c r="PNH32" s="103"/>
      <c r="PNI32" s="103"/>
      <c r="PNJ32" s="103"/>
      <c r="PNK32" s="103"/>
      <c r="PNL32" s="103"/>
      <c r="PNM32" s="103"/>
      <c r="PNN32" s="103"/>
      <c r="PNO32" s="103"/>
      <c r="PNP32" s="103"/>
      <c r="PNQ32" s="103"/>
      <c r="PNR32" s="103"/>
      <c r="PNS32" s="103"/>
      <c r="PNT32" s="103"/>
      <c r="PNU32" s="103"/>
      <c r="PNV32" s="103"/>
      <c r="PNW32" s="103"/>
      <c r="PNX32" s="103"/>
      <c r="PNY32" s="103"/>
      <c r="PNZ32" s="103"/>
      <c r="POA32" s="103"/>
      <c r="POB32" s="103"/>
      <c r="POC32" s="103"/>
      <c r="POD32" s="103"/>
      <c r="POE32" s="103"/>
      <c r="POF32" s="103"/>
      <c r="POG32" s="103"/>
      <c r="POH32" s="103"/>
      <c r="POI32" s="103"/>
      <c r="POJ32" s="103"/>
      <c r="POK32" s="103"/>
      <c r="POL32" s="103"/>
      <c r="POM32" s="103"/>
      <c r="PON32" s="103"/>
      <c r="POO32" s="103"/>
      <c r="POP32" s="103"/>
      <c r="POQ32" s="103"/>
      <c r="POR32" s="103"/>
      <c r="POS32" s="103"/>
      <c r="POT32" s="103"/>
      <c r="POU32" s="103"/>
      <c r="POV32" s="103"/>
      <c r="POW32" s="103"/>
      <c r="POX32" s="103"/>
      <c r="POY32" s="103"/>
      <c r="POZ32" s="103"/>
      <c r="PPA32" s="103"/>
      <c r="PPB32" s="103"/>
      <c r="PPC32" s="103"/>
      <c r="PPD32" s="103"/>
      <c r="PPE32" s="103"/>
      <c r="PPF32" s="103"/>
      <c r="PPG32" s="103"/>
      <c r="PPH32" s="103"/>
      <c r="PPI32" s="103"/>
      <c r="PPJ32" s="103"/>
      <c r="PPK32" s="103"/>
      <c r="PPL32" s="103"/>
      <c r="PPM32" s="103"/>
      <c r="PPN32" s="103"/>
      <c r="PPO32" s="103"/>
      <c r="PPP32" s="103"/>
      <c r="PPQ32" s="103"/>
      <c r="PPR32" s="103"/>
      <c r="PPS32" s="103"/>
      <c r="PPT32" s="103"/>
      <c r="PPU32" s="103"/>
      <c r="PPV32" s="103"/>
      <c r="PPW32" s="103"/>
      <c r="PPX32" s="103"/>
      <c r="PPY32" s="103"/>
      <c r="PPZ32" s="103"/>
      <c r="PQA32" s="103"/>
      <c r="PQB32" s="103"/>
      <c r="PQC32" s="103"/>
      <c r="PQD32" s="103"/>
      <c r="PQE32" s="103"/>
      <c r="PQF32" s="103"/>
      <c r="PQG32" s="103"/>
      <c r="PQH32" s="103"/>
      <c r="PQI32" s="103"/>
      <c r="PQJ32" s="103"/>
      <c r="PQK32" s="103"/>
      <c r="PQL32" s="103"/>
      <c r="PQM32" s="103"/>
      <c r="PQN32" s="103"/>
      <c r="PQO32" s="103"/>
      <c r="PQP32" s="103"/>
      <c r="PQQ32" s="103"/>
      <c r="PQR32" s="103"/>
      <c r="PQS32" s="103"/>
      <c r="PQT32" s="103"/>
      <c r="PQU32" s="103"/>
      <c r="PQV32" s="103"/>
      <c r="PQW32" s="103"/>
      <c r="PQX32" s="103"/>
      <c r="PQY32" s="103"/>
      <c r="PQZ32" s="103"/>
      <c r="PRA32" s="103"/>
      <c r="PRB32" s="103"/>
      <c r="PRC32" s="103"/>
      <c r="PRD32" s="103"/>
      <c r="PRE32" s="103"/>
      <c r="PRF32" s="103"/>
      <c r="PRG32" s="103"/>
      <c r="PRH32" s="103"/>
      <c r="PRI32" s="103"/>
      <c r="PRJ32" s="103"/>
      <c r="PRK32" s="103"/>
      <c r="PRL32" s="103"/>
      <c r="PRM32" s="103"/>
      <c r="PRN32" s="103"/>
      <c r="PRO32" s="103"/>
      <c r="PRP32" s="103"/>
      <c r="PRQ32" s="103"/>
      <c r="PRR32" s="103"/>
      <c r="PRS32" s="103"/>
      <c r="PRT32" s="103"/>
      <c r="PRU32" s="103"/>
      <c r="PRV32" s="103"/>
      <c r="PRW32" s="103"/>
      <c r="PRX32" s="103"/>
      <c r="PRY32" s="103"/>
      <c r="PRZ32" s="103"/>
      <c r="PSA32" s="103"/>
      <c r="PSB32" s="103"/>
      <c r="PSC32" s="103"/>
      <c r="PSD32" s="103"/>
      <c r="PSE32" s="103"/>
      <c r="PSF32" s="103"/>
      <c r="PSG32" s="103"/>
      <c r="PSH32" s="103"/>
      <c r="PSI32" s="103"/>
      <c r="PSJ32" s="103"/>
      <c r="PSK32" s="103"/>
      <c r="PSL32" s="103"/>
      <c r="PSM32" s="103"/>
      <c r="PSN32" s="103"/>
      <c r="PSO32" s="103"/>
      <c r="PSP32" s="103"/>
      <c r="PSQ32" s="103"/>
      <c r="PSR32" s="103"/>
      <c r="PSS32" s="103"/>
      <c r="PST32" s="103"/>
      <c r="PSU32" s="103"/>
      <c r="PSV32" s="103"/>
      <c r="PSW32" s="103"/>
      <c r="PSX32" s="103"/>
      <c r="PSY32" s="103"/>
      <c r="PSZ32" s="103"/>
      <c r="PTA32" s="103"/>
      <c r="PTB32" s="103"/>
      <c r="PTC32" s="103"/>
      <c r="PTD32" s="103"/>
      <c r="PTE32" s="103"/>
      <c r="PTF32" s="103"/>
      <c r="PTG32" s="103"/>
      <c r="PTH32" s="103"/>
      <c r="PTI32" s="103"/>
      <c r="PTJ32" s="103"/>
      <c r="PTK32" s="103"/>
      <c r="PTL32" s="103"/>
      <c r="PTM32" s="103"/>
      <c r="PTN32" s="103"/>
      <c r="PTO32" s="103"/>
      <c r="PTP32" s="103"/>
      <c r="PTQ32" s="103"/>
      <c r="PTR32" s="103"/>
      <c r="PTS32" s="103"/>
      <c r="PTT32" s="103"/>
      <c r="PTU32" s="103"/>
      <c r="PTV32" s="103"/>
      <c r="PTW32" s="103"/>
      <c r="PTX32" s="103"/>
      <c r="PTY32" s="103"/>
      <c r="PTZ32" s="103"/>
      <c r="PUA32" s="103"/>
      <c r="PUB32" s="103"/>
      <c r="PUC32" s="103"/>
      <c r="PUD32" s="103"/>
      <c r="PUE32" s="103"/>
      <c r="PUF32" s="103"/>
      <c r="PUG32" s="103"/>
      <c r="PUH32" s="103"/>
      <c r="PUI32" s="103"/>
      <c r="PUJ32" s="103"/>
      <c r="PUK32" s="103"/>
      <c r="PUL32" s="103"/>
      <c r="PUM32" s="103"/>
      <c r="PUN32" s="103"/>
      <c r="PUO32" s="103"/>
      <c r="PUP32" s="103"/>
      <c r="PUQ32" s="103"/>
      <c r="PUR32" s="103"/>
      <c r="PUS32" s="103"/>
      <c r="PUT32" s="103"/>
      <c r="PUU32" s="103"/>
      <c r="PUV32" s="103"/>
      <c r="PUW32" s="103"/>
      <c r="PUX32" s="103"/>
      <c r="PUY32" s="103"/>
      <c r="PUZ32" s="103"/>
      <c r="PVA32" s="103"/>
      <c r="PVB32" s="103"/>
      <c r="PVC32" s="103"/>
      <c r="PVD32" s="103"/>
      <c r="PVE32" s="103"/>
      <c r="PVF32" s="103"/>
      <c r="PVG32" s="103"/>
      <c r="PVH32" s="103"/>
      <c r="PVI32" s="103"/>
      <c r="PVJ32" s="103"/>
      <c r="PVK32" s="103"/>
      <c r="PVL32" s="103"/>
      <c r="PVM32" s="103"/>
      <c r="PVN32" s="103"/>
      <c r="PVO32" s="103"/>
      <c r="PVP32" s="103"/>
      <c r="PVQ32" s="103"/>
      <c r="PVR32" s="103"/>
      <c r="PVS32" s="103"/>
      <c r="PVT32" s="103"/>
      <c r="PVU32" s="103"/>
      <c r="PVV32" s="103"/>
      <c r="PVW32" s="103"/>
      <c r="PVX32" s="103"/>
      <c r="PVY32" s="103"/>
      <c r="PVZ32" s="103"/>
      <c r="PWA32" s="103"/>
      <c r="PWB32" s="103"/>
      <c r="PWC32" s="103"/>
      <c r="PWD32" s="103"/>
      <c r="PWE32" s="103"/>
      <c r="PWF32" s="103"/>
      <c r="PWG32" s="103"/>
      <c r="PWH32" s="103"/>
      <c r="PWI32" s="103"/>
      <c r="PWJ32" s="103"/>
      <c r="PWK32" s="103"/>
      <c r="PWL32" s="103"/>
      <c r="PWM32" s="103"/>
      <c r="PWN32" s="103"/>
      <c r="PWO32" s="103"/>
      <c r="PWP32" s="103"/>
      <c r="PWQ32" s="103"/>
      <c r="PWR32" s="103"/>
      <c r="PWS32" s="103"/>
      <c r="PWT32" s="103"/>
      <c r="PWU32" s="103"/>
      <c r="PWV32" s="103"/>
      <c r="PWW32" s="103"/>
      <c r="PWX32" s="103"/>
      <c r="PWY32" s="103"/>
      <c r="PWZ32" s="103"/>
      <c r="PXA32" s="103"/>
      <c r="PXB32" s="103"/>
      <c r="PXC32" s="103"/>
      <c r="PXD32" s="103"/>
      <c r="PXE32" s="103"/>
      <c r="PXF32" s="103"/>
      <c r="PXG32" s="103"/>
      <c r="PXH32" s="103"/>
      <c r="PXI32" s="103"/>
      <c r="PXJ32" s="103"/>
      <c r="PXK32" s="103"/>
      <c r="PXL32" s="103"/>
      <c r="PXM32" s="103"/>
      <c r="PXN32" s="103"/>
      <c r="PXO32" s="103"/>
      <c r="PXP32" s="103"/>
      <c r="PXQ32" s="103"/>
      <c r="PXR32" s="103"/>
      <c r="PXS32" s="103"/>
      <c r="PXT32" s="103"/>
      <c r="PXU32" s="103"/>
      <c r="PXV32" s="103"/>
      <c r="PXW32" s="103"/>
      <c r="PXX32" s="103"/>
      <c r="PXY32" s="103"/>
      <c r="PXZ32" s="103"/>
      <c r="PYA32" s="103"/>
      <c r="PYB32" s="103"/>
      <c r="PYC32" s="103"/>
      <c r="PYD32" s="103"/>
      <c r="PYE32" s="103"/>
      <c r="PYF32" s="103"/>
      <c r="PYG32" s="103"/>
      <c r="PYH32" s="103"/>
      <c r="PYI32" s="103"/>
      <c r="PYJ32" s="103"/>
      <c r="PYK32" s="103"/>
      <c r="PYL32" s="103"/>
      <c r="PYM32" s="103"/>
      <c r="PYN32" s="103"/>
      <c r="PYO32" s="103"/>
      <c r="PYP32" s="103"/>
      <c r="PYQ32" s="103"/>
      <c r="PYR32" s="103"/>
      <c r="PYS32" s="103"/>
      <c r="PYT32" s="103"/>
      <c r="PYU32" s="103"/>
      <c r="PYV32" s="103"/>
      <c r="PYW32" s="103"/>
      <c r="PYX32" s="103"/>
      <c r="PYY32" s="103"/>
      <c r="PYZ32" s="103"/>
      <c r="PZA32" s="103"/>
      <c r="PZB32" s="103"/>
      <c r="PZC32" s="103"/>
      <c r="PZD32" s="103"/>
      <c r="PZE32" s="103"/>
      <c r="PZF32" s="103"/>
      <c r="PZG32" s="103"/>
      <c r="PZH32" s="103"/>
      <c r="PZI32" s="103"/>
      <c r="PZJ32" s="103"/>
      <c r="PZK32" s="103"/>
      <c r="PZL32" s="103"/>
      <c r="PZM32" s="103"/>
      <c r="PZN32" s="103"/>
      <c r="PZO32" s="103"/>
      <c r="PZP32" s="103"/>
      <c r="PZQ32" s="103"/>
      <c r="PZR32" s="103"/>
      <c r="PZS32" s="103"/>
      <c r="PZT32" s="103"/>
      <c r="PZU32" s="103"/>
      <c r="PZV32" s="103"/>
      <c r="PZW32" s="103"/>
      <c r="PZX32" s="103"/>
      <c r="PZY32" s="103"/>
      <c r="PZZ32" s="103"/>
      <c r="QAA32" s="103"/>
      <c r="QAB32" s="103"/>
      <c r="QAC32" s="103"/>
      <c r="QAD32" s="103"/>
      <c r="QAE32" s="103"/>
      <c r="QAF32" s="103"/>
      <c r="QAG32" s="103"/>
      <c r="QAH32" s="103"/>
      <c r="QAI32" s="103"/>
      <c r="QAJ32" s="103"/>
      <c r="QAK32" s="103"/>
      <c r="QAL32" s="103"/>
      <c r="QAM32" s="103"/>
      <c r="QAN32" s="103"/>
      <c r="QAO32" s="103"/>
      <c r="QAP32" s="103"/>
      <c r="QAQ32" s="103"/>
      <c r="QAR32" s="103"/>
      <c r="QAS32" s="103"/>
      <c r="QAT32" s="103"/>
      <c r="QAU32" s="103"/>
      <c r="QAV32" s="103"/>
      <c r="QAW32" s="103"/>
      <c r="QAX32" s="103"/>
      <c r="QAY32" s="103"/>
      <c r="QAZ32" s="103"/>
      <c r="QBA32" s="103"/>
      <c r="QBB32" s="103"/>
      <c r="QBC32" s="103"/>
      <c r="QBD32" s="103"/>
      <c r="QBE32" s="103"/>
      <c r="QBF32" s="103"/>
      <c r="QBG32" s="103"/>
      <c r="QBH32" s="103"/>
      <c r="QBI32" s="103"/>
      <c r="QBJ32" s="103"/>
      <c r="QBK32" s="103"/>
      <c r="QBL32" s="103"/>
      <c r="QBM32" s="103"/>
      <c r="QBN32" s="103"/>
      <c r="QBO32" s="103"/>
      <c r="QBP32" s="103"/>
      <c r="QBQ32" s="103"/>
      <c r="QBR32" s="103"/>
      <c r="QBS32" s="103"/>
      <c r="QBT32" s="103"/>
      <c r="QBU32" s="103"/>
      <c r="QBV32" s="103"/>
      <c r="QBW32" s="103"/>
      <c r="QBX32" s="103"/>
      <c r="QBY32" s="103"/>
      <c r="QBZ32" s="103"/>
      <c r="QCA32" s="103"/>
      <c r="QCB32" s="103"/>
      <c r="QCC32" s="103"/>
      <c r="QCD32" s="103"/>
      <c r="QCE32" s="103"/>
      <c r="QCF32" s="103"/>
      <c r="QCG32" s="103"/>
      <c r="QCH32" s="103"/>
      <c r="QCI32" s="103"/>
      <c r="QCJ32" s="103"/>
      <c r="QCK32" s="103"/>
      <c r="QCL32" s="103"/>
      <c r="QCM32" s="103"/>
      <c r="QCN32" s="103"/>
      <c r="QCO32" s="103"/>
      <c r="QCP32" s="103"/>
      <c r="QCQ32" s="103"/>
      <c r="QCR32" s="103"/>
      <c r="QCS32" s="103"/>
      <c r="QCT32" s="103"/>
      <c r="QCU32" s="103"/>
      <c r="QCV32" s="103"/>
      <c r="QCW32" s="103"/>
      <c r="QCX32" s="103"/>
      <c r="QCY32" s="103"/>
      <c r="QCZ32" s="103"/>
      <c r="QDA32" s="103"/>
      <c r="QDB32" s="103"/>
      <c r="QDC32" s="103"/>
      <c r="QDD32" s="103"/>
      <c r="QDE32" s="103"/>
      <c r="QDF32" s="103"/>
      <c r="QDG32" s="103"/>
      <c r="QDH32" s="103"/>
      <c r="QDI32" s="103"/>
      <c r="QDJ32" s="103"/>
      <c r="QDK32" s="103"/>
      <c r="QDL32" s="103"/>
      <c r="QDM32" s="103"/>
      <c r="QDN32" s="103"/>
      <c r="QDO32" s="103"/>
      <c r="QDP32" s="103"/>
      <c r="QDQ32" s="103"/>
      <c r="QDR32" s="103"/>
      <c r="QDS32" s="103"/>
      <c r="QDT32" s="103"/>
      <c r="QDU32" s="103"/>
      <c r="QDV32" s="103"/>
      <c r="QDW32" s="103"/>
      <c r="QDX32" s="103"/>
      <c r="QDY32" s="103"/>
      <c r="QDZ32" s="103"/>
      <c r="QEA32" s="103"/>
      <c r="QEB32" s="103"/>
      <c r="QEC32" s="103"/>
      <c r="QED32" s="103"/>
      <c r="QEE32" s="103"/>
      <c r="QEF32" s="103"/>
      <c r="QEG32" s="103"/>
      <c r="QEH32" s="103"/>
      <c r="QEI32" s="103"/>
      <c r="QEJ32" s="103"/>
      <c r="QEK32" s="103"/>
      <c r="QEL32" s="103"/>
      <c r="QEM32" s="103"/>
      <c r="QEN32" s="103"/>
      <c r="QEO32" s="103"/>
      <c r="QEP32" s="103"/>
      <c r="QEQ32" s="103"/>
      <c r="QER32" s="103"/>
      <c r="QES32" s="103"/>
      <c r="QET32" s="103"/>
      <c r="QEU32" s="103"/>
      <c r="QEV32" s="103"/>
      <c r="QEW32" s="103"/>
      <c r="QEX32" s="103"/>
      <c r="QEY32" s="103"/>
      <c r="QEZ32" s="103"/>
      <c r="QFA32" s="103"/>
      <c r="QFB32" s="103"/>
      <c r="QFC32" s="103"/>
      <c r="QFD32" s="103"/>
      <c r="QFE32" s="103"/>
      <c r="QFF32" s="103"/>
      <c r="QFG32" s="103"/>
      <c r="QFH32" s="103"/>
      <c r="QFI32" s="103"/>
      <c r="QFJ32" s="103"/>
      <c r="QFK32" s="103"/>
      <c r="QFL32" s="103"/>
      <c r="QFM32" s="103"/>
      <c r="QFN32" s="103"/>
      <c r="QFO32" s="103"/>
      <c r="QFP32" s="103"/>
      <c r="QFQ32" s="103"/>
      <c r="QFR32" s="103"/>
      <c r="QFS32" s="103"/>
      <c r="QFT32" s="103"/>
      <c r="QFU32" s="103"/>
      <c r="QFV32" s="103"/>
      <c r="QFW32" s="103"/>
      <c r="QFX32" s="103"/>
      <c r="QFY32" s="103"/>
      <c r="QFZ32" s="103"/>
      <c r="QGA32" s="103"/>
      <c r="QGB32" s="103"/>
      <c r="QGC32" s="103"/>
      <c r="QGD32" s="103"/>
      <c r="QGE32" s="103"/>
      <c r="QGF32" s="103"/>
      <c r="QGG32" s="103"/>
      <c r="QGH32" s="103"/>
      <c r="QGI32" s="103"/>
      <c r="QGJ32" s="103"/>
      <c r="QGK32" s="103"/>
      <c r="QGL32" s="103"/>
      <c r="QGM32" s="103"/>
      <c r="QGN32" s="103"/>
      <c r="QGO32" s="103"/>
      <c r="QGP32" s="103"/>
      <c r="QGQ32" s="103"/>
      <c r="QGR32" s="103"/>
      <c r="QGS32" s="103"/>
      <c r="QGT32" s="103"/>
      <c r="QGU32" s="103"/>
      <c r="QGV32" s="103"/>
      <c r="QGW32" s="103"/>
      <c r="QGX32" s="103"/>
      <c r="QGY32" s="103"/>
      <c r="QGZ32" s="103"/>
      <c r="QHA32" s="103"/>
      <c r="QHB32" s="103"/>
      <c r="QHC32" s="103"/>
      <c r="QHD32" s="103"/>
      <c r="QHE32" s="103"/>
      <c r="QHF32" s="103"/>
      <c r="QHG32" s="103"/>
      <c r="QHH32" s="103"/>
      <c r="QHI32" s="103"/>
      <c r="QHJ32" s="103"/>
      <c r="QHK32" s="103"/>
      <c r="QHL32" s="103"/>
      <c r="QHM32" s="103"/>
      <c r="QHN32" s="103"/>
      <c r="QHO32" s="103"/>
      <c r="QHP32" s="103"/>
      <c r="QHQ32" s="103"/>
      <c r="QHR32" s="103"/>
      <c r="QHS32" s="103"/>
      <c r="QHT32" s="103"/>
      <c r="QHU32" s="103"/>
      <c r="QHV32" s="103"/>
      <c r="QHW32" s="103"/>
      <c r="QHX32" s="103"/>
      <c r="QHY32" s="103"/>
      <c r="QHZ32" s="103"/>
      <c r="QIA32" s="103"/>
      <c r="QIB32" s="103"/>
      <c r="QIC32" s="103"/>
      <c r="QID32" s="103"/>
      <c r="QIE32" s="103"/>
      <c r="QIF32" s="103"/>
      <c r="QIG32" s="103"/>
      <c r="QIH32" s="103"/>
      <c r="QII32" s="103"/>
      <c r="QIJ32" s="103"/>
      <c r="QIK32" s="103"/>
      <c r="QIL32" s="103"/>
      <c r="QIM32" s="103"/>
      <c r="QIN32" s="103"/>
      <c r="QIO32" s="103"/>
      <c r="QIP32" s="103"/>
      <c r="QIQ32" s="103"/>
      <c r="QIR32" s="103"/>
      <c r="QIS32" s="103"/>
      <c r="QIT32" s="103"/>
      <c r="QIU32" s="103"/>
      <c r="QIV32" s="103"/>
      <c r="QIW32" s="103"/>
      <c r="QIX32" s="103"/>
      <c r="QIY32" s="103"/>
      <c r="QIZ32" s="103"/>
      <c r="QJA32" s="103"/>
      <c r="QJB32" s="103"/>
      <c r="QJC32" s="103"/>
      <c r="QJD32" s="103"/>
      <c r="QJE32" s="103"/>
      <c r="QJF32" s="103"/>
      <c r="QJG32" s="103"/>
      <c r="QJH32" s="103"/>
      <c r="QJI32" s="103"/>
      <c r="QJJ32" s="103"/>
      <c r="QJK32" s="103"/>
      <c r="QJL32" s="103"/>
      <c r="QJM32" s="103"/>
      <c r="QJN32" s="103"/>
      <c r="QJO32" s="103"/>
      <c r="QJP32" s="103"/>
      <c r="QJQ32" s="103"/>
      <c r="QJR32" s="103"/>
      <c r="QJS32" s="103"/>
      <c r="QJT32" s="103"/>
      <c r="QJU32" s="103"/>
      <c r="QJV32" s="103"/>
      <c r="QJW32" s="103"/>
      <c r="QJX32" s="103"/>
      <c r="QJY32" s="103"/>
      <c r="QJZ32" s="103"/>
      <c r="QKA32" s="103"/>
      <c r="QKB32" s="103"/>
      <c r="QKC32" s="103"/>
      <c r="QKD32" s="103"/>
      <c r="QKE32" s="103"/>
      <c r="QKF32" s="103"/>
      <c r="QKG32" s="103"/>
      <c r="QKH32" s="103"/>
      <c r="QKI32" s="103"/>
      <c r="QKJ32" s="103"/>
      <c r="QKK32" s="103"/>
      <c r="QKL32" s="103"/>
      <c r="QKM32" s="103"/>
      <c r="QKN32" s="103"/>
      <c r="QKO32" s="103"/>
      <c r="QKP32" s="103"/>
      <c r="QKQ32" s="103"/>
      <c r="QKR32" s="103"/>
      <c r="QKS32" s="103"/>
      <c r="QKT32" s="103"/>
      <c r="QKU32" s="103"/>
      <c r="QKV32" s="103"/>
      <c r="QKW32" s="103"/>
      <c r="QKX32" s="103"/>
      <c r="QKY32" s="103"/>
      <c r="QKZ32" s="103"/>
      <c r="QLA32" s="103"/>
      <c r="QLB32" s="103"/>
      <c r="QLC32" s="103"/>
      <c r="QLD32" s="103"/>
      <c r="QLE32" s="103"/>
      <c r="QLF32" s="103"/>
      <c r="QLG32" s="103"/>
      <c r="QLH32" s="103"/>
      <c r="QLI32" s="103"/>
      <c r="QLJ32" s="103"/>
      <c r="QLK32" s="103"/>
      <c r="QLL32" s="103"/>
      <c r="QLM32" s="103"/>
      <c r="QLN32" s="103"/>
      <c r="QLO32" s="103"/>
      <c r="QLP32" s="103"/>
      <c r="QLQ32" s="103"/>
      <c r="QLR32" s="103"/>
      <c r="QLS32" s="103"/>
      <c r="QLT32" s="103"/>
      <c r="QLU32" s="103"/>
      <c r="QLV32" s="103"/>
      <c r="QLW32" s="103"/>
      <c r="QLX32" s="103"/>
      <c r="QLY32" s="103"/>
      <c r="QLZ32" s="103"/>
      <c r="QMA32" s="103"/>
      <c r="QMB32" s="103"/>
      <c r="QMC32" s="103"/>
      <c r="QMD32" s="103"/>
      <c r="QME32" s="103"/>
      <c r="QMF32" s="103"/>
      <c r="QMG32" s="103"/>
      <c r="QMH32" s="103"/>
      <c r="QMI32" s="103"/>
      <c r="QMJ32" s="103"/>
      <c r="QMK32" s="103"/>
      <c r="QML32" s="103"/>
      <c r="QMM32" s="103"/>
      <c r="QMN32" s="103"/>
      <c r="QMO32" s="103"/>
      <c r="QMP32" s="103"/>
      <c r="QMQ32" s="103"/>
      <c r="QMR32" s="103"/>
      <c r="QMS32" s="103"/>
      <c r="QMT32" s="103"/>
      <c r="QMU32" s="103"/>
      <c r="QMV32" s="103"/>
      <c r="QMW32" s="103"/>
      <c r="QMX32" s="103"/>
      <c r="QMY32" s="103"/>
      <c r="QMZ32" s="103"/>
      <c r="QNA32" s="103"/>
      <c r="QNB32" s="103"/>
      <c r="QNC32" s="103"/>
      <c r="QND32" s="103"/>
      <c r="QNE32" s="103"/>
      <c r="QNF32" s="103"/>
      <c r="QNG32" s="103"/>
      <c r="QNH32" s="103"/>
      <c r="QNI32" s="103"/>
      <c r="QNJ32" s="103"/>
      <c r="QNK32" s="103"/>
      <c r="QNL32" s="103"/>
      <c r="QNM32" s="103"/>
      <c r="QNN32" s="103"/>
      <c r="QNO32" s="103"/>
      <c r="QNP32" s="103"/>
      <c r="QNQ32" s="103"/>
      <c r="QNR32" s="103"/>
      <c r="QNS32" s="103"/>
      <c r="QNT32" s="103"/>
      <c r="QNU32" s="103"/>
      <c r="QNV32" s="103"/>
      <c r="QNW32" s="103"/>
      <c r="QNX32" s="103"/>
      <c r="QNY32" s="103"/>
      <c r="QNZ32" s="103"/>
      <c r="QOA32" s="103"/>
      <c r="QOB32" s="103"/>
      <c r="QOC32" s="103"/>
      <c r="QOD32" s="103"/>
      <c r="QOE32" s="103"/>
      <c r="QOF32" s="103"/>
      <c r="QOG32" s="103"/>
      <c r="QOH32" s="103"/>
      <c r="QOI32" s="103"/>
      <c r="QOJ32" s="103"/>
      <c r="QOK32" s="103"/>
      <c r="QOL32" s="103"/>
      <c r="QOM32" s="103"/>
      <c r="QON32" s="103"/>
      <c r="QOO32" s="103"/>
      <c r="QOP32" s="103"/>
      <c r="QOQ32" s="103"/>
      <c r="QOR32" s="103"/>
      <c r="QOS32" s="103"/>
      <c r="QOT32" s="103"/>
      <c r="QOU32" s="103"/>
      <c r="QOV32" s="103"/>
      <c r="QOW32" s="103"/>
      <c r="QOX32" s="103"/>
      <c r="QOY32" s="103"/>
      <c r="QOZ32" s="103"/>
      <c r="QPA32" s="103"/>
      <c r="QPB32" s="103"/>
      <c r="QPC32" s="103"/>
      <c r="QPD32" s="103"/>
      <c r="QPE32" s="103"/>
      <c r="QPF32" s="103"/>
      <c r="QPG32" s="103"/>
      <c r="QPH32" s="103"/>
      <c r="QPI32" s="103"/>
      <c r="QPJ32" s="103"/>
      <c r="QPK32" s="103"/>
      <c r="QPL32" s="103"/>
      <c r="QPM32" s="103"/>
      <c r="QPN32" s="103"/>
      <c r="QPO32" s="103"/>
      <c r="QPP32" s="103"/>
      <c r="QPQ32" s="103"/>
      <c r="QPR32" s="103"/>
      <c r="QPS32" s="103"/>
      <c r="QPT32" s="103"/>
      <c r="QPU32" s="103"/>
      <c r="QPV32" s="103"/>
      <c r="QPW32" s="103"/>
      <c r="QPX32" s="103"/>
      <c r="QPY32" s="103"/>
      <c r="QPZ32" s="103"/>
      <c r="QQA32" s="103"/>
      <c r="QQB32" s="103"/>
      <c r="QQC32" s="103"/>
      <c r="QQD32" s="103"/>
      <c r="QQE32" s="103"/>
      <c r="QQF32" s="103"/>
      <c r="QQG32" s="103"/>
      <c r="QQH32" s="103"/>
      <c r="QQI32" s="103"/>
      <c r="QQJ32" s="103"/>
      <c r="QQK32" s="103"/>
      <c r="QQL32" s="103"/>
      <c r="QQM32" s="103"/>
      <c r="QQN32" s="103"/>
      <c r="QQO32" s="103"/>
      <c r="QQP32" s="103"/>
      <c r="QQQ32" s="103"/>
      <c r="QQR32" s="103"/>
      <c r="QQS32" s="103"/>
      <c r="QQT32" s="103"/>
      <c r="QQU32" s="103"/>
      <c r="QQV32" s="103"/>
      <c r="QQW32" s="103"/>
      <c r="QQX32" s="103"/>
      <c r="QQY32" s="103"/>
      <c r="QQZ32" s="103"/>
      <c r="QRA32" s="103"/>
      <c r="QRB32" s="103"/>
      <c r="QRC32" s="103"/>
      <c r="QRD32" s="103"/>
      <c r="QRE32" s="103"/>
      <c r="QRF32" s="103"/>
      <c r="QRG32" s="103"/>
      <c r="QRH32" s="103"/>
      <c r="QRI32" s="103"/>
      <c r="QRJ32" s="103"/>
      <c r="QRK32" s="103"/>
      <c r="QRL32" s="103"/>
      <c r="QRM32" s="103"/>
      <c r="QRN32" s="103"/>
      <c r="QRO32" s="103"/>
      <c r="QRP32" s="103"/>
      <c r="QRQ32" s="103"/>
      <c r="QRR32" s="103"/>
      <c r="QRS32" s="103"/>
      <c r="QRT32" s="103"/>
      <c r="QRU32" s="103"/>
      <c r="QRV32" s="103"/>
      <c r="QRW32" s="103"/>
      <c r="QRX32" s="103"/>
      <c r="QRY32" s="103"/>
      <c r="QRZ32" s="103"/>
      <c r="QSA32" s="103"/>
      <c r="QSB32" s="103"/>
      <c r="QSC32" s="103"/>
      <c r="QSD32" s="103"/>
      <c r="QSE32" s="103"/>
      <c r="QSF32" s="103"/>
      <c r="QSG32" s="103"/>
      <c r="QSH32" s="103"/>
      <c r="QSI32" s="103"/>
      <c r="QSJ32" s="103"/>
      <c r="QSK32" s="103"/>
      <c r="QSL32" s="103"/>
      <c r="QSM32" s="103"/>
      <c r="QSN32" s="103"/>
      <c r="QSO32" s="103"/>
      <c r="QSP32" s="103"/>
      <c r="QSQ32" s="103"/>
      <c r="QSR32" s="103"/>
      <c r="QSS32" s="103"/>
      <c r="QST32" s="103"/>
      <c r="QSU32" s="103"/>
      <c r="QSV32" s="103"/>
      <c r="QSW32" s="103"/>
      <c r="QSX32" s="103"/>
      <c r="QSY32" s="103"/>
      <c r="QSZ32" s="103"/>
      <c r="QTA32" s="103"/>
      <c r="QTB32" s="103"/>
      <c r="QTC32" s="103"/>
      <c r="QTD32" s="103"/>
      <c r="QTE32" s="103"/>
      <c r="QTF32" s="103"/>
      <c r="QTG32" s="103"/>
      <c r="QTH32" s="103"/>
      <c r="QTI32" s="103"/>
      <c r="QTJ32" s="103"/>
      <c r="QTK32" s="103"/>
      <c r="QTL32" s="103"/>
      <c r="QTM32" s="103"/>
      <c r="QTN32" s="103"/>
      <c r="QTO32" s="103"/>
      <c r="QTP32" s="103"/>
      <c r="QTQ32" s="103"/>
      <c r="QTR32" s="103"/>
      <c r="QTS32" s="103"/>
      <c r="QTT32" s="103"/>
      <c r="QTU32" s="103"/>
      <c r="QTV32" s="103"/>
      <c r="QTW32" s="103"/>
      <c r="QTX32" s="103"/>
      <c r="QTY32" s="103"/>
      <c r="QTZ32" s="103"/>
      <c r="QUA32" s="103"/>
      <c r="QUB32" s="103"/>
      <c r="QUC32" s="103"/>
      <c r="QUD32" s="103"/>
      <c r="QUE32" s="103"/>
      <c r="QUF32" s="103"/>
      <c r="QUG32" s="103"/>
      <c r="QUH32" s="103"/>
      <c r="QUI32" s="103"/>
      <c r="QUJ32" s="103"/>
      <c r="QUK32" s="103"/>
      <c r="QUL32" s="103"/>
      <c r="QUM32" s="103"/>
      <c r="QUN32" s="103"/>
      <c r="QUO32" s="103"/>
      <c r="QUP32" s="103"/>
      <c r="QUQ32" s="103"/>
      <c r="QUR32" s="103"/>
      <c r="QUS32" s="103"/>
      <c r="QUT32" s="103"/>
      <c r="QUU32" s="103"/>
      <c r="QUV32" s="103"/>
      <c r="QUW32" s="103"/>
      <c r="QUX32" s="103"/>
      <c r="QUY32" s="103"/>
      <c r="QUZ32" s="103"/>
      <c r="QVA32" s="103"/>
      <c r="QVB32" s="103"/>
      <c r="QVC32" s="103"/>
      <c r="QVD32" s="103"/>
      <c r="QVE32" s="103"/>
      <c r="QVF32" s="103"/>
      <c r="QVG32" s="103"/>
      <c r="QVH32" s="103"/>
      <c r="QVI32" s="103"/>
      <c r="QVJ32" s="103"/>
      <c r="QVK32" s="103"/>
      <c r="QVL32" s="103"/>
      <c r="QVM32" s="103"/>
      <c r="QVN32" s="103"/>
      <c r="QVO32" s="103"/>
      <c r="QVP32" s="103"/>
      <c r="QVQ32" s="103"/>
      <c r="QVR32" s="103"/>
      <c r="QVS32" s="103"/>
      <c r="QVT32" s="103"/>
      <c r="QVU32" s="103"/>
      <c r="QVV32" s="103"/>
      <c r="QVW32" s="103"/>
      <c r="QVX32" s="103"/>
      <c r="QVY32" s="103"/>
      <c r="QVZ32" s="103"/>
      <c r="QWA32" s="103"/>
      <c r="QWB32" s="103"/>
      <c r="QWC32" s="103"/>
      <c r="QWD32" s="103"/>
      <c r="QWE32" s="103"/>
      <c r="QWF32" s="103"/>
      <c r="QWG32" s="103"/>
      <c r="QWH32" s="103"/>
      <c r="QWI32" s="103"/>
      <c r="QWJ32" s="103"/>
      <c r="QWK32" s="103"/>
      <c r="QWL32" s="103"/>
      <c r="QWM32" s="103"/>
      <c r="QWN32" s="103"/>
      <c r="QWO32" s="103"/>
      <c r="QWP32" s="103"/>
      <c r="QWQ32" s="103"/>
      <c r="QWR32" s="103"/>
      <c r="QWS32" s="103"/>
      <c r="QWT32" s="103"/>
      <c r="QWU32" s="103"/>
      <c r="QWV32" s="103"/>
      <c r="QWW32" s="103"/>
      <c r="QWX32" s="103"/>
      <c r="QWY32" s="103"/>
      <c r="QWZ32" s="103"/>
      <c r="QXA32" s="103"/>
      <c r="QXB32" s="103"/>
      <c r="QXC32" s="103"/>
      <c r="QXD32" s="103"/>
      <c r="QXE32" s="103"/>
      <c r="QXF32" s="103"/>
      <c r="QXG32" s="103"/>
      <c r="QXH32" s="103"/>
      <c r="QXI32" s="103"/>
      <c r="QXJ32" s="103"/>
      <c r="QXK32" s="103"/>
      <c r="QXL32" s="103"/>
      <c r="QXM32" s="103"/>
      <c r="QXN32" s="103"/>
      <c r="QXO32" s="103"/>
      <c r="QXP32" s="103"/>
      <c r="QXQ32" s="103"/>
      <c r="QXR32" s="103"/>
      <c r="QXS32" s="103"/>
      <c r="QXT32" s="103"/>
      <c r="QXU32" s="103"/>
      <c r="QXV32" s="103"/>
      <c r="QXW32" s="103"/>
      <c r="QXX32" s="103"/>
      <c r="QXY32" s="103"/>
      <c r="QXZ32" s="103"/>
      <c r="QYA32" s="103"/>
      <c r="QYB32" s="103"/>
      <c r="QYC32" s="103"/>
      <c r="QYD32" s="103"/>
      <c r="QYE32" s="103"/>
      <c r="QYF32" s="103"/>
      <c r="QYG32" s="103"/>
      <c r="QYH32" s="103"/>
      <c r="QYI32" s="103"/>
      <c r="QYJ32" s="103"/>
      <c r="QYK32" s="103"/>
      <c r="QYL32" s="103"/>
      <c r="QYM32" s="103"/>
      <c r="QYN32" s="103"/>
      <c r="QYO32" s="103"/>
      <c r="QYP32" s="103"/>
      <c r="QYQ32" s="103"/>
      <c r="QYR32" s="103"/>
      <c r="QYS32" s="103"/>
      <c r="QYT32" s="103"/>
      <c r="QYU32" s="103"/>
      <c r="QYV32" s="103"/>
      <c r="QYW32" s="103"/>
      <c r="QYX32" s="103"/>
      <c r="QYY32" s="103"/>
      <c r="QYZ32" s="103"/>
      <c r="QZA32" s="103"/>
      <c r="QZB32" s="103"/>
      <c r="QZC32" s="103"/>
      <c r="QZD32" s="103"/>
      <c r="QZE32" s="103"/>
      <c r="QZF32" s="103"/>
      <c r="QZG32" s="103"/>
      <c r="QZH32" s="103"/>
      <c r="QZI32" s="103"/>
      <c r="QZJ32" s="103"/>
      <c r="QZK32" s="103"/>
      <c r="QZL32" s="103"/>
      <c r="QZM32" s="103"/>
      <c r="QZN32" s="103"/>
      <c r="QZO32" s="103"/>
      <c r="QZP32" s="103"/>
      <c r="QZQ32" s="103"/>
      <c r="QZR32" s="103"/>
      <c r="QZS32" s="103"/>
      <c r="QZT32" s="103"/>
      <c r="QZU32" s="103"/>
      <c r="QZV32" s="103"/>
      <c r="QZW32" s="103"/>
      <c r="QZX32" s="103"/>
      <c r="QZY32" s="103"/>
      <c r="QZZ32" s="103"/>
      <c r="RAA32" s="103"/>
      <c r="RAB32" s="103"/>
      <c r="RAC32" s="103"/>
      <c r="RAD32" s="103"/>
      <c r="RAE32" s="103"/>
      <c r="RAF32" s="103"/>
      <c r="RAG32" s="103"/>
      <c r="RAH32" s="103"/>
      <c r="RAI32" s="103"/>
      <c r="RAJ32" s="103"/>
      <c r="RAK32" s="103"/>
      <c r="RAL32" s="103"/>
      <c r="RAM32" s="103"/>
      <c r="RAN32" s="103"/>
      <c r="RAO32" s="103"/>
      <c r="RAP32" s="103"/>
      <c r="RAQ32" s="103"/>
      <c r="RAR32" s="103"/>
      <c r="RAS32" s="103"/>
      <c r="RAT32" s="103"/>
      <c r="RAU32" s="103"/>
      <c r="RAV32" s="103"/>
      <c r="RAW32" s="103"/>
      <c r="RAX32" s="103"/>
      <c r="RAY32" s="103"/>
      <c r="RAZ32" s="103"/>
      <c r="RBA32" s="103"/>
      <c r="RBB32" s="103"/>
      <c r="RBC32" s="103"/>
      <c r="RBD32" s="103"/>
      <c r="RBE32" s="103"/>
      <c r="RBF32" s="103"/>
      <c r="RBG32" s="103"/>
      <c r="RBH32" s="103"/>
      <c r="RBI32" s="103"/>
      <c r="RBJ32" s="103"/>
      <c r="RBK32" s="103"/>
      <c r="RBL32" s="103"/>
      <c r="RBM32" s="103"/>
      <c r="RBN32" s="103"/>
      <c r="RBO32" s="103"/>
      <c r="RBP32" s="103"/>
      <c r="RBQ32" s="103"/>
      <c r="RBR32" s="103"/>
      <c r="RBS32" s="103"/>
      <c r="RBT32" s="103"/>
      <c r="RBU32" s="103"/>
      <c r="RBV32" s="103"/>
      <c r="RBW32" s="103"/>
      <c r="RBX32" s="103"/>
      <c r="RBY32" s="103"/>
      <c r="RBZ32" s="103"/>
      <c r="RCA32" s="103"/>
      <c r="RCB32" s="103"/>
      <c r="RCC32" s="103"/>
      <c r="RCD32" s="103"/>
      <c r="RCE32" s="103"/>
      <c r="RCF32" s="103"/>
      <c r="RCG32" s="103"/>
      <c r="RCH32" s="103"/>
      <c r="RCI32" s="103"/>
      <c r="RCJ32" s="103"/>
      <c r="RCK32" s="103"/>
      <c r="RCL32" s="103"/>
      <c r="RCM32" s="103"/>
      <c r="RCN32" s="103"/>
      <c r="RCO32" s="103"/>
      <c r="RCP32" s="103"/>
      <c r="RCQ32" s="103"/>
      <c r="RCR32" s="103"/>
      <c r="RCS32" s="103"/>
      <c r="RCT32" s="103"/>
      <c r="RCU32" s="103"/>
      <c r="RCV32" s="103"/>
      <c r="RCW32" s="103"/>
      <c r="RCX32" s="103"/>
      <c r="RCY32" s="103"/>
      <c r="RCZ32" s="103"/>
      <c r="RDA32" s="103"/>
      <c r="RDB32" s="103"/>
      <c r="RDC32" s="103"/>
      <c r="RDD32" s="103"/>
      <c r="RDE32" s="103"/>
      <c r="RDF32" s="103"/>
      <c r="RDG32" s="103"/>
      <c r="RDH32" s="103"/>
      <c r="RDI32" s="103"/>
      <c r="RDJ32" s="103"/>
      <c r="RDK32" s="103"/>
      <c r="RDL32" s="103"/>
      <c r="RDM32" s="103"/>
      <c r="RDN32" s="103"/>
      <c r="RDO32" s="103"/>
      <c r="RDP32" s="103"/>
      <c r="RDQ32" s="103"/>
      <c r="RDR32" s="103"/>
      <c r="RDS32" s="103"/>
      <c r="RDT32" s="103"/>
      <c r="RDU32" s="103"/>
      <c r="RDV32" s="103"/>
      <c r="RDW32" s="103"/>
      <c r="RDX32" s="103"/>
      <c r="RDY32" s="103"/>
      <c r="RDZ32" s="103"/>
      <c r="REA32" s="103"/>
      <c r="REB32" s="103"/>
      <c r="REC32" s="103"/>
      <c r="RED32" s="103"/>
      <c r="REE32" s="103"/>
      <c r="REF32" s="103"/>
      <c r="REG32" s="103"/>
      <c r="REH32" s="103"/>
      <c r="REI32" s="103"/>
      <c r="REJ32" s="103"/>
      <c r="REK32" s="103"/>
      <c r="REL32" s="103"/>
      <c r="REM32" s="103"/>
      <c r="REN32" s="103"/>
      <c r="REO32" s="103"/>
      <c r="REP32" s="103"/>
      <c r="REQ32" s="103"/>
      <c r="RER32" s="103"/>
      <c r="RES32" s="103"/>
      <c r="RET32" s="103"/>
      <c r="REU32" s="103"/>
      <c r="REV32" s="103"/>
      <c r="REW32" s="103"/>
      <c r="REX32" s="103"/>
      <c r="REY32" s="103"/>
      <c r="REZ32" s="103"/>
      <c r="RFA32" s="103"/>
      <c r="RFB32" s="103"/>
      <c r="RFC32" s="103"/>
      <c r="RFD32" s="103"/>
      <c r="RFE32" s="103"/>
      <c r="RFF32" s="103"/>
      <c r="RFG32" s="103"/>
      <c r="RFH32" s="103"/>
      <c r="RFI32" s="103"/>
      <c r="RFJ32" s="103"/>
      <c r="RFK32" s="103"/>
      <c r="RFL32" s="103"/>
      <c r="RFM32" s="103"/>
      <c r="RFN32" s="103"/>
      <c r="RFO32" s="103"/>
      <c r="RFP32" s="103"/>
      <c r="RFQ32" s="103"/>
      <c r="RFR32" s="103"/>
      <c r="RFS32" s="103"/>
      <c r="RFT32" s="103"/>
      <c r="RFU32" s="103"/>
      <c r="RFV32" s="103"/>
      <c r="RFW32" s="103"/>
      <c r="RFX32" s="103"/>
      <c r="RFY32" s="103"/>
      <c r="RFZ32" s="103"/>
      <c r="RGA32" s="103"/>
      <c r="RGB32" s="103"/>
      <c r="RGC32" s="103"/>
      <c r="RGD32" s="103"/>
      <c r="RGE32" s="103"/>
      <c r="RGF32" s="103"/>
      <c r="RGG32" s="103"/>
      <c r="RGH32" s="103"/>
      <c r="RGI32" s="103"/>
      <c r="RGJ32" s="103"/>
      <c r="RGK32" s="103"/>
      <c r="RGL32" s="103"/>
      <c r="RGM32" s="103"/>
      <c r="RGN32" s="103"/>
      <c r="RGO32" s="103"/>
      <c r="RGP32" s="103"/>
      <c r="RGQ32" s="103"/>
      <c r="RGR32" s="103"/>
      <c r="RGS32" s="103"/>
      <c r="RGT32" s="103"/>
      <c r="RGU32" s="103"/>
      <c r="RGV32" s="103"/>
      <c r="RGW32" s="103"/>
      <c r="RGX32" s="103"/>
      <c r="RGY32" s="103"/>
      <c r="RGZ32" s="103"/>
      <c r="RHA32" s="103"/>
      <c r="RHB32" s="103"/>
      <c r="RHC32" s="103"/>
      <c r="RHD32" s="103"/>
      <c r="RHE32" s="103"/>
      <c r="RHF32" s="103"/>
      <c r="RHG32" s="103"/>
      <c r="RHH32" s="103"/>
      <c r="RHI32" s="103"/>
      <c r="RHJ32" s="103"/>
      <c r="RHK32" s="103"/>
      <c r="RHL32" s="103"/>
      <c r="RHM32" s="103"/>
      <c r="RHN32" s="103"/>
      <c r="RHO32" s="103"/>
      <c r="RHP32" s="103"/>
      <c r="RHQ32" s="103"/>
      <c r="RHR32" s="103"/>
      <c r="RHS32" s="103"/>
      <c r="RHT32" s="103"/>
      <c r="RHU32" s="103"/>
      <c r="RHV32" s="103"/>
      <c r="RHW32" s="103"/>
      <c r="RHX32" s="103"/>
      <c r="RHY32" s="103"/>
      <c r="RHZ32" s="103"/>
      <c r="RIA32" s="103"/>
      <c r="RIB32" s="103"/>
      <c r="RIC32" s="103"/>
      <c r="RID32" s="103"/>
      <c r="RIE32" s="103"/>
      <c r="RIF32" s="103"/>
      <c r="RIG32" s="103"/>
      <c r="RIH32" s="103"/>
      <c r="RII32" s="103"/>
      <c r="RIJ32" s="103"/>
      <c r="RIK32" s="103"/>
      <c r="RIL32" s="103"/>
      <c r="RIM32" s="103"/>
      <c r="RIN32" s="103"/>
      <c r="RIO32" s="103"/>
      <c r="RIP32" s="103"/>
      <c r="RIQ32" s="103"/>
      <c r="RIR32" s="103"/>
      <c r="RIS32" s="103"/>
      <c r="RIT32" s="103"/>
      <c r="RIU32" s="103"/>
      <c r="RIV32" s="103"/>
      <c r="RIW32" s="103"/>
      <c r="RIX32" s="103"/>
      <c r="RIY32" s="103"/>
      <c r="RIZ32" s="103"/>
      <c r="RJA32" s="103"/>
      <c r="RJB32" s="103"/>
      <c r="RJC32" s="103"/>
      <c r="RJD32" s="103"/>
      <c r="RJE32" s="103"/>
      <c r="RJF32" s="103"/>
      <c r="RJG32" s="103"/>
      <c r="RJH32" s="103"/>
      <c r="RJI32" s="103"/>
      <c r="RJJ32" s="103"/>
      <c r="RJK32" s="103"/>
      <c r="RJL32" s="103"/>
      <c r="RJM32" s="103"/>
      <c r="RJN32" s="103"/>
      <c r="RJO32" s="103"/>
      <c r="RJP32" s="103"/>
      <c r="RJQ32" s="103"/>
      <c r="RJR32" s="103"/>
      <c r="RJS32" s="103"/>
      <c r="RJT32" s="103"/>
      <c r="RJU32" s="103"/>
      <c r="RJV32" s="103"/>
      <c r="RJW32" s="103"/>
      <c r="RJX32" s="103"/>
      <c r="RJY32" s="103"/>
      <c r="RJZ32" s="103"/>
      <c r="RKA32" s="103"/>
      <c r="RKB32" s="103"/>
      <c r="RKC32" s="103"/>
      <c r="RKD32" s="103"/>
      <c r="RKE32" s="103"/>
      <c r="RKF32" s="103"/>
      <c r="RKG32" s="103"/>
      <c r="RKH32" s="103"/>
      <c r="RKI32" s="103"/>
      <c r="RKJ32" s="103"/>
      <c r="RKK32" s="103"/>
      <c r="RKL32" s="103"/>
      <c r="RKM32" s="103"/>
      <c r="RKN32" s="103"/>
      <c r="RKO32" s="103"/>
      <c r="RKP32" s="103"/>
      <c r="RKQ32" s="103"/>
      <c r="RKR32" s="103"/>
      <c r="RKS32" s="103"/>
      <c r="RKT32" s="103"/>
      <c r="RKU32" s="103"/>
      <c r="RKV32" s="103"/>
      <c r="RKW32" s="103"/>
      <c r="RKX32" s="103"/>
      <c r="RKY32" s="103"/>
      <c r="RKZ32" s="103"/>
      <c r="RLA32" s="103"/>
      <c r="RLB32" s="103"/>
      <c r="RLC32" s="103"/>
      <c r="RLD32" s="103"/>
      <c r="RLE32" s="103"/>
      <c r="RLF32" s="103"/>
      <c r="RLG32" s="103"/>
      <c r="RLH32" s="103"/>
      <c r="RLI32" s="103"/>
      <c r="RLJ32" s="103"/>
      <c r="RLK32" s="103"/>
      <c r="RLL32" s="103"/>
      <c r="RLM32" s="103"/>
      <c r="RLN32" s="103"/>
      <c r="RLO32" s="103"/>
      <c r="RLP32" s="103"/>
      <c r="RLQ32" s="103"/>
      <c r="RLR32" s="103"/>
      <c r="RLS32" s="103"/>
      <c r="RLT32" s="103"/>
      <c r="RLU32" s="103"/>
      <c r="RLV32" s="103"/>
      <c r="RLW32" s="103"/>
      <c r="RLX32" s="103"/>
      <c r="RLY32" s="103"/>
      <c r="RLZ32" s="103"/>
      <c r="RMA32" s="103"/>
      <c r="RMB32" s="103"/>
      <c r="RMC32" s="103"/>
      <c r="RMD32" s="103"/>
      <c r="RME32" s="103"/>
      <c r="RMF32" s="103"/>
      <c r="RMG32" s="103"/>
      <c r="RMH32" s="103"/>
      <c r="RMI32" s="103"/>
      <c r="RMJ32" s="103"/>
      <c r="RMK32" s="103"/>
      <c r="RML32" s="103"/>
      <c r="RMM32" s="103"/>
      <c r="RMN32" s="103"/>
      <c r="RMO32" s="103"/>
      <c r="RMP32" s="103"/>
      <c r="RMQ32" s="103"/>
      <c r="RMR32" s="103"/>
      <c r="RMS32" s="103"/>
      <c r="RMT32" s="103"/>
      <c r="RMU32" s="103"/>
      <c r="RMV32" s="103"/>
      <c r="RMW32" s="103"/>
      <c r="RMX32" s="103"/>
      <c r="RMY32" s="103"/>
      <c r="RMZ32" s="103"/>
      <c r="RNA32" s="103"/>
      <c r="RNB32" s="103"/>
      <c r="RNC32" s="103"/>
      <c r="RND32" s="103"/>
      <c r="RNE32" s="103"/>
      <c r="RNF32" s="103"/>
      <c r="RNG32" s="103"/>
      <c r="RNH32" s="103"/>
      <c r="RNI32" s="103"/>
      <c r="RNJ32" s="103"/>
      <c r="RNK32" s="103"/>
      <c r="RNL32" s="103"/>
      <c r="RNM32" s="103"/>
      <c r="RNN32" s="103"/>
      <c r="RNO32" s="103"/>
      <c r="RNP32" s="103"/>
      <c r="RNQ32" s="103"/>
      <c r="RNR32" s="103"/>
      <c r="RNS32" s="103"/>
      <c r="RNT32" s="103"/>
      <c r="RNU32" s="103"/>
      <c r="RNV32" s="103"/>
      <c r="RNW32" s="103"/>
      <c r="RNX32" s="103"/>
      <c r="RNY32" s="103"/>
      <c r="RNZ32" s="103"/>
      <c r="ROA32" s="103"/>
      <c r="ROB32" s="103"/>
      <c r="ROC32" s="103"/>
      <c r="ROD32" s="103"/>
      <c r="ROE32" s="103"/>
      <c r="ROF32" s="103"/>
      <c r="ROG32" s="103"/>
      <c r="ROH32" s="103"/>
      <c r="ROI32" s="103"/>
      <c r="ROJ32" s="103"/>
      <c r="ROK32" s="103"/>
      <c r="ROL32" s="103"/>
      <c r="ROM32" s="103"/>
      <c r="RON32" s="103"/>
      <c r="ROO32" s="103"/>
      <c r="ROP32" s="103"/>
      <c r="ROQ32" s="103"/>
      <c r="ROR32" s="103"/>
      <c r="ROS32" s="103"/>
      <c r="ROT32" s="103"/>
      <c r="ROU32" s="103"/>
      <c r="ROV32" s="103"/>
      <c r="ROW32" s="103"/>
      <c r="ROX32" s="103"/>
      <c r="ROY32" s="103"/>
      <c r="ROZ32" s="103"/>
      <c r="RPA32" s="103"/>
      <c r="RPB32" s="103"/>
      <c r="RPC32" s="103"/>
      <c r="RPD32" s="103"/>
      <c r="RPE32" s="103"/>
      <c r="RPF32" s="103"/>
      <c r="RPG32" s="103"/>
      <c r="RPH32" s="103"/>
      <c r="RPI32" s="103"/>
      <c r="RPJ32" s="103"/>
      <c r="RPK32" s="103"/>
      <c r="RPL32" s="103"/>
      <c r="RPM32" s="103"/>
      <c r="RPN32" s="103"/>
      <c r="RPO32" s="103"/>
      <c r="RPP32" s="103"/>
      <c r="RPQ32" s="103"/>
      <c r="RPR32" s="103"/>
      <c r="RPS32" s="103"/>
      <c r="RPT32" s="103"/>
      <c r="RPU32" s="103"/>
      <c r="RPV32" s="103"/>
      <c r="RPW32" s="103"/>
      <c r="RPX32" s="103"/>
      <c r="RPY32" s="103"/>
      <c r="RPZ32" s="103"/>
      <c r="RQA32" s="103"/>
      <c r="RQB32" s="103"/>
      <c r="RQC32" s="103"/>
      <c r="RQD32" s="103"/>
      <c r="RQE32" s="103"/>
      <c r="RQF32" s="103"/>
      <c r="RQG32" s="103"/>
      <c r="RQH32" s="103"/>
      <c r="RQI32" s="103"/>
      <c r="RQJ32" s="103"/>
      <c r="RQK32" s="103"/>
      <c r="RQL32" s="103"/>
      <c r="RQM32" s="103"/>
      <c r="RQN32" s="103"/>
      <c r="RQO32" s="103"/>
      <c r="RQP32" s="103"/>
      <c r="RQQ32" s="103"/>
      <c r="RQR32" s="103"/>
      <c r="RQS32" s="103"/>
      <c r="RQT32" s="103"/>
      <c r="RQU32" s="103"/>
      <c r="RQV32" s="103"/>
      <c r="RQW32" s="103"/>
      <c r="RQX32" s="103"/>
      <c r="RQY32" s="103"/>
      <c r="RQZ32" s="103"/>
      <c r="RRA32" s="103"/>
      <c r="RRB32" s="103"/>
      <c r="RRC32" s="103"/>
      <c r="RRD32" s="103"/>
      <c r="RRE32" s="103"/>
      <c r="RRF32" s="103"/>
      <c r="RRG32" s="103"/>
      <c r="RRH32" s="103"/>
      <c r="RRI32" s="103"/>
      <c r="RRJ32" s="103"/>
      <c r="RRK32" s="103"/>
      <c r="RRL32" s="103"/>
      <c r="RRM32" s="103"/>
      <c r="RRN32" s="103"/>
      <c r="RRO32" s="103"/>
      <c r="RRP32" s="103"/>
      <c r="RRQ32" s="103"/>
      <c r="RRR32" s="103"/>
      <c r="RRS32" s="103"/>
      <c r="RRT32" s="103"/>
      <c r="RRU32" s="103"/>
      <c r="RRV32" s="103"/>
      <c r="RRW32" s="103"/>
      <c r="RRX32" s="103"/>
      <c r="RRY32" s="103"/>
      <c r="RRZ32" s="103"/>
      <c r="RSA32" s="103"/>
      <c r="RSB32" s="103"/>
      <c r="RSC32" s="103"/>
      <c r="RSD32" s="103"/>
      <c r="RSE32" s="103"/>
      <c r="RSF32" s="103"/>
      <c r="RSG32" s="103"/>
      <c r="RSH32" s="103"/>
      <c r="RSI32" s="103"/>
      <c r="RSJ32" s="103"/>
      <c r="RSK32" s="103"/>
      <c r="RSL32" s="103"/>
      <c r="RSM32" s="103"/>
      <c r="RSN32" s="103"/>
      <c r="RSO32" s="103"/>
      <c r="RSP32" s="103"/>
      <c r="RSQ32" s="103"/>
      <c r="RSR32" s="103"/>
      <c r="RSS32" s="103"/>
      <c r="RST32" s="103"/>
      <c r="RSU32" s="103"/>
      <c r="RSV32" s="103"/>
      <c r="RSW32" s="103"/>
      <c r="RSX32" s="103"/>
      <c r="RSY32" s="103"/>
      <c r="RSZ32" s="103"/>
      <c r="RTA32" s="103"/>
      <c r="RTB32" s="103"/>
      <c r="RTC32" s="103"/>
      <c r="RTD32" s="103"/>
      <c r="RTE32" s="103"/>
      <c r="RTF32" s="103"/>
      <c r="RTG32" s="103"/>
      <c r="RTH32" s="103"/>
      <c r="RTI32" s="103"/>
      <c r="RTJ32" s="103"/>
      <c r="RTK32" s="103"/>
      <c r="RTL32" s="103"/>
      <c r="RTM32" s="103"/>
      <c r="RTN32" s="103"/>
      <c r="RTO32" s="103"/>
      <c r="RTP32" s="103"/>
      <c r="RTQ32" s="103"/>
      <c r="RTR32" s="103"/>
      <c r="RTS32" s="103"/>
      <c r="RTT32" s="103"/>
      <c r="RTU32" s="103"/>
      <c r="RTV32" s="103"/>
      <c r="RTW32" s="103"/>
      <c r="RTX32" s="103"/>
      <c r="RTY32" s="103"/>
      <c r="RTZ32" s="103"/>
      <c r="RUA32" s="103"/>
      <c r="RUB32" s="103"/>
      <c r="RUC32" s="103"/>
      <c r="RUD32" s="103"/>
      <c r="RUE32" s="103"/>
      <c r="RUF32" s="103"/>
      <c r="RUG32" s="103"/>
      <c r="RUH32" s="103"/>
      <c r="RUI32" s="103"/>
      <c r="RUJ32" s="103"/>
      <c r="RUK32" s="103"/>
      <c r="RUL32" s="103"/>
      <c r="RUM32" s="103"/>
      <c r="RUN32" s="103"/>
      <c r="RUO32" s="103"/>
      <c r="RUP32" s="103"/>
      <c r="RUQ32" s="103"/>
      <c r="RUR32" s="103"/>
      <c r="RUS32" s="103"/>
      <c r="RUT32" s="103"/>
      <c r="RUU32" s="103"/>
      <c r="RUV32" s="103"/>
      <c r="RUW32" s="103"/>
      <c r="RUX32" s="103"/>
      <c r="RUY32" s="103"/>
      <c r="RUZ32" s="103"/>
      <c r="RVA32" s="103"/>
      <c r="RVB32" s="103"/>
      <c r="RVC32" s="103"/>
      <c r="RVD32" s="103"/>
      <c r="RVE32" s="103"/>
      <c r="RVF32" s="103"/>
      <c r="RVG32" s="103"/>
      <c r="RVH32" s="103"/>
      <c r="RVI32" s="103"/>
      <c r="RVJ32" s="103"/>
      <c r="RVK32" s="103"/>
      <c r="RVL32" s="103"/>
      <c r="RVM32" s="103"/>
      <c r="RVN32" s="103"/>
      <c r="RVO32" s="103"/>
      <c r="RVP32" s="103"/>
      <c r="RVQ32" s="103"/>
      <c r="RVR32" s="103"/>
      <c r="RVS32" s="103"/>
      <c r="RVT32" s="103"/>
      <c r="RVU32" s="103"/>
      <c r="RVV32" s="103"/>
      <c r="RVW32" s="103"/>
      <c r="RVX32" s="103"/>
      <c r="RVY32" s="103"/>
      <c r="RVZ32" s="103"/>
      <c r="RWA32" s="103"/>
      <c r="RWB32" s="103"/>
      <c r="RWC32" s="103"/>
      <c r="RWD32" s="103"/>
      <c r="RWE32" s="103"/>
      <c r="RWF32" s="103"/>
      <c r="RWG32" s="103"/>
      <c r="RWH32" s="103"/>
      <c r="RWI32" s="103"/>
      <c r="RWJ32" s="103"/>
      <c r="RWK32" s="103"/>
      <c r="RWL32" s="103"/>
      <c r="RWM32" s="103"/>
      <c r="RWN32" s="103"/>
      <c r="RWO32" s="103"/>
      <c r="RWP32" s="103"/>
      <c r="RWQ32" s="103"/>
      <c r="RWR32" s="103"/>
      <c r="RWS32" s="103"/>
      <c r="RWT32" s="103"/>
      <c r="RWU32" s="103"/>
      <c r="RWV32" s="103"/>
      <c r="RWW32" s="103"/>
      <c r="RWX32" s="103"/>
      <c r="RWY32" s="103"/>
      <c r="RWZ32" s="103"/>
      <c r="RXA32" s="103"/>
      <c r="RXB32" s="103"/>
      <c r="RXC32" s="103"/>
      <c r="RXD32" s="103"/>
      <c r="RXE32" s="103"/>
      <c r="RXF32" s="103"/>
      <c r="RXG32" s="103"/>
      <c r="RXH32" s="103"/>
      <c r="RXI32" s="103"/>
      <c r="RXJ32" s="103"/>
      <c r="RXK32" s="103"/>
      <c r="RXL32" s="103"/>
      <c r="RXM32" s="103"/>
      <c r="RXN32" s="103"/>
      <c r="RXO32" s="103"/>
      <c r="RXP32" s="103"/>
      <c r="RXQ32" s="103"/>
      <c r="RXR32" s="103"/>
      <c r="RXS32" s="103"/>
      <c r="RXT32" s="103"/>
      <c r="RXU32" s="103"/>
      <c r="RXV32" s="103"/>
      <c r="RXW32" s="103"/>
      <c r="RXX32" s="103"/>
      <c r="RXY32" s="103"/>
      <c r="RXZ32" s="103"/>
      <c r="RYA32" s="103"/>
      <c r="RYB32" s="103"/>
      <c r="RYC32" s="103"/>
      <c r="RYD32" s="103"/>
      <c r="RYE32" s="103"/>
      <c r="RYF32" s="103"/>
      <c r="RYG32" s="103"/>
      <c r="RYH32" s="103"/>
      <c r="RYI32" s="103"/>
      <c r="RYJ32" s="103"/>
      <c r="RYK32" s="103"/>
      <c r="RYL32" s="103"/>
      <c r="RYM32" s="103"/>
      <c r="RYN32" s="103"/>
      <c r="RYO32" s="103"/>
      <c r="RYP32" s="103"/>
      <c r="RYQ32" s="103"/>
      <c r="RYR32" s="103"/>
      <c r="RYS32" s="103"/>
      <c r="RYT32" s="103"/>
      <c r="RYU32" s="103"/>
      <c r="RYV32" s="103"/>
      <c r="RYW32" s="103"/>
      <c r="RYX32" s="103"/>
      <c r="RYY32" s="103"/>
      <c r="RYZ32" s="103"/>
      <c r="RZA32" s="103"/>
      <c r="RZB32" s="103"/>
      <c r="RZC32" s="103"/>
      <c r="RZD32" s="103"/>
      <c r="RZE32" s="103"/>
      <c r="RZF32" s="103"/>
      <c r="RZG32" s="103"/>
      <c r="RZH32" s="103"/>
      <c r="RZI32" s="103"/>
      <c r="RZJ32" s="103"/>
      <c r="RZK32" s="103"/>
      <c r="RZL32" s="103"/>
      <c r="RZM32" s="103"/>
      <c r="RZN32" s="103"/>
      <c r="RZO32" s="103"/>
      <c r="RZP32" s="103"/>
      <c r="RZQ32" s="103"/>
      <c r="RZR32" s="103"/>
      <c r="RZS32" s="103"/>
      <c r="RZT32" s="103"/>
      <c r="RZU32" s="103"/>
      <c r="RZV32" s="103"/>
      <c r="RZW32" s="103"/>
      <c r="RZX32" s="103"/>
      <c r="RZY32" s="103"/>
      <c r="RZZ32" s="103"/>
      <c r="SAA32" s="103"/>
      <c r="SAB32" s="103"/>
      <c r="SAC32" s="103"/>
      <c r="SAD32" s="103"/>
      <c r="SAE32" s="103"/>
      <c r="SAF32" s="103"/>
      <c r="SAG32" s="103"/>
      <c r="SAH32" s="103"/>
      <c r="SAI32" s="103"/>
      <c r="SAJ32" s="103"/>
      <c r="SAK32" s="103"/>
      <c r="SAL32" s="103"/>
      <c r="SAM32" s="103"/>
      <c r="SAN32" s="103"/>
      <c r="SAO32" s="103"/>
      <c r="SAP32" s="103"/>
      <c r="SAQ32" s="103"/>
      <c r="SAR32" s="103"/>
      <c r="SAS32" s="103"/>
      <c r="SAT32" s="103"/>
      <c r="SAU32" s="103"/>
      <c r="SAV32" s="103"/>
      <c r="SAW32" s="103"/>
      <c r="SAX32" s="103"/>
      <c r="SAY32" s="103"/>
      <c r="SAZ32" s="103"/>
      <c r="SBA32" s="103"/>
      <c r="SBB32" s="103"/>
      <c r="SBC32" s="103"/>
      <c r="SBD32" s="103"/>
      <c r="SBE32" s="103"/>
      <c r="SBF32" s="103"/>
      <c r="SBG32" s="103"/>
      <c r="SBH32" s="103"/>
      <c r="SBI32" s="103"/>
      <c r="SBJ32" s="103"/>
      <c r="SBK32" s="103"/>
      <c r="SBL32" s="103"/>
      <c r="SBM32" s="103"/>
      <c r="SBN32" s="103"/>
      <c r="SBO32" s="103"/>
      <c r="SBP32" s="103"/>
      <c r="SBQ32" s="103"/>
      <c r="SBR32" s="103"/>
      <c r="SBS32" s="103"/>
      <c r="SBT32" s="103"/>
      <c r="SBU32" s="103"/>
      <c r="SBV32" s="103"/>
      <c r="SBW32" s="103"/>
      <c r="SBX32" s="103"/>
      <c r="SBY32" s="103"/>
      <c r="SBZ32" s="103"/>
      <c r="SCA32" s="103"/>
      <c r="SCB32" s="103"/>
      <c r="SCC32" s="103"/>
      <c r="SCD32" s="103"/>
      <c r="SCE32" s="103"/>
      <c r="SCF32" s="103"/>
      <c r="SCG32" s="103"/>
      <c r="SCH32" s="103"/>
      <c r="SCI32" s="103"/>
      <c r="SCJ32" s="103"/>
      <c r="SCK32" s="103"/>
      <c r="SCL32" s="103"/>
      <c r="SCM32" s="103"/>
      <c r="SCN32" s="103"/>
      <c r="SCO32" s="103"/>
      <c r="SCP32" s="103"/>
      <c r="SCQ32" s="103"/>
      <c r="SCR32" s="103"/>
      <c r="SCS32" s="103"/>
      <c r="SCT32" s="103"/>
      <c r="SCU32" s="103"/>
      <c r="SCV32" s="103"/>
      <c r="SCW32" s="103"/>
      <c r="SCX32" s="103"/>
      <c r="SCY32" s="103"/>
      <c r="SCZ32" s="103"/>
      <c r="SDA32" s="103"/>
      <c r="SDB32" s="103"/>
      <c r="SDC32" s="103"/>
      <c r="SDD32" s="103"/>
      <c r="SDE32" s="103"/>
      <c r="SDF32" s="103"/>
      <c r="SDG32" s="103"/>
      <c r="SDH32" s="103"/>
      <c r="SDI32" s="103"/>
      <c r="SDJ32" s="103"/>
      <c r="SDK32" s="103"/>
      <c r="SDL32" s="103"/>
      <c r="SDM32" s="103"/>
      <c r="SDN32" s="103"/>
      <c r="SDO32" s="103"/>
      <c r="SDP32" s="103"/>
      <c r="SDQ32" s="103"/>
      <c r="SDR32" s="103"/>
      <c r="SDS32" s="103"/>
      <c r="SDT32" s="103"/>
      <c r="SDU32" s="103"/>
      <c r="SDV32" s="103"/>
      <c r="SDW32" s="103"/>
      <c r="SDX32" s="103"/>
      <c r="SDY32" s="103"/>
      <c r="SDZ32" s="103"/>
      <c r="SEA32" s="103"/>
      <c r="SEB32" s="103"/>
      <c r="SEC32" s="103"/>
      <c r="SED32" s="103"/>
      <c r="SEE32" s="103"/>
      <c r="SEF32" s="103"/>
      <c r="SEG32" s="103"/>
      <c r="SEH32" s="103"/>
      <c r="SEI32" s="103"/>
      <c r="SEJ32" s="103"/>
      <c r="SEK32" s="103"/>
      <c r="SEL32" s="103"/>
      <c r="SEM32" s="103"/>
      <c r="SEN32" s="103"/>
      <c r="SEO32" s="103"/>
      <c r="SEP32" s="103"/>
      <c r="SEQ32" s="103"/>
      <c r="SER32" s="103"/>
      <c r="SES32" s="103"/>
      <c r="SET32" s="103"/>
      <c r="SEU32" s="103"/>
      <c r="SEV32" s="103"/>
      <c r="SEW32" s="103"/>
      <c r="SEX32" s="103"/>
      <c r="SEY32" s="103"/>
      <c r="SEZ32" s="103"/>
      <c r="SFA32" s="103"/>
      <c r="SFB32" s="103"/>
      <c r="SFC32" s="103"/>
      <c r="SFD32" s="103"/>
      <c r="SFE32" s="103"/>
      <c r="SFF32" s="103"/>
      <c r="SFG32" s="103"/>
      <c r="SFH32" s="103"/>
      <c r="SFI32" s="103"/>
      <c r="SFJ32" s="103"/>
      <c r="SFK32" s="103"/>
      <c r="SFL32" s="103"/>
      <c r="SFM32" s="103"/>
      <c r="SFN32" s="103"/>
      <c r="SFO32" s="103"/>
      <c r="SFP32" s="103"/>
      <c r="SFQ32" s="103"/>
      <c r="SFR32" s="103"/>
      <c r="SFS32" s="103"/>
      <c r="SFT32" s="103"/>
      <c r="SFU32" s="103"/>
      <c r="SFV32" s="103"/>
      <c r="SFW32" s="103"/>
      <c r="SFX32" s="103"/>
      <c r="SFY32" s="103"/>
      <c r="SFZ32" s="103"/>
      <c r="SGA32" s="103"/>
      <c r="SGB32" s="103"/>
      <c r="SGC32" s="103"/>
      <c r="SGD32" s="103"/>
      <c r="SGE32" s="103"/>
      <c r="SGF32" s="103"/>
      <c r="SGG32" s="103"/>
      <c r="SGH32" s="103"/>
      <c r="SGI32" s="103"/>
      <c r="SGJ32" s="103"/>
      <c r="SGK32" s="103"/>
      <c r="SGL32" s="103"/>
      <c r="SGM32" s="103"/>
      <c r="SGN32" s="103"/>
      <c r="SGO32" s="103"/>
      <c r="SGP32" s="103"/>
      <c r="SGQ32" s="103"/>
      <c r="SGR32" s="103"/>
      <c r="SGS32" s="103"/>
      <c r="SGT32" s="103"/>
      <c r="SGU32" s="103"/>
      <c r="SGV32" s="103"/>
      <c r="SGW32" s="103"/>
      <c r="SGX32" s="103"/>
      <c r="SGY32" s="103"/>
      <c r="SGZ32" s="103"/>
      <c r="SHA32" s="103"/>
      <c r="SHB32" s="103"/>
      <c r="SHC32" s="103"/>
      <c r="SHD32" s="103"/>
      <c r="SHE32" s="103"/>
      <c r="SHF32" s="103"/>
      <c r="SHG32" s="103"/>
      <c r="SHH32" s="103"/>
      <c r="SHI32" s="103"/>
      <c r="SHJ32" s="103"/>
      <c r="SHK32" s="103"/>
      <c r="SHL32" s="103"/>
      <c r="SHM32" s="103"/>
      <c r="SHN32" s="103"/>
      <c r="SHO32" s="103"/>
      <c r="SHP32" s="103"/>
      <c r="SHQ32" s="103"/>
      <c r="SHR32" s="103"/>
      <c r="SHS32" s="103"/>
      <c r="SHT32" s="103"/>
      <c r="SHU32" s="103"/>
      <c r="SHV32" s="103"/>
      <c r="SHW32" s="103"/>
      <c r="SHX32" s="103"/>
      <c r="SHY32" s="103"/>
      <c r="SHZ32" s="103"/>
      <c r="SIA32" s="103"/>
      <c r="SIB32" s="103"/>
      <c r="SIC32" s="103"/>
      <c r="SID32" s="103"/>
      <c r="SIE32" s="103"/>
      <c r="SIF32" s="103"/>
      <c r="SIG32" s="103"/>
      <c r="SIH32" s="103"/>
      <c r="SII32" s="103"/>
      <c r="SIJ32" s="103"/>
      <c r="SIK32" s="103"/>
      <c r="SIL32" s="103"/>
      <c r="SIM32" s="103"/>
      <c r="SIN32" s="103"/>
      <c r="SIO32" s="103"/>
      <c r="SIP32" s="103"/>
      <c r="SIQ32" s="103"/>
      <c r="SIR32" s="103"/>
      <c r="SIS32" s="103"/>
      <c r="SIT32" s="103"/>
      <c r="SIU32" s="103"/>
      <c r="SIV32" s="103"/>
      <c r="SIW32" s="103"/>
      <c r="SIX32" s="103"/>
      <c r="SIY32" s="103"/>
      <c r="SIZ32" s="103"/>
      <c r="SJA32" s="103"/>
      <c r="SJB32" s="103"/>
      <c r="SJC32" s="103"/>
      <c r="SJD32" s="103"/>
      <c r="SJE32" s="103"/>
      <c r="SJF32" s="103"/>
      <c r="SJG32" s="103"/>
      <c r="SJH32" s="103"/>
      <c r="SJI32" s="103"/>
      <c r="SJJ32" s="103"/>
      <c r="SJK32" s="103"/>
      <c r="SJL32" s="103"/>
      <c r="SJM32" s="103"/>
      <c r="SJN32" s="103"/>
      <c r="SJO32" s="103"/>
      <c r="SJP32" s="103"/>
      <c r="SJQ32" s="103"/>
      <c r="SJR32" s="103"/>
      <c r="SJS32" s="103"/>
      <c r="SJT32" s="103"/>
      <c r="SJU32" s="103"/>
      <c r="SJV32" s="103"/>
      <c r="SJW32" s="103"/>
      <c r="SJX32" s="103"/>
      <c r="SJY32" s="103"/>
      <c r="SJZ32" s="103"/>
      <c r="SKA32" s="103"/>
      <c r="SKB32" s="103"/>
      <c r="SKC32" s="103"/>
      <c r="SKD32" s="103"/>
      <c r="SKE32" s="103"/>
      <c r="SKF32" s="103"/>
      <c r="SKG32" s="103"/>
      <c r="SKH32" s="103"/>
      <c r="SKI32" s="103"/>
      <c r="SKJ32" s="103"/>
      <c r="SKK32" s="103"/>
      <c r="SKL32" s="103"/>
      <c r="SKM32" s="103"/>
      <c r="SKN32" s="103"/>
      <c r="SKO32" s="103"/>
      <c r="SKP32" s="103"/>
      <c r="SKQ32" s="103"/>
      <c r="SKR32" s="103"/>
      <c r="SKS32" s="103"/>
      <c r="SKT32" s="103"/>
      <c r="SKU32" s="103"/>
      <c r="SKV32" s="103"/>
      <c r="SKW32" s="103"/>
      <c r="SKX32" s="103"/>
      <c r="SKY32" s="103"/>
      <c r="SKZ32" s="103"/>
      <c r="SLA32" s="103"/>
      <c r="SLB32" s="103"/>
      <c r="SLC32" s="103"/>
      <c r="SLD32" s="103"/>
      <c r="SLE32" s="103"/>
      <c r="SLF32" s="103"/>
      <c r="SLG32" s="103"/>
      <c r="SLH32" s="103"/>
      <c r="SLI32" s="103"/>
      <c r="SLJ32" s="103"/>
      <c r="SLK32" s="103"/>
      <c r="SLL32" s="103"/>
      <c r="SLM32" s="103"/>
      <c r="SLN32" s="103"/>
      <c r="SLO32" s="103"/>
      <c r="SLP32" s="103"/>
      <c r="SLQ32" s="103"/>
      <c r="SLR32" s="103"/>
      <c r="SLS32" s="103"/>
      <c r="SLT32" s="103"/>
      <c r="SLU32" s="103"/>
      <c r="SLV32" s="103"/>
      <c r="SLW32" s="103"/>
      <c r="SLX32" s="103"/>
      <c r="SLY32" s="103"/>
      <c r="SLZ32" s="103"/>
      <c r="SMA32" s="103"/>
      <c r="SMB32" s="103"/>
      <c r="SMC32" s="103"/>
      <c r="SMD32" s="103"/>
      <c r="SME32" s="103"/>
      <c r="SMF32" s="103"/>
      <c r="SMG32" s="103"/>
      <c r="SMH32" s="103"/>
      <c r="SMI32" s="103"/>
      <c r="SMJ32" s="103"/>
      <c r="SMK32" s="103"/>
      <c r="SML32" s="103"/>
      <c r="SMM32" s="103"/>
      <c r="SMN32" s="103"/>
      <c r="SMO32" s="103"/>
      <c r="SMP32" s="103"/>
      <c r="SMQ32" s="103"/>
      <c r="SMR32" s="103"/>
      <c r="SMS32" s="103"/>
      <c r="SMT32" s="103"/>
      <c r="SMU32" s="103"/>
      <c r="SMV32" s="103"/>
      <c r="SMW32" s="103"/>
      <c r="SMX32" s="103"/>
      <c r="SMY32" s="103"/>
      <c r="SMZ32" s="103"/>
      <c r="SNA32" s="103"/>
      <c r="SNB32" s="103"/>
      <c r="SNC32" s="103"/>
      <c r="SND32" s="103"/>
      <c r="SNE32" s="103"/>
      <c r="SNF32" s="103"/>
      <c r="SNG32" s="103"/>
      <c r="SNH32" s="103"/>
      <c r="SNI32" s="103"/>
      <c r="SNJ32" s="103"/>
      <c r="SNK32" s="103"/>
      <c r="SNL32" s="103"/>
      <c r="SNM32" s="103"/>
      <c r="SNN32" s="103"/>
      <c r="SNO32" s="103"/>
      <c r="SNP32" s="103"/>
      <c r="SNQ32" s="103"/>
      <c r="SNR32" s="103"/>
      <c r="SNS32" s="103"/>
      <c r="SNT32" s="103"/>
      <c r="SNU32" s="103"/>
      <c r="SNV32" s="103"/>
      <c r="SNW32" s="103"/>
      <c r="SNX32" s="103"/>
      <c r="SNY32" s="103"/>
      <c r="SNZ32" s="103"/>
      <c r="SOA32" s="103"/>
      <c r="SOB32" s="103"/>
      <c r="SOC32" s="103"/>
      <c r="SOD32" s="103"/>
      <c r="SOE32" s="103"/>
      <c r="SOF32" s="103"/>
      <c r="SOG32" s="103"/>
      <c r="SOH32" s="103"/>
      <c r="SOI32" s="103"/>
      <c r="SOJ32" s="103"/>
      <c r="SOK32" s="103"/>
      <c r="SOL32" s="103"/>
      <c r="SOM32" s="103"/>
      <c r="SON32" s="103"/>
      <c r="SOO32" s="103"/>
      <c r="SOP32" s="103"/>
      <c r="SOQ32" s="103"/>
      <c r="SOR32" s="103"/>
      <c r="SOS32" s="103"/>
      <c r="SOT32" s="103"/>
      <c r="SOU32" s="103"/>
      <c r="SOV32" s="103"/>
      <c r="SOW32" s="103"/>
      <c r="SOX32" s="103"/>
      <c r="SOY32" s="103"/>
      <c r="SOZ32" s="103"/>
      <c r="SPA32" s="103"/>
      <c r="SPB32" s="103"/>
      <c r="SPC32" s="103"/>
      <c r="SPD32" s="103"/>
      <c r="SPE32" s="103"/>
      <c r="SPF32" s="103"/>
      <c r="SPG32" s="103"/>
      <c r="SPH32" s="103"/>
      <c r="SPI32" s="103"/>
      <c r="SPJ32" s="103"/>
      <c r="SPK32" s="103"/>
      <c r="SPL32" s="103"/>
      <c r="SPM32" s="103"/>
      <c r="SPN32" s="103"/>
      <c r="SPO32" s="103"/>
      <c r="SPP32" s="103"/>
      <c r="SPQ32" s="103"/>
      <c r="SPR32" s="103"/>
      <c r="SPS32" s="103"/>
      <c r="SPT32" s="103"/>
      <c r="SPU32" s="103"/>
      <c r="SPV32" s="103"/>
      <c r="SPW32" s="103"/>
      <c r="SPX32" s="103"/>
      <c r="SPY32" s="103"/>
      <c r="SPZ32" s="103"/>
      <c r="SQA32" s="103"/>
      <c r="SQB32" s="103"/>
      <c r="SQC32" s="103"/>
      <c r="SQD32" s="103"/>
      <c r="SQE32" s="103"/>
      <c r="SQF32" s="103"/>
      <c r="SQG32" s="103"/>
      <c r="SQH32" s="103"/>
      <c r="SQI32" s="103"/>
      <c r="SQJ32" s="103"/>
      <c r="SQK32" s="103"/>
      <c r="SQL32" s="103"/>
      <c r="SQM32" s="103"/>
      <c r="SQN32" s="103"/>
      <c r="SQO32" s="103"/>
      <c r="SQP32" s="103"/>
      <c r="SQQ32" s="103"/>
      <c r="SQR32" s="103"/>
      <c r="SQS32" s="103"/>
      <c r="SQT32" s="103"/>
      <c r="SQU32" s="103"/>
      <c r="SQV32" s="103"/>
      <c r="SQW32" s="103"/>
      <c r="SQX32" s="103"/>
      <c r="SQY32" s="103"/>
      <c r="SQZ32" s="103"/>
      <c r="SRA32" s="103"/>
      <c r="SRB32" s="103"/>
      <c r="SRC32" s="103"/>
      <c r="SRD32" s="103"/>
      <c r="SRE32" s="103"/>
      <c r="SRF32" s="103"/>
      <c r="SRG32" s="103"/>
      <c r="SRH32" s="103"/>
      <c r="SRI32" s="103"/>
      <c r="SRJ32" s="103"/>
      <c r="SRK32" s="103"/>
      <c r="SRL32" s="103"/>
      <c r="SRM32" s="103"/>
      <c r="SRN32" s="103"/>
      <c r="SRO32" s="103"/>
      <c r="SRP32" s="103"/>
      <c r="SRQ32" s="103"/>
      <c r="SRR32" s="103"/>
      <c r="SRS32" s="103"/>
      <c r="SRT32" s="103"/>
      <c r="SRU32" s="103"/>
      <c r="SRV32" s="103"/>
      <c r="SRW32" s="103"/>
      <c r="SRX32" s="103"/>
      <c r="SRY32" s="103"/>
      <c r="SRZ32" s="103"/>
      <c r="SSA32" s="103"/>
      <c r="SSB32" s="103"/>
      <c r="SSC32" s="103"/>
      <c r="SSD32" s="103"/>
      <c r="SSE32" s="103"/>
      <c r="SSF32" s="103"/>
      <c r="SSG32" s="103"/>
      <c r="SSH32" s="103"/>
      <c r="SSI32" s="103"/>
      <c r="SSJ32" s="103"/>
      <c r="SSK32" s="103"/>
      <c r="SSL32" s="103"/>
      <c r="SSM32" s="103"/>
      <c r="SSN32" s="103"/>
      <c r="SSO32" s="103"/>
      <c r="SSP32" s="103"/>
      <c r="SSQ32" s="103"/>
      <c r="SSR32" s="103"/>
      <c r="SSS32" s="103"/>
      <c r="SST32" s="103"/>
      <c r="SSU32" s="103"/>
      <c r="SSV32" s="103"/>
      <c r="SSW32" s="103"/>
      <c r="SSX32" s="103"/>
      <c r="SSY32" s="103"/>
      <c r="SSZ32" s="103"/>
      <c r="STA32" s="103"/>
      <c r="STB32" s="103"/>
      <c r="STC32" s="103"/>
      <c r="STD32" s="103"/>
      <c r="STE32" s="103"/>
      <c r="STF32" s="103"/>
      <c r="STG32" s="103"/>
      <c r="STH32" s="103"/>
      <c r="STI32" s="103"/>
      <c r="STJ32" s="103"/>
      <c r="STK32" s="103"/>
      <c r="STL32" s="103"/>
      <c r="STM32" s="103"/>
      <c r="STN32" s="103"/>
      <c r="STO32" s="103"/>
      <c r="STP32" s="103"/>
      <c r="STQ32" s="103"/>
      <c r="STR32" s="103"/>
      <c r="STS32" s="103"/>
      <c r="STT32" s="103"/>
      <c r="STU32" s="103"/>
      <c r="STV32" s="103"/>
      <c r="STW32" s="103"/>
      <c r="STX32" s="103"/>
      <c r="STY32" s="103"/>
      <c r="STZ32" s="103"/>
      <c r="SUA32" s="103"/>
      <c r="SUB32" s="103"/>
      <c r="SUC32" s="103"/>
      <c r="SUD32" s="103"/>
      <c r="SUE32" s="103"/>
      <c r="SUF32" s="103"/>
      <c r="SUG32" s="103"/>
      <c r="SUH32" s="103"/>
      <c r="SUI32" s="103"/>
      <c r="SUJ32" s="103"/>
      <c r="SUK32" s="103"/>
      <c r="SUL32" s="103"/>
      <c r="SUM32" s="103"/>
      <c r="SUN32" s="103"/>
      <c r="SUO32" s="103"/>
      <c r="SUP32" s="103"/>
      <c r="SUQ32" s="103"/>
      <c r="SUR32" s="103"/>
      <c r="SUS32" s="103"/>
      <c r="SUT32" s="103"/>
      <c r="SUU32" s="103"/>
      <c r="SUV32" s="103"/>
      <c r="SUW32" s="103"/>
      <c r="SUX32" s="103"/>
      <c r="SUY32" s="103"/>
      <c r="SUZ32" s="103"/>
      <c r="SVA32" s="103"/>
      <c r="SVB32" s="103"/>
      <c r="SVC32" s="103"/>
      <c r="SVD32" s="103"/>
      <c r="SVE32" s="103"/>
      <c r="SVF32" s="103"/>
      <c r="SVG32" s="103"/>
      <c r="SVH32" s="103"/>
      <c r="SVI32" s="103"/>
      <c r="SVJ32" s="103"/>
      <c r="SVK32" s="103"/>
      <c r="SVL32" s="103"/>
      <c r="SVM32" s="103"/>
      <c r="SVN32" s="103"/>
      <c r="SVO32" s="103"/>
      <c r="SVP32" s="103"/>
      <c r="SVQ32" s="103"/>
      <c r="SVR32" s="103"/>
      <c r="SVS32" s="103"/>
      <c r="SVT32" s="103"/>
      <c r="SVU32" s="103"/>
      <c r="SVV32" s="103"/>
      <c r="SVW32" s="103"/>
      <c r="SVX32" s="103"/>
      <c r="SVY32" s="103"/>
      <c r="SVZ32" s="103"/>
      <c r="SWA32" s="103"/>
      <c r="SWB32" s="103"/>
      <c r="SWC32" s="103"/>
      <c r="SWD32" s="103"/>
      <c r="SWE32" s="103"/>
      <c r="SWF32" s="103"/>
      <c r="SWG32" s="103"/>
      <c r="SWH32" s="103"/>
      <c r="SWI32" s="103"/>
      <c r="SWJ32" s="103"/>
      <c r="SWK32" s="103"/>
      <c r="SWL32" s="103"/>
      <c r="SWM32" s="103"/>
      <c r="SWN32" s="103"/>
      <c r="SWO32" s="103"/>
      <c r="SWP32" s="103"/>
      <c r="SWQ32" s="103"/>
      <c r="SWR32" s="103"/>
      <c r="SWS32" s="103"/>
      <c r="SWT32" s="103"/>
      <c r="SWU32" s="103"/>
      <c r="SWV32" s="103"/>
      <c r="SWW32" s="103"/>
      <c r="SWX32" s="103"/>
      <c r="SWY32" s="103"/>
      <c r="SWZ32" s="103"/>
      <c r="SXA32" s="103"/>
      <c r="SXB32" s="103"/>
      <c r="SXC32" s="103"/>
      <c r="SXD32" s="103"/>
      <c r="SXE32" s="103"/>
      <c r="SXF32" s="103"/>
      <c r="SXG32" s="103"/>
      <c r="SXH32" s="103"/>
      <c r="SXI32" s="103"/>
      <c r="SXJ32" s="103"/>
      <c r="SXK32" s="103"/>
      <c r="SXL32" s="103"/>
      <c r="SXM32" s="103"/>
      <c r="SXN32" s="103"/>
      <c r="SXO32" s="103"/>
      <c r="SXP32" s="103"/>
      <c r="SXQ32" s="103"/>
      <c r="SXR32" s="103"/>
      <c r="SXS32" s="103"/>
      <c r="SXT32" s="103"/>
      <c r="SXU32" s="103"/>
      <c r="SXV32" s="103"/>
      <c r="SXW32" s="103"/>
      <c r="SXX32" s="103"/>
      <c r="SXY32" s="103"/>
      <c r="SXZ32" s="103"/>
      <c r="SYA32" s="103"/>
      <c r="SYB32" s="103"/>
      <c r="SYC32" s="103"/>
      <c r="SYD32" s="103"/>
      <c r="SYE32" s="103"/>
      <c r="SYF32" s="103"/>
      <c r="SYG32" s="103"/>
      <c r="SYH32" s="103"/>
      <c r="SYI32" s="103"/>
      <c r="SYJ32" s="103"/>
      <c r="SYK32" s="103"/>
      <c r="SYL32" s="103"/>
      <c r="SYM32" s="103"/>
      <c r="SYN32" s="103"/>
      <c r="SYO32" s="103"/>
      <c r="SYP32" s="103"/>
      <c r="SYQ32" s="103"/>
      <c r="SYR32" s="103"/>
      <c r="SYS32" s="103"/>
      <c r="SYT32" s="103"/>
      <c r="SYU32" s="103"/>
      <c r="SYV32" s="103"/>
      <c r="SYW32" s="103"/>
      <c r="SYX32" s="103"/>
      <c r="SYY32" s="103"/>
      <c r="SYZ32" s="103"/>
      <c r="SZA32" s="103"/>
      <c r="SZB32" s="103"/>
      <c r="SZC32" s="103"/>
      <c r="SZD32" s="103"/>
      <c r="SZE32" s="103"/>
      <c r="SZF32" s="103"/>
      <c r="SZG32" s="103"/>
      <c r="SZH32" s="103"/>
      <c r="SZI32" s="103"/>
      <c r="SZJ32" s="103"/>
      <c r="SZK32" s="103"/>
      <c r="SZL32" s="103"/>
      <c r="SZM32" s="103"/>
      <c r="SZN32" s="103"/>
      <c r="SZO32" s="103"/>
      <c r="SZP32" s="103"/>
      <c r="SZQ32" s="103"/>
      <c r="SZR32" s="103"/>
      <c r="SZS32" s="103"/>
      <c r="SZT32" s="103"/>
      <c r="SZU32" s="103"/>
      <c r="SZV32" s="103"/>
      <c r="SZW32" s="103"/>
      <c r="SZX32" s="103"/>
      <c r="SZY32" s="103"/>
      <c r="SZZ32" s="103"/>
      <c r="TAA32" s="103"/>
      <c r="TAB32" s="103"/>
      <c r="TAC32" s="103"/>
      <c r="TAD32" s="103"/>
      <c r="TAE32" s="103"/>
      <c r="TAF32" s="103"/>
      <c r="TAG32" s="103"/>
      <c r="TAH32" s="103"/>
      <c r="TAI32" s="103"/>
      <c r="TAJ32" s="103"/>
      <c r="TAK32" s="103"/>
      <c r="TAL32" s="103"/>
      <c r="TAM32" s="103"/>
      <c r="TAN32" s="103"/>
      <c r="TAO32" s="103"/>
      <c r="TAP32" s="103"/>
      <c r="TAQ32" s="103"/>
      <c r="TAR32" s="103"/>
      <c r="TAS32" s="103"/>
      <c r="TAT32" s="103"/>
      <c r="TAU32" s="103"/>
      <c r="TAV32" s="103"/>
      <c r="TAW32" s="103"/>
      <c r="TAX32" s="103"/>
      <c r="TAY32" s="103"/>
      <c r="TAZ32" s="103"/>
      <c r="TBA32" s="103"/>
      <c r="TBB32" s="103"/>
      <c r="TBC32" s="103"/>
      <c r="TBD32" s="103"/>
      <c r="TBE32" s="103"/>
      <c r="TBF32" s="103"/>
      <c r="TBG32" s="103"/>
      <c r="TBH32" s="103"/>
      <c r="TBI32" s="103"/>
      <c r="TBJ32" s="103"/>
      <c r="TBK32" s="103"/>
      <c r="TBL32" s="103"/>
      <c r="TBM32" s="103"/>
      <c r="TBN32" s="103"/>
      <c r="TBO32" s="103"/>
      <c r="TBP32" s="103"/>
      <c r="TBQ32" s="103"/>
      <c r="TBR32" s="103"/>
      <c r="TBS32" s="103"/>
      <c r="TBT32" s="103"/>
      <c r="TBU32" s="103"/>
      <c r="TBV32" s="103"/>
      <c r="TBW32" s="103"/>
      <c r="TBX32" s="103"/>
      <c r="TBY32" s="103"/>
      <c r="TBZ32" s="103"/>
      <c r="TCA32" s="103"/>
      <c r="TCB32" s="103"/>
      <c r="TCC32" s="103"/>
      <c r="TCD32" s="103"/>
      <c r="TCE32" s="103"/>
      <c r="TCF32" s="103"/>
      <c r="TCG32" s="103"/>
      <c r="TCH32" s="103"/>
      <c r="TCI32" s="103"/>
      <c r="TCJ32" s="103"/>
      <c r="TCK32" s="103"/>
      <c r="TCL32" s="103"/>
      <c r="TCM32" s="103"/>
      <c r="TCN32" s="103"/>
      <c r="TCO32" s="103"/>
      <c r="TCP32" s="103"/>
      <c r="TCQ32" s="103"/>
      <c r="TCR32" s="103"/>
      <c r="TCS32" s="103"/>
      <c r="TCT32" s="103"/>
      <c r="TCU32" s="103"/>
      <c r="TCV32" s="103"/>
      <c r="TCW32" s="103"/>
      <c r="TCX32" s="103"/>
      <c r="TCY32" s="103"/>
      <c r="TCZ32" s="103"/>
      <c r="TDA32" s="103"/>
      <c r="TDB32" s="103"/>
      <c r="TDC32" s="103"/>
      <c r="TDD32" s="103"/>
      <c r="TDE32" s="103"/>
      <c r="TDF32" s="103"/>
      <c r="TDG32" s="103"/>
      <c r="TDH32" s="103"/>
      <c r="TDI32" s="103"/>
      <c r="TDJ32" s="103"/>
      <c r="TDK32" s="103"/>
      <c r="TDL32" s="103"/>
      <c r="TDM32" s="103"/>
      <c r="TDN32" s="103"/>
      <c r="TDO32" s="103"/>
      <c r="TDP32" s="103"/>
      <c r="TDQ32" s="103"/>
      <c r="TDR32" s="103"/>
      <c r="TDS32" s="103"/>
      <c r="TDT32" s="103"/>
      <c r="TDU32" s="103"/>
      <c r="TDV32" s="103"/>
      <c r="TDW32" s="103"/>
      <c r="TDX32" s="103"/>
      <c r="TDY32" s="103"/>
      <c r="TDZ32" s="103"/>
      <c r="TEA32" s="103"/>
      <c r="TEB32" s="103"/>
      <c r="TEC32" s="103"/>
      <c r="TED32" s="103"/>
      <c r="TEE32" s="103"/>
      <c r="TEF32" s="103"/>
      <c r="TEG32" s="103"/>
      <c r="TEH32" s="103"/>
      <c r="TEI32" s="103"/>
      <c r="TEJ32" s="103"/>
      <c r="TEK32" s="103"/>
      <c r="TEL32" s="103"/>
      <c r="TEM32" s="103"/>
      <c r="TEN32" s="103"/>
      <c r="TEO32" s="103"/>
      <c r="TEP32" s="103"/>
      <c r="TEQ32" s="103"/>
      <c r="TER32" s="103"/>
      <c r="TES32" s="103"/>
      <c r="TET32" s="103"/>
      <c r="TEU32" s="103"/>
      <c r="TEV32" s="103"/>
      <c r="TEW32" s="103"/>
      <c r="TEX32" s="103"/>
      <c r="TEY32" s="103"/>
      <c r="TEZ32" s="103"/>
      <c r="TFA32" s="103"/>
      <c r="TFB32" s="103"/>
      <c r="TFC32" s="103"/>
      <c r="TFD32" s="103"/>
      <c r="TFE32" s="103"/>
      <c r="TFF32" s="103"/>
      <c r="TFG32" s="103"/>
      <c r="TFH32" s="103"/>
      <c r="TFI32" s="103"/>
      <c r="TFJ32" s="103"/>
      <c r="TFK32" s="103"/>
      <c r="TFL32" s="103"/>
      <c r="TFM32" s="103"/>
      <c r="TFN32" s="103"/>
      <c r="TFO32" s="103"/>
      <c r="TFP32" s="103"/>
      <c r="TFQ32" s="103"/>
      <c r="TFR32" s="103"/>
      <c r="TFS32" s="103"/>
      <c r="TFT32" s="103"/>
      <c r="TFU32" s="103"/>
      <c r="TFV32" s="103"/>
      <c r="TFW32" s="103"/>
      <c r="TFX32" s="103"/>
      <c r="TFY32" s="103"/>
      <c r="TFZ32" s="103"/>
      <c r="TGA32" s="103"/>
      <c r="TGB32" s="103"/>
      <c r="TGC32" s="103"/>
      <c r="TGD32" s="103"/>
      <c r="TGE32" s="103"/>
      <c r="TGF32" s="103"/>
      <c r="TGG32" s="103"/>
      <c r="TGH32" s="103"/>
      <c r="TGI32" s="103"/>
      <c r="TGJ32" s="103"/>
      <c r="TGK32" s="103"/>
      <c r="TGL32" s="103"/>
      <c r="TGM32" s="103"/>
      <c r="TGN32" s="103"/>
      <c r="TGO32" s="103"/>
      <c r="TGP32" s="103"/>
      <c r="TGQ32" s="103"/>
      <c r="TGR32" s="103"/>
      <c r="TGS32" s="103"/>
      <c r="TGT32" s="103"/>
      <c r="TGU32" s="103"/>
      <c r="TGV32" s="103"/>
      <c r="TGW32" s="103"/>
      <c r="TGX32" s="103"/>
      <c r="TGY32" s="103"/>
      <c r="TGZ32" s="103"/>
      <c r="THA32" s="103"/>
      <c r="THB32" s="103"/>
      <c r="THC32" s="103"/>
      <c r="THD32" s="103"/>
      <c r="THE32" s="103"/>
      <c r="THF32" s="103"/>
      <c r="THG32" s="103"/>
      <c r="THH32" s="103"/>
      <c r="THI32" s="103"/>
      <c r="THJ32" s="103"/>
      <c r="THK32" s="103"/>
      <c r="THL32" s="103"/>
      <c r="THM32" s="103"/>
      <c r="THN32" s="103"/>
      <c r="THO32" s="103"/>
      <c r="THP32" s="103"/>
      <c r="THQ32" s="103"/>
      <c r="THR32" s="103"/>
      <c r="THS32" s="103"/>
      <c r="THT32" s="103"/>
      <c r="THU32" s="103"/>
      <c r="THV32" s="103"/>
      <c r="THW32" s="103"/>
      <c r="THX32" s="103"/>
      <c r="THY32" s="103"/>
      <c r="THZ32" s="103"/>
      <c r="TIA32" s="103"/>
      <c r="TIB32" s="103"/>
      <c r="TIC32" s="103"/>
      <c r="TID32" s="103"/>
      <c r="TIE32" s="103"/>
      <c r="TIF32" s="103"/>
      <c r="TIG32" s="103"/>
      <c r="TIH32" s="103"/>
      <c r="TII32" s="103"/>
      <c r="TIJ32" s="103"/>
      <c r="TIK32" s="103"/>
      <c r="TIL32" s="103"/>
      <c r="TIM32" s="103"/>
      <c r="TIN32" s="103"/>
      <c r="TIO32" s="103"/>
      <c r="TIP32" s="103"/>
      <c r="TIQ32" s="103"/>
      <c r="TIR32" s="103"/>
      <c r="TIS32" s="103"/>
      <c r="TIT32" s="103"/>
      <c r="TIU32" s="103"/>
      <c r="TIV32" s="103"/>
      <c r="TIW32" s="103"/>
      <c r="TIX32" s="103"/>
      <c r="TIY32" s="103"/>
      <c r="TIZ32" s="103"/>
      <c r="TJA32" s="103"/>
      <c r="TJB32" s="103"/>
      <c r="TJC32" s="103"/>
      <c r="TJD32" s="103"/>
      <c r="TJE32" s="103"/>
      <c r="TJF32" s="103"/>
      <c r="TJG32" s="103"/>
      <c r="TJH32" s="103"/>
      <c r="TJI32" s="103"/>
      <c r="TJJ32" s="103"/>
      <c r="TJK32" s="103"/>
      <c r="TJL32" s="103"/>
      <c r="TJM32" s="103"/>
      <c r="TJN32" s="103"/>
      <c r="TJO32" s="103"/>
      <c r="TJP32" s="103"/>
      <c r="TJQ32" s="103"/>
      <c r="TJR32" s="103"/>
      <c r="TJS32" s="103"/>
      <c r="TJT32" s="103"/>
      <c r="TJU32" s="103"/>
      <c r="TJV32" s="103"/>
      <c r="TJW32" s="103"/>
      <c r="TJX32" s="103"/>
      <c r="TJY32" s="103"/>
      <c r="TJZ32" s="103"/>
      <c r="TKA32" s="103"/>
      <c r="TKB32" s="103"/>
      <c r="TKC32" s="103"/>
      <c r="TKD32" s="103"/>
      <c r="TKE32" s="103"/>
      <c r="TKF32" s="103"/>
      <c r="TKG32" s="103"/>
      <c r="TKH32" s="103"/>
      <c r="TKI32" s="103"/>
      <c r="TKJ32" s="103"/>
      <c r="TKK32" s="103"/>
      <c r="TKL32" s="103"/>
      <c r="TKM32" s="103"/>
      <c r="TKN32" s="103"/>
      <c r="TKO32" s="103"/>
      <c r="TKP32" s="103"/>
      <c r="TKQ32" s="103"/>
      <c r="TKR32" s="103"/>
      <c r="TKS32" s="103"/>
      <c r="TKT32" s="103"/>
      <c r="TKU32" s="103"/>
      <c r="TKV32" s="103"/>
      <c r="TKW32" s="103"/>
      <c r="TKX32" s="103"/>
      <c r="TKY32" s="103"/>
      <c r="TKZ32" s="103"/>
      <c r="TLA32" s="103"/>
      <c r="TLB32" s="103"/>
      <c r="TLC32" s="103"/>
      <c r="TLD32" s="103"/>
      <c r="TLE32" s="103"/>
      <c r="TLF32" s="103"/>
      <c r="TLG32" s="103"/>
      <c r="TLH32" s="103"/>
      <c r="TLI32" s="103"/>
      <c r="TLJ32" s="103"/>
      <c r="TLK32" s="103"/>
      <c r="TLL32" s="103"/>
      <c r="TLM32" s="103"/>
      <c r="TLN32" s="103"/>
      <c r="TLO32" s="103"/>
      <c r="TLP32" s="103"/>
      <c r="TLQ32" s="103"/>
      <c r="TLR32" s="103"/>
      <c r="TLS32" s="103"/>
      <c r="TLT32" s="103"/>
      <c r="TLU32" s="103"/>
      <c r="TLV32" s="103"/>
      <c r="TLW32" s="103"/>
      <c r="TLX32" s="103"/>
      <c r="TLY32" s="103"/>
      <c r="TLZ32" s="103"/>
      <c r="TMA32" s="103"/>
      <c r="TMB32" s="103"/>
      <c r="TMC32" s="103"/>
      <c r="TMD32" s="103"/>
      <c r="TME32" s="103"/>
      <c r="TMF32" s="103"/>
      <c r="TMG32" s="103"/>
      <c r="TMH32" s="103"/>
      <c r="TMI32" s="103"/>
      <c r="TMJ32" s="103"/>
      <c r="TMK32" s="103"/>
      <c r="TML32" s="103"/>
      <c r="TMM32" s="103"/>
      <c r="TMN32" s="103"/>
      <c r="TMO32" s="103"/>
      <c r="TMP32" s="103"/>
      <c r="TMQ32" s="103"/>
      <c r="TMR32" s="103"/>
      <c r="TMS32" s="103"/>
      <c r="TMT32" s="103"/>
      <c r="TMU32" s="103"/>
      <c r="TMV32" s="103"/>
      <c r="TMW32" s="103"/>
      <c r="TMX32" s="103"/>
      <c r="TMY32" s="103"/>
      <c r="TMZ32" s="103"/>
      <c r="TNA32" s="103"/>
      <c r="TNB32" s="103"/>
      <c r="TNC32" s="103"/>
      <c r="TND32" s="103"/>
      <c r="TNE32" s="103"/>
      <c r="TNF32" s="103"/>
      <c r="TNG32" s="103"/>
      <c r="TNH32" s="103"/>
      <c r="TNI32" s="103"/>
      <c r="TNJ32" s="103"/>
      <c r="TNK32" s="103"/>
      <c r="TNL32" s="103"/>
      <c r="TNM32" s="103"/>
      <c r="TNN32" s="103"/>
      <c r="TNO32" s="103"/>
      <c r="TNP32" s="103"/>
      <c r="TNQ32" s="103"/>
      <c r="TNR32" s="103"/>
      <c r="TNS32" s="103"/>
      <c r="TNT32" s="103"/>
      <c r="TNU32" s="103"/>
      <c r="TNV32" s="103"/>
      <c r="TNW32" s="103"/>
      <c r="TNX32" s="103"/>
      <c r="TNY32" s="103"/>
      <c r="TNZ32" s="103"/>
      <c r="TOA32" s="103"/>
      <c r="TOB32" s="103"/>
      <c r="TOC32" s="103"/>
      <c r="TOD32" s="103"/>
      <c r="TOE32" s="103"/>
      <c r="TOF32" s="103"/>
      <c r="TOG32" s="103"/>
      <c r="TOH32" s="103"/>
      <c r="TOI32" s="103"/>
      <c r="TOJ32" s="103"/>
      <c r="TOK32" s="103"/>
      <c r="TOL32" s="103"/>
      <c r="TOM32" s="103"/>
      <c r="TON32" s="103"/>
      <c r="TOO32" s="103"/>
      <c r="TOP32" s="103"/>
      <c r="TOQ32" s="103"/>
      <c r="TOR32" s="103"/>
      <c r="TOS32" s="103"/>
      <c r="TOT32" s="103"/>
      <c r="TOU32" s="103"/>
      <c r="TOV32" s="103"/>
      <c r="TOW32" s="103"/>
      <c r="TOX32" s="103"/>
      <c r="TOY32" s="103"/>
      <c r="TOZ32" s="103"/>
      <c r="TPA32" s="103"/>
      <c r="TPB32" s="103"/>
      <c r="TPC32" s="103"/>
      <c r="TPD32" s="103"/>
      <c r="TPE32" s="103"/>
      <c r="TPF32" s="103"/>
      <c r="TPG32" s="103"/>
      <c r="TPH32" s="103"/>
      <c r="TPI32" s="103"/>
      <c r="TPJ32" s="103"/>
      <c r="TPK32" s="103"/>
      <c r="TPL32" s="103"/>
      <c r="TPM32" s="103"/>
      <c r="TPN32" s="103"/>
      <c r="TPO32" s="103"/>
      <c r="TPP32" s="103"/>
      <c r="TPQ32" s="103"/>
      <c r="TPR32" s="103"/>
      <c r="TPS32" s="103"/>
      <c r="TPT32" s="103"/>
      <c r="TPU32" s="103"/>
      <c r="TPV32" s="103"/>
      <c r="TPW32" s="103"/>
      <c r="TPX32" s="103"/>
      <c r="TPY32" s="103"/>
      <c r="TPZ32" s="103"/>
      <c r="TQA32" s="103"/>
      <c r="TQB32" s="103"/>
      <c r="TQC32" s="103"/>
      <c r="TQD32" s="103"/>
      <c r="TQE32" s="103"/>
      <c r="TQF32" s="103"/>
      <c r="TQG32" s="103"/>
      <c r="TQH32" s="103"/>
      <c r="TQI32" s="103"/>
      <c r="TQJ32" s="103"/>
      <c r="TQK32" s="103"/>
      <c r="TQL32" s="103"/>
      <c r="TQM32" s="103"/>
      <c r="TQN32" s="103"/>
      <c r="TQO32" s="103"/>
      <c r="TQP32" s="103"/>
      <c r="TQQ32" s="103"/>
      <c r="TQR32" s="103"/>
      <c r="TQS32" s="103"/>
      <c r="TQT32" s="103"/>
      <c r="TQU32" s="103"/>
      <c r="TQV32" s="103"/>
      <c r="TQW32" s="103"/>
      <c r="TQX32" s="103"/>
      <c r="TQY32" s="103"/>
      <c r="TQZ32" s="103"/>
      <c r="TRA32" s="103"/>
      <c r="TRB32" s="103"/>
      <c r="TRC32" s="103"/>
      <c r="TRD32" s="103"/>
      <c r="TRE32" s="103"/>
      <c r="TRF32" s="103"/>
      <c r="TRG32" s="103"/>
      <c r="TRH32" s="103"/>
      <c r="TRI32" s="103"/>
      <c r="TRJ32" s="103"/>
      <c r="TRK32" s="103"/>
      <c r="TRL32" s="103"/>
      <c r="TRM32" s="103"/>
      <c r="TRN32" s="103"/>
      <c r="TRO32" s="103"/>
      <c r="TRP32" s="103"/>
      <c r="TRQ32" s="103"/>
      <c r="TRR32" s="103"/>
      <c r="TRS32" s="103"/>
      <c r="TRT32" s="103"/>
      <c r="TRU32" s="103"/>
      <c r="TRV32" s="103"/>
      <c r="TRW32" s="103"/>
      <c r="TRX32" s="103"/>
      <c r="TRY32" s="103"/>
      <c r="TRZ32" s="103"/>
      <c r="TSA32" s="103"/>
      <c r="TSB32" s="103"/>
      <c r="TSC32" s="103"/>
      <c r="TSD32" s="103"/>
      <c r="TSE32" s="103"/>
      <c r="TSF32" s="103"/>
      <c r="TSG32" s="103"/>
      <c r="TSH32" s="103"/>
      <c r="TSI32" s="103"/>
      <c r="TSJ32" s="103"/>
      <c r="TSK32" s="103"/>
      <c r="TSL32" s="103"/>
      <c r="TSM32" s="103"/>
      <c r="TSN32" s="103"/>
      <c r="TSO32" s="103"/>
      <c r="TSP32" s="103"/>
      <c r="TSQ32" s="103"/>
      <c r="TSR32" s="103"/>
      <c r="TSS32" s="103"/>
      <c r="TST32" s="103"/>
      <c r="TSU32" s="103"/>
      <c r="TSV32" s="103"/>
      <c r="TSW32" s="103"/>
      <c r="TSX32" s="103"/>
      <c r="TSY32" s="103"/>
      <c r="TSZ32" s="103"/>
      <c r="TTA32" s="103"/>
      <c r="TTB32" s="103"/>
      <c r="TTC32" s="103"/>
      <c r="TTD32" s="103"/>
      <c r="TTE32" s="103"/>
      <c r="TTF32" s="103"/>
      <c r="TTG32" s="103"/>
      <c r="TTH32" s="103"/>
      <c r="TTI32" s="103"/>
      <c r="TTJ32" s="103"/>
      <c r="TTK32" s="103"/>
      <c r="TTL32" s="103"/>
      <c r="TTM32" s="103"/>
      <c r="TTN32" s="103"/>
      <c r="TTO32" s="103"/>
      <c r="TTP32" s="103"/>
      <c r="TTQ32" s="103"/>
      <c r="TTR32" s="103"/>
      <c r="TTS32" s="103"/>
      <c r="TTT32" s="103"/>
      <c r="TTU32" s="103"/>
      <c r="TTV32" s="103"/>
      <c r="TTW32" s="103"/>
      <c r="TTX32" s="103"/>
      <c r="TTY32" s="103"/>
      <c r="TTZ32" s="103"/>
      <c r="TUA32" s="103"/>
      <c r="TUB32" s="103"/>
      <c r="TUC32" s="103"/>
      <c r="TUD32" s="103"/>
      <c r="TUE32" s="103"/>
      <c r="TUF32" s="103"/>
      <c r="TUG32" s="103"/>
      <c r="TUH32" s="103"/>
      <c r="TUI32" s="103"/>
      <c r="TUJ32" s="103"/>
      <c r="TUK32" s="103"/>
      <c r="TUL32" s="103"/>
      <c r="TUM32" s="103"/>
      <c r="TUN32" s="103"/>
      <c r="TUO32" s="103"/>
      <c r="TUP32" s="103"/>
      <c r="TUQ32" s="103"/>
      <c r="TUR32" s="103"/>
      <c r="TUS32" s="103"/>
      <c r="TUT32" s="103"/>
      <c r="TUU32" s="103"/>
      <c r="TUV32" s="103"/>
      <c r="TUW32" s="103"/>
      <c r="TUX32" s="103"/>
      <c r="TUY32" s="103"/>
      <c r="TUZ32" s="103"/>
      <c r="TVA32" s="103"/>
      <c r="TVB32" s="103"/>
      <c r="TVC32" s="103"/>
      <c r="TVD32" s="103"/>
      <c r="TVE32" s="103"/>
      <c r="TVF32" s="103"/>
      <c r="TVG32" s="103"/>
      <c r="TVH32" s="103"/>
      <c r="TVI32" s="103"/>
      <c r="TVJ32" s="103"/>
      <c r="TVK32" s="103"/>
      <c r="TVL32" s="103"/>
      <c r="TVM32" s="103"/>
      <c r="TVN32" s="103"/>
      <c r="TVO32" s="103"/>
      <c r="TVP32" s="103"/>
      <c r="TVQ32" s="103"/>
      <c r="TVR32" s="103"/>
      <c r="TVS32" s="103"/>
      <c r="TVT32" s="103"/>
      <c r="TVU32" s="103"/>
      <c r="TVV32" s="103"/>
      <c r="TVW32" s="103"/>
      <c r="TVX32" s="103"/>
      <c r="TVY32" s="103"/>
      <c r="TVZ32" s="103"/>
      <c r="TWA32" s="103"/>
      <c r="TWB32" s="103"/>
      <c r="TWC32" s="103"/>
      <c r="TWD32" s="103"/>
      <c r="TWE32" s="103"/>
      <c r="TWF32" s="103"/>
      <c r="TWG32" s="103"/>
      <c r="TWH32" s="103"/>
      <c r="TWI32" s="103"/>
      <c r="TWJ32" s="103"/>
      <c r="TWK32" s="103"/>
      <c r="TWL32" s="103"/>
      <c r="TWM32" s="103"/>
      <c r="TWN32" s="103"/>
      <c r="TWO32" s="103"/>
      <c r="TWP32" s="103"/>
      <c r="TWQ32" s="103"/>
      <c r="TWR32" s="103"/>
      <c r="TWS32" s="103"/>
      <c r="TWT32" s="103"/>
      <c r="TWU32" s="103"/>
      <c r="TWV32" s="103"/>
      <c r="TWW32" s="103"/>
      <c r="TWX32" s="103"/>
      <c r="TWY32" s="103"/>
      <c r="TWZ32" s="103"/>
      <c r="TXA32" s="103"/>
      <c r="TXB32" s="103"/>
      <c r="TXC32" s="103"/>
      <c r="TXD32" s="103"/>
      <c r="TXE32" s="103"/>
      <c r="TXF32" s="103"/>
      <c r="TXG32" s="103"/>
      <c r="TXH32" s="103"/>
      <c r="TXI32" s="103"/>
      <c r="TXJ32" s="103"/>
      <c r="TXK32" s="103"/>
      <c r="TXL32" s="103"/>
      <c r="TXM32" s="103"/>
      <c r="TXN32" s="103"/>
      <c r="TXO32" s="103"/>
      <c r="TXP32" s="103"/>
      <c r="TXQ32" s="103"/>
      <c r="TXR32" s="103"/>
      <c r="TXS32" s="103"/>
      <c r="TXT32" s="103"/>
      <c r="TXU32" s="103"/>
      <c r="TXV32" s="103"/>
      <c r="TXW32" s="103"/>
      <c r="TXX32" s="103"/>
      <c r="TXY32" s="103"/>
      <c r="TXZ32" s="103"/>
      <c r="TYA32" s="103"/>
      <c r="TYB32" s="103"/>
      <c r="TYC32" s="103"/>
      <c r="TYD32" s="103"/>
      <c r="TYE32" s="103"/>
      <c r="TYF32" s="103"/>
      <c r="TYG32" s="103"/>
      <c r="TYH32" s="103"/>
      <c r="TYI32" s="103"/>
      <c r="TYJ32" s="103"/>
      <c r="TYK32" s="103"/>
      <c r="TYL32" s="103"/>
      <c r="TYM32" s="103"/>
      <c r="TYN32" s="103"/>
      <c r="TYO32" s="103"/>
      <c r="TYP32" s="103"/>
      <c r="TYQ32" s="103"/>
      <c r="TYR32" s="103"/>
      <c r="TYS32" s="103"/>
      <c r="TYT32" s="103"/>
      <c r="TYU32" s="103"/>
      <c r="TYV32" s="103"/>
      <c r="TYW32" s="103"/>
      <c r="TYX32" s="103"/>
      <c r="TYY32" s="103"/>
      <c r="TYZ32" s="103"/>
      <c r="TZA32" s="103"/>
      <c r="TZB32" s="103"/>
      <c r="TZC32" s="103"/>
      <c r="TZD32" s="103"/>
      <c r="TZE32" s="103"/>
      <c r="TZF32" s="103"/>
      <c r="TZG32" s="103"/>
      <c r="TZH32" s="103"/>
      <c r="TZI32" s="103"/>
      <c r="TZJ32" s="103"/>
      <c r="TZK32" s="103"/>
      <c r="TZL32" s="103"/>
      <c r="TZM32" s="103"/>
      <c r="TZN32" s="103"/>
      <c r="TZO32" s="103"/>
      <c r="TZP32" s="103"/>
      <c r="TZQ32" s="103"/>
      <c r="TZR32" s="103"/>
      <c r="TZS32" s="103"/>
      <c r="TZT32" s="103"/>
      <c r="TZU32" s="103"/>
      <c r="TZV32" s="103"/>
      <c r="TZW32" s="103"/>
      <c r="TZX32" s="103"/>
      <c r="TZY32" s="103"/>
      <c r="TZZ32" s="103"/>
      <c r="UAA32" s="103"/>
      <c r="UAB32" s="103"/>
      <c r="UAC32" s="103"/>
      <c r="UAD32" s="103"/>
      <c r="UAE32" s="103"/>
      <c r="UAF32" s="103"/>
      <c r="UAG32" s="103"/>
      <c r="UAH32" s="103"/>
      <c r="UAI32" s="103"/>
      <c r="UAJ32" s="103"/>
      <c r="UAK32" s="103"/>
      <c r="UAL32" s="103"/>
      <c r="UAM32" s="103"/>
      <c r="UAN32" s="103"/>
      <c r="UAO32" s="103"/>
      <c r="UAP32" s="103"/>
      <c r="UAQ32" s="103"/>
      <c r="UAR32" s="103"/>
      <c r="UAS32" s="103"/>
      <c r="UAT32" s="103"/>
      <c r="UAU32" s="103"/>
      <c r="UAV32" s="103"/>
      <c r="UAW32" s="103"/>
      <c r="UAX32" s="103"/>
      <c r="UAY32" s="103"/>
      <c r="UAZ32" s="103"/>
      <c r="UBA32" s="103"/>
      <c r="UBB32" s="103"/>
      <c r="UBC32" s="103"/>
      <c r="UBD32" s="103"/>
      <c r="UBE32" s="103"/>
      <c r="UBF32" s="103"/>
      <c r="UBG32" s="103"/>
      <c r="UBH32" s="103"/>
      <c r="UBI32" s="103"/>
      <c r="UBJ32" s="103"/>
      <c r="UBK32" s="103"/>
      <c r="UBL32" s="103"/>
      <c r="UBM32" s="103"/>
      <c r="UBN32" s="103"/>
      <c r="UBO32" s="103"/>
      <c r="UBP32" s="103"/>
      <c r="UBQ32" s="103"/>
      <c r="UBR32" s="103"/>
      <c r="UBS32" s="103"/>
      <c r="UBT32" s="103"/>
      <c r="UBU32" s="103"/>
      <c r="UBV32" s="103"/>
      <c r="UBW32" s="103"/>
      <c r="UBX32" s="103"/>
      <c r="UBY32" s="103"/>
      <c r="UBZ32" s="103"/>
      <c r="UCA32" s="103"/>
      <c r="UCB32" s="103"/>
      <c r="UCC32" s="103"/>
      <c r="UCD32" s="103"/>
      <c r="UCE32" s="103"/>
      <c r="UCF32" s="103"/>
      <c r="UCG32" s="103"/>
      <c r="UCH32" s="103"/>
      <c r="UCI32" s="103"/>
      <c r="UCJ32" s="103"/>
      <c r="UCK32" s="103"/>
      <c r="UCL32" s="103"/>
      <c r="UCM32" s="103"/>
      <c r="UCN32" s="103"/>
      <c r="UCO32" s="103"/>
      <c r="UCP32" s="103"/>
      <c r="UCQ32" s="103"/>
      <c r="UCR32" s="103"/>
      <c r="UCS32" s="103"/>
      <c r="UCT32" s="103"/>
      <c r="UCU32" s="103"/>
      <c r="UCV32" s="103"/>
      <c r="UCW32" s="103"/>
      <c r="UCX32" s="103"/>
      <c r="UCY32" s="103"/>
      <c r="UCZ32" s="103"/>
      <c r="UDA32" s="103"/>
      <c r="UDB32" s="103"/>
      <c r="UDC32" s="103"/>
      <c r="UDD32" s="103"/>
      <c r="UDE32" s="103"/>
      <c r="UDF32" s="103"/>
      <c r="UDG32" s="103"/>
      <c r="UDH32" s="103"/>
      <c r="UDI32" s="103"/>
      <c r="UDJ32" s="103"/>
      <c r="UDK32" s="103"/>
      <c r="UDL32" s="103"/>
      <c r="UDM32" s="103"/>
      <c r="UDN32" s="103"/>
      <c r="UDO32" s="103"/>
      <c r="UDP32" s="103"/>
      <c r="UDQ32" s="103"/>
      <c r="UDR32" s="103"/>
      <c r="UDS32" s="103"/>
      <c r="UDT32" s="103"/>
      <c r="UDU32" s="103"/>
      <c r="UDV32" s="103"/>
      <c r="UDW32" s="103"/>
      <c r="UDX32" s="103"/>
      <c r="UDY32" s="103"/>
      <c r="UDZ32" s="103"/>
      <c r="UEA32" s="103"/>
      <c r="UEB32" s="103"/>
      <c r="UEC32" s="103"/>
      <c r="UED32" s="103"/>
      <c r="UEE32" s="103"/>
      <c r="UEF32" s="103"/>
      <c r="UEG32" s="103"/>
      <c r="UEH32" s="103"/>
      <c r="UEI32" s="103"/>
      <c r="UEJ32" s="103"/>
      <c r="UEK32" s="103"/>
      <c r="UEL32" s="103"/>
      <c r="UEM32" s="103"/>
      <c r="UEN32" s="103"/>
      <c r="UEO32" s="103"/>
      <c r="UEP32" s="103"/>
      <c r="UEQ32" s="103"/>
      <c r="UER32" s="103"/>
      <c r="UES32" s="103"/>
      <c r="UET32" s="103"/>
      <c r="UEU32" s="103"/>
      <c r="UEV32" s="103"/>
      <c r="UEW32" s="103"/>
      <c r="UEX32" s="103"/>
      <c r="UEY32" s="103"/>
      <c r="UEZ32" s="103"/>
      <c r="UFA32" s="103"/>
      <c r="UFB32" s="103"/>
      <c r="UFC32" s="103"/>
      <c r="UFD32" s="103"/>
      <c r="UFE32" s="103"/>
      <c r="UFF32" s="103"/>
      <c r="UFG32" s="103"/>
      <c r="UFH32" s="103"/>
      <c r="UFI32" s="103"/>
      <c r="UFJ32" s="103"/>
      <c r="UFK32" s="103"/>
      <c r="UFL32" s="103"/>
      <c r="UFM32" s="103"/>
      <c r="UFN32" s="103"/>
      <c r="UFO32" s="103"/>
      <c r="UFP32" s="103"/>
      <c r="UFQ32" s="103"/>
      <c r="UFR32" s="103"/>
      <c r="UFS32" s="103"/>
      <c r="UFT32" s="103"/>
      <c r="UFU32" s="103"/>
      <c r="UFV32" s="103"/>
      <c r="UFW32" s="103"/>
      <c r="UFX32" s="103"/>
      <c r="UFY32" s="103"/>
      <c r="UFZ32" s="103"/>
      <c r="UGA32" s="103"/>
      <c r="UGB32" s="103"/>
      <c r="UGC32" s="103"/>
      <c r="UGD32" s="103"/>
      <c r="UGE32" s="103"/>
      <c r="UGF32" s="103"/>
      <c r="UGG32" s="103"/>
      <c r="UGH32" s="103"/>
      <c r="UGI32" s="103"/>
      <c r="UGJ32" s="103"/>
      <c r="UGK32" s="103"/>
      <c r="UGL32" s="103"/>
      <c r="UGM32" s="103"/>
      <c r="UGN32" s="103"/>
      <c r="UGO32" s="103"/>
      <c r="UGP32" s="103"/>
      <c r="UGQ32" s="103"/>
      <c r="UGR32" s="103"/>
      <c r="UGS32" s="103"/>
      <c r="UGT32" s="103"/>
      <c r="UGU32" s="103"/>
      <c r="UGV32" s="103"/>
      <c r="UGW32" s="103"/>
      <c r="UGX32" s="103"/>
      <c r="UGY32" s="103"/>
      <c r="UGZ32" s="103"/>
      <c r="UHA32" s="103"/>
      <c r="UHB32" s="103"/>
      <c r="UHC32" s="103"/>
      <c r="UHD32" s="103"/>
      <c r="UHE32" s="103"/>
      <c r="UHF32" s="103"/>
      <c r="UHG32" s="103"/>
      <c r="UHH32" s="103"/>
      <c r="UHI32" s="103"/>
      <c r="UHJ32" s="103"/>
      <c r="UHK32" s="103"/>
      <c r="UHL32" s="103"/>
      <c r="UHM32" s="103"/>
      <c r="UHN32" s="103"/>
      <c r="UHO32" s="103"/>
      <c r="UHP32" s="103"/>
      <c r="UHQ32" s="103"/>
      <c r="UHR32" s="103"/>
      <c r="UHS32" s="103"/>
      <c r="UHT32" s="103"/>
      <c r="UHU32" s="103"/>
      <c r="UHV32" s="103"/>
      <c r="UHW32" s="103"/>
      <c r="UHX32" s="103"/>
      <c r="UHY32" s="103"/>
      <c r="UHZ32" s="103"/>
      <c r="UIA32" s="103"/>
      <c r="UIB32" s="103"/>
      <c r="UIC32" s="103"/>
      <c r="UID32" s="103"/>
      <c r="UIE32" s="103"/>
      <c r="UIF32" s="103"/>
      <c r="UIG32" s="103"/>
      <c r="UIH32" s="103"/>
      <c r="UII32" s="103"/>
      <c r="UIJ32" s="103"/>
      <c r="UIK32" s="103"/>
      <c r="UIL32" s="103"/>
      <c r="UIM32" s="103"/>
      <c r="UIN32" s="103"/>
      <c r="UIO32" s="103"/>
      <c r="UIP32" s="103"/>
      <c r="UIQ32" s="103"/>
      <c r="UIR32" s="103"/>
      <c r="UIS32" s="103"/>
      <c r="UIT32" s="103"/>
      <c r="UIU32" s="103"/>
      <c r="UIV32" s="103"/>
      <c r="UIW32" s="103"/>
      <c r="UIX32" s="103"/>
      <c r="UIY32" s="103"/>
      <c r="UIZ32" s="103"/>
      <c r="UJA32" s="103"/>
      <c r="UJB32" s="103"/>
      <c r="UJC32" s="103"/>
      <c r="UJD32" s="103"/>
      <c r="UJE32" s="103"/>
      <c r="UJF32" s="103"/>
      <c r="UJG32" s="103"/>
      <c r="UJH32" s="103"/>
      <c r="UJI32" s="103"/>
      <c r="UJJ32" s="103"/>
      <c r="UJK32" s="103"/>
      <c r="UJL32" s="103"/>
      <c r="UJM32" s="103"/>
      <c r="UJN32" s="103"/>
      <c r="UJO32" s="103"/>
      <c r="UJP32" s="103"/>
      <c r="UJQ32" s="103"/>
      <c r="UJR32" s="103"/>
      <c r="UJS32" s="103"/>
      <c r="UJT32" s="103"/>
      <c r="UJU32" s="103"/>
      <c r="UJV32" s="103"/>
      <c r="UJW32" s="103"/>
      <c r="UJX32" s="103"/>
      <c r="UJY32" s="103"/>
      <c r="UJZ32" s="103"/>
      <c r="UKA32" s="103"/>
      <c r="UKB32" s="103"/>
      <c r="UKC32" s="103"/>
      <c r="UKD32" s="103"/>
      <c r="UKE32" s="103"/>
      <c r="UKF32" s="103"/>
      <c r="UKG32" s="103"/>
      <c r="UKH32" s="103"/>
      <c r="UKI32" s="103"/>
      <c r="UKJ32" s="103"/>
      <c r="UKK32" s="103"/>
      <c r="UKL32" s="103"/>
      <c r="UKM32" s="103"/>
      <c r="UKN32" s="103"/>
      <c r="UKO32" s="103"/>
      <c r="UKP32" s="103"/>
      <c r="UKQ32" s="103"/>
      <c r="UKR32" s="103"/>
      <c r="UKS32" s="103"/>
      <c r="UKT32" s="103"/>
      <c r="UKU32" s="103"/>
      <c r="UKV32" s="103"/>
      <c r="UKW32" s="103"/>
      <c r="UKX32" s="103"/>
      <c r="UKY32" s="103"/>
      <c r="UKZ32" s="103"/>
      <c r="ULA32" s="103"/>
      <c r="ULB32" s="103"/>
      <c r="ULC32" s="103"/>
      <c r="ULD32" s="103"/>
      <c r="ULE32" s="103"/>
      <c r="ULF32" s="103"/>
      <c r="ULG32" s="103"/>
      <c r="ULH32" s="103"/>
      <c r="ULI32" s="103"/>
      <c r="ULJ32" s="103"/>
      <c r="ULK32" s="103"/>
      <c r="ULL32" s="103"/>
      <c r="ULM32" s="103"/>
      <c r="ULN32" s="103"/>
      <c r="ULO32" s="103"/>
      <c r="ULP32" s="103"/>
      <c r="ULQ32" s="103"/>
      <c r="ULR32" s="103"/>
      <c r="ULS32" s="103"/>
      <c r="ULT32" s="103"/>
      <c r="ULU32" s="103"/>
      <c r="ULV32" s="103"/>
      <c r="ULW32" s="103"/>
      <c r="ULX32" s="103"/>
      <c r="ULY32" s="103"/>
      <c r="ULZ32" s="103"/>
      <c r="UMA32" s="103"/>
      <c r="UMB32" s="103"/>
      <c r="UMC32" s="103"/>
      <c r="UMD32" s="103"/>
      <c r="UME32" s="103"/>
      <c r="UMF32" s="103"/>
      <c r="UMG32" s="103"/>
      <c r="UMH32" s="103"/>
      <c r="UMI32" s="103"/>
      <c r="UMJ32" s="103"/>
      <c r="UMK32" s="103"/>
      <c r="UML32" s="103"/>
      <c r="UMM32" s="103"/>
      <c r="UMN32" s="103"/>
      <c r="UMO32" s="103"/>
      <c r="UMP32" s="103"/>
      <c r="UMQ32" s="103"/>
      <c r="UMR32" s="103"/>
      <c r="UMS32" s="103"/>
      <c r="UMT32" s="103"/>
      <c r="UMU32" s="103"/>
      <c r="UMV32" s="103"/>
      <c r="UMW32" s="103"/>
      <c r="UMX32" s="103"/>
      <c r="UMY32" s="103"/>
      <c r="UMZ32" s="103"/>
      <c r="UNA32" s="103"/>
      <c r="UNB32" s="103"/>
      <c r="UNC32" s="103"/>
      <c r="UND32" s="103"/>
      <c r="UNE32" s="103"/>
      <c r="UNF32" s="103"/>
      <c r="UNG32" s="103"/>
      <c r="UNH32" s="103"/>
      <c r="UNI32" s="103"/>
      <c r="UNJ32" s="103"/>
      <c r="UNK32" s="103"/>
      <c r="UNL32" s="103"/>
      <c r="UNM32" s="103"/>
      <c r="UNN32" s="103"/>
      <c r="UNO32" s="103"/>
      <c r="UNP32" s="103"/>
      <c r="UNQ32" s="103"/>
      <c r="UNR32" s="103"/>
      <c r="UNS32" s="103"/>
      <c r="UNT32" s="103"/>
      <c r="UNU32" s="103"/>
      <c r="UNV32" s="103"/>
      <c r="UNW32" s="103"/>
      <c r="UNX32" s="103"/>
      <c r="UNY32" s="103"/>
      <c r="UNZ32" s="103"/>
      <c r="UOA32" s="103"/>
      <c r="UOB32" s="103"/>
      <c r="UOC32" s="103"/>
      <c r="UOD32" s="103"/>
      <c r="UOE32" s="103"/>
      <c r="UOF32" s="103"/>
      <c r="UOG32" s="103"/>
      <c r="UOH32" s="103"/>
      <c r="UOI32" s="103"/>
      <c r="UOJ32" s="103"/>
      <c r="UOK32" s="103"/>
      <c r="UOL32" s="103"/>
      <c r="UOM32" s="103"/>
      <c r="UON32" s="103"/>
      <c r="UOO32" s="103"/>
      <c r="UOP32" s="103"/>
      <c r="UOQ32" s="103"/>
      <c r="UOR32" s="103"/>
      <c r="UOS32" s="103"/>
      <c r="UOT32" s="103"/>
      <c r="UOU32" s="103"/>
      <c r="UOV32" s="103"/>
      <c r="UOW32" s="103"/>
      <c r="UOX32" s="103"/>
      <c r="UOY32" s="103"/>
      <c r="UOZ32" s="103"/>
      <c r="UPA32" s="103"/>
      <c r="UPB32" s="103"/>
      <c r="UPC32" s="103"/>
      <c r="UPD32" s="103"/>
      <c r="UPE32" s="103"/>
      <c r="UPF32" s="103"/>
      <c r="UPG32" s="103"/>
      <c r="UPH32" s="103"/>
      <c r="UPI32" s="103"/>
      <c r="UPJ32" s="103"/>
      <c r="UPK32" s="103"/>
      <c r="UPL32" s="103"/>
      <c r="UPM32" s="103"/>
      <c r="UPN32" s="103"/>
      <c r="UPO32" s="103"/>
      <c r="UPP32" s="103"/>
      <c r="UPQ32" s="103"/>
      <c r="UPR32" s="103"/>
      <c r="UPS32" s="103"/>
      <c r="UPT32" s="103"/>
      <c r="UPU32" s="103"/>
      <c r="UPV32" s="103"/>
      <c r="UPW32" s="103"/>
      <c r="UPX32" s="103"/>
      <c r="UPY32" s="103"/>
      <c r="UPZ32" s="103"/>
      <c r="UQA32" s="103"/>
      <c r="UQB32" s="103"/>
      <c r="UQC32" s="103"/>
      <c r="UQD32" s="103"/>
      <c r="UQE32" s="103"/>
      <c r="UQF32" s="103"/>
      <c r="UQG32" s="103"/>
      <c r="UQH32" s="103"/>
      <c r="UQI32" s="103"/>
      <c r="UQJ32" s="103"/>
      <c r="UQK32" s="103"/>
      <c r="UQL32" s="103"/>
      <c r="UQM32" s="103"/>
      <c r="UQN32" s="103"/>
      <c r="UQO32" s="103"/>
      <c r="UQP32" s="103"/>
      <c r="UQQ32" s="103"/>
      <c r="UQR32" s="103"/>
      <c r="UQS32" s="103"/>
      <c r="UQT32" s="103"/>
      <c r="UQU32" s="103"/>
      <c r="UQV32" s="103"/>
      <c r="UQW32" s="103"/>
      <c r="UQX32" s="103"/>
      <c r="UQY32" s="103"/>
      <c r="UQZ32" s="103"/>
      <c r="URA32" s="103"/>
      <c r="URB32" s="103"/>
      <c r="URC32" s="103"/>
      <c r="URD32" s="103"/>
      <c r="URE32" s="103"/>
      <c r="URF32" s="103"/>
      <c r="URG32" s="103"/>
      <c r="URH32" s="103"/>
      <c r="URI32" s="103"/>
      <c r="URJ32" s="103"/>
      <c r="URK32" s="103"/>
      <c r="URL32" s="103"/>
      <c r="URM32" s="103"/>
      <c r="URN32" s="103"/>
      <c r="URO32" s="103"/>
      <c r="URP32" s="103"/>
      <c r="URQ32" s="103"/>
      <c r="URR32" s="103"/>
      <c r="URS32" s="103"/>
      <c r="URT32" s="103"/>
      <c r="URU32" s="103"/>
      <c r="URV32" s="103"/>
      <c r="URW32" s="103"/>
      <c r="URX32" s="103"/>
      <c r="URY32" s="103"/>
      <c r="URZ32" s="103"/>
      <c r="USA32" s="103"/>
      <c r="USB32" s="103"/>
      <c r="USC32" s="103"/>
      <c r="USD32" s="103"/>
      <c r="USE32" s="103"/>
      <c r="USF32" s="103"/>
      <c r="USG32" s="103"/>
      <c r="USH32" s="103"/>
      <c r="USI32" s="103"/>
      <c r="USJ32" s="103"/>
      <c r="USK32" s="103"/>
      <c r="USL32" s="103"/>
      <c r="USM32" s="103"/>
      <c r="USN32" s="103"/>
      <c r="USO32" s="103"/>
      <c r="USP32" s="103"/>
      <c r="USQ32" s="103"/>
      <c r="USR32" s="103"/>
      <c r="USS32" s="103"/>
      <c r="UST32" s="103"/>
      <c r="USU32" s="103"/>
      <c r="USV32" s="103"/>
      <c r="USW32" s="103"/>
      <c r="USX32" s="103"/>
      <c r="USY32" s="103"/>
      <c r="USZ32" s="103"/>
      <c r="UTA32" s="103"/>
      <c r="UTB32" s="103"/>
      <c r="UTC32" s="103"/>
      <c r="UTD32" s="103"/>
      <c r="UTE32" s="103"/>
      <c r="UTF32" s="103"/>
      <c r="UTG32" s="103"/>
      <c r="UTH32" s="103"/>
      <c r="UTI32" s="103"/>
      <c r="UTJ32" s="103"/>
      <c r="UTK32" s="103"/>
      <c r="UTL32" s="103"/>
      <c r="UTM32" s="103"/>
      <c r="UTN32" s="103"/>
      <c r="UTO32" s="103"/>
      <c r="UTP32" s="103"/>
      <c r="UTQ32" s="103"/>
      <c r="UTR32" s="103"/>
      <c r="UTS32" s="103"/>
      <c r="UTT32" s="103"/>
      <c r="UTU32" s="103"/>
      <c r="UTV32" s="103"/>
      <c r="UTW32" s="103"/>
      <c r="UTX32" s="103"/>
      <c r="UTY32" s="103"/>
      <c r="UTZ32" s="103"/>
      <c r="UUA32" s="103"/>
      <c r="UUB32" s="103"/>
      <c r="UUC32" s="103"/>
      <c r="UUD32" s="103"/>
      <c r="UUE32" s="103"/>
      <c r="UUF32" s="103"/>
      <c r="UUG32" s="103"/>
      <c r="UUH32" s="103"/>
      <c r="UUI32" s="103"/>
      <c r="UUJ32" s="103"/>
      <c r="UUK32" s="103"/>
      <c r="UUL32" s="103"/>
      <c r="UUM32" s="103"/>
      <c r="UUN32" s="103"/>
      <c r="UUO32" s="103"/>
      <c r="UUP32" s="103"/>
      <c r="UUQ32" s="103"/>
      <c r="UUR32" s="103"/>
      <c r="UUS32" s="103"/>
      <c r="UUT32" s="103"/>
      <c r="UUU32" s="103"/>
      <c r="UUV32" s="103"/>
      <c r="UUW32" s="103"/>
      <c r="UUX32" s="103"/>
      <c r="UUY32" s="103"/>
      <c r="UUZ32" s="103"/>
      <c r="UVA32" s="103"/>
      <c r="UVB32" s="103"/>
      <c r="UVC32" s="103"/>
      <c r="UVD32" s="103"/>
      <c r="UVE32" s="103"/>
      <c r="UVF32" s="103"/>
      <c r="UVG32" s="103"/>
      <c r="UVH32" s="103"/>
      <c r="UVI32" s="103"/>
      <c r="UVJ32" s="103"/>
      <c r="UVK32" s="103"/>
      <c r="UVL32" s="103"/>
      <c r="UVM32" s="103"/>
      <c r="UVN32" s="103"/>
      <c r="UVO32" s="103"/>
      <c r="UVP32" s="103"/>
      <c r="UVQ32" s="103"/>
      <c r="UVR32" s="103"/>
      <c r="UVS32" s="103"/>
      <c r="UVT32" s="103"/>
      <c r="UVU32" s="103"/>
      <c r="UVV32" s="103"/>
      <c r="UVW32" s="103"/>
      <c r="UVX32" s="103"/>
      <c r="UVY32" s="103"/>
      <c r="UVZ32" s="103"/>
      <c r="UWA32" s="103"/>
      <c r="UWB32" s="103"/>
      <c r="UWC32" s="103"/>
      <c r="UWD32" s="103"/>
      <c r="UWE32" s="103"/>
      <c r="UWF32" s="103"/>
      <c r="UWG32" s="103"/>
      <c r="UWH32" s="103"/>
      <c r="UWI32" s="103"/>
      <c r="UWJ32" s="103"/>
      <c r="UWK32" s="103"/>
      <c r="UWL32" s="103"/>
      <c r="UWM32" s="103"/>
      <c r="UWN32" s="103"/>
      <c r="UWO32" s="103"/>
      <c r="UWP32" s="103"/>
      <c r="UWQ32" s="103"/>
      <c r="UWR32" s="103"/>
      <c r="UWS32" s="103"/>
      <c r="UWT32" s="103"/>
      <c r="UWU32" s="103"/>
      <c r="UWV32" s="103"/>
      <c r="UWW32" s="103"/>
      <c r="UWX32" s="103"/>
      <c r="UWY32" s="103"/>
      <c r="UWZ32" s="103"/>
      <c r="UXA32" s="103"/>
      <c r="UXB32" s="103"/>
      <c r="UXC32" s="103"/>
      <c r="UXD32" s="103"/>
      <c r="UXE32" s="103"/>
      <c r="UXF32" s="103"/>
      <c r="UXG32" s="103"/>
      <c r="UXH32" s="103"/>
      <c r="UXI32" s="103"/>
      <c r="UXJ32" s="103"/>
      <c r="UXK32" s="103"/>
      <c r="UXL32" s="103"/>
      <c r="UXM32" s="103"/>
      <c r="UXN32" s="103"/>
      <c r="UXO32" s="103"/>
      <c r="UXP32" s="103"/>
      <c r="UXQ32" s="103"/>
      <c r="UXR32" s="103"/>
      <c r="UXS32" s="103"/>
      <c r="UXT32" s="103"/>
      <c r="UXU32" s="103"/>
      <c r="UXV32" s="103"/>
      <c r="UXW32" s="103"/>
      <c r="UXX32" s="103"/>
      <c r="UXY32" s="103"/>
      <c r="UXZ32" s="103"/>
      <c r="UYA32" s="103"/>
      <c r="UYB32" s="103"/>
      <c r="UYC32" s="103"/>
      <c r="UYD32" s="103"/>
      <c r="UYE32" s="103"/>
      <c r="UYF32" s="103"/>
      <c r="UYG32" s="103"/>
      <c r="UYH32" s="103"/>
      <c r="UYI32" s="103"/>
      <c r="UYJ32" s="103"/>
      <c r="UYK32" s="103"/>
      <c r="UYL32" s="103"/>
      <c r="UYM32" s="103"/>
      <c r="UYN32" s="103"/>
      <c r="UYO32" s="103"/>
      <c r="UYP32" s="103"/>
      <c r="UYQ32" s="103"/>
      <c r="UYR32" s="103"/>
      <c r="UYS32" s="103"/>
      <c r="UYT32" s="103"/>
      <c r="UYU32" s="103"/>
      <c r="UYV32" s="103"/>
      <c r="UYW32" s="103"/>
      <c r="UYX32" s="103"/>
      <c r="UYY32" s="103"/>
      <c r="UYZ32" s="103"/>
      <c r="UZA32" s="103"/>
      <c r="UZB32" s="103"/>
      <c r="UZC32" s="103"/>
      <c r="UZD32" s="103"/>
      <c r="UZE32" s="103"/>
      <c r="UZF32" s="103"/>
      <c r="UZG32" s="103"/>
      <c r="UZH32" s="103"/>
      <c r="UZI32" s="103"/>
      <c r="UZJ32" s="103"/>
      <c r="UZK32" s="103"/>
      <c r="UZL32" s="103"/>
      <c r="UZM32" s="103"/>
      <c r="UZN32" s="103"/>
      <c r="UZO32" s="103"/>
      <c r="UZP32" s="103"/>
      <c r="UZQ32" s="103"/>
      <c r="UZR32" s="103"/>
      <c r="UZS32" s="103"/>
      <c r="UZT32" s="103"/>
      <c r="UZU32" s="103"/>
      <c r="UZV32" s="103"/>
      <c r="UZW32" s="103"/>
      <c r="UZX32" s="103"/>
      <c r="UZY32" s="103"/>
      <c r="UZZ32" s="103"/>
      <c r="VAA32" s="103"/>
      <c r="VAB32" s="103"/>
      <c r="VAC32" s="103"/>
      <c r="VAD32" s="103"/>
      <c r="VAE32" s="103"/>
      <c r="VAF32" s="103"/>
      <c r="VAG32" s="103"/>
      <c r="VAH32" s="103"/>
      <c r="VAI32" s="103"/>
      <c r="VAJ32" s="103"/>
      <c r="VAK32" s="103"/>
      <c r="VAL32" s="103"/>
      <c r="VAM32" s="103"/>
      <c r="VAN32" s="103"/>
      <c r="VAO32" s="103"/>
      <c r="VAP32" s="103"/>
      <c r="VAQ32" s="103"/>
      <c r="VAR32" s="103"/>
      <c r="VAS32" s="103"/>
      <c r="VAT32" s="103"/>
      <c r="VAU32" s="103"/>
      <c r="VAV32" s="103"/>
      <c r="VAW32" s="103"/>
      <c r="VAX32" s="103"/>
      <c r="VAY32" s="103"/>
      <c r="VAZ32" s="103"/>
      <c r="VBA32" s="103"/>
      <c r="VBB32" s="103"/>
      <c r="VBC32" s="103"/>
      <c r="VBD32" s="103"/>
      <c r="VBE32" s="103"/>
      <c r="VBF32" s="103"/>
      <c r="VBG32" s="103"/>
      <c r="VBH32" s="103"/>
      <c r="VBI32" s="103"/>
      <c r="VBJ32" s="103"/>
      <c r="VBK32" s="103"/>
      <c r="VBL32" s="103"/>
      <c r="VBM32" s="103"/>
      <c r="VBN32" s="103"/>
      <c r="VBO32" s="103"/>
      <c r="VBP32" s="103"/>
      <c r="VBQ32" s="103"/>
      <c r="VBR32" s="103"/>
      <c r="VBS32" s="103"/>
      <c r="VBT32" s="103"/>
      <c r="VBU32" s="103"/>
      <c r="VBV32" s="103"/>
      <c r="VBW32" s="103"/>
      <c r="VBX32" s="103"/>
      <c r="VBY32" s="103"/>
      <c r="VBZ32" s="103"/>
      <c r="VCA32" s="103"/>
      <c r="VCB32" s="103"/>
      <c r="VCC32" s="103"/>
      <c r="VCD32" s="103"/>
      <c r="VCE32" s="103"/>
      <c r="VCF32" s="103"/>
      <c r="VCG32" s="103"/>
      <c r="VCH32" s="103"/>
      <c r="VCI32" s="103"/>
      <c r="VCJ32" s="103"/>
      <c r="VCK32" s="103"/>
      <c r="VCL32" s="103"/>
      <c r="VCM32" s="103"/>
      <c r="VCN32" s="103"/>
      <c r="VCO32" s="103"/>
      <c r="VCP32" s="103"/>
      <c r="VCQ32" s="103"/>
      <c r="VCR32" s="103"/>
      <c r="VCS32" s="103"/>
      <c r="VCT32" s="103"/>
      <c r="VCU32" s="103"/>
      <c r="VCV32" s="103"/>
      <c r="VCW32" s="103"/>
      <c r="VCX32" s="103"/>
      <c r="VCY32" s="103"/>
      <c r="VCZ32" s="103"/>
      <c r="VDA32" s="103"/>
      <c r="VDB32" s="103"/>
      <c r="VDC32" s="103"/>
      <c r="VDD32" s="103"/>
      <c r="VDE32" s="103"/>
      <c r="VDF32" s="103"/>
      <c r="VDG32" s="103"/>
      <c r="VDH32" s="103"/>
      <c r="VDI32" s="103"/>
      <c r="VDJ32" s="103"/>
      <c r="VDK32" s="103"/>
      <c r="VDL32" s="103"/>
      <c r="VDM32" s="103"/>
      <c r="VDN32" s="103"/>
      <c r="VDO32" s="103"/>
      <c r="VDP32" s="103"/>
      <c r="VDQ32" s="103"/>
      <c r="VDR32" s="103"/>
      <c r="VDS32" s="103"/>
      <c r="VDT32" s="103"/>
      <c r="VDU32" s="103"/>
      <c r="VDV32" s="103"/>
      <c r="VDW32" s="103"/>
      <c r="VDX32" s="103"/>
      <c r="VDY32" s="103"/>
      <c r="VDZ32" s="103"/>
      <c r="VEA32" s="103"/>
      <c r="VEB32" s="103"/>
      <c r="VEC32" s="103"/>
      <c r="VED32" s="103"/>
      <c r="VEE32" s="103"/>
      <c r="VEF32" s="103"/>
      <c r="VEG32" s="103"/>
      <c r="VEH32" s="103"/>
      <c r="VEI32" s="103"/>
      <c r="VEJ32" s="103"/>
      <c r="VEK32" s="103"/>
      <c r="VEL32" s="103"/>
      <c r="VEM32" s="103"/>
      <c r="VEN32" s="103"/>
      <c r="VEO32" s="103"/>
      <c r="VEP32" s="103"/>
      <c r="VEQ32" s="103"/>
      <c r="VER32" s="103"/>
      <c r="VES32" s="103"/>
      <c r="VET32" s="103"/>
      <c r="VEU32" s="103"/>
      <c r="VEV32" s="103"/>
      <c r="VEW32" s="103"/>
      <c r="VEX32" s="103"/>
      <c r="VEY32" s="103"/>
      <c r="VEZ32" s="103"/>
      <c r="VFA32" s="103"/>
      <c r="VFB32" s="103"/>
      <c r="VFC32" s="103"/>
      <c r="VFD32" s="103"/>
      <c r="VFE32" s="103"/>
      <c r="VFF32" s="103"/>
      <c r="VFG32" s="103"/>
      <c r="VFH32" s="103"/>
      <c r="VFI32" s="103"/>
      <c r="VFJ32" s="103"/>
      <c r="VFK32" s="103"/>
      <c r="VFL32" s="103"/>
      <c r="VFM32" s="103"/>
      <c r="VFN32" s="103"/>
      <c r="VFO32" s="103"/>
      <c r="VFP32" s="103"/>
      <c r="VFQ32" s="103"/>
      <c r="VFR32" s="103"/>
      <c r="VFS32" s="103"/>
      <c r="VFT32" s="103"/>
      <c r="VFU32" s="103"/>
      <c r="VFV32" s="103"/>
      <c r="VFW32" s="103"/>
      <c r="VFX32" s="103"/>
      <c r="VFY32" s="103"/>
      <c r="VFZ32" s="103"/>
      <c r="VGA32" s="103"/>
      <c r="VGB32" s="103"/>
      <c r="VGC32" s="103"/>
      <c r="VGD32" s="103"/>
      <c r="VGE32" s="103"/>
      <c r="VGF32" s="103"/>
      <c r="VGG32" s="103"/>
      <c r="VGH32" s="103"/>
      <c r="VGI32" s="103"/>
      <c r="VGJ32" s="103"/>
      <c r="VGK32" s="103"/>
      <c r="VGL32" s="103"/>
      <c r="VGM32" s="103"/>
      <c r="VGN32" s="103"/>
      <c r="VGO32" s="103"/>
      <c r="VGP32" s="103"/>
      <c r="VGQ32" s="103"/>
      <c r="VGR32" s="103"/>
      <c r="VGS32" s="103"/>
      <c r="VGT32" s="103"/>
      <c r="VGU32" s="103"/>
      <c r="VGV32" s="103"/>
      <c r="VGW32" s="103"/>
      <c r="VGX32" s="103"/>
      <c r="VGY32" s="103"/>
      <c r="VGZ32" s="103"/>
      <c r="VHA32" s="103"/>
      <c r="VHB32" s="103"/>
      <c r="VHC32" s="103"/>
      <c r="VHD32" s="103"/>
      <c r="VHE32" s="103"/>
      <c r="VHF32" s="103"/>
      <c r="VHG32" s="103"/>
      <c r="VHH32" s="103"/>
      <c r="VHI32" s="103"/>
      <c r="VHJ32" s="103"/>
      <c r="VHK32" s="103"/>
      <c r="VHL32" s="103"/>
      <c r="VHM32" s="103"/>
      <c r="VHN32" s="103"/>
      <c r="VHO32" s="103"/>
      <c r="VHP32" s="103"/>
      <c r="VHQ32" s="103"/>
      <c r="VHR32" s="103"/>
      <c r="VHS32" s="103"/>
      <c r="VHT32" s="103"/>
      <c r="VHU32" s="103"/>
      <c r="VHV32" s="103"/>
      <c r="VHW32" s="103"/>
      <c r="VHX32" s="103"/>
      <c r="VHY32" s="103"/>
      <c r="VHZ32" s="103"/>
      <c r="VIA32" s="103"/>
      <c r="VIB32" s="103"/>
      <c r="VIC32" s="103"/>
      <c r="VID32" s="103"/>
      <c r="VIE32" s="103"/>
      <c r="VIF32" s="103"/>
      <c r="VIG32" s="103"/>
      <c r="VIH32" s="103"/>
      <c r="VII32" s="103"/>
      <c r="VIJ32" s="103"/>
      <c r="VIK32" s="103"/>
      <c r="VIL32" s="103"/>
      <c r="VIM32" s="103"/>
      <c r="VIN32" s="103"/>
      <c r="VIO32" s="103"/>
      <c r="VIP32" s="103"/>
      <c r="VIQ32" s="103"/>
      <c r="VIR32" s="103"/>
      <c r="VIS32" s="103"/>
      <c r="VIT32" s="103"/>
      <c r="VIU32" s="103"/>
      <c r="VIV32" s="103"/>
      <c r="VIW32" s="103"/>
      <c r="VIX32" s="103"/>
      <c r="VIY32" s="103"/>
      <c r="VIZ32" s="103"/>
      <c r="VJA32" s="103"/>
      <c r="VJB32" s="103"/>
      <c r="VJC32" s="103"/>
      <c r="VJD32" s="103"/>
      <c r="VJE32" s="103"/>
      <c r="VJF32" s="103"/>
      <c r="VJG32" s="103"/>
      <c r="VJH32" s="103"/>
      <c r="VJI32" s="103"/>
      <c r="VJJ32" s="103"/>
      <c r="VJK32" s="103"/>
      <c r="VJL32" s="103"/>
      <c r="VJM32" s="103"/>
      <c r="VJN32" s="103"/>
      <c r="VJO32" s="103"/>
      <c r="VJP32" s="103"/>
      <c r="VJQ32" s="103"/>
      <c r="VJR32" s="103"/>
      <c r="VJS32" s="103"/>
      <c r="VJT32" s="103"/>
      <c r="VJU32" s="103"/>
      <c r="VJV32" s="103"/>
      <c r="VJW32" s="103"/>
      <c r="VJX32" s="103"/>
      <c r="VJY32" s="103"/>
      <c r="VJZ32" s="103"/>
      <c r="VKA32" s="103"/>
      <c r="VKB32" s="103"/>
      <c r="VKC32" s="103"/>
      <c r="VKD32" s="103"/>
      <c r="VKE32" s="103"/>
      <c r="VKF32" s="103"/>
      <c r="VKG32" s="103"/>
      <c r="VKH32" s="103"/>
      <c r="VKI32" s="103"/>
      <c r="VKJ32" s="103"/>
      <c r="VKK32" s="103"/>
      <c r="VKL32" s="103"/>
      <c r="VKM32" s="103"/>
      <c r="VKN32" s="103"/>
      <c r="VKO32" s="103"/>
      <c r="VKP32" s="103"/>
      <c r="VKQ32" s="103"/>
      <c r="VKR32" s="103"/>
      <c r="VKS32" s="103"/>
      <c r="VKT32" s="103"/>
      <c r="VKU32" s="103"/>
      <c r="VKV32" s="103"/>
      <c r="VKW32" s="103"/>
      <c r="VKX32" s="103"/>
      <c r="VKY32" s="103"/>
      <c r="VKZ32" s="103"/>
      <c r="VLA32" s="103"/>
      <c r="VLB32" s="103"/>
      <c r="VLC32" s="103"/>
      <c r="VLD32" s="103"/>
      <c r="VLE32" s="103"/>
      <c r="VLF32" s="103"/>
      <c r="VLG32" s="103"/>
      <c r="VLH32" s="103"/>
      <c r="VLI32" s="103"/>
      <c r="VLJ32" s="103"/>
      <c r="VLK32" s="103"/>
      <c r="VLL32" s="103"/>
      <c r="VLM32" s="103"/>
      <c r="VLN32" s="103"/>
      <c r="VLO32" s="103"/>
      <c r="VLP32" s="103"/>
      <c r="VLQ32" s="103"/>
      <c r="VLR32" s="103"/>
      <c r="VLS32" s="103"/>
      <c r="VLT32" s="103"/>
      <c r="VLU32" s="103"/>
      <c r="VLV32" s="103"/>
      <c r="VLW32" s="103"/>
      <c r="VLX32" s="103"/>
      <c r="VLY32" s="103"/>
      <c r="VLZ32" s="103"/>
      <c r="VMA32" s="103"/>
      <c r="VMB32" s="103"/>
      <c r="VMC32" s="103"/>
      <c r="VMD32" s="103"/>
      <c r="VME32" s="103"/>
      <c r="VMF32" s="103"/>
      <c r="VMG32" s="103"/>
      <c r="VMH32" s="103"/>
      <c r="VMI32" s="103"/>
      <c r="VMJ32" s="103"/>
      <c r="VMK32" s="103"/>
      <c r="VML32" s="103"/>
      <c r="VMM32" s="103"/>
      <c r="VMN32" s="103"/>
      <c r="VMO32" s="103"/>
      <c r="VMP32" s="103"/>
      <c r="VMQ32" s="103"/>
      <c r="VMR32" s="103"/>
      <c r="VMS32" s="103"/>
      <c r="VMT32" s="103"/>
      <c r="VMU32" s="103"/>
      <c r="VMV32" s="103"/>
      <c r="VMW32" s="103"/>
      <c r="VMX32" s="103"/>
      <c r="VMY32" s="103"/>
      <c r="VMZ32" s="103"/>
      <c r="VNA32" s="103"/>
      <c r="VNB32" s="103"/>
      <c r="VNC32" s="103"/>
      <c r="VND32" s="103"/>
      <c r="VNE32" s="103"/>
      <c r="VNF32" s="103"/>
      <c r="VNG32" s="103"/>
      <c r="VNH32" s="103"/>
      <c r="VNI32" s="103"/>
      <c r="VNJ32" s="103"/>
      <c r="VNK32" s="103"/>
      <c r="VNL32" s="103"/>
      <c r="VNM32" s="103"/>
      <c r="VNN32" s="103"/>
      <c r="VNO32" s="103"/>
      <c r="VNP32" s="103"/>
      <c r="VNQ32" s="103"/>
      <c r="VNR32" s="103"/>
      <c r="VNS32" s="103"/>
      <c r="VNT32" s="103"/>
      <c r="VNU32" s="103"/>
      <c r="VNV32" s="103"/>
      <c r="VNW32" s="103"/>
      <c r="VNX32" s="103"/>
      <c r="VNY32" s="103"/>
      <c r="VNZ32" s="103"/>
      <c r="VOA32" s="103"/>
      <c r="VOB32" s="103"/>
      <c r="VOC32" s="103"/>
      <c r="VOD32" s="103"/>
      <c r="VOE32" s="103"/>
      <c r="VOF32" s="103"/>
      <c r="VOG32" s="103"/>
      <c r="VOH32" s="103"/>
      <c r="VOI32" s="103"/>
      <c r="VOJ32" s="103"/>
      <c r="VOK32" s="103"/>
      <c r="VOL32" s="103"/>
      <c r="VOM32" s="103"/>
      <c r="VON32" s="103"/>
      <c r="VOO32" s="103"/>
      <c r="VOP32" s="103"/>
      <c r="VOQ32" s="103"/>
      <c r="VOR32" s="103"/>
      <c r="VOS32" s="103"/>
      <c r="VOT32" s="103"/>
      <c r="VOU32" s="103"/>
      <c r="VOV32" s="103"/>
      <c r="VOW32" s="103"/>
      <c r="VOX32" s="103"/>
      <c r="VOY32" s="103"/>
      <c r="VOZ32" s="103"/>
      <c r="VPA32" s="103"/>
      <c r="VPB32" s="103"/>
      <c r="VPC32" s="103"/>
      <c r="VPD32" s="103"/>
      <c r="VPE32" s="103"/>
      <c r="VPF32" s="103"/>
      <c r="VPG32" s="103"/>
      <c r="VPH32" s="103"/>
      <c r="VPI32" s="103"/>
      <c r="VPJ32" s="103"/>
      <c r="VPK32" s="103"/>
      <c r="VPL32" s="103"/>
      <c r="VPM32" s="103"/>
      <c r="VPN32" s="103"/>
      <c r="VPO32" s="103"/>
      <c r="VPP32" s="103"/>
      <c r="VPQ32" s="103"/>
      <c r="VPR32" s="103"/>
      <c r="VPS32" s="103"/>
      <c r="VPT32" s="103"/>
      <c r="VPU32" s="103"/>
      <c r="VPV32" s="103"/>
      <c r="VPW32" s="103"/>
      <c r="VPX32" s="103"/>
      <c r="VPY32" s="103"/>
      <c r="VPZ32" s="103"/>
      <c r="VQA32" s="103"/>
      <c r="VQB32" s="103"/>
      <c r="VQC32" s="103"/>
      <c r="VQD32" s="103"/>
      <c r="VQE32" s="103"/>
      <c r="VQF32" s="103"/>
      <c r="VQG32" s="103"/>
      <c r="VQH32" s="103"/>
      <c r="VQI32" s="103"/>
      <c r="VQJ32" s="103"/>
      <c r="VQK32" s="103"/>
      <c r="VQL32" s="103"/>
      <c r="VQM32" s="103"/>
      <c r="VQN32" s="103"/>
      <c r="VQO32" s="103"/>
      <c r="VQP32" s="103"/>
      <c r="VQQ32" s="103"/>
      <c r="VQR32" s="103"/>
      <c r="VQS32" s="103"/>
      <c r="VQT32" s="103"/>
      <c r="VQU32" s="103"/>
      <c r="VQV32" s="103"/>
      <c r="VQW32" s="103"/>
      <c r="VQX32" s="103"/>
      <c r="VQY32" s="103"/>
      <c r="VQZ32" s="103"/>
      <c r="VRA32" s="103"/>
      <c r="VRB32" s="103"/>
      <c r="VRC32" s="103"/>
      <c r="VRD32" s="103"/>
      <c r="VRE32" s="103"/>
      <c r="VRF32" s="103"/>
      <c r="VRG32" s="103"/>
      <c r="VRH32" s="103"/>
      <c r="VRI32" s="103"/>
      <c r="VRJ32" s="103"/>
      <c r="VRK32" s="103"/>
      <c r="VRL32" s="103"/>
      <c r="VRM32" s="103"/>
      <c r="VRN32" s="103"/>
      <c r="VRO32" s="103"/>
      <c r="VRP32" s="103"/>
      <c r="VRQ32" s="103"/>
      <c r="VRR32" s="103"/>
      <c r="VRS32" s="103"/>
      <c r="VRT32" s="103"/>
      <c r="VRU32" s="103"/>
      <c r="VRV32" s="103"/>
      <c r="VRW32" s="103"/>
      <c r="VRX32" s="103"/>
      <c r="VRY32" s="103"/>
      <c r="VRZ32" s="103"/>
      <c r="VSA32" s="103"/>
      <c r="VSB32" s="103"/>
      <c r="VSC32" s="103"/>
      <c r="VSD32" s="103"/>
      <c r="VSE32" s="103"/>
      <c r="VSF32" s="103"/>
      <c r="VSG32" s="103"/>
      <c r="VSH32" s="103"/>
      <c r="VSI32" s="103"/>
      <c r="VSJ32" s="103"/>
      <c r="VSK32" s="103"/>
      <c r="VSL32" s="103"/>
      <c r="VSM32" s="103"/>
      <c r="VSN32" s="103"/>
      <c r="VSO32" s="103"/>
      <c r="VSP32" s="103"/>
      <c r="VSQ32" s="103"/>
      <c r="VSR32" s="103"/>
      <c r="VSS32" s="103"/>
      <c r="VST32" s="103"/>
      <c r="VSU32" s="103"/>
      <c r="VSV32" s="103"/>
      <c r="VSW32" s="103"/>
      <c r="VSX32" s="103"/>
      <c r="VSY32" s="103"/>
      <c r="VSZ32" s="103"/>
      <c r="VTA32" s="103"/>
      <c r="VTB32" s="103"/>
      <c r="VTC32" s="103"/>
      <c r="VTD32" s="103"/>
      <c r="VTE32" s="103"/>
      <c r="VTF32" s="103"/>
      <c r="VTG32" s="103"/>
      <c r="VTH32" s="103"/>
      <c r="VTI32" s="103"/>
      <c r="VTJ32" s="103"/>
      <c r="VTK32" s="103"/>
      <c r="VTL32" s="103"/>
      <c r="VTM32" s="103"/>
      <c r="VTN32" s="103"/>
      <c r="VTO32" s="103"/>
      <c r="VTP32" s="103"/>
      <c r="VTQ32" s="103"/>
      <c r="VTR32" s="103"/>
      <c r="VTS32" s="103"/>
      <c r="VTT32" s="103"/>
      <c r="VTU32" s="103"/>
      <c r="VTV32" s="103"/>
      <c r="VTW32" s="103"/>
      <c r="VTX32" s="103"/>
      <c r="VTY32" s="103"/>
      <c r="VTZ32" s="103"/>
      <c r="VUA32" s="103"/>
      <c r="VUB32" s="103"/>
      <c r="VUC32" s="103"/>
      <c r="VUD32" s="103"/>
      <c r="VUE32" s="103"/>
      <c r="VUF32" s="103"/>
      <c r="VUG32" s="103"/>
      <c r="VUH32" s="103"/>
      <c r="VUI32" s="103"/>
      <c r="VUJ32" s="103"/>
      <c r="VUK32" s="103"/>
      <c r="VUL32" s="103"/>
      <c r="VUM32" s="103"/>
      <c r="VUN32" s="103"/>
      <c r="VUO32" s="103"/>
      <c r="VUP32" s="103"/>
      <c r="VUQ32" s="103"/>
      <c r="VUR32" s="103"/>
      <c r="VUS32" s="103"/>
      <c r="VUT32" s="103"/>
      <c r="VUU32" s="103"/>
      <c r="VUV32" s="103"/>
      <c r="VUW32" s="103"/>
      <c r="VUX32" s="103"/>
      <c r="VUY32" s="103"/>
      <c r="VUZ32" s="103"/>
      <c r="VVA32" s="103"/>
      <c r="VVB32" s="103"/>
      <c r="VVC32" s="103"/>
      <c r="VVD32" s="103"/>
      <c r="VVE32" s="103"/>
      <c r="VVF32" s="103"/>
      <c r="VVG32" s="103"/>
      <c r="VVH32" s="103"/>
      <c r="VVI32" s="103"/>
      <c r="VVJ32" s="103"/>
      <c r="VVK32" s="103"/>
      <c r="VVL32" s="103"/>
      <c r="VVM32" s="103"/>
      <c r="VVN32" s="103"/>
      <c r="VVO32" s="103"/>
      <c r="VVP32" s="103"/>
      <c r="VVQ32" s="103"/>
      <c r="VVR32" s="103"/>
      <c r="VVS32" s="103"/>
      <c r="VVT32" s="103"/>
      <c r="VVU32" s="103"/>
      <c r="VVV32" s="103"/>
      <c r="VVW32" s="103"/>
      <c r="VVX32" s="103"/>
      <c r="VVY32" s="103"/>
      <c r="VVZ32" s="103"/>
      <c r="VWA32" s="103"/>
      <c r="VWB32" s="103"/>
      <c r="VWC32" s="103"/>
      <c r="VWD32" s="103"/>
      <c r="VWE32" s="103"/>
      <c r="VWF32" s="103"/>
      <c r="VWG32" s="103"/>
      <c r="VWH32" s="103"/>
      <c r="VWI32" s="103"/>
      <c r="VWJ32" s="103"/>
      <c r="VWK32" s="103"/>
      <c r="VWL32" s="103"/>
      <c r="VWM32" s="103"/>
      <c r="VWN32" s="103"/>
      <c r="VWO32" s="103"/>
      <c r="VWP32" s="103"/>
      <c r="VWQ32" s="103"/>
      <c r="VWR32" s="103"/>
      <c r="VWS32" s="103"/>
      <c r="VWT32" s="103"/>
      <c r="VWU32" s="103"/>
      <c r="VWV32" s="103"/>
      <c r="VWW32" s="103"/>
      <c r="VWX32" s="103"/>
      <c r="VWY32" s="103"/>
      <c r="VWZ32" s="103"/>
      <c r="VXA32" s="103"/>
      <c r="VXB32" s="103"/>
      <c r="VXC32" s="103"/>
      <c r="VXD32" s="103"/>
      <c r="VXE32" s="103"/>
      <c r="VXF32" s="103"/>
      <c r="VXG32" s="103"/>
      <c r="VXH32" s="103"/>
      <c r="VXI32" s="103"/>
      <c r="VXJ32" s="103"/>
      <c r="VXK32" s="103"/>
      <c r="VXL32" s="103"/>
      <c r="VXM32" s="103"/>
      <c r="VXN32" s="103"/>
      <c r="VXO32" s="103"/>
      <c r="VXP32" s="103"/>
      <c r="VXQ32" s="103"/>
      <c r="VXR32" s="103"/>
      <c r="VXS32" s="103"/>
      <c r="VXT32" s="103"/>
      <c r="VXU32" s="103"/>
      <c r="VXV32" s="103"/>
      <c r="VXW32" s="103"/>
      <c r="VXX32" s="103"/>
      <c r="VXY32" s="103"/>
      <c r="VXZ32" s="103"/>
      <c r="VYA32" s="103"/>
      <c r="VYB32" s="103"/>
      <c r="VYC32" s="103"/>
      <c r="VYD32" s="103"/>
      <c r="VYE32" s="103"/>
      <c r="VYF32" s="103"/>
      <c r="VYG32" s="103"/>
      <c r="VYH32" s="103"/>
      <c r="VYI32" s="103"/>
      <c r="VYJ32" s="103"/>
      <c r="VYK32" s="103"/>
      <c r="VYL32" s="103"/>
      <c r="VYM32" s="103"/>
      <c r="VYN32" s="103"/>
      <c r="VYO32" s="103"/>
      <c r="VYP32" s="103"/>
      <c r="VYQ32" s="103"/>
      <c r="VYR32" s="103"/>
      <c r="VYS32" s="103"/>
      <c r="VYT32" s="103"/>
      <c r="VYU32" s="103"/>
      <c r="VYV32" s="103"/>
      <c r="VYW32" s="103"/>
      <c r="VYX32" s="103"/>
      <c r="VYY32" s="103"/>
      <c r="VYZ32" s="103"/>
      <c r="VZA32" s="103"/>
      <c r="VZB32" s="103"/>
      <c r="VZC32" s="103"/>
      <c r="VZD32" s="103"/>
      <c r="VZE32" s="103"/>
      <c r="VZF32" s="103"/>
      <c r="VZG32" s="103"/>
      <c r="VZH32" s="103"/>
      <c r="VZI32" s="103"/>
      <c r="VZJ32" s="103"/>
      <c r="VZK32" s="103"/>
      <c r="VZL32" s="103"/>
      <c r="VZM32" s="103"/>
      <c r="VZN32" s="103"/>
      <c r="VZO32" s="103"/>
      <c r="VZP32" s="103"/>
      <c r="VZQ32" s="103"/>
      <c r="VZR32" s="103"/>
      <c r="VZS32" s="103"/>
      <c r="VZT32" s="103"/>
      <c r="VZU32" s="103"/>
      <c r="VZV32" s="103"/>
      <c r="VZW32" s="103"/>
      <c r="VZX32" s="103"/>
      <c r="VZY32" s="103"/>
      <c r="VZZ32" s="103"/>
      <c r="WAA32" s="103"/>
      <c r="WAB32" s="103"/>
      <c r="WAC32" s="103"/>
      <c r="WAD32" s="103"/>
      <c r="WAE32" s="103"/>
      <c r="WAF32" s="103"/>
      <c r="WAG32" s="103"/>
      <c r="WAH32" s="103"/>
      <c r="WAI32" s="103"/>
      <c r="WAJ32" s="103"/>
      <c r="WAK32" s="103"/>
      <c r="WAL32" s="103"/>
      <c r="WAM32" s="103"/>
      <c r="WAN32" s="103"/>
      <c r="WAO32" s="103"/>
      <c r="WAP32" s="103"/>
      <c r="WAQ32" s="103"/>
      <c r="WAR32" s="103"/>
      <c r="WAS32" s="103"/>
      <c r="WAT32" s="103"/>
      <c r="WAU32" s="103"/>
      <c r="WAV32" s="103"/>
      <c r="WAW32" s="103"/>
      <c r="WAX32" s="103"/>
      <c r="WAY32" s="103"/>
      <c r="WAZ32" s="103"/>
      <c r="WBA32" s="103"/>
      <c r="WBB32" s="103"/>
      <c r="WBC32" s="103"/>
      <c r="WBD32" s="103"/>
      <c r="WBE32" s="103"/>
      <c r="WBF32" s="103"/>
      <c r="WBG32" s="103"/>
      <c r="WBH32" s="103"/>
      <c r="WBI32" s="103"/>
      <c r="WBJ32" s="103"/>
      <c r="WBK32" s="103"/>
      <c r="WBL32" s="103"/>
      <c r="WBM32" s="103"/>
      <c r="WBN32" s="103"/>
      <c r="WBO32" s="103"/>
      <c r="WBP32" s="103"/>
      <c r="WBQ32" s="103"/>
      <c r="WBR32" s="103"/>
      <c r="WBS32" s="103"/>
      <c r="WBT32" s="103"/>
      <c r="WBU32" s="103"/>
      <c r="WBV32" s="103"/>
      <c r="WBW32" s="103"/>
      <c r="WBX32" s="103"/>
      <c r="WBY32" s="103"/>
      <c r="WBZ32" s="103"/>
      <c r="WCA32" s="103"/>
      <c r="WCB32" s="103"/>
      <c r="WCC32" s="103"/>
      <c r="WCD32" s="103"/>
      <c r="WCE32" s="103"/>
      <c r="WCF32" s="103"/>
      <c r="WCG32" s="103"/>
      <c r="WCH32" s="103"/>
      <c r="WCI32" s="103"/>
      <c r="WCJ32" s="103"/>
      <c r="WCK32" s="103"/>
      <c r="WCL32" s="103"/>
      <c r="WCM32" s="103"/>
      <c r="WCN32" s="103"/>
      <c r="WCO32" s="103"/>
      <c r="WCP32" s="103"/>
      <c r="WCQ32" s="103"/>
      <c r="WCR32" s="103"/>
      <c r="WCS32" s="103"/>
      <c r="WCT32" s="103"/>
      <c r="WCU32" s="103"/>
      <c r="WCV32" s="103"/>
      <c r="WCW32" s="103"/>
      <c r="WCX32" s="103"/>
      <c r="WCY32" s="103"/>
      <c r="WCZ32" s="103"/>
      <c r="WDA32" s="103"/>
      <c r="WDB32" s="103"/>
      <c r="WDC32" s="103"/>
      <c r="WDD32" s="103"/>
      <c r="WDE32" s="103"/>
      <c r="WDF32" s="103"/>
      <c r="WDG32" s="103"/>
      <c r="WDH32" s="103"/>
      <c r="WDI32" s="103"/>
      <c r="WDJ32" s="103"/>
      <c r="WDK32" s="103"/>
      <c r="WDL32" s="103"/>
      <c r="WDM32" s="103"/>
      <c r="WDN32" s="103"/>
      <c r="WDO32" s="103"/>
      <c r="WDP32" s="103"/>
      <c r="WDQ32" s="103"/>
      <c r="WDR32" s="103"/>
      <c r="WDS32" s="103"/>
      <c r="WDT32" s="103"/>
      <c r="WDU32" s="103"/>
      <c r="WDV32" s="103"/>
      <c r="WDW32" s="103"/>
      <c r="WDX32" s="103"/>
      <c r="WDY32" s="103"/>
      <c r="WDZ32" s="103"/>
      <c r="WEA32" s="103"/>
      <c r="WEB32" s="103"/>
      <c r="WEC32" s="103"/>
      <c r="WED32" s="103"/>
      <c r="WEE32" s="103"/>
      <c r="WEF32" s="103"/>
      <c r="WEG32" s="103"/>
      <c r="WEH32" s="103"/>
      <c r="WEI32" s="103"/>
      <c r="WEJ32" s="103"/>
      <c r="WEK32" s="103"/>
      <c r="WEL32" s="103"/>
      <c r="WEM32" s="103"/>
      <c r="WEN32" s="103"/>
      <c r="WEO32" s="103"/>
      <c r="WEP32" s="103"/>
      <c r="WEQ32" s="103"/>
      <c r="WER32" s="103"/>
      <c r="WES32" s="103"/>
      <c r="WET32" s="103"/>
      <c r="WEU32" s="103"/>
      <c r="WEV32" s="103"/>
      <c r="WEW32" s="103"/>
      <c r="WEX32" s="103"/>
      <c r="WEY32" s="103"/>
      <c r="WEZ32" s="103"/>
      <c r="WFA32" s="103"/>
      <c r="WFB32" s="103"/>
      <c r="WFC32" s="103"/>
      <c r="WFD32" s="103"/>
      <c r="WFE32" s="103"/>
      <c r="WFF32" s="103"/>
      <c r="WFG32" s="103"/>
      <c r="WFH32" s="103"/>
      <c r="WFI32" s="103"/>
      <c r="WFJ32" s="103"/>
      <c r="WFK32" s="103"/>
      <c r="WFL32" s="103"/>
      <c r="WFM32" s="103"/>
      <c r="WFN32" s="103"/>
      <c r="WFO32" s="103"/>
      <c r="WFP32" s="103"/>
      <c r="WFQ32" s="103"/>
      <c r="WFR32" s="103"/>
      <c r="WFS32" s="103"/>
      <c r="WFT32" s="103"/>
      <c r="WFU32" s="103"/>
      <c r="WFV32" s="103"/>
      <c r="WFW32" s="103"/>
      <c r="WFX32" s="103"/>
      <c r="WFY32" s="103"/>
      <c r="WFZ32" s="103"/>
      <c r="WGA32" s="103"/>
      <c r="WGB32" s="103"/>
      <c r="WGC32" s="103"/>
      <c r="WGD32" s="103"/>
      <c r="WGE32" s="103"/>
      <c r="WGF32" s="103"/>
      <c r="WGG32" s="103"/>
      <c r="WGH32" s="103"/>
      <c r="WGI32" s="103"/>
      <c r="WGJ32" s="103"/>
      <c r="WGK32" s="103"/>
      <c r="WGL32" s="103"/>
      <c r="WGM32" s="103"/>
      <c r="WGN32" s="103"/>
      <c r="WGO32" s="103"/>
      <c r="WGP32" s="103"/>
      <c r="WGQ32" s="103"/>
      <c r="WGR32" s="103"/>
      <c r="WGS32" s="103"/>
      <c r="WGT32" s="103"/>
      <c r="WGU32" s="103"/>
      <c r="WGV32" s="103"/>
      <c r="WGW32" s="103"/>
      <c r="WGX32" s="103"/>
      <c r="WGY32" s="103"/>
      <c r="WGZ32" s="103"/>
      <c r="WHA32" s="103"/>
      <c r="WHB32" s="103"/>
      <c r="WHC32" s="103"/>
      <c r="WHD32" s="103"/>
      <c r="WHE32" s="103"/>
      <c r="WHF32" s="103"/>
      <c r="WHG32" s="103"/>
      <c r="WHH32" s="103"/>
      <c r="WHI32" s="103"/>
      <c r="WHJ32" s="103"/>
      <c r="WHK32" s="103"/>
      <c r="WHL32" s="103"/>
      <c r="WHM32" s="103"/>
      <c r="WHN32" s="103"/>
      <c r="WHO32" s="103"/>
      <c r="WHP32" s="103"/>
      <c r="WHQ32" s="103"/>
      <c r="WHR32" s="103"/>
      <c r="WHS32" s="103"/>
      <c r="WHT32" s="103"/>
      <c r="WHU32" s="103"/>
      <c r="WHV32" s="103"/>
      <c r="WHW32" s="103"/>
      <c r="WHX32" s="103"/>
      <c r="WHY32" s="103"/>
      <c r="WHZ32" s="103"/>
      <c r="WIA32" s="103"/>
      <c r="WIB32" s="103"/>
      <c r="WIC32" s="103"/>
      <c r="WID32" s="103"/>
      <c r="WIE32" s="103"/>
      <c r="WIF32" s="103"/>
      <c r="WIG32" s="103"/>
      <c r="WIH32" s="103"/>
      <c r="WII32" s="103"/>
      <c r="WIJ32" s="103"/>
      <c r="WIK32" s="103"/>
      <c r="WIL32" s="103"/>
      <c r="WIM32" s="103"/>
      <c r="WIN32" s="103"/>
      <c r="WIO32" s="103"/>
      <c r="WIP32" s="103"/>
      <c r="WIQ32" s="103"/>
      <c r="WIR32" s="103"/>
      <c r="WIS32" s="103"/>
      <c r="WIT32" s="103"/>
      <c r="WIU32" s="103"/>
      <c r="WIV32" s="103"/>
      <c r="WIW32" s="103"/>
      <c r="WIX32" s="103"/>
      <c r="WIY32" s="103"/>
      <c r="WIZ32" s="103"/>
      <c r="WJA32" s="103"/>
      <c r="WJB32" s="103"/>
      <c r="WJC32" s="103"/>
      <c r="WJD32" s="103"/>
      <c r="WJE32" s="103"/>
      <c r="WJF32" s="103"/>
      <c r="WJG32" s="103"/>
      <c r="WJH32" s="103"/>
      <c r="WJI32" s="103"/>
      <c r="WJJ32" s="103"/>
      <c r="WJK32" s="103"/>
      <c r="WJL32" s="103"/>
      <c r="WJM32" s="103"/>
      <c r="WJN32" s="103"/>
      <c r="WJO32" s="103"/>
      <c r="WJP32" s="103"/>
      <c r="WJQ32" s="103"/>
      <c r="WJR32" s="103"/>
      <c r="WJS32" s="103"/>
      <c r="WJT32" s="103"/>
      <c r="WJU32" s="103"/>
      <c r="WJV32" s="103"/>
      <c r="WJW32" s="103"/>
      <c r="WJX32" s="103"/>
      <c r="WJY32" s="103"/>
      <c r="WJZ32" s="103"/>
      <c r="WKA32" s="103"/>
      <c r="WKB32" s="103"/>
      <c r="WKC32" s="103"/>
      <c r="WKD32" s="103"/>
      <c r="WKE32" s="103"/>
      <c r="WKF32" s="103"/>
      <c r="WKG32" s="103"/>
      <c r="WKH32" s="103"/>
      <c r="WKI32" s="103"/>
      <c r="WKJ32" s="103"/>
      <c r="WKK32" s="103"/>
      <c r="WKL32" s="103"/>
      <c r="WKM32" s="103"/>
      <c r="WKN32" s="103"/>
      <c r="WKO32" s="103"/>
      <c r="WKP32" s="103"/>
      <c r="WKQ32" s="103"/>
      <c r="WKR32" s="103"/>
      <c r="WKS32" s="103"/>
      <c r="WKT32" s="103"/>
      <c r="WKU32" s="103"/>
      <c r="WKV32" s="103"/>
      <c r="WKW32" s="103"/>
      <c r="WKX32" s="103"/>
      <c r="WKY32" s="103"/>
      <c r="WKZ32" s="103"/>
      <c r="WLA32" s="103"/>
      <c r="WLB32" s="103"/>
      <c r="WLC32" s="103"/>
      <c r="WLD32" s="103"/>
      <c r="WLE32" s="103"/>
      <c r="WLF32" s="103"/>
      <c r="WLG32" s="103"/>
      <c r="WLH32" s="103"/>
      <c r="WLI32" s="103"/>
      <c r="WLJ32" s="103"/>
      <c r="WLK32" s="103"/>
      <c r="WLL32" s="103"/>
      <c r="WLM32" s="103"/>
      <c r="WLN32" s="103"/>
      <c r="WLO32" s="103"/>
      <c r="WLP32" s="103"/>
      <c r="WLQ32" s="103"/>
      <c r="WLR32" s="103"/>
      <c r="WLS32" s="103"/>
      <c r="WLT32" s="103"/>
      <c r="WLU32" s="103"/>
      <c r="WLV32" s="103"/>
      <c r="WLW32" s="103"/>
      <c r="WLX32" s="103"/>
      <c r="WLY32" s="103"/>
      <c r="WLZ32" s="103"/>
      <c r="WMA32" s="103"/>
      <c r="WMB32" s="103"/>
      <c r="WMC32" s="103"/>
      <c r="WMD32" s="103"/>
      <c r="WME32" s="103"/>
      <c r="WMF32" s="103"/>
      <c r="WMG32" s="103"/>
      <c r="WMH32" s="103"/>
      <c r="WMI32" s="103"/>
      <c r="WMJ32" s="103"/>
      <c r="WMK32" s="103"/>
      <c r="WML32" s="103"/>
      <c r="WMM32" s="103"/>
      <c r="WMN32" s="103"/>
      <c r="WMO32" s="103"/>
      <c r="WMP32" s="103"/>
      <c r="WMQ32" s="103"/>
      <c r="WMR32" s="103"/>
      <c r="WMS32" s="103"/>
      <c r="WMT32" s="103"/>
      <c r="WMU32" s="103"/>
      <c r="WMV32" s="103"/>
      <c r="WMW32" s="103"/>
      <c r="WMX32" s="103"/>
      <c r="WMY32" s="103"/>
      <c r="WMZ32" s="103"/>
      <c r="WNA32" s="103"/>
      <c r="WNB32" s="103"/>
      <c r="WNC32" s="103"/>
      <c r="WND32" s="103"/>
      <c r="WNE32" s="103"/>
      <c r="WNF32" s="103"/>
      <c r="WNG32" s="103"/>
      <c r="WNH32" s="103"/>
      <c r="WNI32" s="103"/>
      <c r="WNJ32" s="103"/>
      <c r="WNK32" s="103"/>
      <c r="WNL32" s="103"/>
      <c r="WNM32" s="103"/>
      <c r="WNN32" s="103"/>
      <c r="WNO32" s="103"/>
      <c r="WNP32" s="103"/>
      <c r="WNQ32" s="103"/>
      <c r="WNR32" s="103"/>
      <c r="WNS32" s="103"/>
      <c r="WNT32" s="103"/>
      <c r="WNU32" s="103"/>
      <c r="WNV32" s="103"/>
      <c r="WNW32" s="103"/>
      <c r="WNX32" s="103"/>
      <c r="WNY32" s="103"/>
      <c r="WNZ32" s="103"/>
      <c r="WOA32" s="103"/>
      <c r="WOB32" s="103"/>
      <c r="WOC32" s="103"/>
      <c r="WOD32" s="103"/>
      <c r="WOE32" s="103"/>
      <c r="WOF32" s="103"/>
      <c r="WOG32" s="103"/>
      <c r="WOH32" s="103"/>
      <c r="WOI32" s="103"/>
      <c r="WOJ32" s="103"/>
      <c r="WOK32" s="103"/>
      <c r="WOL32" s="103"/>
      <c r="WOM32" s="103"/>
      <c r="WON32" s="103"/>
      <c r="WOO32" s="103"/>
      <c r="WOP32" s="103"/>
      <c r="WOQ32" s="103"/>
      <c r="WOR32" s="103"/>
      <c r="WOS32" s="103"/>
      <c r="WOT32" s="103"/>
      <c r="WOU32" s="103"/>
      <c r="WOV32" s="103"/>
      <c r="WOW32" s="103"/>
      <c r="WOX32" s="103"/>
      <c r="WOY32" s="103"/>
      <c r="WOZ32" s="103"/>
      <c r="WPA32" s="103"/>
      <c r="WPB32" s="103"/>
      <c r="WPC32" s="103"/>
      <c r="WPD32" s="103"/>
      <c r="WPE32" s="103"/>
      <c r="WPF32" s="103"/>
      <c r="WPG32" s="103"/>
      <c r="WPH32" s="103"/>
      <c r="WPI32" s="103"/>
      <c r="WPJ32" s="103"/>
      <c r="WPK32" s="103"/>
      <c r="WPL32" s="103"/>
      <c r="WPM32" s="103"/>
      <c r="WPN32" s="103"/>
      <c r="WPO32" s="103"/>
      <c r="WPP32" s="103"/>
      <c r="WPQ32" s="103"/>
      <c r="WPR32" s="103"/>
      <c r="WPS32" s="103"/>
      <c r="WPT32" s="103"/>
      <c r="WPU32" s="103"/>
      <c r="WPV32" s="103"/>
      <c r="WPW32" s="103"/>
      <c r="WPX32" s="103"/>
      <c r="WPY32" s="103"/>
      <c r="WPZ32" s="103"/>
      <c r="WQA32" s="103"/>
      <c r="WQB32" s="103"/>
      <c r="WQC32" s="103"/>
      <c r="WQD32" s="103"/>
      <c r="WQE32" s="103"/>
      <c r="WQF32" s="103"/>
      <c r="WQG32" s="103"/>
      <c r="WQH32" s="103"/>
      <c r="WQI32" s="103"/>
      <c r="WQJ32" s="103"/>
      <c r="WQK32" s="103"/>
      <c r="WQL32" s="103"/>
      <c r="WQM32" s="103"/>
      <c r="WQN32" s="103"/>
      <c r="WQO32" s="103"/>
      <c r="WQP32" s="103"/>
      <c r="WQQ32" s="103"/>
      <c r="WQR32" s="103"/>
      <c r="WQS32" s="103"/>
      <c r="WQT32" s="103"/>
      <c r="WQU32" s="103"/>
      <c r="WQV32" s="103"/>
      <c r="WQW32" s="103"/>
      <c r="WQX32" s="103"/>
      <c r="WQY32" s="103"/>
      <c r="WQZ32" s="103"/>
      <c r="WRA32" s="103"/>
      <c r="WRB32" s="103"/>
      <c r="WRC32" s="103"/>
      <c r="WRD32" s="103"/>
      <c r="WRE32" s="103"/>
      <c r="WRF32" s="103"/>
      <c r="WRG32" s="103"/>
      <c r="WRH32" s="103"/>
      <c r="WRI32" s="103"/>
      <c r="WRJ32" s="103"/>
      <c r="WRK32" s="103"/>
      <c r="WRL32" s="103"/>
      <c r="WRM32" s="103"/>
      <c r="WRN32" s="103"/>
      <c r="WRO32" s="103"/>
      <c r="WRP32" s="103"/>
      <c r="WRQ32" s="103"/>
      <c r="WRR32" s="103"/>
      <c r="WRS32" s="103"/>
      <c r="WRT32" s="103"/>
      <c r="WRU32" s="103"/>
      <c r="WRV32" s="103"/>
      <c r="WRW32" s="103"/>
      <c r="WRX32" s="103"/>
      <c r="WRY32" s="103"/>
      <c r="WRZ32" s="103"/>
      <c r="WSA32" s="103"/>
      <c r="WSB32" s="103"/>
      <c r="WSC32" s="103"/>
      <c r="WSD32" s="103"/>
      <c r="WSE32" s="103"/>
      <c r="WSF32" s="103"/>
      <c r="WSG32" s="103"/>
      <c r="WSH32" s="103"/>
      <c r="WSI32" s="103"/>
      <c r="WSJ32" s="103"/>
      <c r="WSK32" s="103"/>
      <c r="WSL32" s="103"/>
      <c r="WSM32" s="103"/>
      <c r="WSN32" s="103"/>
      <c r="WSO32" s="103"/>
      <c r="WSP32" s="103"/>
      <c r="WSQ32" s="103"/>
      <c r="WSR32" s="103"/>
      <c r="WSS32" s="103"/>
      <c r="WST32" s="103"/>
      <c r="WSU32" s="103"/>
      <c r="WSV32" s="103"/>
      <c r="WSW32" s="103"/>
      <c r="WSX32" s="103"/>
      <c r="WSY32" s="103"/>
      <c r="WSZ32" s="103"/>
      <c r="WTA32" s="103"/>
      <c r="WTB32" s="103"/>
      <c r="WTC32" s="103"/>
      <c r="WTD32" s="103"/>
      <c r="WTE32" s="103"/>
      <c r="WTF32" s="103"/>
      <c r="WTG32" s="103"/>
      <c r="WTH32" s="103"/>
      <c r="WTI32" s="103"/>
      <c r="WTJ32" s="103"/>
      <c r="WTK32" s="103"/>
      <c r="WTL32" s="103"/>
      <c r="WTM32" s="103"/>
      <c r="WTN32" s="103"/>
      <c r="WTO32" s="103"/>
      <c r="WTP32" s="103"/>
      <c r="WTQ32" s="103"/>
      <c r="WTR32" s="103"/>
      <c r="WTS32" s="103"/>
      <c r="WTT32" s="103"/>
      <c r="WTU32" s="103"/>
      <c r="WTV32" s="103"/>
      <c r="WTW32" s="103"/>
      <c r="WTX32" s="103"/>
      <c r="WTY32" s="103"/>
      <c r="WTZ32" s="103"/>
      <c r="WUA32" s="103"/>
      <c r="WUB32" s="103"/>
      <c r="WUC32" s="103"/>
      <c r="WUD32" s="103"/>
      <c r="WUE32" s="103"/>
      <c r="WUF32" s="103"/>
      <c r="WUG32" s="103"/>
      <c r="WUH32" s="103"/>
      <c r="WUI32" s="103"/>
      <c r="WUJ32" s="103"/>
      <c r="WUK32" s="103"/>
      <c r="WUL32" s="103"/>
      <c r="WUM32" s="103"/>
      <c r="WUN32" s="103"/>
      <c r="WUO32" s="103"/>
      <c r="WUP32" s="103"/>
      <c r="WUQ32" s="103"/>
      <c r="WUR32" s="103"/>
      <c r="WUS32" s="103"/>
      <c r="WUT32" s="103"/>
      <c r="WUU32" s="103"/>
      <c r="WUV32" s="103"/>
      <c r="WUW32" s="103"/>
      <c r="WUX32" s="103"/>
      <c r="WUY32" s="103"/>
      <c r="WUZ32" s="103"/>
      <c r="WVA32" s="103"/>
      <c r="WVB32" s="103"/>
      <c r="WVC32" s="103"/>
      <c r="WVD32" s="103"/>
      <c r="WVE32" s="103"/>
      <c r="WVF32" s="103"/>
      <c r="WVG32" s="103"/>
      <c r="WVH32" s="103"/>
      <c r="WVI32" s="103"/>
      <c r="WVJ32" s="103"/>
    </row>
    <row r="33" spans="1:16130" s="1386" customFormat="1" x14ac:dyDescent="0.2">
      <c r="A33" s="1453" t="s">
        <v>1420</v>
      </c>
      <c r="B33" s="1455" t="s">
        <v>177</v>
      </c>
      <c r="C33" s="1453" t="s">
        <v>1397</v>
      </c>
      <c r="D33" s="1453" t="s">
        <v>692</v>
      </c>
      <c r="E33" s="1454" t="s">
        <v>1398</v>
      </c>
      <c r="F33" s="1454" t="s">
        <v>178</v>
      </c>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c r="KJ33" s="103"/>
      <c r="KK33" s="103"/>
      <c r="KL33" s="103"/>
      <c r="KM33" s="103"/>
      <c r="KN33" s="103"/>
      <c r="KO33" s="103"/>
      <c r="KP33" s="103"/>
      <c r="KQ33" s="103"/>
      <c r="KR33" s="103"/>
      <c r="KS33" s="103"/>
      <c r="KT33" s="103"/>
      <c r="KU33" s="103"/>
      <c r="KV33" s="103"/>
      <c r="KW33" s="103"/>
      <c r="KX33" s="103"/>
      <c r="KY33" s="103"/>
      <c r="KZ33" s="103"/>
      <c r="LA33" s="103"/>
      <c r="LB33" s="103"/>
      <c r="LC33" s="103"/>
      <c r="LD33" s="103"/>
      <c r="LE33" s="103"/>
      <c r="LF33" s="103"/>
      <c r="LG33" s="103"/>
      <c r="LH33" s="103"/>
      <c r="LI33" s="103"/>
      <c r="LJ33" s="103"/>
      <c r="LK33" s="103"/>
      <c r="LL33" s="103"/>
      <c r="LM33" s="103"/>
      <c r="LN33" s="103"/>
      <c r="LO33" s="103"/>
      <c r="LP33" s="103"/>
      <c r="LQ33" s="103"/>
      <c r="LR33" s="103"/>
      <c r="LS33" s="103"/>
      <c r="LT33" s="103"/>
      <c r="LU33" s="103"/>
      <c r="LV33" s="103"/>
      <c r="LW33" s="103"/>
      <c r="LX33" s="103"/>
      <c r="LY33" s="103"/>
      <c r="LZ33" s="103"/>
      <c r="MA33" s="103"/>
      <c r="MB33" s="103"/>
      <c r="MC33" s="103"/>
      <c r="MD33" s="103"/>
      <c r="ME33" s="103"/>
      <c r="MF33" s="103"/>
      <c r="MG33" s="103"/>
      <c r="MH33" s="103"/>
      <c r="MI33" s="103"/>
      <c r="MJ33" s="103"/>
      <c r="MK33" s="103"/>
      <c r="ML33" s="103"/>
      <c r="MM33" s="103"/>
      <c r="MN33" s="103"/>
      <c r="MO33" s="103"/>
      <c r="MP33" s="103"/>
      <c r="MQ33" s="103"/>
      <c r="MR33" s="103"/>
      <c r="MS33" s="103"/>
      <c r="MT33" s="103"/>
      <c r="MU33" s="103"/>
      <c r="MV33" s="103"/>
      <c r="MW33" s="103"/>
      <c r="MX33" s="103"/>
      <c r="MY33" s="103"/>
      <c r="MZ33" s="103"/>
      <c r="NA33" s="103"/>
      <c r="NB33" s="103"/>
      <c r="NC33" s="103"/>
      <c r="ND33" s="103"/>
      <c r="NE33" s="103"/>
      <c r="NF33" s="103"/>
      <c r="NG33" s="103"/>
      <c r="NH33" s="103"/>
      <c r="NI33" s="103"/>
      <c r="NJ33" s="103"/>
      <c r="NK33" s="103"/>
      <c r="NL33" s="103"/>
      <c r="NM33" s="103"/>
      <c r="NN33" s="103"/>
      <c r="NO33" s="103"/>
      <c r="NP33" s="103"/>
      <c r="NQ33" s="103"/>
      <c r="NR33" s="103"/>
      <c r="NS33" s="103"/>
      <c r="NT33" s="103"/>
      <c r="NU33" s="103"/>
      <c r="NV33" s="103"/>
      <c r="NW33" s="103"/>
      <c r="NX33" s="103"/>
      <c r="NY33" s="103"/>
      <c r="NZ33" s="103"/>
      <c r="OA33" s="103"/>
      <c r="OB33" s="103"/>
      <c r="OC33" s="103"/>
      <c r="OD33" s="103"/>
      <c r="OE33" s="103"/>
      <c r="OF33" s="103"/>
      <c r="OG33" s="103"/>
      <c r="OH33" s="103"/>
      <c r="OI33" s="103"/>
      <c r="OJ33" s="103"/>
      <c r="OK33" s="103"/>
      <c r="OL33" s="103"/>
      <c r="OM33" s="103"/>
      <c r="ON33" s="103"/>
      <c r="OO33" s="103"/>
      <c r="OP33" s="103"/>
      <c r="OQ33" s="103"/>
      <c r="OR33" s="103"/>
      <c r="OS33" s="103"/>
      <c r="OT33" s="103"/>
      <c r="OU33" s="103"/>
      <c r="OV33" s="103"/>
      <c r="OW33" s="103"/>
      <c r="OX33" s="103"/>
      <c r="OY33" s="103"/>
      <c r="OZ33" s="103"/>
      <c r="PA33" s="103"/>
      <c r="PB33" s="103"/>
      <c r="PC33" s="103"/>
      <c r="PD33" s="103"/>
      <c r="PE33" s="103"/>
      <c r="PF33" s="103"/>
      <c r="PG33" s="103"/>
      <c r="PH33" s="103"/>
      <c r="PI33" s="103"/>
      <c r="PJ33" s="103"/>
      <c r="PK33" s="103"/>
      <c r="PL33" s="103"/>
      <c r="PM33" s="103"/>
      <c r="PN33" s="103"/>
      <c r="PO33" s="103"/>
      <c r="PP33" s="103"/>
      <c r="PQ33" s="103"/>
      <c r="PR33" s="103"/>
      <c r="PS33" s="103"/>
      <c r="PT33" s="103"/>
      <c r="PU33" s="103"/>
      <c r="PV33" s="103"/>
      <c r="PW33" s="103"/>
      <c r="PX33" s="103"/>
      <c r="PY33" s="103"/>
      <c r="PZ33" s="103"/>
      <c r="QA33" s="103"/>
      <c r="QB33" s="103"/>
      <c r="QC33" s="103"/>
      <c r="QD33" s="103"/>
      <c r="QE33" s="103"/>
      <c r="QF33" s="103"/>
      <c r="QG33" s="103"/>
      <c r="QH33" s="103"/>
      <c r="QI33" s="103"/>
      <c r="QJ33" s="103"/>
      <c r="QK33" s="103"/>
      <c r="QL33" s="103"/>
      <c r="QM33" s="103"/>
      <c r="QN33" s="103"/>
      <c r="QO33" s="103"/>
      <c r="QP33" s="103"/>
      <c r="QQ33" s="103"/>
      <c r="QR33" s="103"/>
      <c r="QS33" s="103"/>
      <c r="QT33" s="103"/>
      <c r="QU33" s="103"/>
      <c r="QV33" s="103"/>
      <c r="QW33" s="103"/>
      <c r="QX33" s="103"/>
      <c r="QY33" s="103"/>
      <c r="QZ33" s="103"/>
      <c r="RA33" s="103"/>
      <c r="RB33" s="103"/>
      <c r="RC33" s="103"/>
      <c r="RD33" s="103"/>
      <c r="RE33" s="103"/>
      <c r="RF33" s="103"/>
      <c r="RG33" s="103"/>
      <c r="RH33" s="103"/>
      <c r="RI33" s="103"/>
      <c r="RJ33" s="103"/>
      <c r="RK33" s="103"/>
      <c r="RL33" s="103"/>
      <c r="RM33" s="103"/>
      <c r="RN33" s="103"/>
      <c r="RO33" s="103"/>
      <c r="RP33" s="103"/>
      <c r="RQ33" s="103"/>
      <c r="RR33" s="103"/>
      <c r="RS33" s="103"/>
      <c r="RT33" s="103"/>
      <c r="RU33" s="103"/>
      <c r="RV33" s="103"/>
      <c r="RW33" s="103"/>
      <c r="RX33" s="103"/>
      <c r="RY33" s="103"/>
      <c r="RZ33" s="103"/>
      <c r="SA33" s="103"/>
      <c r="SB33" s="103"/>
      <c r="SC33" s="103"/>
      <c r="SD33" s="103"/>
      <c r="SE33" s="103"/>
      <c r="SF33" s="103"/>
      <c r="SG33" s="103"/>
      <c r="SH33" s="103"/>
      <c r="SI33" s="103"/>
      <c r="SJ33" s="103"/>
      <c r="SK33" s="103"/>
      <c r="SL33" s="103"/>
      <c r="SM33" s="103"/>
      <c r="SN33" s="103"/>
      <c r="SO33" s="103"/>
      <c r="SP33" s="103"/>
      <c r="SQ33" s="103"/>
      <c r="SR33" s="103"/>
      <c r="SS33" s="103"/>
      <c r="ST33" s="103"/>
      <c r="SU33" s="103"/>
      <c r="SV33" s="103"/>
      <c r="SW33" s="103"/>
      <c r="SX33" s="103"/>
      <c r="SY33" s="103"/>
      <c r="SZ33" s="103"/>
      <c r="TA33" s="103"/>
      <c r="TB33" s="103"/>
      <c r="TC33" s="103"/>
      <c r="TD33" s="103"/>
      <c r="TE33" s="103"/>
      <c r="TF33" s="103"/>
      <c r="TG33" s="103"/>
      <c r="TH33" s="103"/>
      <c r="TI33" s="103"/>
      <c r="TJ33" s="103"/>
      <c r="TK33" s="103"/>
      <c r="TL33" s="103"/>
      <c r="TM33" s="103"/>
      <c r="TN33" s="103"/>
      <c r="TO33" s="103"/>
      <c r="TP33" s="103"/>
      <c r="TQ33" s="103"/>
      <c r="TR33" s="103"/>
      <c r="TS33" s="103"/>
      <c r="TT33" s="103"/>
      <c r="TU33" s="103"/>
      <c r="TV33" s="103"/>
      <c r="TW33" s="103"/>
      <c r="TX33" s="103"/>
      <c r="TY33" s="103"/>
      <c r="TZ33" s="103"/>
      <c r="UA33" s="103"/>
      <c r="UB33" s="103"/>
      <c r="UC33" s="103"/>
      <c r="UD33" s="103"/>
      <c r="UE33" s="103"/>
      <c r="UF33" s="103"/>
      <c r="UG33" s="103"/>
      <c r="UH33" s="103"/>
      <c r="UI33" s="103"/>
      <c r="UJ33" s="103"/>
      <c r="UK33" s="103"/>
      <c r="UL33" s="103"/>
      <c r="UM33" s="103"/>
      <c r="UN33" s="103"/>
      <c r="UO33" s="103"/>
      <c r="UP33" s="103"/>
      <c r="UQ33" s="103"/>
      <c r="UR33" s="103"/>
      <c r="US33" s="103"/>
      <c r="UT33" s="103"/>
      <c r="UU33" s="103"/>
      <c r="UV33" s="103"/>
      <c r="UW33" s="103"/>
      <c r="UX33" s="103"/>
      <c r="UY33" s="103"/>
      <c r="UZ33" s="103"/>
      <c r="VA33" s="103"/>
      <c r="VB33" s="103"/>
      <c r="VC33" s="103"/>
      <c r="VD33" s="103"/>
      <c r="VE33" s="103"/>
      <c r="VF33" s="103"/>
      <c r="VG33" s="103"/>
      <c r="VH33" s="103"/>
      <c r="VI33" s="103"/>
      <c r="VJ33" s="103"/>
      <c r="VK33" s="103"/>
      <c r="VL33" s="103"/>
      <c r="VM33" s="103"/>
      <c r="VN33" s="103"/>
      <c r="VO33" s="103"/>
      <c r="VP33" s="103"/>
      <c r="VQ33" s="103"/>
      <c r="VR33" s="103"/>
      <c r="VS33" s="103"/>
      <c r="VT33" s="103"/>
      <c r="VU33" s="103"/>
      <c r="VV33" s="103"/>
      <c r="VW33" s="103"/>
      <c r="VX33" s="103"/>
      <c r="VY33" s="103"/>
      <c r="VZ33" s="103"/>
      <c r="WA33" s="103"/>
      <c r="WB33" s="103"/>
      <c r="WC33" s="103"/>
      <c r="WD33" s="103"/>
      <c r="WE33" s="103"/>
      <c r="WF33" s="103"/>
      <c r="WG33" s="103"/>
      <c r="WH33" s="103"/>
      <c r="WI33" s="103"/>
      <c r="WJ33" s="103"/>
      <c r="WK33" s="103"/>
      <c r="WL33" s="103"/>
      <c r="WM33" s="103"/>
      <c r="WN33" s="103"/>
      <c r="WO33" s="103"/>
      <c r="WP33" s="103"/>
      <c r="WQ33" s="103"/>
      <c r="WR33" s="103"/>
      <c r="WS33" s="103"/>
      <c r="WT33" s="103"/>
      <c r="WU33" s="103"/>
      <c r="WV33" s="103"/>
      <c r="WW33" s="103"/>
      <c r="WX33" s="103"/>
      <c r="WY33" s="103"/>
      <c r="WZ33" s="103"/>
      <c r="XA33" s="103"/>
      <c r="XB33" s="103"/>
      <c r="XC33" s="103"/>
      <c r="XD33" s="103"/>
      <c r="XE33" s="103"/>
      <c r="XF33" s="103"/>
      <c r="XG33" s="103"/>
      <c r="XH33" s="103"/>
      <c r="XI33" s="103"/>
      <c r="XJ33" s="103"/>
      <c r="XK33" s="103"/>
      <c r="XL33" s="103"/>
      <c r="XM33" s="103"/>
      <c r="XN33" s="103"/>
      <c r="XO33" s="103"/>
      <c r="XP33" s="103"/>
      <c r="XQ33" s="103"/>
      <c r="XR33" s="103"/>
      <c r="XS33" s="103"/>
      <c r="XT33" s="103"/>
      <c r="XU33" s="103"/>
      <c r="XV33" s="103"/>
      <c r="XW33" s="103"/>
      <c r="XX33" s="103"/>
      <c r="XY33" s="103"/>
      <c r="XZ33" s="103"/>
      <c r="YA33" s="103"/>
      <c r="YB33" s="103"/>
      <c r="YC33" s="103"/>
      <c r="YD33" s="103"/>
      <c r="YE33" s="103"/>
      <c r="YF33" s="103"/>
      <c r="YG33" s="103"/>
      <c r="YH33" s="103"/>
      <c r="YI33" s="103"/>
      <c r="YJ33" s="103"/>
      <c r="YK33" s="103"/>
      <c r="YL33" s="103"/>
      <c r="YM33" s="103"/>
      <c r="YN33" s="103"/>
      <c r="YO33" s="103"/>
      <c r="YP33" s="103"/>
      <c r="YQ33" s="103"/>
      <c r="YR33" s="103"/>
      <c r="YS33" s="103"/>
      <c r="YT33" s="103"/>
      <c r="YU33" s="103"/>
      <c r="YV33" s="103"/>
      <c r="YW33" s="103"/>
      <c r="YX33" s="103"/>
      <c r="YY33" s="103"/>
      <c r="YZ33" s="103"/>
      <c r="ZA33" s="103"/>
      <c r="ZB33" s="103"/>
      <c r="ZC33" s="103"/>
      <c r="ZD33" s="103"/>
      <c r="ZE33" s="103"/>
      <c r="ZF33" s="103"/>
      <c r="ZG33" s="103"/>
      <c r="ZH33" s="103"/>
      <c r="ZI33" s="103"/>
      <c r="ZJ33" s="103"/>
      <c r="ZK33" s="103"/>
      <c r="ZL33" s="103"/>
      <c r="ZM33" s="103"/>
      <c r="ZN33" s="103"/>
      <c r="ZO33" s="103"/>
      <c r="ZP33" s="103"/>
      <c r="ZQ33" s="103"/>
      <c r="ZR33" s="103"/>
      <c r="ZS33" s="103"/>
      <c r="ZT33" s="103"/>
      <c r="ZU33" s="103"/>
      <c r="ZV33" s="103"/>
      <c r="ZW33" s="103"/>
      <c r="ZX33" s="103"/>
      <c r="ZY33" s="103"/>
      <c r="ZZ33" s="103"/>
      <c r="AAA33" s="103"/>
      <c r="AAB33" s="103"/>
      <c r="AAC33" s="103"/>
      <c r="AAD33" s="103"/>
      <c r="AAE33" s="103"/>
      <c r="AAF33" s="103"/>
      <c r="AAG33" s="103"/>
      <c r="AAH33" s="103"/>
      <c r="AAI33" s="103"/>
      <c r="AAJ33" s="103"/>
      <c r="AAK33" s="103"/>
      <c r="AAL33" s="103"/>
      <c r="AAM33" s="103"/>
      <c r="AAN33" s="103"/>
      <c r="AAO33" s="103"/>
      <c r="AAP33" s="103"/>
      <c r="AAQ33" s="103"/>
      <c r="AAR33" s="103"/>
      <c r="AAS33" s="103"/>
      <c r="AAT33" s="103"/>
      <c r="AAU33" s="103"/>
      <c r="AAV33" s="103"/>
      <c r="AAW33" s="103"/>
      <c r="AAX33" s="103"/>
      <c r="AAY33" s="103"/>
      <c r="AAZ33" s="103"/>
      <c r="ABA33" s="103"/>
      <c r="ABB33" s="103"/>
      <c r="ABC33" s="103"/>
      <c r="ABD33" s="103"/>
      <c r="ABE33" s="103"/>
      <c r="ABF33" s="103"/>
      <c r="ABG33" s="103"/>
      <c r="ABH33" s="103"/>
      <c r="ABI33" s="103"/>
      <c r="ABJ33" s="103"/>
      <c r="ABK33" s="103"/>
      <c r="ABL33" s="103"/>
      <c r="ABM33" s="103"/>
      <c r="ABN33" s="103"/>
      <c r="ABO33" s="103"/>
      <c r="ABP33" s="103"/>
      <c r="ABQ33" s="103"/>
      <c r="ABR33" s="103"/>
      <c r="ABS33" s="103"/>
      <c r="ABT33" s="103"/>
      <c r="ABU33" s="103"/>
      <c r="ABV33" s="103"/>
      <c r="ABW33" s="103"/>
      <c r="ABX33" s="103"/>
      <c r="ABY33" s="103"/>
      <c r="ABZ33" s="103"/>
      <c r="ACA33" s="103"/>
      <c r="ACB33" s="103"/>
      <c r="ACC33" s="103"/>
      <c r="ACD33" s="103"/>
      <c r="ACE33" s="103"/>
      <c r="ACF33" s="103"/>
      <c r="ACG33" s="103"/>
      <c r="ACH33" s="103"/>
      <c r="ACI33" s="103"/>
      <c r="ACJ33" s="103"/>
      <c r="ACK33" s="103"/>
      <c r="ACL33" s="103"/>
      <c r="ACM33" s="103"/>
      <c r="ACN33" s="103"/>
      <c r="ACO33" s="103"/>
      <c r="ACP33" s="103"/>
      <c r="ACQ33" s="103"/>
      <c r="ACR33" s="103"/>
      <c r="ACS33" s="103"/>
      <c r="ACT33" s="103"/>
      <c r="ACU33" s="103"/>
      <c r="ACV33" s="103"/>
      <c r="ACW33" s="103"/>
      <c r="ACX33" s="103"/>
      <c r="ACY33" s="103"/>
      <c r="ACZ33" s="103"/>
      <c r="ADA33" s="103"/>
      <c r="ADB33" s="103"/>
      <c r="ADC33" s="103"/>
      <c r="ADD33" s="103"/>
      <c r="ADE33" s="103"/>
      <c r="ADF33" s="103"/>
      <c r="ADG33" s="103"/>
      <c r="ADH33" s="103"/>
      <c r="ADI33" s="103"/>
      <c r="ADJ33" s="103"/>
      <c r="ADK33" s="103"/>
      <c r="ADL33" s="103"/>
      <c r="ADM33" s="103"/>
      <c r="ADN33" s="103"/>
      <c r="ADO33" s="103"/>
      <c r="ADP33" s="103"/>
      <c r="ADQ33" s="103"/>
      <c r="ADR33" s="103"/>
      <c r="ADS33" s="103"/>
      <c r="ADT33" s="103"/>
      <c r="ADU33" s="103"/>
      <c r="ADV33" s="103"/>
      <c r="ADW33" s="103"/>
      <c r="ADX33" s="103"/>
      <c r="ADY33" s="103"/>
      <c r="ADZ33" s="103"/>
      <c r="AEA33" s="103"/>
      <c r="AEB33" s="103"/>
      <c r="AEC33" s="103"/>
      <c r="AED33" s="103"/>
      <c r="AEE33" s="103"/>
      <c r="AEF33" s="103"/>
      <c r="AEG33" s="103"/>
      <c r="AEH33" s="103"/>
      <c r="AEI33" s="103"/>
      <c r="AEJ33" s="103"/>
      <c r="AEK33" s="103"/>
      <c r="AEL33" s="103"/>
      <c r="AEM33" s="103"/>
      <c r="AEN33" s="103"/>
      <c r="AEO33" s="103"/>
      <c r="AEP33" s="103"/>
      <c r="AEQ33" s="103"/>
      <c r="AER33" s="103"/>
      <c r="AES33" s="103"/>
      <c r="AET33" s="103"/>
      <c r="AEU33" s="103"/>
      <c r="AEV33" s="103"/>
      <c r="AEW33" s="103"/>
      <c r="AEX33" s="103"/>
      <c r="AEY33" s="103"/>
      <c r="AEZ33" s="103"/>
      <c r="AFA33" s="103"/>
      <c r="AFB33" s="103"/>
      <c r="AFC33" s="103"/>
      <c r="AFD33" s="103"/>
      <c r="AFE33" s="103"/>
      <c r="AFF33" s="103"/>
      <c r="AFG33" s="103"/>
      <c r="AFH33" s="103"/>
      <c r="AFI33" s="103"/>
      <c r="AFJ33" s="103"/>
      <c r="AFK33" s="103"/>
      <c r="AFL33" s="103"/>
      <c r="AFM33" s="103"/>
      <c r="AFN33" s="103"/>
      <c r="AFO33" s="103"/>
      <c r="AFP33" s="103"/>
      <c r="AFQ33" s="103"/>
      <c r="AFR33" s="103"/>
      <c r="AFS33" s="103"/>
      <c r="AFT33" s="103"/>
      <c r="AFU33" s="103"/>
      <c r="AFV33" s="103"/>
      <c r="AFW33" s="103"/>
      <c r="AFX33" s="103"/>
      <c r="AFY33" s="103"/>
      <c r="AFZ33" s="103"/>
      <c r="AGA33" s="103"/>
      <c r="AGB33" s="103"/>
      <c r="AGC33" s="103"/>
      <c r="AGD33" s="103"/>
      <c r="AGE33" s="103"/>
      <c r="AGF33" s="103"/>
      <c r="AGG33" s="103"/>
      <c r="AGH33" s="103"/>
      <c r="AGI33" s="103"/>
      <c r="AGJ33" s="103"/>
      <c r="AGK33" s="103"/>
      <c r="AGL33" s="103"/>
      <c r="AGM33" s="103"/>
      <c r="AGN33" s="103"/>
      <c r="AGO33" s="103"/>
      <c r="AGP33" s="103"/>
      <c r="AGQ33" s="103"/>
      <c r="AGR33" s="103"/>
      <c r="AGS33" s="103"/>
      <c r="AGT33" s="103"/>
      <c r="AGU33" s="103"/>
      <c r="AGV33" s="103"/>
      <c r="AGW33" s="103"/>
      <c r="AGX33" s="103"/>
      <c r="AGY33" s="103"/>
      <c r="AGZ33" s="103"/>
      <c r="AHA33" s="103"/>
      <c r="AHB33" s="103"/>
      <c r="AHC33" s="103"/>
      <c r="AHD33" s="103"/>
      <c r="AHE33" s="103"/>
      <c r="AHF33" s="103"/>
      <c r="AHG33" s="103"/>
      <c r="AHH33" s="103"/>
      <c r="AHI33" s="103"/>
      <c r="AHJ33" s="103"/>
      <c r="AHK33" s="103"/>
      <c r="AHL33" s="103"/>
      <c r="AHM33" s="103"/>
      <c r="AHN33" s="103"/>
      <c r="AHO33" s="103"/>
      <c r="AHP33" s="103"/>
      <c r="AHQ33" s="103"/>
      <c r="AHR33" s="103"/>
      <c r="AHS33" s="103"/>
      <c r="AHT33" s="103"/>
      <c r="AHU33" s="103"/>
      <c r="AHV33" s="103"/>
      <c r="AHW33" s="103"/>
      <c r="AHX33" s="103"/>
      <c r="AHY33" s="103"/>
      <c r="AHZ33" s="103"/>
      <c r="AIA33" s="103"/>
      <c r="AIB33" s="103"/>
      <c r="AIC33" s="103"/>
      <c r="AID33" s="103"/>
      <c r="AIE33" s="103"/>
      <c r="AIF33" s="103"/>
      <c r="AIG33" s="103"/>
      <c r="AIH33" s="103"/>
      <c r="AII33" s="103"/>
      <c r="AIJ33" s="103"/>
      <c r="AIK33" s="103"/>
      <c r="AIL33" s="103"/>
      <c r="AIM33" s="103"/>
      <c r="AIN33" s="103"/>
      <c r="AIO33" s="103"/>
      <c r="AIP33" s="103"/>
      <c r="AIQ33" s="103"/>
      <c r="AIR33" s="103"/>
      <c r="AIS33" s="103"/>
      <c r="AIT33" s="103"/>
      <c r="AIU33" s="103"/>
      <c r="AIV33" s="103"/>
      <c r="AIW33" s="103"/>
      <c r="AIX33" s="103"/>
      <c r="AIY33" s="103"/>
      <c r="AIZ33" s="103"/>
      <c r="AJA33" s="103"/>
      <c r="AJB33" s="103"/>
      <c r="AJC33" s="103"/>
      <c r="AJD33" s="103"/>
      <c r="AJE33" s="103"/>
      <c r="AJF33" s="103"/>
      <c r="AJG33" s="103"/>
      <c r="AJH33" s="103"/>
      <c r="AJI33" s="103"/>
      <c r="AJJ33" s="103"/>
      <c r="AJK33" s="103"/>
      <c r="AJL33" s="103"/>
      <c r="AJM33" s="103"/>
      <c r="AJN33" s="103"/>
      <c r="AJO33" s="103"/>
      <c r="AJP33" s="103"/>
      <c r="AJQ33" s="103"/>
      <c r="AJR33" s="103"/>
      <c r="AJS33" s="103"/>
      <c r="AJT33" s="103"/>
      <c r="AJU33" s="103"/>
      <c r="AJV33" s="103"/>
      <c r="AJW33" s="103"/>
      <c r="AJX33" s="103"/>
      <c r="AJY33" s="103"/>
      <c r="AJZ33" s="103"/>
      <c r="AKA33" s="103"/>
      <c r="AKB33" s="103"/>
      <c r="AKC33" s="103"/>
      <c r="AKD33" s="103"/>
      <c r="AKE33" s="103"/>
      <c r="AKF33" s="103"/>
      <c r="AKG33" s="103"/>
      <c r="AKH33" s="103"/>
      <c r="AKI33" s="103"/>
      <c r="AKJ33" s="103"/>
      <c r="AKK33" s="103"/>
      <c r="AKL33" s="103"/>
      <c r="AKM33" s="103"/>
      <c r="AKN33" s="103"/>
      <c r="AKO33" s="103"/>
      <c r="AKP33" s="103"/>
      <c r="AKQ33" s="103"/>
      <c r="AKR33" s="103"/>
      <c r="AKS33" s="103"/>
      <c r="AKT33" s="103"/>
      <c r="AKU33" s="103"/>
      <c r="AKV33" s="103"/>
      <c r="AKW33" s="103"/>
      <c r="AKX33" s="103"/>
      <c r="AKY33" s="103"/>
      <c r="AKZ33" s="103"/>
      <c r="ALA33" s="103"/>
      <c r="ALB33" s="103"/>
      <c r="ALC33" s="103"/>
      <c r="ALD33" s="103"/>
      <c r="ALE33" s="103"/>
      <c r="ALF33" s="103"/>
      <c r="ALG33" s="103"/>
      <c r="ALH33" s="103"/>
      <c r="ALI33" s="103"/>
      <c r="ALJ33" s="103"/>
      <c r="ALK33" s="103"/>
      <c r="ALL33" s="103"/>
      <c r="ALM33" s="103"/>
      <c r="ALN33" s="103"/>
      <c r="ALO33" s="103"/>
      <c r="ALP33" s="103"/>
      <c r="ALQ33" s="103"/>
      <c r="ALR33" s="103"/>
      <c r="ALS33" s="103"/>
      <c r="ALT33" s="103"/>
      <c r="ALU33" s="103"/>
      <c r="ALV33" s="103"/>
      <c r="ALW33" s="103"/>
      <c r="ALX33" s="103"/>
      <c r="ALY33" s="103"/>
      <c r="ALZ33" s="103"/>
      <c r="AMA33" s="103"/>
      <c r="AMB33" s="103"/>
      <c r="AMC33" s="103"/>
      <c r="AMD33" s="103"/>
      <c r="AME33" s="103"/>
      <c r="AMF33" s="103"/>
      <c r="AMG33" s="103"/>
      <c r="AMH33" s="103"/>
      <c r="AMI33" s="103"/>
      <c r="AMJ33" s="103"/>
      <c r="AMK33" s="103"/>
      <c r="AML33" s="103"/>
      <c r="AMM33" s="103"/>
      <c r="AMN33" s="103"/>
      <c r="AMO33" s="103"/>
      <c r="AMP33" s="103"/>
      <c r="AMQ33" s="103"/>
      <c r="AMR33" s="103"/>
      <c r="AMS33" s="103"/>
      <c r="AMT33" s="103"/>
      <c r="AMU33" s="103"/>
      <c r="AMV33" s="103"/>
      <c r="AMW33" s="103"/>
      <c r="AMX33" s="103"/>
      <c r="AMY33" s="103"/>
      <c r="AMZ33" s="103"/>
      <c r="ANA33" s="103"/>
      <c r="ANB33" s="103"/>
      <c r="ANC33" s="103"/>
      <c r="AND33" s="103"/>
      <c r="ANE33" s="103"/>
      <c r="ANF33" s="103"/>
      <c r="ANG33" s="103"/>
      <c r="ANH33" s="103"/>
      <c r="ANI33" s="103"/>
      <c r="ANJ33" s="103"/>
      <c r="ANK33" s="103"/>
      <c r="ANL33" s="103"/>
      <c r="ANM33" s="103"/>
      <c r="ANN33" s="103"/>
      <c r="ANO33" s="103"/>
      <c r="ANP33" s="103"/>
      <c r="ANQ33" s="103"/>
      <c r="ANR33" s="103"/>
      <c r="ANS33" s="103"/>
      <c r="ANT33" s="103"/>
      <c r="ANU33" s="103"/>
      <c r="ANV33" s="103"/>
      <c r="ANW33" s="103"/>
      <c r="ANX33" s="103"/>
      <c r="ANY33" s="103"/>
      <c r="ANZ33" s="103"/>
      <c r="AOA33" s="103"/>
      <c r="AOB33" s="103"/>
      <c r="AOC33" s="103"/>
      <c r="AOD33" s="103"/>
      <c r="AOE33" s="103"/>
      <c r="AOF33" s="103"/>
      <c r="AOG33" s="103"/>
      <c r="AOH33" s="103"/>
      <c r="AOI33" s="103"/>
      <c r="AOJ33" s="103"/>
      <c r="AOK33" s="103"/>
      <c r="AOL33" s="103"/>
      <c r="AOM33" s="103"/>
      <c r="AON33" s="103"/>
      <c r="AOO33" s="103"/>
      <c r="AOP33" s="103"/>
      <c r="AOQ33" s="103"/>
      <c r="AOR33" s="103"/>
      <c r="AOS33" s="103"/>
      <c r="AOT33" s="103"/>
      <c r="AOU33" s="103"/>
      <c r="AOV33" s="103"/>
      <c r="AOW33" s="103"/>
      <c r="AOX33" s="103"/>
      <c r="AOY33" s="103"/>
      <c r="AOZ33" s="103"/>
      <c r="APA33" s="103"/>
      <c r="APB33" s="103"/>
      <c r="APC33" s="103"/>
      <c r="APD33" s="103"/>
      <c r="APE33" s="103"/>
      <c r="APF33" s="103"/>
      <c r="APG33" s="103"/>
      <c r="APH33" s="103"/>
      <c r="API33" s="103"/>
      <c r="APJ33" s="103"/>
      <c r="APK33" s="103"/>
      <c r="APL33" s="103"/>
      <c r="APM33" s="103"/>
      <c r="APN33" s="103"/>
      <c r="APO33" s="103"/>
      <c r="APP33" s="103"/>
      <c r="APQ33" s="103"/>
      <c r="APR33" s="103"/>
      <c r="APS33" s="103"/>
      <c r="APT33" s="103"/>
      <c r="APU33" s="103"/>
      <c r="APV33" s="103"/>
      <c r="APW33" s="103"/>
      <c r="APX33" s="103"/>
      <c r="APY33" s="103"/>
      <c r="APZ33" s="103"/>
      <c r="AQA33" s="103"/>
      <c r="AQB33" s="103"/>
      <c r="AQC33" s="103"/>
      <c r="AQD33" s="103"/>
      <c r="AQE33" s="103"/>
      <c r="AQF33" s="103"/>
      <c r="AQG33" s="103"/>
      <c r="AQH33" s="103"/>
      <c r="AQI33" s="103"/>
      <c r="AQJ33" s="103"/>
      <c r="AQK33" s="103"/>
      <c r="AQL33" s="103"/>
      <c r="AQM33" s="103"/>
      <c r="AQN33" s="103"/>
      <c r="AQO33" s="103"/>
      <c r="AQP33" s="103"/>
      <c r="AQQ33" s="103"/>
      <c r="AQR33" s="103"/>
      <c r="AQS33" s="103"/>
      <c r="AQT33" s="103"/>
      <c r="AQU33" s="103"/>
      <c r="AQV33" s="103"/>
      <c r="AQW33" s="103"/>
      <c r="AQX33" s="103"/>
      <c r="AQY33" s="103"/>
      <c r="AQZ33" s="103"/>
      <c r="ARA33" s="103"/>
      <c r="ARB33" s="103"/>
      <c r="ARC33" s="103"/>
      <c r="ARD33" s="103"/>
      <c r="ARE33" s="103"/>
      <c r="ARF33" s="103"/>
      <c r="ARG33" s="103"/>
      <c r="ARH33" s="103"/>
      <c r="ARI33" s="103"/>
      <c r="ARJ33" s="103"/>
      <c r="ARK33" s="103"/>
      <c r="ARL33" s="103"/>
      <c r="ARM33" s="103"/>
      <c r="ARN33" s="103"/>
      <c r="ARO33" s="103"/>
      <c r="ARP33" s="103"/>
      <c r="ARQ33" s="103"/>
      <c r="ARR33" s="103"/>
      <c r="ARS33" s="103"/>
      <c r="ART33" s="103"/>
      <c r="ARU33" s="103"/>
      <c r="ARV33" s="103"/>
      <c r="ARW33" s="103"/>
      <c r="ARX33" s="103"/>
      <c r="ARY33" s="103"/>
      <c r="ARZ33" s="103"/>
      <c r="ASA33" s="103"/>
      <c r="ASB33" s="103"/>
      <c r="ASC33" s="103"/>
      <c r="ASD33" s="103"/>
      <c r="ASE33" s="103"/>
      <c r="ASF33" s="103"/>
      <c r="ASG33" s="103"/>
      <c r="ASH33" s="103"/>
      <c r="ASI33" s="103"/>
      <c r="ASJ33" s="103"/>
      <c r="ASK33" s="103"/>
      <c r="ASL33" s="103"/>
      <c r="ASM33" s="103"/>
      <c r="ASN33" s="103"/>
      <c r="ASO33" s="103"/>
      <c r="ASP33" s="103"/>
      <c r="ASQ33" s="103"/>
      <c r="ASR33" s="103"/>
      <c r="ASS33" s="103"/>
      <c r="AST33" s="103"/>
      <c r="ASU33" s="103"/>
      <c r="ASV33" s="103"/>
      <c r="ASW33" s="103"/>
      <c r="ASX33" s="103"/>
      <c r="ASY33" s="103"/>
      <c r="ASZ33" s="103"/>
      <c r="ATA33" s="103"/>
      <c r="ATB33" s="103"/>
      <c r="ATC33" s="103"/>
      <c r="ATD33" s="103"/>
      <c r="ATE33" s="103"/>
      <c r="ATF33" s="103"/>
      <c r="ATG33" s="103"/>
      <c r="ATH33" s="103"/>
      <c r="ATI33" s="103"/>
      <c r="ATJ33" s="103"/>
      <c r="ATK33" s="103"/>
      <c r="ATL33" s="103"/>
      <c r="ATM33" s="103"/>
      <c r="ATN33" s="103"/>
      <c r="ATO33" s="103"/>
      <c r="ATP33" s="103"/>
      <c r="ATQ33" s="103"/>
      <c r="ATR33" s="103"/>
      <c r="ATS33" s="103"/>
      <c r="ATT33" s="103"/>
      <c r="ATU33" s="103"/>
      <c r="ATV33" s="103"/>
      <c r="ATW33" s="103"/>
      <c r="ATX33" s="103"/>
      <c r="ATY33" s="103"/>
      <c r="ATZ33" s="103"/>
      <c r="AUA33" s="103"/>
      <c r="AUB33" s="103"/>
      <c r="AUC33" s="103"/>
      <c r="AUD33" s="103"/>
      <c r="AUE33" s="103"/>
      <c r="AUF33" s="103"/>
      <c r="AUG33" s="103"/>
      <c r="AUH33" s="103"/>
      <c r="AUI33" s="103"/>
      <c r="AUJ33" s="103"/>
      <c r="AUK33" s="103"/>
      <c r="AUL33" s="103"/>
      <c r="AUM33" s="103"/>
      <c r="AUN33" s="103"/>
      <c r="AUO33" s="103"/>
      <c r="AUP33" s="103"/>
      <c r="AUQ33" s="103"/>
      <c r="AUR33" s="103"/>
      <c r="AUS33" s="103"/>
      <c r="AUT33" s="103"/>
      <c r="AUU33" s="103"/>
      <c r="AUV33" s="103"/>
      <c r="AUW33" s="103"/>
      <c r="AUX33" s="103"/>
      <c r="AUY33" s="103"/>
      <c r="AUZ33" s="103"/>
      <c r="AVA33" s="103"/>
      <c r="AVB33" s="103"/>
      <c r="AVC33" s="103"/>
      <c r="AVD33" s="103"/>
      <c r="AVE33" s="103"/>
      <c r="AVF33" s="103"/>
      <c r="AVG33" s="103"/>
      <c r="AVH33" s="103"/>
      <c r="AVI33" s="103"/>
      <c r="AVJ33" s="103"/>
      <c r="AVK33" s="103"/>
      <c r="AVL33" s="103"/>
      <c r="AVM33" s="103"/>
      <c r="AVN33" s="103"/>
      <c r="AVO33" s="103"/>
      <c r="AVP33" s="103"/>
      <c r="AVQ33" s="103"/>
      <c r="AVR33" s="103"/>
      <c r="AVS33" s="103"/>
      <c r="AVT33" s="103"/>
      <c r="AVU33" s="103"/>
      <c r="AVV33" s="103"/>
      <c r="AVW33" s="103"/>
      <c r="AVX33" s="103"/>
      <c r="AVY33" s="103"/>
      <c r="AVZ33" s="103"/>
      <c r="AWA33" s="103"/>
      <c r="AWB33" s="103"/>
      <c r="AWC33" s="103"/>
      <c r="AWD33" s="103"/>
      <c r="AWE33" s="103"/>
      <c r="AWF33" s="103"/>
      <c r="AWG33" s="103"/>
      <c r="AWH33" s="103"/>
      <c r="AWI33" s="103"/>
      <c r="AWJ33" s="103"/>
      <c r="AWK33" s="103"/>
      <c r="AWL33" s="103"/>
      <c r="AWM33" s="103"/>
      <c r="AWN33" s="103"/>
      <c r="AWO33" s="103"/>
      <c r="AWP33" s="103"/>
      <c r="AWQ33" s="103"/>
      <c r="AWR33" s="103"/>
      <c r="AWS33" s="103"/>
      <c r="AWT33" s="103"/>
      <c r="AWU33" s="103"/>
      <c r="AWV33" s="103"/>
      <c r="AWW33" s="103"/>
      <c r="AWX33" s="103"/>
      <c r="AWY33" s="103"/>
      <c r="AWZ33" s="103"/>
      <c r="AXA33" s="103"/>
      <c r="AXB33" s="103"/>
      <c r="AXC33" s="103"/>
      <c r="AXD33" s="103"/>
      <c r="AXE33" s="103"/>
      <c r="AXF33" s="103"/>
      <c r="AXG33" s="103"/>
      <c r="AXH33" s="103"/>
      <c r="AXI33" s="103"/>
      <c r="AXJ33" s="103"/>
      <c r="AXK33" s="103"/>
      <c r="AXL33" s="103"/>
      <c r="AXM33" s="103"/>
      <c r="AXN33" s="103"/>
      <c r="AXO33" s="103"/>
      <c r="AXP33" s="103"/>
      <c r="AXQ33" s="103"/>
      <c r="AXR33" s="103"/>
      <c r="AXS33" s="103"/>
      <c r="AXT33" s="103"/>
      <c r="AXU33" s="103"/>
      <c r="AXV33" s="103"/>
      <c r="AXW33" s="103"/>
      <c r="AXX33" s="103"/>
      <c r="AXY33" s="103"/>
      <c r="AXZ33" s="103"/>
      <c r="AYA33" s="103"/>
      <c r="AYB33" s="103"/>
      <c r="AYC33" s="103"/>
      <c r="AYD33" s="103"/>
      <c r="AYE33" s="103"/>
      <c r="AYF33" s="103"/>
      <c r="AYG33" s="103"/>
      <c r="AYH33" s="103"/>
      <c r="AYI33" s="103"/>
      <c r="AYJ33" s="103"/>
      <c r="AYK33" s="103"/>
      <c r="AYL33" s="103"/>
      <c r="AYM33" s="103"/>
      <c r="AYN33" s="103"/>
      <c r="AYO33" s="103"/>
      <c r="AYP33" s="103"/>
      <c r="AYQ33" s="103"/>
      <c r="AYR33" s="103"/>
      <c r="AYS33" s="103"/>
      <c r="AYT33" s="103"/>
      <c r="AYU33" s="103"/>
      <c r="AYV33" s="103"/>
      <c r="AYW33" s="103"/>
      <c r="AYX33" s="103"/>
      <c r="AYY33" s="103"/>
      <c r="AYZ33" s="103"/>
      <c r="AZA33" s="103"/>
      <c r="AZB33" s="103"/>
      <c r="AZC33" s="103"/>
      <c r="AZD33" s="103"/>
      <c r="AZE33" s="103"/>
      <c r="AZF33" s="103"/>
      <c r="AZG33" s="103"/>
      <c r="AZH33" s="103"/>
      <c r="AZI33" s="103"/>
      <c r="AZJ33" s="103"/>
      <c r="AZK33" s="103"/>
      <c r="AZL33" s="103"/>
      <c r="AZM33" s="103"/>
      <c r="AZN33" s="103"/>
      <c r="AZO33" s="103"/>
      <c r="AZP33" s="103"/>
      <c r="AZQ33" s="103"/>
      <c r="AZR33" s="103"/>
      <c r="AZS33" s="103"/>
      <c r="AZT33" s="103"/>
      <c r="AZU33" s="103"/>
      <c r="AZV33" s="103"/>
      <c r="AZW33" s="103"/>
      <c r="AZX33" s="103"/>
      <c r="AZY33" s="103"/>
      <c r="AZZ33" s="103"/>
      <c r="BAA33" s="103"/>
      <c r="BAB33" s="103"/>
      <c r="BAC33" s="103"/>
      <c r="BAD33" s="103"/>
      <c r="BAE33" s="103"/>
      <c r="BAF33" s="103"/>
      <c r="BAG33" s="103"/>
      <c r="BAH33" s="103"/>
      <c r="BAI33" s="103"/>
      <c r="BAJ33" s="103"/>
      <c r="BAK33" s="103"/>
      <c r="BAL33" s="103"/>
      <c r="BAM33" s="103"/>
      <c r="BAN33" s="103"/>
      <c r="BAO33" s="103"/>
      <c r="BAP33" s="103"/>
      <c r="BAQ33" s="103"/>
      <c r="BAR33" s="103"/>
      <c r="BAS33" s="103"/>
      <c r="BAT33" s="103"/>
      <c r="BAU33" s="103"/>
      <c r="BAV33" s="103"/>
      <c r="BAW33" s="103"/>
      <c r="BAX33" s="103"/>
      <c r="BAY33" s="103"/>
      <c r="BAZ33" s="103"/>
      <c r="BBA33" s="103"/>
      <c r="BBB33" s="103"/>
      <c r="BBC33" s="103"/>
      <c r="BBD33" s="103"/>
      <c r="BBE33" s="103"/>
      <c r="BBF33" s="103"/>
      <c r="BBG33" s="103"/>
      <c r="BBH33" s="103"/>
      <c r="BBI33" s="103"/>
      <c r="BBJ33" s="103"/>
      <c r="BBK33" s="103"/>
      <c r="BBL33" s="103"/>
      <c r="BBM33" s="103"/>
      <c r="BBN33" s="103"/>
      <c r="BBO33" s="103"/>
      <c r="BBP33" s="103"/>
      <c r="BBQ33" s="103"/>
      <c r="BBR33" s="103"/>
      <c r="BBS33" s="103"/>
      <c r="BBT33" s="103"/>
      <c r="BBU33" s="103"/>
      <c r="BBV33" s="103"/>
      <c r="BBW33" s="103"/>
      <c r="BBX33" s="103"/>
      <c r="BBY33" s="103"/>
      <c r="BBZ33" s="103"/>
      <c r="BCA33" s="103"/>
      <c r="BCB33" s="103"/>
      <c r="BCC33" s="103"/>
      <c r="BCD33" s="103"/>
      <c r="BCE33" s="103"/>
      <c r="BCF33" s="103"/>
      <c r="BCG33" s="103"/>
      <c r="BCH33" s="103"/>
      <c r="BCI33" s="103"/>
      <c r="BCJ33" s="103"/>
      <c r="BCK33" s="103"/>
      <c r="BCL33" s="103"/>
      <c r="BCM33" s="103"/>
      <c r="BCN33" s="103"/>
      <c r="BCO33" s="103"/>
      <c r="BCP33" s="103"/>
      <c r="BCQ33" s="103"/>
      <c r="BCR33" s="103"/>
      <c r="BCS33" s="103"/>
      <c r="BCT33" s="103"/>
      <c r="BCU33" s="103"/>
      <c r="BCV33" s="103"/>
      <c r="BCW33" s="103"/>
      <c r="BCX33" s="103"/>
      <c r="BCY33" s="103"/>
      <c r="BCZ33" s="103"/>
      <c r="BDA33" s="103"/>
      <c r="BDB33" s="103"/>
      <c r="BDC33" s="103"/>
      <c r="BDD33" s="103"/>
      <c r="BDE33" s="103"/>
      <c r="BDF33" s="103"/>
      <c r="BDG33" s="103"/>
      <c r="BDH33" s="103"/>
      <c r="BDI33" s="103"/>
      <c r="BDJ33" s="103"/>
      <c r="BDK33" s="103"/>
      <c r="BDL33" s="103"/>
      <c r="BDM33" s="103"/>
      <c r="BDN33" s="103"/>
      <c r="BDO33" s="103"/>
      <c r="BDP33" s="103"/>
      <c r="BDQ33" s="103"/>
      <c r="BDR33" s="103"/>
      <c r="BDS33" s="103"/>
      <c r="BDT33" s="103"/>
      <c r="BDU33" s="103"/>
      <c r="BDV33" s="103"/>
      <c r="BDW33" s="103"/>
      <c r="BDX33" s="103"/>
      <c r="BDY33" s="103"/>
      <c r="BDZ33" s="103"/>
      <c r="BEA33" s="103"/>
      <c r="BEB33" s="103"/>
      <c r="BEC33" s="103"/>
      <c r="BED33" s="103"/>
      <c r="BEE33" s="103"/>
      <c r="BEF33" s="103"/>
      <c r="BEG33" s="103"/>
      <c r="BEH33" s="103"/>
      <c r="BEI33" s="103"/>
      <c r="BEJ33" s="103"/>
      <c r="BEK33" s="103"/>
      <c r="BEL33" s="103"/>
      <c r="BEM33" s="103"/>
      <c r="BEN33" s="103"/>
      <c r="BEO33" s="103"/>
      <c r="BEP33" s="103"/>
      <c r="BEQ33" s="103"/>
      <c r="BER33" s="103"/>
      <c r="BES33" s="103"/>
      <c r="BET33" s="103"/>
      <c r="BEU33" s="103"/>
      <c r="BEV33" s="103"/>
      <c r="BEW33" s="103"/>
      <c r="BEX33" s="103"/>
      <c r="BEY33" s="103"/>
      <c r="BEZ33" s="103"/>
      <c r="BFA33" s="103"/>
      <c r="BFB33" s="103"/>
      <c r="BFC33" s="103"/>
      <c r="BFD33" s="103"/>
      <c r="BFE33" s="103"/>
      <c r="BFF33" s="103"/>
      <c r="BFG33" s="103"/>
      <c r="BFH33" s="103"/>
      <c r="BFI33" s="103"/>
      <c r="BFJ33" s="103"/>
      <c r="BFK33" s="103"/>
      <c r="BFL33" s="103"/>
      <c r="BFM33" s="103"/>
      <c r="BFN33" s="103"/>
      <c r="BFO33" s="103"/>
      <c r="BFP33" s="103"/>
      <c r="BFQ33" s="103"/>
      <c r="BFR33" s="103"/>
      <c r="BFS33" s="103"/>
      <c r="BFT33" s="103"/>
      <c r="BFU33" s="103"/>
      <c r="BFV33" s="103"/>
      <c r="BFW33" s="103"/>
      <c r="BFX33" s="103"/>
      <c r="BFY33" s="103"/>
      <c r="BFZ33" s="103"/>
      <c r="BGA33" s="103"/>
      <c r="BGB33" s="103"/>
      <c r="BGC33" s="103"/>
      <c r="BGD33" s="103"/>
      <c r="BGE33" s="103"/>
      <c r="BGF33" s="103"/>
      <c r="BGG33" s="103"/>
      <c r="BGH33" s="103"/>
      <c r="BGI33" s="103"/>
      <c r="BGJ33" s="103"/>
      <c r="BGK33" s="103"/>
      <c r="BGL33" s="103"/>
      <c r="BGM33" s="103"/>
      <c r="BGN33" s="103"/>
      <c r="BGO33" s="103"/>
      <c r="BGP33" s="103"/>
      <c r="BGQ33" s="103"/>
      <c r="BGR33" s="103"/>
      <c r="BGS33" s="103"/>
      <c r="BGT33" s="103"/>
      <c r="BGU33" s="103"/>
      <c r="BGV33" s="103"/>
      <c r="BGW33" s="103"/>
      <c r="BGX33" s="103"/>
      <c r="BGY33" s="103"/>
      <c r="BGZ33" s="103"/>
      <c r="BHA33" s="103"/>
      <c r="BHB33" s="103"/>
      <c r="BHC33" s="103"/>
      <c r="BHD33" s="103"/>
      <c r="BHE33" s="103"/>
      <c r="BHF33" s="103"/>
      <c r="BHG33" s="103"/>
      <c r="BHH33" s="103"/>
      <c r="BHI33" s="103"/>
      <c r="BHJ33" s="103"/>
      <c r="BHK33" s="103"/>
      <c r="BHL33" s="103"/>
      <c r="BHM33" s="103"/>
      <c r="BHN33" s="103"/>
      <c r="BHO33" s="103"/>
      <c r="BHP33" s="103"/>
      <c r="BHQ33" s="103"/>
      <c r="BHR33" s="103"/>
      <c r="BHS33" s="103"/>
      <c r="BHT33" s="103"/>
      <c r="BHU33" s="103"/>
      <c r="BHV33" s="103"/>
      <c r="BHW33" s="103"/>
      <c r="BHX33" s="103"/>
      <c r="BHY33" s="103"/>
      <c r="BHZ33" s="103"/>
      <c r="BIA33" s="103"/>
      <c r="BIB33" s="103"/>
      <c r="BIC33" s="103"/>
      <c r="BID33" s="103"/>
      <c r="BIE33" s="103"/>
      <c r="BIF33" s="103"/>
      <c r="BIG33" s="103"/>
      <c r="BIH33" s="103"/>
      <c r="BII33" s="103"/>
      <c r="BIJ33" s="103"/>
      <c r="BIK33" s="103"/>
      <c r="BIL33" s="103"/>
      <c r="BIM33" s="103"/>
      <c r="BIN33" s="103"/>
      <c r="BIO33" s="103"/>
      <c r="BIP33" s="103"/>
      <c r="BIQ33" s="103"/>
      <c r="BIR33" s="103"/>
      <c r="BIS33" s="103"/>
      <c r="BIT33" s="103"/>
      <c r="BIU33" s="103"/>
      <c r="BIV33" s="103"/>
      <c r="BIW33" s="103"/>
      <c r="BIX33" s="103"/>
      <c r="BIY33" s="103"/>
      <c r="BIZ33" s="103"/>
      <c r="BJA33" s="103"/>
      <c r="BJB33" s="103"/>
      <c r="BJC33" s="103"/>
      <c r="BJD33" s="103"/>
      <c r="BJE33" s="103"/>
      <c r="BJF33" s="103"/>
      <c r="BJG33" s="103"/>
      <c r="BJH33" s="103"/>
      <c r="BJI33" s="103"/>
      <c r="BJJ33" s="103"/>
      <c r="BJK33" s="103"/>
      <c r="BJL33" s="103"/>
      <c r="BJM33" s="103"/>
      <c r="BJN33" s="103"/>
      <c r="BJO33" s="103"/>
      <c r="BJP33" s="103"/>
      <c r="BJQ33" s="103"/>
      <c r="BJR33" s="103"/>
      <c r="BJS33" s="103"/>
      <c r="BJT33" s="103"/>
      <c r="BJU33" s="103"/>
      <c r="BJV33" s="103"/>
      <c r="BJW33" s="103"/>
      <c r="BJX33" s="103"/>
      <c r="BJY33" s="103"/>
      <c r="BJZ33" s="103"/>
      <c r="BKA33" s="103"/>
      <c r="BKB33" s="103"/>
      <c r="BKC33" s="103"/>
      <c r="BKD33" s="103"/>
      <c r="BKE33" s="103"/>
      <c r="BKF33" s="103"/>
      <c r="BKG33" s="103"/>
      <c r="BKH33" s="103"/>
      <c r="BKI33" s="103"/>
      <c r="BKJ33" s="103"/>
      <c r="BKK33" s="103"/>
      <c r="BKL33" s="103"/>
      <c r="BKM33" s="103"/>
      <c r="BKN33" s="103"/>
      <c r="BKO33" s="103"/>
      <c r="BKP33" s="103"/>
      <c r="BKQ33" s="103"/>
      <c r="BKR33" s="103"/>
      <c r="BKS33" s="103"/>
      <c r="BKT33" s="103"/>
      <c r="BKU33" s="103"/>
      <c r="BKV33" s="103"/>
      <c r="BKW33" s="103"/>
      <c r="BKX33" s="103"/>
      <c r="BKY33" s="103"/>
      <c r="BKZ33" s="103"/>
      <c r="BLA33" s="103"/>
      <c r="BLB33" s="103"/>
      <c r="BLC33" s="103"/>
      <c r="BLD33" s="103"/>
      <c r="BLE33" s="103"/>
      <c r="BLF33" s="103"/>
      <c r="BLG33" s="103"/>
      <c r="BLH33" s="103"/>
      <c r="BLI33" s="103"/>
      <c r="BLJ33" s="103"/>
      <c r="BLK33" s="103"/>
      <c r="BLL33" s="103"/>
      <c r="BLM33" s="103"/>
      <c r="BLN33" s="103"/>
      <c r="BLO33" s="103"/>
      <c r="BLP33" s="103"/>
      <c r="BLQ33" s="103"/>
      <c r="BLR33" s="103"/>
      <c r="BLS33" s="103"/>
      <c r="BLT33" s="103"/>
      <c r="BLU33" s="103"/>
      <c r="BLV33" s="103"/>
      <c r="BLW33" s="103"/>
      <c r="BLX33" s="103"/>
      <c r="BLY33" s="103"/>
      <c r="BLZ33" s="103"/>
      <c r="BMA33" s="103"/>
      <c r="BMB33" s="103"/>
      <c r="BMC33" s="103"/>
      <c r="BMD33" s="103"/>
      <c r="BME33" s="103"/>
      <c r="BMF33" s="103"/>
      <c r="BMG33" s="103"/>
      <c r="BMH33" s="103"/>
      <c r="BMI33" s="103"/>
      <c r="BMJ33" s="103"/>
      <c r="BMK33" s="103"/>
      <c r="BML33" s="103"/>
      <c r="BMM33" s="103"/>
      <c r="BMN33" s="103"/>
      <c r="BMO33" s="103"/>
      <c r="BMP33" s="103"/>
      <c r="BMQ33" s="103"/>
      <c r="BMR33" s="103"/>
      <c r="BMS33" s="103"/>
      <c r="BMT33" s="103"/>
      <c r="BMU33" s="103"/>
      <c r="BMV33" s="103"/>
      <c r="BMW33" s="103"/>
      <c r="BMX33" s="103"/>
      <c r="BMY33" s="103"/>
      <c r="BMZ33" s="103"/>
      <c r="BNA33" s="103"/>
      <c r="BNB33" s="103"/>
      <c r="BNC33" s="103"/>
      <c r="BND33" s="103"/>
      <c r="BNE33" s="103"/>
      <c r="BNF33" s="103"/>
      <c r="BNG33" s="103"/>
      <c r="BNH33" s="103"/>
      <c r="BNI33" s="103"/>
      <c r="BNJ33" s="103"/>
      <c r="BNK33" s="103"/>
      <c r="BNL33" s="103"/>
      <c r="BNM33" s="103"/>
      <c r="BNN33" s="103"/>
      <c r="BNO33" s="103"/>
      <c r="BNP33" s="103"/>
      <c r="BNQ33" s="103"/>
      <c r="BNR33" s="103"/>
      <c r="BNS33" s="103"/>
      <c r="BNT33" s="103"/>
      <c r="BNU33" s="103"/>
      <c r="BNV33" s="103"/>
      <c r="BNW33" s="103"/>
      <c r="BNX33" s="103"/>
      <c r="BNY33" s="103"/>
      <c r="BNZ33" s="103"/>
      <c r="BOA33" s="103"/>
      <c r="BOB33" s="103"/>
      <c r="BOC33" s="103"/>
      <c r="BOD33" s="103"/>
      <c r="BOE33" s="103"/>
      <c r="BOF33" s="103"/>
      <c r="BOG33" s="103"/>
      <c r="BOH33" s="103"/>
      <c r="BOI33" s="103"/>
      <c r="BOJ33" s="103"/>
      <c r="BOK33" s="103"/>
      <c r="BOL33" s="103"/>
      <c r="BOM33" s="103"/>
      <c r="BON33" s="103"/>
      <c r="BOO33" s="103"/>
      <c r="BOP33" s="103"/>
      <c r="BOQ33" s="103"/>
      <c r="BOR33" s="103"/>
      <c r="BOS33" s="103"/>
      <c r="BOT33" s="103"/>
      <c r="BOU33" s="103"/>
      <c r="BOV33" s="103"/>
      <c r="BOW33" s="103"/>
      <c r="BOX33" s="103"/>
      <c r="BOY33" s="103"/>
      <c r="BOZ33" s="103"/>
      <c r="BPA33" s="103"/>
      <c r="BPB33" s="103"/>
      <c r="BPC33" s="103"/>
      <c r="BPD33" s="103"/>
      <c r="BPE33" s="103"/>
      <c r="BPF33" s="103"/>
      <c r="BPG33" s="103"/>
      <c r="BPH33" s="103"/>
      <c r="BPI33" s="103"/>
      <c r="BPJ33" s="103"/>
      <c r="BPK33" s="103"/>
      <c r="BPL33" s="103"/>
      <c r="BPM33" s="103"/>
      <c r="BPN33" s="103"/>
      <c r="BPO33" s="103"/>
      <c r="BPP33" s="103"/>
      <c r="BPQ33" s="103"/>
      <c r="BPR33" s="103"/>
      <c r="BPS33" s="103"/>
      <c r="BPT33" s="103"/>
      <c r="BPU33" s="103"/>
      <c r="BPV33" s="103"/>
      <c r="BPW33" s="103"/>
      <c r="BPX33" s="103"/>
      <c r="BPY33" s="103"/>
      <c r="BPZ33" s="103"/>
      <c r="BQA33" s="103"/>
      <c r="BQB33" s="103"/>
      <c r="BQC33" s="103"/>
      <c r="BQD33" s="103"/>
      <c r="BQE33" s="103"/>
      <c r="BQF33" s="103"/>
      <c r="BQG33" s="103"/>
      <c r="BQH33" s="103"/>
      <c r="BQI33" s="103"/>
      <c r="BQJ33" s="103"/>
      <c r="BQK33" s="103"/>
      <c r="BQL33" s="103"/>
      <c r="BQM33" s="103"/>
      <c r="BQN33" s="103"/>
      <c r="BQO33" s="103"/>
      <c r="BQP33" s="103"/>
      <c r="BQQ33" s="103"/>
      <c r="BQR33" s="103"/>
      <c r="BQS33" s="103"/>
      <c r="BQT33" s="103"/>
      <c r="BQU33" s="103"/>
      <c r="BQV33" s="103"/>
      <c r="BQW33" s="103"/>
      <c r="BQX33" s="103"/>
      <c r="BQY33" s="103"/>
      <c r="BQZ33" s="103"/>
      <c r="BRA33" s="103"/>
      <c r="BRB33" s="103"/>
      <c r="BRC33" s="103"/>
      <c r="BRD33" s="103"/>
      <c r="BRE33" s="103"/>
      <c r="BRF33" s="103"/>
      <c r="BRG33" s="103"/>
      <c r="BRH33" s="103"/>
      <c r="BRI33" s="103"/>
      <c r="BRJ33" s="103"/>
      <c r="BRK33" s="103"/>
      <c r="BRL33" s="103"/>
      <c r="BRM33" s="103"/>
      <c r="BRN33" s="103"/>
      <c r="BRO33" s="103"/>
      <c r="BRP33" s="103"/>
      <c r="BRQ33" s="103"/>
      <c r="BRR33" s="103"/>
      <c r="BRS33" s="103"/>
      <c r="BRT33" s="103"/>
      <c r="BRU33" s="103"/>
      <c r="BRV33" s="103"/>
      <c r="BRW33" s="103"/>
      <c r="BRX33" s="103"/>
      <c r="BRY33" s="103"/>
      <c r="BRZ33" s="103"/>
      <c r="BSA33" s="103"/>
      <c r="BSB33" s="103"/>
      <c r="BSC33" s="103"/>
      <c r="BSD33" s="103"/>
      <c r="BSE33" s="103"/>
      <c r="BSF33" s="103"/>
      <c r="BSG33" s="103"/>
      <c r="BSH33" s="103"/>
      <c r="BSI33" s="103"/>
      <c r="BSJ33" s="103"/>
      <c r="BSK33" s="103"/>
      <c r="BSL33" s="103"/>
      <c r="BSM33" s="103"/>
      <c r="BSN33" s="103"/>
      <c r="BSO33" s="103"/>
      <c r="BSP33" s="103"/>
      <c r="BSQ33" s="103"/>
      <c r="BSR33" s="103"/>
      <c r="BSS33" s="103"/>
      <c r="BST33" s="103"/>
      <c r="BSU33" s="103"/>
      <c r="BSV33" s="103"/>
      <c r="BSW33" s="103"/>
      <c r="BSX33" s="103"/>
      <c r="BSY33" s="103"/>
      <c r="BSZ33" s="103"/>
      <c r="BTA33" s="103"/>
      <c r="BTB33" s="103"/>
      <c r="BTC33" s="103"/>
      <c r="BTD33" s="103"/>
      <c r="BTE33" s="103"/>
      <c r="BTF33" s="103"/>
      <c r="BTG33" s="103"/>
      <c r="BTH33" s="103"/>
      <c r="BTI33" s="103"/>
      <c r="BTJ33" s="103"/>
      <c r="BTK33" s="103"/>
      <c r="BTL33" s="103"/>
      <c r="BTM33" s="103"/>
      <c r="BTN33" s="103"/>
      <c r="BTO33" s="103"/>
      <c r="BTP33" s="103"/>
      <c r="BTQ33" s="103"/>
      <c r="BTR33" s="103"/>
      <c r="BTS33" s="103"/>
      <c r="BTT33" s="103"/>
      <c r="BTU33" s="103"/>
      <c r="BTV33" s="103"/>
      <c r="BTW33" s="103"/>
      <c r="BTX33" s="103"/>
      <c r="BTY33" s="103"/>
      <c r="BTZ33" s="103"/>
      <c r="BUA33" s="103"/>
      <c r="BUB33" s="103"/>
      <c r="BUC33" s="103"/>
      <c r="BUD33" s="103"/>
      <c r="BUE33" s="103"/>
      <c r="BUF33" s="103"/>
      <c r="BUG33" s="103"/>
      <c r="BUH33" s="103"/>
      <c r="BUI33" s="103"/>
      <c r="BUJ33" s="103"/>
      <c r="BUK33" s="103"/>
      <c r="BUL33" s="103"/>
      <c r="BUM33" s="103"/>
      <c r="BUN33" s="103"/>
      <c r="BUO33" s="103"/>
      <c r="BUP33" s="103"/>
      <c r="BUQ33" s="103"/>
      <c r="BUR33" s="103"/>
      <c r="BUS33" s="103"/>
      <c r="BUT33" s="103"/>
      <c r="BUU33" s="103"/>
      <c r="BUV33" s="103"/>
      <c r="BUW33" s="103"/>
      <c r="BUX33" s="103"/>
      <c r="BUY33" s="103"/>
      <c r="BUZ33" s="103"/>
      <c r="BVA33" s="103"/>
      <c r="BVB33" s="103"/>
      <c r="BVC33" s="103"/>
      <c r="BVD33" s="103"/>
      <c r="BVE33" s="103"/>
      <c r="BVF33" s="103"/>
      <c r="BVG33" s="103"/>
      <c r="BVH33" s="103"/>
      <c r="BVI33" s="103"/>
      <c r="BVJ33" s="103"/>
      <c r="BVK33" s="103"/>
      <c r="BVL33" s="103"/>
      <c r="BVM33" s="103"/>
      <c r="BVN33" s="103"/>
      <c r="BVO33" s="103"/>
      <c r="BVP33" s="103"/>
      <c r="BVQ33" s="103"/>
      <c r="BVR33" s="103"/>
      <c r="BVS33" s="103"/>
      <c r="BVT33" s="103"/>
      <c r="BVU33" s="103"/>
      <c r="BVV33" s="103"/>
      <c r="BVW33" s="103"/>
      <c r="BVX33" s="103"/>
      <c r="BVY33" s="103"/>
      <c r="BVZ33" s="103"/>
      <c r="BWA33" s="103"/>
      <c r="BWB33" s="103"/>
      <c r="BWC33" s="103"/>
      <c r="BWD33" s="103"/>
      <c r="BWE33" s="103"/>
      <c r="BWF33" s="103"/>
      <c r="BWG33" s="103"/>
      <c r="BWH33" s="103"/>
      <c r="BWI33" s="103"/>
      <c r="BWJ33" s="103"/>
      <c r="BWK33" s="103"/>
      <c r="BWL33" s="103"/>
      <c r="BWM33" s="103"/>
      <c r="BWN33" s="103"/>
      <c r="BWO33" s="103"/>
      <c r="BWP33" s="103"/>
      <c r="BWQ33" s="103"/>
      <c r="BWR33" s="103"/>
      <c r="BWS33" s="103"/>
      <c r="BWT33" s="103"/>
      <c r="BWU33" s="103"/>
      <c r="BWV33" s="103"/>
      <c r="BWW33" s="103"/>
      <c r="BWX33" s="103"/>
      <c r="BWY33" s="103"/>
      <c r="BWZ33" s="103"/>
      <c r="BXA33" s="103"/>
      <c r="BXB33" s="103"/>
      <c r="BXC33" s="103"/>
      <c r="BXD33" s="103"/>
      <c r="BXE33" s="103"/>
      <c r="BXF33" s="103"/>
      <c r="BXG33" s="103"/>
      <c r="BXH33" s="103"/>
      <c r="BXI33" s="103"/>
      <c r="BXJ33" s="103"/>
      <c r="BXK33" s="103"/>
      <c r="BXL33" s="103"/>
      <c r="BXM33" s="103"/>
      <c r="BXN33" s="103"/>
      <c r="BXO33" s="103"/>
      <c r="BXP33" s="103"/>
      <c r="BXQ33" s="103"/>
      <c r="BXR33" s="103"/>
      <c r="BXS33" s="103"/>
      <c r="BXT33" s="103"/>
      <c r="BXU33" s="103"/>
      <c r="BXV33" s="103"/>
      <c r="BXW33" s="103"/>
      <c r="BXX33" s="103"/>
      <c r="BXY33" s="103"/>
      <c r="BXZ33" s="103"/>
      <c r="BYA33" s="103"/>
      <c r="BYB33" s="103"/>
      <c r="BYC33" s="103"/>
      <c r="BYD33" s="103"/>
      <c r="BYE33" s="103"/>
      <c r="BYF33" s="103"/>
      <c r="BYG33" s="103"/>
      <c r="BYH33" s="103"/>
      <c r="BYI33" s="103"/>
      <c r="BYJ33" s="103"/>
      <c r="BYK33" s="103"/>
      <c r="BYL33" s="103"/>
      <c r="BYM33" s="103"/>
      <c r="BYN33" s="103"/>
      <c r="BYO33" s="103"/>
      <c r="BYP33" s="103"/>
      <c r="BYQ33" s="103"/>
      <c r="BYR33" s="103"/>
      <c r="BYS33" s="103"/>
      <c r="BYT33" s="103"/>
      <c r="BYU33" s="103"/>
      <c r="BYV33" s="103"/>
      <c r="BYW33" s="103"/>
      <c r="BYX33" s="103"/>
      <c r="BYY33" s="103"/>
      <c r="BYZ33" s="103"/>
      <c r="BZA33" s="103"/>
      <c r="BZB33" s="103"/>
      <c r="BZC33" s="103"/>
      <c r="BZD33" s="103"/>
      <c r="BZE33" s="103"/>
      <c r="BZF33" s="103"/>
      <c r="BZG33" s="103"/>
      <c r="BZH33" s="103"/>
      <c r="BZI33" s="103"/>
      <c r="BZJ33" s="103"/>
      <c r="BZK33" s="103"/>
      <c r="BZL33" s="103"/>
      <c r="BZM33" s="103"/>
      <c r="BZN33" s="103"/>
      <c r="BZO33" s="103"/>
      <c r="BZP33" s="103"/>
      <c r="BZQ33" s="103"/>
      <c r="BZR33" s="103"/>
      <c r="BZS33" s="103"/>
      <c r="BZT33" s="103"/>
      <c r="BZU33" s="103"/>
      <c r="BZV33" s="103"/>
      <c r="BZW33" s="103"/>
      <c r="BZX33" s="103"/>
      <c r="BZY33" s="103"/>
      <c r="BZZ33" s="103"/>
      <c r="CAA33" s="103"/>
      <c r="CAB33" s="103"/>
      <c r="CAC33" s="103"/>
      <c r="CAD33" s="103"/>
      <c r="CAE33" s="103"/>
      <c r="CAF33" s="103"/>
      <c r="CAG33" s="103"/>
      <c r="CAH33" s="103"/>
      <c r="CAI33" s="103"/>
      <c r="CAJ33" s="103"/>
      <c r="CAK33" s="103"/>
      <c r="CAL33" s="103"/>
      <c r="CAM33" s="103"/>
      <c r="CAN33" s="103"/>
      <c r="CAO33" s="103"/>
      <c r="CAP33" s="103"/>
      <c r="CAQ33" s="103"/>
      <c r="CAR33" s="103"/>
      <c r="CAS33" s="103"/>
      <c r="CAT33" s="103"/>
      <c r="CAU33" s="103"/>
      <c r="CAV33" s="103"/>
      <c r="CAW33" s="103"/>
      <c r="CAX33" s="103"/>
      <c r="CAY33" s="103"/>
      <c r="CAZ33" s="103"/>
      <c r="CBA33" s="103"/>
      <c r="CBB33" s="103"/>
      <c r="CBC33" s="103"/>
      <c r="CBD33" s="103"/>
      <c r="CBE33" s="103"/>
      <c r="CBF33" s="103"/>
      <c r="CBG33" s="103"/>
      <c r="CBH33" s="103"/>
      <c r="CBI33" s="103"/>
      <c r="CBJ33" s="103"/>
      <c r="CBK33" s="103"/>
      <c r="CBL33" s="103"/>
      <c r="CBM33" s="103"/>
      <c r="CBN33" s="103"/>
      <c r="CBO33" s="103"/>
      <c r="CBP33" s="103"/>
      <c r="CBQ33" s="103"/>
      <c r="CBR33" s="103"/>
      <c r="CBS33" s="103"/>
      <c r="CBT33" s="103"/>
      <c r="CBU33" s="103"/>
      <c r="CBV33" s="103"/>
      <c r="CBW33" s="103"/>
      <c r="CBX33" s="103"/>
      <c r="CBY33" s="103"/>
      <c r="CBZ33" s="103"/>
      <c r="CCA33" s="103"/>
      <c r="CCB33" s="103"/>
      <c r="CCC33" s="103"/>
      <c r="CCD33" s="103"/>
      <c r="CCE33" s="103"/>
      <c r="CCF33" s="103"/>
      <c r="CCG33" s="103"/>
      <c r="CCH33" s="103"/>
      <c r="CCI33" s="103"/>
      <c r="CCJ33" s="103"/>
      <c r="CCK33" s="103"/>
      <c r="CCL33" s="103"/>
      <c r="CCM33" s="103"/>
      <c r="CCN33" s="103"/>
      <c r="CCO33" s="103"/>
      <c r="CCP33" s="103"/>
      <c r="CCQ33" s="103"/>
      <c r="CCR33" s="103"/>
      <c r="CCS33" s="103"/>
      <c r="CCT33" s="103"/>
      <c r="CCU33" s="103"/>
      <c r="CCV33" s="103"/>
      <c r="CCW33" s="103"/>
      <c r="CCX33" s="103"/>
      <c r="CCY33" s="103"/>
      <c r="CCZ33" s="103"/>
      <c r="CDA33" s="103"/>
      <c r="CDB33" s="103"/>
      <c r="CDC33" s="103"/>
      <c r="CDD33" s="103"/>
      <c r="CDE33" s="103"/>
      <c r="CDF33" s="103"/>
      <c r="CDG33" s="103"/>
      <c r="CDH33" s="103"/>
      <c r="CDI33" s="103"/>
      <c r="CDJ33" s="103"/>
      <c r="CDK33" s="103"/>
      <c r="CDL33" s="103"/>
      <c r="CDM33" s="103"/>
      <c r="CDN33" s="103"/>
      <c r="CDO33" s="103"/>
      <c r="CDP33" s="103"/>
      <c r="CDQ33" s="103"/>
      <c r="CDR33" s="103"/>
      <c r="CDS33" s="103"/>
      <c r="CDT33" s="103"/>
      <c r="CDU33" s="103"/>
      <c r="CDV33" s="103"/>
      <c r="CDW33" s="103"/>
      <c r="CDX33" s="103"/>
      <c r="CDY33" s="103"/>
      <c r="CDZ33" s="103"/>
      <c r="CEA33" s="103"/>
      <c r="CEB33" s="103"/>
      <c r="CEC33" s="103"/>
      <c r="CED33" s="103"/>
      <c r="CEE33" s="103"/>
      <c r="CEF33" s="103"/>
      <c r="CEG33" s="103"/>
      <c r="CEH33" s="103"/>
      <c r="CEI33" s="103"/>
      <c r="CEJ33" s="103"/>
      <c r="CEK33" s="103"/>
      <c r="CEL33" s="103"/>
      <c r="CEM33" s="103"/>
      <c r="CEN33" s="103"/>
      <c r="CEO33" s="103"/>
      <c r="CEP33" s="103"/>
      <c r="CEQ33" s="103"/>
      <c r="CER33" s="103"/>
      <c r="CES33" s="103"/>
      <c r="CET33" s="103"/>
      <c r="CEU33" s="103"/>
      <c r="CEV33" s="103"/>
      <c r="CEW33" s="103"/>
      <c r="CEX33" s="103"/>
      <c r="CEY33" s="103"/>
      <c r="CEZ33" s="103"/>
      <c r="CFA33" s="103"/>
      <c r="CFB33" s="103"/>
      <c r="CFC33" s="103"/>
      <c r="CFD33" s="103"/>
      <c r="CFE33" s="103"/>
      <c r="CFF33" s="103"/>
      <c r="CFG33" s="103"/>
      <c r="CFH33" s="103"/>
      <c r="CFI33" s="103"/>
      <c r="CFJ33" s="103"/>
      <c r="CFK33" s="103"/>
      <c r="CFL33" s="103"/>
      <c r="CFM33" s="103"/>
      <c r="CFN33" s="103"/>
      <c r="CFO33" s="103"/>
      <c r="CFP33" s="103"/>
      <c r="CFQ33" s="103"/>
      <c r="CFR33" s="103"/>
      <c r="CFS33" s="103"/>
      <c r="CFT33" s="103"/>
      <c r="CFU33" s="103"/>
      <c r="CFV33" s="103"/>
      <c r="CFW33" s="103"/>
      <c r="CFX33" s="103"/>
      <c r="CFY33" s="103"/>
      <c r="CFZ33" s="103"/>
      <c r="CGA33" s="103"/>
      <c r="CGB33" s="103"/>
      <c r="CGC33" s="103"/>
      <c r="CGD33" s="103"/>
      <c r="CGE33" s="103"/>
      <c r="CGF33" s="103"/>
      <c r="CGG33" s="103"/>
      <c r="CGH33" s="103"/>
      <c r="CGI33" s="103"/>
      <c r="CGJ33" s="103"/>
      <c r="CGK33" s="103"/>
      <c r="CGL33" s="103"/>
      <c r="CGM33" s="103"/>
      <c r="CGN33" s="103"/>
      <c r="CGO33" s="103"/>
      <c r="CGP33" s="103"/>
      <c r="CGQ33" s="103"/>
      <c r="CGR33" s="103"/>
      <c r="CGS33" s="103"/>
      <c r="CGT33" s="103"/>
      <c r="CGU33" s="103"/>
      <c r="CGV33" s="103"/>
      <c r="CGW33" s="103"/>
      <c r="CGX33" s="103"/>
      <c r="CGY33" s="103"/>
      <c r="CGZ33" s="103"/>
      <c r="CHA33" s="103"/>
      <c r="CHB33" s="103"/>
      <c r="CHC33" s="103"/>
      <c r="CHD33" s="103"/>
      <c r="CHE33" s="103"/>
      <c r="CHF33" s="103"/>
      <c r="CHG33" s="103"/>
      <c r="CHH33" s="103"/>
      <c r="CHI33" s="103"/>
      <c r="CHJ33" s="103"/>
      <c r="CHK33" s="103"/>
      <c r="CHL33" s="103"/>
      <c r="CHM33" s="103"/>
      <c r="CHN33" s="103"/>
      <c r="CHO33" s="103"/>
      <c r="CHP33" s="103"/>
      <c r="CHQ33" s="103"/>
      <c r="CHR33" s="103"/>
      <c r="CHS33" s="103"/>
      <c r="CHT33" s="103"/>
      <c r="CHU33" s="103"/>
      <c r="CHV33" s="103"/>
      <c r="CHW33" s="103"/>
      <c r="CHX33" s="103"/>
      <c r="CHY33" s="103"/>
      <c r="CHZ33" s="103"/>
      <c r="CIA33" s="103"/>
      <c r="CIB33" s="103"/>
      <c r="CIC33" s="103"/>
      <c r="CID33" s="103"/>
      <c r="CIE33" s="103"/>
      <c r="CIF33" s="103"/>
      <c r="CIG33" s="103"/>
      <c r="CIH33" s="103"/>
      <c r="CII33" s="103"/>
      <c r="CIJ33" s="103"/>
      <c r="CIK33" s="103"/>
      <c r="CIL33" s="103"/>
      <c r="CIM33" s="103"/>
      <c r="CIN33" s="103"/>
      <c r="CIO33" s="103"/>
      <c r="CIP33" s="103"/>
      <c r="CIQ33" s="103"/>
      <c r="CIR33" s="103"/>
      <c r="CIS33" s="103"/>
      <c r="CIT33" s="103"/>
      <c r="CIU33" s="103"/>
      <c r="CIV33" s="103"/>
      <c r="CIW33" s="103"/>
      <c r="CIX33" s="103"/>
      <c r="CIY33" s="103"/>
      <c r="CIZ33" s="103"/>
      <c r="CJA33" s="103"/>
      <c r="CJB33" s="103"/>
      <c r="CJC33" s="103"/>
      <c r="CJD33" s="103"/>
      <c r="CJE33" s="103"/>
      <c r="CJF33" s="103"/>
      <c r="CJG33" s="103"/>
      <c r="CJH33" s="103"/>
      <c r="CJI33" s="103"/>
      <c r="CJJ33" s="103"/>
      <c r="CJK33" s="103"/>
      <c r="CJL33" s="103"/>
      <c r="CJM33" s="103"/>
      <c r="CJN33" s="103"/>
      <c r="CJO33" s="103"/>
      <c r="CJP33" s="103"/>
      <c r="CJQ33" s="103"/>
      <c r="CJR33" s="103"/>
      <c r="CJS33" s="103"/>
      <c r="CJT33" s="103"/>
      <c r="CJU33" s="103"/>
      <c r="CJV33" s="103"/>
      <c r="CJW33" s="103"/>
      <c r="CJX33" s="103"/>
      <c r="CJY33" s="103"/>
      <c r="CJZ33" s="103"/>
      <c r="CKA33" s="103"/>
      <c r="CKB33" s="103"/>
      <c r="CKC33" s="103"/>
      <c r="CKD33" s="103"/>
      <c r="CKE33" s="103"/>
      <c r="CKF33" s="103"/>
      <c r="CKG33" s="103"/>
      <c r="CKH33" s="103"/>
      <c r="CKI33" s="103"/>
      <c r="CKJ33" s="103"/>
      <c r="CKK33" s="103"/>
      <c r="CKL33" s="103"/>
      <c r="CKM33" s="103"/>
      <c r="CKN33" s="103"/>
      <c r="CKO33" s="103"/>
      <c r="CKP33" s="103"/>
      <c r="CKQ33" s="103"/>
      <c r="CKR33" s="103"/>
      <c r="CKS33" s="103"/>
      <c r="CKT33" s="103"/>
      <c r="CKU33" s="103"/>
      <c r="CKV33" s="103"/>
      <c r="CKW33" s="103"/>
      <c r="CKX33" s="103"/>
      <c r="CKY33" s="103"/>
      <c r="CKZ33" s="103"/>
      <c r="CLA33" s="103"/>
      <c r="CLB33" s="103"/>
      <c r="CLC33" s="103"/>
      <c r="CLD33" s="103"/>
      <c r="CLE33" s="103"/>
      <c r="CLF33" s="103"/>
      <c r="CLG33" s="103"/>
      <c r="CLH33" s="103"/>
      <c r="CLI33" s="103"/>
      <c r="CLJ33" s="103"/>
      <c r="CLK33" s="103"/>
      <c r="CLL33" s="103"/>
      <c r="CLM33" s="103"/>
      <c r="CLN33" s="103"/>
      <c r="CLO33" s="103"/>
      <c r="CLP33" s="103"/>
      <c r="CLQ33" s="103"/>
      <c r="CLR33" s="103"/>
      <c r="CLS33" s="103"/>
      <c r="CLT33" s="103"/>
      <c r="CLU33" s="103"/>
      <c r="CLV33" s="103"/>
      <c r="CLW33" s="103"/>
      <c r="CLX33" s="103"/>
      <c r="CLY33" s="103"/>
      <c r="CLZ33" s="103"/>
      <c r="CMA33" s="103"/>
      <c r="CMB33" s="103"/>
      <c r="CMC33" s="103"/>
      <c r="CMD33" s="103"/>
      <c r="CME33" s="103"/>
      <c r="CMF33" s="103"/>
      <c r="CMG33" s="103"/>
      <c r="CMH33" s="103"/>
      <c r="CMI33" s="103"/>
      <c r="CMJ33" s="103"/>
      <c r="CMK33" s="103"/>
      <c r="CML33" s="103"/>
      <c r="CMM33" s="103"/>
      <c r="CMN33" s="103"/>
      <c r="CMO33" s="103"/>
      <c r="CMP33" s="103"/>
      <c r="CMQ33" s="103"/>
      <c r="CMR33" s="103"/>
      <c r="CMS33" s="103"/>
      <c r="CMT33" s="103"/>
      <c r="CMU33" s="103"/>
      <c r="CMV33" s="103"/>
      <c r="CMW33" s="103"/>
      <c r="CMX33" s="103"/>
      <c r="CMY33" s="103"/>
      <c r="CMZ33" s="103"/>
      <c r="CNA33" s="103"/>
      <c r="CNB33" s="103"/>
      <c r="CNC33" s="103"/>
      <c r="CND33" s="103"/>
      <c r="CNE33" s="103"/>
      <c r="CNF33" s="103"/>
      <c r="CNG33" s="103"/>
      <c r="CNH33" s="103"/>
      <c r="CNI33" s="103"/>
      <c r="CNJ33" s="103"/>
      <c r="CNK33" s="103"/>
      <c r="CNL33" s="103"/>
      <c r="CNM33" s="103"/>
      <c r="CNN33" s="103"/>
      <c r="CNO33" s="103"/>
      <c r="CNP33" s="103"/>
      <c r="CNQ33" s="103"/>
      <c r="CNR33" s="103"/>
      <c r="CNS33" s="103"/>
      <c r="CNT33" s="103"/>
      <c r="CNU33" s="103"/>
      <c r="CNV33" s="103"/>
      <c r="CNW33" s="103"/>
      <c r="CNX33" s="103"/>
      <c r="CNY33" s="103"/>
      <c r="CNZ33" s="103"/>
      <c r="COA33" s="103"/>
      <c r="COB33" s="103"/>
      <c r="COC33" s="103"/>
      <c r="COD33" s="103"/>
      <c r="COE33" s="103"/>
      <c r="COF33" s="103"/>
      <c r="COG33" s="103"/>
      <c r="COH33" s="103"/>
      <c r="COI33" s="103"/>
      <c r="COJ33" s="103"/>
      <c r="COK33" s="103"/>
      <c r="COL33" s="103"/>
      <c r="COM33" s="103"/>
      <c r="CON33" s="103"/>
      <c r="COO33" s="103"/>
      <c r="COP33" s="103"/>
      <c r="COQ33" s="103"/>
      <c r="COR33" s="103"/>
      <c r="COS33" s="103"/>
      <c r="COT33" s="103"/>
      <c r="COU33" s="103"/>
      <c r="COV33" s="103"/>
      <c r="COW33" s="103"/>
      <c r="COX33" s="103"/>
      <c r="COY33" s="103"/>
      <c r="COZ33" s="103"/>
      <c r="CPA33" s="103"/>
      <c r="CPB33" s="103"/>
      <c r="CPC33" s="103"/>
      <c r="CPD33" s="103"/>
      <c r="CPE33" s="103"/>
      <c r="CPF33" s="103"/>
      <c r="CPG33" s="103"/>
      <c r="CPH33" s="103"/>
      <c r="CPI33" s="103"/>
      <c r="CPJ33" s="103"/>
      <c r="CPK33" s="103"/>
      <c r="CPL33" s="103"/>
      <c r="CPM33" s="103"/>
      <c r="CPN33" s="103"/>
      <c r="CPO33" s="103"/>
      <c r="CPP33" s="103"/>
      <c r="CPQ33" s="103"/>
      <c r="CPR33" s="103"/>
      <c r="CPS33" s="103"/>
      <c r="CPT33" s="103"/>
      <c r="CPU33" s="103"/>
      <c r="CPV33" s="103"/>
      <c r="CPW33" s="103"/>
      <c r="CPX33" s="103"/>
      <c r="CPY33" s="103"/>
      <c r="CPZ33" s="103"/>
      <c r="CQA33" s="103"/>
      <c r="CQB33" s="103"/>
      <c r="CQC33" s="103"/>
      <c r="CQD33" s="103"/>
      <c r="CQE33" s="103"/>
      <c r="CQF33" s="103"/>
      <c r="CQG33" s="103"/>
      <c r="CQH33" s="103"/>
      <c r="CQI33" s="103"/>
      <c r="CQJ33" s="103"/>
      <c r="CQK33" s="103"/>
      <c r="CQL33" s="103"/>
      <c r="CQM33" s="103"/>
      <c r="CQN33" s="103"/>
      <c r="CQO33" s="103"/>
      <c r="CQP33" s="103"/>
      <c r="CQQ33" s="103"/>
      <c r="CQR33" s="103"/>
      <c r="CQS33" s="103"/>
      <c r="CQT33" s="103"/>
      <c r="CQU33" s="103"/>
      <c r="CQV33" s="103"/>
      <c r="CQW33" s="103"/>
      <c r="CQX33" s="103"/>
      <c r="CQY33" s="103"/>
      <c r="CQZ33" s="103"/>
      <c r="CRA33" s="103"/>
      <c r="CRB33" s="103"/>
      <c r="CRC33" s="103"/>
      <c r="CRD33" s="103"/>
      <c r="CRE33" s="103"/>
      <c r="CRF33" s="103"/>
      <c r="CRG33" s="103"/>
      <c r="CRH33" s="103"/>
      <c r="CRI33" s="103"/>
      <c r="CRJ33" s="103"/>
      <c r="CRK33" s="103"/>
      <c r="CRL33" s="103"/>
      <c r="CRM33" s="103"/>
      <c r="CRN33" s="103"/>
      <c r="CRO33" s="103"/>
      <c r="CRP33" s="103"/>
      <c r="CRQ33" s="103"/>
      <c r="CRR33" s="103"/>
      <c r="CRS33" s="103"/>
      <c r="CRT33" s="103"/>
      <c r="CRU33" s="103"/>
      <c r="CRV33" s="103"/>
      <c r="CRW33" s="103"/>
      <c r="CRX33" s="103"/>
      <c r="CRY33" s="103"/>
      <c r="CRZ33" s="103"/>
      <c r="CSA33" s="103"/>
      <c r="CSB33" s="103"/>
      <c r="CSC33" s="103"/>
      <c r="CSD33" s="103"/>
      <c r="CSE33" s="103"/>
      <c r="CSF33" s="103"/>
      <c r="CSG33" s="103"/>
      <c r="CSH33" s="103"/>
      <c r="CSI33" s="103"/>
      <c r="CSJ33" s="103"/>
      <c r="CSK33" s="103"/>
      <c r="CSL33" s="103"/>
      <c r="CSM33" s="103"/>
      <c r="CSN33" s="103"/>
      <c r="CSO33" s="103"/>
      <c r="CSP33" s="103"/>
      <c r="CSQ33" s="103"/>
      <c r="CSR33" s="103"/>
      <c r="CSS33" s="103"/>
      <c r="CST33" s="103"/>
      <c r="CSU33" s="103"/>
      <c r="CSV33" s="103"/>
      <c r="CSW33" s="103"/>
      <c r="CSX33" s="103"/>
      <c r="CSY33" s="103"/>
      <c r="CSZ33" s="103"/>
      <c r="CTA33" s="103"/>
      <c r="CTB33" s="103"/>
      <c r="CTC33" s="103"/>
      <c r="CTD33" s="103"/>
      <c r="CTE33" s="103"/>
      <c r="CTF33" s="103"/>
      <c r="CTG33" s="103"/>
      <c r="CTH33" s="103"/>
      <c r="CTI33" s="103"/>
      <c r="CTJ33" s="103"/>
      <c r="CTK33" s="103"/>
      <c r="CTL33" s="103"/>
      <c r="CTM33" s="103"/>
      <c r="CTN33" s="103"/>
      <c r="CTO33" s="103"/>
      <c r="CTP33" s="103"/>
      <c r="CTQ33" s="103"/>
      <c r="CTR33" s="103"/>
      <c r="CTS33" s="103"/>
      <c r="CTT33" s="103"/>
      <c r="CTU33" s="103"/>
      <c r="CTV33" s="103"/>
      <c r="CTW33" s="103"/>
      <c r="CTX33" s="103"/>
      <c r="CTY33" s="103"/>
      <c r="CTZ33" s="103"/>
      <c r="CUA33" s="103"/>
      <c r="CUB33" s="103"/>
      <c r="CUC33" s="103"/>
      <c r="CUD33" s="103"/>
      <c r="CUE33" s="103"/>
      <c r="CUF33" s="103"/>
      <c r="CUG33" s="103"/>
      <c r="CUH33" s="103"/>
      <c r="CUI33" s="103"/>
      <c r="CUJ33" s="103"/>
      <c r="CUK33" s="103"/>
      <c r="CUL33" s="103"/>
      <c r="CUM33" s="103"/>
      <c r="CUN33" s="103"/>
      <c r="CUO33" s="103"/>
      <c r="CUP33" s="103"/>
      <c r="CUQ33" s="103"/>
      <c r="CUR33" s="103"/>
      <c r="CUS33" s="103"/>
      <c r="CUT33" s="103"/>
      <c r="CUU33" s="103"/>
      <c r="CUV33" s="103"/>
      <c r="CUW33" s="103"/>
      <c r="CUX33" s="103"/>
      <c r="CUY33" s="103"/>
      <c r="CUZ33" s="103"/>
      <c r="CVA33" s="103"/>
      <c r="CVB33" s="103"/>
      <c r="CVC33" s="103"/>
      <c r="CVD33" s="103"/>
      <c r="CVE33" s="103"/>
      <c r="CVF33" s="103"/>
      <c r="CVG33" s="103"/>
      <c r="CVH33" s="103"/>
      <c r="CVI33" s="103"/>
      <c r="CVJ33" s="103"/>
      <c r="CVK33" s="103"/>
      <c r="CVL33" s="103"/>
      <c r="CVM33" s="103"/>
      <c r="CVN33" s="103"/>
      <c r="CVO33" s="103"/>
      <c r="CVP33" s="103"/>
      <c r="CVQ33" s="103"/>
      <c r="CVR33" s="103"/>
      <c r="CVS33" s="103"/>
      <c r="CVT33" s="103"/>
      <c r="CVU33" s="103"/>
      <c r="CVV33" s="103"/>
      <c r="CVW33" s="103"/>
      <c r="CVX33" s="103"/>
      <c r="CVY33" s="103"/>
      <c r="CVZ33" s="103"/>
      <c r="CWA33" s="103"/>
      <c r="CWB33" s="103"/>
      <c r="CWC33" s="103"/>
      <c r="CWD33" s="103"/>
      <c r="CWE33" s="103"/>
      <c r="CWF33" s="103"/>
      <c r="CWG33" s="103"/>
      <c r="CWH33" s="103"/>
      <c r="CWI33" s="103"/>
      <c r="CWJ33" s="103"/>
      <c r="CWK33" s="103"/>
      <c r="CWL33" s="103"/>
      <c r="CWM33" s="103"/>
      <c r="CWN33" s="103"/>
      <c r="CWO33" s="103"/>
      <c r="CWP33" s="103"/>
      <c r="CWQ33" s="103"/>
      <c r="CWR33" s="103"/>
      <c r="CWS33" s="103"/>
      <c r="CWT33" s="103"/>
      <c r="CWU33" s="103"/>
      <c r="CWV33" s="103"/>
      <c r="CWW33" s="103"/>
      <c r="CWX33" s="103"/>
      <c r="CWY33" s="103"/>
      <c r="CWZ33" s="103"/>
      <c r="CXA33" s="103"/>
      <c r="CXB33" s="103"/>
      <c r="CXC33" s="103"/>
      <c r="CXD33" s="103"/>
      <c r="CXE33" s="103"/>
      <c r="CXF33" s="103"/>
      <c r="CXG33" s="103"/>
      <c r="CXH33" s="103"/>
      <c r="CXI33" s="103"/>
      <c r="CXJ33" s="103"/>
      <c r="CXK33" s="103"/>
      <c r="CXL33" s="103"/>
      <c r="CXM33" s="103"/>
      <c r="CXN33" s="103"/>
      <c r="CXO33" s="103"/>
      <c r="CXP33" s="103"/>
      <c r="CXQ33" s="103"/>
      <c r="CXR33" s="103"/>
      <c r="CXS33" s="103"/>
      <c r="CXT33" s="103"/>
      <c r="CXU33" s="103"/>
      <c r="CXV33" s="103"/>
      <c r="CXW33" s="103"/>
      <c r="CXX33" s="103"/>
      <c r="CXY33" s="103"/>
      <c r="CXZ33" s="103"/>
      <c r="CYA33" s="103"/>
      <c r="CYB33" s="103"/>
      <c r="CYC33" s="103"/>
      <c r="CYD33" s="103"/>
      <c r="CYE33" s="103"/>
      <c r="CYF33" s="103"/>
      <c r="CYG33" s="103"/>
      <c r="CYH33" s="103"/>
      <c r="CYI33" s="103"/>
      <c r="CYJ33" s="103"/>
      <c r="CYK33" s="103"/>
      <c r="CYL33" s="103"/>
      <c r="CYM33" s="103"/>
      <c r="CYN33" s="103"/>
      <c r="CYO33" s="103"/>
      <c r="CYP33" s="103"/>
      <c r="CYQ33" s="103"/>
      <c r="CYR33" s="103"/>
      <c r="CYS33" s="103"/>
      <c r="CYT33" s="103"/>
      <c r="CYU33" s="103"/>
      <c r="CYV33" s="103"/>
      <c r="CYW33" s="103"/>
      <c r="CYX33" s="103"/>
      <c r="CYY33" s="103"/>
      <c r="CYZ33" s="103"/>
      <c r="CZA33" s="103"/>
      <c r="CZB33" s="103"/>
      <c r="CZC33" s="103"/>
      <c r="CZD33" s="103"/>
      <c r="CZE33" s="103"/>
      <c r="CZF33" s="103"/>
      <c r="CZG33" s="103"/>
      <c r="CZH33" s="103"/>
      <c r="CZI33" s="103"/>
      <c r="CZJ33" s="103"/>
      <c r="CZK33" s="103"/>
      <c r="CZL33" s="103"/>
      <c r="CZM33" s="103"/>
      <c r="CZN33" s="103"/>
      <c r="CZO33" s="103"/>
      <c r="CZP33" s="103"/>
      <c r="CZQ33" s="103"/>
      <c r="CZR33" s="103"/>
      <c r="CZS33" s="103"/>
      <c r="CZT33" s="103"/>
      <c r="CZU33" s="103"/>
      <c r="CZV33" s="103"/>
      <c r="CZW33" s="103"/>
      <c r="CZX33" s="103"/>
      <c r="CZY33" s="103"/>
      <c r="CZZ33" s="103"/>
      <c r="DAA33" s="103"/>
      <c r="DAB33" s="103"/>
      <c r="DAC33" s="103"/>
      <c r="DAD33" s="103"/>
      <c r="DAE33" s="103"/>
      <c r="DAF33" s="103"/>
      <c r="DAG33" s="103"/>
      <c r="DAH33" s="103"/>
      <c r="DAI33" s="103"/>
      <c r="DAJ33" s="103"/>
      <c r="DAK33" s="103"/>
      <c r="DAL33" s="103"/>
      <c r="DAM33" s="103"/>
      <c r="DAN33" s="103"/>
      <c r="DAO33" s="103"/>
      <c r="DAP33" s="103"/>
      <c r="DAQ33" s="103"/>
      <c r="DAR33" s="103"/>
      <c r="DAS33" s="103"/>
      <c r="DAT33" s="103"/>
      <c r="DAU33" s="103"/>
      <c r="DAV33" s="103"/>
      <c r="DAW33" s="103"/>
      <c r="DAX33" s="103"/>
      <c r="DAY33" s="103"/>
      <c r="DAZ33" s="103"/>
      <c r="DBA33" s="103"/>
      <c r="DBB33" s="103"/>
      <c r="DBC33" s="103"/>
      <c r="DBD33" s="103"/>
      <c r="DBE33" s="103"/>
      <c r="DBF33" s="103"/>
      <c r="DBG33" s="103"/>
      <c r="DBH33" s="103"/>
      <c r="DBI33" s="103"/>
      <c r="DBJ33" s="103"/>
      <c r="DBK33" s="103"/>
      <c r="DBL33" s="103"/>
      <c r="DBM33" s="103"/>
      <c r="DBN33" s="103"/>
      <c r="DBO33" s="103"/>
      <c r="DBP33" s="103"/>
      <c r="DBQ33" s="103"/>
      <c r="DBR33" s="103"/>
      <c r="DBS33" s="103"/>
      <c r="DBT33" s="103"/>
      <c r="DBU33" s="103"/>
      <c r="DBV33" s="103"/>
      <c r="DBW33" s="103"/>
      <c r="DBX33" s="103"/>
      <c r="DBY33" s="103"/>
      <c r="DBZ33" s="103"/>
      <c r="DCA33" s="103"/>
      <c r="DCB33" s="103"/>
      <c r="DCC33" s="103"/>
      <c r="DCD33" s="103"/>
      <c r="DCE33" s="103"/>
      <c r="DCF33" s="103"/>
      <c r="DCG33" s="103"/>
      <c r="DCH33" s="103"/>
      <c r="DCI33" s="103"/>
      <c r="DCJ33" s="103"/>
      <c r="DCK33" s="103"/>
      <c r="DCL33" s="103"/>
      <c r="DCM33" s="103"/>
      <c r="DCN33" s="103"/>
      <c r="DCO33" s="103"/>
      <c r="DCP33" s="103"/>
      <c r="DCQ33" s="103"/>
      <c r="DCR33" s="103"/>
      <c r="DCS33" s="103"/>
      <c r="DCT33" s="103"/>
      <c r="DCU33" s="103"/>
      <c r="DCV33" s="103"/>
      <c r="DCW33" s="103"/>
      <c r="DCX33" s="103"/>
      <c r="DCY33" s="103"/>
      <c r="DCZ33" s="103"/>
      <c r="DDA33" s="103"/>
      <c r="DDB33" s="103"/>
      <c r="DDC33" s="103"/>
      <c r="DDD33" s="103"/>
      <c r="DDE33" s="103"/>
      <c r="DDF33" s="103"/>
      <c r="DDG33" s="103"/>
      <c r="DDH33" s="103"/>
      <c r="DDI33" s="103"/>
      <c r="DDJ33" s="103"/>
      <c r="DDK33" s="103"/>
      <c r="DDL33" s="103"/>
      <c r="DDM33" s="103"/>
      <c r="DDN33" s="103"/>
      <c r="DDO33" s="103"/>
      <c r="DDP33" s="103"/>
      <c r="DDQ33" s="103"/>
      <c r="DDR33" s="103"/>
      <c r="DDS33" s="103"/>
      <c r="DDT33" s="103"/>
      <c r="DDU33" s="103"/>
      <c r="DDV33" s="103"/>
      <c r="DDW33" s="103"/>
      <c r="DDX33" s="103"/>
      <c r="DDY33" s="103"/>
      <c r="DDZ33" s="103"/>
      <c r="DEA33" s="103"/>
      <c r="DEB33" s="103"/>
      <c r="DEC33" s="103"/>
      <c r="DED33" s="103"/>
      <c r="DEE33" s="103"/>
      <c r="DEF33" s="103"/>
      <c r="DEG33" s="103"/>
      <c r="DEH33" s="103"/>
      <c r="DEI33" s="103"/>
      <c r="DEJ33" s="103"/>
      <c r="DEK33" s="103"/>
      <c r="DEL33" s="103"/>
      <c r="DEM33" s="103"/>
      <c r="DEN33" s="103"/>
      <c r="DEO33" s="103"/>
      <c r="DEP33" s="103"/>
      <c r="DEQ33" s="103"/>
      <c r="DER33" s="103"/>
      <c r="DES33" s="103"/>
      <c r="DET33" s="103"/>
      <c r="DEU33" s="103"/>
      <c r="DEV33" s="103"/>
      <c r="DEW33" s="103"/>
      <c r="DEX33" s="103"/>
      <c r="DEY33" s="103"/>
      <c r="DEZ33" s="103"/>
      <c r="DFA33" s="103"/>
      <c r="DFB33" s="103"/>
      <c r="DFC33" s="103"/>
      <c r="DFD33" s="103"/>
      <c r="DFE33" s="103"/>
      <c r="DFF33" s="103"/>
      <c r="DFG33" s="103"/>
      <c r="DFH33" s="103"/>
      <c r="DFI33" s="103"/>
      <c r="DFJ33" s="103"/>
      <c r="DFK33" s="103"/>
      <c r="DFL33" s="103"/>
      <c r="DFM33" s="103"/>
      <c r="DFN33" s="103"/>
      <c r="DFO33" s="103"/>
      <c r="DFP33" s="103"/>
      <c r="DFQ33" s="103"/>
      <c r="DFR33" s="103"/>
      <c r="DFS33" s="103"/>
      <c r="DFT33" s="103"/>
      <c r="DFU33" s="103"/>
      <c r="DFV33" s="103"/>
      <c r="DFW33" s="103"/>
      <c r="DFX33" s="103"/>
      <c r="DFY33" s="103"/>
      <c r="DFZ33" s="103"/>
      <c r="DGA33" s="103"/>
      <c r="DGB33" s="103"/>
      <c r="DGC33" s="103"/>
      <c r="DGD33" s="103"/>
      <c r="DGE33" s="103"/>
      <c r="DGF33" s="103"/>
      <c r="DGG33" s="103"/>
      <c r="DGH33" s="103"/>
      <c r="DGI33" s="103"/>
      <c r="DGJ33" s="103"/>
      <c r="DGK33" s="103"/>
      <c r="DGL33" s="103"/>
      <c r="DGM33" s="103"/>
      <c r="DGN33" s="103"/>
      <c r="DGO33" s="103"/>
      <c r="DGP33" s="103"/>
      <c r="DGQ33" s="103"/>
      <c r="DGR33" s="103"/>
      <c r="DGS33" s="103"/>
      <c r="DGT33" s="103"/>
      <c r="DGU33" s="103"/>
      <c r="DGV33" s="103"/>
      <c r="DGW33" s="103"/>
      <c r="DGX33" s="103"/>
      <c r="DGY33" s="103"/>
      <c r="DGZ33" s="103"/>
      <c r="DHA33" s="103"/>
      <c r="DHB33" s="103"/>
      <c r="DHC33" s="103"/>
      <c r="DHD33" s="103"/>
      <c r="DHE33" s="103"/>
      <c r="DHF33" s="103"/>
      <c r="DHG33" s="103"/>
      <c r="DHH33" s="103"/>
      <c r="DHI33" s="103"/>
      <c r="DHJ33" s="103"/>
      <c r="DHK33" s="103"/>
      <c r="DHL33" s="103"/>
      <c r="DHM33" s="103"/>
      <c r="DHN33" s="103"/>
      <c r="DHO33" s="103"/>
      <c r="DHP33" s="103"/>
      <c r="DHQ33" s="103"/>
      <c r="DHR33" s="103"/>
      <c r="DHS33" s="103"/>
      <c r="DHT33" s="103"/>
      <c r="DHU33" s="103"/>
      <c r="DHV33" s="103"/>
      <c r="DHW33" s="103"/>
      <c r="DHX33" s="103"/>
      <c r="DHY33" s="103"/>
      <c r="DHZ33" s="103"/>
      <c r="DIA33" s="103"/>
      <c r="DIB33" s="103"/>
      <c r="DIC33" s="103"/>
      <c r="DID33" s="103"/>
      <c r="DIE33" s="103"/>
      <c r="DIF33" s="103"/>
      <c r="DIG33" s="103"/>
      <c r="DIH33" s="103"/>
      <c r="DII33" s="103"/>
      <c r="DIJ33" s="103"/>
      <c r="DIK33" s="103"/>
      <c r="DIL33" s="103"/>
      <c r="DIM33" s="103"/>
      <c r="DIN33" s="103"/>
      <c r="DIO33" s="103"/>
      <c r="DIP33" s="103"/>
      <c r="DIQ33" s="103"/>
      <c r="DIR33" s="103"/>
      <c r="DIS33" s="103"/>
      <c r="DIT33" s="103"/>
      <c r="DIU33" s="103"/>
      <c r="DIV33" s="103"/>
      <c r="DIW33" s="103"/>
      <c r="DIX33" s="103"/>
      <c r="DIY33" s="103"/>
      <c r="DIZ33" s="103"/>
      <c r="DJA33" s="103"/>
      <c r="DJB33" s="103"/>
      <c r="DJC33" s="103"/>
      <c r="DJD33" s="103"/>
      <c r="DJE33" s="103"/>
      <c r="DJF33" s="103"/>
      <c r="DJG33" s="103"/>
      <c r="DJH33" s="103"/>
      <c r="DJI33" s="103"/>
      <c r="DJJ33" s="103"/>
      <c r="DJK33" s="103"/>
      <c r="DJL33" s="103"/>
      <c r="DJM33" s="103"/>
      <c r="DJN33" s="103"/>
      <c r="DJO33" s="103"/>
      <c r="DJP33" s="103"/>
      <c r="DJQ33" s="103"/>
      <c r="DJR33" s="103"/>
      <c r="DJS33" s="103"/>
      <c r="DJT33" s="103"/>
      <c r="DJU33" s="103"/>
      <c r="DJV33" s="103"/>
      <c r="DJW33" s="103"/>
      <c r="DJX33" s="103"/>
      <c r="DJY33" s="103"/>
      <c r="DJZ33" s="103"/>
      <c r="DKA33" s="103"/>
      <c r="DKB33" s="103"/>
      <c r="DKC33" s="103"/>
      <c r="DKD33" s="103"/>
      <c r="DKE33" s="103"/>
      <c r="DKF33" s="103"/>
      <c r="DKG33" s="103"/>
      <c r="DKH33" s="103"/>
      <c r="DKI33" s="103"/>
      <c r="DKJ33" s="103"/>
      <c r="DKK33" s="103"/>
      <c r="DKL33" s="103"/>
      <c r="DKM33" s="103"/>
      <c r="DKN33" s="103"/>
      <c r="DKO33" s="103"/>
      <c r="DKP33" s="103"/>
      <c r="DKQ33" s="103"/>
      <c r="DKR33" s="103"/>
      <c r="DKS33" s="103"/>
      <c r="DKT33" s="103"/>
      <c r="DKU33" s="103"/>
      <c r="DKV33" s="103"/>
      <c r="DKW33" s="103"/>
      <c r="DKX33" s="103"/>
      <c r="DKY33" s="103"/>
      <c r="DKZ33" s="103"/>
      <c r="DLA33" s="103"/>
      <c r="DLB33" s="103"/>
      <c r="DLC33" s="103"/>
      <c r="DLD33" s="103"/>
      <c r="DLE33" s="103"/>
      <c r="DLF33" s="103"/>
      <c r="DLG33" s="103"/>
      <c r="DLH33" s="103"/>
      <c r="DLI33" s="103"/>
      <c r="DLJ33" s="103"/>
      <c r="DLK33" s="103"/>
      <c r="DLL33" s="103"/>
      <c r="DLM33" s="103"/>
      <c r="DLN33" s="103"/>
      <c r="DLO33" s="103"/>
      <c r="DLP33" s="103"/>
      <c r="DLQ33" s="103"/>
      <c r="DLR33" s="103"/>
      <c r="DLS33" s="103"/>
      <c r="DLT33" s="103"/>
      <c r="DLU33" s="103"/>
      <c r="DLV33" s="103"/>
      <c r="DLW33" s="103"/>
      <c r="DLX33" s="103"/>
      <c r="DLY33" s="103"/>
      <c r="DLZ33" s="103"/>
      <c r="DMA33" s="103"/>
      <c r="DMB33" s="103"/>
      <c r="DMC33" s="103"/>
      <c r="DMD33" s="103"/>
      <c r="DME33" s="103"/>
      <c r="DMF33" s="103"/>
      <c r="DMG33" s="103"/>
      <c r="DMH33" s="103"/>
      <c r="DMI33" s="103"/>
      <c r="DMJ33" s="103"/>
      <c r="DMK33" s="103"/>
      <c r="DML33" s="103"/>
      <c r="DMM33" s="103"/>
      <c r="DMN33" s="103"/>
      <c r="DMO33" s="103"/>
      <c r="DMP33" s="103"/>
      <c r="DMQ33" s="103"/>
      <c r="DMR33" s="103"/>
      <c r="DMS33" s="103"/>
      <c r="DMT33" s="103"/>
      <c r="DMU33" s="103"/>
      <c r="DMV33" s="103"/>
      <c r="DMW33" s="103"/>
      <c r="DMX33" s="103"/>
      <c r="DMY33" s="103"/>
      <c r="DMZ33" s="103"/>
      <c r="DNA33" s="103"/>
      <c r="DNB33" s="103"/>
      <c r="DNC33" s="103"/>
      <c r="DND33" s="103"/>
      <c r="DNE33" s="103"/>
      <c r="DNF33" s="103"/>
      <c r="DNG33" s="103"/>
      <c r="DNH33" s="103"/>
      <c r="DNI33" s="103"/>
      <c r="DNJ33" s="103"/>
      <c r="DNK33" s="103"/>
      <c r="DNL33" s="103"/>
      <c r="DNM33" s="103"/>
      <c r="DNN33" s="103"/>
      <c r="DNO33" s="103"/>
      <c r="DNP33" s="103"/>
      <c r="DNQ33" s="103"/>
      <c r="DNR33" s="103"/>
      <c r="DNS33" s="103"/>
      <c r="DNT33" s="103"/>
      <c r="DNU33" s="103"/>
      <c r="DNV33" s="103"/>
      <c r="DNW33" s="103"/>
      <c r="DNX33" s="103"/>
      <c r="DNY33" s="103"/>
      <c r="DNZ33" s="103"/>
      <c r="DOA33" s="103"/>
      <c r="DOB33" s="103"/>
      <c r="DOC33" s="103"/>
      <c r="DOD33" s="103"/>
      <c r="DOE33" s="103"/>
      <c r="DOF33" s="103"/>
      <c r="DOG33" s="103"/>
      <c r="DOH33" s="103"/>
      <c r="DOI33" s="103"/>
      <c r="DOJ33" s="103"/>
      <c r="DOK33" s="103"/>
      <c r="DOL33" s="103"/>
      <c r="DOM33" s="103"/>
      <c r="DON33" s="103"/>
      <c r="DOO33" s="103"/>
      <c r="DOP33" s="103"/>
      <c r="DOQ33" s="103"/>
      <c r="DOR33" s="103"/>
      <c r="DOS33" s="103"/>
      <c r="DOT33" s="103"/>
      <c r="DOU33" s="103"/>
      <c r="DOV33" s="103"/>
      <c r="DOW33" s="103"/>
      <c r="DOX33" s="103"/>
      <c r="DOY33" s="103"/>
      <c r="DOZ33" s="103"/>
      <c r="DPA33" s="103"/>
      <c r="DPB33" s="103"/>
      <c r="DPC33" s="103"/>
      <c r="DPD33" s="103"/>
      <c r="DPE33" s="103"/>
      <c r="DPF33" s="103"/>
      <c r="DPG33" s="103"/>
      <c r="DPH33" s="103"/>
      <c r="DPI33" s="103"/>
      <c r="DPJ33" s="103"/>
      <c r="DPK33" s="103"/>
      <c r="DPL33" s="103"/>
      <c r="DPM33" s="103"/>
      <c r="DPN33" s="103"/>
      <c r="DPO33" s="103"/>
      <c r="DPP33" s="103"/>
      <c r="DPQ33" s="103"/>
      <c r="DPR33" s="103"/>
      <c r="DPS33" s="103"/>
      <c r="DPT33" s="103"/>
      <c r="DPU33" s="103"/>
      <c r="DPV33" s="103"/>
      <c r="DPW33" s="103"/>
      <c r="DPX33" s="103"/>
      <c r="DPY33" s="103"/>
      <c r="DPZ33" s="103"/>
      <c r="DQA33" s="103"/>
      <c r="DQB33" s="103"/>
      <c r="DQC33" s="103"/>
      <c r="DQD33" s="103"/>
      <c r="DQE33" s="103"/>
      <c r="DQF33" s="103"/>
      <c r="DQG33" s="103"/>
      <c r="DQH33" s="103"/>
      <c r="DQI33" s="103"/>
      <c r="DQJ33" s="103"/>
      <c r="DQK33" s="103"/>
      <c r="DQL33" s="103"/>
      <c r="DQM33" s="103"/>
      <c r="DQN33" s="103"/>
      <c r="DQO33" s="103"/>
      <c r="DQP33" s="103"/>
      <c r="DQQ33" s="103"/>
      <c r="DQR33" s="103"/>
      <c r="DQS33" s="103"/>
      <c r="DQT33" s="103"/>
      <c r="DQU33" s="103"/>
      <c r="DQV33" s="103"/>
      <c r="DQW33" s="103"/>
      <c r="DQX33" s="103"/>
      <c r="DQY33" s="103"/>
      <c r="DQZ33" s="103"/>
      <c r="DRA33" s="103"/>
      <c r="DRB33" s="103"/>
      <c r="DRC33" s="103"/>
      <c r="DRD33" s="103"/>
      <c r="DRE33" s="103"/>
      <c r="DRF33" s="103"/>
      <c r="DRG33" s="103"/>
      <c r="DRH33" s="103"/>
      <c r="DRI33" s="103"/>
      <c r="DRJ33" s="103"/>
      <c r="DRK33" s="103"/>
      <c r="DRL33" s="103"/>
      <c r="DRM33" s="103"/>
      <c r="DRN33" s="103"/>
      <c r="DRO33" s="103"/>
      <c r="DRP33" s="103"/>
      <c r="DRQ33" s="103"/>
      <c r="DRR33" s="103"/>
      <c r="DRS33" s="103"/>
      <c r="DRT33" s="103"/>
      <c r="DRU33" s="103"/>
      <c r="DRV33" s="103"/>
      <c r="DRW33" s="103"/>
      <c r="DRX33" s="103"/>
      <c r="DRY33" s="103"/>
      <c r="DRZ33" s="103"/>
      <c r="DSA33" s="103"/>
      <c r="DSB33" s="103"/>
      <c r="DSC33" s="103"/>
      <c r="DSD33" s="103"/>
      <c r="DSE33" s="103"/>
      <c r="DSF33" s="103"/>
      <c r="DSG33" s="103"/>
      <c r="DSH33" s="103"/>
      <c r="DSI33" s="103"/>
      <c r="DSJ33" s="103"/>
      <c r="DSK33" s="103"/>
      <c r="DSL33" s="103"/>
      <c r="DSM33" s="103"/>
      <c r="DSN33" s="103"/>
      <c r="DSO33" s="103"/>
      <c r="DSP33" s="103"/>
      <c r="DSQ33" s="103"/>
      <c r="DSR33" s="103"/>
      <c r="DSS33" s="103"/>
      <c r="DST33" s="103"/>
      <c r="DSU33" s="103"/>
      <c r="DSV33" s="103"/>
      <c r="DSW33" s="103"/>
      <c r="DSX33" s="103"/>
      <c r="DSY33" s="103"/>
      <c r="DSZ33" s="103"/>
      <c r="DTA33" s="103"/>
      <c r="DTB33" s="103"/>
      <c r="DTC33" s="103"/>
      <c r="DTD33" s="103"/>
      <c r="DTE33" s="103"/>
      <c r="DTF33" s="103"/>
      <c r="DTG33" s="103"/>
      <c r="DTH33" s="103"/>
      <c r="DTI33" s="103"/>
      <c r="DTJ33" s="103"/>
      <c r="DTK33" s="103"/>
      <c r="DTL33" s="103"/>
      <c r="DTM33" s="103"/>
      <c r="DTN33" s="103"/>
      <c r="DTO33" s="103"/>
      <c r="DTP33" s="103"/>
      <c r="DTQ33" s="103"/>
      <c r="DTR33" s="103"/>
      <c r="DTS33" s="103"/>
      <c r="DTT33" s="103"/>
      <c r="DTU33" s="103"/>
      <c r="DTV33" s="103"/>
      <c r="DTW33" s="103"/>
      <c r="DTX33" s="103"/>
      <c r="DTY33" s="103"/>
      <c r="DTZ33" s="103"/>
      <c r="DUA33" s="103"/>
      <c r="DUB33" s="103"/>
      <c r="DUC33" s="103"/>
      <c r="DUD33" s="103"/>
      <c r="DUE33" s="103"/>
      <c r="DUF33" s="103"/>
      <c r="DUG33" s="103"/>
      <c r="DUH33" s="103"/>
      <c r="DUI33" s="103"/>
      <c r="DUJ33" s="103"/>
      <c r="DUK33" s="103"/>
      <c r="DUL33" s="103"/>
      <c r="DUM33" s="103"/>
      <c r="DUN33" s="103"/>
      <c r="DUO33" s="103"/>
      <c r="DUP33" s="103"/>
      <c r="DUQ33" s="103"/>
      <c r="DUR33" s="103"/>
      <c r="DUS33" s="103"/>
      <c r="DUT33" s="103"/>
      <c r="DUU33" s="103"/>
      <c r="DUV33" s="103"/>
      <c r="DUW33" s="103"/>
      <c r="DUX33" s="103"/>
      <c r="DUY33" s="103"/>
      <c r="DUZ33" s="103"/>
      <c r="DVA33" s="103"/>
      <c r="DVB33" s="103"/>
      <c r="DVC33" s="103"/>
      <c r="DVD33" s="103"/>
      <c r="DVE33" s="103"/>
      <c r="DVF33" s="103"/>
      <c r="DVG33" s="103"/>
      <c r="DVH33" s="103"/>
      <c r="DVI33" s="103"/>
      <c r="DVJ33" s="103"/>
      <c r="DVK33" s="103"/>
      <c r="DVL33" s="103"/>
      <c r="DVM33" s="103"/>
      <c r="DVN33" s="103"/>
      <c r="DVO33" s="103"/>
      <c r="DVP33" s="103"/>
      <c r="DVQ33" s="103"/>
      <c r="DVR33" s="103"/>
      <c r="DVS33" s="103"/>
      <c r="DVT33" s="103"/>
      <c r="DVU33" s="103"/>
      <c r="DVV33" s="103"/>
      <c r="DVW33" s="103"/>
      <c r="DVX33" s="103"/>
      <c r="DVY33" s="103"/>
      <c r="DVZ33" s="103"/>
      <c r="DWA33" s="103"/>
      <c r="DWB33" s="103"/>
      <c r="DWC33" s="103"/>
      <c r="DWD33" s="103"/>
      <c r="DWE33" s="103"/>
      <c r="DWF33" s="103"/>
      <c r="DWG33" s="103"/>
      <c r="DWH33" s="103"/>
      <c r="DWI33" s="103"/>
      <c r="DWJ33" s="103"/>
      <c r="DWK33" s="103"/>
      <c r="DWL33" s="103"/>
      <c r="DWM33" s="103"/>
      <c r="DWN33" s="103"/>
      <c r="DWO33" s="103"/>
      <c r="DWP33" s="103"/>
      <c r="DWQ33" s="103"/>
      <c r="DWR33" s="103"/>
      <c r="DWS33" s="103"/>
      <c r="DWT33" s="103"/>
      <c r="DWU33" s="103"/>
      <c r="DWV33" s="103"/>
      <c r="DWW33" s="103"/>
      <c r="DWX33" s="103"/>
      <c r="DWY33" s="103"/>
      <c r="DWZ33" s="103"/>
      <c r="DXA33" s="103"/>
      <c r="DXB33" s="103"/>
      <c r="DXC33" s="103"/>
      <c r="DXD33" s="103"/>
      <c r="DXE33" s="103"/>
      <c r="DXF33" s="103"/>
      <c r="DXG33" s="103"/>
      <c r="DXH33" s="103"/>
      <c r="DXI33" s="103"/>
      <c r="DXJ33" s="103"/>
      <c r="DXK33" s="103"/>
      <c r="DXL33" s="103"/>
      <c r="DXM33" s="103"/>
      <c r="DXN33" s="103"/>
      <c r="DXO33" s="103"/>
      <c r="DXP33" s="103"/>
      <c r="DXQ33" s="103"/>
      <c r="DXR33" s="103"/>
      <c r="DXS33" s="103"/>
      <c r="DXT33" s="103"/>
      <c r="DXU33" s="103"/>
      <c r="DXV33" s="103"/>
      <c r="DXW33" s="103"/>
      <c r="DXX33" s="103"/>
      <c r="DXY33" s="103"/>
      <c r="DXZ33" s="103"/>
      <c r="DYA33" s="103"/>
      <c r="DYB33" s="103"/>
      <c r="DYC33" s="103"/>
      <c r="DYD33" s="103"/>
      <c r="DYE33" s="103"/>
      <c r="DYF33" s="103"/>
      <c r="DYG33" s="103"/>
      <c r="DYH33" s="103"/>
      <c r="DYI33" s="103"/>
      <c r="DYJ33" s="103"/>
      <c r="DYK33" s="103"/>
      <c r="DYL33" s="103"/>
      <c r="DYM33" s="103"/>
      <c r="DYN33" s="103"/>
      <c r="DYO33" s="103"/>
      <c r="DYP33" s="103"/>
      <c r="DYQ33" s="103"/>
      <c r="DYR33" s="103"/>
      <c r="DYS33" s="103"/>
      <c r="DYT33" s="103"/>
      <c r="DYU33" s="103"/>
      <c r="DYV33" s="103"/>
      <c r="DYW33" s="103"/>
      <c r="DYX33" s="103"/>
      <c r="DYY33" s="103"/>
      <c r="DYZ33" s="103"/>
      <c r="DZA33" s="103"/>
      <c r="DZB33" s="103"/>
      <c r="DZC33" s="103"/>
      <c r="DZD33" s="103"/>
      <c r="DZE33" s="103"/>
      <c r="DZF33" s="103"/>
      <c r="DZG33" s="103"/>
      <c r="DZH33" s="103"/>
      <c r="DZI33" s="103"/>
      <c r="DZJ33" s="103"/>
      <c r="DZK33" s="103"/>
      <c r="DZL33" s="103"/>
      <c r="DZM33" s="103"/>
      <c r="DZN33" s="103"/>
      <c r="DZO33" s="103"/>
      <c r="DZP33" s="103"/>
      <c r="DZQ33" s="103"/>
      <c r="DZR33" s="103"/>
      <c r="DZS33" s="103"/>
      <c r="DZT33" s="103"/>
      <c r="DZU33" s="103"/>
      <c r="DZV33" s="103"/>
      <c r="DZW33" s="103"/>
      <c r="DZX33" s="103"/>
      <c r="DZY33" s="103"/>
      <c r="DZZ33" s="103"/>
      <c r="EAA33" s="103"/>
      <c r="EAB33" s="103"/>
      <c r="EAC33" s="103"/>
      <c r="EAD33" s="103"/>
      <c r="EAE33" s="103"/>
      <c r="EAF33" s="103"/>
      <c r="EAG33" s="103"/>
      <c r="EAH33" s="103"/>
      <c r="EAI33" s="103"/>
      <c r="EAJ33" s="103"/>
      <c r="EAK33" s="103"/>
      <c r="EAL33" s="103"/>
      <c r="EAM33" s="103"/>
      <c r="EAN33" s="103"/>
      <c r="EAO33" s="103"/>
      <c r="EAP33" s="103"/>
      <c r="EAQ33" s="103"/>
      <c r="EAR33" s="103"/>
      <c r="EAS33" s="103"/>
      <c r="EAT33" s="103"/>
      <c r="EAU33" s="103"/>
      <c r="EAV33" s="103"/>
      <c r="EAW33" s="103"/>
      <c r="EAX33" s="103"/>
      <c r="EAY33" s="103"/>
      <c r="EAZ33" s="103"/>
      <c r="EBA33" s="103"/>
      <c r="EBB33" s="103"/>
      <c r="EBC33" s="103"/>
      <c r="EBD33" s="103"/>
      <c r="EBE33" s="103"/>
      <c r="EBF33" s="103"/>
      <c r="EBG33" s="103"/>
      <c r="EBH33" s="103"/>
      <c r="EBI33" s="103"/>
      <c r="EBJ33" s="103"/>
      <c r="EBK33" s="103"/>
      <c r="EBL33" s="103"/>
      <c r="EBM33" s="103"/>
      <c r="EBN33" s="103"/>
      <c r="EBO33" s="103"/>
      <c r="EBP33" s="103"/>
      <c r="EBQ33" s="103"/>
      <c r="EBR33" s="103"/>
      <c r="EBS33" s="103"/>
      <c r="EBT33" s="103"/>
      <c r="EBU33" s="103"/>
      <c r="EBV33" s="103"/>
      <c r="EBW33" s="103"/>
      <c r="EBX33" s="103"/>
      <c r="EBY33" s="103"/>
      <c r="EBZ33" s="103"/>
      <c r="ECA33" s="103"/>
      <c r="ECB33" s="103"/>
      <c r="ECC33" s="103"/>
      <c r="ECD33" s="103"/>
      <c r="ECE33" s="103"/>
      <c r="ECF33" s="103"/>
      <c r="ECG33" s="103"/>
      <c r="ECH33" s="103"/>
      <c r="ECI33" s="103"/>
      <c r="ECJ33" s="103"/>
      <c r="ECK33" s="103"/>
      <c r="ECL33" s="103"/>
      <c r="ECM33" s="103"/>
      <c r="ECN33" s="103"/>
      <c r="ECO33" s="103"/>
      <c r="ECP33" s="103"/>
      <c r="ECQ33" s="103"/>
      <c r="ECR33" s="103"/>
      <c r="ECS33" s="103"/>
      <c r="ECT33" s="103"/>
      <c r="ECU33" s="103"/>
      <c r="ECV33" s="103"/>
      <c r="ECW33" s="103"/>
      <c r="ECX33" s="103"/>
      <c r="ECY33" s="103"/>
      <c r="ECZ33" s="103"/>
      <c r="EDA33" s="103"/>
      <c r="EDB33" s="103"/>
      <c r="EDC33" s="103"/>
      <c r="EDD33" s="103"/>
      <c r="EDE33" s="103"/>
      <c r="EDF33" s="103"/>
      <c r="EDG33" s="103"/>
      <c r="EDH33" s="103"/>
      <c r="EDI33" s="103"/>
      <c r="EDJ33" s="103"/>
      <c r="EDK33" s="103"/>
      <c r="EDL33" s="103"/>
      <c r="EDM33" s="103"/>
      <c r="EDN33" s="103"/>
      <c r="EDO33" s="103"/>
      <c r="EDP33" s="103"/>
      <c r="EDQ33" s="103"/>
      <c r="EDR33" s="103"/>
      <c r="EDS33" s="103"/>
      <c r="EDT33" s="103"/>
      <c r="EDU33" s="103"/>
      <c r="EDV33" s="103"/>
      <c r="EDW33" s="103"/>
      <c r="EDX33" s="103"/>
      <c r="EDY33" s="103"/>
      <c r="EDZ33" s="103"/>
      <c r="EEA33" s="103"/>
      <c r="EEB33" s="103"/>
      <c r="EEC33" s="103"/>
      <c r="EED33" s="103"/>
      <c r="EEE33" s="103"/>
      <c r="EEF33" s="103"/>
      <c r="EEG33" s="103"/>
      <c r="EEH33" s="103"/>
      <c r="EEI33" s="103"/>
      <c r="EEJ33" s="103"/>
      <c r="EEK33" s="103"/>
      <c r="EEL33" s="103"/>
      <c r="EEM33" s="103"/>
      <c r="EEN33" s="103"/>
      <c r="EEO33" s="103"/>
      <c r="EEP33" s="103"/>
      <c r="EEQ33" s="103"/>
      <c r="EER33" s="103"/>
      <c r="EES33" s="103"/>
      <c r="EET33" s="103"/>
      <c r="EEU33" s="103"/>
      <c r="EEV33" s="103"/>
      <c r="EEW33" s="103"/>
      <c r="EEX33" s="103"/>
      <c r="EEY33" s="103"/>
      <c r="EEZ33" s="103"/>
      <c r="EFA33" s="103"/>
      <c r="EFB33" s="103"/>
      <c r="EFC33" s="103"/>
      <c r="EFD33" s="103"/>
      <c r="EFE33" s="103"/>
      <c r="EFF33" s="103"/>
      <c r="EFG33" s="103"/>
      <c r="EFH33" s="103"/>
      <c r="EFI33" s="103"/>
      <c r="EFJ33" s="103"/>
      <c r="EFK33" s="103"/>
      <c r="EFL33" s="103"/>
      <c r="EFM33" s="103"/>
      <c r="EFN33" s="103"/>
      <c r="EFO33" s="103"/>
      <c r="EFP33" s="103"/>
      <c r="EFQ33" s="103"/>
      <c r="EFR33" s="103"/>
      <c r="EFS33" s="103"/>
      <c r="EFT33" s="103"/>
      <c r="EFU33" s="103"/>
      <c r="EFV33" s="103"/>
      <c r="EFW33" s="103"/>
      <c r="EFX33" s="103"/>
      <c r="EFY33" s="103"/>
      <c r="EFZ33" s="103"/>
      <c r="EGA33" s="103"/>
      <c r="EGB33" s="103"/>
      <c r="EGC33" s="103"/>
      <c r="EGD33" s="103"/>
      <c r="EGE33" s="103"/>
      <c r="EGF33" s="103"/>
      <c r="EGG33" s="103"/>
      <c r="EGH33" s="103"/>
      <c r="EGI33" s="103"/>
      <c r="EGJ33" s="103"/>
      <c r="EGK33" s="103"/>
      <c r="EGL33" s="103"/>
      <c r="EGM33" s="103"/>
      <c r="EGN33" s="103"/>
      <c r="EGO33" s="103"/>
      <c r="EGP33" s="103"/>
      <c r="EGQ33" s="103"/>
      <c r="EGR33" s="103"/>
      <c r="EGS33" s="103"/>
      <c r="EGT33" s="103"/>
      <c r="EGU33" s="103"/>
      <c r="EGV33" s="103"/>
      <c r="EGW33" s="103"/>
      <c r="EGX33" s="103"/>
      <c r="EGY33" s="103"/>
      <c r="EGZ33" s="103"/>
      <c r="EHA33" s="103"/>
      <c r="EHB33" s="103"/>
      <c r="EHC33" s="103"/>
      <c r="EHD33" s="103"/>
      <c r="EHE33" s="103"/>
      <c r="EHF33" s="103"/>
      <c r="EHG33" s="103"/>
      <c r="EHH33" s="103"/>
      <c r="EHI33" s="103"/>
      <c r="EHJ33" s="103"/>
      <c r="EHK33" s="103"/>
      <c r="EHL33" s="103"/>
      <c r="EHM33" s="103"/>
      <c r="EHN33" s="103"/>
      <c r="EHO33" s="103"/>
      <c r="EHP33" s="103"/>
      <c r="EHQ33" s="103"/>
      <c r="EHR33" s="103"/>
      <c r="EHS33" s="103"/>
      <c r="EHT33" s="103"/>
      <c r="EHU33" s="103"/>
      <c r="EHV33" s="103"/>
      <c r="EHW33" s="103"/>
      <c r="EHX33" s="103"/>
      <c r="EHY33" s="103"/>
      <c r="EHZ33" s="103"/>
      <c r="EIA33" s="103"/>
      <c r="EIB33" s="103"/>
      <c r="EIC33" s="103"/>
      <c r="EID33" s="103"/>
      <c r="EIE33" s="103"/>
      <c r="EIF33" s="103"/>
      <c r="EIG33" s="103"/>
      <c r="EIH33" s="103"/>
      <c r="EII33" s="103"/>
      <c r="EIJ33" s="103"/>
      <c r="EIK33" s="103"/>
      <c r="EIL33" s="103"/>
      <c r="EIM33" s="103"/>
      <c r="EIN33" s="103"/>
      <c r="EIO33" s="103"/>
      <c r="EIP33" s="103"/>
      <c r="EIQ33" s="103"/>
      <c r="EIR33" s="103"/>
      <c r="EIS33" s="103"/>
      <c r="EIT33" s="103"/>
      <c r="EIU33" s="103"/>
      <c r="EIV33" s="103"/>
      <c r="EIW33" s="103"/>
      <c r="EIX33" s="103"/>
      <c r="EIY33" s="103"/>
      <c r="EIZ33" s="103"/>
      <c r="EJA33" s="103"/>
      <c r="EJB33" s="103"/>
      <c r="EJC33" s="103"/>
      <c r="EJD33" s="103"/>
      <c r="EJE33" s="103"/>
      <c r="EJF33" s="103"/>
      <c r="EJG33" s="103"/>
      <c r="EJH33" s="103"/>
      <c r="EJI33" s="103"/>
      <c r="EJJ33" s="103"/>
      <c r="EJK33" s="103"/>
      <c r="EJL33" s="103"/>
      <c r="EJM33" s="103"/>
      <c r="EJN33" s="103"/>
      <c r="EJO33" s="103"/>
      <c r="EJP33" s="103"/>
      <c r="EJQ33" s="103"/>
      <c r="EJR33" s="103"/>
      <c r="EJS33" s="103"/>
      <c r="EJT33" s="103"/>
      <c r="EJU33" s="103"/>
      <c r="EJV33" s="103"/>
      <c r="EJW33" s="103"/>
      <c r="EJX33" s="103"/>
      <c r="EJY33" s="103"/>
      <c r="EJZ33" s="103"/>
      <c r="EKA33" s="103"/>
      <c r="EKB33" s="103"/>
      <c r="EKC33" s="103"/>
      <c r="EKD33" s="103"/>
      <c r="EKE33" s="103"/>
      <c r="EKF33" s="103"/>
      <c r="EKG33" s="103"/>
      <c r="EKH33" s="103"/>
      <c r="EKI33" s="103"/>
      <c r="EKJ33" s="103"/>
      <c r="EKK33" s="103"/>
      <c r="EKL33" s="103"/>
      <c r="EKM33" s="103"/>
      <c r="EKN33" s="103"/>
      <c r="EKO33" s="103"/>
      <c r="EKP33" s="103"/>
      <c r="EKQ33" s="103"/>
      <c r="EKR33" s="103"/>
      <c r="EKS33" s="103"/>
      <c r="EKT33" s="103"/>
      <c r="EKU33" s="103"/>
      <c r="EKV33" s="103"/>
      <c r="EKW33" s="103"/>
      <c r="EKX33" s="103"/>
      <c r="EKY33" s="103"/>
      <c r="EKZ33" s="103"/>
      <c r="ELA33" s="103"/>
      <c r="ELB33" s="103"/>
      <c r="ELC33" s="103"/>
      <c r="ELD33" s="103"/>
      <c r="ELE33" s="103"/>
      <c r="ELF33" s="103"/>
      <c r="ELG33" s="103"/>
      <c r="ELH33" s="103"/>
      <c r="ELI33" s="103"/>
      <c r="ELJ33" s="103"/>
      <c r="ELK33" s="103"/>
      <c r="ELL33" s="103"/>
      <c r="ELM33" s="103"/>
      <c r="ELN33" s="103"/>
      <c r="ELO33" s="103"/>
      <c r="ELP33" s="103"/>
      <c r="ELQ33" s="103"/>
      <c r="ELR33" s="103"/>
      <c r="ELS33" s="103"/>
      <c r="ELT33" s="103"/>
      <c r="ELU33" s="103"/>
      <c r="ELV33" s="103"/>
      <c r="ELW33" s="103"/>
      <c r="ELX33" s="103"/>
      <c r="ELY33" s="103"/>
      <c r="ELZ33" s="103"/>
      <c r="EMA33" s="103"/>
      <c r="EMB33" s="103"/>
      <c r="EMC33" s="103"/>
      <c r="EMD33" s="103"/>
      <c r="EME33" s="103"/>
      <c r="EMF33" s="103"/>
      <c r="EMG33" s="103"/>
      <c r="EMH33" s="103"/>
      <c r="EMI33" s="103"/>
      <c r="EMJ33" s="103"/>
      <c r="EMK33" s="103"/>
      <c r="EML33" s="103"/>
      <c r="EMM33" s="103"/>
      <c r="EMN33" s="103"/>
      <c r="EMO33" s="103"/>
      <c r="EMP33" s="103"/>
      <c r="EMQ33" s="103"/>
      <c r="EMR33" s="103"/>
      <c r="EMS33" s="103"/>
      <c r="EMT33" s="103"/>
      <c r="EMU33" s="103"/>
      <c r="EMV33" s="103"/>
      <c r="EMW33" s="103"/>
      <c r="EMX33" s="103"/>
      <c r="EMY33" s="103"/>
      <c r="EMZ33" s="103"/>
      <c r="ENA33" s="103"/>
      <c r="ENB33" s="103"/>
      <c r="ENC33" s="103"/>
      <c r="END33" s="103"/>
      <c r="ENE33" s="103"/>
      <c r="ENF33" s="103"/>
      <c r="ENG33" s="103"/>
      <c r="ENH33" s="103"/>
      <c r="ENI33" s="103"/>
      <c r="ENJ33" s="103"/>
      <c r="ENK33" s="103"/>
      <c r="ENL33" s="103"/>
      <c r="ENM33" s="103"/>
      <c r="ENN33" s="103"/>
      <c r="ENO33" s="103"/>
      <c r="ENP33" s="103"/>
      <c r="ENQ33" s="103"/>
      <c r="ENR33" s="103"/>
      <c r="ENS33" s="103"/>
      <c r="ENT33" s="103"/>
      <c r="ENU33" s="103"/>
      <c r="ENV33" s="103"/>
      <c r="ENW33" s="103"/>
      <c r="ENX33" s="103"/>
      <c r="ENY33" s="103"/>
      <c r="ENZ33" s="103"/>
      <c r="EOA33" s="103"/>
      <c r="EOB33" s="103"/>
      <c r="EOC33" s="103"/>
      <c r="EOD33" s="103"/>
      <c r="EOE33" s="103"/>
      <c r="EOF33" s="103"/>
      <c r="EOG33" s="103"/>
      <c r="EOH33" s="103"/>
      <c r="EOI33" s="103"/>
      <c r="EOJ33" s="103"/>
      <c r="EOK33" s="103"/>
      <c r="EOL33" s="103"/>
      <c r="EOM33" s="103"/>
      <c r="EON33" s="103"/>
      <c r="EOO33" s="103"/>
      <c r="EOP33" s="103"/>
      <c r="EOQ33" s="103"/>
      <c r="EOR33" s="103"/>
      <c r="EOS33" s="103"/>
      <c r="EOT33" s="103"/>
      <c r="EOU33" s="103"/>
      <c r="EOV33" s="103"/>
      <c r="EOW33" s="103"/>
      <c r="EOX33" s="103"/>
      <c r="EOY33" s="103"/>
      <c r="EOZ33" s="103"/>
      <c r="EPA33" s="103"/>
      <c r="EPB33" s="103"/>
      <c r="EPC33" s="103"/>
      <c r="EPD33" s="103"/>
      <c r="EPE33" s="103"/>
      <c r="EPF33" s="103"/>
      <c r="EPG33" s="103"/>
      <c r="EPH33" s="103"/>
      <c r="EPI33" s="103"/>
      <c r="EPJ33" s="103"/>
      <c r="EPK33" s="103"/>
      <c r="EPL33" s="103"/>
      <c r="EPM33" s="103"/>
      <c r="EPN33" s="103"/>
      <c r="EPO33" s="103"/>
      <c r="EPP33" s="103"/>
      <c r="EPQ33" s="103"/>
      <c r="EPR33" s="103"/>
      <c r="EPS33" s="103"/>
      <c r="EPT33" s="103"/>
      <c r="EPU33" s="103"/>
      <c r="EPV33" s="103"/>
      <c r="EPW33" s="103"/>
      <c r="EPX33" s="103"/>
      <c r="EPY33" s="103"/>
      <c r="EPZ33" s="103"/>
      <c r="EQA33" s="103"/>
      <c r="EQB33" s="103"/>
      <c r="EQC33" s="103"/>
      <c r="EQD33" s="103"/>
      <c r="EQE33" s="103"/>
      <c r="EQF33" s="103"/>
      <c r="EQG33" s="103"/>
      <c r="EQH33" s="103"/>
      <c r="EQI33" s="103"/>
      <c r="EQJ33" s="103"/>
      <c r="EQK33" s="103"/>
      <c r="EQL33" s="103"/>
      <c r="EQM33" s="103"/>
      <c r="EQN33" s="103"/>
      <c r="EQO33" s="103"/>
      <c r="EQP33" s="103"/>
      <c r="EQQ33" s="103"/>
      <c r="EQR33" s="103"/>
      <c r="EQS33" s="103"/>
      <c r="EQT33" s="103"/>
      <c r="EQU33" s="103"/>
      <c r="EQV33" s="103"/>
      <c r="EQW33" s="103"/>
      <c r="EQX33" s="103"/>
      <c r="EQY33" s="103"/>
      <c r="EQZ33" s="103"/>
      <c r="ERA33" s="103"/>
      <c r="ERB33" s="103"/>
      <c r="ERC33" s="103"/>
      <c r="ERD33" s="103"/>
      <c r="ERE33" s="103"/>
      <c r="ERF33" s="103"/>
      <c r="ERG33" s="103"/>
      <c r="ERH33" s="103"/>
      <c r="ERI33" s="103"/>
      <c r="ERJ33" s="103"/>
      <c r="ERK33" s="103"/>
      <c r="ERL33" s="103"/>
      <c r="ERM33" s="103"/>
      <c r="ERN33" s="103"/>
      <c r="ERO33" s="103"/>
      <c r="ERP33" s="103"/>
      <c r="ERQ33" s="103"/>
      <c r="ERR33" s="103"/>
      <c r="ERS33" s="103"/>
      <c r="ERT33" s="103"/>
      <c r="ERU33" s="103"/>
      <c r="ERV33" s="103"/>
      <c r="ERW33" s="103"/>
      <c r="ERX33" s="103"/>
      <c r="ERY33" s="103"/>
      <c r="ERZ33" s="103"/>
      <c r="ESA33" s="103"/>
      <c r="ESB33" s="103"/>
      <c r="ESC33" s="103"/>
      <c r="ESD33" s="103"/>
      <c r="ESE33" s="103"/>
      <c r="ESF33" s="103"/>
      <c r="ESG33" s="103"/>
      <c r="ESH33" s="103"/>
      <c r="ESI33" s="103"/>
      <c r="ESJ33" s="103"/>
      <c r="ESK33" s="103"/>
      <c r="ESL33" s="103"/>
      <c r="ESM33" s="103"/>
      <c r="ESN33" s="103"/>
      <c r="ESO33" s="103"/>
      <c r="ESP33" s="103"/>
      <c r="ESQ33" s="103"/>
      <c r="ESR33" s="103"/>
      <c r="ESS33" s="103"/>
      <c r="EST33" s="103"/>
      <c r="ESU33" s="103"/>
      <c r="ESV33" s="103"/>
      <c r="ESW33" s="103"/>
      <c r="ESX33" s="103"/>
      <c r="ESY33" s="103"/>
      <c r="ESZ33" s="103"/>
      <c r="ETA33" s="103"/>
      <c r="ETB33" s="103"/>
      <c r="ETC33" s="103"/>
      <c r="ETD33" s="103"/>
      <c r="ETE33" s="103"/>
      <c r="ETF33" s="103"/>
      <c r="ETG33" s="103"/>
      <c r="ETH33" s="103"/>
      <c r="ETI33" s="103"/>
      <c r="ETJ33" s="103"/>
      <c r="ETK33" s="103"/>
      <c r="ETL33" s="103"/>
      <c r="ETM33" s="103"/>
      <c r="ETN33" s="103"/>
      <c r="ETO33" s="103"/>
      <c r="ETP33" s="103"/>
      <c r="ETQ33" s="103"/>
      <c r="ETR33" s="103"/>
      <c r="ETS33" s="103"/>
      <c r="ETT33" s="103"/>
      <c r="ETU33" s="103"/>
      <c r="ETV33" s="103"/>
      <c r="ETW33" s="103"/>
      <c r="ETX33" s="103"/>
      <c r="ETY33" s="103"/>
      <c r="ETZ33" s="103"/>
      <c r="EUA33" s="103"/>
      <c r="EUB33" s="103"/>
      <c r="EUC33" s="103"/>
      <c r="EUD33" s="103"/>
      <c r="EUE33" s="103"/>
      <c r="EUF33" s="103"/>
      <c r="EUG33" s="103"/>
      <c r="EUH33" s="103"/>
      <c r="EUI33" s="103"/>
      <c r="EUJ33" s="103"/>
      <c r="EUK33" s="103"/>
      <c r="EUL33" s="103"/>
      <c r="EUM33" s="103"/>
      <c r="EUN33" s="103"/>
      <c r="EUO33" s="103"/>
      <c r="EUP33" s="103"/>
      <c r="EUQ33" s="103"/>
      <c r="EUR33" s="103"/>
      <c r="EUS33" s="103"/>
      <c r="EUT33" s="103"/>
      <c r="EUU33" s="103"/>
      <c r="EUV33" s="103"/>
      <c r="EUW33" s="103"/>
      <c r="EUX33" s="103"/>
      <c r="EUY33" s="103"/>
      <c r="EUZ33" s="103"/>
      <c r="EVA33" s="103"/>
      <c r="EVB33" s="103"/>
      <c r="EVC33" s="103"/>
      <c r="EVD33" s="103"/>
      <c r="EVE33" s="103"/>
      <c r="EVF33" s="103"/>
      <c r="EVG33" s="103"/>
      <c r="EVH33" s="103"/>
      <c r="EVI33" s="103"/>
      <c r="EVJ33" s="103"/>
      <c r="EVK33" s="103"/>
      <c r="EVL33" s="103"/>
      <c r="EVM33" s="103"/>
      <c r="EVN33" s="103"/>
      <c r="EVO33" s="103"/>
      <c r="EVP33" s="103"/>
      <c r="EVQ33" s="103"/>
      <c r="EVR33" s="103"/>
      <c r="EVS33" s="103"/>
      <c r="EVT33" s="103"/>
      <c r="EVU33" s="103"/>
      <c r="EVV33" s="103"/>
      <c r="EVW33" s="103"/>
      <c r="EVX33" s="103"/>
      <c r="EVY33" s="103"/>
      <c r="EVZ33" s="103"/>
      <c r="EWA33" s="103"/>
      <c r="EWB33" s="103"/>
      <c r="EWC33" s="103"/>
      <c r="EWD33" s="103"/>
      <c r="EWE33" s="103"/>
      <c r="EWF33" s="103"/>
      <c r="EWG33" s="103"/>
      <c r="EWH33" s="103"/>
      <c r="EWI33" s="103"/>
      <c r="EWJ33" s="103"/>
      <c r="EWK33" s="103"/>
      <c r="EWL33" s="103"/>
      <c r="EWM33" s="103"/>
      <c r="EWN33" s="103"/>
      <c r="EWO33" s="103"/>
      <c r="EWP33" s="103"/>
      <c r="EWQ33" s="103"/>
      <c r="EWR33" s="103"/>
      <c r="EWS33" s="103"/>
      <c r="EWT33" s="103"/>
      <c r="EWU33" s="103"/>
      <c r="EWV33" s="103"/>
      <c r="EWW33" s="103"/>
      <c r="EWX33" s="103"/>
      <c r="EWY33" s="103"/>
      <c r="EWZ33" s="103"/>
      <c r="EXA33" s="103"/>
      <c r="EXB33" s="103"/>
      <c r="EXC33" s="103"/>
      <c r="EXD33" s="103"/>
      <c r="EXE33" s="103"/>
      <c r="EXF33" s="103"/>
      <c r="EXG33" s="103"/>
      <c r="EXH33" s="103"/>
      <c r="EXI33" s="103"/>
      <c r="EXJ33" s="103"/>
      <c r="EXK33" s="103"/>
      <c r="EXL33" s="103"/>
      <c r="EXM33" s="103"/>
      <c r="EXN33" s="103"/>
      <c r="EXO33" s="103"/>
      <c r="EXP33" s="103"/>
      <c r="EXQ33" s="103"/>
      <c r="EXR33" s="103"/>
      <c r="EXS33" s="103"/>
      <c r="EXT33" s="103"/>
      <c r="EXU33" s="103"/>
      <c r="EXV33" s="103"/>
      <c r="EXW33" s="103"/>
      <c r="EXX33" s="103"/>
      <c r="EXY33" s="103"/>
      <c r="EXZ33" s="103"/>
      <c r="EYA33" s="103"/>
      <c r="EYB33" s="103"/>
      <c r="EYC33" s="103"/>
      <c r="EYD33" s="103"/>
      <c r="EYE33" s="103"/>
      <c r="EYF33" s="103"/>
      <c r="EYG33" s="103"/>
      <c r="EYH33" s="103"/>
      <c r="EYI33" s="103"/>
      <c r="EYJ33" s="103"/>
      <c r="EYK33" s="103"/>
      <c r="EYL33" s="103"/>
      <c r="EYM33" s="103"/>
      <c r="EYN33" s="103"/>
      <c r="EYO33" s="103"/>
      <c r="EYP33" s="103"/>
      <c r="EYQ33" s="103"/>
      <c r="EYR33" s="103"/>
      <c r="EYS33" s="103"/>
      <c r="EYT33" s="103"/>
      <c r="EYU33" s="103"/>
      <c r="EYV33" s="103"/>
      <c r="EYW33" s="103"/>
      <c r="EYX33" s="103"/>
      <c r="EYY33" s="103"/>
      <c r="EYZ33" s="103"/>
      <c r="EZA33" s="103"/>
      <c r="EZB33" s="103"/>
      <c r="EZC33" s="103"/>
      <c r="EZD33" s="103"/>
      <c r="EZE33" s="103"/>
      <c r="EZF33" s="103"/>
      <c r="EZG33" s="103"/>
      <c r="EZH33" s="103"/>
      <c r="EZI33" s="103"/>
      <c r="EZJ33" s="103"/>
      <c r="EZK33" s="103"/>
      <c r="EZL33" s="103"/>
      <c r="EZM33" s="103"/>
      <c r="EZN33" s="103"/>
      <c r="EZO33" s="103"/>
      <c r="EZP33" s="103"/>
      <c r="EZQ33" s="103"/>
      <c r="EZR33" s="103"/>
      <c r="EZS33" s="103"/>
      <c r="EZT33" s="103"/>
      <c r="EZU33" s="103"/>
      <c r="EZV33" s="103"/>
      <c r="EZW33" s="103"/>
      <c r="EZX33" s="103"/>
      <c r="EZY33" s="103"/>
      <c r="EZZ33" s="103"/>
      <c r="FAA33" s="103"/>
      <c r="FAB33" s="103"/>
      <c r="FAC33" s="103"/>
      <c r="FAD33" s="103"/>
      <c r="FAE33" s="103"/>
      <c r="FAF33" s="103"/>
      <c r="FAG33" s="103"/>
      <c r="FAH33" s="103"/>
      <c r="FAI33" s="103"/>
      <c r="FAJ33" s="103"/>
      <c r="FAK33" s="103"/>
      <c r="FAL33" s="103"/>
      <c r="FAM33" s="103"/>
      <c r="FAN33" s="103"/>
      <c r="FAO33" s="103"/>
      <c r="FAP33" s="103"/>
      <c r="FAQ33" s="103"/>
      <c r="FAR33" s="103"/>
      <c r="FAS33" s="103"/>
      <c r="FAT33" s="103"/>
      <c r="FAU33" s="103"/>
      <c r="FAV33" s="103"/>
      <c r="FAW33" s="103"/>
      <c r="FAX33" s="103"/>
      <c r="FAY33" s="103"/>
      <c r="FAZ33" s="103"/>
      <c r="FBA33" s="103"/>
      <c r="FBB33" s="103"/>
      <c r="FBC33" s="103"/>
      <c r="FBD33" s="103"/>
      <c r="FBE33" s="103"/>
      <c r="FBF33" s="103"/>
      <c r="FBG33" s="103"/>
      <c r="FBH33" s="103"/>
      <c r="FBI33" s="103"/>
      <c r="FBJ33" s="103"/>
      <c r="FBK33" s="103"/>
      <c r="FBL33" s="103"/>
      <c r="FBM33" s="103"/>
      <c r="FBN33" s="103"/>
      <c r="FBO33" s="103"/>
      <c r="FBP33" s="103"/>
      <c r="FBQ33" s="103"/>
      <c r="FBR33" s="103"/>
      <c r="FBS33" s="103"/>
      <c r="FBT33" s="103"/>
      <c r="FBU33" s="103"/>
      <c r="FBV33" s="103"/>
      <c r="FBW33" s="103"/>
      <c r="FBX33" s="103"/>
      <c r="FBY33" s="103"/>
      <c r="FBZ33" s="103"/>
      <c r="FCA33" s="103"/>
      <c r="FCB33" s="103"/>
      <c r="FCC33" s="103"/>
      <c r="FCD33" s="103"/>
      <c r="FCE33" s="103"/>
      <c r="FCF33" s="103"/>
      <c r="FCG33" s="103"/>
      <c r="FCH33" s="103"/>
      <c r="FCI33" s="103"/>
      <c r="FCJ33" s="103"/>
      <c r="FCK33" s="103"/>
      <c r="FCL33" s="103"/>
      <c r="FCM33" s="103"/>
      <c r="FCN33" s="103"/>
      <c r="FCO33" s="103"/>
      <c r="FCP33" s="103"/>
      <c r="FCQ33" s="103"/>
      <c r="FCR33" s="103"/>
      <c r="FCS33" s="103"/>
      <c r="FCT33" s="103"/>
      <c r="FCU33" s="103"/>
      <c r="FCV33" s="103"/>
      <c r="FCW33" s="103"/>
      <c r="FCX33" s="103"/>
      <c r="FCY33" s="103"/>
      <c r="FCZ33" s="103"/>
      <c r="FDA33" s="103"/>
      <c r="FDB33" s="103"/>
      <c r="FDC33" s="103"/>
      <c r="FDD33" s="103"/>
      <c r="FDE33" s="103"/>
      <c r="FDF33" s="103"/>
      <c r="FDG33" s="103"/>
      <c r="FDH33" s="103"/>
      <c r="FDI33" s="103"/>
      <c r="FDJ33" s="103"/>
      <c r="FDK33" s="103"/>
      <c r="FDL33" s="103"/>
      <c r="FDM33" s="103"/>
      <c r="FDN33" s="103"/>
      <c r="FDO33" s="103"/>
      <c r="FDP33" s="103"/>
      <c r="FDQ33" s="103"/>
      <c r="FDR33" s="103"/>
      <c r="FDS33" s="103"/>
      <c r="FDT33" s="103"/>
      <c r="FDU33" s="103"/>
      <c r="FDV33" s="103"/>
      <c r="FDW33" s="103"/>
      <c r="FDX33" s="103"/>
      <c r="FDY33" s="103"/>
      <c r="FDZ33" s="103"/>
      <c r="FEA33" s="103"/>
      <c r="FEB33" s="103"/>
      <c r="FEC33" s="103"/>
      <c r="FED33" s="103"/>
      <c r="FEE33" s="103"/>
      <c r="FEF33" s="103"/>
      <c r="FEG33" s="103"/>
      <c r="FEH33" s="103"/>
      <c r="FEI33" s="103"/>
      <c r="FEJ33" s="103"/>
      <c r="FEK33" s="103"/>
      <c r="FEL33" s="103"/>
      <c r="FEM33" s="103"/>
      <c r="FEN33" s="103"/>
      <c r="FEO33" s="103"/>
      <c r="FEP33" s="103"/>
      <c r="FEQ33" s="103"/>
      <c r="FER33" s="103"/>
      <c r="FES33" s="103"/>
      <c r="FET33" s="103"/>
      <c r="FEU33" s="103"/>
      <c r="FEV33" s="103"/>
      <c r="FEW33" s="103"/>
      <c r="FEX33" s="103"/>
      <c r="FEY33" s="103"/>
      <c r="FEZ33" s="103"/>
      <c r="FFA33" s="103"/>
      <c r="FFB33" s="103"/>
      <c r="FFC33" s="103"/>
      <c r="FFD33" s="103"/>
      <c r="FFE33" s="103"/>
      <c r="FFF33" s="103"/>
      <c r="FFG33" s="103"/>
      <c r="FFH33" s="103"/>
      <c r="FFI33" s="103"/>
      <c r="FFJ33" s="103"/>
      <c r="FFK33" s="103"/>
      <c r="FFL33" s="103"/>
      <c r="FFM33" s="103"/>
      <c r="FFN33" s="103"/>
      <c r="FFO33" s="103"/>
      <c r="FFP33" s="103"/>
      <c r="FFQ33" s="103"/>
      <c r="FFR33" s="103"/>
      <c r="FFS33" s="103"/>
      <c r="FFT33" s="103"/>
      <c r="FFU33" s="103"/>
      <c r="FFV33" s="103"/>
      <c r="FFW33" s="103"/>
      <c r="FFX33" s="103"/>
      <c r="FFY33" s="103"/>
      <c r="FFZ33" s="103"/>
      <c r="FGA33" s="103"/>
      <c r="FGB33" s="103"/>
      <c r="FGC33" s="103"/>
      <c r="FGD33" s="103"/>
      <c r="FGE33" s="103"/>
      <c r="FGF33" s="103"/>
      <c r="FGG33" s="103"/>
      <c r="FGH33" s="103"/>
      <c r="FGI33" s="103"/>
      <c r="FGJ33" s="103"/>
      <c r="FGK33" s="103"/>
      <c r="FGL33" s="103"/>
      <c r="FGM33" s="103"/>
      <c r="FGN33" s="103"/>
      <c r="FGO33" s="103"/>
      <c r="FGP33" s="103"/>
      <c r="FGQ33" s="103"/>
      <c r="FGR33" s="103"/>
      <c r="FGS33" s="103"/>
      <c r="FGT33" s="103"/>
      <c r="FGU33" s="103"/>
      <c r="FGV33" s="103"/>
      <c r="FGW33" s="103"/>
      <c r="FGX33" s="103"/>
      <c r="FGY33" s="103"/>
      <c r="FGZ33" s="103"/>
      <c r="FHA33" s="103"/>
      <c r="FHB33" s="103"/>
      <c r="FHC33" s="103"/>
      <c r="FHD33" s="103"/>
      <c r="FHE33" s="103"/>
      <c r="FHF33" s="103"/>
      <c r="FHG33" s="103"/>
      <c r="FHH33" s="103"/>
      <c r="FHI33" s="103"/>
      <c r="FHJ33" s="103"/>
      <c r="FHK33" s="103"/>
      <c r="FHL33" s="103"/>
      <c r="FHM33" s="103"/>
      <c r="FHN33" s="103"/>
      <c r="FHO33" s="103"/>
      <c r="FHP33" s="103"/>
      <c r="FHQ33" s="103"/>
      <c r="FHR33" s="103"/>
      <c r="FHS33" s="103"/>
      <c r="FHT33" s="103"/>
      <c r="FHU33" s="103"/>
      <c r="FHV33" s="103"/>
      <c r="FHW33" s="103"/>
      <c r="FHX33" s="103"/>
      <c r="FHY33" s="103"/>
      <c r="FHZ33" s="103"/>
      <c r="FIA33" s="103"/>
      <c r="FIB33" s="103"/>
      <c r="FIC33" s="103"/>
      <c r="FID33" s="103"/>
      <c r="FIE33" s="103"/>
      <c r="FIF33" s="103"/>
      <c r="FIG33" s="103"/>
      <c r="FIH33" s="103"/>
      <c r="FII33" s="103"/>
      <c r="FIJ33" s="103"/>
      <c r="FIK33" s="103"/>
      <c r="FIL33" s="103"/>
      <c r="FIM33" s="103"/>
      <c r="FIN33" s="103"/>
      <c r="FIO33" s="103"/>
      <c r="FIP33" s="103"/>
      <c r="FIQ33" s="103"/>
      <c r="FIR33" s="103"/>
      <c r="FIS33" s="103"/>
      <c r="FIT33" s="103"/>
      <c r="FIU33" s="103"/>
      <c r="FIV33" s="103"/>
      <c r="FIW33" s="103"/>
      <c r="FIX33" s="103"/>
      <c r="FIY33" s="103"/>
      <c r="FIZ33" s="103"/>
      <c r="FJA33" s="103"/>
      <c r="FJB33" s="103"/>
      <c r="FJC33" s="103"/>
      <c r="FJD33" s="103"/>
      <c r="FJE33" s="103"/>
      <c r="FJF33" s="103"/>
      <c r="FJG33" s="103"/>
      <c r="FJH33" s="103"/>
      <c r="FJI33" s="103"/>
      <c r="FJJ33" s="103"/>
      <c r="FJK33" s="103"/>
      <c r="FJL33" s="103"/>
      <c r="FJM33" s="103"/>
      <c r="FJN33" s="103"/>
      <c r="FJO33" s="103"/>
      <c r="FJP33" s="103"/>
      <c r="FJQ33" s="103"/>
      <c r="FJR33" s="103"/>
      <c r="FJS33" s="103"/>
      <c r="FJT33" s="103"/>
      <c r="FJU33" s="103"/>
      <c r="FJV33" s="103"/>
      <c r="FJW33" s="103"/>
      <c r="FJX33" s="103"/>
      <c r="FJY33" s="103"/>
      <c r="FJZ33" s="103"/>
      <c r="FKA33" s="103"/>
      <c r="FKB33" s="103"/>
      <c r="FKC33" s="103"/>
      <c r="FKD33" s="103"/>
      <c r="FKE33" s="103"/>
      <c r="FKF33" s="103"/>
      <c r="FKG33" s="103"/>
      <c r="FKH33" s="103"/>
      <c r="FKI33" s="103"/>
      <c r="FKJ33" s="103"/>
      <c r="FKK33" s="103"/>
      <c r="FKL33" s="103"/>
      <c r="FKM33" s="103"/>
      <c r="FKN33" s="103"/>
      <c r="FKO33" s="103"/>
      <c r="FKP33" s="103"/>
      <c r="FKQ33" s="103"/>
      <c r="FKR33" s="103"/>
      <c r="FKS33" s="103"/>
      <c r="FKT33" s="103"/>
      <c r="FKU33" s="103"/>
      <c r="FKV33" s="103"/>
      <c r="FKW33" s="103"/>
      <c r="FKX33" s="103"/>
      <c r="FKY33" s="103"/>
      <c r="FKZ33" s="103"/>
      <c r="FLA33" s="103"/>
      <c r="FLB33" s="103"/>
      <c r="FLC33" s="103"/>
      <c r="FLD33" s="103"/>
      <c r="FLE33" s="103"/>
      <c r="FLF33" s="103"/>
      <c r="FLG33" s="103"/>
      <c r="FLH33" s="103"/>
      <c r="FLI33" s="103"/>
      <c r="FLJ33" s="103"/>
      <c r="FLK33" s="103"/>
      <c r="FLL33" s="103"/>
      <c r="FLM33" s="103"/>
      <c r="FLN33" s="103"/>
      <c r="FLO33" s="103"/>
      <c r="FLP33" s="103"/>
      <c r="FLQ33" s="103"/>
      <c r="FLR33" s="103"/>
      <c r="FLS33" s="103"/>
      <c r="FLT33" s="103"/>
      <c r="FLU33" s="103"/>
      <c r="FLV33" s="103"/>
      <c r="FLW33" s="103"/>
      <c r="FLX33" s="103"/>
      <c r="FLY33" s="103"/>
      <c r="FLZ33" s="103"/>
      <c r="FMA33" s="103"/>
      <c r="FMB33" s="103"/>
      <c r="FMC33" s="103"/>
      <c r="FMD33" s="103"/>
      <c r="FME33" s="103"/>
      <c r="FMF33" s="103"/>
      <c r="FMG33" s="103"/>
      <c r="FMH33" s="103"/>
      <c r="FMI33" s="103"/>
      <c r="FMJ33" s="103"/>
      <c r="FMK33" s="103"/>
      <c r="FML33" s="103"/>
      <c r="FMM33" s="103"/>
      <c r="FMN33" s="103"/>
      <c r="FMO33" s="103"/>
      <c r="FMP33" s="103"/>
      <c r="FMQ33" s="103"/>
      <c r="FMR33" s="103"/>
      <c r="FMS33" s="103"/>
      <c r="FMT33" s="103"/>
      <c r="FMU33" s="103"/>
      <c r="FMV33" s="103"/>
      <c r="FMW33" s="103"/>
      <c r="FMX33" s="103"/>
      <c r="FMY33" s="103"/>
      <c r="FMZ33" s="103"/>
      <c r="FNA33" s="103"/>
      <c r="FNB33" s="103"/>
      <c r="FNC33" s="103"/>
      <c r="FND33" s="103"/>
      <c r="FNE33" s="103"/>
      <c r="FNF33" s="103"/>
      <c r="FNG33" s="103"/>
      <c r="FNH33" s="103"/>
      <c r="FNI33" s="103"/>
      <c r="FNJ33" s="103"/>
      <c r="FNK33" s="103"/>
      <c r="FNL33" s="103"/>
      <c r="FNM33" s="103"/>
      <c r="FNN33" s="103"/>
      <c r="FNO33" s="103"/>
      <c r="FNP33" s="103"/>
      <c r="FNQ33" s="103"/>
      <c r="FNR33" s="103"/>
      <c r="FNS33" s="103"/>
      <c r="FNT33" s="103"/>
      <c r="FNU33" s="103"/>
      <c r="FNV33" s="103"/>
      <c r="FNW33" s="103"/>
      <c r="FNX33" s="103"/>
      <c r="FNY33" s="103"/>
      <c r="FNZ33" s="103"/>
      <c r="FOA33" s="103"/>
      <c r="FOB33" s="103"/>
      <c r="FOC33" s="103"/>
      <c r="FOD33" s="103"/>
      <c r="FOE33" s="103"/>
      <c r="FOF33" s="103"/>
      <c r="FOG33" s="103"/>
      <c r="FOH33" s="103"/>
      <c r="FOI33" s="103"/>
      <c r="FOJ33" s="103"/>
      <c r="FOK33" s="103"/>
      <c r="FOL33" s="103"/>
      <c r="FOM33" s="103"/>
      <c r="FON33" s="103"/>
      <c r="FOO33" s="103"/>
      <c r="FOP33" s="103"/>
      <c r="FOQ33" s="103"/>
      <c r="FOR33" s="103"/>
      <c r="FOS33" s="103"/>
      <c r="FOT33" s="103"/>
      <c r="FOU33" s="103"/>
      <c r="FOV33" s="103"/>
      <c r="FOW33" s="103"/>
      <c r="FOX33" s="103"/>
      <c r="FOY33" s="103"/>
      <c r="FOZ33" s="103"/>
      <c r="FPA33" s="103"/>
      <c r="FPB33" s="103"/>
      <c r="FPC33" s="103"/>
      <c r="FPD33" s="103"/>
      <c r="FPE33" s="103"/>
      <c r="FPF33" s="103"/>
      <c r="FPG33" s="103"/>
      <c r="FPH33" s="103"/>
      <c r="FPI33" s="103"/>
      <c r="FPJ33" s="103"/>
      <c r="FPK33" s="103"/>
      <c r="FPL33" s="103"/>
      <c r="FPM33" s="103"/>
      <c r="FPN33" s="103"/>
      <c r="FPO33" s="103"/>
      <c r="FPP33" s="103"/>
      <c r="FPQ33" s="103"/>
      <c r="FPR33" s="103"/>
      <c r="FPS33" s="103"/>
      <c r="FPT33" s="103"/>
      <c r="FPU33" s="103"/>
      <c r="FPV33" s="103"/>
      <c r="FPW33" s="103"/>
      <c r="FPX33" s="103"/>
      <c r="FPY33" s="103"/>
      <c r="FPZ33" s="103"/>
      <c r="FQA33" s="103"/>
      <c r="FQB33" s="103"/>
      <c r="FQC33" s="103"/>
      <c r="FQD33" s="103"/>
      <c r="FQE33" s="103"/>
      <c r="FQF33" s="103"/>
      <c r="FQG33" s="103"/>
      <c r="FQH33" s="103"/>
      <c r="FQI33" s="103"/>
      <c r="FQJ33" s="103"/>
      <c r="FQK33" s="103"/>
      <c r="FQL33" s="103"/>
      <c r="FQM33" s="103"/>
      <c r="FQN33" s="103"/>
      <c r="FQO33" s="103"/>
      <c r="FQP33" s="103"/>
      <c r="FQQ33" s="103"/>
      <c r="FQR33" s="103"/>
      <c r="FQS33" s="103"/>
      <c r="FQT33" s="103"/>
      <c r="FQU33" s="103"/>
      <c r="FQV33" s="103"/>
      <c r="FQW33" s="103"/>
      <c r="FQX33" s="103"/>
      <c r="FQY33" s="103"/>
      <c r="FQZ33" s="103"/>
      <c r="FRA33" s="103"/>
      <c r="FRB33" s="103"/>
      <c r="FRC33" s="103"/>
      <c r="FRD33" s="103"/>
      <c r="FRE33" s="103"/>
      <c r="FRF33" s="103"/>
      <c r="FRG33" s="103"/>
      <c r="FRH33" s="103"/>
      <c r="FRI33" s="103"/>
      <c r="FRJ33" s="103"/>
      <c r="FRK33" s="103"/>
      <c r="FRL33" s="103"/>
      <c r="FRM33" s="103"/>
      <c r="FRN33" s="103"/>
      <c r="FRO33" s="103"/>
      <c r="FRP33" s="103"/>
      <c r="FRQ33" s="103"/>
      <c r="FRR33" s="103"/>
      <c r="FRS33" s="103"/>
      <c r="FRT33" s="103"/>
      <c r="FRU33" s="103"/>
      <c r="FRV33" s="103"/>
      <c r="FRW33" s="103"/>
      <c r="FRX33" s="103"/>
      <c r="FRY33" s="103"/>
      <c r="FRZ33" s="103"/>
      <c r="FSA33" s="103"/>
      <c r="FSB33" s="103"/>
      <c r="FSC33" s="103"/>
      <c r="FSD33" s="103"/>
      <c r="FSE33" s="103"/>
      <c r="FSF33" s="103"/>
      <c r="FSG33" s="103"/>
      <c r="FSH33" s="103"/>
      <c r="FSI33" s="103"/>
      <c r="FSJ33" s="103"/>
      <c r="FSK33" s="103"/>
      <c r="FSL33" s="103"/>
      <c r="FSM33" s="103"/>
      <c r="FSN33" s="103"/>
      <c r="FSO33" s="103"/>
      <c r="FSP33" s="103"/>
      <c r="FSQ33" s="103"/>
      <c r="FSR33" s="103"/>
      <c r="FSS33" s="103"/>
      <c r="FST33" s="103"/>
      <c r="FSU33" s="103"/>
      <c r="FSV33" s="103"/>
      <c r="FSW33" s="103"/>
      <c r="FSX33" s="103"/>
      <c r="FSY33" s="103"/>
      <c r="FSZ33" s="103"/>
      <c r="FTA33" s="103"/>
      <c r="FTB33" s="103"/>
      <c r="FTC33" s="103"/>
      <c r="FTD33" s="103"/>
      <c r="FTE33" s="103"/>
      <c r="FTF33" s="103"/>
      <c r="FTG33" s="103"/>
      <c r="FTH33" s="103"/>
      <c r="FTI33" s="103"/>
      <c r="FTJ33" s="103"/>
      <c r="FTK33" s="103"/>
      <c r="FTL33" s="103"/>
      <c r="FTM33" s="103"/>
      <c r="FTN33" s="103"/>
      <c r="FTO33" s="103"/>
      <c r="FTP33" s="103"/>
      <c r="FTQ33" s="103"/>
      <c r="FTR33" s="103"/>
      <c r="FTS33" s="103"/>
      <c r="FTT33" s="103"/>
      <c r="FTU33" s="103"/>
      <c r="FTV33" s="103"/>
      <c r="FTW33" s="103"/>
      <c r="FTX33" s="103"/>
      <c r="FTY33" s="103"/>
      <c r="FTZ33" s="103"/>
      <c r="FUA33" s="103"/>
      <c r="FUB33" s="103"/>
      <c r="FUC33" s="103"/>
      <c r="FUD33" s="103"/>
      <c r="FUE33" s="103"/>
      <c r="FUF33" s="103"/>
      <c r="FUG33" s="103"/>
      <c r="FUH33" s="103"/>
      <c r="FUI33" s="103"/>
      <c r="FUJ33" s="103"/>
      <c r="FUK33" s="103"/>
      <c r="FUL33" s="103"/>
      <c r="FUM33" s="103"/>
      <c r="FUN33" s="103"/>
      <c r="FUO33" s="103"/>
      <c r="FUP33" s="103"/>
      <c r="FUQ33" s="103"/>
      <c r="FUR33" s="103"/>
      <c r="FUS33" s="103"/>
      <c r="FUT33" s="103"/>
      <c r="FUU33" s="103"/>
      <c r="FUV33" s="103"/>
      <c r="FUW33" s="103"/>
      <c r="FUX33" s="103"/>
      <c r="FUY33" s="103"/>
      <c r="FUZ33" s="103"/>
      <c r="FVA33" s="103"/>
      <c r="FVB33" s="103"/>
      <c r="FVC33" s="103"/>
      <c r="FVD33" s="103"/>
      <c r="FVE33" s="103"/>
      <c r="FVF33" s="103"/>
      <c r="FVG33" s="103"/>
      <c r="FVH33" s="103"/>
      <c r="FVI33" s="103"/>
      <c r="FVJ33" s="103"/>
      <c r="FVK33" s="103"/>
      <c r="FVL33" s="103"/>
      <c r="FVM33" s="103"/>
      <c r="FVN33" s="103"/>
      <c r="FVO33" s="103"/>
      <c r="FVP33" s="103"/>
      <c r="FVQ33" s="103"/>
      <c r="FVR33" s="103"/>
      <c r="FVS33" s="103"/>
      <c r="FVT33" s="103"/>
      <c r="FVU33" s="103"/>
      <c r="FVV33" s="103"/>
      <c r="FVW33" s="103"/>
      <c r="FVX33" s="103"/>
      <c r="FVY33" s="103"/>
      <c r="FVZ33" s="103"/>
      <c r="FWA33" s="103"/>
      <c r="FWB33" s="103"/>
      <c r="FWC33" s="103"/>
      <c r="FWD33" s="103"/>
      <c r="FWE33" s="103"/>
      <c r="FWF33" s="103"/>
      <c r="FWG33" s="103"/>
      <c r="FWH33" s="103"/>
      <c r="FWI33" s="103"/>
      <c r="FWJ33" s="103"/>
      <c r="FWK33" s="103"/>
      <c r="FWL33" s="103"/>
      <c r="FWM33" s="103"/>
      <c r="FWN33" s="103"/>
      <c r="FWO33" s="103"/>
      <c r="FWP33" s="103"/>
      <c r="FWQ33" s="103"/>
      <c r="FWR33" s="103"/>
      <c r="FWS33" s="103"/>
      <c r="FWT33" s="103"/>
      <c r="FWU33" s="103"/>
      <c r="FWV33" s="103"/>
      <c r="FWW33" s="103"/>
      <c r="FWX33" s="103"/>
      <c r="FWY33" s="103"/>
      <c r="FWZ33" s="103"/>
      <c r="FXA33" s="103"/>
      <c r="FXB33" s="103"/>
      <c r="FXC33" s="103"/>
      <c r="FXD33" s="103"/>
      <c r="FXE33" s="103"/>
      <c r="FXF33" s="103"/>
      <c r="FXG33" s="103"/>
      <c r="FXH33" s="103"/>
      <c r="FXI33" s="103"/>
      <c r="FXJ33" s="103"/>
      <c r="FXK33" s="103"/>
      <c r="FXL33" s="103"/>
      <c r="FXM33" s="103"/>
      <c r="FXN33" s="103"/>
      <c r="FXO33" s="103"/>
      <c r="FXP33" s="103"/>
      <c r="FXQ33" s="103"/>
      <c r="FXR33" s="103"/>
      <c r="FXS33" s="103"/>
      <c r="FXT33" s="103"/>
      <c r="FXU33" s="103"/>
      <c r="FXV33" s="103"/>
      <c r="FXW33" s="103"/>
      <c r="FXX33" s="103"/>
      <c r="FXY33" s="103"/>
      <c r="FXZ33" s="103"/>
      <c r="FYA33" s="103"/>
      <c r="FYB33" s="103"/>
      <c r="FYC33" s="103"/>
      <c r="FYD33" s="103"/>
      <c r="FYE33" s="103"/>
      <c r="FYF33" s="103"/>
      <c r="FYG33" s="103"/>
      <c r="FYH33" s="103"/>
      <c r="FYI33" s="103"/>
      <c r="FYJ33" s="103"/>
      <c r="FYK33" s="103"/>
      <c r="FYL33" s="103"/>
      <c r="FYM33" s="103"/>
      <c r="FYN33" s="103"/>
      <c r="FYO33" s="103"/>
      <c r="FYP33" s="103"/>
      <c r="FYQ33" s="103"/>
      <c r="FYR33" s="103"/>
      <c r="FYS33" s="103"/>
      <c r="FYT33" s="103"/>
      <c r="FYU33" s="103"/>
      <c r="FYV33" s="103"/>
      <c r="FYW33" s="103"/>
      <c r="FYX33" s="103"/>
      <c r="FYY33" s="103"/>
      <c r="FYZ33" s="103"/>
      <c r="FZA33" s="103"/>
      <c r="FZB33" s="103"/>
      <c r="FZC33" s="103"/>
      <c r="FZD33" s="103"/>
      <c r="FZE33" s="103"/>
      <c r="FZF33" s="103"/>
      <c r="FZG33" s="103"/>
      <c r="FZH33" s="103"/>
      <c r="FZI33" s="103"/>
      <c r="FZJ33" s="103"/>
      <c r="FZK33" s="103"/>
      <c r="FZL33" s="103"/>
      <c r="FZM33" s="103"/>
      <c r="FZN33" s="103"/>
      <c r="FZO33" s="103"/>
      <c r="FZP33" s="103"/>
      <c r="FZQ33" s="103"/>
      <c r="FZR33" s="103"/>
      <c r="FZS33" s="103"/>
      <c r="FZT33" s="103"/>
      <c r="FZU33" s="103"/>
      <c r="FZV33" s="103"/>
      <c r="FZW33" s="103"/>
      <c r="FZX33" s="103"/>
      <c r="FZY33" s="103"/>
      <c r="FZZ33" s="103"/>
      <c r="GAA33" s="103"/>
      <c r="GAB33" s="103"/>
      <c r="GAC33" s="103"/>
      <c r="GAD33" s="103"/>
      <c r="GAE33" s="103"/>
      <c r="GAF33" s="103"/>
      <c r="GAG33" s="103"/>
      <c r="GAH33" s="103"/>
      <c r="GAI33" s="103"/>
      <c r="GAJ33" s="103"/>
      <c r="GAK33" s="103"/>
      <c r="GAL33" s="103"/>
      <c r="GAM33" s="103"/>
      <c r="GAN33" s="103"/>
      <c r="GAO33" s="103"/>
      <c r="GAP33" s="103"/>
      <c r="GAQ33" s="103"/>
      <c r="GAR33" s="103"/>
      <c r="GAS33" s="103"/>
      <c r="GAT33" s="103"/>
      <c r="GAU33" s="103"/>
      <c r="GAV33" s="103"/>
      <c r="GAW33" s="103"/>
      <c r="GAX33" s="103"/>
      <c r="GAY33" s="103"/>
      <c r="GAZ33" s="103"/>
      <c r="GBA33" s="103"/>
      <c r="GBB33" s="103"/>
      <c r="GBC33" s="103"/>
      <c r="GBD33" s="103"/>
      <c r="GBE33" s="103"/>
      <c r="GBF33" s="103"/>
      <c r="GBG33" s="103"/>
      <c r="GBH33" s="103"/>
      <c r="GBI33" s="103"/>
      <c r="GBJ33" s="103"/>
      <c r="GBK33" s="103"/>
      <c r="GBL33" s="103"/>
      <c r="GBM33" s="103"/>
      <c r="GBN33" s="103"/>
      <c r="GBO33" s="103"/>
      <c r="GBP33" s="103"/>
      <c r="GBQ33" s="103"/>
      <c r="GBR33" s="103"/>
      <c r="GBS33" s="103"/>
      <c r="GBT33" s="103"/>
      <c r="GBU33" s="103"/>
      <c r="GBV33" s="103"/>
      <c r="GBW33" s="103"/>
      <c r="GBX33" s="103"/>
      <c r="GBY33" s="103"/>
      <c r="GBZ33" s="103"/>
      <c r="GCA33" s="103"/>
      <c r="GCB33" s="103"/>
      <c r="GCC33" s="103"/>
      <c r="GCD33" s="103"/>
      <c r="GCE33" s="103"/>
      <c r="GCF33" s="103"/>
      <c r="GCG33" s="103"/>
      <c r="GCH33" s="103"/>
      <c r="GCI33" s="103"/>
      <c r="GCJ33" s="103"/>
      <c r="GCK33" s="103"/>
      <c r="GCL33" s="103"/>
      <c r="GCM33" s="103"/>
      <c r="GCN33" s="103"/>
      <c r="GCO33" s="103"/>
      <c r="GCP33" s="103"/>
      <c r="GCQ33" s="103"/>
      <c r="GCR33" s="103"/>
      <c r="GCS33" s="103"/>
      <c r="GCT33" s="103"/>
      <c r="GCU33" s="103"/>
      <c r="GCV33" s="103"/>
      <c r="GCW33" s="103"/>
      <c r="GCX33" s="103"/>
      <c r="GCY33" s="103"/>
      <c r="GCZ33" s="103"/>
      <c r="GDA33" s="103"/>
      <c r="GDB33" s="103"/>
      <c r="GDC33" s="103"/>
      <c r="GDD33" s="103"/>
      <c r="GDE33" s="103"/>
      <c r="GDF33" s="103"/>
      <c r="GDG33" s="103"/>
      <c r="GDH33" s="103"/>
      <c r="GDI33" s="103"/>
      <c r="GDJ33" s="103"/>
      <c r="GDK33" s="103"/>
      <c r="GDL33" s="103"/>
      <c r="GDM33" s="103"/>
      <c r="GDN33" s="103"/>
      <c r="GDO33" s="103"/>
      <c r="GDP33" s="103"/>
      <c r="GDQ33" s="103"/>
      <c r="GDR33" s="103"/>
      <c r="GDS33" s="103"/>
      <c r="GDT33" s="103"/>
      <c r="GDU33" s="103"/>
      <c r="GDV33" s="103"/>
      <c r="GDW33" s="103"/>
      <c r="GDX33" s="103"/>
      <c r="GDY33" s="103"/>
      <c r="GDZ33" s="103"/>
      <c r="GEA33" s="103"/>
      <c r="GEB33" s="103"/>
      <c r="GEC33" s="103"/>
      <c r="GED33" s="103"/>
      <c r="GEE33" s="103"/>
      <c r="GEF33" s="103"/>
      <c r="GEG33" s="103"/>
      <c r="GEH33" s="103"/>
      <c r="GEI33" s="103"/>
      <c r="GEJ33" s="103"/>
      <c r="GEK33" s="103"/>
      <c r="GEL33" s="103"/>
      <c r="GEM33" s="103"/>
      <c r="GEN33" s="103"/>
      <c r="GEO33" s="103"/>
      <c r="GEP33" s="103"/>
      <c r="GEQ33" s="103"/>
      <c r="GER33" s="103"/>
      <c r="GES33" s="103"/>
      <c r="GET33" s="103"/>
      <c r="GEU33" s="103"/>
      <c r="GEV33" s="103"/>
      <c r="GEW33" s="103"/>
      <c r="GEX33" s="103"/>
      <c r="GEY33" s="103"/>
      <c r="GEZ33" s="103"/>
      <c r="GFA33" s="103"/>
      <c r="GFB33" s="103"/>
      <c r="GFC33" s="103"/>
      <c r="GFD33" s="103"/>
      <c r="GFE33" s="103"/>
      <c r="GFF33" s="103"/>
      <c r="GFG33" s="103"/>
      <c r="GFH33" s="103"/>
      <c r="GFI33" s="103"/>
      <c r="GFJ33" s="103"/>
      <c r="GFK33" s="103"/>
      <c r="GFL33" s="103"/>
      <c r="GFM33" s="103"/>
      <c r="GFN33" s="103"/>
      <c r="GFO33" s="103"/>
      <c r="GFP33" s="103"/>
      <c r="GFQ33" s="103"/>
      <c r="GFR33" s="103"/>
      <c r="GFS33" s="103"/>
      <c r="GFT33" s="103"/>
      <c r="GFU33" s="103"/>
      <c r="GFV33" s="103"/>
      <c r="GFW33" s="103"/>
      <c r="GFX33" s="103"/>
      <c r="GFY33" s="103"/>
      <c r="GFZ33" s="103"/>
      <c r="GGA33" s="103"/>
      <c r="GGB33" s="103"/>
      <c r="GGC33" s="103"/>
      <c r="GGD33" s="103"/>
      <c r="GGE33" s="103"/>
      <c r="GGF33" s="103"/>
      <c r="GGG33" s="103"/>
      <c r="GGH33" s="103"/>
      <c r="GGI33" s="103"/>
      <c r="GGJ33" s="103"/>
      <c r="GGK33" s="103"/>
      <c r="GGL33" s="103"/>
      <c r="GGM33" s="103"/>
      <c r="GGN33" s="103"/>
      <c r="GGO33" s="103"/>
      <c r="GGP33" s="103"/>
      <c r="GGQ33" s="103"/>
      <c r="GGR33" s="103"/>
      <c r="GGS33" s="103"/>
      <c r="GGT33" s="103"/>
      <c r="GGU33" s="103"/>
      <c r="GGV33" s="103"/>
      <c r="GGW33" s="103"/>
      <c r="GGX33" s="103"/>
      <c r="GGY33" s="103"/>
      <c r="GGZ33" s="103"/>
      <c r="GHA33" s="103"/>
      <c r="GHB33" s="103"/>
      <c r="GHC33" s="103"/>
      <c r="GHD33" s="103"/>
      <c r="GHE33" s="103"/>
      <c r="GHF33" s="103"/>
      <c r="GHG33" s="103"/>
      <c r="GHH33" s="103"/>
      <c r="GHI33" s="103"/>
      <c r="GHJ33" s="103"/>
      <c r="GHK33" s="103"/>
      <c r="GHL33" s="103"/>
      <c r="GHM33" s="103"/>
      <c r="GHN33" s="103"/>
      <c r="GHO33" s="103"/>
      <c r="GHP33" s="103"/>
      <c r="GHQ33" s="103"/>
      <c r="GHR33" s="103"/>
      <c r="GHS33" s="103"/>
      <c r="GHT33" s="103"/>
      <c r="GHU33" s="103"/>
      <c r="GHV33" s="103"/>
      <c r="GHW33" s="103"/>
      <c r="GHX33" s="103"/>
      <c r="GHY33" s="103"/>
      <c r="GHZ33" s="103"/>
      <c r="GIA33" s="103"/>
      <c r="GIB33" s="103"/>
      <c r="GIC33" s="103"/>
      <c r="GID33" s="103"/>
      <c r="GIE33" s="103"/>
      <c r="GIF33" s="103"/>
      <c r="GIG33" s="103"/>
      <c r="GIH33" s="103"/>
      <c r="GII33" s="103"/>
      <c r="GIJ33" s="103"/>
      <c r="GIK33" s="103"/>
      <c r="GIL33" s="103"/>
      <c r="GIM33" s="103"/>
      <c r="GIN33" s="103"/>
      <c r="GIO33" s="103"/>
      <c r="GIP33" s="103"/>
      <c r="GIQ33" s="103"/>
      <c r="GIR33" s="103"/>
      <c r="GIS33" s="103"/>
      <c r="GIT33" s="103"/>
      <c r="GIU33" s="103"/>
      <c r="GIV33" s="103"/>
      <c r="GIW33" s="103"/>
      <c r="GIX33" s="103"/>
      <c r="GIY33" s="103"/>
      <c r="GIZ33" s="103"/>
      <c r="GJA33" s="103"/>
      <c r="GJB33" s="103"/>
      <c r="GJC33" s="103"/>
      <c r="GJD33" s="103"/>
      <c r="GJE33" s="103"/>
      <c r="GJF33" s="103"/>
      <c r="GJG33" s="103"/>
      <c r="GJH33" s="103"/>
      <c r="GJI33" s="103"/>
      <c r="GJJ33" s="103"/>
      <c r="GJK33" s="103"/>
      <c r="GJL33" s="103"/>
      <c r="GJM33" s="103"/>
      <c r="GJN33" s="103"/>
      <c r="GJO33" s="103"/>
      <c r="GJP33" s="103"/>
      <c r="GJQ33" s="103"/>
      <c r="GJR33" s="103"/>
      <c r="GJS33" s="103"/>
      <c r="GJT33" s="103"/>
      <c r="GJU33" s="103"/>
      <c r="GJV33" s="103"/>
      <c r="GJW33" s="103"/>
      <c r="GJX33" s="103"/>
      <c r="GJY33" s="103"/>
      <c r="GJZ33" s="103"/>
      <c r="GKA33" s="103"/>
      <c r="GKB33" s="103"/>
      <c r="GKC33" s="103"/>
      <c r="GKD33" s="103"/>
      <c r="GKE33" s="103"/>
      <c r="GKF33" s="103"/>
      <c r="GKG33" s="103"/>
      <c r="GKH33" s="103"/>
      <c r="GKI33" s="103"/>
      <c r="GKJ33" s="103"/>
      <c r="GKK33" s="103"/>
      <c r="GKL33" s="103"/>
      <c r="GKM33" s="103"/>
      <c r="GKN33" s="103"/>
      <c r="GKO33" s="103"/>
      <c r="GKP33" s="103"/>
      <c r="GKQ33" s="103"/>
      <c r="GKR33" s="103"/>
      <c r="GKS33" s="103"/>
      <c r="GKT33" s="103"/>
      <c r="GKU33" s="103"/>
      <c r="GKV33" s="103"/>
      <c r="GKW33" s="103"/>
      <c r="GKX33" s="103"/>
      <c r="GKY33" s="103"/>
      <c r="GKZ33" s="103"/>
      <c r="GLA33" s="103"/>
      <c r="GLB33" s="103"/>
      <c r="GLC33" s="103"/>
      <c r="GLD33" s="103"/>
      <c r="GLE33" s="103"/>
      <c r="GLF33" s="103"/>
      <c r="GLG33" s="103"/>
      <c r="GLH33" s="103"/>
      <c r="GLI33" s="103"/>
      <c r="GLJ33" s="103"/>
      <c r="GLK33" s="103"/>
      <c r="GLL33" s="103"/>
      <c r="GLM33" s="103"/>
      <c r="GLN33" s="103"/>
      <c r="GLO33" s="103"/>
      <c r="GLP33" s="103"/>
      <c r="GLQ33" s="103"/>
      <c r="GLR33" s="103"/>
      <c r="GLS33" s="103"/>
      <c r="GLT33" s="103"/>
      <c r="GLU33" s="103"/>
      <c r="GLV33" s="103"/>
      <c r="GLW33" s="103"/>
      <c r="GLX33" s="103"/>
      <c r="GLY33" s="103"/>
      <c r="GLZ33" s="103"/>
      <c r="GMA33" s="103"/>
      <c r="GMB33" s="103"/>
      <c r="GMC33" s="103"/>
      <c r="GMD33" s="103"/>
      <c r="GME33" s="103"/>
      <c r="GMF33" s="103"/>
      <c r="GMG33" s="103"/>
      <c r="GMH33" s="103"/>
      <c r="GMI33" s="103"/>
      <c r="GMJ33" s="103"/>
      <c r="GMK33" s="103"/>
      <c r="GML33" s="103"/>
      <c r="GMM33" s="103"/>
      <c r="GMN33" s="103"/>
      <c r="GMO33" s="103"/>
      <c r="GMP33" s="103"/>
      <c r="GMQ33" s="103"/>
      <c r="GMR33" s="103"/>
      <c r="GMS33" s="103"/>
      <c r="GMT33" s="103"/>
      <c r="GMU33" s="103"/>
      <c r="GMV33" s="103"/>
      <c r="GMW33" s="103"/>
      <c r="GMX33" s="103"/>
      <c r="GMY33" s="103"/>
      <c r="GMZ33" s="103"/>
      <c r="GNA33" s="103"/>
      <c r="GNB33" s="103"/>
      <c r="GNC33" s="103"/>
      <c r="GND33" s="103"/>
      <c r="GNE33" s="103"/>
      <c r="GNF33" s="103"/>
      <c r="GNG33" s="103"/>
      <c r="GNH33" s="103"/>
      <c r="GNI33" s="103"/>
      <c r="GNJ33" s="103"/>
      <c r="GNK33" s="103"/>
      <c r="GNL33" s="103"/>
      <c r="GNM33" s="103"/>
      <c r="GNN33" s="103"/>
      <c r="GNO33" s="103"/>
      <c r="GNP33" s="103"/>
      <c r="GNQ33" s="103"/>
      <c r="GNR33" s="103"/>
      <c r="GNS33" s="103"/>
      <c r="GNT33" s="103"/>
      <c r="GNU33" s="103"/>
      <c r="GNV33" s="103"/>
      <c r="GNW33" s="103"/>
      <c r="GNX33" s="103"/>
      <c r="GNY33" s="103"/>
      <c r="GNZ33" s="103"/>
      <c r="GOA33" s="103"/>
      <c r="GOB33" s="103"/>
      <c r="GOC33" s="103"/>
      <c r="GOD33" s="103"/>
      <c r="GOE33" s="103"/>
      <c r="GOF33" s="103"/>
      <c r="GOG33" s="103"/>
      <c r="GOH33" s="103"/>
      <c r="GOI33" s="103"/>
      <c r="GOJ33" s="103"/>
      <c r="GOK33" s="103"/>
      <c r="GOL33" s="103"/>
      <c r="GOM33" s="103"/>
      <c r="GON33" s="103"/>
      <c r="GOO33" s="103"/>
      <c r="GOP33" s="103"/>
      <c r="GOQ33" s="103"/>
      <c r="GOR33" s="103"/>
      <c r="GOS33" s="103"/>
      <c r="GOT33" s="103"/>
      <c r="GOU33" s="103"/>
      <c r="GOV33" s="103"/>
      <c r="GOW33" s="103"/>
      <c r="GOX33" s="103"/>
      <c r="GOY33" s="103"/>
      <c r="GOZ33" s="103"/>
      <c r="GPA33" s="103"/>
      <c r="GPB33" s="103"/>
      <c r="GPC33" s="103"/>
      <c r="GPD33" s="103"/>
      <c r="GPE33" s="103"/>
      <c r="GPF33" s="103"/>
      <c r="GPG33" s="103"/>
      <c r="GPH33" s="103"/>
      <c r="GPI33" s="103"/>
      <c r="GPJ33" s="103"/>
      <c r="GPK33" s="103"/>
      <c r="GPL33" s="103"/>
      <c r="GPM33" s="103"/>
      <c r="GPN33" s="103"/>
      <c r="GPO33" s="103"/>
      <c r="GPP33" s="103"/>
      <c r="GPQ33" s="103"/>
      <c r="GPR33" s="103"/>
      <c r="GPS33" s="103"/>
      <c r="GPT33" s="103"/>
      <c r="GPU33" s="103"/>
      <c r="GPV33" s="103"/>
      <c r="GPW33" s="103"/>
      <c r="GPX33" s="103"/>
      <c r="GPY33" s="103"/>
      <c r="GPZ33" s="103"/>
      <c r="GQA33" s="103"/>
      <c r="GQB33" s="103"/>
      <c r="GQC33" s="103"/>
      <c r="GQD33" s="103"/>
      <c r="GQE33" s="103"/>
      <c r="GQF33" s="103"/>
      <c r="GQG33" s="103"/>
      <c r="GQH33" s="103"/>
      <c r="GQI33" s="103"/>
      <c r="GQJ33" s="103"/>
      <c r="GQK33" s="103"/>
      <c r="GQL33" s="103"/>
      <c r="GQM33" s="103"/>
      <c r="GQN33" s="103"/>
      <c r="GQO33" s="103"/>
      <c r="GQP33" s="103"/>
      <c r="GQQ33" s="103"/>
      <c r="GQR33" s="103"/>
      <c r="GQS33" s="103"/>
      <c r="GQT33" s="103"/>
      <c r="GQU33" s="103"/>
      <c r="GQV33" s="103"/>
      <c r="GQW33" s="103"/>
      <c r="GQX33" s="103"/>
      <c r="GQY33" s="103"/>
      <c r="GQZ33" s="103"/>
      <c r="GRA33" s="103"/>
      <c r="GRB33" s="103"/>
      <c r="GRC33" s="103"/>
      <c r="GRD33" s="103"/>
      <c r="GRE33" s="103"/>
      <c r="GRF33" s="103"/>
      <c r="GRG33" s="103"/>
      <c r="GRH33" s="103"/>
      <c r="GRI33" s="103"/>
      <c r="GRJ33" s="103"/>
      <c r="GRK33" s="103"/>
      <c r="GRL33" s="103"/>
      <c r="GRM33" s="103"/>
      <c r="GRN33" s="103"/>
      <c r="GRO33" s="103"/>
      <c r="GRP33" s="103"/>
      <c r="GRQ33" s="103"/>
      <c r="GRR33" s="103"/>
      <c r="GRS33" s="103"/>
      <c r="GRT33" s="103"/>
      <c r="GRU33" s="103"/>
      <c r="GRV33" s="103"/>
      <c r="GRW33" s="103"/>
      <c r="GRX33" s="103"/>
      <c r="GRY33" s="103"/>
      <c r="GRZ33" s="103"/>
      <c r="GSA33" s="103"/>
      <c r="GSB33" s="103"/>
      <c r="GSC33" s="103"/>
      <c r="GSD33" s="103"/>
      <c r="GSE33" s="103"/>
      <c r="GSF33" s="103"/>
      <c r="GSG33" s="103"/>
      <c r="GSH33" s="103"/>
      <c r="GSI33" s="103"/>
      <c r="GSJ33" s="103"/>
      <c r="GSK33" s="103"/>
      <c r="GSL33" s="103"/>
      <c r="GSM33" s="103"/>
      <c r="GSN33" s="103"/>
      <c r="GSO33" s="103"/>
      <c r="GSP33" s="103"/>
      <c r="GSQ33" s="103"/>
      <c r="GSR33" s="103"/>
      <c r="GSS33" s="103"/>
      <c r="GST33" s="103"/>
      <c r="GSU33" s="103"/>
      <c r="GSV33" s="103"/>
      <c r="GSW33" s="103"/>
      <c r="GSX33" s="103"/>
      <c r="GSY33" s="103"/>
      <c r="GSZ33" s="103"/>
      <c r="GTA33" s="103"/>
      <c r="GTB33" s="103"/>
      <c r="GTC33" s="103"/>
      <c r="GTD33" s="103"/>
      <c r="GTE33" s="103"/>
      <c r="GTF33" s="103"/>
      <c r="GTG33" s="103"/>
      <c r="GTH33" s="103"/>
      <c r="GTI33" s="103"/>
      <c r="GTJ33" s="103"/>
      <c r="GTK33" s="103"/>
      <c r="GTL33" s="103"/>
      <c r="GTM33" s="103"/>
      <c r="GTN33" s="103"/>
      <c r="GTO33" s="103"/>
      <c r="GTP33" s="103"/>
      <c r="GTQ33" s="103"/>
      <c r="GTR33" s="103"/>
      <c r="GTS33" s="103"/>
      <c r="GTT33" s="103"/>
      <c r="GTU33" s="103"/>
      <c r="GTV33" s="103"/>
      <c r="GTW33" s="103"/>
      <c r="GTX33" s="103"/>
      <c r="GTY33" s="103"/>
      <c r="GTZ33" s="103"/>
      <c r="GUA33" s="103"/>
      <c r="GUB33" s="103"/>
      <c r="GUC33" s="103"/>
      <c r="GUD33" s="103"/>
      <c r="GUE33" s="103"/>
      <c r="GUF33" s="103"/>
      <c r="GUG33" s="103"/>
      <c r="GUH33" s="103"/>
      <c r="GUI33" s="103"/>
      <c r="GUJ33" s="103"/>
      <c r="GUK33" s="103"/>
      <c r="GUL33" s="103"/>
      <c r="GUM33" s="103"/>
      <c r="GUN33" s="103"/>
      <c r="GUO33" s="103"/>
      <c r="GUP33" s="103"/>
      <c r="GUQ33" s="103"/>
      <c r="GUR33" s="103"/>
      <c r="GUS33" s="103"/>
      <c r="GUT33" s="103"/>
      <c r="GUU33" s="103"/>
      <c r="GUV33" s="103"/>
      <c r="GUW33" s="103"/>
      <c r="GUX33" s="103"/>
      <c r="GUY33" s="103"/>
      <c r="GUZ33" s="103"/>
      <c r="GVA33" s="103"/>
      <c r="GVB33" s="103"/>
      <c r="GVC33" s="103"/>
      <c r="GVD33" s="103"/>
      <c r="GVE33" s="103"/>
      <c r="GVF33" s="103"/>
      <c r="GVG33" s="103"/>
      <c r="GVH33" s="103"/>
      <c r="GVI33" s="103"/>
      <c r="GVJ33" s="103"/>
      <c r="GVK33" s="103"/>
      <c r="GVL33" s="103"/>
      <c r="GVM33" s="103"/>
      <c r="GVN33" s="103"/>
      <c r="GVO33" s="103"/>
      <c r="GVP33" s="103"/>
      <c r="GVQ33" s="103"/>
      <c r="GVR33" s="103"/>
      <c r="GVS33" s="103"/>
      <c r="GVT33" s="103"/>
      <c r="GVU33" s="103"/>
      <c r="GVV33" s="103"/>
      <c r="GVW33" s="103"/>
      <c r="GVX33" s="103"/>
      <c r="GVY33" s="103"/>
      <c r="GVZ33" s="103"/>
      <c r="GWA33" s="103"/>
      <c r="GWB33" s="103"/>
      <c r="GWC33" s="103"/>
      <c r="GWD33" s="103"/>
      <c r="GWE33" s="103"/>
      <c r="GWF33" s="103"/>
      <c r="GWG33" s="103"/>
      <c r="GWH33" s="103"/>
      <c r="GWI33" s="103"/>
      <c r="GWJ33" s="103"/>
      <c r="GWK33" s="103"/>
      <c r="GWL33" s="103"/>
      <c r="GWM33" s="103"/>
      <c r="GWN33" s="103"/>
      <c r="GWO33" s="103"/>
      <c r="GWP33" s="103"/>
      <c r="GWQ33" s="103"/>
      <c r="GWR33" s="103"/>
      <c r="GWS33" s="103"/>
      <c r="GWT33" s="103"/>
      <c r="GWU33" s="103"/>
      <c r="GWV33" s="103"/>
      <c r="GWW33" s="103"/>
      <c r="GWX33" s="103"/>
      <c r="GWY33" s="103"/>
      <c r="GWZ33" s="103"/>
      <c r="GXA33" s="103"/>
      <c r="GXB33" s="103"/>
      <c r="GXC33" s="103"/>
      <c r="GXD33" s="103"/>
      <c r="GXE33" s="103"/>
      <c r="GXF33" s="103"/>
      <c r="GXG33" s="103"/>
      <c r="GXH33" s="103"/>
      <c r="GXI33" s="103"/>
      <c r="GXJ33" s="103"/>
      <c r="GXK33" s="103"/>
      <c r="GXL33" s="103"/>
      <c r="GXM33" s="103"/>
      <c r="GXN33" s="103"/>
      <c r="GXO33" s="103"/>
      <c r="GXP33" s="103"/>
      <c r="GXQ33" s="103"/>
      <c r="GXR33" s="103"/>
      <c r="GXS33" s="103"/>
      <c r="GXT33" s="103"/>
      <c r="GXU33" s="103"/>
      <c r="GXV33" s="103"/>
      <c r="GXW33" s="103"/>
      <c r="GXX33" s="103"/>
      <c r="GXY33" s="103"/>
      <c r="GXZ33" s="103"/>
      <c r="GYA33" s="103"/>
      <c r="GYB33" s="103"/>
      <c r="GYC33" s="103"/>
      <c r="GYD33" s="103"/>
      <c r="GYE33" s="103"/>
      <c r="GYF33" s="103"/>
      <c r="GYG33" s="103"/>
      <c r="GYH33" s="103"/>
      <c r="GYI33" s="103"/>
      <c r="GYJ33" s="103"/>
      <c r="GYK33" s="103"/>
      <c r="GYL33" s="103"/>
      <c r="GYM33" s="103"/>
      <c r="GYN33" s="103"/>
      <c r="GYO33" s="103"/>
      <c r="GYP33" s="103"/>
      <c r="GYQ33" s="103"/>
      <c r="GYR33" s="103"/>
      <c r="GYS33" s="103"/>
      <c r="GYT33" s="103"/>
      <c r="GYU33" s="103"/>
      <c r="GYV33" s="103"/>
      <c r="GYW33" s="103"/>
      <c r="GYX33" s="103"/>
      <c r="GYY33" s="103"/>
      <c r="GYZ33" s="103"/>
      <c r="GZA33" s="103"/>
      <c r="GZB33" s="103"/>
      <c r="GZC33" s="103"/>
      <c r="GZD33" s="103"/>
      <c r="GZE33" s="103"/>
      <c r="GZF33" s="103"/>
      <c r="GZG33" s="103"/>
      <c r="GZH33" s="103"/>
      <c r="GZI33" s="103"/>
      <c r="GZJ33" s="103"/>
      <c r="GZK33" s="103"/>
      <c r="GZL33" s="103"/>
      <c r="GZM33" s="103"/>
      <c r="GZN33" s="103"/>
      <c r="GZO33" s="103"/>
      <c r="GZP33" s="103"/>
      <c r="GZQ33" s="103"/>
      <c r="GZR33" s="103"/>
      <c r="GZS33" s="103"/>
      <c r="GZT33" s="103"/>
      <c r="GZU33" s="103"/>
      <c r="GZV33" s="103"/>
      <c r="GZW33" s="103"/>
      <c r="GZX33" s="103"/>
      <c r="GZY33" s="103"/>
      <c r="GZZ33" s="103"/>
      <c r="HAA33" s="103"/>
      <c r="HAB33" s="103"/>
      <c r="HAC33" s="103"/>
      <c r="HAD33" s="103"/>
      <c r="HAE33" s="103"/>
      <c r="HAF33" s="103"/>
      <c r="HAG33" s="103"/>
      <c r="HAH33" s="103"/>
      <c r="HAI33" s="103"/>
      <c r="HAJ33" s="103"/>
      <c r="HAK33" s="103"/>
      <c r="HAL33" s="103"/>
      <c r="HAM33" s="103"/>
      <c r="HAN33" s="103"/>
      <c r="HAO33" s="103"/>
      <c r="HAP33" s="103"/>
      <c r="HAQ33" s="103"/>
      <c r="HAR33" s="103"/>
      <c r="HAS33" s="103"/>
      <c r="HAT33" s="103"/>
      <c r="HAU33" s="103"/>
      <c r="HAV33" s="103"/>
      <c r="HAW33" s="103"/>
      <c r="HAX33" s="103"/>
      <c r="HAY33" s="103"/>
      <c r="HAZ33" s="103"/>
      <c r="HBA33" s="103"/>
      <c r="HBB33" s="103"/>
      <c r="HBC33" s="103"/>
      <c r="HBD33" s="103"/>
      <c r="HBE33" s="103"/>
      <c r="HBF33" s="103"/>
      <c r="HBG33" s="103"/>
      <c r="HBH33" s="103"/>
      <c r="HBI33" s="103"/>
      <c r="HBJ33" s="103"/>
      <c r="HBK33" s="103"/>
      <c r="HBL33" s="103"/>
      <c r="HBM33" s="103"/>
      <c r="HBN33" s="103"/>
      <c r="HBO33" s="103"/>
      <c r="HBP33" s="103"/>
      <c r="HBQ33" s="103"/>
      <c r="HBR33" s="103"/>
      <c r="HBS33" s="103"/>
      <c r="HBT33" s="103"/>
      <c r="HBU33" s="103"/>
      <c r="HBV33" s="103"/>
      <c r="HBW33" s="103"/>
      <c r="HBX33" s="103"/>
      <c r="HBY33" s="103"/>
      <c r="HBZ33" s="103"/>
      <c r="HCA33" s="103"/>
      <c r="HCB33" s="103"/>
      <c r="HCC33" s="103"/>
      <c r="HCD33" s="103"/>
      <c r="HCE33" s="103"/>
      <c r="HCF33" s="103"/>
      <c r="HCG33" s="103"/>
      <c r="HCH33" s="103"/>
      <c r="HCI33" s="103"/>
      <c r="HCJ33" s="103"/>
      <c r="HCK33" s="103"/>
      <c r="HCL33" s="103"/>
      <c r="HCM33" s="103"/>
      <c r="HCN33" s="103"/>
      <c r="HCO33" s="103"/>
      <c r="HCP33" s="103"/>
      <c r="HCQ33" s="103"/>
      <c r="HCR33" s="103"/>
      <c r="HCS33" s="103"/>
      <c r="HCT33" s="103"/>
      <c r="HCU33" s="103"/>
      <c r="HCV33" s="103"/>
      <c r="HCW33" s="103"/>
      <c r="HCX33" s="103"/>
      <c r="HCY33" s="103"/>
      <c r="HCZ33" s="103"/>
      <c r="HDA33" s="103"/>
      <c r="HDB33" s="103"/>
      <c r="HDC33" s="103"/>
      <c r="HDD33" s="103"/>
      <c r="HDE33" s="103"/>
      <c r="HDF33" s="103"/>
      <c r="HDG33" s="103"/>
      <c r="HDH33" s="103"/>
      <c r="HDI33" s="103"/>
      <c r="HDJ33" s="103"/>
      <c r="HDK33" s="103"/>
      <c r="HDL33" s="103"/>
      <c r="HDM33" s="103"/>
      <c r="HDN33" s="103"/>
      <c r="HDO33" s="103"/>
      <c r="HDP33" s="103"/>
      <c r="HDQ33" s="103"/>
      <c r="HDR33" s="103"/>
      <c r="HDS33" s="103"/>
      <c r="HDT33" s="103"/>
      <c r="HDU33" s="103"/>
      <c r="HDV33" s="103"/>
      <c r="HDW33" s="103"/>
      <c r="HDX33" s="103"/>
      <c r="HDY33" s="103"/>
      <c r="HDZ33" s="103"/>
      <c r="HEA33" s="103"/>
      <c r="HEB33" s="103"/>
      <c r="HEC33" s="103"/>
      <c r="HED33" s="103"/>
      <c r="HEE33" s="103"/>
      <c r="HEF33" s="103"/>
      <c r="HEG33" s="103"/>
      <c r="HEH33" s="103"/>
      <c r="HEI33" s="103"/>
      <c r="HEJ33" s="103"/>
      <c r="HEK33" s="103"/>
      <c r="HEL33" s="103"/>
      <c r="HEM33" s="103"/>
      <c r="HEN33" s="103"/>
      <c r="HEO33" s="103"/>
      <c r="HEP33" s="103"/>
      <c r="HEQ33" s="103"/>
      <c r="HER33" s="103"/>
      <c r="HES33" s="103"/>
      <c r="HET33" s="103"/>
      <c r="HEU33" s="103"/>
      <c r="HEV33" s="103"/>
      <c r="HEW33" s="103"/>
      <c r="HEX33" s="103"/>
      <c r="HEY33" s="103"/>
      <c r="HEZ33" s="103"/>
      <c r="HFA33" s="103"/>
      <c r="HFB33" s="103"/>
      <c r="HFC33" s="103"/>
      <c r="HFD33" s="103"/>
      <c r="HFE33" s="103"/>
      <c r="HFF33" s="103"/>
      <c r="HFG33" s="103"/>
      <c r="HFH33" s="103"/>
      <c r="HFI33" s="103"/>
      <c r="HFJ33" s="103"/>
      <c r="HFK33" s="103"/>
      <c r="HFL33" s="103"/>
      <c r="HFM33" s="103"/>
      <c r="HFN33" s="103"/>
      <c r="HFO33" s="103"/>
      <c r="HFP33" s="103"/>
      <c r="HFQ33" s="103"/>
      <c r="HFR33" s="103"/>
      <c r="HFS33" s="103"/>
      <c r="HFT33" s="103"/>
      <c r="HFU33" s="103"/>
      <c r="HFV33" s="103"/>
      <c r="HFW33" s="103"/>
      <c r="HFX33" s="103"/>
      <c r="HFY33" s="103"/>
      <c r="HFZ33" s="103"/>
      <c r="HGA33" s="103"/>
      <c r="HGB33" s="103"/>
      <c r="HGC33" s="103"/>
      <c r="HGD33" s="103"/>
      <c r="HGE33" s="103"/>
      <c r="HGF33" s="103"/>
      <c r="HGG33" s="103"/>
      <c r="HGH33" s="103"/>
      <c r="HGI33" s="103"/>
      <c r="HGJ33" s="103"/>
      <c r="HGK33" s="103"/>
      <c r="HGL33" s="103"/>
      <c r="HGM33" s="103"/>
      <c r="HGN33" s="103"/>
      <c r="HGO33" s="103"/>
      <c r="HGP33" s="103"/>
      <c r="HGQ33" s="103"/>
      <c r="HGR33" s="103"/>
      <c r="HGS33" s="103"/>
      <c r="HGT33" s="103"/>
      <c r="HGU33" s="103"/>
      <c r="HGV33" s="103"/>
      <c r="HGW33" s="103"/>
      <c r="HGX33" s="103"/>
      <c r="HGY33" s="103"/>
      <c r="HGZ33" s="103"/>
      <c r="HHA33" s="103"/>
      <c r="HHB33" s="103"/>
      <c r="HHC33" s="103"/>
      <c r="HHD33" s="103"/>
      <c r="HHE33" s="103"/>
      <c r="HHF33" s="103"/>
      <c r="HHG33" s="103"/>
      <c r="HHH33" s="103"/>
      <c r="HHI33" s="103"/>
      <c r="HHJ33" s="103"/>
      <c r="HHK33" s="103"/>
      <c r="HHL33" s="103"/>
      <c r="HHM33" s="103"/>
      <c r="HHN33" s="103"/>
      <c r="HHO33" s="103"/>
      <c r="HHP33" s="103"/>
      <c r="HHQ33" s="103"/>
      <c r="HHR33" s="103"/>
      <c r="HHS33" s="103"/>
      <c r="HHT33" s="103"/>
      <c r="HHU33" s="103"/>
      <c r="HHV33" s="103"/>
      <c r="HHW33" s="103"/>
      <c r="HHX33" s="103"/>
      <c r="HHY33" s="103"/>
      <c r="HHZ33" s="103"/>
      <c r="HIA33" s="103"/>
      <c r="HIB33" s="103"/>
      <c r="HIC33" s="103"/>
      <c r="HID33" s="103"/>
      <c r="HIE33" s="103"/>
      <c r="HIF33" s="103"/>
      <c r="HIG33" s="103"/>
      <c r="HIH33" s="103"/>
      <c r="HII33" s="103"/>
      <c r="HIJ33" s="103"/>
      <c r="HIK33" s="103"/>
      <c r="HIL33" s="103"/>
      <c r="HIM33" s="103"/>
      <c r="HIN33" s="103"/>
      <c r="HIO33" s="103"/>
      <c r="HIP33" s="103"/>
      <c r="HIQ33" s="103"/>
      <c r="HIR33" s="103"/>
      <c r="HIS33" s="103"/>
      <c r="HIT33" s="103"/>
      <c r="HIU33" s="103"/>
      <c r="HIV33" s="103"/>
      <c r="HIW33" s="103"/>
      <c r="HIX33" s="103"/>
      <c r="HIY33" s="103"/>
      <c r="HIZ33" s="103"/>
      <c r="HJA33" s="103"/>
      <c r="HJB33" s="103"/>
      <c r="HJC33" s="103"/>
      <c r="HJD33" s="103"/>
      <c r="HJE33" s="103"/>
      <c r="HJF33" s="103"/>
      <c r="HJG33" s="103"/>
      <c r="HJH33" s="103"/>
      <c r="HJI33" s="103"/>
      <c r="HJJ33" s="103"/>
      <c r="HJK33" s="103"/>
      <c r="HJL33" s="103"/>
      <c r="HJM33" s="103"/>
      <c r="HJN33" s="103"/>
      <c r="HJO33" s="103"/>
      <c r="HJP33" s="103"/>
      <c r="HJQ33" s="103"/>
      <c r="HJR33" s="103"/>
      <c r="HJS33" s="103"/>
      <c r="HJT33" s="103"/>
      <c r="HJU33" s="103"/>
      <c r="HJV33" s="103"/>
      <c r="HJW33" s="103"/>
      <c r="HJX33" s="103"/>
      <c r="HJY33" s="103"/>
      <c r="HJZ33" s="103"/>
      <c r="HKA33" s="103"/>
      <c r="HKB33" s="103"/>
      <c r="HKC33" s="103"/>
      <c r="HKD33" s="103"/>
      <c r="HKE33" s="103"/>
      <c r="HKF33" s="103"/>
      <c r="HKG33" s="103"/>
      <c r="HKH33" s="103"/>
      <c r="HKI33" s="103"/>
      <c r="HKJ33" s="103"/>
      <c r="HKK33" s="103"/>
      <c r="HKL33" s="103"/>
      <c r="HKM33" s="103"/>
      <c r="HKN33" s="103"/>
      <c r="HKO33" s="103"/>
      <c r="HKP33" s="103"/>
      <c r="HKQ33" s="103"/>
      <c r="HKR33" s="103"/>
      <c r="HKS33" s="103"/>
      <c r="HKT33" s="103"/>
      <c r="HKU33" s="103"/>
      <c r="HKV33" s="103"/>
      <c r="HKW33" s="103"/>
      <c r="HKX33" s="103"/>
      <c r="HKY33" s="103"/>
      <c r="HKZ33" s="103"/>
      <c r="HLA33" s="103"/>
      <c r="HLB33" s="103"/>
      <c r="HLC33" s="103"/>
      <c r="HLD33" s="103"/>
      <c r="HLE33" s="103"/>
      <c r="HLF33" s="103"/>
      <c r="HLG33" s="103"/>
      <c r="HLH33" s="103"/>
      <c r="HLI33" s="103"/>
      <c r="HLJ33" s="103"/>
      <c r="HLK33" s="103"/>
      <c r="HLL33" s="103"/>
      <c r="HLM33" s="103"/>
      <c r="HLN33" s="103"/>
      <c r="HLO33" s="103"/>
      <c r="HLP33" s="103"/>
      <c r="HLQ33" s="103"/>
      <c r="HLR33" s="103"/>
      <c r="HLS33" s="103"/>
      <c r="HLT33" s="103"/>
      <c r="HLU33" s="103"/>
      <c r="HLV33" s="103"/>
      <c r="HLW33" s="103"/>
      <c r="HLX33" s="103"/>
      <c r="HLY33" s="103"/>
      <c r="HLZ33" s="103"/>
      <c r="HMA33" s="103"/>
      <c r="HMB33" s="103"/>
      <c r="HMC33" s="103"/>
      <c r="HMD33" s="103"/>
      <c r="HME33" s="103"/>
      <c r="HMF33" s="103"/>
      <c r="HMG33" s="103"/>
      <c r="HMH33" s="103"/>
      <c r="HMI33" s="103"/>
      <c r="HMJ33" s="103"/>
      <c r="HMK33" s="103"/>
      <c r="HML33" s="103"/>
      <c r="HMM33" s="103"/>
      <c r="HMN33" s="103"/>
      <c r="HMO33" s="103"/>
      <c r="HMP33" s="103"/>
      <c r="HMQ33" s="103"/>
      <c r="HMR33" s="103"/>
      <c r="HMS33" s="103"/>
      <c r="HMT33" s="103"/>
      <c r="HMU33" s="103"/>
      <c r="HMV33" s="103"/>
      <c r="HMW33" s="103"/>
      <c r="HMX33" s="103"/>
      <c r="HMY33" s="103"/>
      <c r="HMZ33" s="103"/>
      <c r="HNA33" s="103"/>
      <c r="HNB33" s="103"/>
      <c r="HNC33" s="103"/>
      <c r="HND33" s="103"/>
      <c r="HNE33" s="103"/>
      <c r="HNF33" s="103"/>
      <c r="HNG33" s="103"/>
      <c r="HNH33" s="103"/>
      <c r="HNI33" s="103"/>
      <c r="HNJ33" s="103"/>
      <c r="HNK33" s="103"/>
      <c r="HNL33" s="103"/>
      <c r="HNM33" s="103"/>
      <c r="HNN33" s="103"/>
      <c r="HNO33" s="103"/>
      <c r="HNP33" s="103"/>
      <c r="HNQ33" s="103"/>
      <c r="HNR33" s="103"/>
      <c r="HNS33" s="103"/>
      <c r="HNT33" s="103"/>
      <c r="HNU33" s="103"/>
      <c r="HNV33" s="103"/>
      <c r="HNW33" s="103"/>
      <c r="HNX33" s="103"/>
      <c r="HNY33" s="103"/>
      <c r="HNZ33" s="103"/>
      <c r="HOA33" s="103"/>
      <c r="HOB33" s="103"/>
      <c r="HOC33" s="103"/>
      <c r="HOD33" s="103"/>
      <c r="HOE33" s="103"/>
      <c r="HOF33" s="103"/>
      <c r="HOG33" s="103"/>
      <c r="HOH33" s="103"/>
      <c r="HOI33" s="103"/>
      <c r="HOJ33" s="103"/>
      <c r="HOK33" s="103"/>
      <c r="HOL33" s="103"/>
      <c r="HOM33" s="103"/>
      <c r="HON33" s="103"/>
      <c r="HOO33" s="103"/>
      <c r="HOP33" s="103"/>
      <c r="HOQ33" s="103"/>
      <c r="HOR33" s="103"/>
      <c r="HOS33" s="103"/>
      <c r="HOT33" s="103"/>
      <c r="HOU33" s="103"/>
      <c r="HOV33" s="103"/>
      <c r="HOW33" s="103"/>
      <c r="HOX33" s="103"/>
      <c r="HOY33" s="103"/>
      <c r="HOZ33" s="103"/>
      <c r="HPA33" s="103"/>
      <c r="HPB33" s="103"/>
      <c r="HPC33" s="103"/>
      <c r="HPD33" s="103"/>
      <c r="HPE33" s="103"/>
      <c r="HPF33" s="103"/>
      <c r="HPG33" s="103"/>
      <c r="HPH33" s="103"/>
      <c r="HPI33" s="103"/>
      <c r="HPJ33" s="103"/>
      <c r="HPK33" s="103"/>
      <c r="HPL33" s="103"/>
      <c r="HPM33" s="103"/>
      <c r="HPN33" s="103"/>
      <c r="HPO33" s="103"/>
      <c r="HPP33" s="103"/>
      <c r="HPQ33" s="103"/>
      <c r="HPR33" s="103"/>
      <c r="HPS33" s="103"/>
      <c r="HPT33" s="103"/>
      <c r="HPU33" s="103"/>
      <c r="HPV33" s="103"/>
      <c r="HPW33" s="103"/>
      <c r="HPX33" s="103"/>
      <c r="HPY33" s="103"/>
      <c r="HPZ33" s="103"/>
      <c r="HQA33" s="103"/>
      <c r="HQB33" s="103"/>
      <c r="HQC33" s="103"/>
      <c r="HQD33" s="103"/>
      <c r="HQE33" s="103"/>
      <c r="HQF33" s="103"/>
      <c r="HQG33" s="103"/>
      <c r="HQH33" s="103"/>
      <c r="HQI33" s="103"/>
      <c r="HQJ33" s="103"/>
      <c r="HQK33" s="103"/>
      <c r="HQL33" s="103"/>
      <c r="HQM33" s="103"/>
      <c r="HQN33" s="103"/>
      <c r="HQO33" s="103"/>
      <c r="HQP33" s="103"/>
      <c r="HQQ33" s="103"/>
      <c r="HQR33" s="103"/>
      <c r="HQS33" s="103"/>
      <c r="HQT33" s="103"/>
      <c r="HQU33" s="103"/>
      <c r="HQV33" s="103"/>
      <c r="HQW33" s="103"/>
      <c r="HQX33" s="103"/>
      <c r="HQY33" s="103"/>
      <c r="HQZ33" s="103"/>
      <c r="HRA33" s="103"/>
      <c r="HRB33" s="103"/>
      <c r="HRC33" s="103"/>
      <c r="HRD33" s="103"/>
      <c r="HRE33" s="103"/>
      <c r="HRF33" s="103"/>
      <c r="HRG33" s="103"/>
      <c r="HRH33" s="103"/>
      <c r="HRI33" s="103"/>
      <c r="HRJ33" s="103"/>
      <c r="HRK33" s="103"/>
      <c r="HRL33" s="103"/>
      <c r="HRM33" s="103"/>
      <c r="HRN33" s="103"/>
      <c r="HRO33" s="103"/>
      <c r="HRP33" s="103"/>
      <c r="HRQ33" s="103"/>
      <c r="HRR33" s="103"/>
      <c r="HRS33" s="103"/>
      <c r="HRT33" s="103"/>
      <c r="HRU33" s="103"/>
      <c r="HRV33" s="103"/>
      <c r="HRW33" s="103"/>
      <c r="HRX33" s="103"/>
      <c r="HRY33" s="103"/>
      <c r="HRZ33" s="103"/>
      <c r="HSA33" s="103"/>
      <c r="HSB33" s="103"/>
      <c r="HSC33" s="103"/>
      <c r="HSD33" s="103"/>
      <c r="HSE33" s="103"/>
      <c r="HSF33" s="103"/>
      <c r="HSG33" s="103"/>
      <c r="HSH33" s="103"/>
      <c r="HSI33" s="103"/>
      <c r="HSJ33" s="103"/>
      <c r="HSK33" s="103"/>
      <c r="HSL33" s="103"/>
      <c r="HSM33" s="103"/>
      <c r="HSN33" s="103"/>
      <c r="HSO33" s="103"/>
      <c r="HSP33" s="103"/>
      <c r="HSQ33" s="103"/>
      <c r="HSR33" s="103"/>
      <c r="HSS33" s="103"/>
      <c r="HST33" s="103"/>
      <c r="HSU33" s="103"/>
      <c r="HSV33" s="103"/>
      <c r="HSW33" s="103"/>
      <c r="HSX33" s="103"/>
      <c r="HSY33" s="103"/>
      <c r="HSZ33" s="103"/>
      <c r="HTA33" s="103"/>
      <c r="HTB33" s="103"/>
      <c r="HTC33" s="103"/>
      <c r="HTD33" s="103"/>
      <c r="HTE33" s="103"/>
      <c r="HTF33" s="103"/>
      <c r="HTG33" s="103"/>
      <c r="HTH33" s="103"/>
      <c r="HTI33" s="103"/>
      <c r="HTJ33" s="103"/>
      <c r="HTK33" s="103"/>
      <c r="HTL33" s="103"/>
      <c r="HTM33" s="103"/>
      <c r="HTN33" s="103"/>
      <c r="HTO33" s="103"/>
      <c r="HTP33" s="103"/>
      <c r="HTQ33" s="103"/>
      <c r="HTR33" s="103"/>
      <c r="HTS33" s="103"/>
      <c r="HTT33" s="103"/>
      <c r="HTU33" s="103"/>
      <c r="HTV33" s="103"/>
      <c r="HTW33" s="103"/>
      <c r="HTX33" s="103"/>
      <c r="HTY33" s="103"/>
      <c r="HTZ33" s="103"/>
      <c r="HUA33" s="103"/>
      <c r="HUB33" s="103"/>
      <c r="HUC33" s="103"/>
      <c r="HUD33" s="103"/>
      <c r="HUE33" s="103"/>
      <c r="HUF33" s="103"/>
      <c r="HUG33" s="103"/>
      <c r="HUH33" s="103"/>
      <c r="HUI33" s="103"/>
      <c r="HUJ33" s="103"/>
      <c r="HUK33" s="103"/>
      <c r="HUL33" s="103"/>
      <c r="HUM33" s="103"/>
      <c r="HUN33" s="103"/>
      <c r="HUO33" s="103"/>
      <c r="HUP33" s="103"/>
      <c r="HUQ33" s="103"/>
      <c r="HUR33" s="103"/>
      <c r="HUS33" s="103"/>
      <c r="HUT33" s="103"/>
      <c r="HUU33" s="103"/>
      <c r="HUV33" s="103"/>
      <c r="HUW33" s="103"/>
      <c r="HUX33" s="103"/>
      <c r="HUY33" s="103"/>
      <c r="HUZ33" s="103"/>
      <c r="HVA33" s="103"/>
      <c r="HVB33" s="103"/>
      <c r="HVC33" s="103"/>
      <c r="HVD33" s="103"/>
      <c r="HVE33" s="103"/>
      <c r="HVF33" s="103"/>
      <c r="HVG33" s="103"/>
      <c r="HVH33" s="103"/>
      <c r="HVI33" s="103"/>
      <c r="HVJ33" s="103"/>
      <c r="HVK33" s="103"/>
      <c r="HVL33" s="103"/>
      <c r="HVM33" s="103"/>
      <c r="HVN33" s="103"/>
      <c r="HVO33" s="103"/>
      <c r="HVP33" s="103"/>
      <c r="HVQ33" s="103"/>
      <c r="HVR33" s="103"/>
      <c r="HVS33" s="103"/>
      <c r="HVT33" s="103"/>
      <c r="HVU33" s="103"/>
      <c r="HVV33" s="103"/>
      <c r="HVW33" s="103"/>
      <c r="HVX33" s="103"/>
      <c r="HVY33" s="103"/>
      <c r="HVZ33" s="103"/>
      <c r="HWA33" s="103"/>
      <c r="HWB33" s="103"/>
      <c r="HWC33" s="103"/>
      <c r="HWD33" s="103"/>
      <c r="HWE33" s="103"/>
      <c r="HWF33" s="103"/>
      <c r="HWG33" s="103"/>
      <c r="HWH33" s="103"/>
      <c r="HWI33" s="103"/>
      <c r="HWJ33" s="103"/>
      <c r="HWK33" s="103"/>
      <c r="HWL33" s="103"/>
      <c r="HWM33" s="103"/>
      <c r="HWN33" s="103"/>
      <c r="HWO33" s="103"/>
      <c r="HWP33" s="103"/>
      <c r="HWQ33" s="103"/>
      <c r="HWR33" s="103"/>
      <c r="HWS33" s="103"/>
      <c r="HWT33" s="103"/>
      <c r="HWU33" s="103"/>
      <c r="HWV33" s="103"/>
      <c r="HWW33" s="103"/>
      <c r="HWX33" s="103"/>
      <c r="HWY33" s="103"/>
      <c r="HWZ33" s="103"/>
      <c r="HXA33" s="103"/>
      <c r="HXB33" s="103"/>
      <c r="HXC33" s="103"/>
      <c r="HXD33" s="103"/>
      <c r="HXE33" s="103"/>
      <c r="HXF33" s="103"/>
      <c r="HXG33" s="103"/>
      <c r="HXH33" s="103"/>
      <c r="HXI33" s="103"/>
      <c r="HXJ33" s="103"/>
      <c r="HXK33" s="103"/>
      <c r="HXL33" s="103"/>
      <c r="HXM33" s="103"/>
      <c r="HXN33" s="103"/>
      <c r="HXO33" s="103"/>
      <c r="HXP33" s="103"/>
      <c r="HXQ33" s="103"/>
      <c r="HXR33" s="103"/>
      <c r="HXS33" s="103"/>
      <c r="HXT33" s="103"/>
      <c r="HXU33" s="103"/>
      <c r="HXV33" s="103"/>
      <c r="HXW33" s="103"/>
      <c r="HXX33" s="103"/>
      <c r="HXY33" s="103"/>
      <c r="HXZ33" s="103"/>
      <c r="HYA33" s="103"/>
      <c r="HYB33" s="103"/>
      <c r="HYC33" s="103"/>
      <c r="HYD33" s="103"/>
      <c r="HYE33" s="103"/>
      <c r="HYF33" s="103"/>
      <c r="HYG33" s="103"/>
      <c r="HYH33" s="103"/>
      <c r="HYI33" s="103"/>
      <c r="HYJ33" s="103"/>
      <c r="HYK33" s="103"/>
      <c r="HYL33" s="103"/>
      <c r="HYM33" s="103"/>
      <c r="HYN33" s="103"/>
      <c r="HYO33" s="103"/>
      <c r="HYP33" s="103"/>
      <c r="HYQ33" s="103"/>
      <c r="HYR33" s="103"/>
      <c r="HYS33" s="103"/>
      <c r="HYT33" s="103"/>
      <c r="HYU33" s="103"/>
      <c r="HYV33" s="103"/>
      <c r="HYW33" s="103"/>
      <c r="HYX33" s="103"/>
      <c r="HYY33" s="103"/>
      <c r="HYZ33" s="103"/>
      <c r="HZA33" s="103"/>
      <c r="HZB33" s="103"/>
      <c r="HZC33" s="103"/>
      <c r="HZD33" s="103"/>
      <c r="HZE33" s="103"/>
      <c r="HZF33" s="103"/>
      <c r="HZG33" s="103"/>
      <c r="HZH33" s="103"/>
      <c r="HZI33" s="103"/>
      <c r="HZJ33" s="103"/>
      <c r="HZK33" s="103"/>
      <c r="HZL33" s="103"/>
      <c r="HZM33" s="103"/>
      <c r="HZN33" s="103"/>
      <c r="HZO33" s="103"/>
      <c r="HZP33" s="103"/>
      <c r="HZQ33" s="103"/>
      <c r="HZR33" s="103"/>
      <c r="HZS33" s="103"/>
      <c r="HZT33" s="103"/>
      <c r="HZU33" s="103"/>
      <c r="HZV33" s="103"/>
      <c r="HZW33" s="103"/>
      <c r="HZX33" s="103"/>
      <c r="HZY33" s="103"/>
      <c r="HZZ33" s="103"/>
      <c r="IAA33" s="103"/>
      <c r="IAB33" s="103"/>
      <c r="IAC33" s="103"/>
      <c r="IAD33" s="103"/>
      <c r="IAE33" s="103"/>
      <c r="IAF33" s="103"/>
      <c r="IAG33" s="103"/>
      <c r="IAH33" s="103"/>
      <c r="IAI33" s="103"/>
      <c r="IAJ33" s="103"/>
      <c r="IAK33" s="103"/>
      <c r="IAL33" s="103"/>
      <c r="IAM33" s="103"/>
      <c r="IAN33" s="103"/>
      <c r="IAO33" s="103"/>
      <c r="IAP33" s="103"/>
      <c r="IAQ33" s="103"/>
      <c r="IAR33" s="103"/>
      <c r="IAS33" s="103"/>
      <c r="IAT33" s="103"/>
      <c r="IAU33" s="103"/>
      <c r="IAV33" s="103"/>
      <c r="IAW33" s="103"/>
      <c r="IAX33" s="103"/>
      <c r="IAY33" s="103"/>
      <c r="IAZ33" s="103"/>
      <c r="IBA33" s="103"/>
      <c r="IBB33" s="103"/>
      <c r="IBC33" s="103"/>
      <c r="IBD33" s="103"/>
      <c r="IBE33" s="103"/>
      <c r="IBF33" s="103"/>
      <c r="IBG33" s="103"/>
      <c r="IBH33" s="103"/>
      <c r="IBI33" s="103"/>
      <c r="IBJ33" s="103"/>
      <c r="IBK33" s="103"/>
      <c r="IBL33" s="103"/>
      <c r="IBM33" s="103"/>
      <c r="IBN33" s="103"/>
      <c r="IBO33" s="103"/>
      <c r="IBP33" s="103"/>
      <c r="IBQ33" s="103"/>
      <c r="IBR33" s="103"/>
      <c r="IBS33" s="103"/>
      <c r="IBT33" s="103"/>
      <c r="IBU33" s="103"/>
      <c r="IBV33" s="103"/>
      <c r="IBW33" s="103"/>
      <c r="IBX33" s="103"/>
      <c r="IBY33" s="103"/>
      <c r="IBZ33" s="103"/>
      <c r="ICA33" s="103"/>
      <c r="ICB33" s="103"/>
      <c r="ICC33" s="103"/>
      <c r="ICD33" s="103"/>
      <c r="ICE33" s="103"/>
      <c r="ICF33" s="103"/>
      <c r="ICG33" s="103"/>
      <c r="ICH33" s="103"/>
      <c r="ICI33" s="103"/>
      <c r="ICJ33" s="103"/>
      <c r="ICK33" s="103"/>
      <c r="ICL33" s="103"/>
      <c r="ICM33" s="103"/>
      <c r="ICN33" s="103"/>
      <c r="ICO33" s="103"/>
      <c r="ICP33" s="103"/>
      <c r="ICQ33" s="103"/>
      <c r="ICR33" s="103"/>
      <c r="ICS33" s="103"/>
      <c r="ICT33" s="103"/>
      <c r="ICU33" s="103"/>
      <c r="ICV33" s="103"/>
      <c r="ICW33" s="103"/>
      <c r="ICX33" s="103"/>
      <c r="ICY33" s="103"/>
      <c r="ICZ33" s="103"/>
      <c r="IDA33" s="103"/>
      <c r="IDB33" s="103"/>
      <c r="IDC33" s="103"/>
      <c r="IDD33" s="103"/>
      <c r="IDE33" s="103"/>
      <c r="IDF33" s="103"/>
      <c r="IDG33" s="103"/>
      <c r="IDH33" s="103"/>
      <c r="IDI33" s="103"/>
      <c r="IDJ33" s="103"/>
      <c r="IDK33" s="103"/>
      <c r="IDL33" s="103"/>
      <c r="IDM33" s="103"/>
      <c r="IDN33" s="103"/>
      <c r="IDO33" s="103"/>
      <c r="IDP33" s="103"/>
      <c r="IDQ33" s="103"/>
      <c r="IDR33" s="103"/>
      <c r="IDS33" s="103"/>
      <c r="IDT33" s="103"/>
      <c r="IDU33" s="103"/>
      <c r="IDV33" s="103"/>
      <c r="IDW33" s="103"/>
      <c r="IDX33" s="103"/>
      <c r="IDY33" s="103"/>
      <c r="IDZ33" s="103"/>
      <c r="IEA33" s="103"/>
      <c r="IEB33" s="103"/>
      <c r="IEC33" s="103"/>
      <c r="IED33" s="103"/>
      <c r="IEE33" s="103"/>
      <c r="IEF33" s="103"/>
      <c r="IEG33" s="103"/>
      <c r="IEH33" s="103"/>
      <c r="IEI33" s="103"/>
      <c r="IEJ33" s="103"/>
      <c r="IEK33" s="103"/>
      <c r="IEL33" s="103"/>
      <c r="IEM33" s="103"/>
      <c r="IEN33" s="103"/>
      <c r="IEO33" s="103"/>
      <c r="IEP33" s="103"/>
      <c r="IEQ33" s="103"/>
      <c r="IER33" s="103"/>
      <c r="IES33" s="103"/>
      <c r="IET33" s="103"/>
      <c r="IEU33" s="103"/>
      <c r="IEV33" s="103"/>
      <c r="IEW33" s="103"/>
      <c r="IEX33" s="103"/>
      <c r="IEY33" s="103"/>
      <c r="IEZ33" s="103"/>
      <c r="IFA33" s="103"/>
      <c r="IFB33" s="103"/>
      <c r="IFC33" s="103"/>
      <c r="IFD33" s="103"/>
      <c r="IFE33" s="103"/>
      <c r="IFF33" s="103"/>
      <c r="IFG33" s="103"/>
      <c r="IFH33" s="103"/>
      <c r="IFI33" s="103"/>
      <c r="IFJ33" s="103"/>
      <c r="IFK33" s="103"/>
      <c r="IFL33" s="103"/>
      <c r="IFM33" s="103"/>
      <c r="IFN33" s="103"/>
      <c r="IFO33" s="103"/>
      <c r="IFP33" s="103"/>
      <c r="IFQ33" s="103"/>
      <c r="IFR33" s="103"/>
      <c r="IFS33" s="103"/>
      <c r="IFT33" s="103"/>
      <c r="IFU33" s="103"/>
      <c r="IFV33" s="103"/>
      <c r="IFW33" s="103"/>
      <c r="IFX33" s="103"/>
      <c r="IFY33" s="103"/>
      <c r="IFZ33" s="103"/>
      <c r="IGA33" s="103"/>
      <c r="IGB33" s="103"/>
      <c r="IGC33" s="103"/>
      <c r="IGD33" s="103"/>
      <c r="IGE33" s="103"/>
      <c r="IGF33" s="103"/>
      <c r="IGG33" s="103"/>
      <c r="IGH33" s="103"/>
      <c r="IGI33" s="103"/>
      <c r="IGJ33" s="103"/>
      <c r="IGK33" s="103"/>
      <c r="IGL33" s="103"/>
      <c r="IGM33" s="103"/>
      <c r="IGN33" s="103"/>
      <c r="IGO33" s="103"/>
      <c r="IGP33" s="103"/>
      <c r="IGQ33" s="103"/>
      <c r="IGR33" s="103"/>
      <c r="IGS33" s="103"/>
      <c r="IGT33" s="103"/>
      <c r="IGU33" s="103"/>
      <c r="IGV33" s="103"/>
      <c r="IGW33" s="103"/>
      <c r="IGX33" s="103"/>
      <c r="IGY33" s="103"/>
      <c r="IGZ33" s="103"/>
      <c r="IHA33" s="103"/>
      <c r="IHB33" s="103"/>
      <c r="IHC33" s="103"/>
      <c r="IHD33" s="103"/>
      <c r="IHE33" s="103"/>
      <c r="IHF33" s="103"/>
      <c r="IHG33" s="103"/>
      <c r="IHH33" s="103"/>
      <c r="IHI33" s="103"/>
      <c r="IHJ33" s="103"/>
      <c r="IHK33" s="103"/>
      <c r="IHL33" s="103"/>
      <c r="IHM33" s="103"/>
      <c r="IHN33" s="103"/>
      <c r="IHO33" s="103"/>
      <c r="IHP33" s="103"/>
      <c r="IHQ33" s="103"/>
      <c r="IHR33" s="103"/>
      <c r="IHS33" s="103"/>
      <c r="IHT33" s="103"/>
      <c r="IHU33" s="103"/>
      <c r="IHV33" s="103"/>
      <c r="IHW33" s="103"/>
      <c r="IHX33" s="103"/>
      <c r="IHY33" s="103"/>
      <c r="IHZ33" s="103"/>
      <c r="IIA33" s="103"/>
      <c r="IIB33" s="103"/>
      <c r="IIC33" s="103"/>
      <c r="IID33" s="103"/>
      <c r="IIE33" s="103"/>
      <c r="IIF33" s="103"/>
      <c r="IIG33" s="103"/>
      <c r="IIH33" s="103"/>
      <c r="III33" s="103"/>
      <c r="IIJ33" s="103"/>
      <c r="IIK33" s="103"/>
      <c r="IIL33" s="103"/>
      <c r="IIM33" s="103"/>
      <c r="IIN33" s="103"/>
      <c r="IIO33" s="103"/>
      <c r="IIP33" s="103"/>
      <c r="IIQ33" s="103"/>
      <c r="IIR33" s="103"/>
      <c r="IIS33" s="103"/>
      <c r="IIT33" s="103"/>
      <c r="IIU33" s="103"/>
      <c r="IIV33" s="103"/>
      <c r="IIW33" s="103"/>
      <c r="IIX33" s="103"/>
      <c r="IIY33" s="103"/>
      <c r="IIZ33" s="103"/>
      <c r="IJA33" s="103"/>
      <c r="IJB33" s="103"/>
      <c r="IJC33" s="103"/>
      <c r="IJD33" s="103"/>
      <c r="IJE33" s="103"/>
      <c r="IJF33" s="103"/>
      <c r="IJG33" s="103"/>
      <c r="IJH33" s="103"/>
      <c r="IJI33" s="103"/>
      <c r="IJJ33" s="103"/>
      <c r="IJK33" s="103"/>
      <c r="IJL33" s="103"/>
      <c r="IJM33" s="103"/>
      <c r="IJN33" s="103"/>
      <c r="IJO33" s="103"/>
      <c r="IJP33" s="103"/>
      <c r="IJQ33" s="103"/>
      <c r="IJR33" s="103"/>
      <c r="IJS33" s="103"/>
      <c r="IJT33" s="103"/>
      <c r="IJU33" s="103"/>
      <c r="IJV33" s="103"/>
      <c r="IJW33" s="103"/>
      <c r="IJX33" s="103"/>
      <c r="IJY33" s="103"/>
      <c r="IJZ33" s="103"/>
      <c r="IKA33" s="103"/>
      <c r="IKB33" s="103"/>
      <c r="IKC33" s="103"/>
      <c r="IKD33" s="103"/>
      <c r="IKE33" s="103"/>
      <c r="IKF33" s="103"/>
      <c r="IKG33" s="103"/>
      <c r="IKH33" s="103"/>
      <c r="IKI33" s="103"/>
      <c r="IKJ33" s="103"/>
      <c r="IKK33" s="103"/>
      <c r="IKL33" s="103"/>
      <c r="IKM33" s="103"/>
      <c r="IKN33" s="103"/>
      <c r="IKO33" s="103"/>
      <c r="IKP33" s="103"/>
      <c r="IKQ33" s="103"/>
      <c r="IKR33" s="103"/>
      <c r="IKS33" s="103"/>
      <c r="IKT33" s="103"/>
      <c r="IKU33" s="103"/>
      <c r="IKV33" s="103"/>
      <c r="IKW33" s="103"/>
      <c r="IKX33" s="103"/>
      <c r="IKY33" s="103"/>
      <c r="IKZ33" s="103"/>
      <c r="ILA33" s="103"/>
      <c r="ILB33" s="103"/>
      <c r="ILC33" s="103"/>
      <c r="ILD33" s="103"/>
      <c r="ILE33" s="103"/>
      <c r="ILF33" s="103"/>
      <c r="ILG33" s="103"/>
      <c r="ILH33" s="103"/>
      <c r="ILI33" s="103"/>
      <c r="ILJ33" s="103"/>
      <c r="ILK33" s="103"/>
      <c r="ILL33" s="103"/>
      <c r="ILM33" s="103"/>
      <c r="ILN33" s="103"/>
      <c r="ILO33" s="103"/>
      <c r="ILP33" s="103"/>
      <c r="ILQ33" s="103"/>
      <c r="ILR33" s="103"/>
      <c r="ILS33" s="103"/>
      <c r="ILT33" s="103"/>
      <c r="ILU33" s="103"/>
      <c r="ILV33" s="103"/>
      <c r="ILW33" s="103"/>
      <c r="ILX33" s="103"/>
      <c r="ILY33" s="103"/>
      <c r="ILZ33" s="103"/>
      <c r="IMA33" s="103"/>
      <c r="IMB33" s="103"/>
      <c r="IMC33" s="103"/>
      <c r="IMD33" s="103"/>
      <c r="IME33" s="103"/>
      <c r="IMF33" s="103"/>
      <c r="IMG33" s="103"/>
      <c r="IMH33" s="103"/>
      <c r="IMI33" s="103"/>
      <c r="IMJ33" s="103"/>
      <c r="IMK33" s="103"/>
      <c r="IML33" s="103"/>
      <c r="IMM33" s="103"/>
      <c r="IMN33" s="103"/>
      <c r="IMO33" s="103"/>
      <c r="IMP33" s="103"/>
      <c r="IMQ33" s="103"/>
      <c r="IMR33" s="103"/>
      <c r="IMS33" s="103"/>
      <c r="IMT33" s="103"/>
      <c r="IMU33" s="103"/>
      <c r="IMV33" s="103"/>
      <c r="IMW33" s="103"/>
      <c r="IMX33" s="103"/>
      <c r="IMY33" s="103"/>
      <c r="IMZ33" s="103"/>
      <c r="INA33" s="103"/>
      <c r="INB33" s="103"/>
      <c r="INC33" s="103"/>
      <c r="IND33" s="103"/>
      <c r="INE33" s="103"/>
      <c r="INF33" s="103"/>
      <c r="ING33" s="103"/>
      <c r="INH33" s="103"/>
      <c r="INI33" s="103"/>
      <c r="INJ33" s="103"/>
      <c r="INK33" s="103"/>
      <c r="INL33" s="103"/>
      <c r="INM33" s="103"/>
      <c r="INN33" s="103"/>
      <c r="INO33" s="103"/>
      <c r="INP33" s="103"/>
      <c r="INQ33" s="103"/>
      <c r="INR33" s="103"/>
      <c r="INS33" s="103"/>
      <c r="INT33" s="103"/>
      <c r="INU33" s="103"/>
      <c r="INV33" s="103"/>
      <c r="INW33" s="103"/>
      <c r="INX33" s="103"/>
      <c r="INY33" s="103"/>
      <c r="INZ33" s="103"/>
      <c r="IOA33" s="103"/>
      <c r="IOB33" s="103"/>
      <c r="IOC33" s="103"/>
      <c r="IOD33" s="103"/>
      <c r="IOE33" s="103"/>
      <c r="IOF33" s="103"/>
      <c r="IOG33" s="103"/>
      <c r="IOH33" s="103"/>
      <c r="IOI33" s="103"/>
      <c r="IOJ33" s="103"/>
      <c r="IOK33" s="103"/>
      <c r="IOL33" s="103"/>
      <c r="IOM33" s="103"/>
      <c r="ION33" s="103"/>
      <c r="IOO33" s="103"/>
      <c r="IOP33" s="103"/>
      <c r="IOQ33" s="103"/>
      <c r="IOR33" s="103"/>
      <c r="IOS33" s="103"/>
      <c r="IOT33" s="103"/>
      <c r="IOU33" s="103"/>
      <c r="IOV33" s="103"/>
      <c r="IOW33" s="103"/>
      <c r="IOX33" s="103"/>
      <c r="IOY33" s="103"/>
      <c r="IOZ33" s="103"/>
      <c r="IPA33" s="103"/>
      <c r="IPB33" s="103"/>
      <c r="IPC33" s="103"/>
      <c r="IPD33" s="103"/>
      <c r="IPE33" s="103"/>
      <c r="IPF33" s="103"/>
      <c r="IPG33" s="103"/>
      <c r="IPH33" s="103"/>
      <c r="IPI33" s="103"/>
      <c r="IPJ33" s="103"/>
      <c r="IPK33" s="103"/>
      <c r="IPL33" s="103"/>
      <c r="IPM33" s="103"/>
      <c r="IPN33" s="103"/>
      <c r="IPO33" s="103"/>
      <c r="IPP33" s="103"/>
      <c r="IPQ33" s="103"/>
      <c r="IPR33" s="103"/>
      <c r="IPS33" s="103"/>
      <c r="IPT33" s="103"/>
      <c r="IPU33" s="103"/>
      <c r="IPV33" s="103"/>
      <c r="IPW33" s="103"/>
      <c r="IPX33" s="103"/>
      <c r="IPY33" s="103"/>
      <c r="IPZ33" s="103"/>
      <c r="IQA33" s="103"/>
      <c r="IQB33" s="103"/>
      <c r="IQC33" s="103"/>
      <c r="IQD33" s="103"/>
      <c r="IQE33" s="103"/>
      <c r="IQF33" s="103"/>
      <c r="IQG33" s="103"/>
      <c r="IQH33" s="103"/>
      <c r="IQI33" s="103"/>
      <c r="IQJ33" s="103"/>
      <c r="IQK33" s="103"/>
      <c r="IQL33" s="103"/>
      <c r="IQM33" s="103"/>
      <c r="IQN33" s="103"/>
      <c r="IQO33" s="103"/>
      <c r="IQP33" s="103"/>
      <c r="IQQ33" s="103"/>
      <c r="IQR33" s="103"/>
      <c r="IQS33" s="103"/>
      <c r="IQT33" s="103"/>
      <c r="IQU33" s="103"/>
      <c r="IQV33" s="103"/>
      <c r="IQW33" s="103"/>
      <c r="IQX33" s="103"/>
      <c r="IQY33" s="103"/>
      <c r="IQZ33" s="103"/>
      <c r="IRA33" s="103"/>
      <c r="IRB33" s="103"/>
      <c r="IRC33" s="103"/>
      <c r="IRD33" s="103"/>
      <c r="IRE33" s="103"/>
      <c r="IRF33" s="103"/>
      <c r="IRG33" s="103"/>
      <c r="IRH33" s="103"/>
      <c r="IRI33" s="103"/>
      <c r="IRJ33" s="103"/>
      <c r="IRK33" s="103"/>
      <c r="IRL33" s="103"/>
      <c r="IRM33" s="103"/>
      <c r="IRN33" s="103"/>
      <c r="IRO33" s="103"/>
      <c r="IRP33" s="103"/>
      <c r="IRQ33" s="103"/>
      <c r="IRR33" s="103"/>
      <c r="IRS33" s="103"/>
      <c r="IRT33" s="103"/>
      <c r="IRU33" s="103"/>
      <c r="IRV33" s="103"/>
      <c r="IRW33" s="103"/>
      <c r="IRX33" s="103"/>
      <c r="IRY33" s="103"/>
      <c r="IRZ33" s="103"/>
      <c r="ISA33" s="103"/>
      <c r="ISB33" s="103"/>
      <c r="ISC33" s="103"/>
      <c r="ISD33" s="103"/>
      <c r="ISE33" s="103"/>
      <c r="ISF33" s="103"/>
      <c r="ISG33" s="103"/>
      <c r="ISH33" s="103"/>
      <c r="ISI33" s="103"/>
      <c r="ISJ33" s="103"/>
      <c r="ISK33" s="103"/>
      <c r="ISL33" s="103"/>
      <c r="ISM33" s="103"/>
      <c r="ISN33" s="103"/>
      <c r="ISO33" s="103"/>
      <c r="ISP33" s="103"/>
      <c r="ISQ33" s="103"/>
      <c r="ISR33" s="103"/>
      <c r="ISS33" s="103"/>
      <c r="IST33" s="103"/>
      <c r="ISU33" s="103"/>
      <c r="ISV33" s="103"/>
      <c r="ISW33" s="103"/>
      <c r="ISX33" s="103"/>
      <c r="ISY33" s="103"/>
      <c r="ISZ33" s="103"/>
      <c r="ITA33" s="103"/>
      <c r="ITB33" s="103"/>
      <c r="ITC33" s="103"/>
      <c r="ITD33" s="103"/>
      <c r="ITE33" s="103"/>
      <c r="ITF33" s="103"/>
      <c r="ITG33" s="103"/>
      <c r="ITH33" s="103"/>
      <c r="ITI33" s="103"/>
      <c r="ITJ33" s="103"/>
      <c r="ITK33" s="103"/>
      <c r="ITL33" s="103"/>
      <c r="ITM33" s="103"/>
      <c r="ITN33" s="103"/>
      <c r="ITO33" s="103"/>
      <c r="ITP33" s="103"/>
      <c r="ITQ33" s="103"/>
      <c r="ITR33" s="103"/>
      <c r="ITS33" s="103"/>
      <c r="ITT33" s="103"/>
      <c r="ITU33" s="103"/>
      <c r="ITV33" s="103"/>
      <c r="ITW33" s="103"/>
      <c r="ITX33" s="103"/>
      <c r="ITY33" s="103"/>
      <c r="ITZ33" s="103"/>
      <c r="IUA33" s="103"/>
      <c r="IUB33" s="103"/>
      <c r="IUC33" s="103"/>
      <c r="IUD33" s="103"/>
      <c r="IUE33" s="103"/>
      <c r="IUF33" s="103"/>
      <c r="IUG33" s="103"/>
      <c r="IUH33" s="103"/>
      <c r="IUI33" s="103"/>
      <c r="IUJ33" s="103"/>
      <c r="IUK33" s="103"/>
      <c r="IUL33" s="103"/>
      <c r="IUM33" s="103"/>
      <c r="IUN33" s="103"/>
      <c r="IUO33" s="103"/>
      <c r="IUP33" s="103"/>
      <c r="IUQ33" s="103"/>
      <c r="IUR33" s="103"/>
      <c r="IUS33" s="103"/>
      <c r="IUT33" s="103"/>
      <c r="IUU33" s="103"/>
      <c r="IUV33" s="103"/>
      <c r="IUW33" s="103"/>
      <c r="IUX33" s="103"/>
      <c r="IUY33" s="103"/>
      <c r="IUZ33" s="103"/>
      <c r="IVA33" s="103"/>
      <c r="IVB33" s="103"/>
      <c r="IVC33" s="103"/>
      <c r="IVD33" s="103"/>
      <c r="IVE33" s="103"/>
      <c r="IVF33" s="103"/>
      <c r="IVG33" s="103"/>
      <c r="IVH33" s="103"/>
      <c r="IVI33" s="103"/>
      <c r="IVJ33" s="103"/>
      <c r="IVK33" s="103"/>
      <c r="IVL33" s="103"/>
      <c r="IVM33" s="103"/>
      <c r="IVN33" s="103"/>
      <c r="IVO33" s="103"/>
      <c r="IVP33" s="103"/>
      <c r="IVQ33" s="103"/>
      <c r="IVR33" s="103"/>
      <c r="IVS33" s="103"/>
      <c r="IVT33" s="103"/>
      <c r="IVU33" s="103"/>
      <c r="IVV33" s="103"/>
      <c r="IVW33" s="103"/>
      <c r="IVX33" s="103"/>
      <c r="IVY33" s="103"/>
      <c r="IVZ33" s="103"/>
      <c r="IWA33" s="103"/>
      <c r="IWB33" s="103"/>
      <c r="IWC33" s="103"/>
      <c r="IWD33" s="103"/>
      <c r="IWE33" s="103"/>
      <c r="IWF33" s="103"/>
      <c r="IWG33" s="103"/>
      <c r="IWH33" s="103"/>
      <c r="IWI33" s="103"/>
      <c r="IWJ33" s="103"/>
      <c r="IWK33" s="103"/>
      <c r="IWL33" s="103"/>
      <c r="IWM33" s="103"/>
      <c r="IWN33" s="103"/>
      <c r="IWO33" s="103"/>
      <c r="IWP33" s="103"/>
      <c r="IWQ33" s="103"/>
      <c r="IWR33" s="103"/>
      <c r="IWS33" s="103"/>
      <c r="IWT33" s="103"/>
      <c r="IWU33" s="103"/>
      <c r="IWV33" s="103"/>
      <c r="IWW33" s="103"/>
      <c r="IWX33" s="103"/>
      <c r="IWY33" s="103"/>
      <c r="IWZ33" s="103"/>
      <c r="IXA33" s="103"/>
      <c r="IXB33" s="103"/>
      <c r="IXC33" s="103"/>
      <c r="IXD33" s="103"/>
      <c r="IXE33" s="103"/>
      <c r="IXF33" s="103"/>
      <c r="IXG33" s="103"/>
      <c r="IXH33" s="103"/>
      <c r="IXI33" s="103"/>
      <c r="IXJ33" s="103"/>
      <c r="IXK33" s="103"/>
      <c r="IXL33" s="103"/>
      <c r="IXM33" s="103"/>
      <c r="IXN33" s="103"/>
      <c r="IXO33" s="103"/>
      <c r="IXP33" s="103"/>
      <c r="IXQ33" s="103"/>
      <c r="IXR33" s="103"/>
      <c r="IXS33" s="103"/>
      <c r="IXT33" s="103"/>
      <c r="IXU33" s="103"/>
      <c r="IXV33" s="103"/>
      <c r="IXW33" s="103"/>
      <c r="IXX33" s="103"/>
      <c r="IXY33" s="103"/>
      <c r="IXZ33" s="103"/>
      <c r="IYA33" s="103"/>
      <c r="IYB33" s="103"/>
      <c r="IYC33" s="103"/>
      <c r="IYD33" s="103"/>
      <c r="IYE33" s="103"/>
      <c r="IYF33" s="103"/>
      <c r="IYG33" s="103"/>
      <c r="IYH33" s="103"/>
      <c r="IYI33" s="103"/>
      <c r="IYJ33" s="103"/>
      <c r="IYK33" s="103"/>
      <c r="IYL33" s="103"/>
      <c r="IYM33" s="103"/>
      <c r="IYN33" s="103"/>
      <c r="IYO33" s="103"/>
      <c r="IYP33" s="103"/>
      <c r="IYQ33" s="103"/>
      <c r="IYR33" s="103"/>
      <c r="IYS33" s="103"/>
      <c r="IYT33" s="103"/>
      <c r="IYU33" s="103"/>
      <c r="IYV33" s="103"/>
      <c r="IYW33" s="103"/>
      <c r="IYX33" s="103"/>
      <c r="IYY33" s="103"/>
      <c r="IYZ33" s="103"/>
      <c r="IZA33" s="103"/>
      <c r="IZB33" s="103"/>
      <c r="IZC33" s="103"/>
      <c r="IZD33" s="103"/>
      <c r="IZE33" s="103"/>
      <c r="IZF33" s="103"/>
      <c r="IZG33" s="103"/>
      <c r="IZH33" s="103"/>
      <c r="IZI33" s="103"/>
      <c r="IZJ33" s="103"/>
      <c r="IZK33" s="103"/>
      <c r="IZL33" s="103"/>
      <c r="IZM33" s="103"/>
      <c r="IZN33" s="103"/>
      <c r="IZO33" s="103"/>
      <c r="IZP33" s="103"/>
      <c r="IZQ33" s="103"/>
      <c r="IZR33" s="103"/>
      <c r="IZS33" s="103"/>
      <c r="IZT33" s="103"/>
      <c r="IZU33" s="103"/>
      <c r="IZV33" s="103"/>
      <c r="IZW33" s="103"/>
      <c r="IZX33" s="103"/>
      <c r="IZY33" s="103"/>
      <c r="IZZ33" s="103"/>
      <c r="JAA33" s="103"/>
      <c r="JAB33" s="103"/>
      <c r="JAC33" s="103"/>
      <c r="JAD33" s="103"/>
      <c r="JAE33" s="103"/>
      <c r="JAF33" s="103"/>
      <c r="JAG33" s="103"/>
      <c r="JAH33" s="103"/>
      <c r="JAI33" s="103"/>
      <c r="JAJ33" s="103"/>
      <c r="JAK33" s="103"/>
      <c r="JAL33" s="103"/>
      <c r="JAM33" s="103"/>
      <c r="JAN33" s="103"/>
      <c r="JAO33" s="103"/>
      <c r="JAP33" s="103"/>
      <c r="JAQ33" s="103"/>
      <c r="JAR33" s="103"/>
      <c r="JAS33" s="103"/>
      <c r="JAT33" s="103"/>
      <c r="JAU33" s="103"/>
      <c r="JAV33" s="103"/>
      <c r="JAW33" s="103"/>
      <c r="JAX33" s="103"/>
      <c r="JAY33" s="103"/>
      <c r="JAZ33" s="103"/>
      <c r="JBA33" s="103"/>
      <c r="JBB33" s="103"/>
      <c r="JBC33" s="103"/>
      <c r="JBD33" s="103"/>
      <c r="JBE33" s="103"/>
      <c r="JBF33" s="103"/>
      <c r="JBG33" s="103"/>
      <c r="JBH33" s="103"/>
      <c r="JBI33" s="103"/>
      <c r="JBJ33" s="103"/>
      <c r="JBK33" s="103"/>
      <c r="JBL33" s="103"/>
      <c r="JBM33" s="103"/>
      <c r="JBN33" s="103"/>
      <c r="JBO33" s="103"/>
      <c r="JBP33" s="103"/>
      <c r="JBQ33" s="103"/>
      <c r="JBR33" s="103"/>
      <c r="JBS33" s="103"/>
      <c r="JBT33" s="103"/>
      <c r="JBU33" s="103"/>
      <c r="JBV33" s="103"/>
      <c r="JBW33" s="103"/>
      <c r="JBX33" s="103"/>
      <c r="JBY33" s="103"/>
      <c r="JBZ33" s="103"/>
      <c r="JCA33" s="103"/>
      <c r="JCB33" s="103"/>
      <c r="JCC33" s="103"/>
      <c r="JCD33" s="103"/>
      <c r="JCE33" s="103"/>
      <c r="JCF33" s="103"/>
      <c r="JCG33" s="103"/>
      <c r="JCH33" s="103"/>
      <c r="JCI33" s="103"/>
      <c r="JCJ33" s="103"/>
      <c r="JCK33" s="103"/>
      <c r="JCL33" s="103"/>
      <c r="JCM33" s="103"/>
      <c r="JCN33" s="103"/>
      <c r="JCO33" s="103"/>
      <c r="JCP33" s="103"/>
      <c r="JCQ33" s="103"/>
      <c r="JCR33" s="103"/>
      <c r="JCS33" s="103"/>
      <c r="JCT33" s="103"/>
      <c r="JCU33" s="103"/>
      <c r="JCV33" s="103"/>
      <c r="JCW33" s="103"/>
      <c r="JCX33" s="103"/>
      <c r="JCY33" s="103"/>
      <c r="JCZ33" s="103"/>
      <c r="JDA33" s="103"/>
      <c r="JDB33" s="103"/>
      <c r="JDC33" s="103"/>
      <c r="JDD33" s="103"/>
      <c r="JDE33" s="103"/>
      <c r="JDF33" s="103"/>
      <c r="JDG33" s="103"/>
      <c r="JDH33" s="103"/>
      <c r="JDI33" s="103"/>
      <c r="JDJ33" s="103"/>
      <c r="JDK33" s="103"/>
      <c r="JDL33" s="103"/>
      <c r="JDM33" s="103"/>
      <c r="JDN33" s="103"/>
      <c r="JDO33" s="103"/>
      <c r="JDP33" s="103"/>
      <c r="JDQ33" s="103"/>
      <c r="JDR33" s="103"/>
      <c r="JDS33" s="103"/>
      <c r="JDT33" s="103"/>
      <c r="JDU33" s="103"/>
      <c r="JDV33" s="103"/>
      <c r="JDW33" s="103"/>
      <c r="JDX33" s="103"/>
      <c r="JDY33" s="103"/>
      <c r="JDZ33" s="103"/>
      <c r="JEA33" s="103"/>
      <c r="JEB33" s="103"/>
      <c r="JEC33" s="103"/>
      <c r="JED33" s="103"/>
      <c r="JEE33" s="103"/>
      <c r="JEF33" s="103"/>
      <c r="JEG33" s="103"/>
      <c r="JEH33" s="103"/>
      <c r="JEI33" s="103"/>
      <c r="JEJ33" s="103"/>
      <c r="JEK33" s="103"/>
      <c r="JEL33" s="103"/>
      <c r="JEM33" s="103"/>
      <c r="JEN33" s="103"/>
      <c r="JEO33" s="103"/>
      <c r="JEP33" s="103"/>
      <c r="JEQ33" s="103"/>
      <c r="JER33" s="103"/>
      <c r="JES33" s="103"/>
      <c r="JET33" s="103"/>
      <c r="JEU33" s="103"/>
      <c r="JEV33" s="103"/>
      <c r="JEW33" s="103"/>
      <c r="JEX33" s="103"/>
      <c r="JEY33" s="103"/>
      <c r="JEZ33" s="103"/>
      <c r="JFA33" s="103"/>
      <c r="JFB33" s="103"/>
      <c r="JFC33" s="103"/>
      <c r="JFD33" s="103"/>
      <c r="JFE33" s="103"/>
      <c r="JFF33" s="103"/>
      <c r="JFG33" s="103"/>
      <c r="JFH33" s="103"/>
      <c r="JFI33" s="103"/>
      <c r="JFJ33" s="103"/>
      <c r="JFK33" s="103"/>
      <c r="JFL33" s="103"/>
      <c r="JFM33" s="103"/>
      <c r="JFN33" s="103"/>
      <c r="JFO33" s="103"/>
      <c r="JFP33" s="103"/>
      <c r="JFQ33" s="103"/>
      <c r="JFR33" s="103"/>
      <c r="JFS33" s="103"/>
      <c r="JFT33" s="103"/>
      <c r="JFU33" s="103"/>
      <c r="JFV33" s="103"/>
      <c r="JFW33" s="103"/>
      <c r="JFX33" s="103"/>
      <c r="JFY33" s="103"/>
      <c r="JFZ33" s="103"/>
      <c r="JGA33" s="103"/>
      <c r="JGB33" s="103"/>
      <c r="JGC33" s="103"/>
      <c r="JGD33" s="103"/>
      <c r="JGE33" s="103"/>
      <c r="JGF33" s="103"/>
      <c r="JGG33" s="103"/>
      <c r="JGH33" s="103"/>
      <c r="JGI33" s="103"/>
      <c r="JGJ33" s="103"/>
      <c r="JGK33" s="103"/>
      <c r="JGL33" s="103"/>
      <c r="JGM33" s="103"/>
      <c r="JGN33" s="103"/>
      <c r="JGO33" s="103"/>
      <c r="JGP33" s="103"/>
      <c r="JGQ33" s="103"/>
      <c r="JGR33" s="103"/>
      <c r="JGS33" s="103"/>
      <c r="JGT33" s="103"/>
      <c r="JGU33" s="103"/>
      <c r="JGV33" s="103"/>
      <c r="JGW33" s="103"/>
      <c r="JGX33" s="103"/>
      <c r="JGY33" s="103"/>
      <c r="JGZ33" s="103"/>
      <c r="JHA33" s="103"/>
      <c r="JHB33" s="103"/>
      <c r="JHC33" s="103"/>
      <c r="JHD33" s="103"/>
      <c r="JHE33" s="103"/>
      <c r="JHF33" s="103"/>
      <c r="JHG33" s="103"/>
      <c r="JHH33" s="103"/>
      <c r="JHI33" s="103"/>
      <c r="JHJ33" s="103"/>
      <c r="JHK33" s="103"/>
      <c r="JHL33" s="103"/>
      <c r="JHM33" s="103"/>
      <c r="JHN33" s="103"/>
      <c r="JHO33" s="103"/>
      <c r="JHP33" s="103"/>
      <c r="JHQ33" s="103"/>
      <c r="JHR33" s="103"/>
      <c r="JHS33" s="103"/>
      <c r="JHT33" s="103"/>
      <c r="JHU33" s="103"/>
      <c r="JHV33" s="103"/>
      <c r="JHW33" s="103"/>
      <c r="JHX33" s="103"/>
      <c r="JHY33" s="103"/>
      <c r="JHZ33" s="103"/>
      <c r="JIA33" s="103"/>
      <c r="JIB33" s="103"/>
      <c r="JIC33" s="103"/>
      <c r="JID33" s="103"/>
      <c r="JIE33" s="103"/>
      <c r="JIF33" s="103"/>
      <c r="JIG33" s="103"/>
      <c r="JIH33" s="103"/>
      <c r="JII33" s="103"/>
      <c r="JIJ33" s="103"/>
      <c r="JIK33" s="103"/>
      <c r="JIL33" s="103"/>
      <c r="JIM33" s="103"/>
      <c r="JIN33" s="103"/>
      <c r="JIO33" s="103"/>
      <c r="JIP33" s="103"/>
      <c r="JIQ33" s="103"/>
      <c r="JIR33" s="103"/>
      <c r="JIS33" s="103"/>
      <c r="JIT33" s="103"/>
      <c r="JIU33" s="103"/>
      <c r="JIV33" s="103"/>
      <c r="JIW33" s="103"/>
      <c r="JIX33" s="103"/>
      <c r="JIY33" s="103"/>
      <c r="JIZ33" s="103"/>
      <c r="JJA33" s="103"/>
      <c r="JJB33" s="103"/>
      <c r="JJC33" s="103"/>
      <c r="JJD33" s="103"/>
      <c r="JJE33" s="103"/>
      <c r="JJF33" s="103"/>
      <c r="JJG33" s="103"/>
      <c r="JJH33" s="103"/>
      <c r="JJI33" s="103"/>
      <c r="JJJ33" s="103"/>
      <c r="JJK33" s="103"/>
      <c r="JJL33" s="103"/>
      <c r="JJM33" s="103"/>
      <c r="JJN33" s="103"/>
      <c r="JJO33" s="103"/>
      <c r="JJP33" s="103"/>
      <c r="JJQ33" s="103"/>
      <c r="JJR33" s="103"/>
      <c r="JJS33" s="103"/>
      <c r="JJT33" s="103"/>
      <c r="JJU33" s="103"/>
      <c r="JJV33" s="103"/>
      <c r="JJW33" s="103"/>
      <c r="JJX33" s="103"/>
      <c r="JJY33" s="103"/>
      <c r="JJZ33" s="103"/>
      <c r="JKA33" s="103"/>
      <c r="JKB33" s="103"/>
      <c r="JKC33" s="103"/>
      <c r="JKD33" s="103"/>
      <c r="JKE33" s="103"/>
      <c r="JKF33" s="103"/>
      <c r="JKG33" s="103"/>
      <c r="JKH33" s="103"/>
      <c r="JKI33" s="103"/>
      <c r="JKJ33" s="103"/>
      <c r="JKK33" s="103"/>
      <c r="JKL33" s="103"/>
      <c r="JKM33" s="103"/>
      <c r="JKN33" s="103"/>
      <c r="JKO33" s="103"/>
      <c r="JKP33" s="103"/>
      <c r="JKQ33" s="103"/>
      <c r="JKR33" s="103"/>
      <c r="JKS33" s="103"/>
      <c r="JKT33" s="103"/>
      <c r="JKU33" s="103"/>
      <c r="JKV33" s="103"/>
      <c r="JKW33" s="103"/>
      <c r="JKX33" s="103"/>
      <c r="JKY33" s="103"/>
      <c r="JKZ33" s="103"/>
      <c r="JLA33" s="103"/>
      <c r="JLB33" s="103"/>
      <c r="JLC33" s="103"/>
      <c r="JLD33" s="103"/>
      <c r="JLE33" s="103"/>
      <c r="JLF33" s="103"/>
      <c r="JLG33" s="103"/>
      <c r="JLH33" s="103"/>
      <c r="JLI33" s="103"/>
      <c r="JLJ33" s="103"/>
      <c r="JLK33" s="103"/>
      <c r="JLL33" s="103"/>
      <c r="JLM33" s="103"/>
      <c r="JLN33" s="103"/>
      <c r="JLO33" s="103"/>
      <c r="JLP33" s="103"/>
      <c r="JLQ33" s="103"/>
      <c r="JLR33" s="103"/>
      <c r="JLS33" s="103"/>
      <c r="JLT33" s="103"/>
      <c r="JLU33" s="103"/>
      <c r="JLV33" s="103"/>
      <c r="JLW33" s="103"/>
      <c r="JLX33" s="103"/>
      <c r="JLY33" s="103"/>
      <c r="JLZ33" s="103"/>
      <c r="JMA33" s="103"/>
      <c r="JMB33" s="103"/>
      <c r="JMC33" s="103"/>
      <c r="JMD33" s="103"/>
      <c r="JME33" s="103"/>
      <c r="JMF33" s="103"/>
      <c r="JMG33" s="103"/>
      <c r="JMH33" s="103"/>
      <c r="JMI33" s="103"/>
      <c r="JMJ33" s="103"/>
      <c r="JMK33" s="103"/>
      <c r="JML33" s="103"/>
      <c r="JMM33" s="103"/>
      <c r="JMN33" s="103"/>
      <c r="JMO33" s="103"/>
      <c r="JMP33" s="103"/>
      <c r="JMQ33" s="103"/>
      <c r="JMR33" s="103"/>
      <c r="JMS33" s="103"/>
      <c r="JMT33" s="103"/>
      <c r="JMU33" s="103"/>
      <c r="JMV33" s="103"/>
      <c r="JMW33" s="103"/>
      <c r="JMX33" s="103"/>
      <c r="JMY33" s="103"/>
      <c r="JMZ33" s="103"/>
      <c r="JNA33" s="103"/>
      <c r="JNB33" s="103"/>
      <c r="JNC33" s="103"/>
      <c r="JND33" s="103"/>
      <c r="JNE33" s="103"/>
      <c r="JNF33" s="103"/>
      <c r="JNG33" s="103"/>
      <c r="JNH33" s="103"/>
      <c r="JNI33" s="103"/>
      <c r="JNJ33" s="103"/>
      <c r="JNK33" s="103"/>
      <c r="JNL33" s="103"/>
      <c r="JNM33" s="103"/>
      <c r="JNN33" s="103"/>
      <c r="JNO33" s="103"/>
      <c r="JNP33" s="103"/>
      <c r="JNQ33" s="103"/>
      <c r="JNR33" s="103"/>
      <c r="JNS33" s="103"/>
      <c r="JNT33" s="103"/>
      <c r="JNU33" s="103"/>
      <c r="JNV33" s="103"/>
      <c r="JNW33" s="103"/>
      <c r="JNX33" s="103"/>
      <c r="JNY33" s="103"/>
      <c r="JNZ33" s="103"/>
      <c r="JOA33" s="103"/>
      <c r="JOB33" s="103"/>
      <c r="JOC33" s="103"/>
      <c r="JOD33" s="103"/>
      <c r="JOE33" s="103"/>
      <c r="JOF33" s="103"/>
      <c r="JOG33" s="103"/>
      <c r="JOH33" s="103"/>
      <c r="JOI33" s="103"/>
      <c r="JOJ33" s="103"/>
      <c r="JOK33" s="103"/>
      <c r="JOL33" s="103"/>
      <c r="JOM33" s="103"/>
      <c r="JON33" s="103"/>
      <c r="JOO33" s="103"/>
      <c r="JOP33" s="103"/>
      <c r="JOQ33" s="103"/>
      <c r="JOR33" s="103"/>
      <c r="JOS33" s="103"/>
      <c r="JOT33" s="103"/>
      <c r="JOU33" s="103"/>
      <c r="JOV33" s="103"/>
      <c r="JOW33" s="103"/>
      <c r="JOX33" s="103"/>
      <c r="JOY33" s="103"/>
      <c r="JOZ33" s="103"/>
      <c r="JPA33" s="103"/>
      <c r="JPB33" s="103"/>
      <c r="JPC33" s="103"/>
      <c r="JPD33" s="103"/>
      <c r="JPE33" s="103"/>
      <c r="JPF33" s="103"/>
      <c r="JPG33" s="103"/>
      <c r="JPH33" s="103"/>
      <c r="JPI33" s="103"/>
      <c r="JPJ33" s="103"/>
      <c r="JPK33" s="103"/>
      <c r="JPL33" s="103"/>
      <c r="JPM33" s="103"/>
      <c r="JPN33" s="103"/>
      <c r="JPO33" s="103"/>
      <c r="JPP33" s="103"/>
      <c r="JPQ33" s="103"/>
      <c r="JPR33" s="103"/>
      <c r="JPS33" s="103"/>
      <c r="JPT33" s="103"/>
      <c r="JPU33" s="103"/>
      <c r="JPV33" s="103"/>
      <c r="JPW33" s="103"/>
      <c r="JPX33" s="103"/>
      <c r="JPY33" s="103"/>
      <c r="JPZ33" s="103"/>
      <c r="JQA33" s="103"/>
      <c r="JQB33" s="103"/>
      <c r="JQC33" s="103"/>
      <c r="JQD33" s="103"/>
      <c r="JQE33" s="103"/>
      <c r="JQF33" s="103"/>
      <c r="JQG33" s="103"/>
      <c r="JQH33" s="103"/>
      <c r="JQI33" s="103"/>
      <c r="JQJ33" s="103"/>
      <c r="JQK33" s="103"/>
      <c r="JQL33" s="103"/>
      <c r="JQM33" s="103"/>
      <c r="JQN33" s="103"/>
      <c r="JQO33" s="103"/>
      <c r="JQP33" s="103"/>
      <c r="JQQ33" s="103"/>
      <c r="JQR33" s="103"/>
      <c r="JQS33" s="103"/>
      <c r="JQT33" s="103"/>
      <c r="JQU33" s="103"/>
      <c r="JQV33" s="103"/>
      <c r="JQW33" s="103"/>
      <c r="JQX33" s="103"/>
      <c r="JQY33" s="103"/>
      <c r="JQZ33" s="103"/>
      <c r="JRA33" s="103"/>
      <c r="JRB33" s="103"/>
      <c r="JRC33" s="103"/>
      <c r="JRD33" s="103"/>
      <c r="JRE33" s="103"/>
      <c r="JRF33" s="103"/>
      <c r="JRG33" s="103"/>
      <c r="JRH33" s="103"/>
      <c r="JRI33" s="103"/>
      <c r="JRJ33" s="103"/>
      <c r="JRK33" s="103"/>
      <c r="JRL33" s="103"/>
      <c r="JRM33" s="103"/>
      <c r="JRN33" s="103"/>
      <c r="JRO33" s="103"/>
      <c r="JRP33" s="103"/>
      <c r="JRQ33" s="103"/>
      <c r="JRR33" s="103"/>
      <c r="JRS33" s="103"/>
      <c r="JRT33" s="103"/>
      <c r="JRU33" s="103"/>
      <c r="JRV33" s="103"/>
      <c r="JRW33" s="103"/>
      <c r="JRX33" s="103"/>
      <c r="JRY33" s="103"/>
      <c r="JRZ33" s="103"/>
      <c r="JSA33" s="103"/>
      <c r="JSB33" s="103"/>
      <c r="JSC33" s="103"/>
      <c r="JSD33" s="103"/>
      <c r="JSE33" s="103"/>
      <c r="JSF33" s="103"/>
      <c r="JSG33" s="103"/>
      <c r="JSH33" s="103"/>
      <c r="JSI33" s="103"/>
      <c r="JSJ33" s="103"/>
      <c r="JSK33" s="103"/>
      <c r="JSL33" s="103"/>
      <c r="JSM33" s="103"/>
      <c r="JSN33" s="103"/>
      <c r="JSO33" s="103"/>
      <c r="JSP33" s="103"/>
      <c r="JSQ33" s="103"/>
      <c r="JSR33" s="103"/>
      <c r="JSS33" s="103"/>
      <c r="JST33" s="103"/>
      <c r="JSU33" s="103"/>
      <c r="JSV33" s="103"/>
      <c r="JSW33" s="103"/>
      <c r="JSX33" s="103"/>
      <c r="JSY33" s="103"/>
      <c r="JSZ33" s="103"/>
      <c r="JTA33" s="103"/>
      <c r="JTB33" s="103"/>
      <c r="JTC33" s="103"/>
      <c r="JTD33" s="103"/>
      <c r="JTE33" s="103"/>
      <c r="JTF33" s="103"/>
      <c r="JTG33" s="103"/>
      <c r="JTH33" s="103"/>
      <c r="JTI33" s="103"/>
      <c r="JTJ33" s="103"/>
      <c r="JTK33" s="103"/>
      <c r="JTL33" s="103"/>
      <c r="JTM33" s="103"/>
      <c r="JTN33" s="103"/>
      <c r="JTO33" s="103"/>
      <c r="JTP33" s="103"/>
      <c r="JTQ33" s="103"/>
      <c r="JTR33" s="103"/>
      <c r="JTS33" s="103"/>
      <c r="JTT33" s="103"/>
      <c r="JTU33" s="103"/>
      <c r="JTV33" s="103"/>
      <c r="JTW33" s="103"/>
      <c r="JTX33" s="103"/>
      <c r="JTY33" s="103"/>
      <c r="JTZ33" s="103"/>
      <c r="JUA33" s="103"/>
      <c r="JUB33" s="103"/>
      <c r="JUC33" s="103"/>
      <c r="JUD33" s="103"/>
      <c r="JUE33" s="103"/>
      <c r="JUF33" s="103"/>
      <c r="JUG33" s="103"/>
      <c r="JUH33" s="103"/>
      <c r="JUI33" s="103"/>
      <c r="JUJ33" s="103"/>
      <c r="JUK33" s="103"/>
      <c r="JUL33" s="103"/>
      <c r="JUM33" s="103"/>
      <c r="JUN33" s="103"/>
      <c r="JUO33" s="103"/>
      <c r="JUP33" s="103"/>
      <c r="JUQ33" s="103"/>
      <c r="JUR33" s="103"/>
      <c r="JUS33" s="103"/>
      <c r="JUT33" s="103"/>
      <c r="JUU33" s="103"/>
      <c r="JUV33" s="103"/>
      <c r="JUW33" s="103"/>
      <c r="JUX33" s="103"/>
      <c r="JUY33" s="103"/>
      <c r="JUZ33" s="103"/>
      <c r="JVA33" s="103"/>
      <c r="JVB33" s="103"/>
      <c r="JVC33" s="103"/>
      <c r="JVD33" s="103"/>
      <c r="JVE33" s="103"/>
      <c r="JVF33" s="103"/>
      <c r="JVG33" s="103"/>
      <c r="JVH33" s="103"/>
      <c r="JVI33" s="103"/>
      <c r="JVJ33" s="103"/>
      <c r="JVK33" s="103"/>
      <c r="JVL33" s="103"/>
      <c r="JVM33" s="103"/>
      <c r="JVN33" s="103"/>
      <c r="JVO33" s="103"/>
      <c r="JVP33" s="103"/>
      <c r="JVQ33" s="103"/>
      <c r="JVR33" s="103"/>
      <c r="JVS33" s="103"/>
      <c r="JVT33" s="103"/>
      <c r="JVU33" s="103"/>
      <c r="JVV33" s="103"/>
      <c r="JVW33" s="103"/>
      <c r="JVX33" s="103"/>
      <c r="JVY33" s="103"/>
      <c r="JVZ33" s="103"/>
      <c r="JWA33" s="103"/>
      <c r="JWB33" s="103"/>
      <c r="JWC33" s="103"/>
      <c r="JWD33" s="103"/>
      <c r="JWE33" s="103"/>
      <c r="JWF33" s="103"/>
      <c r="JWG33" s="103"/>
      <c r="JWH33" s="103"/>
      <c r="JWI33" s="103"/>
      <c r="JWJ33" s="103"/>
      <c r="JWK33" s="103"/>
      <c r="JWL33" s="103"/>
      <c r="JWM33" s="103"/>
      <c r="JWN33" s="103"/>
      <c r="JWO33" s="103"/>
      <c r="JWP33" s="103"/>
      <c r="JWQ33" s="103"/>
      <c r="JWR33" s="103"/>
      <c r="JWS33" s="103"/>
      <c r="JWT33" s="103"/>
      <c r="JWU33" s="103"/>
      <c r="JWV33" s="103"/>
      <c r="JWW33" s="103"/>
      <c r="JWX33" s="103"/>
      <c r="JWY33" s="103"/>
      <c r="JWZ33" s="103"/>
      <c r="JXA33" s="103"/>
      <c r="JXB33" s="103"/>
      <c r="JXC33" s="103"/>
      <c r="JXD33" s="103"/>
      <c r="JXE33" s="103"/>
      <c r="JXF33" s="103"/>
      <c r="JXG33" s="103"/>
      <c r="JXH33" s="103"/>
      <c r="JXI33" s="103"/>
      <c r="JXJ33" s="103"/>
      <c r="JXK33" s="103"/>
      <c r="JXL33" s="103"/>
      <c r="JXM33" s="103"/>
      <c r="JXN33" s="103"/>
      <c r="JXO33" s="103"/>
      <c r="JXP33" s="103"/>
      <c r="JXQ33" s="103"/>
      <c r="JXR33" s="103"/>
      <c r="JXS33" s="103"/>
      <c r="JXT33" s="103"/>
      <c r="JXU33" s="103"/>
      <c r="JXV33" s="103"/>
      <c r="JXW33" s="103"/>
      <c r="JXX33" s="103"/>
      <c r="JXY33" s="103"/>
      <c r="JXZ33" s="103"/>
      <c r="JYA33" s="103"/>
      <c r="JYB33" s="103"/>
      <c r="JYC33" s="103"/>
      <c r="JYD33" s="103"/>
      <c r="JYE33" s="103"/>
      <c r="JYF33" s="103"/>
      <c r="JYG33" s="103"/>
      <c r="JYH33" s="103"/>
      <c r="JYI33" s="103"/>
      <c r="JYJ33" s="103"/>
      <c r="JYK33" s="103"/>
      <c r="JYL33" s="103"/>
      <c r="JYM33" s="103"/>
      <c r="JYN33" s="103"/>
      <c r="JYO33" s="103"/>
      <c r="JYP33" s="103"/>
      <c r="JYQ33" s="103"/>
      <c r="JYR33" s="103"/>
      <c r="JYS33" s="103"/>
      <c r="JYT33" s="103"/>
      <c r="JYU33" s="103"/>
      <c r="JYV33" s="103"/>
      <c r="JYW33" s="103"/>
      <c r="JYX33" s="103"/>
      <c r="JYY33" s="103"/>
      <c r="JYZ33" s="103"/>
      <c r="JZA33" s="103"/>
      <c r="JZB33" s="103"/>
      <c r="JZC33" s="103"/>
      <c r="JZD33" s="103"/>
      <c r="JZE33" s="103"/>
      <c r="JZF33" s="103"/>
      <c r="JZG33" s="103"/>
      <c r="JZH33" s="103"/>
      <c r="JZI33" s="103"/>
      <c r="JZJ33" s="103"/>
      <c r="JZK33" s="103"/>
      <c r="JZL33" s="103"/>
      <c r="JZM33" s="103"/>
      <c r="JZN33" s="103"/>
      <c r="JZO33" s="103"/>
      <c r="JZP33" s="103"/>
      <c r="JZQ33" s="103"/>
      <c r="JZR33" s="103"/>
      <c r="JZS33" s="103"/>
      <c r="JZT33" s="103"/>
      <c r="JZU33" s="103"/>
      <c r="JZV33" s="103"/>
      <c r="JZW33" s="103"/>
      <c r="JZX33" s="103"/>
      <c r="JZY33" s="103"/>
      <c r="JZZ33" s="103"/>
      <c r="KAA33" s="103"/>
      <c r="KAB33" s="103"/>
      <c r="KAC33" s="103"/>
      <c r="KAD33" s="103"/>
      <c r="KAE33" s="103"/>
      <c r="KAF33" s="103"/>
      <c r="KAG33" s="103"/>
      <c r="KAH33" s="103"/>
      <c r="KAI33" s="103"/>
      <c r="KAJ33" s="103"/>
      <c r="KAK33" s="103"/>
      <c r="KAL33" s="103"/>
      <c r="KAM33" s="103"/>
      <c r="KAN33" s="103"/>
      <c r="KAO33" s="103"/>
      <c r="KAP33" s="103"/>
      <c r="KAQ33" s="103"/>
      <c r="KAR33" s="103"/>
      <c r="KAS33" s="103"/>
      <c r="KAT33" s="103"/>
      <c r="KAU33" s="103"/>
      <c r="KAV33" s="103"/>
      <c r="KAW33" s="103"/>
      <c r="KAX33" s="103"/>
      <c r="KAY33" s="103"/>
      <c r="KAZ33" s="103"/>
      <c r="KBA33" s="103"/>
      <c r="KBB33" s="103"/>
      <c r="KBC33" s="103"/>
      <c r="KBD33" s="103"/>
      <c r="KBE33" s="103"/>
      <c r="KBF33" s="103"/>
      <c r="KBG33" s="103"/>
      <c r="KBH33" s="103"/>
      <c r="KBI33" s="103"/>
      <c r="KBJ33" s="103"/>
      <c r="KBK33" s="103"/>
      <c r="KBL33" s="103"/>
      <c r="KBM33" s="103"/>
      <c r="KBN33" s="103"/>
      <c r="KBO33" s="103"/>
      <c r="KBP33" s="103"/>
      <c r="KBQ33" s="103"/>
      <c r="KBR33" s="103"/>
      <c r="KBS33" s="103"/>
      <c r="KBT33" s="103"/>
      <c r="KBU33" s="103"/>
      <c r="KBV33" s="103"/>
      <c r="KBW33" s="103"/>
      <c r="KBX33" s="103"/>
      <c r="KBY33" s="103"/>
      <c r="KBZ33" s="103"/>
      <c r="KCA33" s="103"/>
      <c r="KCB33" s="103"/>
      <c r="KCC33" s="103"/>
      <c r="KCD33" s="103"/>
      <c r="KCE33" s="103"/>
      <c r="KCF33" s="103"/>
      <c r="KCG33" s="103"/>
      <c r="KCH33" s="103"/>
      <c r="KCI33" s="103"/>
      <c r="KCJ33" s="103"/>
      <c r="KCK33" s="103"/>
      <c r="KCL33" s="103"/>
      <c r="KCM33" s="103"/>
      <c r="KCN33" s="103"/>
      <c r="KCO33" s="103"/>
      <c r="KCP33" s="103"/>
      <c r="KCQ33" s="103"/>
      <c r="KCR33" s="103"/>
      <c r="KCS33" s="103"/>
      <c r="KCT33" s="103"/>
      <c r="KCU33" s="103"/>
      <c r="KCV33" s="103"/>
      <c r="KCW33" s="103"/>
      <c r="KCX33" s="103"/>
      <c r="KCY33" s="103"/>
      <c r="KCZ33" s="103"/>
      <c r="KDA33" s="103"/>
      <c r="KDB33" s="103"/>
      <c r="KDC33" s="103"/>
      <c r="KDD33" s="103"/>
      <c r="KDE33" s="103"/>
      <c r="KDF33" s="103"/>
      <c r="KDG33" s="103"/>
      <c r="KDH33" s="103"/>
      <c r="KDI33" s="103"/>
      <c r="KDJ33" s="103"/>
      <c r="KDK33" s="103"/>
      <c r="KDL33" s="103"/>
      <c r="KDM33" s="103"/>
      <c r="KDN33" s="103"/>
      <c r="KDO33" s="103"/>
      <c r="KDP33" s="103"/>
      <c r="KDQ33" s="103"/>
      <c r="KDR33" s="103"/>
      <c r="KDS33" s="103"/>
      <c r="KDT33" s="103"/>
      <c r="KDU33" s="103"/>
      <c r="KDV33" s="103"/>
      <c r="KDW33" s="103"/>
      <c r="KDX33" s="103"/>
      <c r="KDY33" s="103"/>
      <c r="KDZ33" s="103"/>
      <c r="KEA33" s="103"/>
      <c r="KEB33" s="103"/>
      <c r="KEC33" s="103"/>
      <c r="KED33" s="103"/>
      <c r="KEE33" s="103"/>
      <c r="KEF33" s="103"/>
      <c r="KEG33" s="103"/>
      <c r="KEH33" s="103"/>
      <c r="KEI33" s="103"/>
      <c r="KEJ33" s="103"/>
      <c r="KEK33" s="103"/>
      <c r="KEL33" s="103"/>
      <c r="KEM33" s="103"/>
      <c r="KEN33" s="103"/>
      <c r="KEO33" s="103"/>
      <c r="KEP33" s="103"/>
      <c r="KEQ33" s="103"/>
      <c r="KER33" s="103"/>
      <c r="KES33" s="103"/>
      <c r="KET33" s="103"/>
      <c r="KEU33" s="103"/>
      <c r="KEV33" s="103"/>
      <c r="KEW33" s="103"/>
      <c r="KEX33" s="103"/>
      <c r="KEY33" s="103"/>
      <c r="KEZ33" s="103"/>
      <c r="KFA33" s="103"/>
      <c r="KFB33" s="103"/>
      <c r="KFC33" s="103"/>
      <c r="KFD33" s="103"/>
      <c r="KFE33" s="103"/>
      <c r="KFF33" s="103"/>
      <c r="KFG33" s="103"/>
      <c r="KFH33" s="103"/>
      <c r="KFI33" s="103"/>
      <c r="KFJ33" s="103"/>
      <c r="KFK33" s="103"/>
      <c r="KFL33" s="103"/>
      <c r="KFM33" s="103"/>
      <c r="KFN33" s="103"/>
      <c r="KFO33" s="103"/>
      <c r="KFP33" s="103"/>
      <c r="KFQ33" s="103"/>
      <c r="KFR33" s="103"/>
      <c r="KFS33" s="103"/>
      <c r="KFT33" s="103"/>
      <c r="KFU33" s="103"/>
      <c r="KFV33" s="103"/>
      <c r="KFW33" s="103"/>
      <c r="KFX33" s="103"/>
      <c r="KFY33" s="103"/>
      <c r="KFZ33" s="103"/>
      <c r="KGA33" s="103"/>
      <c r="KGB33" s="103"/>
      <c r="KGC33" s="103"/>
      <c r="KGD33" s="103"/>
      <c r="KGE33" s="103"/>
      <c r="KGF33" s="103"/>
      <c r="KGG33" s="103"/>
      <c r="KGH33" s="103"/>
      <c r="KGI33" s="103"/>
      <c r="KGJ33" s="103"/>
      <c r="KGK33" s="103"/>
      <c r="KGL33" s="103"/>
      <c r="KGM33" s="103"/>
      <c r="KGN33" s="103"/>
      <c r="KGO33" s="103"/>
      <c r="KGP33" s="103"/>
      <c r="KGQ33" s="103"/>
      <c r="KGR33" s="103"/>
      <c r="KGS33" s="103"/>
      <c r="KGT33" s="103"/>
      <c r="KGU33" s="103"/>
      <c r="KGV33" s="103"/>
      <c r="KGW33" s="103"/>
      <c r="KGX33" s="103"/>
      <c r="KGY33" s="103"/>
      <c r="KGZ33" s="103"/>
      <c r="KHA33" s="103"/>
      <c r="KHB33" s="103"/>
      <c r="KHC33" s="103"/>
      <c r="KHD33" s="103"/>
      <c r="KHE33" s="103"/>
      <c r="KHF33" s="103"/>
      <c r="KHG33" s="103"/>
      <c r="KHH33" s="103"/>
      <c r="KHI33" s="103"/>
      <c r="KHJ33" s="103"/>
      <c r="KHK33" s="103"/>
      <c r="KHL33" s="103"/>
      <c r="KHM33" s="103"/>
      <c r="KHN33" s="103"/>
      <c r="KHO33" s="103"/>
      <c r="KHP33" s="103"/>
      <c r="KHQ33" s="103"/>
      <c r="KHR33" s="103"/>
      <c r="KHS33" s="103"/>
      <c r="KHT33" s="103"/>
      <c r="KHU33" s="103"/>
      <c r="KHV33" s="103"/>
      <c r="KHW33" s="103"/>
      <c r="KHX33" s="103"/>
      <c r="KHY33" s="103"/>
      <c r="KHZ33" s="103"/>
      <c r="KIA33" s="103"/>
      <c r="KIB33" s="103"/>
      <c r="KIC33" s="103"/>
      <c r="KID33" s="103"/>
      <c r="KIE33" s="103"/>
      <c r="KIF33" s="103"/>
      <c r="KIG33" s="103"/>
      <c r="KIH33" s="103"/>
      <c r="KII33" s="103"/>
      <c r="KIJ33" s="103"/>
      <c r="KIK33" s="103"/>
      <c r="KIL33" s="103"/>
      <c r="KIM33" s="103"/>
      <c r="KIN33" s="103"/>
      <c r="KIO33" s="103"/>
      <c r="KIP33" s="103"/>
      <c r="KIQ33" s="103"/>
      <c r="KIR33" s="103"/>
      <c r="KIS33" s="103"/>
      <c r="KIT33" s="103"/>
      <c r="KIU33" s="103"/>
      <c r="KIV33" s="103"/>
      <c r="KIW33" s="103"/>
      <c r="KIX33" s="103"/>
      <c r="KIY33" s="103"/>
      <c r="KIZ33" s="103"/>
      <c r="KJA33" s="103"/>
      <c r="KJB33" s="103"/>
      <c r="KJC33" s="103"/>
      <c r="KJD33" s="103"/>
      <c r="KJE33" s="103"/>
      <c r="KJF33" s="103"/>
      <c r="KJG33" s="103"/>
      <c r="KJH33" s="103"/>
      <c r="KJI33" s="103"/>
      <c r="KJJ33" s="103"/>
      <c r="KJK33" s="103"/>
      <c r="KJL33" s="103"/>
      <c r="KJM33" s="103"/>
      <c r="KJN33" s="103"/>
      <c r="KJO33" s="103"/>
      <c r="KJP33" s="103"/>
      <c r="KJQ33" s="103"/>
      <c r="KJR33" s="103"/>
      <c r="KJS33" s="103"/>
      <c r="KJT33" s="103"/>
      <c r="KJU33" s="103"/>
      <c r="KJV33" s="103"/>
      <c r="KJW33" s="103"/>
      <c r="KJX33" s="103"/>
      <c r="KJY33" s="103"/>
      <c r="KJZ33" s="103"/>
      <c r="KKA33" s="103"/>
      <c r="KKB33" s="103"/>
      <c r="KKC33" s="103"/>
      <c r="KKD33" s="103"/>
      <c r="KKE33" s="103"/>
      <c r="KKF33" s="103"/>
      <c r="KKG33" s="103"/>
      <c r="KKH33" s="103"/>
      <c r="KKI33" s="103"/>
      <c r="KKJ33" s="103"/>
      <c r="KKK33" s="103"/>
      <c r="KKL33" s="103"/>
      <c r="KKM33" s="103"/>
      <c r="KKN33" s="103"/>
      <c r="KKO33" s="103"/>
      <c r="KKP33" s="103"/>
      <c r="KKQ33" s="103"/>
      <c r="KKR33" s="103"/>
      <c r="KKS33" s="103"/>
      <c r="KKT33" s="103"/>
      <c r="KKU33" s="103"/>
      <c r="KKV33" s="103"/>
      <c r="KKW33" s="103"/>
      <c r="KKX33" s="103"/>
      <c r="KKY33" s="103"/>
      <c r="KKZ33" s="103"/>
      <c r="KLA33" s="103"/>
      <c r="KLB33" s="103"/>
      <c r="KLC33" s="103"/>
      <c r="KLD33" s="103"/>
      <c r="KLE33" s="103"/>
      <c r="KLF33" s="103"/>
      <c r="KLG33" s="103"/>
      <c r="KLH33" s="103"/>
      <c r="KLI33" s="103"/>
      <c r="KLJ33" s="103"/>
      <c r="KLK33" s="103"/>
      <c r="KLL33" s="103"/>
      <c r="KLM33" s="103"/>
      <c r="KLN33" s="103"/>
      <c r="KLO33" s="103"/>
      <c r="KLP33" s="103"/>
      <c r="KLQ33" s="103"/>
      <c r="KLR33" s="103"/>
      <c r="KLS33" s="103"/>
      <c r="KLT33" s="103"/>
      <c r="KLU33" s="103"/>
      <c r="KLV33" s="103"/>
      <c r="KLW33" s="103"/>
      <c r="KLX33" s="103"/>
      <c r="KLY33" s="103"/>
      <c r="KLZ33" s="103"/>
      <c r="KMA33" s="103"/>
      <c r="KMB33" s="103"/>
      <c r="KMC33" s="103"/>
      <c r="KMD33" s="103"/>
      <c r="KME33" s="103"/>
      <c r="KMF33" s="103"/>
      <c r="KMG33" s="103"/>
      <c r="KMH33" s="103"/>
      <c r="KMI33" s="103"/>
      <c r="KMJ33" s="103"/>
      <c r="KMK33" s="103"/>
      <c r="KML33" s="103"/>
      <c r="KMM33" s="103"/>
      <c r="KMN33" s="103"/>
      <c r="KMO33" s="103"/>
      <c r="KMP33" s="103"/>
      <c r="KMQ33" s="103"/>
      <c r="KMR33" s="103"/>
      <c r="KMS33" s="103"/>
      <c r="KMT33" s="103"/>
      <c r="KMU33" s="103"/>
      <c r="KMV33" s="103"/>
      <c r="KMW33" s="103"/>
      <c r="KMX33" s="103"/>
      <c r="KMY33" s="103"/>
      <c r="KMZ33" s="103"/>
      <c r="KNA33" s="103"/>
      <c r="KNB33" s="103"/>
      <c r="KNC33" s="103"/>
      <c r="KND33" s="103"/>
      <c r="KNE33" s="103"/>
      <c r="KNF33" s="103"/>
      <c r="KNG33" s="103"/>
      <c r="KNH33" s="103"/>
      <c r="KNI33" s="103"/>
      <c r="KNJ33" s="103"/>
      <c r="KNK33" s="103"/>
      <c r="KNL33" s="103"/>
      <c r="KNM33" s="103"/>
      <c r="KNN33" s="103"/>
      <c r="KNO33" s="103"/>
      <c r="KNP33" s="103"/>
      <c r="KNQ33" s="103"/>
      <c r="KNR33" s="103"/>
      <c r="KNS33" s="103"/>
      <c r="KNT33" s="103"/>
      <c r="KNU33" s="103"/>
      <c r="KNV33" s="103"/>
      <c r="KNW33" s="103"/>
      <c r="KNX33" s="103"/>
      <c r="KNY33" s="103"/>
      <c r="KNZ33" s="103"/>
      <c r="KOA33" s="103"/>
      <c r="KOB33" s="103"/>
      <c r="KOC33" s="103"/>
      <c r="KOD33" s="103"/>
      <c r="KOE33" s="103"/>
      <c r="KOF33" s="103"/>
      <c r="KOG33" s="103"/>
      <c r="KOH33" s="103"/>
      <c r="KOI33" s="103"/>
      <c r="KOJ33" s="103"/>
      <c r="KOK33" s="103"/>
      <c r="KOL33" s="103"/>
      <c r="KOM33" s="103"/>
      <c r="KON33" s="103"/>
      <c r="KOO33" s="103"/>
      <c r="KOP33" s="103"/>
      <c r="KOQ33" s="103"/>
      <c r="KOR33" s="103"/>
      <c r="KOS33" s="103"/>
      <c r="KOT33" s="103"/>
      <c r="KOU33" s="103"/>
      <c r="KOV33" s="103"/>
      <c r="KOW33" s="103"/>
      <c r="KOX33" s="103"/>
      <c r="KOY33" s="103"/>
      <c r="KOZ33" s="103"/>
      <c r="KPA33" s="103"/>
      <c r="KPB33" s="103"/>
      <c r="KPC33" s="103"/>
      <c r="KPD33" s="103"/>
      <c r="KPE33" s="103"/>
      <c r="KPF33" s="103"/>
      <c r="KPG33" s="103"/>
      <c r="KPH33" s="103"/>
      <c r="KPI33" s="103"/>
      <c r="KPJ33" s="103"/>
      <c r="KPK33" s="103"/>
      <c r="KPL33" s="103"/>
      <c r="KPM33" s="103"/>
      <c r="KPN33" s="103"/>
      <c r="KPO33" s="103"/>
      <c r="KPP33" s="103"/>
      <c r="KPQ33" s="103"/>
      <c r="KPR33" s="103"/>
      <c r="KPS33" s="103"/>
      <c r="KPT33" s="103"/>
      <c r="KPU33" s="103"/>
      <c r="KPV33" s="103"/>
      <c r="KPW33" s="103"/>
      <c r="KPX33" s="103"/>
      <c r="KPY33" s="103"/>
      <c r="KPZ33" s="103"/>
      <c r="KQA33" s="103"/>
      <c r="KQB33" s="103"/>
      <c r="KQC33" s="103"/>
      <c r="KQD33" s="103"/>
      <c r="KQE33" s="103"/>
      <c r="KQF33" s="103"/>
      <c r="KQG33" s="103"/>
      <c r="KQH33" s="103"/>
      <c r="KQI33" s="103"/>
      <c r="KQJ33" s="103"/>
      <c r="KQK33" s="103"/>
      <c r="KQL33" s="103"/>
      <c r="KQM33" s="103"/>
      <c r="KQN33" s="103"/>
      <c r="KQO33" s="103"/>
      <c r="KQP33" s="103"/>
      <c r="KQQ33" s="103"/>
      <c r="KQR33" s="103"/>
      <c r="KQS33" s="103"/>
      <c r="KQT33" s="103"/>
      <c r="KQU33" s="103"/>
      <c r="KQV33" s="103"/>
      <c r="KQW33" s="103"/>
      <c r="KQX33" s="103"/>
      <c r="KQY33" s="103"/>
      <c r="KQZ33" s="103"/>
      <c r="KRA33" s="103"/>
      <c r="KRB33" s="103"/>
      <c r="KRC33" s="103"/>
      <c r="KRD33" s="103"/>
      <c r="KRE33" s="103"/>
      <c r="KRF33" s="103"/>
      <c r="KRG33" s="103"/>
      <c r="KRH33" s="103"/>
      <c r="KRI33" s="103"/>
      <c r="KRJ33" s="103"/>
      <c r="KRK33" s="103"/>
      <c r="KRL33" s="103"/>
      <c r="KRM33" s="103"/>
      <c r="KRN33" s="103"/>
      <c r="KRO33" s="103"/>
      <c r="KRP33" s="103"/>
      <c r="KRQ33" s="103"/>
      <c r="KRR33" s="103"/>
      <c r="KRS33" s="103"/>
      <c r="KRT33" s="103"/>
      <c r="KRU33" s="103"/>
      <c r="KRV33" s="103"/>
      <c r="KRW33" s="103"/>
      <c r="KRX33" s="103"/>
      <c r="KRY33" s="103"/>
      <c r="KRZ33" s="103"/>
      <c r="KSA33" s="103"/>
      <c r="KSB33" s="103"/>
      <c r="KSC33" s="103"/>
      <c r="KSD33" s="103"/>
      <c r="KSE33" s="103"/>
      <c r="KSF33" s="103"/>
      <c r="KSG33" s="103"/>
      <c r="KSH33" s="103"/>
      <c r="KSI33" s="103"/>
      <c r="KSJ33" s="103"/>
      <c r="KSK33" s="103"/>
      <c r="KSL33" s="103"/>
      <c r="KSM33" s="103"/>
      <c r="KSN33" s="103"/>
      <c r="KSO33" s="103"/>
      <c r="KSP33" s="103"/>
      <c r="KSQ33" s="103"/>
      <c r="KSR33" s="103"/>
      <c r="KSS33" s="103"/>
      <c r="KST33" s="103"/>
      <c r="KSU33" s="103"/>
      <c r="KSV33" s="103"/>
      <c r="KSW33" s="103"/>
      <c r="KSX33" s="103"/>
      <c r="KSY33" s="103"/>
      <c r="KSZ33" s="103"/>
      <c r="KTA33" s="103"/>
      <c r="KTB33" s="103"/>
      <c r="KTC33" s="103"/>
      <c r="KTD33" s="103"/>
      <c r="KTE33" s="103"/>
      <c r="KTF33" s="103"/>
      <c r="KTG33" s="103"/>
      <c r="KTH33" s="103"/>
      <c r="KTI33" s="103"/>
      <c r="KTJ33" s="103"/>
      <c r="KTK33" s="103"/>
      <c r="KTL33" s="103"/>
      <c r="KTM33" s="103"/>
      <c r="KTN33" s="103"/>
      <c r="KTO33" s="103"/>
      <c r="KTP33" s="103"/>
      <c r="KTQ33" s="103"/>
      <c r="KTR33" s="103"/>
      <c r="KTS33" s="103"/>
      <c r="KTT33" s="103"/>
      <c r="KTU33" s="103"/>
      <c r="KTV33" s="103"/>
      <c r="KTW33" s="103"/>
      <c r="KTX33" s="103"/>
      <c r="KTY33" s="103"/>
      <c r="KTZ33" s="103"/>
      <c r="KUA33" s="103"/>
      <c r="KUB33" s="103"/>
      <c r="KUC33" s="103"/>
      <c r="KUD33" s="103"/>
      <c r="KUE33" s="103"/>
      <c r="KUF33" s="103"/>
      <c r="KUG33" s="103"/>
      <c r="KUH33" s="103"/>
      <c r="KUI33" s="103"/>
      <c r="KUJ33" s="103"/>
      <c r="KUK33" s="103"/>
      <c r="KUL33" s="103"/>
      <c r="KUM33" s="103"/>
      <c r="KUN33" s="103"/>
      <c r="KUO33" s="103"/>
      <c r="KUP33" s="103"/>
      <c r="KUQ33" s="103"/>
      <c r="KUR33" s="103"/>
      <c r="KUS33" s="103"/>
      <c r="KUT33" s="103"/>
      <c r="KUU33" s="103"/>
      <c r="KUV33" s="103"/>
      <c r="KUW33" s="103"/>
      <c r="KUX33" s="103"/>
      <c r="KUY33" s="103"/>
      <c r="KUZ33" s="103"/>
      <c r="KVA33" s="103"/>
      <c r="KVB33" s="103"/>
      <c r="KVC33" s="103"/>
      <c r="KVD33" s="103"/>
      <c r="KVE33" s="103"/>
      <c r="KVF33" s="103"/>
      <c r="KVG33" s="103"/>
      <c r="KVH33" s="103"/>
      <c r="KVI33" s="103"/>
      <c r="KVJ33" s="103"/>
      <c r="KVK33" s="103"/>
      <c r="KVL33" s="103"/>
      <c r="KVM33" s="103"/>
      <c r="KVN33" s="103"/>
      <c r="KVO33" s="103"/>
      <c r="KVP33" s="103"/>
      <c r="KVQ33" s="103"/>
      <c r="KVR33" s="103"/>
      <c r="KVS33" s="103"/>
      <c r="KVT33" s="103"/>
      <c r="KVU33" s="103"/>
      <c r="KVV33" s="103"/>
      <c r="KVW33" s="103"/>
      <c r="KVX33" s="103"/>
      <c r="KVY33" s="103"/>
      <c r="KVZ33" s="103"/>
      <c r="KWA33" s="103"/>
      <c r="KWB33" s="103"/>
      <c r="KWC33" s="103"/>
      <c r="KWD33" s="103"/>
      <c r="KWE33" s="103"/>
      <c r="KWF33" s="103"/>
      <c r="KWG33" s="103"/>
      <c r="KWH33" s="103"/>
      <c r="KWI33" s="103"/>
      <c r="KWJ33" s="103"/>
      <c r="KWK33" s="103"/>
      <c r="KWL33" s="103"/>
      <c r="KWM33" s="103"/>
      <c r="KWN33" s="103"/>
      <c r="KWO33" s="103"/>
      <c r="KWP33" s="103"/>
      <c r="KWQ33" s="103"/>
      <c r="KWR33" s="103"/>
      <c r="KWS33" s="103"/>
      <c r="KWT33" s="103"/>
      <c r="KWU33" s="103"/>
      <c r="KWV33" s="103"/>
      <c r="KWW33" s="103"/>
      <c r="KWX33" s="103"/>
      <c r="KWY33" s="103"/>
      <c r="KWZ33" s="103"/>
      <c r="KXA33" s="103"/>
      <c r="KXB33" s="103"/>
      <c r="KXC33" s="103"/>
      <c r="KXD33" s="103"/>
      <c r="KXE33" s="103"/>
      <c r="KXF33" s="103"/>
      <c r="KXG33" s="103"/>
      <c r="KXH33" s="103"/>
      <c r="KXI33" s="103"/>
      <c r="KXJ33" s="103"/>
      <c r="KXK33" s="103"/>
      <c r="KXL33" s="103"/>
      <c r="KXM33" s="103"/>
      <c r="KXN33" s="103"/>
      <c r="KXO33" s="103"/>
      <c r="KXP33" s="103"/>
      <c r="KXQ33" s="103"/>
      <c r="KXR33" s="103"/>
      <c r="KXS33" s="103"/>
      <c r="KXT33" s="103"/>
      <c r="KXU33" s="103"/>
      <c r="KXV33" s="103"/>
      <c r="KXW33" s="103"/>
      <c r="KXX33" s="103"/>
      <c r="KXY33" s="103"/>
      <c r="KXZ33" s="103"/>
      <c r="KYA33" s="103"/>
      <c r="KYB33" s="103"/>
      <c r="KYC33" s="103"/>
      <c r="KYD33" s="103"/>
      <c r="KYE33" s="103"/>
      <c r="KYF33" s="103"/>
      <c r="KYG33" s="103"/>
      <c r="KYH33" s="103"/>
      <c r="KYI33" s="103"/>
      <c r="KYJ33" s="103"/>
      <c r="KYK33" s="103"/>
      <c r="KYL33" s="103"/>
      <c r="KYM33" s="103"/>
      <c r="KYN33" s="103"/>
      <c r="KYO33" s="103"/>
      <c r="KYP33" s="103"/>
      <c r="KYQ33" s="103"/>
      <c r="KYR33" s="103"/>
      <c r="KYS33" s="103"/>
      <c r="KYT33" s="103"/>
      <c r="KYU33" s="103"/>
      <c r="KYV33" s="103"/>
      <c r="KYW33" s="103"/>
      <c r="KYX33" s="103"/>
      <c r="KYY33" s="103"/>
      <c r="KYZ33" s="103"/>
      <c r="KZA33" s="103"/>
      <c r="KZB33" s="103"/>
      <c r="KZC33" s="103"/>
      <c r="KZD33" s="103"/>
      <c r="KZE33" s="103"/>
      <c r="KZF33" s="103"/>
      <c r="KZG33" s="103"/>
      <c r="KZH33" s="103"/>
      <c r="KZI33" s="103"/>
      <c r="KZJ33" s="103"/>
      <c r="KZK33" s="103"/>
      <c r="KZL33" s="103"/>
      <c r="KZM33" s="103"/>
      <c r="KZN33" s="103"/>
      <c r="KZO33" s="103"/>
      <c r="KZP33" s="103"/>
      <c r="KZQ33" s="103"/>
      <c r="KZR33" s="103"/>
      <c r="KZS33" s="103"/>
      <c r="KZT33" s="103"/>
      <c r="KZU33" s="103"/>
      <c r="KZV33" s="103"/>
      <c r="KZW33" s="103"/>
      <c r="KZX33" s="103"/>
      <c r="KZY33" s="103"/>
      <c r="KZZ33" s="103"/>
      <c r="LAA33" s="103"/>
      <c r="LAB33" s="103"/>
      <c r="LAC33" s="103"/>
      <c r="LAD33" s="103"/>
      <c r="LAE33" s="103"/>
      <c r="LAF33" s="103"/>
      <c r="LAG33" s="103"/>
      <c r="LAH33" s="103"/>
      <c r="LAI33" s="103"/>
      <c r="LAJ33" s="103"/>
      <c r="LAK33" s="103"/>
      <c r="LAL33" s="103"/>
      <c r="LAM33" s="103"/>
      <c r="LAN33" s="103"/>
      <c r="LAO33" s="103"/>
      <c r="LAP33" s="103"/>
      <c r="LAQ33" s="103"/>
      <c r="LAR33" s="103"/>
      <c r="LAS33" s="103"/>
      <c r="LAT33" s="103"/>
      <c r="LAU33" s="103"/>
      <c r="LAV33" s="103"/>
      <c r="LAW33" s="103"/>
      <c r="LAX33" s="103"/>
      <c r="LAY33" s="103"/>
      <c r="LAZ33" s="103"/>
      <c r="LBA33" s="103"/>
      <c r="LBB33" s="103"/>
      <c r="LBC33" s="103"/>
      <c r="LBD33" s="103"/>
      <c r="LBE33" s="103"/>
      <c r="LBF33" s="103"/>
      <c r="LBG33" s="103"/>
      <c r="LBH33" s="103"/>
      <c r="LBI33" s="103"/>
      <c r="LBJ33" s="103"/>
      <c r="LBK33" s="103"/>
      <c r="LBL33" s="103"/>
      <c r="LBM33" s="103"/>
      <c r="LBN33" s="103"/>
      <c r="LBO33" s="103"/>
      <c r="LBP33" s="103"/>
      <c r="LBQ33" s="103"/>
      <c r="LBR33" s="103"/>
      <c r="LBS33" s="103"/>
      <c r="LBT33" s="103"/>
      <c r="LBU33" s="103"/>
      <c r="LBV33" s="103"/>
      <c r="LBW33" s="103"/>
      <c r="LBX33" s="103"/>
      <c r="LBY33" s="103"/>
      <c r="LBZ33" s="103"/>
      <c r="LCA33" s="103"/>
      <c r="LCB33" s="103"/>
      <c r="LCC33" s="103"/>
      <c r="LCD33" s="103"/>
      <c r="LCE33" s="103"/>
      <c r="LCF33" s="103"/>
      <c r="LCG33" s="103"/>
      <c r="LCH33" s="103"/>
      <c r="LCI33" s="103"/>
      <c r="LCJ33" s="103"/>
      <c r="LCK33" s="103"/>
      <c r="LCL33" s="103"/>
      <c r="LCM33" s="103"/>
      <c r="LCN33" s="103"/>
      <c r="LCO33" s="103"/>
      <c r="LCP33" s="103"/>
      <c r="LCQ33" s="103"/>
      <c r="LCR33" s="103"/>
      <c r="LCS33" s="103"/>
      <c r="LCT33" s="103"/>
      <c r="LCU33" s="103"/>
      <c r="LCV33" s="103"/>
      <c r="LCW33" s="103"/>
      <c r="LCX33" s="103"/>
      <c r="LCY33" s="103"/>
      <c r="LCZ33" s="103"/>
      <c r="LDA33" s="103"/>
      <c r="LDB33" s="103"/>
      <c r="LDC33" s="103"/>
      <c r="LDD33" s="103"/>
      <c r="LDE33" s="103"/>
      <c r="LDF33" s="103"/>
      <c r="LDG33" s="103"/>
      <c r="LDH33" s="103"/>
      <c r="LDI33" s="103"/>
      <c r="LDJ33" s="103"/>
      <c r="LDK33" s="103"/>
      <c r="LDL33" s="103"/>
      <c r="LDM33" s="103"/>
      <c r="LDN33" s="103"/>
      <c r="LDO33" s="103"/>
      <c r="LDP33" s="103"/>
      <c r="LDQ33" s="103"/>
      <c r="LDR33" s="103"/>
      <c r="LDS33" s="103"/>
      <c r="LDT33" s="103"/>
      <c r="LDU33" s="103"/>
      <c r="LDV33" s="103"/>
      <c r="LDW33" s="103"/>
      <c r="LDX33" s="103"/>
      <c r="LDY33" s="103"/>
      <c r="LDZ33" s="103"/>
      <c r="LEA33" s="103"/>
      <c r="LEB33" s="103"/>
      <c r="LEC33" s="103"/>
      <c r="LED33" s="103"/>
      <c r="LEE33" s="103"/>
      <c r="LEF33" s="103"/>
      <c r="LEG33" s="103"/>
      <c r="LEH33" s="103"/>
      <c r="LEI33" s="103"/>
      <c r="LEJ33" s="103"/>
      <c r="LEK33" s="103"/>
      <c r="LEL33" s="103"/>
      <c r="LEM33" s="103"/>
      <c r="LEN33" s="103"/>
      <c r="LEO33" s="103"/>
      <c r="LEP33" s="103"/>
      <c r="LEQ33" s="103"/>
      <c r="LER33" s="103"/>
      <c r="LES33" s="103"/>
      <c r="LET33" s="103"/>
      <c r="LEU33" s="103"/>
      <c r="LEV33" s="103"/>
      <c r="LEW33" s="103"/>
      <c r="LEX33" s="103"/>
      <c r="LEY33" s="103"/>
      <c r="LEZ33" s="103"/>
      <c r="LFA33" s="103"/>
      <c r="LFB33" s="103"/>
      <c r="LFC33" s="103"/>
      <c r="LFD33" s="103"/>
      <c r="LFE33" s="103"/>
      <c r="LFF33" s="103"/>
      <c r="LFG33" s="103"/>
      <c r="LFH33" s="103"/>
      <c r="LFI33" s="103"/>
      <c r="LFJ33" s="103"/>
      <c r="LFK33" s="103"/>
      <c r="LFL33" s="103"/>
      <c r="LFM33" s="103"/>
      <c r="LFN33" s="103"/>
      <c r="LFO33" s="103"/>
      <c r="LFP33" s="103"/>
      <c r="LFQ33" s="103"/>
      <c r="LFR33" s="103"/>
      <c r="LFS33" s="103"/>
      <c r="LFT33" s="103"/>
      <c r="LFU33" s="103"/>
      <c r="LFV33" s="103"/>
      <c r="LFW33" s="103"/>
      <c r="LFX33" s="103"/>
      <c r="LFY33" s="103"/>
      <c r="LFZ33" s="103"/>
      <c r="LGA33" s="103"/>
      <c r="LGB33" s="103"/>
      <c r="LGC33" s="103"/>
      <c r="LGD33" s="103"/>
      <c r="LGE33" s="103"/>
      <c r="LGF33" s="103"/>
      <c r="LGG33" s="103"/>
      <c r="LGH33" s="103"/>
      <c r="LGI33" s="103"/>
      <c r="LGJ33" s="103"/>
      <c r="LGK33" s="103"/>
      <c r="LGL33" s="103"/>
      <c r="LGM33" s="103"/>
      <c r="LGN33" s="103"/>
      <c r="LGO33" s="103"/>
      <c r="LGP33" s="103"/>
      <c r="LGQ33" s="103"/>
      <c r="LGR33" s="103"/>
      <c r="LGS33" s="103"/>
      <c r="LGT33" s="103"/>
      <c r="LGU33" s="103"/>
      <c r="LGV33" s="103"/>
      <c r="LGW33" s="103"/>
      <c r="LGX33" s="103"/>
      <c r="LGY33" s="103"/>
      <c r="LGZ33" s="103"/>
      <c r="LHA33" s="103"/>
      <c r="LHB33" s="103"/>
      <c r="LHC33" s="103"/>
      <c r="LHD33" s="103"/>
      <c r="LHE33" s="103"/>
      <c r="LHF33" s="103"/>
      <c r="LHG33" s="103"/>
      <c r="LHH33" s="103"/>
      <c r="LHI33" s="103"/>
      <c r="LHJ33" s="103"/>
      <c r="LHK33" s="103"/>
      <c r="LHL33" s="103"/>
      <c r="LHM33" s="103"/>
      <c r="LHN33" s="103"/>
      <c r="LHO33" s="103"/>
      <c r="LHP33" s="103"/>
      <c r="LHQ33" s="103"/>
      <c r="LHR33" s="103"/>
      <c r="LHS33" s="103"/>
      <c r="LHT33" s="103"/>
      <c r="LHU33" s="103"/>
      <c r="LHV33" s="103"/>
      <c r="LHW33" s="103"/>
      <c r="LHX33" s="103"/>
      <c r="LHY33" s="103"/>
      <c r="LHZ33" s="103"/>
      <c r="LIA33" s="103"/>
      <c r="LIB33" s="103"/>
      <c r="LIC33" s="103"/>
      <c r="LID33" s="103"/>
      <c r="LIE33" s="103"/>
      <c r="LIF33" s="103"/>
      <c r="LIG33" s="103"/>
      <c r="LIH33" s="103"/>
      <c r="LII33" s="103"/>
      <c r="LIJ33" s="103"/>
      <c r="LIK33" s="103"/>
      <c r="LIL33" s="103"/>
      <c r="LIM33" s="103"/>
      <c r="LIN33" s="103"/>
      <c r="LIO33" s="103"/>
      <c r="LIP33" s="103"/>
      <c r="LIQ33" s="103"/>
      <c r="LIR33" s="103"/>
      <c r="LIS33" s="103"/>
      <c r="LIT33" s="103"/>
      <c r="LIU33" s="103"/>
      <c r="LIV33" s="103"/>
      <c r="LIW33" s="103"/>
      <c r="LIX33" s="103"/>
      <c r="LIY33" s="103"/>
      <c r="LIZ33" s="103"/>
      <c r="LJA33" s="103"/>
      <c r="LJB33" s="103"/>
      <c r="LJC33" s="103"/>
      <c r="LJD33" s="103"/>
      <c r="LJE33" s="103"/>
      <c r="LJF33" s="103"/>
      <c r="LJG33" s="103"/>
      <c r="LJH33" s="103"/>
      <c r="LJI33" s="103"/>
      <c r="LJJ33" s="103"/>
      <c r="LJK33" s="103"/>
      <c r="LJL33" s="103"/>
      <c r="LJM33" s="103"/>
      <c r="LJN33" s="103"/>
      <c r="LJO33" s="103"/>
      <c r="LJP33" s="103"/>
      <c r="LJQ33" s="103"/>
      <c r="LJR33" s="103"/>
      <c r="LJS33" s="103"/>
      <c r="LJT33" s="103"/>
      <c r="LJU33" s="103"/>
      <c r="LJV33" s="103"/>
      <c r="LJW33" s="103"/>
      <c r="LJX33" s="103"/>
      <c r="LJY33" s="103"/>
      <c r="LJZ33" s="103"/>
      <c r="LKA33" s="103"/>
      <c r="LKB33" s="103"/>
      <c r="LKC33" s="103"/>
      <c r="LKD33" s="103"/>
      <c r="LKE33" s="103"/>
      <c r="LKF33" s="103"/>
      <c r="LKG33" s="103"/>
      <c r="LKH33" s="103"/>
      <c r="LKI33" s="103"/>
      <c r="LKJ33" s="103"/>
      <c r="LKK33" s="103"/>
      <c r="LKL33" s="103"/>
      <c r="LKM33" s="103"/>
      <c r="LKN33" s="103"/>
      <c r="LKO33" s="103"/>
      <c r="LKP33" s="103"/>
      <c r="LKQ33" s="103"/>
      <c r="LKR33" s="103"/>
      <c r="LKS33" s="103"/>
      <c r="LKT33" s="103"/>
      <c r="LKU33" s="103"/>
      <c r="LKV33" s="103"/>
      <c r="LKW33" s="103"/>
      <c r="LKX33" s="103"/>
      <c r="LKY33" s="103"/>
      <c r="LKZ33" s="103"/>
      <c r="LLA33" s="103"/>
      <c r="LLB33" s="103"/>
      <c r="LLC33" s="103"/>
      <c r="LLD33" s="103"/>
      <c r="LLE33" s="103"/>
      <c r="LLF33" s="103"/>
      <c r="LLG33" s="103"/>
      <c r="LLH33" s="103"/>
      <c r="LLI33" s="103"/>
      <c r="LLJ33" s="103"/>
      <c r="LLK33" s="103"/>
      <c r="LLL33" s="103"/>
      <c r="LLM33" s="103"/>
      <c r="LLN33" s="103"/>
      <c r="LLO33" s="103"/>
      <c r="LLP33" s="103"/>
      <c r="LLQ33" s="103"/>
      <c r="LLR33" s="103"/>
      <c r="LLS33" s="103"/>
      <c r="LLT33" s="103"/>
      <c r="LLU33" s="103"/>
      <c r="LLV33" s="103"/>
      <c r="LLW33" s="103"/>
      <c r="LLX33" s="103"/>
      <c r="LLY33" s="103"/>
      <c r="LLZ33" s="103"/>
      <c r="LMA33" s="103"/>
      <c r="LMB33" s="103"/>
      <c r="LMC33" s="103"/>
      <c r="LMD33" s="103"/>
      <c r="LME33" s="103"/>
      <c r="LMF33" s="103"/>
      <c r="LMG33" s="103"/>
      <c r="LMH33" s="103"/>
      <c r="LMI33" s="103"/>
      <c r="LMJ33" s="103"/>
      <c r="LMK33" s="103"/>
      <c r="LML33" s="103"/>
      <c r="LMM33" s="103"/>
      <c r="LMN33" s="103"/>
      <c r="LMO33" s="103"/>
      <c r="LMP33" s="103"/>
      <c r="LMQ33" s="103"/>
      <c r="LMR33" s="103"/>
      <c r="LMS33" s="103"/>
      <c r="LMT33" s="103"/>
      <c r="LMU33" s="103"/>
      <c r="LMV33" s="103"/>
      <c r="LMW33" s="103"/>
      <c r="LMX33" s="103"/>
      <c r="LMY33" s="103"/>
      <c r="LMZ33" s="103"/>
      <c r="LNA33" s="103"/>
      <c r="LNB33" s="103"/>
      <c r="LNC33" s="103"/>
      <c r="LND33" s="103"/>
      <c r="LNE33" s="103"/>
      <c r="LNF33" s="103"/>
      <c r="LNG33" s="103"/>
      <c r="LNH33" s="103"/>
      <c r="LNI33" s="103"/>
      <c r="LNJ33" s="103"/>
      <c r="LNK33" s="103"/>
      <c r="LNL33" s="103"/>
      <c r="LNM33" s="103"/>
      <c r="LNN33" s="103"/>
      <c r="LNO33" s="103"/>
      <c r="LNP33" s="103"/>
      <c r="LNQ33" s="103"/>
      <c r="LNR33" s="103"/>
      <c r="LNS33" s="103"/>
      <c r="LNT33" s="103"/>
      <c r="LNU33" s="103"/>
      <c r="LNV33" s="103"/>
      <c r="LNW33" s="103"/>
      <c r="LNX33" s="103"/>
      <c r="LNY33" s="103"/>
      <c r="LNZ33" s="103"/>
      <c r="LOA33" s="103"/>
      <c r="LOB33" s="103"/>
      <c r="LOC33" s="103"/>
      <c r="LOD33" s="103"/>
      <c r="LOE33" s="103"/>
      <c r="LOF33" s="103"/>
      <c r="LOG33" s="103"/>
      <c r="LOH33" s="103"/>
      <c r="LOI33" s="103"/>
      <c r="LOJ33" s="103"/>
      <c r="LOK33" s="103"/>
      <c r="LOL33" s="103"/>
      <c r="LOM33" s="103"/>
      <c r="LON33" s="103"/>
      <c r="LOO33" s="103"/>
      <c r="LOP33" s="103"/>
      <c r="LOQ33" s="103"/>
      <c r="LOR33" s="103"/>
      <c r="LOS33" s="103"/>
      <c r="LOT33" s="103"/>
      <c r="LOU33" s="103"/>
      <c r="LOV33" s="103"/>
      <c r="LOW33" s="103"/>
      <c r="LOX33" s="103"/>
      <c r="LOY33" s="103"/>
      <c r="LOZ33" s="103"/>
      <c r="LPA33" s="103"/>
      <c r="LPB33" s="103"/>
      <c r="LPC33" s="103"/>
      <c r="LPD33" s="103"/>
      <c r="LPE33" s="103"/>
      <c r="LPF33" s="103"/>
      <c r="LPG33" s="103"/>
      <c r="LPH33" s="103"/>
      <c r="LPI33" s="103"/>
      <c r="LPJ33" s="103"/>
      <c r="LPK33" s="103"/>
      <c r="LPL33" s="103"/>
      <c r="LPM33" s="103"/>
      <c r="LPN33" s="103"/>
      <c r="LPO33" s="103"/>
      <c r="LPP33" s="103"/>
      <c r="LPQ33" s="103"/>
      <c r="LPR33" s="103"/>
      <c r="LPS33" s="103"/>
      <c r="LPT33" s="103"/>
      <c r="LPU33" s="103"/>
      <c r="LPV33" s="103"/>
      <c r="LPW33" s="103"/>
      <c r="LPX33" s="103"/>
      <c r="LPY33" s="103"/>
      <c r="LPZ33" s="103"/>
      <c r="LQA33" s="103"/>
      <c r="LQB33" s="103"/>
      <c r="LQC33" s="103"/>
      <c r="LQD33" s="103"/>
      <c r="LQE33" s="103"/>
      <c r="LQF33" s="103"/>
      <c r="LQG33" s="103"/>
      <c r="LQH33" s="103"/>
      <c r="LQI33" s="103"/>
      <c r="LQJ33" s="103"/>
      <c r="LQK33" s="103"/>
      <c r="LQL33" s="103"/>
      <c r="LQM33" s="103"/>
      <c r="LQN33" s="103"/>
      <c r="LQO33" s="103"/>
      <c r="LQP33" s="103"/>
      <c r="LQQ33" s="103"/>
      <c r="LQR33" s="103"/>
      <c r="LQS33" s="103"/>
      <c r="LQT33" s="103"/>
      <c r="LQU33" s="103"/>
      <c r="LQV33" s="103"/>
      <c r="LQW33" s="103"/>
      <c r="LQX33" s="103"/>
      <c r="LQY33" s="103"/>
      <c r="LQZ33" s="103"/>
      <c r="LRA33" s="103"/>
      <c r="LRB33" s="103"/>
      <c r="LRC33" s="103"/>
      <c r="LRD33" s="103"/>
      <c r="LRE33" s="103"/>
      <c r="LRF33" s="103"/>
      <c r="LRG33" s="103"/>
      <c r="LRH33" s="103"/>
      <c r="LRI33" s="103"/>
      <c r="LRJ33" s="103"/>
      <c r="LRK33" s="103"/>
      <c r="LRL33" s="103"/>
      <c r="LRM33" s="103"/>
      <c r="LRN33" s="103"/>
      <c r="LRO33" s="103"/>
      <c r="LRP33" s="103"/>
      <c r="LRQ33" s="103"/>
      <c r="LRR33" s="103"/>
      <c r="LRS33" s="103"/>
      <c r="LRT33" s="103"/>
      <c r="LRU33" s="103"/>
      <c r="LRV33" s="103"/>
      <c r="LRW33" s="103"/>
      <c r="LRX33" s="103"/>
      <c r="LRY33" s="103"/>
      <c r="LRZ33" s="103"/>
      <c r="LSA33" s="103"/>
      <c r="LSB33" s="103"/>
      <c r="LSC33" s="103"/>
      <c r="LSD33" s="103"/>
      <c r="LSE33" s="103"/>
      <c r="LSF33" s="103"/>
      <c r="LSG33" s="103"/>
      <c r="LSH33" s="103"/>
      <c r="LSI33" s="103"/>
      <c r="LSJ33" s="103"/>
      <c r="LSK33" s="103"/>
      <c r="LSL33" s="103"/>
      <c r="LSM33" s="103"/>
      <c r="LSN33" s="103"/>
      <c r="LSO33" s="103"/>
      <c r="LSP33" s="103"/>
      <c r="LSQ33" s="103"/>
      <c r="LSR33" s="103"/>
      <c r="LSS33" s="103"/>
      <c r="LST33" s="103"/>
      <c r="LSU33" s="103"/>
      <c r="LSV33" s="103"/>
      <c r="LSW33" s="103"/>
      <c r="LSX33" s="103"/>
      <c r="LSY33" s="103"/>
      <c r="LSZ33" s="103"/>
      <c r="LTA33" s="103"/>
      <c r="LTB33" s="103"/>
      <c r="LTC33" s="103"/>
      <c r="LTD33" s="103"/>
      <c r="LTE33" s="103"/>
      <c r="LTF33" s="103"/>
      <c r="LTG33" s="103"/>
      <c r="LTH33" s="103"/>
      <c r="LTI33" s="103"/>
      <c r="LTJ33" s="103"/>
      <c r="LTK33" s="103"/>
      <c r="LTL33" s="103"/>
      <c r="LTM33" s="103"/>
      <c r="LTN33" s="103"/>
      <c r="LTO33" s="103"/>
      <c r="LTP33" s="103"/>
      <c r="LTQ33" s="103"/>
      <c r="LTR33" s="103"/>
      <c r="LTS33" s="103"/>
      <c r="LTT33" s="103"/>
      <c r="LTU33" s="103"/>
      <c r="LTV33" s="103"/>
      <c r="LTW33" s="103"/>
      <c r="LTX33" s="103"/>
      <c r="LTY33" s="103"/>
      <c r="LTZ33" s="103"/>
      <c r="LUA33" s="103"/>
      <c r="LUB33" s="103"/>
      <c r="LUC33" s="103"/>
      <c r="LUD33" s="103"/>
      <c r="LUE33" s="103"/>
      <c r="LUF33" s="103"/>
      <c r="LUG33" s="103"/>
      <c r="LUH33" s="103"/>
      <c r="LUI33" s="103"/>
      <c r="LUJ33" s="103"/>
      <c r="LUK33" s="103"/>
      <c r="LUL33" s="103"/>
      <c r="LUM33" s="103"/>
      <c r="LUN33" s="103"/>
      <c r="LUO33" s="103"/>
      <c r="LUP33" s="103"/>
      <c r="LUQ33" s="103"/>
      <c r="LUR33" s="103"/>
      <c r="LUS33" s="103"/>
      <c r="LUT33" s="103"/>
      <c r="LUU33" s="103"/>
      <c r="LUV33" s="103"/>
      <c r="LUW33" s="103"/>
      <c r="LUX33" s="103"/>
      <c r="LUY33" s="103"/>
      <c r="LUZ33" s="103"/>
      <c r="LVA33" s="103"/>
      <c r="LVB33" s="103"/>
      <c r="LVC33" s="103"/>
      <c r="LVD33" s="103"/>
      <c r="LVE33" s="103"/>
      <c r="LVF33" s="103"/>
      <c r="LVG33" s="103"/>
      <c r="LVH33" s="103"/>
      <c r="LVI33" s="103"/>
      <c r="LVJ33" s="103"/>
      <c r="LVK33" s="103"/>
      <c r="LVL33" s="103"/>
      <c r="LVM33" s="103"/>
      <c r="LVN33" s="103"/>
      <c r="LVO33" s="103"/>
      <c r="LVP33" s="103"/>
      <c r="LVQ33" s="103"/>
      <c r="LVR33" s="103"/>
      <c r="LVS33" s="103"/>
      <c r="LVT33" s="103"/>
      <c r="LVU33" s="103"/>
      <c r="LVV33" s="103"/>
      <c r="LVW33" s="103"/>
      <c r="LVX33" s="103"/>
      <c r="LVY33" s="103"/>
      <c r="LVZ33" s="103"/>
      <c r="LWA33" s="103"/>
      <c r="LWB33" s="103"/>
      <c r="LWC33" s="103"/>
      <c r="LWD33" s="103"/>
      <c r="LWE33" s="103"/>
      <c r="LWF33" s="103"/>
      <c r="LWG33" s="103"/>
      <c r="LWH33" s="103"/>
      <c r="LWI33" s="103"/>
      <c r="LWJ33" s="103"/>
      <c r="LWK33" s="103"/>
      <c r="LWL33" s="103"/>
      <c r="LWM33" s="103"/>
      <c r="LWN33" s="103"/>
      <c r="LWO33" s="103"/>
      <c r="LWP33" s="103"/>
      <c r="LWQ33" s="103"/>
      <c r="LWR33" s="103"/>
      <c r="LWS33" s="103"/>
      <c r="LWT33" s="103"/>
      <c r="LWU33" s="103"/>
      <c r="LWV33" s="103"/>
      <c r="LWW33" s="103"/>
      <c r="LWX33" s="103"/>
      <c r="LWY33" s="103"/>
      <c r="LWZ33" s="103"/>
      <c r="LXA33" s="103"/>
      <c r="LXB33" s="103"/>
      <c r="LXC33" s="103"/>
      <c r="LXD33" s="103"/>
      <c r="LXE33" s="103"/>
      <c r="LXF33" s="103"/>
      <c r="LXG33" s="103"/>
      <c r="LXH33" s="103"/>
      <c r="LXI33" s="103"/>
      <c r="LXJ33" s="103"/>
      <c r="LXK33" s="103"/>
      <c r="LXL33" s="103"/>
      <c r="LXM33" s="103"/>
      <c r="LXN33" s="103"/>
      <c r="LXO33" s="103"/>
      <c r="LXP33" s="103"/>
      <c r="LXQ33" s="103"/>
      <c r="LXR33" s="103"/>
      <c r="LXS33" s="103"/>
      <c r="LXT33" s="103"/>
      <c r="LXU33" s="103"/>
      <c r="LXV33" s="103"/>
      <c r="LXW33" s="103"/>
      <c r="LXX33" s="103"/>
      <c r="LXY33" s="103"/>
      <c r="LXZ33" s="103"/>
      <c r="LYA33" s="103"/>
      <c r="LYB33" s="103"/>
      <c r="LYC33" s="103"/>
      <c r="LYD33" s="103"/>
      <c r="LYE33" s="103"/>
      <c r="LYF33" s="103"/>
      <c r="LYG33" s="103"/>
      <c r="LYH33" s="103"/>
      <c r="LYI33" s="103"/>
      <c r="LYJ33" s="103"/>
      <c r="LYK33" s="103"/>
      <c r="LYL33" s="103"/>
      <c r="LYM33" s="103"/>
      <c r="LYN33" s="103"/>
      <c r="LYO33" s="103"/>
      <c r="LYP33" s="103"/>
      <c r="LYQ33" s="103"/>
      <c r="LYR33" s="103"/>
      <c r="LYS33" s="103"/>
      <c r="LYT33" s="103"/>
      <c r="LYU33" s="103"/>
      <c r="LYV33" s="103"/>
      <c r="LYW33" s="103"/>
      <c r="LYX33" s="103"/>
      <c r="LYY33" s="103"/>
      <c r="LYZ33" s="103"/>
      <c r="LZA33" s="103"/>
      <c r="LZB33" s="103"/>
      <c r="LZC33" s="103"/>
      <c r="LZD33" s="103"/>
      <c r="LZE33" s="103"/>
      <c r="LZF33" s="103"/>
      <c r="LZG33" s="103"/>
      <c r="LZH33" s="103"/>
      <c r="LZI33" s="103"/>
      <c r="LZJ33" s="103"/>
      <c r="LZK33" s="103"/>
      <c r="LZL33" s="103"/>
      <c r="LZM33" s="103"/>
      <c r="LZN33" s="103"/>
      <c r="LZO33" s="103"/>
      <c r="LZP33" s="103"/>
      <c r="LZQ33" s="103"/>
      <c r="LZR33" s="103"/>
      <c r="LZS33" s="103"/>
      <c r="LZT33" s="103"/>
      <c r="LZU33" s="103"/>
      <c r="LZV33" s="103"/>
      <c r="LZW33" s="103"/>
      <c r="LZX33" s="103"/>
      <c r="LZY33" s="103"/>
      <c r="LZZ33" s="103"/>
      <c r="MAA33" s="103"/>
      <c r="MAB33" s="103"/>
      <c r="MAC33" s="103"/>
      <c r="MAD33" s="103"/>
      <c r="MAE33" s="103"/>
      <c r="MAF33" s="103"/>
      <c r="MAG33" s="103"/>
      <c r="MAH33" s="103"/>
      <c r="MAI33" s="103"/>
      <c r="MAJ33" s="103"/>
      <c r="MAK33" s="103"/>
      <c r="MAL33" s="103"/>
      <c r="MAM33" s="103"/>
      <c r="MAN33" s="103"/>
      <c r="MAO33" s="103"/>
      <c r="MAP33" s="103"/>
      <c r="MAQ33" s="103"/>
      <c r="MAR33" s="103"/>
      <c r="MAS33" s="103"/>
      <c r="MAT33" s="103"/>
      <c r="MAU33" s="103"/>
      <c r="MAV33" s="103"/>
      <c r="MAW33" s="103"/>
      <c r="MAX33" s="103"/>
      <c r="MAY33" s="103"/>
      <c r="MAZ33" s="103"/>
      <c r="MBA33" s="103"/>
      <c r="MBB33" s="103"/>
      <c r="MBC33" s="103"/>
      <c r="MBD33" s="103"/>
      <c r="MBE33" s="103"/>
      <c r="MBF33" s="103"/>
      <c r="MBG33" s="103"/>
      <c r="MBH33" s="103"/>
      <c r="MBI33" s="103"/>
      <c r="MBJ33" s="103"/>
      <c r="MBK33" s="103"/>
      <c r="MBL33" s="103"/>
      <c r="MBM33" s="103"/>
      <c r="MBN33" s="103"/>
      <c r="MBO33" s="103"/>
      <c r="MBP33" s="103"/>
      <c r="MBQ33" s="103"/>
      <c r="MBR33" s="103"/>
      <c r="MBS33" s="103"/>
      <c r="MBT33" s="103"/>
      <c r="MBU33" s="103"/>
      <c r="MBV33" s="103"/>
      <c r="MBW33" s="103"/>
      <c r="MBX33" s="103"/>
      <c r="MBY33" s="103"/>
      <c r="MBZ33" s="103"/>
      <c r="MCA33" s="103"/>
      <c r="MCB33" s="103"/>
      <c r="MCC33" s="103"/>
      <c r="MCD33" s="103"/>
      <c r="MCE33" s="103"/>
      <c r="MCF33" s="103"/>
      <c r="MCG33" s="103"/>
      <c r="MCH33" s="103"/>
      <c r="MCI33" s="103"/>
      <c r="MCJ33" s="103"/>
      <c r="MCK33" s="103"/>
      <c r="MCL33" s="103"/>
      <c r="MCM33" s="103"/>
      <c r="MCN33" s="103"/>
      <c r="MCO33" s="103"/>
      <c r="MCP33" s="103"/>
      <c r="MCQ33" s="103"/>
      <c r="MCR33" s="103"/>
      <c r="MCS33" s="103"/>
      <c r="MCT33" s="103"/>
      <c r="MCU33" s="103"/>
      <c r="MCV33" s="103"/>
      <c r="MCW33" s="103"/>
      <c r="MCX33" s="103"/>
      <c r="MCY33" s="103"/>
      <c r="MCZ33" s="103"/>
      <c r="MDA33" s="103"/>
      <c r="MDB33" s="103"/>
      <c r="MDC33" s="103"/>
      <c r="MDD33" s="103"/>
      <c r="MDE33" s="103"/>
      <c r="MDF33" s="103"/>
      <c r="MDG33" s="103"/>
      <c r="MDH33" s="103"/>
      <c r="MDI33" s="103"/>
      <c r="MDJ33" s="103"/>
      <c r="MDK33" s="103"/>
      <c r="MDL33" s="103"/>
      <c r="MDM33" s="103"/>
      <c r="MDN33" s="103"/>
      <c r="MDO33" s="103"/>
      <c r="MDP33" s="103"/>
      <c r="MDQ33" s="103"/>
      <c r="MDR33" s="103"/>
      <c r="MDS33" s="103"/>
      <c r="MDT33" s="103"/>
      <c r="MDU33" s="103"/>
      <c r="MDV33" s="103"/>
      <c r="MDW33" s="103"/>
      <c r="MDX33" s="103"/>
      <c r="MDY33" s="103"/>
      <c r="MDZ33" s="103"/>
      <c r="MEA33" s="103"/>
      <c r="MEB33" s="103"/>
      <c r="MEC33" s="103"/>
      <c r="MED33" s="103"/>
      <c r="MEE33" s="103"/>
      <c r="MEF33" s="103"/>
      <c r="MEG33" s="103"/>
      <c r="MEH33" s="103"/>
      <c r="MEI33" s="103"/>
      <c r="MEJ33" s="103"/>
      <c r="MEK33" s="103"/>
      <c r="MEL33" s="103"/>
      <c r="MEM33" s="103"/>
      <c r="MEN33" s="103"/>
      <c r="MEO33" s="103"/>
      <c r="MEP33" s="103"/>
      <c r="MEQ33" s="103"/>
      <c r="MER33" s="103"/>
      <c r="MES33" s="103"/>
      <c r="MET33" s="103"/>
      <c r="MEU33" s="103"/>
      <c r="MEV33" s="103"/>
      <c r="MEW33" s="103"/>
      <c r="MEX33" s="103"/>
      <c r="MEY33" s="103"/>
      <c r="MEZ33" s="103"/>
      <c r="MFA33" s="103"/>
      <c r="MFB33" s="103"/>
      <c r="MFC33" s="103"/>
      <c r="MFD33" s="103"/>
      <c r="MFE33" s="103"/>
      <c r="MFF33" s="103"/>
      <c r="MFG33" s="103"/>
      <c r="MFH33" s="103"/>
      <c r="MFI33" s="103"/>
      <c r="MFJ33" s="103"/>
      <c r="MFK33" s="103"/>
      <c r="MFL33" s="103"/>
      <c r="MFM33" s="103"/>
      <c r="MFN33" s="103"/>
      <c r="MFO33" s="103"/>
      <c r="MFP33" s="103"/>
      <c r="MFQ33" s="103"/>
      <c r="MFR33" s="103"/>
      <c r="MFS33" s="103"/>
      <c r="MFT33" s="103"/>
      <c r="MFU33" s="103"/>
      <c r="MFV33" s="103"/>
      <c r="MFW33" s="103"/>
      <c r="MFX33" s="103"/>
      <c r="MFY33" s="103"/>
      <c r="MFZ33" s="103"/>
      <c r="MGA33" s="103"/>
      <c r="MGB33" s="103"/>
      <c r="MGC33" s="103"/>
      <c r="MGD33" s="103"/>
      <c r="MGE33" s="103"/>
      <c r="MGF33" s="103"/>
      <c r="MGG33" s="103"/>
      <c r="MGH33" s="103"/>
      <c r="MGI33" s="103"/>
      <c r="MGJ33" s="103"/>
      <c r="MGK33" s="103"/>
      <c r="MGL33" s="103"/>
      <c r="MGM33" s="103"/>
      <c r="MGN33" s="103"/>
      <c r="MGO33" s="103"/>
      <c r="MGP33" s="103"/>
      <c r="MGQ33" s="103"/>
      <c r="MGR33" s="103"/>
      <c r="MGS33" s="103"/>
      <c r="MGT33" s="103"/>
      <c r="MGU33" s="103"/>
      <c r="MGV33" s="103"/>
      <c r="MGW33" s="103"/>
      <c r="MGX33" s="103"/>
      <c r="MGY33" s="103"/>
      <c r="MGZ33" s="103"/>
      <c r="MHA33" s="103"/>
      <c r="MHB33" s="103"/>
      <c r="MHC33" s="103"/>
      <c r="MHD33" s="103"/>
      <c r="MHE33" s="103"/>
      <c r="MHF33" s="103"/>
      <c r="MHG33" s="103"/>
      <c r="MHH33" s="103"/>
      <c r="MHI33" s="103"/>
      <c r="MHJ33" s="103"/>
      <c r="MHK33" s="103"/>
      <c r="MHL33" s="103"/>
      <c r="MHM33" s="103"/>
      <c r="MHN33" s="103"/>
      <c r="MHO33" s="103"/>
      <c r="MHP33" s="103"/>
      <c r="MHQ33" s="103"/>
      <c r="MHR33" s="103"/>
      <c r="MHS33" s="103"/>
      <c r="MHT33" s="103"/>
      <c r="MHU33" s="103"/>
      <c r="MHV33" s="103"/>
      <c r="MHW33" s="103"/>
      <c r="MHX33" s="103"/>
      <c r="MHY33" s="103"/>
      <c r="MHZ33" s="103"/>
      <c r="MIA33" s="103"/>
      <c r="MIB33" s="103"/>
      <c r="MIC33" s="103"/>
      <c r="MID33" s="103"/>
      <c r="MIE33" s="103"/>
      <c r="MIF33" s="103"/>
      <c r="MIG33" s="103"/>
      <c r="MIH33" s="103"/>
      <c r="MII33" s="103"/>
      <c r="MIJ33" s="103"/>
      <c r="MIK33" s="103"/>
      <c r="MIL33" s="103"/>
      <c r="MIM33" s="103"/>
      <c r="MIN33" s="103"/>
      <c r="MIO33" s="103"/>
      <c r="MIP33" s="103"/>
      <c r="MIQ33" s="103"/>
      <c r="MIR33" s="103"/>
      <c r="MIS33" s="103"/>
      <c r="MIT33" s="103"/>
      <c r="MIU33" s="103"/>
      <c r="MIV33" s="103"/>
      <c r="MIW33" s="103"/>
      <c r="MIX33" s="103"/>
      <c r="MIY33" s="103"/>
      <c r="MIZ33" s="103"/>
      <c r="MJA33" s="103"/>
      <c r="MJB33" s="103"/>
      <c r="MJC33" s="103"/>
      <c r="MJD33" s="103"/>
      <c r="MJE33" s="103"/>
      <c r="MJF33" s="103"/>
      <c r="MJG33" s="103"/>
      <c r="MJH33" s="103"/>
      <c r="MJI33" s="103"/>
      <c r="MJJ33" s="103"/>
      <c r="MJK33" s="103"/>
      <c r="MJL33" s="103"/>
      <c r="MJM33" s="103"/>
      <c r="MJN33" s="103"/>
      <c r="MJO33" s="103"/>
      <c r="MJP33" s="103"/>
      <c r="MJQ33" s="103"/>
      <c r="MJR33" s="103"/>
      <c r="MJS33" s="103"/>
      <c r="MJT33" s="103"/>
      <c r="MJU33" s="103"/>
      <c r="MJV33" s="103"/>
      <c r="MJW33" s="103"/>
      <c r="MJX33" s="103"/>
      <c r="MJY33" s="103"/>
      <c r="MJZ33" s="103"/>
      <c r="MKA33" s="103"/>
      <c r="MKB33" s="103"/>
      <c r="MKC33" s="103"/>
      <c r="MKD33" s="103"/>
      <c r="MKE33" s="103"/>
      <c r="MKF33" s="103"/>
      <c r="MKG33" s="103"/>
      <c r="MKH33" s="103"/>
      <c r="MKI33" s="103"/>
      <c r="MKJ33" s="103"/>
      <c r="MKK33" s="103"/>
      <c r="MKL33" s="103"/>
      <c r="MKM33" s="103"/>
      <c r="MKN33" s="103"/>
      <c r="MKO33" s="103"/>
      <c r="MKP33" s="103"/>
      <c r="MKQ33" s="103"/>
      <c r="MKR33" s="103"/>
      <c r="MKS33" s="103"/>
      <c r="MKT33" s="103"/>
      <c r="MKU33" s="103"/>
      <c r="MKV33" s="103"/>
      <c r="MKW33" s="103"/>
      <c r="MKX33" s="103"/>
      <c r="MKY33" s="103"/>
      <c r="MKZ33" s="103"/>
      <c r="MLA33" s="103"/>
      <c r="MLB33" s="103"/>
      <c r="MLC33" s="103"/>
      <c r="MLD33" s="103"/>
      <c r="MLE33" s="103"/>
      <c r="MLF33" s="103"/>
      <c r="MLG33" s="103"/>
      <c r="MLH33" s="103"/>
      <c r="MLI33" s="103"/>
      <c r="MLJ33" s="103"/>
      <c r="MLK33" s="103"/>
      <c r="MLL33" s="103"/>
      <c r="MLM33" s="103"/>
      <c r="MLN33" s="103"/>
      <c r="MLO33" s="103"/>
      <c r="MLP33" s="103"/>
      <c r="MLQ33" s="103"/>
      <c r="MLR33" s="103"/>
      <c r="MLS33" s="103"/>
      <c r="MLT33" s="103"/>
      <c r="MLU33" s="103"/>
      <c r="MLV33" s="103"/>
      <c r="MLW33" s="103"/>
      <c r="MLX33" s="103"/>
      <c r="MLY33" s="103"/>
      <c r="MLZ33" s="103"/>
      <c r="MMA33" s="103"/>
      <c r="MMB33" s="103"/>
      <c r="MMC33" s="103"/>
      <c r="MMD33" s="103"/>
      <c r="MME33" s="103"/>
      <c r="MMF33" s="103"/>
      <c r="MMG33" s="103"/>
      <c r="MMH33" s="103"/>
      <c r="MMI33" s="103"/>
      <c r="MMJ33" s="103"/>
      <c r="MMK33" s="103"/>
      <c r="MML33" s="103"/>
      <c r="MMM33" s="103"/>
      <c r="MMN33" s="103"/>
      <c r="MMO33" s="103"/>
      <c r="MMP33" s="103"/>
      <c r="MMQ33" s="103"/>
      <c r="MMR33" s="103"/>
      <c r="MMS33" s="103"/>
      <c r="MMT33" s="103"/>
      <c r="MMU33" s="103"/>
      <c r="MMV33" s="103"/>
      <c r="MMW33" s="103"/>
      <c r="MMX33" s="103"/>
      <c r="MMY33" s="103"/>
      <c r="MMZ33" s="103"/>
      <c r="MNA33" s="103"/>
      <c r="MNB33" s="103"/>
      <c r="MNC33" s="103"/>
      <c r="MND33" s="103"/>
      <c r="MNE33" s="103"/>
      <c r="MNF33" s="103"/>
      <c r="MNG33" s="103"/>
      <c r="MNH33" s="103"/>
      <c r="MNI33" s="103"/>
      <c r="MNJ33" s="103"/>
      <c r="MNK33" s="103"/>
      <c r="MNL33" s="103"/>
      <c r="MNM33" s="103"/>
      <c r="MNN33" s="103"/>
      <c r="MNO33" s="103"/>
      <c r="MNP33" s="103"/>
      <c r="MNQ33" s="103"/>
      <c r="MNR33" s="103"/>
      <c r="MNS33" s="103"/>
      <c r="MNT33" s="103"/>
      <c r="MNU33" s="103"/>
      <c r="MNV33" s="103"/>
      <c r="MNW33" s="103"/>
      <c r="MNX33" s="103"/>
      <c r="MNY33" s="103"/>
      <c r="MNZ33" s="103"/>
      <c r="MOA33" s="103"/>
      <c r="MOB33" s="103"/>
      <c r="MOC33" s="103"/>
      <c r="MOD33" s="103"/>
      <c r="MOE33" s="103"/>
      <c r="MOF33" s="103"/>
      <c r="MOG33" s="103"/>
      <c r="MOH33" s="103"/>
      <c r="MOI33" s="103"/>
      <c r="MOJ33" s="103"/>
      <c r="MOK33" s="103"/>
      <c r="MOL33" s="103"/>
      <c r="MOM33" s="103"/>
      <c r="MON33" s="103"/>
      <c r="MOO33" s="103"/>
      <c r="MOP33" s="103"/>
      <c r="MOQ33" s="103"/>
      <c r="MOR33" s="103"/>
      <c r="MOS33" s="103"/>
      <c r="MOT33" s="103"/>
      <c r="MOU33" s="103"/>
      <c r="MOV33" s="103"/>
      <c r="MOW33" s="103"/>
      <c r="MOX33" s="103"/>
      <c r="MOY33" s="103"/>
      <c r="MOZ33" s="103"/>
      <c r="MPA33" s="103"/>
      <c r="MPB33" s="103"/>
      <c r="MPC33" s="103"/>
      <c r="MPD33" s="103"/>
      <c r="MPE33" s="103"/>
      <c r="MPF33" s="103"/>
      <c r="MPG33" s="103"/>
      <c r="MPH33" s="103"/>
      <c r="MPI33" s="103"/>
      <c r="MPJ33" s="103"/>
      <c r="MPK33" s="103"/>
      <c r="MPL33" s="103"/>
      <c r="MPM33" s="103"/>
      <c r="MPN33" s="103"/>
      <c r="MPO33" s="103"/>
      <c r="MPP33" s="103"/>
      <c r="MPQ33" s="103"/>
      <c r="MPR33" s="103"/>
      <c r="MPS33" s="103"/>
      <c r="MPT33" s="103"/>
      <c r="MPU33" s="103"/>
      <c r="MPV33" s="103"/>
      <c r="MPW33" s="103"/>
      <c r="MPX33" s="103"/>
      <c r="MPY33" s="103"/>
      <c r="MPZ33" s="103"/>
      <c r="MQA33" s="103"/>
      <c r="MQB33" s="103"/>
      <c r="MQC33" s="103"/>
      <c r="MQD33" s="103"/>
      <c r="MQE33" s="103"/>
      <c r="MQF33" s="103"/>
      <c r="MQG33" s="103"/>
      <c r="MQH33" s="103"/>
      <c r="MQI33" s="103"/>
      <c r="MQJ33" s="103"/>
      <c r="MQK33" s="103"/>
      <c r="MQL33" s="103"/>
      <c r="MQM33" s="103"/>
      <c r="MQN33" s="103"/>
      <c r="MQO33" s="103"/>
      <c r="MQP33" s="103"/>
      <c r="MQQ33" s="103"/>
      <c r="MQR33" s="103"/>
      <c r="MQS33" s="103"/>
      <c r="MQT33" s="103"/>
      <c r="MQU33" s="103"/>
      <c r="MQV33" s="103"/>
      <c r="MQW33" s="103"/>
      <c r="MQX33" s="103"/>
      <c r="MQY33" s="103"/>
      <c r="MQZ33" s="103"/>
      <c r="MRA33" s="103"/>
      <c r="MRB33" s="103"/>
      <c r="MRC33" s="103"/>
      <c r="MRD33" s="103"/>
      <c r="MRE33" s="103"/>
      <c r="MRF33" s="103"/>
      <c r="MRG33" s="103"/>
      <c r="MRH33" s="103"/>
      <c r="MRI33" s="103"/>
      <c r="MRJ33" s="103"/>
      <c r="MRK33" s="103"/>
      <c r="MRL33" s="103"/>
      <c r="MRM33" s="103"/>
      <c r="MRN33" s="103"/>
      <c r="MRO33" s="103"/>
      <c r="MRP33" s="103"/>
      <c r="MRQ33" s="103"/>
      <c r="MRR33" s="103"/>
      <c r="MRS33" s="103"/>
      <c r="MRT33" s="103"/>
      <c r="MRU33" s="103"/>
      <c r="MRV33" s="103"/>
      <c r="MRW33" s="103"/>
      <c r="MRX33" s="103"/>
      <c r="MRY33" s="103"/>
      <c r="MRZ33" s="103"/>
      <c r="MSA33" s="103"/>
      <c r="MSB33" s="103"/>
      <c r="MSC33" s="103"/>
      <c r="MSD33" s="103"/>
      <c r="MSE33" s="103"/>
      <c r="MSF33" s="103"/>
      <c r="MSG33" s="103"/>
      <c r="MSH33" s="103"/>
      <c r="MSI33" s="103"/>
      <c r="MSJ33" s="103"/>
      <c r="MSK33" s="103"/>
      <c r="MSL33" s="103"/>
      <c r="MSM33" s="103"/>
      <c r="MSN33" s="103"/>
      <c r="MSO33" s="103"/>
      <c r="MSP33" s="103"/>
      <c r="MSQ33" s="103"/>
      <c r="MSR33" s="103"/>
      <c r="MSS33" s="103"/>
      <c r="MST33" s="103"/>
      <c r="MSU33" s="103"/>
      <c r="MSV33" s="103"/>
      <c r="MSW33" s="103"/>
      <c r="MSX33" s="103"/>
      <c r="MSY33" s="103"/>
      <c r="MSZ33" s="103"/>
      <c r="MTA33" s="103"/>
      <c r="MTB33" s="103"/>
      <c r="MTC33" s="103"/>
      <c r="MTD33" s="103"/>
      <c r="MTE33" s="103"/>
      <c r="MTF33" s="103"/>
      <c r="MTG33" s="103"/>
      <c r="MTH33" s="103"/>
      <c r="MTI33" s="103"/>
      <c r="MTJ33" s="103"/>
      <c r="MTK33" s="103"/>
      <c r="MTL33" s="103"/>
      <c r="MTM33" s="103"/>
      <c r="MTN33" s="103"/>
      <c r="MTO33" s="103"/>
      <c r="MTP33" s="103"/>
      <c r="MTQ33" s="103"/>
      <c r="MTR33" s="103"/>
      <c r="MTS33" s="103"/>
      <c r="MTT33" s="103"/>
      <c r="MTU33" s="103"/>
      <c r="MTV33" s="103"/>
      <c r="MTW33" s="103"/>
      <c r="MTX33" s="103"/>
      <c r="MTY33" s="103"/>
      <c r="MTZ33" s="103"/>
      <c r="MUA33" s="103"/>
      <c r="MUB33" s="103"/>
      <c r="MUC33" s="103"/>
      <c r="MUD33" s="103"/>
      <c r="MUE33" s="103"/>
      <c r="MUF33" s="103"/>
      <c r="MUG33" s="103"/>
      <c r="MUH33" s="103"/>
      <c r="MUI33" s="103"/>
      <c r="MUJ33" s="103"/>
      <c r="MUK33" s="103"/>
      <c r="MUL33" s="103"/>
      <c r="MUM33" s="103"/>
      <c r="MUN33" s="103"/>
      <c r="MUO33" s="103"/>
      <c r="MUP33" s="103"/>
      <c r="MUQ33" s="103"/>
      <c r="MUR33" s="103"/>
      <c r="MUS33" s="103"/>
      <c r="MUT33" s="103"/>
      <c r="MUU33" s="103"/>
      <c r="MUV33" s="103"/>
      <c r="MUW33" s="103"/>
      <c r="MUX33" s="103"/>
      <c r="MUY33" s="103"/>
      <c r="MUZ33" s="103"/>
      <c r="MVA33" s="103"/>
      <c r="MVB33" s="103"/>
      <c r="MVC33" s="103"/>
      <c r="MVD33" s="103"/>
      <c r="MVE33" s="103"/>
      <c r="MVF33" s="103"/>
      <c r="MVG33" s="103"/>
      <c r="MVH33" s="103"/>
      <c r="MVI33" s="103"/>
      <c r="MVJ33" s="103"/>
      <c r="MVK33" s="103"/>
      <c r="MVL33" s="103"/>
      <c r="MVM33" s="103"/>
      <c r="MVN33" s="103"/>
      <c r="MVO33" s="103"/>
      <c r="MVP33" s="103"/>
      <c r="MVQ33" s="103"/>
      <c r="MVR33" s="103"/>
      <c r="MVS33" s="103"/>
      <c r="MVT33" s="103"/>
      <c r="MVU33" s="103"/>
      <c r="MVV33" s="103"/>
      <c r="MVW33" s="103"/>
      <c r="MVX33" s="103"/>
      <c r="MVY33" s="103"/>
      <c r="MVZ33" s="103"/>
      <c r="MWA33" s="103"/>
      <c r="MWB33" s="103"/>
      <c r="MWC33" s="103"/>
      <c r="MWD33" s="103"/>
      <c r="MWE33" s="103"/>
      <c r="MWF33" s="103"/>
      <c r="MWG33" s="103"/>
      <c r="MWH33" s="103"/>
      <c r="MWI33" s="103"/>
      <c r="MWJ33" s="103"/>
      <c r="MWK33" s="103"/>
      <c r="MWL33" s="103"/>
      <c r="MWM33" s="103"/>
      <c r="MWN33" s="103"/>
      <c r="MWO33" s="103"/>
      <c r="MWP33" s="103"/>
      <c r="MWQ33" s="103"/>
      <c r="MWR33" s="103"/>
      <c r="MWS33" s="103"/>
      <c r="MWT33" s="103"/>
      <c r="MWU33" s="103"/>
      <c r="MWV33" s="103"/>
      <c r="MWW33" s="103"/>
      <c r="MWX33" s="103"/>
      <c r="MWY33" s="103"/>
      <c r="MWZ33" s="103"/>
      <c r="MXA33" s="103"/>
      <c r="MXB33" s="103"/>
      <c r="MXC33" s="103"/>
      <c r="MXD33" s="103"/>
      <c r="MXE33" s="103"/>
      <c r="MXF33" s="103"/>
      <c r="MXG33" s="103"/>
      <c r="MXH33" s="103"/>
      <c r="MXI33" s="103"/>
      <c r="MXJ33" s="103"/>
      <c r="MXK33" s="103"/>
      <c r="MXL33" s="103"/>
      <c r="MXM33" s="103"/>
      <c r="MXN33" s="103"/>
      <c r="MXO33" s="103"/>
      <c r="MXP33" s="103"/>
      <c r="MXQ33" s="103"/>
      <c r="MXR33" s="103"/>
      <c r="MXS33" s="103"/>
      <c r="MXT33" s="103"/>
      <c r="MXU33" s="103"/>
      <c r="MXV33" s="103"/>
      <c r="MXW33" s="103"/>
      <c r="MXX33" s="103"/>
      <c r="MXY33" s="103"/>
      <c r="MXZ33" s="103"/>
      <c r="MYA33" s="103"/>
      <c r="MYB33" s="103"/>
      <c r="MYC33" s="103"/>
      <c r="MYD33" s="103"/>
      <c r="MYE33" s="103"/>
      <c r="MYF33" s="103"/>
      <c r="MYG33" s="103"/>
      <c r="MYH33" s="103"/>
      <c r="MYI33" s="103"/>
      <c r="MYJ33" s="103"/>
      <c r="MYK33" s="103"/>
      <c r="MYL33" s="103"/>
      <c r="MYM33" s="103"/>
      <c r="MYN33" s="103"/>
      <c r="MYO33" s="103"/>
      <c r="MYP33" s="103"/>
      <c r="MYQ33" s="103"/>
      <c r="MYR33" s="103"/>
      <c r="MYS33" s="103"/>
      <c r="MYT33" s="103"/>
      <c r="MYU33" s="103"/>
      <c r="MYV33" s="103"/>
      <c r="MYW33" s="103"/>
      <c r="MYX33" s="103"/>
      <c r="MYY33" s="103"/>
      <c r="MYZ33" s="103"/>
      <c r="MZA33" s="103"/>
      <c r="MZB33" s="103"/>
      <c r="MZC33" s="103"/>
      <c r="MZD33" s="103"/>
      <c r="MZE33" s="103"/>
      <c r="MZF33" s="103"/>
      <c r="MZG33" s="103"/>
      <c r="MZH33" s="103"/>
      <c r="MZI33" s="103"/>
      <c r="MZJ33" s="103"/>
      <c r="MZK33" s="103"/>
      <c r="MZL33" s="103"/>
      <c r="MZM33" s="103"/>
      <c r="MZN33" s="103"/>
      <c r="MZO33" s="103"/>
      <c r="MZP33" s="103"/>
      <c r="MZQ33" s="103"/>
      <c r="MZR33" s="103"/>
      <c r="MZS33" s="103"/>
      <c r="MZT33" s="103"/>
      <c r="MZU33" s="103"/>
      <c r="MZV33" s="103"/>
      <c r="MZW33" s="103"/>
      <c r="MZX33" s="103"/>
      <c r="MZY33" s="103"/>
      <c r="MZZ33" s="103"/>
      <c r="NAA33" s="103"/>
      <c r="NAB33" s="103"/>
      <c r="NAC33" s="103"/>
      <c r="NAD33" s="103"/>
      <c r="NAE33" s="103"/>
      <c r="NAF33" s="103"/>
      <c r="NAG33" s="103"/>
      <c r="NAH33" s="103"/>
      <c r="NAI33" s="103"/>
      <c r="NAJ33" s="103"/>
      <c r="NAK33" s="103"/>
      <c r="NAL33" s="103"/>
      <c r="NAM33" s="103"/>
      <c r="NAN33" s="103"/>
      <c r="NAO33" s="103"/>
      <c r="NAP33" s="103"/>
      <c r="NAQ33" s="103"/>
      <c r="NAR33" s="103"/>
      <c r="NAS33" s="103"/>
      <c r="NAT33" s="103"/>
      <c r="NAU33" s="103"/>
      <c r="NAV33" s="103"/>
      <c r="NAW33" s="103"/>
      <c r="NAX33" s="103"/>
      <c r="NAY33" s="103"/>
      <c r="NAZ33" s="103"/>
      <c r="NBA33" s="103"/>
      <c r="NBB33" s="103"/>
      <c r="NBC33" s="103"/>
      <c r="NBD33" s="103"/>
      <c r="NBE33" s="103"/>
      <c r="NBF33" s="103"/>
      <c r="NBG33" s="103"/>
      <c r="NBH33" s="103"/>
      <c r="NBI33" s="103"/>
      <c r="NBJ33" s="103"/>
      <c r="NBK33" s="103"/>
      <c r="NBL33" s="103"/>
      <c r="NBM33" s="103"/>
      <c r="NBN33" s="103"/>
      <c r="NBO33" s="103"/>
      <c r="NBP33" s="103"/>
      <c r="NBQ33" s="103"/>
      <c r="NBR33" s="103"/>
      <c r="NBS33" s="103"/>
      <c r="NBT33" s="103"/>
      <c r="NBU33" s="103"/>
      <c r="NBV33" s="103"/>
      <c r="NBW33" s="103"/>
      <c r="NBX33" s="103"/>
      <c r="NBY33" s="103"/>
      <c r="NBZ33" s="103"/>
      <c r="NCA33" s="103"/>
      <c r="NCB33" s="103"/>
      <c r="NCC33" s="103"/>
      <c r="NCD33" s="103"/>
      <c r="NCE33" s="103"/>
      <c r="NCF33" s="103"/>
      <c r="NCG33" s="103"/>
      <c r="NCH33" s="103"/>
      <c r="NCI33" s="103"/>
      <c r="NCJ33" s="103"/>
      <c r="NCK33" s="103"/>
      <c r="NCL33" s="103"/>
      <c r="NCM33" s="103"/>
      <c r="NCN33" s="103"/>
      <c r="NCO33" s="103"/>
      <c r="NCP33" s="103"/>
      <c r="NCQ33" s="103"/>
      <c r="NCR33" s="103"/>
      <c r="NCS33" s="103"/>
      <c r="NCT33" s="103"/>
      <c r="NCU33" s="103"/>
      <c r="NCV33" s="103"/>
      <c r="NCW33" s="103"/>
      <c r="NCX33" s="103"/>
      <c r="NCY33" s="103"/>
      <c r="NCZ33" s="103"/>
      <c r="NDA33" s="103"/>
      <c r="NDB33" s="103"/>
      <c r="NDC33" s="103"/>
      <c r="NDD33" s="103"/>
      <c r="NDE33" s="103"/>
      <c r="NDF33" s="103"/>
      <c r="NDG33" s="103"/>
      <c r="NDH33" s="103"/>
      <c r="NDI33" s="103"/>
      <c r="NDJ33" s="103"/>
      <c r="NDK33" s="103"/>
      <c r="NDL33" s="103"/>
      <c r="NDM33" s="103"/>
      <c r="NDN33" s="103"/>
      <c r="NDO33" s="103"/>
      <c r="NDP33" s="103"/>
      <c r="NDQ33" s="103"/>
      <c r="NDR33" s="103"/>
      <c r="NDS33" s="103"/>
      <c r="NDT33" s="103"/>
      <c r="NDU33" s="103"/>
      <c r="NDV33" s="103"/>
      <c r="NDW33" s="103"/>
      <c r="NDX33" s="103"/>
      <c r="NDY33" s="103"/>
      <c r="NDZ33" s="103"/>
      <c r="NEA33" s="103"/>
      <c r="NEB33" s="103"/>
      <c r="NEC33" s="103"/>
      <c r="NED33" s="103"/>
      <c r="NEE33" s="103"/>
      <c r="NEF33" s="103"/>
      <c r="NEG33" s="103"/>
      <c r="NEH33" s="103"/>
      <c r="NEI33" s="103"/>
      <c r="NEJ33" s="103"/>
      <c r="NEK33" s="103"/>
      <c r="NEL33" s="103"/>
      <c r="NEM33" s="103"/>
      <c r="NEN33" s="103"/>
      <c r="NEO33" s="103"/>
      <c r="NEP33" s="103"/>
      <c r="NEQ33" s="103"/>
      <c r="NER33" s="103"/>
      <c r="NES33" s="103"/>
      <c r="NET33" s="103"/>
      <c r="NEU33" s="103"/>
      <c r="NEV33" s="103"/>
      <c r="NEW33" s="103"/>
      <c r="NEX33" s="103"/>
      <c r="NEY33" s="103"/>
      <c r="NEZ33" s="103"/>
      <c r="NFA33" s="103"/>
      <c r="NFB33" s="103"/>
      <c r="NFC33" s="103"/>
      <c r="NFD33" s="103"/>
      <c r="NFE33" s="103"/>
      <c r="NFF33" s="103"/>
      <c r="NFG33" s="103"/>
      <c r="NFH33" s="103"/>
      <c r="NFI33" s="103"/>
      <c r="NFJ33" s="103"/>
      <c r="NFK33" s="103"/>
      <c r="NFL33" s="103"/>
      <c r="NFM33" s="103"/>
      <c r="NFN33" s="103"/>
      <c r="NFO33" s="103"/>
      <c r="NFP33" s="103"/>
      <c r="NFQ33" s="103"/>
      <c r="NFR33" s="103"/>
      <c r="NFS33" s="103"/>
      <c r="NFT33" s="103"/>
      <c r="NFU33" s="103"/>
      <c r="NFV33" s="103"/>
      <c r="NFW33" s="103"/>
      <c r="NFX33" s="103"/>
      <c r="NFY33" s="103"/>
      <c r="NFZ33" s="103"/>
      <c r="NGA33" s="103"/>
      <c r="NGB33" s="103"/>
      <c r="NGC33" s="103"/>
      <c r="NGD33" s="103"/>
      <c r="NGE33" s="103"/>
      <c r="NGF33" s="103"/>
      <c r="NGG33" s="103"/>
      <c r="NGH33" s="103"/>
      <c r="NGI33" s="103"/>
      <c r="NGJ33" s="103"/>
      <c r="NGK33" s="103"/>
      <c r="NGL33" s="103"/>
      <c r="NGM33" s="103"/>
      <c r="NGN33" s="103"/>
      <c r="NGO33" s="103"/>
      <c r="NGP33" s="103"/>
      <c r="NGQ33" s="103"/>
      <c r="NGR33" s="103"/>
      <c r="NGS33" s="103"/>
      <c r="NGT33" s="103"/>
      <c r="NGU33" s="103"/>
      <c r="NGV33" s="103"/>
      <c r="NGW33" s="103"/>
      <c r="NGX33" s="103"/>
      <c r="NGY33" s="103"/>
      <c r="NGZ33" s="103"/>
      <c r="NHA33" s="103"/>
      <c r="NHB33" s="103"/>
      <c r="NHC33" s="103"/>
      <c r="NHD33" s="103"/>
      <c r="NHE33" s="103"/>
      <c r="NHF33" s="103"/>
      <c r="NHG33" s="103"/>
      <c r="NHH33" s="103"/>
      <c r="NHI33" s="103"/>
      <c r="NHJ33" s="103"/>
      <c r="NHK33" s="103"/>
      <c r="NHL33" s="103"/>
      <c r="NHM33" s="103"/>
      <c r="NHN33" s="103"/>
      <c r="NHO33" s="103"/>
      <c r="NHP33" s="103"/>
      <c r="NHQ33" s="103"/>
      <c r="NHR33" s="103"/>
      <c r="NHS33" s="103"/>
      <c r="NHT33" s="103"/>
      <c r="NHU33" s="103"/>
      <c r="NHV33" s="103"/>
      <c r="NHW33" s="103"/>
      <c r="NHX33" s="103"/>
      <c r="NHY33" s="103"/>
      <c r="NHZ33" s="103"/>
      <c r="NIA33" s="103"/>
      <c r="NIB33" s="103"/>
      <c r="NIC33" s="103"/>
      <c r="NID33" s="103"/>
      <c r="NIE33" s="103"/>
      <c r="NIF33" s="103"/>
      <c r="NIG33" s="103"/>
      <c r="NIH33" s="103"/>
      <c r="NII33" s="103"/>
      <c r="NIJ33" s="103"/>
      <c r="NIK33" s="103"/>
      <c r="NIL33" s="103"/>
      <c r="NIM33" s="103"/>
      <c r="NIN33" s="103"/>
      <c r="NIO33" s="103"/>
      <c r="NIP33" s="103"/>
      <c r="NIQ33" s="103"/>
      <c r="NIR33" s="103"/>
      <c r="NIS33" s="103"/>
      <c r="NIT33" s="103"/>
      <c r="NIU33" s="103"/>
      <c r="NIV33" s="103"/>
      <c r="NIW33" s="103"/>
      <c r="NIX33" s="103"/>
      <c r="NIY33" s="103"/>
      <c r="NIZ33" s="103"/>
      <c r="NJA33" s="103"/>
      <c r="NJB33" s="103"/>
      <c r="NJC33" s="103"/>
      <c r="NJD33" s="103"/>
      <c r="NJE33" s="103"/>
      <c r="NJF33" s="103"/>
      <c r="NJG33" s="103"/>
      <c r="NJH33" s="103"/>
      <c r="NJI33" s="103"/>
      <c r="NJJ33" s="103"/>
      <c r="NJK33" s="103"/>
      <c r="NJL33" s="103"/>
      <c r="NJM33" s="103"/>
      <c r="NJN33" s="103"/>
      <c r="NJO33" s="103"/>
      <c r="NJP33" s="103"/>
      <c r="NJQ33" s="103"/>
      <c r="NJR33" s="103"/>
      <c r="NJS33" s="103"/>
      <c r="NJT33" s="103"/>
      <c r="NJU33" s="103"/>
      <c r="NJV33" s="103"/>
      <c r="NJW33" s="103"/>
      <c r="NJX33" s="103"/>
      <c r="NJY33" s="103"/>
      <c r="NJZ33" s="103"/>
      <c r="NKA33" s="103"/>
      <c r="NKB33" s="103"/>
      <c r="NKC33" s="103"/>
      <c r="NKD33" s="103"/>
      <c r="NKE33" s="103"/>
      <c r="NKF33" s="103"/>
      <c r="NKG33" s="103"/>
      <c r="NKH33" s="103"/>
      <c r="NKI33" s="103"/>
      <c r="NKJ33" s="103"/>
      <c r="NKK33" s="103"/>
      <c r="NKL33" s="103"/>
      <c r="NKM33" s="103"/>
      <c r="NKN33" s="103"/>
      <c r="NKO33" s="103"/>
      <c r="NKP33" s="103"/>
      <c r="NKQ33" s="103"/>
      <c r="NKR33" s="103"/>
      <c r="NKS33" s="103"/>
      <c r="NKT33" s="103"/>
      <c r="NKU33" s="103"/>
      <c r="NKV33" s="103"/>
      <c r="NKW33" s="103"/>
      <c r="NKX33" s="103"/>
      <c r="NKY33" s="103"/>
      <c r="NKZ33" s="103"/>
      <c r="NLA33" s="103"/>
      <c r="NLB33" s="103"/>
      <c r="NLC33" s="103"/>
      <c r="NLD33" s="103"/>
      <c r="NLE33" s="103"/>
      <c r="NLF33" s="103"/>
      <c r="NLG33" s="103"/>
      <c r="NLH33" s="103"/>
      <c r="NLI33" s="103"/>
      <c r="NLJ33" s="103"/>
      <c r="NLK33" s="103"/>
      <c r="NLL33" s="103"/>
      <c r="NLM33" s="103"/>
      <c r="NLN33" s="103"/>
      <c r="NLO33" s="103"/>
      <c r="NLP33" s="103"/>
      <c r="NLQ33" s="103"/>
      <c r="NLR33" s="103"/>
      <c r="NLS33" s="103"/>
      <c r="NLT33" s="103"/>
      <c r="NLU33" s="103"/>
      <c r="NLV33" s="103"/>
      <c r="NLW33" s="103"/>
      <c r="NLX33" s="103"/>
      <c r="NLY33" s="103"/>
      <c r="NLZ33" s="103"/>
      <c r="NMA33" s="103"/>
      <c r="NMB33" s="103"/>
      <c r="NMC33" s="103"/>
      <c r="NMD33" s="103"/>
      <c r="NME33" s="103"/>
      <c r="NMF33" s="103"/>
      <c r="NMG33" s="103"/>
      <c r="NMH33" s="103"/>
      <c r="NMI33" s="103"/>
      <c r="NMJ33" s="103"/>
      <c r="NMK33" s="103"/>
      <c r="NML33" s="103"/>
      <c r="NMM33" s="103"/>
      <c r="NMN33" s="103"/>
      <c r="NMO33" s="103"/>
      <c r="NMP33" s="103"/>
      <c r="NMQ33" s="103"/>
      <c r="NMR33" s="103"/>
      <c r="NMS33" s="103"/>
      <c r="NMT33" s="103"/>
      <c r="NMU33" s="103"/>
      <c r="NMV33" s="103"/>
      <c r="NMW33" s="103"/>
      <c r="NMX33" s="103"/>
      <c r="NMY33" s="103"/>
      <c r="NMZ33" s="103"/>
      <c r="NNA33" s="103"/>
      <c r="NNB33" s="103"/>
      <c r="NNC33" s="103"/>
      <c r="NND33" s="103"/>
      <c r="NNE33" s="103"/>
      <c r="NNF33" s="103"/>
      <c r="NNG33" s="103"/>
      <c r="NNH33" s="103"/>
      <c r="NNI33" s="103"/>
      <c r="NNJ33" s="103"/>
      <c r="NNK33" s="103"/>
      <c r="NNL33" s="103"/>
      <c r="NNM33" s="103"/>
      <c r="NNN33" s="103"/>
      <c r="NNO33" s="103"/>
      <c r="NNP33" s="103"/>
      <c r="NNQ33" s="103"/>
      <c r="NNR33" s="103"/>
      <c r="NNS33" s="103"/>
      <c r="NNT33" s="103"/>
      <c r="NNU33" s="103"/>
      <c r="NNV33" s="103"/>
      <c r="NNW33" s="103"/>
      <c r="NNX33" s="103"/>
      <c r="NNY33" s="103"/>
      <c r="NNZ33" s="103"/>
      <c r="NOA33" s="103"/>
      <c r="NOB33" s="103"/>
      <c r="NOC33" s="103"/>
      <c r="NOD33" s="103"/>
      <c r="NOE33" s="103"/>
      <c r="NOF33" s="103"/>
      <c r="NOG33" s="103"/>
      <c r="NOH33" s="103"/>
      <c r="NOI33" s="103"/>
      <c r="NOJ33" s="103"/>
      <c r="NOK33" s="103"/>
      <c r="NOL33" s="103"/>
      <c r="NOM33" s="103"/>
      <c r="NON33" s="103"/>
      <c r="NOO33" s="103"/>
      <c r="NOP33" s="103"/>
      <c r="NOQ33" s="103"/>
      <c r="NOR33" s="103"/>
      <c r="NOS33" s="103"/>
      <c r="NOT33" s="103"/>
      <c r="NOU33" s="103"/>
      <c r="NOV33" s="103"/>
      <c r="NOW33" s="103"/>
      <c r="NOX33" s="103"/>
      <c r="NOY33" s="103"/>
      <c r="NOZ33" s="103"/>
      <c r="NPA33" s="103"/>
      <c r="NPB33" s="103"/>
      <c r="NPC33" s="103"/>
      <c r="NPD33" s="103"/>
      <c r="NPE33" s="103"/>
      <c r="NPF33" s="103"/>
      <c r="NPG33" s="103"/>
      <c r="NPH33" s="103"/>
      <c r="NPI33" s="103"/>
      <c r="NPJ33" s="103"/>
      <c r="NPK33" s="103"/>
      <c r="NPL33" s="103"/>
      <c r="NPM33" s="103"/>
      <c r="NPN33" s="103"/>
      <c r="NPO33" s="103"/>
      <c r="NPP33" s="103"/>
      <c r="NPQ33" s="103"/>
      <c r="NPR33" s="103"/>
      <c r="NPS33" s="103"/>
      <c r="NPT33" s="103"/>
      <c r="NPU33" s="103"/>
      <c r="NPV33" s="103"/>
      <c r="NPW33" s="103"/>
      <c r="NPX33" s="103"/>
      <c r="NPY33" s="103"/>
      <c r="NPZ33" s="103"/>
      <c r="NQA33" s="103"/>
      <c r="NQB33" s="103"/>
      <c r="NQC33" s="103"/>
      <c r="NQD33" s="103"/>
      <c r="NQE33" s="103"/>
      <c r="NQF33" s="103"/>
      <c r="NQG33" s="103"/>
      <c r="NQH33" s="103"/>
      <c r="NQI33" s="103"/>
      <c r="NQJ33" s="103"/>
      <c r="NQK33" s="103"/>
      <c r="NQL33" s="103"/>
      <c r="NQM33" s="103"/>
      <c r="NQN33" s="103"/>
      <c r="NQO33" s="103"/>
      <c r="NQP33" s="103"/>
      <c r="NQQ33" s="103"/>
      <c r="NQR33" s="103"/>
      <c r="NQS33" s="103"/>
      <c r="NQT33" s="103"/>
      <c r="NQU33" s="103"/>
      <c r="NQV33" s="103"/>
      <c r="NQW33" s="103"/>
      <c r="NQX33" s="103"/>
      <c r="NQY33" s="103"/>
      <c r="NQZ33" s="103"/>
      <c r="NRA33" s="103"/>
      <c r="NRB33" s="103"/>
      <c r="NRC33" s="103"/>
      <c r="NRD33" s="103"/>
      <c r="NRE33" s="103"/>
      <c r="NRF33" s="103"/>
      <c r="NRG33" s="103"/>
      <c r="NRH33" s="103"/>
      <c r="NRI33" s="103"/>
      <c r="NRJ33" s="103"/>
      <c r="NRK33" s="103"/>
      <c r="NRL33" s="103"/>
      <c r="NRM33" s="103"/>
      <c r="NRN33" s="103"/>
      <c r="NRO33" s="103"/>
      <c r="NRP33" s="103"/>
      <c r="NRQ33" s="103"/>
      <c r="NRR33" s="103"/>
      <c r="NRS33" s="103"/>
      <c r="NRT33" s="103"/>
      <c r="NRU33" s="103"/>
      <c r="NRV33" s="103"/>
      <c r="NRW33" s="103"/>
      <c r="NRX33" s="103"/>
      <c r="NRY33" s="103"/>
      <c r="NRZ33" s="103"/>
      <c r="NSA33" s="103"/>
      <c r="NSB33" s="103"/>
      <c r="NSC33" s="103"/>
      <c r="NSD33" s="103"/>
      <c r="NSE33" s="103"/>
      <c r="NSF33" s="103"/>
      <c r="NSG33" s="103"/>
      <c r="NSH33" s="103"/>
      <c r="NSI33" s="103"/>
      <c r="NSJ33" s="103"/>
      <c r="NSK33" s="103"/>
      <c r="NSL33" s="103"/>
      <c r="NSM33" s="103"/>
      <c r="NSN33" s="103"/>
      <c r="NSO33" s="103"/>
      <c r="NSP33" s="103"/>
      <c r="NSQ33" s="103"/>
      <c r="NSR33" s="103"/>
      <c r="NSS33" s="103"/>
      <c r="NST33" s="103"/>
      <c r="NSU33" s="103"/>
      <c r="NSV33" s="103"/>
      <c r="NSW33" s="103"/>
      <c r="NSX33" s="103"/>
      <c r="NSY33" s="103"/>
      <c r="NSZ33" s="103"/>
      <c r="NTA33" s="103"/>
      <c r="NTB33" s="103"/>
      <c r="NTC33" s="103"/>
      <c r="NTD33" s="103"/>
      <c r="NTE33" s="103"/>
      <c r="NTF33" s="103"/>
      <c r="NTG33" s="103"/>
      <c r="NTH33" s="103"/>
      <c r="NTI33" s="103"/>
      <c r="NTJ33" s="103"/>
      <c r="NTK33" s="103"/>
      <c r="NTL33" s="103"/>
      <c r="NTM33" s="103"/>
      <c r="NTN33" s="103"/>
      <c r="NTO33" s="103"/>
      <c r="NTP33" s="103"/>
      <c r="NTQ33" s="103"/>
      <c r="NTR33" s="103"/>
      <c r="NTS33" s="103"/>
      <c r="NTT33" s="103"/>
      <c r="NTU33" s="103"/>
      <c r="NTV33" s="103"/>
      <c r="NTW33" s="103"/>
      <c r="NTX33" s="103"/>
      <c r="NTY33" s="103"/>
      <c r="NTZ33" s="103"/>
      <c r="NUA33" s="103"/>
      <c r="NUB33" s="103"/>
      <c r="NUC33" s="103"/>
      <c r="NUD33" s="103"/>
      <c r="NUE33" s="103"/>
      <c r="NUF33" s="103"/>
      <c r="NUG33" s="103"/>
      <c r="NUH33" s="103"/>
      <c r="NUI33" s="103"/>
      <c r="NUJ33" s="103"/>
      <c r="NUK33" s="103"/>
      <c r="NUL33" s="103"/>
      <c r="NUM33" s="103"/>
      <c r="NUN33" s="103"/>
      <c r="NUO33" s="103"/>
      <c r="NUP33" s="103"/>
      <c r="NUQ33" s="103"/>
      <c r="NUR33" s="103"/>
      <c r="NUS33" s="103"/>
      <c r="NUT33" s="103"/>
      <c r="NUU33" s="103"/>
      <c r="NUV33" s="103"/>
      <c r="NUW33" s="103"/>
      <c r="NUX33" s="103"/>
      <c r="NUY33" s="103"/>
      <c r="NUZ33" s="103"/>
      <c r="NVA33" s="103"/>
      <c r="NVB33" s="103"/>
      <c r="NVC33" s="103"/>
      <c r="NVD33" s="103"/>
      <c r="NVE33" s="103"/>
      <c r="NVF33" s="103"/>
      <c r="NVG33" s="103"/>
      <c r="NVH33" s="103"/>
      <c r="NVI33" s="103"/>
      <c r="NVJ33" s="103"/>
      <c r="NVK33" s="103"/>
      <c r="NVL33" s="103"/>
      <c r="NVM33" s="103"/>
      <c r="NVN33" s="103"/>
      <c r="NVO33" s="103"/>
      <c r="NVP33" s="103"/>
      <c r="NVQ33" s="103"/>
      <c r="NVR33" s="103"/>
      <c r="NVS33" s="103"/>
      <c r="NVT33" s="103"/>
      <c r="NVU33" s="103"/>
      <c r="NVV33" s="103"/>
      <c r="NVW33" s="103"/>
      <c r="NVX33" s="103"/>
      <c r="NVY33" s="103"/>
      <c r="NVZ33" s="103"/>
      <c r="NWA33" s="103"/>
      <c r="NWB33" s="103"/>
      <c r="NWC33" s="103"/>
      <c r="NWD33" s="103"/>
      <c r="NWE33" s="103"/>
      <c r="NWF33" s="103"/>
      <c r="NWG33" s="103"/>
      <c r="NWH33" s="103"/>
      <c r="NWI33" s="103"/>
      <c r="NWJ33" s="103"/>
      <c r="NWK33" s="103"/>
      <c r="NWL33" s="103"/>
      <c r="NWM33" s="103"/>
      <c r="NWN33" s="103"/>
      <c r="NWO33" s="103"/>
      <c r="NWP33" s="103"/>
      <c r="NWQ33" s="103"/>
      <c r="NWR33" s="103"/>
      <c r="NWS33" s="103"/>
      <c r="NWT33" s="103"/>
      <c r="NWU33" s="103"/>
      <c r="NWV33" s="103"/>
      <c r="NWW33" s="103"/>
      <c r="NWX33" s="103"/>
      <c r="NWY33" s="103"/>
      <c r="NWZ33" s="103"/>
      <c r="NXA33" s="103"/>
      <c r="NXB33" s="103"/>
      <c r="NXC33" s="103"/>
      <c r="NXD33" s="103"/>
      <c r="NXE33" s="103"/>
      <c r="NXF33" s="103"/>
      <c r="NXG33" s="103"/>
      <c r="NXH33" s="103"/>
      <c r="NXI33" s="103"/>
      <c r="NXJ33" s="103"/>
      <c r="NXK33" s="103"/>
      <c r="NXL33" s="103"/>
      <c r="NXM33" s="103"/>
      <c r="NXN33" s="103"/>
      <c r="NXO33" s="103"/>
      <c r="NXP33" s="103"/>
      <c r="NXQ33" s="103"/>
      <c r="NXR33" s="103"/>
      <c r="NXS33" s="103"/>
      <c r="NXT33" s="103"/>
      <c r="NXU33" s="103"/>
      <c r="NXV33" s="103"/>
      <c r="NXW33" s="103"/>
      <c r="NXX33" s="103"/>
      <c r="NXY33" s="103"/>
      <c r="NXZ33" s="103"/>
      <c r="NYA33" s="103"/>
      <c r="NYB33" s="103"/>
      <c r="NYC33" s="103"/>
      <c r="NYD33" s="103"/>
      <c r="NYE33" s="103"/>
      <c r="NYF33" s="103"/>
      <c r="NYG33" s="103"/>
      <c r="NYH33" s="103"/>
      <c r="NYI33" s="103"/>
      <c r="NYJ33" s="103"/>
      <c r="NYK33" s="103"/>
      <c r="NYL33" s="103"/>
      <c r="NYM33" s="103"/>
      <c r="NYN33" s="103"/>
      <c r="NYO33" s="103"/>
      <c r="NYP33" s="103"/>
      <c r="NYQ33" s="103"/>
      <c r="NYR33" s="103"/>
      <c r="NYS33" s="103"/>
      <c r="NYT33" s="103"/>
      <c r="NYU33" s="103"/>
      <c r="NYV33" s="103"/>
      <c r="NYW33" s="103"/>
      <c r="NYX33" s="103"/>
      <c r="NYY33" s="103"/>
      <c r="NYZ33" s="103"/>
      <c r="NZA33" s="103"/>
      <c r="NZB33" s="103"/>
      <c r="NZC33" s="103"/>
      <c r="NZD33" s="103"/>
      <c r="NZE33" s="103"/>
      <c r="NZF33" s="103"/>
      <c r="NZG33" s="103"/>
      <c r="NZH33" s="103"/>
      <c r="NZI33" s="103"/>
      <c r="NZJ33" s="103"/>
      <c r="NZK33" s="103"/>
      <c r="NZL33" s="103"/>
      <c r="NZM33" s="103"/>
      <c r="NZN33" s="103"/>
      <c r="NZO33" s="103"/>
      <c r="NZP33" s="103"/>
      <c r="NZQ33" s="103"/>
      <c r="NZR33" s="103"/>
      <c r="NZS33" s="103"/>
      <c r="NZT33" s="103"/>
      <c r="NZU33" s="103"/>
      <c r="NZV33" s="103"/>
      <c r="NZW33" s="103"/>
      <c r="NZX33" s="103"/>
      <c r="NZY33" s="103"/>
      <c r="NZZ33" s="103"/>
      <c r="OAA33" s="103"/>
      <c r="OAB33" s="103"/>
      <c r="OAC33" s="103"/>
      <c r="OAD33" s="103"/>
      <c r="OAE33" s="103"/>
      <c r="OAF33" s="103"/>
      <c r="OAG33" s="103"/>
      <c r="OAH33" s="103"/>
      <c r="OAI33" s="103"/>
      <c r="OAJ33" s="103"/>
      <c r="OAK33" s="103"/>
      <c r="OAL33" s="103"/>
      <c r="OAM33" s="103"/>
      <c r="OAN33" s="103"/>
      <c r="OAO33" s="103"/>
      <c r="OAP33" s="103"/>
      <c r="OAQ33" s="103"/>
      <c r="OAR33" s="103"/>
      <c r="OAS33" s="103"/>
      <c r="OAT33" s="103"/>
      <c r="OAU33" s="103"/>
      <c r="OAV33" s="103"/>
      <c r="OAW33" s="103"/>
      <c r="OAX33" s="103"/>
      <c r="OAY33" s="103"/>
      <c r="OAZ33" s="103"/>
      <c r="OBA33" s="103"/>
      <c r="OBB33" s="103"/>
      <c r="OBC33" s="103"/>
      <c r="OBD33" s="103"/>
      <c r="OBE33" s="103"/>
      <c r="OBF33" s="103"/>
      <c r="OBG33" s="103"/>
      <c r="OBH33" s="103"/>
      <c r="OBI33" s="103"/>
      <c r="OBJ33" s="103"/>
      <c r="OBK33" s="103"/>
      <c r="OBL33" s="103"/>
      <c r="OBM33" s="103"/>
      <c r="OBN33" s="103"/>
      <c r="OBO33" s="103"/>
      <c r="OBP33" s="103"/>
      <c r="OBQ33" s="103"/>
      <c r="OBR33" s="103"/>
      <c r="OBS33" s="103"/>
      <c r="OBT33" s="103"/>
      <c r="OBU33" s="103"/>
      <c r="OBV33" s="103"/>
      <c r="OBW33" s="103"/>
      <c r="OBX33" s="103"/>
      <c r="OBY33" s="103"/>
      <c r="OBZ33" s="103"/>
      <c r="OCA33" s="103"/>
      <c r="OCB33" s="103"/>
      <c r="OCC33" s="103"/>
      <c r="OCD33" s="103"/>
      <c r="OCE33" s="103"/>
      <c r="OCF33" s="103"/>
      <c r="OCG33" s="103"/>
      <c r="OCH33" s="103"/>
      <c r="OCI33" s="103"/>
      <c r="OCJ33" s="103"/>
      <c r="OCK33" s="103"/>
      <c r="OCL33" s="103"/>
      <c r="OCM33" s="103"/>
      <c r="OCN33" s="103"/>
      <c r="OCO33" s="103"/>
      <c r="OCP33" s="103"/>
      <c r="OCQ33" s="103"/>
      <c r="OCR33" s="103"/>
      <c r="OCS33" s="103"/>
      <c r="OCT33" s="103"/>
      <c r="OCU33" s="103"/>
      <c r="OCV33" s="103"/>
      <c r="OCW33" s="103"/>
      <c r="OCX33" s="103"/>
      <c r="OCY33" s="103"/>
      <c r="OCZ33" s="103"/>
      <c r="ODA33" s="103"/>
      <c r="ODB33" s="103"/>
      <c r="ODC33" s="103"/>
      <c r="ODD33" s="103"/>
      <c r="ODE33" s="103"/>
      <c r="ODF33" s="103"/>
      <c r="ODG33" s="103"/>
      <c r="ODH33" s="103"/>
      <c r="ODI33" s="103"/>
      <c r="ODJ33" s="103"/>
      <c r="ODK33" s="103"/>
      <c r="ODL33" s="103"/>
      <c r="ODM33" s="103"/>
      <c r="ODN33" s="103"/>
      <c r="ODO33" s="103"/>
      <c r="ODP33" s="103"/>
      <c r="ODQ33" s="103"/>
      <c r="ODR33" s="103"/>
      <c r="ODS33" s="103"/>
      <c r="ODT33" s="103"/>
      <c r="ODU33" s="103"/>
      <c r="ODV33" s="103"/>
      <c r="ODW33" s="103"/>
      <c r="ODX33" s="103"/>
      <c r="ODY33" s="103"/>
      <c r="ODZ33" s="103"/>
      <c r="OEA33" s="103"/>
      <c r="OEB33" s="103"/>
      <c r="OEC33" s="103"/>
      <c r="OED33" s="103"/>
      <c r="OEE33" s="103"/>
      <c r="OEF33" s="103"/>
      <c r="OEG33" s="103"/>
      <c r="OEH33" s="103"/>
      <c r="OEI33" s="103"/>
      <c r="OEJ33" s="103"/>
      <c r="OEK33" s="103"/>
      <c r="OEL33" s="103"/>
      <c r="OEM33" s="103"/>
      <c r="OEN33" s="103"/>
      <c r="OEO33" s="103"/>
      <c r="OEP33" s="103"/>
      <c r="OEQ33" s="103"/>
      <c r="OER33" s="103"/>
      <c r="OES33" s="103"/>
      <c r="OET33" s="103"/>
      <c r="OEU33" s="103"/>
      <c r="OEV33" s="103"/>
      <c r="OEW33" s="103"/>
      <c r="OEX33" s="103"/>
      <c r="OEY33" s="103"/>
      <c r="OEZ33" s="103"/>
      <c r="OFA33" s="103"/>
      <c r="OFB33" s="103"/>
      <c r="OFC33" s="103"/>
      <c r="OFD33" s="103"/>
      <c r="OFE33" s="103"/>
      <c r="OFF33" s="103"/>
      <c r="OFG33" s="103"/>
      <c r="OFH33" s="103"/>
      <c r="OFI33" s="103"/>
      <c r="OFJ33" s="103"/>
      <c r="OFK33" s="103"/>
      <c r="OFL33" s="103"/>
      <c r="OFM33" s="103"/>
      <c r="OFN33" s="103"/>
      <c r="OFO33" s="103"/>
      <c r="OFP33" s="103"/>
      <c r="OFQ33" s="103"/>
      <c r="OFR33" s="103"/>
      <c r="OFS33" s="103"/>
      <c r="OFT33" s="103"/>
      <c r="OFU33" s="103"/>
      <c r="OFV33" s="103"/>
      <c r="OFW33" s="103"/>
      <c r="OFX33" s="103"/>
      <c r="OFY33" s="103"/>
      <c r="OFZ33" s="103"/>
      <c r="OGA33" s="103"/>
      <c r="OGB33" s="103"/>
      <c r="OGC33" s="103"/>
      <c r="OGD33" s="103"/>
      <c r="OGE33" s="103"/>
      <c r="OGF33" s="103"/>
      <c r="OGG33" s="103"/>
      <c r="OGH33" s="103"/>
      <c r="OGI33" s="103"/>
      <c r="OGJ33" s="103"/>
      <c r="OGK33" s="103"/>
      <c r="OGL33" s="103"/>
      <c r="OGM33" s="103"/>
      <c r="OGN33" s="103"/>
      <c r="OGO33" s="103"/>
      <c r="OGP33" s="103"/>
      <c r="OGQ33" s="103"/>
      <c r="OGR33" s="103"/>
      <c r="OGS33" s="103"/>
      <c r="OGT33" s="103"/>
      <c r="OGU33" s="103"/>
      <c r="OGV33" s="103"/>
      <c r="OGW33" s="103"/>
      <c r="OGX33" s="103"/>
      <c r="OGY33" s="103"/>
      <c r="OGZ33" s="103"/>
      <c r="OHA33" s="103"/>
      <c r="OHB33" s="103"/>
      <c r="OHC33" s="103"/>
      <c r="OHD33" s="103"/>
      <c r="OHE33" s="103"/>
      <c r="OHF33" s="103"/>
      <c r="OHG33" s="103"/>
      <c r="OHH33" s="103"/>
      <c r="OHI33" s="103"/>
      <c r="OHJ33" s="103"/>
      <c r="OHK33" s="103"/>
      <c r="OHL33" s="103"/>
      <c r="OHM33" s="103"/>
      <c r="OHN33" s="103"/>
      <c r="OHO33" s="103"/>
      <c r="OHP33" s="103"/>
      <c r="OHQ33" s="103"/>
      <c r="OHR33" s="103"/>
      <c r="OHS33" s="103"/>
      <c r="OHT33" s="103"/>
      <c r="OHU33" s="103"/>
      <c r="OHV33" s="103"/>
      <c r="OHW33" s="103"/>
      <c r="OHX33" s="103"/>
      <c r="OHY33" s="103"/>
      <c r="OHZ33" s="103"/>
      <c r="OIA33" s="103"/>
      <c r="OIB33" s="103"/>
      <c r="OIC33" s="103"/>
      <c r="OID33" s="103"/>
      <c r="OIE33" s="103"/>
      <c r="OIF33" s="103"/>
      <c r="OIG33" s="103"/>
      <c r="OIH33" s="103"/>
      <c r="OII33" s="103"/>
      <c r="OIJ33" s="103"/>
      <c r="OIK33" s="103"/>
      <c r="OIL33" s="103"/>
      <c r="OIM33" s="103"/>
      <c r="OIN33" s="103"/>
      <c r="OIO33" s="103"/>
      <c r="OIP33" s="103"/>
      <c r="OIQ33" s="103"/>
      <c r="OIR33" s="103"/>
      <c r="OIS33" s="103"/>
      <c r="OIT33" s="103"/>
      <c r="OIU33" s="103"/>
      <c r="OIV33" s="103"/>
      <c r="OIW33" s="103"/>
      <c r="OIX33" s="103"/>
      <c r="OIY33" s="103"/>
      <c r="OIZ33" s="103"/>
      <c r="OJA33" s="103"/>
      <c r="OJB33" s="103"/>
      <c r="OJC33" s="103"/>
      <c r="OJD33" s="103"/>
      <c r="OJE33" s="103"/>
      <c r="OJF33" s="103"/>
      <c r="OJG33" s="103"/>
      <c r="OJH33" s="103"/>
      <c r="OJI33" s="103"/>
      <c r="OJJ33" s="103"/>
      <c r="OJK33" s="103"/>
      <c r="OJL33" s="103"/>
      <c r="OJM33" s="103"/>
      <c r="OJN33" s="103"/>
      <c r="OJO33" s="103"/>
      <c r="OJP33" s="103"/>
      <c r="OJQ33" s="103"/>
      <c r="OJR33" s="103"/>
      <c r="OJS33" s="103"/>
      <c r="OJT33" s="103"/>
      <c r="OJU33" s="103"/>
      <c r="OJV33" s="103"/>
      <c r="OJW33" s="103"/>
      <c r="OJX33" s="103"/>
      <c r="OJY33" s="103"/>
      <c r="OJZ33" s="103"/>
      <c r="OKA33" s="103"/>
      <c r="OKB33" s="103"/>
      <c r="OKC33" s="103"/>
      <c r="OKD33" s="103"/>
      <c r="OKE33" s="103"/>
      <c r="OKF33" s="103"/>
      <c r="OKG33" s="103"/>
      <c r="OKH33" s="103"/>
      <c r="OKI33" s="103"/>
      <c r="OKJ33" s="103"/>
      <c r="OKK33" s="103"/>
      <c r="OKL33" s="103"/>
      <c r="OKM33" s="103"/>
      <c r="OKN33" s="103"/>
      <c r="OKO33" s="103"/>
      <c r="OKP33" s="103"/>
      <c r="OKQ33" s="103"/>
      <c r="OKR33" s="103"/>
      <c r="OKS33" s="103"/>
      <c r="OKT33" s="103"/>
      <c r="OKU33" s="103"/>
      <c r="OKV33" s="103"/>
      <c r="OKW33" s="103"/>
      <c r="OKX33" s="103"/>
      <c r="OKY33" s="103"/>
      <c r="OKZ33" s="103"/>
      <c r="OLA33" s="103"/>
      <c r="OLB33" s="103"/>
      <c r="OLC33" s="103"/>
      <c r="OLD33" s="103"/>
      <c r="OLE33" s="103"/>
      <c r="OLF33" s="103"/>
      <c r="OLG33" s="103"/>
      <c r="OLH33" s="103"/>
      <c r="OLI33" s="103"/>
      <c r="OLJ33" s="103"/>
      <c r="OLK33" s="103"/>
      <c r="OLL33" s="103"/>
      <c r="OLM33" s="103"/>
      <c r="OLN33" s="103"/>
      <c r="OLO33" s="103"/>
      <c r="OLP33" s="103"/>
      <c r="OLQ33" s="103"/>
      <c r="OLR33" s="103"/>
      <c r="OLS33" s="103"/>
      <c r="OLT33" s="103"/>
      <c r="OLU33" s="103"/>
      <c r="OLV33" s="103"/>
      <c r="OLW33" s="103"/>
      <c r="OLX33" s="103"/>
      <c r="OLY33" s="103"/>
      <c r="OLZ33" s="103"/>
      <c r="OMA33" s="103"/>
      <c r="OMB33" s="103"/>
      <c r="OMC33" s="103"/>
      <c r="OMD33" s="103"/>
      <c r="OME33" s="103"/>
      <c r="OMF33" s="103"/>
      <c r="OMG33" s="103"/>
      <c r="OMH33" s="103"/>
      <c r="OMI33" s="103"/>
      <c r="OMJ33" s="103"/>
      <c r="OMK33" s="103"/>
      <c r="OML33" s="103"/>
      <c r="OMM33" s="103"/>
      <c r="OMN33" s="103"/>
      <c r="OMO33" s="103"/>
      <c r="OMP33" s="103"/>
      <c r="OMQ33" s="103"/>
      <c r="OMR33" s="103"/>
      <c r="OMS33" s="103"/>
      <c r="OMT33" s="103"/>
      <c r="OMU33" s="103"/>
      <c r="OMV33" s="103"/>
      <c r="OMW33" s="103"/>
      <c r="OMX33" s="103"/>
      <c r="OMY33" s="103"/>
      <c r="OMZ33" s="103"/>
      <c r="ONA33" s="103"/>
      <c r="ONB33" s="103"/>
      <c r="ONC33" s="103"/>
      <c r="OND33" s="103"/>
      <c r="ONE33" s="103"/>
      <c r="ONF33" s="103"/>
      <c r="ONG33" s="103"/>
      <c r="ONH33" s="103"/>
      <c r="ONI33" s="103"/>
      <c r="ONJ33" s="103"/>
      <c r="ONK33" s="103"/>
      <c r="ONL33" s="103"/>
      <c r="ONM33" s="103"/>
      <c r="ONN33" s="103"/>
      <c r="ONO33" s="103"/>
      <c r="ONP33" s="103"/>
      <c r="ONQ33" s="103"/>
      <c r="ONR33" s="103"/>
      <c r="ONS33" s="103"/>
      <c r="ONT33" s="103"/>
      <c r="ONU33" s="103"/>
      <c r="ONV33" s="103"/>
      <c r="ONW33" s="103"/>
      <c r="ONX33" s="103"/>
      <c r="ONY33" s="103"/>
      <c r="ONZ33" s="103"/>
      <c r="OOA33" s="103"/>
      <c r="OOB33" s="103"/>
      <c r="OOC33" s="103"/>
      <c r="OOD33" s="103"/>
      <c r="OOE33" s="103"/>
      <c r="OOF33" s="103"/>
      <c r="OOG33" s="103"/>
      <c r="OOH33" s="103"/>
      <c r="OOI33" s="103"/>
      <c r="OOJ33" s="103"/>
      <c r="OOK33" s="103"/>
      <c r="OOL33" s="103"/>
      <c r="OOM33" s="103"/>
      <c r="OON33" s="103"/>
      <c r="OOO33" s="103"/>
      <c r="OOP33" s="103"/>
      <c r="OOQ33" s="103"/>
      <c r="OOR33" s="103"/>
      <c r="OOS33" s="103"/>
      <c r="OOT33" s="103"/>
      <c r="OOU33" s="103"/>
      <c r="OOV33" s="103"/>
      <c r="OOW33" s="103"/>
      <c r="OOX33" s="103"/>
      <c r="OOY33" s="103"/>
      <c r="OOZ33" s="103"/>
      <c r="OPA33" s="103"/>
      <c r="OPB33" s="103"/>
      <c r="OPC33" s="103"/>
      <c r="OPD33" s="103"/>
      <c r="OPE33" s="103"/>
      <c r="OPF33" s="103"/>
      <c r="OPG33" s="103"/>
      <c r="OPH33" s="103"/>
      <c r="OPI33" s="103"/>
      <c r="OPJ33" s="103"/>
      <c r="OPK33" s="103"/>
      <c r="OPL33" s="103"/>
      <c r="OPM33" s="103"/>
      <c r="OPN33" s="103"/>
      <c r="OPO33" s="103"/>
      <c r="OPP33" s="103"/>
      <c r="OPQ33" s="103"/>
      <c r="OPR33" s="103"/>
      <c r="OPS33" s="103"/>
      <c r="OPT33" s="103"/>
      <c r="OPU33" s="103"/>
      <c r="OPV33" s="103"/>
      <c r="OPW33" s="103"/>
      <c r="OPX33" s="103"/>
      <c r="OPY33" s="103"/>
      <c r="OPZ33" s="103"/>
      <c r="OQA33" s="103"/>
      <c r="OQB33" s="103"/>
      <c r="OQC33" s="103"/>
      <c r="OQD33" s="103"/>
      <c r="OQE33" s="103"/>
      <c r="OQF33" s="103"/>
      <c r="OQG33" s="103"/>
      <c r="OQH33" s="103"/>
      <c r="OQI33" s="103"/>
      <c r="OQJ33" s="103"/>
      <c r="OQK33" s="103"/>
      <c r="OQL33" s="103"/>
      <c r="OQM33" s="103"/>
      <c r="OQN33" s="103"/>
      <c r="OQO33" s="103"/>
      <c r="OQP33" s="103"/>
      <c r="OQQ33" s="103"/>
      <c r="OQR33" s="103"/>
      <c r="OQS33" s="103"/>
      <c r="OQT33" s="103"/>
      <c r="OQU33" s="103"/>
      <c r="OQV33" s="103"/>
      <c r="OQW33" s="103"/>
      <c r="OQX33" s="103"/>
      <c r="OQY33" s="103"/>
      <c r="OQZ33" s="103"/>
      <c r="ORA33" s="103"/>
      <c r="ORB33" s="103"/>
      <c r="ORC33" s="103"/>
      <c r="ORD33" s="103"/>
      <c r="ORE33" s="103"/>
      <c r="ORF33" s="103"/>
      <c r="ORG33" s="103"/>
      <c r="ORH33" s="103"/>
      <c r="ORI33" s="103"/>
      <c r="ORJ33" s="103"/>
      <c r="ORK33" s="103"/>
      <c r="ORL33" s="103"/>
      <c r="ORM33" s="103"/>
      <c r="ORN33" s="103"/>
      <c r="ORO33" s="103"/>
      <c r="ORP33" s="103"/>
      <c r="ORQ33" s="103"/>
      <c r="ORR33" s="103"/>
      <c r="ORS33" s="103"/>
      <c r="ORT33" s="103"/>
      <c r="ORU33" s="103"/>
      <c r="ORV33" s="103"/>
      <c r="ORW33" s="103"/>
      <c r="ORX33" s="103"/>
      <c r="ORY33" s="103"/>
      <c r="ORZ33" s="103"/>
      <c r="OSA33" s="103"/>
      <c r="OSB33" s="103"/>
      <c r="OSC33" s="103"/>
      <c r="OSD33" s="103"/>
      <c r="OSE33" s="103"/>
      <c r="OSF33" s="103"/>
      <c r="OSG33" s="103"/>
      <c r="OSH33" s="103"/>
      <c r="OSI33" s="103"/>
      <c r="OSJ33" s="103"/>
      <c r="OSK33" s="103"/>
      <c r="OSL33" s="103"/>
      <c r="OSM33" s="103"/>
      <c r="OSN33" s="103"/>
      <c r="OSO33" s="103"/>
      <c r="OSP33" s="103"/>
      <c r="OSQ33" s="103"/>
      <c r="OSR33" s="103"/>
      <c r="OSS33" s="103"/>
      <c r="OST33" s="103"/>
      <c r="OSU33" s="103"/>
      <c r="OSV33" s="103"/>
      <c r="OSW33" s="103"/>
      <c r="OSX33" s="103"/>
      <c r="OSY33" s="103"/>
      <c r="OSZ33" s="103"/>
      <c r="OTA33" s="103"/>
      <c r="OTB33" s="103"/>
      <c r="OTC33" s="103"/>
      <c r="OTD33" s="103"/>
      <c r="OTE33" s="103"/>
      <c r="OTF33" s="103"/>
      <c r="OTG33" s="103"/>
      <c r="OTH33" s="103"/>
      <c r="OTI33" s="103"/>
      <c r="OTJ33" s="103"/>
      <c r="OTK33" s="103"/>
      <c r="OTL33" s="103"/>
      <c r="OTM33" s="103"/>
      <c r="OTN33" s="103"/>
      <c r="OTO33" s="103"/>
      <c r="OTP33" s="103"/>
      <c r="OTQ33" s="103"/>
      <c r="OTR33" s="103"/>
      <c r="OTS33" s="103"/>
      <c r="OTT33" s="103"/>
      <c r="OTU33" s="103"/>
      <c r="OTV33" s="103"/>
      <c r="OTW33" s="103"/>
      <c r="OTX33" s="103"/>
      <c r="OTY33" s="103"/>
      <c r="OTZ33" s="103"/>
      <c r="OUA33" s="103"/>
      <c r="OUB33" s="103"/>
      <c r="OUC33" s="103"/>
      <c r="OUD33" s="103"/>
      <c r="OUE33" s="103"/>
      <c r="OUF33" s="103"/>
      <c r="OUG33" s="103"/>
      <c r="OUH33" s="103"/>
      <c r="OUI33" s="103"/>
      <c r="OUJ33" s="103"/>
      <c r="OUK33" s="103"/>
      <c r="OUL33" s="103"/>
      <c r="OUM33" s="103"/>
      <c r="OUN33" s="103"/>
      <c r="OUO33" s="103"/>
      <c r="OUP33" s="103"/>
      <c r="OUQ33" s="103"/>
      <c r="OUR33" s="103"/>
      <c r="OUS33" s="103"/>
      <c r="OUT33" s="103"/>
      <c r="OUU33" s="103"/>
      <c r="OUV33" s="103"/>
      <c r="OUW33" s="103"/>
      <c r="OUX33" s="103"/>
      <c r="OUY33" s="103"/>
      <c r="OUZ33" s="103"/>
      <c r="OVA33" s="103"/>
      <c r="OVB33" s="103"/>
      <c r="OVC33" s="103"/>
      <c r="OVD33" s="103"/>
      <c r="OVE33" s="103"/>
      <c r="OVF33" s="103"/>
      <c r="OVG33" s="103"/>
      <c r="OVH33" s="103"/>
      <c r="OVI33" s="103"/>
      <c r="OVJ33" s="103"/>
      <c r="OVK33" s="103"/>
      <c r="OVL33" s="103"/>
      <c r="OVM33" s="103"/>
      <c r="OVN33" s="103"/>
      <c r="OVO33" s="103"/>
      <c r="OVP33" s="103"/>
      <c r="OVQ33" s="103"/>
      <c r="OVR33" s="103"/>
      <c r="OVS33" s="103"/>
      <c r="OVT33" s="103"/>
      <c r="OVU33" s="103"/>
      <c r="OVV33" s="103"/>
      <c r="OVW33" s="103"/>
      <c r="OVX33" s="103"/>
      <c r="OVY33" s="103"/>
      <c r="OVZ33" s="103"/>
      <c r="OWA33" s="103"/>
      <c r="OWB33" s="103"/>
      <c r="OWC33" s="103"/>
      <c r="OWD33" s="103"/>
      <c r="OWE33" s="103"/>
      <c r="OWF33" s="103"/>
      <c r="OWG33" s="103"/>
      <c r="OWH33" s="103"/>
      <c r="OWI33" s="103"/>
      <c r="OWJ33" s="103"/>
      <c r="OWK33" s="103"/>
      <c r="OWL33" s="103"/>
      <c r="OWM33" s="103"/>
      <c r="OWN33" s="103"/>
      <c r="OWO33" s="103"/>
      <c r="OWP33" s="103"/>
      <c r="OWQ33" s="103"/>
      <c r="OWR33" s="103"/>
      <c r="OWS33" s="103"/>
      <c r="OWT33" s="103"/>
      <c r="OWU33" s="103"/>
      <c r="OWV33" s="103"/>
      <c r="OWW33" s="103"/>
      <c r="OWX33" s="103"/>
      <c r="OWY33" s="103"/>
      <c r="OWZ33" s="103"/>
      <c r="OXA33" s="103"/>
      <c r="OXB33" s="103"/>
      <c r="OXC33" s="103"/>
      <c r="OXD33" s="103"/>
      <c r="OXE33" s="103"/>
      <c r="OXF33" s="103"/>
      <c r="OXG33" s="103"/>
      <c r="OXH33" s="103"/>
      <c r="OXI33" s="103"/>
      <c r="OXJ33" s="103"/>
      <c r="OXK33" s="103"/>
      <c r="OXL33" s="103"/>
      <c r="OXM33" s="103"/>
      <c r="OXN33" s="103"/>
      <c r="OXO33" s="103"/>
      <c r="OXP33" s="103"/>
      <c r="OXQ33" s="103"/>
      <c r="OXR33" s="103"/>
      <c r="OXS33" s="103"/>
      <c r="OXT33" s="103"/>
      <c r="OXU33" s="103"/>
      <c r="OXV33" s="103"/>
      <c r="OXW33" s="103"/>
      <c r="OXX33" s="103"/>
      <c r="OXY33" s="103"/>
      <c r="OXZ33" s="103"/>
      <c r="OYA33" s="103"/>
      <c r="OYB33" s="103"/>
      <c r="OYC33" s="103"/>
      <c r="OYD33" s="103"/>
      <c r="OYE33" s="103"/>
      <c r="OYF33" s="103"/>
      <c r="OYG33" s="103"/>
      <c r="OYH33" s="103"/>
      <c r="OYI33" s="103"/>
      <c r="OYJ33" s="103"/>
      <c r="OYK33" s="103"/>
      <c r="OYL33" s="103"/>
      <c r="OYM33" s="103"/>
      <c r="OYN33" s="103"/>
      <c r="OYO33" s="103"/>
      <c r="OYP33" s="103"/>
      <c r="OYQ33" s="103"/>
      <c r="OYR33" s="103"/>
      <c r="OYS33" s="103"/>
      <c r="OYT33" s="103"/>
      <c r="OYU33" s="103"/>
      <c r="OYV33" s="103"/>
      <c r="OYW33" s="103"/>
      <c r="OYX33" s="103"/>
      <c r="OYY33" s="103"/>
      <c r="OYZ33" s="103"/>
      <c r="OZA33" s="103"/>
      <c r="OZB33" s="103"/>
      <c r="OZC33" s="103"/>
      <c r="OZD33" s="103"/>
      <c r="OZE33" s="103"/>
      <c r="OZF33" s="103"/>
      <c r="OZG33" s="103"/>
      <c r="OZH33" s="103"/>
      <c r="OZI33" s="103"/>
      <c r="OZJ33" s="103"/>
      <c r="OZK33" s="103"/>
      <c r="OZL33" s="103"/>
      <c r="OZM33" s="103"/>
      <c r="OZN33" s="103"/>
      <c r="OZO33" s="103"/>
      <c r="OZP33" s="103"/>
      <c r="OZQ33" s="103"/>
      <c r="OZR33" s="103"/>
      <c r="OZS33" s="103"/>
      <c r="OZT33" s="103"/>
      <c r="OZU33" s="103"/>
      <c r="OZV33" s="103"/>
      <c r="OZW33" s="103"/>
      <c r="OZX33" s="103"/>
      <c r="OZY33" s="103"/>
      <c r="OZZ33" s="103"/>
      <c r="PAA33" s="103"/>
      <c r="PAB33" s="103"/>
      <c r="PAC33" s="103"/>
      <c r="PAD33" s="103"/>
      <c r="PAE33" s="103"/>
      <c r="PAF33" s="103"/>
      <c r="PAG33" s="103"/>
      <c r="PAH33" s="103"/>
      <c r="PAI33" s="103"/>
      <c r="PAJ33" s="103"/>
      <c r="PAK33" s="103"/>
      <c r="PAL33" s="103"/>
      <c r="PAM33" s="103"/>
      <c r="PAN33" s="103"/>
      <c r="PAO33" s="103"/>
      <c r="PAP33" s="103"/>
      <c r="PAQ33" s="103"/>
      <c r="PAR33" s="103"/>
      <c r="PAS33" s="103"/>
      <c r="PAT33" s="103"/>
      <c r="PAU33" s="103"/>
      <c r="PAV33" s="103"/>
      <c r="PAW33" s="103"/>
      <c r="PAX33" s="103"/>
      <c r="PAY33" s="103"/>
      <c r="PAZ33" s="103"/>
      <c r="PBA33" s="103"/>
      <c r="PBB33" s="103"/>
      <c r="PBC33" s="103"/>
      <c r="PBD33" s="103"/>
      <c r="PBE33" s="103"/>
      <c r="PBF33" s="103"/>
      <c r="PBG33" s="103"/>
      <c r="PBH33" s="103"/>
      <c r="PBI33" s="103"/>
      <c r="PBJ33" s="103"/>
      <c r="PBK33" s="103"/>
      <c r="PBL33" s="103"/>
      <c r="PBM33" s="103"/>
      <c r="PBN33" s="103"/>
      <c r="PBO33" s="103"/>
      <c r="PBP33" s="103"/>
      <c r="PBQ33" s="103"/>
      <c r="PBR33" s="103"/>
      <c r="PBS33" s="103"/>
      <c r="PBT33" s="103"/>
      <c r="PBU33" s="103"/>
      <c r="PBV33" s="103"/>
      <c r="PBW33" s="103"/>
      <c r="PBX33" s="103"/>
      <c r="PBY33" s="103"/>
      <c r="PBZ33" s="103"/>
      <c r="PCA33" s="103"/>
      <c r="PCB33" s="103"/>
      <c r="PCC33" s="103"/>
      <c r="PCD33" s="103"/>
      <c r="PCE33" s="103"/>
      <c r="PCF33" s="103"/>
      <c r="PCG33" s="103"/>
      <c r="PCH33" s="103"/>
      <c r="PCI33" s="103"/>
      <c r="PCJ33" s="103"/>
      <c r="PCK33" s="103"/>
      <c r="PCL33" s="103"/>
      <c r="PCM33" s="103"/>
      <c r="PCN33" s="103"/>
      <c r="PCO33" s="103"/>
      <c r="PCP33" s="103"/>
      <c r="PCQ33" s="103"/>
      <c r="PCR33" s="103"/>
      <c r="PCS33" s="103"/>
      <c r="PCT33" s="103"/>
      <c r="PCU33" s="103"/>
      <c r="PCV33" s="103"/>
      <c r="PCW33" s="103"/>
      <c r="PCX33" s="103"/>
      <c r="PCY33" s="103"/>
      <c r="PCZ33" s="103"/>
      <c r="PDA33" s="103"/>
      <c r="PDB33" s="103"/>
      <c r="PDC33" s="103"/>
      <c r="PDD33" s="103"/>
      <c r="PDE33" s="103"/>
      <c r="PDF33" s="103"/>
      <c r="PDG33" s="103"/>
      <c r="PDH33" s="103"/>
      <c r="PDI33" s="103"/>
      <c r="PDJ33" s="103"/>
      <c r="PDK33" s="103"/>
      <c r="PDL33" s="103"/>
      <c r="PDM33" s="103"/>
      <c r="PDN33" s="103"/>
      <c r="PDO33" s="103"/>
      <c r="PDP33" s="103"/>
      <c r="PDQ33" s="103"/>
      <c r="PDR33" s="103"/>
      <c r="PDS33" s="103"/>
      <c r="PDT33" s="103"/>
      <c r="PDU33" s="103"/>
      <c r="PDV33" s="103"/>
      <c r="PDW33" s="103"/>
      <c r="PDX33" s="103"/>
      <c r="PDY33" s="103"/>
      <c r="PDZ33" s="103"/>
      <c r="PEA33" s="103"/>
      <c r="PEB33" s="103"/>
      <c r="PEC33" s="103"/>
      <c r="PED33" s="103"/>
      <c r="PEE33" s="103"/>
      <c r="PEF33" s="103"/>
      <c r="PEG33" s="103"/>
      <c r="PEH33" s="103"/>
      <c r="PEI33" s="103"/>
      <c r="PEJ33" s="103"/>
      <c r="PEK33" s="103"/>
      <c r="PEL33" s="103"/>
      <c r="PEM33" s="103"/>
      <c r="PEN33" s="103"/>
      <c r="PEO33" s="103"/>
      <c r="PEP33" s="103"/>
      <c r="PEQ33" s="103"/>
      <c r="PER33" s="103"/>
      <c r="PES33" s="103"/>
      <c r="PET33" s="103"/>
      <c r="PEU33" s="103"/>
      <c r="PEV33" s="103"/>
      <c r="PEW33" s="103"/>
      <c r="PEX33" s="103"/>
      <c r="PEY33" s="103"/>
      <c r="PEZ33" s="103"/>
      <c r="PFA33" s="103"/>
      <c r="PFB33" s="103"/>
      <c r="PFC33" s="103"/>
      <c r="PFD33" s="103"/>
      <c r="PFE33" s="103"/>
      <c r="PFF33" s="103"/>
      <c r="PFG33" s="103"/>
      <c r="PFH33" s="103"/>
      <c r="PFI33" s="103"/>
      <c r="PFJ33" s="103"/>
      <c r="PFK33" s="103"/>
      <c r="PFL33" s="103"/>
      <c r="PFM33" s="103"/>
      <c r="PFN33" s="103"/>
      <c r="PFO33" s="103"/>
      <c r="PFP33" s="103"/>
      <c r="PFQ33" s="103"/>
      <c r="PFR33" s="103"/>
      <c r="PFS33" s="103"/>
      <c r="PFT33" s="103"/>
      <c r="PFU33" s="103"/>
      <c r="PFV33" s="103"/>
      <c r="PFW33" s="103"/>
      <c r="PFX33" s="103"/>
      <c r="PFY33" s="103"/>
      <c r="PFZ33" s="103"/>
      <c r="PGA33" s="103"/>
      <c r="PGB33" s="103"/>
      <c r="PGC33" s="103"/>
      <c r="PGD33" s="103"/>
      <c r="PGE33" s="103"/>
      <c r="PGF33" s="103"/>
      <c r="PGG33" s="103"/>
      <c r="PGH33" s="103"/>
      <c r="PGI33" s="103"/>
      <c r="PGJ33" s="103"/>
      <c r="PGK33" s="103"/>
      <c r="PGL33" s="103"/>
      <c r="PGM33" s="103"/>
      <c r="PGN33" s="103"/>
      <c r="PGO33" s="103"/>
      <c r="PGP33" s="103"/>
      <c r="PGQ33" s="103"/>
      <c r="PGR33" s="103"/>
      <c r="PGS33" s="103"/>
      <c r="PGT33" s="103"/>
      <c r="PGU33" s="103"/>
      <c r="PGV33" s="103"/>
      <c r="PGW33" s="103"/>
      <c r="PGX33" s="103"/>
      <c r="PGY33" s="103"/>
      <c r="PGZ33" s="103"/>
      <c r="PHA33" s="103"/>
      <c r="PHB33" s="103"/>
      <c r="PHC33" s="103"/>
      <c r="PHD33" s="103"/>
      <c r="PHE33" s="103"/>
      <c r="PHF33" s="103"/>
      <c r="PHG33" s="103"/>
      <c r="PHH33" s="103"/>
      <c r="PHI33" s="103"/>
      <c r="PHJ33" s="103"/>
      <c r="PHK33" s="103"/>
      <c r="PHL33" s="103"/>
      <c r="PHM33" s="103"/>
      <c r="PHN33" s="103"/>
      <c r="PHO33" s="103"/>
      <c r="PHP33" s="103"/>
      <c r="PHQ33" s="103"/>
      <c r="PHR33" s="103"/>
      <c r="PHS33" s="103"/>
      <c r="PHT33" s="103"/>
      <c r="PHU33" s="103"/>
      <c r="PHV33" s="103"/>
      <c r="PHW33" s="103"/>
      <c r="PHX33" s="103"/>
      <c r="PHY33" s="103"/>
      <c r="PHZ33" s="103"/>
      <c r="PIA33" s="103"/>
      <c r="PIB33" s="103"/>
      <c r="PIC33" s="103"/>
      <c r="PID33" s="103"/>
      <c r="PIE33" s="103"/>
      <c r="PIF33" s="103"/>
      <c r="PIG33" s="103"/>
      <c r="PIH33" s="103"/>
      <c r="PII33" s="103"/>
      <c r="PIJ33" s="103"/>
      <c r="PIK33" s="103"/>
      <c r="PIL33" s="103"/>
      <c r="PIM33" s="103"/>
      <c r="PIN33" s="103"/>
      <c r="PIO33" s="103"/>
      <c r="PIP33" s="103"/>
      <c r="PIQ33" s="103"/>
      <c r="PIR33" s="103"/>
      <c r="PIS33" s="103"/>
      <c r="PIT33" s="103"/>
      <c r="PIU33" s="103"/>
      <c r="PIV33" s="103"/>
      <c r="PIW33" s="103"/>
      <c r="PIX33" s="103"/>
      <c r="PIY33" s="103"/>
      <c r="PIZ33" s="103"/>
      <c r="PJA33" s="103"/>
      <c r="PJB33" s="103"/>
      <c r="PJC33" s="103"/>
      <c r="PJD33" s="103"/>
      <c r="PJE33" s="103"/>
      <c r="PJF33" s="103"/>
      <c r="PJG33" s="103"/>
      <c r="PJH33" s="103"/>
      <c r="PJI33" s="103"/>
      <c r="PJJ33" s="103"/>
      <c r="PJK33" s="103"/>
      <c r="PJL33" s="103"/>
      <c r="PJM33" s="103"/>
      <c r="PJN33" s="103"/>
      <c r="PJO33" s="103"/>
      <c r="PJP33" s="103"/>
      <c r="PJQ33" s="103"/>
      <c r="PJR33" s="103"/>
      <c r="PJS33" s="103"/>
      <c r="PJT33" s="103"/>
      <c r="PJU33" s="103"/>
      <c r="PJV33" s="103"/>
      <c r="PJW33" s="103"/>
      <c r="PJX33" s="103"/>
      <c r="PJY33" s="103"/>
      <c r="PJZ33" s="103"/>
      <c r="PKA33" s="103"/>
      <c r="PKB33" s="103"/>
      <c r="PKC33" s="103"/>
      <c r="PKD33" s="103"/>
      <c r="PKE33" s="103"/>
      <c r="PKF33" s="103"/>
      <c r="PKG33" s="103"/>
      <c r="PKH33" s="103"/>
      <c r="PKI33" s="103"/>
      <c r="PKJ33" s="103"/>
      <c r="PKK33" s="103"/>
      <c r="PKL33" s="103"/>
      <c r="PKM33" s="103"/>
      <c r="PKN33" s="103"/>
      <c r="PKO33" s="103"/>
      <c r="PKP33" s="103"/>
      <c r="PKQ33" s="103"/>
      <c r="PKR33" s="103"/>
      <c r="PKS33" s="103"/>
      <c r="PKT33" s="103"/>
      <c r="PKU33" s="103"/>
      <c r="PKV33" s="103"/>
      <c r="PKW33" s="103"/>
      <c r="PKX33" s="103"/>
      <c r="PKY33" s="103"/>
      <c r="PKZ33" s="103"/>
      <c r="PLA33" s="103"/>
      <c r="PLB33" s="103"/>
      <c r="PLC33" s="103"/>
      <c r="PLD33" s="103"/>
      <c r="PLE33" s="103"/>
      <c r="PLF33" s="103"/>
      <c r="PLG33" s="103"/>
      <c r="PLH33" s="103"/>
      <c r="PLI33" s="103"/>
      <c r="PLJ33" s="103"/>
      <c r="PLK33" s="103"/>
      <c r="PLL33" s="103"/>
      <c r="PLM33" s="103"/>
      <c r="PLN33" s="103"/>
      <c r="PLO33" s="103"/>
      <c r="PLP33" s="103"/>
      <c r="PLQ33" s="103"/>
      <c r="PLR33" s="103"/>
      <c r="PLS33" s="103"/>
      <c r="PLT33" s="103"/>
      <c r="PLU33" s="103"/>
      <c r="PLV33" s="103"/>
      <c r="PLW33" s="103"/>
      <c r="PLX33" s="103"/>
      <c r="PLY33" s="103"/>
      <c r="PLZ33" s="103"/>
      <c r="PMA33" s="103"/>
      <c r="PMB33" s="103"/>
      <c r="PMC33" s="103"/>
      <c r="PMD33" s="103"/>
      <c r="PME33" s="103"/>
      <c r="PMF33" s="103"/>
      <c r="PMG33" s="103"/>
      <c r="PMH33" s="103"/>
      <c r="PMI33" s="103"/>
      <c r="PMJ33" s="103"/>
      <c r="PMK33" s="103"/>
      <c r="PML33" s="103"/>
      <c r="PMM33" s="103"/>
      <c r="PMN33" s="103"/>
      <c r="PMO33" s="103"/>
      <c r="PMP33" s="103"/>
      <c r="PMQ33" s="103"/>
      <c r="PMR33" s="103"/>
      <c r="PMS33" s="103"/>
      <c r="PMT33" s="103"/>
      <c r="PMU33" s="103"/>
      <c r="PMV33" s="103"/>
      <c r="PMW33" s="103"/>
      <c r="PMX33" s="103"/>
      <c r="PMY33" s="103"/>
      <c r="PMZ33" s="103"/>
      <c r="PNA33" s="103"/>
      <c r="PNB33" s="103"/>
      <c r="PNC33" s="103"/>
      <c r="PND33" s="103"/>
      <c r="PNE33" s="103"/>
      <c r="PNF33" s="103"/>
      <c r="PNG33" s="103"/>
      <c r="PNH33" s="103"/>
      <c r="PNI33" s="103"/>
      <c r="PNJ33" s="103"/>
      <c r="PNK33" s="103"/>
      <c r="PNL33" s="103"/>
      <c r="PNM33" s="103"/>
      <c r="PNN33" s="103"/>
      <c r="PNO33" s="103"/>
      <c r="PNP33" s="103"/>
      <c r="PNQ33" s="103"/>
      <c r="PNR33" s="103"/>
      <c r="PNS33" s="103"/>
      <c r="PNT33" s="103"/>
      <c r="PNU33" s="103"/>
      <c r="PNV33" s="103"/>
      <c r="PNW33" s="103"/>
      <c r="PNX33" s="103"/>
      <c r="PNY33" s="103"/>
      <c r="PNZ33" s="103"/>
      <c r="POA33" s="103"/>
      <c r="POB33" s="103"/>
      <c r="POC33" s="103"/>
      <c r="POD33" s="103"/>
      <c r="POE33" s="103"/>
      <c r="POF33" s="103"/>
      <c r="POG33" s="103"/>
      <c r="POH33" s="103"/>
      <c r="POI33" s="103"/>
      <c r="POJ33" s="103"/>
      <c r="POK33" s="103"/>
      <c r="POL33" s="103"/>
      <c r="POM33" s="103"/>
      <c r="PON33" s="103"/>
      <c r="POO33" s="103"/>
      <c r="POP33" s="103"/>
      <c r="POQ33" s="103"/>
      <c r="POR33" s="103"/>
      <c r="POS33" s="103"/>
      <c r="POT33" s="103"/>
      <c r="POU33" s="103"/>
      <c r="POV33" s="103"/>
      <c r="POW33" s="103"/>
      <c r="POX33" s="103"/>
      <c r="POY33" s="103"/>
      <c r="POZ33" s="103"/>
      <c r="PPA33" s="103"/>
      <c r="PPB33" s="103"/>
      <c r="PPC33" s="103"/>
      <c r="PPD33" s="103"/>
      <c r="PPE33" s="103"/>
      <c r="PPF33" s="103"/>
      <c r="PPG33" s="103"/>
      <c r="PPH33" s="103"/>
      <c r="PPI33" s="103"/>
      <c r="PPJ33" s="103"/>
      <c r="PPK33" s="103"/>
      <c r="PPL33" s="103"/>
      <c r="PPM33" s="103"/>
      <c r="PPN33" s="103"/>
      <c r="PPO33" s="103"/>
      <c r="PPP33" s="103"/>
      <c r="PPQ33" s="103"/>
      <c r="PPR33" s="103"/>
      <c r="PPS33" s="103"/>
      <c r="PPT33" s="103"/>
      <c r="PPU33" s="103"/>
      <c r="PPV33" s="103"/>
      <c r="PPW33" s="103"/>
      <c r="PPX33" s="103"/>
      <c r="PPY33" s="103"/>
      <c r="PPZ33" s="103"/>
      <c r="PQA33" s="103"/>
      <c r="PQB33" s="103"/>
      <c r="PQC33" s="103"/>
      <c r="PQD33" s="103"/>
      <c r="PQE33" s="103"/>
      <c r="PQF33" s="103"/>
      <c r="PQG33" s="103"/>
      <c r="PQH33" s="103"/>
      <c r="PQI33" s="103"/>
      <c r="PQJ33" s="103"/>
      <c r="PQK33" s="103"/>
      <c r="PQL33" s="103"/>
      <c r="PQM33" s="103"/>
      <c r="PQN33" s="103"/>
      <c r="PQO33" s="103"/>
      <c r="PQP33" s="103"/>
      <c r="PQQ33" s="103"/>
      <c r="PQR33" s="103"/>
      <c r="PQS33" s="103"/>
      <c r="PQT33" s="103"/>
      <c r="PQU33" s="103"/>
      <c r="PQV33" s="103"/>
      <c r="PQW33" s="103"/>
      <c r="PQX33" s="103"/>
      <c r="PQY33" s="103"/>
      <c r="PQZ33" s="103"/>
      <c r="PRA33" s="103"/>
      <c r="PRB33" s="103"/>
      <c r="PRC33" s="103"/>
      <c r="PRD33" s="103"/>
      <c r="PRE33" s="103"/>
      <c r="PRF33" s="103"/>
      <c r="PRG33" s="103"/>
      <c r="PRH33" s="103"/>
      <c r="PRI33" s="103"/>
      <c r="PRJ33" s="103"/>
      <c r="PRK33" s="103"/>
      <c r="PRL33" s="103"/>
      <c r="PRM33" s="103"/>
      <c r="PRN33" s="103"/>
      <c r="PRO33" s="103"/>
      <c r="PRP33" s="103"/>
      <c r="PRQ33" s="103"/>
      <c r="PRR33" s="103"/>
      <c r="PRS33" s="103"/>
      <c r="PRT33" s="103"/>
      <c r="PRU33" s="103"/>
      <c r="PRV33" s="103"/>
      <c r="PRW33" s="103"/>
      <c r="PRX33" s="103"/>
      <c r="PRY33" s="103"/>
      <c r="PRZ33" s="103"/>
      <c r="PSA33" s="103"/>
      <c r="PSB33" s="103"/>
      <c r="PSC33" s="103"/>
      <c r="PSD33" s="103"/>
      <c r="PSE33" s="103"/>
      <c r="PSF33" s="103"/>
      <c r="PSG33" s="103"/>
      <c r="PSH33" s="103"/>
      <c r="PSI33" s="103"/>
      <c r="PSJ33" s="103"/>
      <c r="PSK33" s="103"/>
      <c r="PSL33" s="103"/>
      <c r="PSM33" s="103"/>
      <c r="PSN33" s="103"/>
      <c r="PSO33" s="103"/>
      <c r="PSP33" s="103"/>
      <c r="PSQ33" s="103"/>
      <c r="PSR33" s="103"/>
      <c r="PSS33" s="103"/>
      <c r="PST33" s="103"/>
      <c r="PSU33" s="103"/>
      <c r="PSV33" s="103"/>
      <c r="PSW33" s="103"/>
      <c r="PSX33" s="103"/>
      <c r="PSY33" s="103"/>
      <c r="PSZ33" s="103"/>
      <c r="PTA33" s="103"/>
      <c r="PTB33" s="103"/>
      <c r="PTC33" s="103"/>
      <c r="PTD33" s="103"/>
      <c r="PTE33" s="103"/>
      <c r="PTF33" s="103"/>
      <c r="PTG33" s="103"/>
      <c r="PTH33" s="103"/>
      <c r="PTI33" s="103"/>
      <c r="PTJ33" s="103"/>
      <c r="PTK33" s="103"/>
      <c r="PTL33" s="103"/>
      <c r="PTM33" s="103"/>
      <c r="PTN33" s="103"/>
      <c r="PTO33" s="103"/>
      <c r="PTP33" s="103"/>
      <c r="PTQ33" s="103"/>
      <c r="PTR33" s="103"/>
      <c r="PTS33" s="103"/>
      <c r="PTT33" s="103"/>
      <c r="PTU33" s="103"/>
      <c r="PTV33" s="103"/>
      <c r="PTW33" s="103"/>
      <c r="PTX33" s="103"/>
      <c r="PTY33" s="103"/>
      <c r="PTZ33" s="103"/>
      <c r="PUA33" s="103"/>
      <c r="PUB33" s="103"/>
      <c r="PUC33" s="103"/>
      <c r="PUD33" s="103"/>
      <c r="PUE33" s="103"/>
      <c r="PUF33" s="103"/>
      <c r="PUG33" s="103"/>
      <c r="PUH33" s="103"/>
      <c r="PUI33" s="103"/>
      <c r="PUJ33" s="103"/>
      <c r="PUK33" s="103"/>
      <c r="PUL33" s="103"/>
      <c r="PUM33" s="103"/>
      <c r="PUN33" s="103"/>
      <c r="PUO33" s="103"/>
      <c r="PUP33" s="103"/>
      <c r="PUQ33" s="103"/>
      <c r="PUR33" s="103"/>
      <c r="PUS33" s="103"/>
      <c r="PUT33" s="103"/>
      <c r="PUU33" s="103"/>
      <c r="PUV33" s="103"/>
      <c r="PUW33" s="103"/>
      <c r="PUX33" s="103"/>
      <c r="PUY33" s="103"/>
      <c r="PUZ33" s="103"/>
      <c r="PVA33" s="103"/>
      <c r="PVB33" s="103"/>
      <c r="PVC33" s="103"/>
      <c r="PVD33" s="103"/>
      <c r="PVE33" s="103"/>
      <c r="PVF33" s="103"/>
      <c r="PVG33" s="103"/>
      <c r="PVH33" s="103"/>
      <c r="PVI33" s="103"/>
      <c r="PVJ33" s="103"/>
      <c r="PVK33" s="103"/>
      <c r="PVL33" s="103"/>
      <c r="PVM33" s="103"/>
      <c r="PVN33" s="103"/>
      <c r="PVO33" s="103"/>
      <c r="PVP33" s="103"/>
      <c r="PVQ33" s="103"/>
      <c r="PVR33" s="103"/>
      <c r="PVS33" s="103"/>
      <c r="PVT33" s="103"/>
      <c r="PVU33" s="103"/>
      <c r="PVV33" s="103"/>
      <c r="PVW33" s="103"/>
      <c r="PVX33" s="103"/>
      <c r="PVY33" s="103"/>
      <c r="PVZ33" s="103"/>
      <c r="PWA33" s="103"/>
      <c r="PWB33" s="103"/>
      <c r="PWC33" s="103"/>
      <c r="PWD33" s="103"/>
      <c r="PWE33" s="103"/>
      <c r="PWF33" s="103"/>
      <c r="PWG33" s="103"/>
      <c r="PWH33" s="103"/>
      <c r="PWI33" s="103"/>
      <c r="PWJ33" s="103"/>
      <c r="PWK33" s="103"/>
      <c r="PWL33" s="103"/>
      <c r="PWM33" s="103"/>
      <c r="PWN33" s="103"/>
      <c r="PWO33" s="103"/>
      <c r="PWP33" s="103"/>
      <c r="PWQ33" s="103"/>
      <c r="PWR33" s="103"/>
      <c r="PWS33" s="103"/>
      <c r="PWT33" s="103"/>
      <c r="PWU33" s="103"/>
      <c r="PWV33" s="103"/>
      <c r="PWW33" s="103"/>
      <c r="PWX33" s="103"/>
      <c r="PWY33" s="103"/>
      <c r="PWZ33" s="103"/>
      <c r="PXA33" s="103"/>
      <c r="PXB33" s="103"/>
      <c r="PXC33" s="103"/>
      <c r="PXD33" s="103"/>
      <c r="PXE33" s="103"/>
      <c r="PXF33" s="103"/>
      <c r="PXG33" s="103"/>
      <c r="PXH33" s="103"/>
      <c r="PXI33" s="103"/>
      <c r="PXJ33" s="103"/>
      <c r="PXK33" s="103"/>
      <c r="PXL33" s="103"/>
      <c r="PXM33" s="103"/>
      <c r="PXN33" s="103"/>
      <c r="PXO33" s="103"/>
      <c r="PXP33" s="103"/>
      <c r="PXQ33" s="103"/>
      <c r="PXR33" s="103"/>
      <c r="PXS33" s="103"/>
      <c r="PXT33" s="103"/>
      <c r="PXU33" s="103"/>
      <c r="PXV33" s="103"/>
      <c r="PXW33" s="103"/>
      <c r="PXX33" s="103"/>
      <c r="PXY33" s="103"/>
      <c r="PXZ33" s="103"/>
      <c r="PYA33" s="103"/>
      <c r="PYB33" s="103"/>
      <c r="PYC33" s="103"/>
      <c r="PYD33" s="103"/>
      <c r="PYE33" s="103"/>
      <c r="PYF33" s="103"/>
      <c r="PYG33" s="103"/>
      <c r="PYH33" s="103"/>
      <c r="PYI33" s="103"/>
      <c r="PYJ33" s="103"/>
      <c r="PYK33" s="103"/>
      <c r="PYL33" s="103"/>
      <c r="PYM33" s="103"/>
      <c r="PYN33" s="103"/>
      <c r="PYO33" s="103"/>
      <c r="PYP33" s="103"/>
      <c r="PYQ33" s="103"/>
      <c r="PYR33" s="103"/>
      <c r="PYS33" s="103"/>
      <c r="PYT33" s="103"/>
      <c r="PYU33" s="103"/>
      <c r="PYV33" s="103"/>
      <c r="PYW33" s="103"/>
      <c r="PYX33" s="103"/>
      <c r="PYY33" s="103"/>
      <c r="PYZ33" s="103"/>
      <c r="PZA33" s="103"/>
      <c r="PZB33" s="103"/>
      <c r="PZC33" s="103"/>
      <c r="PZD33" s="103"/>
      <c r="PZE33" s="103"/>
      <c r="PZF33" s="103"/>
      <c r="PZG33" s="103"/>
      <c r="PZH33" s="103"/>
      <c r="PZI33" s="103"/>
      <c r="PZJ33" s="103"/>
      <c r="PZK33" s="103"/>
      <c r="PZL33" s="103"/>
      <c r="PZM33" s="103"/>
      <c r="PZN33" s="103"/>
      <c r="PZO33" s="103"/>
      <c r="PZP33" s="103"/>
      <c r="PZQ33" s="103"/>
      <c r="PZR33" s="103"/>
      <c r="PZS33" s="103"/>
      <c r="PZT33" s="103"/>
      <c r="PZU33" s="103"/>
      <c r="PZV33" s="103"/>
      <c r="PZW33" s="103"/>
      <c r="PZX33" s="103"/>
      <c r="PZY33" s="103"/>
      <c r="PZZ33" s="103"/>
      <c r="QAA33" s="103"/>
      <c r="QAB33" s="103"/>
      <c r="QAC33" s="103"/>
      <c r="QAD33" s="103"/>
      <c r="QAE33" s="103"/>
      <c r="QAF33" s="103"/>
      <c r="QAG33" s="103"/>
      <c r="QAH33" s="103"/>
      <c r="QAI33" s="103"/>
      <c r="QAJ33" s="103"/>
      <c r="QAK33" s="103"/>
      <c r="QAL33" s="103"/>
      <c r="QAM33" s="103"/>
      <c r="QAN33" s="103"/>
      <c r="QAO33" s="103"/>
      <c r="QAP33" s="103"/>
      <c r="QAQ33" s="103"/>
      <c r="QAR33" s="103"/>
      <c r="QAS33" s="103"/>
      <c r="QAT33" s="103"/>
      <c r="QAU33" s="103"/>
      <c r="QAV33" s="103"/>
      <c r="QAW33" s="103"/>
      <c r="QAX33" s="103"/>
      <c r="QAY33" s="103"/>
      <c r="QAZ33" s="103"/>
      <c r="QBA33" s="103"/>
      <c r="QBB33" s="103"/>
      <c r="QBC33" s="103"/>
      <c r="QBD33" s="103"/>
      <c r="QBE33" s="103"/>
      <c r="QBF33" s="103"/>
      <c r="QBG33" s="103"/>
      <c r="QBH33" s="103"/>
      <c r="QBI33" s="103"/>
      <c r="QBJ33" s="103"/>
      <c r="QBK33" s="103"/>
      <c r="QBL33" s="103"/>
      <c r="QBM33" s="103"/>
      <c r="QBN33" s="103"/>
      <c r="QBO33" s="103"/>
      <c r="QBP33" s="103"/>
      <c r="QBQ33" s="103"/>
      <c r="QBR33" s="103"/>
      <c r="QBS33" s="103"/>
      <c r="QBT33" s="103"/>
      <c r="QBU33" s="103"/>
      <c r="QBV33" s="103"/>
      <c r="QBW33" s="103"/>
      <c r="QBX33" s="103"/>
      <c r="QBY33" s="103"/>
      <c r="QBZ33" s="103"/>
      <c r="QCA33" s="103"/>
      <c r="QCB33" s="103"/>
      <c r="QCC33" s="103"/>
      <c r="QCD33" s="103"/>
      <c r="QCE33" s="103"/>
      <c r="QCF33" s="103"/>
      <c r="QCG33" s="103"/>
      <c r="QCH33" s="103"/>
      <c r="QCI33" s="103"/>
      <c r="QCJ33" s="103"/>
      <c r="QCK33" s="103"/>
      <c r="QCL33" s="103"/>
      <c r="QCM33" s="103"/>
      <c r="QCN33" s="103"/>
      <c r="QCO33" s="103"/>
      <c r="QCP33" s="103"/>
      <c r="QCQ33" s="103"/>
      <c r="QCR33" s="103"/>
      <c r="QCS33" s="103"/>
      <c r="QCT33" s="103"/>
      <c r="QCU33" s="103"/>
      <c r="QCV33" s="103"/>
      <c r="QCW33" s="103"/>
      <c r="QCX33" s="103"/>
      <c r="QCY33" s="103"/>
      <c r="QCZ33" s="103"/>
      <c r="QDA33" s="103"/>
      <c r="QDB33" s="103"/>
      <c r="QDC33" s="103"/>
      <c r="QDD33" s="103"/>
      <c r="QDE33" s="103"/>
      <c r="QDF33" s="103"/>
      <c r="QDG33" s="103"/>
      <c r="QDH33" s="103"/>
      <c r="QDI33" s="103"/>
      <c r="QDJ33" s="103"/>
      <c r="QDK33" s="103"/>
      <c r="QDL33" s="103"/>
      <c r="QDM33" s="103"/>
      <c r="QDN33" s="103"/>
      <c r="QDO33" s="103"/>
      <c r="QDP33" s="103"/>
      <c r="QDQ33" s="103"/>
      <c r="QDR33" s="103"/>
      <c r="QDS33" s="103"/>
      <c r="QDT33" s="103"/>
      <c r="QDU33" s="103"/>
      <c r="QDV33" s="103"/>
      <c r="QDW33" s="103"/>
      <c r="QDX33" s="103"/>
      <c r="QDY33" s="103"/>
      <c r="QDZ33" s="103"/>
      <c r="QEA33" s="103"/>
      <c r="QEB33" s="103"/>
      <c r="QEC33" s="103"/>
      <c r="QED33" s="103"/>
      <c r="QEE33" s="103"/>
      <c r="QEF33" s="103"/>
      <c r="QEG33" s="103"/>
      <c r="QEH33" s="103"/>
      <c r="QEI33" s="103"/>
      <c r="QEJ33" s="103"/>
      <c r="QEK33" s="103"/>
      <c r="QEL33" s="103"/>
      <c r="QEM33" s="103"/>
      <c r="QEN33" s="103"/>
      <c r="QEO33" s="103"/>
      <c r="QEP33" s="103"/>
      <c r="QEQ33" s="103"/>
      <c r="QER33" s="103"/>
      <c r="QES33" s="103"/>
      <c r="QET33" s="103"/>
      <c r="QEU33" s="103"/>
      <c r="QEV33" s="103"/>
      <c r="QEW33" s="103"/>
      <c r="QEX33" s="103"/>
      <c r="QEY33" s="103"/>
      <c r="QEZ33" s="103"/>
      <c r="QFA33" s="103"/>
      <c r="QFB33" s="103"/>
      <c r="QFC33" s="103"/>
      <c r="QFD33" s="103"/>
      <c r="QFE33" s="103"/>
      <c r="QFF33" s="103"/>
      <c r="QFG33" s="103"/>
      <c r="QFH33" s="103"/>
      <c r="QFI33" s="103"/>
      <c r="QFJ33" s="103"/>
      <c r="QFK33" s="103"/>
      <c r="QFL33" s="103"/>
      <c r="QFM33" s="103"/>
      <c r="QFN33" s="103"/>
      <c r="QFO33" s="103"/>
      <c r="QFP33" s="103"/>
      <c r="QFQ33" s="103"/>
      <c r="QFR33" s="103"/>
      <c r="QFS33" s="103"/>
      <c r="QFT33" s="103"/>
      <c r="QFU33" s="103"/>
      <c r="QFV33" s="103"/>
      <c r="QFW33" s="103"/>
      <c r="QFX33" s="103"/>
      <c r="QFY33" s="103"/>
      <c r="QFZ33" s="103"/>
      <c r="QGA33" s="103"/>
      <c r="QGB33" s="103"/>
      <c r="QGC33" s="103"/>
      <c r="QGD33" s="103"/>
      <c r="QGE33" s="103"/>
      <c r="QGF33" s="103"/>
      <c r="QGG33" s="103"/>
      <c r="QGH33" s="103"/>
      <c r="QGI33" s="103"/>
      <c r="QGJ33" s="103"/>
      <c r="QGK33" s="103"/>
      <c r="QGL33" s="103"/>
      <c r="QGM33" s="103"/>
      <c r="QGN33" s="103"/>
      <c r="QGO33" s="103"/>
      <c r="QGP33" s="103"/>
      <c r="QGQ33" s="103"/>
      <c r="QGR33" s="103"/>
      <c r="QGS33" s="103"/>
      <c r="QGT33" s="103"/>
      <c r="QGU33" s="103"/>
      <c r="QGV33" s="103"/>
      <c r="QGW33" s="103"/>
      <c r="QGX33" s="103"/>
      <c r="QGY33" s="103"/>
      <c r="QGZ33" s="103"/>
      <c r="QHA33" s="103"/>
      <c r="QHB33" s="103"/>
      <c r="QHC33" s="103"/>
      <c r="QHD33" s="103"/>
      <c r="QHE33" s="103"/>
      <c r="QHF33" s="103"/>
      <c r="QHG33" s="103"/>
      <c r="QHH33" s="103"/>
      <c r="QHI33" s="103"/>
      <c r="QHJ33" s="103"/>
      <c r="QHK33" s="103"/>
      <c r="QHL33" s="103"/>
      <c r="QHM33" s="103"/>
      <c r="QHN33" s="103"/>
      <c r="QHO33" s="103"/>
      <c r="QHP33" s="103"/>
      <c r="QHQ33" s="103"/>
      <c r="QHR33" s="103"/>
      <c r="QHS33" s="103"/>
      <c r="QHT33" s="103"/>
      <c r="QHU33" s="103"/>
      <c r="QHV33" s="103"/>
      <c r="QHW33" s="103"/>
      <c r="QHX33" s="103"/>
      <c r="QHY33" s="103"/>
      <c r="QHZ33" s="103"/>
      <c r="QIA33" s="103"/>
      <c r="QIB33" s="103"/>
      <c r="QIC33" s="103"/>
      <c r="QID33" s="103"/>
      <c r="QIE33" s="103"/>
      <c r="QIF33" s="103"/>
      <c r="QIG33" s="103"/>
      <c r="QIH33" s="103"/>
      <c r="QII33" s="103"/>
      <c r="QIJ33" s="103"/>
      <c r="QIK33" s="103"/>
      <c r="QIL33" s="103"/>
      <c r="QIM33" s="103"/>
      <c r="QIN33" s="103"/>
      <c r="QIO33" s="103"/>
      <c r="QIP33" s="103"/>
      <c r="QIQ33" s="103"/>
      <c r="QIR33" s="103"/>
      <c r="QIS33" s="103"/>
      <c r="QIT33" s="103"/>
      <c r="QIU33" s="103"/>
      <c r="QIV33" s="103"/>
      <c r="QIW33" s="103"/>
      <c r="QIX33" s="103"/>
      <c r="QIY33" s="103"/>
      <c r="QIZ33" s="103"/>
      <c r="QJA33" s="103"/>
      <c r="QJB33" s="103"/>
      <c r="QJC33" s="103"/>
      <c r="QJD33" s="103"/>
      <c r="QJE33" s="103"/>
      <c r="QJF33" s="103"/>
      <c r="QJG33" s="103"/>
      <c r="QJH33" s="103"/>
      <c r="QJI33" s="103"/>
      <c r="QJJ33" s="103"/>
      <c r="QJK33" s="103"/>
      <c r="QJL33" s="103"/>
      <c r="QJM33" s="103"/>
      <c r="QJN33" s="103"/>
      <c r="QJO33" s="103"/>
      <c r="QJP33" s="103"/>
      <c r="QJQ33" s="103"/>
      <c r="QJR33" s="103"/>
      <c r="QJS33" s="103"/>
      <c r="QJT33" s="103"/>
      <c r="QJU33" s="103"/>
      <c r="QJV33" s="103"/>
      <c r="QJW33" s="103"/>
      <c r="QJX33" s="103"/>
      <c r="QJY33" s="103"/>
      <c r="QJZ33" s="103"/>
      <c r="QKA33" s="103"/>
      <c r="QKB33" s="103"/>
      <c r="QKC33" s="103"/>
      <c r="QKD33" s="103"/>
      <c r="QKE33" s="103"/>
      <c r="QKF33" s="103"/>
      <c r="QKG33" s="103"/>
      <c r="QKH33" s="103"/>
      <c r="QKI33" s="103"/>
      <c r="QKJ33" s="103"/>
      <c r="QKK33" s="103"/>
      <c r="QKL33" s="103"/>
      <c r="QKM33" s="103"/>
      <c r="QKN33" s="103"/>
      <c r="QKO33" s="103"/>
      <c r="QKP33" s="103"/>
      <c r="QKQ33" s="103"/>
      <c r="QKR33" s="103"/>
      <c r="QKS33" s="103"/>
      <c r="QKT33" s="103"/>
      <c r="QKU33" s="103"/>
      <c r="QKV33" s="103"/>
      <c r="QKW33" s="103"/>
      <c r="QKX33" s="103"/>
      <c r="QKY33" s="103"/>
      <c r="QKZ33" s="103"/>
      <c r="QLA33" s="103"/>
      <c r="QLB33" s="103"/>
      <c r="QLC33" s="103"/>
      <c r="QLD33" s="103"/>
      <c r="QLE33" s="103"/>
      <c r="QLF33" s="103"/>
      <c r="QLG33" s="103"/>
      <c r="QLH33" s="103"/>
      <c r="QLI33" s="103"/>
      <c r="QLJ33" s="103"/>
      <c r="QLK33" s="103"/>
      <c r="QLL33" s="103"/>
      <c r="QLM33" s="103"/>
      <c r="QLN33" s="103"/>
      <c r="QLO33" s="103"/>
      <c r="QLP33" s="103"/>
      <c r="QLQ33" s="103"/>
      <c r="QLR33" s="103"/>
      <c r="QLS33" s="103"/>
      <c r="QLT33" s="103"/>
      <c r="QLU33" s="103"/>
      <c r="QLV33" s="103"/>
      <c r="QLW33" s="103"/>
      <c r="QLX33" s="103"/>
      <c r="QLY33" s="103"/>
      <c r="QLZ33" s="103"/>
      <c r="QMA33" s="103"/>
      <c r="QMB33" s="103"/>
      <c r="QMC33" s="103"/>
      <c r="QMD33" s="103"/>
      <c r="QME33" s="103"/>
      <c r="QMF33" s="103"/>
      <c r="QMG33" s="103"/>
      <c r="QMH33" s="103"/>
      <c r="QMI33" s="103"/>
      <c r="QMJ33" s="103"/>
      <c r="QMK33" s="103"/>
      <c r="QML33" s="103"/>
      <c r="QMM33" s="103"/>
      <c r="QMN33" s="103"/>
      <c r="QMO33" s="103"/>
      <c r="QMP33" s="103"/>
      <c r="QMQ33" s="103"/>
      <c r="QMR33" s="103"/>
      <c r="QMS33" s="103"/>
      <c r="QMT33" s="103"/>
      <c r="QMU33" s="103"/>
      <c r="QMV33" s="103"/>
      <c r="QMW33" s="103"/>
      <c r="QMX33" s="103"/>
      <c r="QMY33" s="103"/>
      <c r="QMZ33" s="103"/>
      <c r="QNA33" s="103"/>
      <c r="QNB33" s="103"/>
      <c r="QNC33" s="103"/>
      <c r="QND33" s="103"/>
      <c r="QNE33" s="103"/>
      <c r="QNF33" s="103"/>
      <c r="QNG33" s="103"/>
      <c r="QNH33" s="103"/>
      <c r="QNI33" s="103"/>
      <c r="QNJ33" s="103"/>
      <c r="QNK33" s="103"/>
      <c r="QNL33" s="103"/>
      <c r="QNM33" s="103"/>
      <c r="QNN33" s="103"/>
      <c r="QNO33" s="103"/>
      <c r="QNP33" s="103"/>
      <c r="QNQ33" s="103"/>
      <c r="QNR33" s="103"/>
      <c r="QNS33" s="103"/>
      <c r="QNT33" s="103"/>
      <c r="QNU33" s="103"/>
      <c r="QNV33" s="103"/>
      <c r="QNW33" s="103"/>
      <c r="QNX33" s="103"/>
      <c r="QNY33" s="103"/>
      <c r="QNZ33" s="103"/>
      <c r="QOA33" s="103"/>
      <c r="QOB33" s="103"/>
      <c r="QOC33" s="103"/>
      <c r="QOD33" s="103"/>
      <c r="QOE33" s="103"/>
      <c r="QOF33" s="103"/>
      <c r="QOG33" s="103"/>
      <c r="QOH33" s="103"/>
      <c r="QOI33" s="103"/>
      <c r="QOJ33" s="103"/>
      <c r="QOK33" s="103"/>
      <c r="QOL33" s="103"/>
      <c r="QOM33" s="103"/>
      <c r="QON33" s="103"/>
      <c r="QOO33" s="103"/>
      <c r="QOP33" s="103"/>
      <c r="QOQ33" s="103"/>
      <c r="QOR33" s="103"/>
      <c r="QOS33" s="103"/>
      <c r="QOT33" s="103"/>
      <c r="QOU33" s="103"/>
      <c r="QOV33" s="103"/>
      <c r="QOW33" s="103"/>
      <c r="QOX33" s="103"/>
      <c r="QOY33" s="103"/>
      <c r="QOZ33" s="103"/>
      <c r="QPA33" s="103"/>
      <c r="QPB33" s="103"/>
      <c r="QPC33" s="103"/>
      <c r="QPD33" s="103"/>
      <c r="QPE33" s="103"/>
      <c r="QPF33" s="103"/>
      <c r="QPG33" s="103"/>
      <c r="QPH33" s="103"/>
      <c r="QPI33" s="103"/>
      <c r="QPJ33" s="103"/>
      <c r="QPK33" s="103"/>
      <c r="QPL33" s="103"/>
      <c r="QPM33" s="103"/>
      <c r="QPN33" s="103"/>
      <c r="QPO33" s="103"/>
      <c r="QPP33" s="103"/>
      <c r="QPQ33" s="103"/>
      <c r="QPR33" s="103"/>
      <c r="QPS33" s="103"/>
      <c r="QPT33" s="103"/>
      <c r="QPU33" s="103"/>
      <c r="QPV33" s="103"/>
      <c r="QPW33" s="103"/>
      <c r="QPX33" s="103"/>
      <c r="QPY33" s="103"/>
      <c r="QPZ33" s="103"/>
      <c r="QQA33" s="103"/>
      <c r="QQB33" s="103"/>
      <c r="QQC33" s="103"/>
      <c r="QQD33" s="103"/>
      <c r="QQE33" s="103"/>
      <c r="QQF33" s="103"/>
      <c r="QQG33" s="103"/>
      <c r="QQH33" s="103"/>
      <c r="QQI33" s="103"/>
      <c r="QQJ33" s="103"/>
      <c r="QQK33" s="103"/>
      <c r="QQL33" s="103"/>
      <c r="QQM33" s="103"/>
      <c r="QQN33" s="103"/>
      <c r="QQO33" s="103"/>
      <c r="QQP33" s="103"/>
      <c r="QQQ33" s="103"/>
      <c r="QQR33" s="103"/>
      <c r="QQS33" s="103"/>
      <c r="QQT33" s="103"/>
      <c r="QQU33" s="103"/>
      <c r="QQV33" s="103"/>
      <c r="QQW33" s="103"/>
      <c r="QQX33" s="103"/>
      <c r="QQY33" s="103"/>
      <c r="QQZ33" s="103"/>
      <c r="QRA33" s="103"/>
      <c r="QRB33" s="103"/>
      <c r="QRC33" s="103"/>
      <c r="QRD33" s="103"/>
      <c r="QRE33" s="103"/>
      <c r="QRF33" s="103"/>
      <c r="QRG33" s="103"/>
      <c r="QRH33" s="103"/>
      <c r="QRI33" s="103"/>
      <c r="QRJ33" s="103"/>
      <c r="QRK33" s="103"/>
      <c r="QRL33" s="103"/>
      <c r="QRM33" s="103"/>
      <c r="QRN33" s="103"/>
      <c r="QRO33" s="103"/>
      <c r="QRP33" s="103"/>
      <c r="QRQ33" s="103"/>
      <c r="QRR33" s="103"/>
      <c r="QRS33" s="103"/>
      <c r="QRT33" s="103"/>
      <c r="QRU33" s="103"/>
      <c r="QRV33" s="103"/>
      <c r="QRW33" s="103"/>
      <c r="QRX33" s="103"/>
      <c r="QRY33" s="103"/>
      <c r="QRZ33" s="103"/>
      <c r="QSA33" s="103"/>
      <c r="QSB33" s="103"/>
      <c r="QSC33" s="103"/>
      <c r="QSD33" s="103"/>
      <c r="QSE33" s="103"/>
      <c r="QSF33" s="103"/>
      <c r="QSG33" s="103"/>
      <c r="QSH33" s="103"/>
      <c r="QSI33" s="103"/>
      <c r="QSJ33" s="103"/>
      <c r="QSK33" s="103"/>
      <c r="QSL33" s="103"/>
      <c r="QSM33" s="103"/>
      <c r="QSN33" s="103"/>
      <c r="QSO33" s="103"/>
      <c r="QSP33" s="103"/>
      <c r="QSQ33" s="103"/>
      <c r="QSR33" s="103"/>
      <c r="QSS33" s="103"/>
      <c r="QST33" s="103"/>
      <c r="QSU33" s="103"/>
      <c r="QSV33" s="103"/>
      <c r="QSW33" s="103"/>
      <c r="QSX33" s="103"/>
      <c r="QSY33" s="103"/>
      <c r="QSZ33" s="103"/>
      <c r="QTA33" s="103"/>
      <c r="QTB33" s="103"/>
      <c r="QTC33" s="103"/>
      <c r="QTD33" s="103"/>
      <c r="QTE33" s="103"/>
      <c r="QTF33" s="103"/>
      <c r="QTG33" s="103"/>
      <c r="QTH33" s="103"/>
      <c r="QTI33" s="103"/>
      <c r="QTJ33" s="103"/>
      <c r="QTK33" s="103"/>
      <c r="QTL33" s="103"/>
      <c r="QTM33" s="103"/>
      <c r="QTN33" s="103"/>
      <c r="QTO33" s="103"/>
      <c r="QTP33" s="103"/>
      <c r="QTQ33" s="103"/>
      <c r="QTR33" s="103"/>
      <c r="QTS33" s="103"/>
      <c r="QTT33" s="103"/>
      <c r="QTU33" s="103"/>
      <c r="QTV33" s="103"/>
      <c r="QTW33" s="103"/>
      <c r="QTX33" s="103"/>
      <c r="QTY33" s="103"/>
      <c r="QTZ33" s="103"/>
      <c r="QUA33" s="103"/>
      <c r="QUB33" s="103"/>
      <c r="QUC33" s="103"/>
      <c r="QUD33" s="103"/>
      <c r="QUE33" s="103"/>
      <c r="QUF33" s="103"/>
      <c r="QUG33" s="103"/>
      <c r="QUH33" s="103"/>
      <c r="QUI33" s="103"/>
      <c r="QUJ33" s="103"/>
      <c r="QUK33" s="103"/>
      <c r="QUL33" s="103"/>
      <c r="QUM33" s="103"/>
      <c r="QUN33" s="103"/>
      <c r="QUO33" s="103"/>
      <c r="QUP33" s="103"/>
      <c r="QUQ33" s="103"/>
      <c r="QUR33" s="103"/>
      <c r="QUS33" s="103"/>
      <c r="QUT33" s="103"/>
      <c r="QUU33" s="103"/>
      <c r="QUV33" s="103"/>
      <c r="QUW33" s="103"/>
      <c r="QUX33" s="103"/>
      <c r="QUY33" s="103"/>
      <c r="QUZ33" s="103"/>
      <c r="QVA33" s="103"/>
      <c r="QVB33" s="103"/>
      <c r="QVC33" s="103"/>
      <c r="QVD33" s="103"/>
      <c r="QVE33" s="103"/>
      <c r="QVF33" s="103"/>
      <c r="QVG33" s="103"/>
      <c r="QVH33" s="103"/>
      <c r="QVI33" s="103"/>
      <c r="QVJ33" s="103"/>
      <c r="QVK33" s="103"/>
      <c r="QVL33" s="103"/>
      <c r="QVM33" s="103"/>
      <c r="QVN33" s="103"/>
      <c r="QVO33" s="103"/>
      <c r="QVP33" s="103"/>
      <c r="QVQ33" s="103"/>
      <c r="QVR33" s="103"/>
      <c r="QVS33" s="103"/>
      <c r="QVT33" s="103"/>
      <c r="QVU33" s="103"/>
      <c r="QVV33" s="103"/>
      <c r="QVW33" s="103"/>
      <c r="QVX33" s="103"/>
      <c r="QVY33" s="103"/>
      <c r="QVZ33" s="103"/>
      <c r="QWA33" s="103"/>
      <c r="QWB33" s="103"/>
      <c r="QWC33" s="103"/>
      <c r="QWD33" s="103"/>
      <c r="QWE33" s="103"/>
      <c r="QWF33" s="103"/>
      <c r="QWG33" s="103"/>
      <c r="QWH33" s="103"/>
      <c r="QWI33" s="103"/>
      <c r="QWJ33" s="103"/>
      <c r="QWK33" s="103"/>
      <c r="QWL33" s="103"/>
      <c r="QWM33" s="103"/>
      <c r="QWN33" s="103"/>
      <c r="QWO33" s="103"/>
      <c r="QWP33" s="103"/>
      <c r="QWQ33" s="103"/>
      <c r="QWR33" s="103"/>
      <c r="QWS33" s="103"/>
      <c r="QWT33" s="103"/>
      <c r="QWU33" s="103"/>
      <c r="QWV33" s="103"/>
      <c r="QWW33" s="103"/>
      <c r="QWX33" s="103"/>
      <c r="QWY33" s="103"/>
      <c r="QWZ33" s="103"/>
      <c r="QXA33" s="103"/>
      <c r="QXB33" s="103"/>
      <c r="QXC33" s="103"/>
      <c r="QXD33" s="103"/>
      <c r="QXE33" s="103"/>
      <c r="QXF33" s="103"/>
      <c r="QXG33" s="103"/>
      <c r="QXH33" s="103"/>
      <c r="QXI33" s="103"/>
      <c r="QXJ33" s="103"/>
      <c r="QXK33" s="103"/>
      <c r="QXL33" s="103"/>
      <c r="QXM33" s="103"/>
      <c r="QXN33" s="103"/>
      <c r="QXO33" s="103"/>
      <c r="QXP33" s="103"/>
      <c r="QXQ33" s="103"/>
      <c r="QXR33" s="103"/>
      <c r="QXS33" s="103"/>
      <c r="QXT33" s="103"/>
      <c r="QXU33" s="103"/>
      <c r="QXV33" s="103"/>
      <c r="QXW33" s="103"/>
      <c r="QXX33" s="103"/>
      <c r="QXY33" s="103"/>
      <c r="QXZ33" s="103"/>
      <c r="QYA33" s="103"/>
      <c r="QYB33" s="103"/>
      <c r="QYC33" s="103"/>
      <c r="QYD33" s="103"/>
      <c r="QYE33" s="103"/>
      <c r="QYF33" s="103"/>
      <c r="QYG33" s="103"/>
      <c r="QYH33" s="103"/>
      <c r="QYI33" s="103"/>
      <c r="QYJ33" s="103"/>
      <c r="QYK33" s="103"/>
      <c r="QYL33" s="103"/>
      <c r="QYM33" s="103"/>
      <c r="QYN33" s="103"/>
      <c r="QYO33" s="103"/>
      <c r="QYP33" s="103"/>
      <c r="QYQ33" s="103"/>
      <c r="QYR33" s="103"/>
      <c r="QYS33" s="103"/>
      <c r="QYT33" s="103"/>
      <c r="QYU33" s="103"/>
      <c r="QYV33" s="103"/>
      <c r="QYW33" s="103"/>
      <c r="QYX33" s="103"/>
      <c r="QYY33" s="103"/>
      <c r="QYZ33" s="103"/>
      <c r="QZA33" s="103"/>
      <c r="QZB33" s="103"/>
      <c r="QZC33" s="103"/>
      <c r="QZD33" s="103"/>
      <c r="QZE33" s="103"/>
      <c r="QZF33" s="103"/>
      <c r="QZG33" s="103"/>
      <c r="QZH33" s="103"/>
      <c r="QZI33" s="103"/>
      <c r="QZJ33" s="103"/>
      <c r="QZK33" s="103"/>
      <c r="QZL33" s="103"/>
      <c r="QZM33" s="103"/>
      <c r="QZN33" s="103"/>
      <c r="QZO33" s="103"/>
      <c r="QZP33" s="103"/>
      <c r="QZQ33" s="103"/>
      <c r="QZR33" s="103"/>
      <c r="QZS33" s="103"/>
      <c r="QZT33" s="103"/>
      <c r="QZU33" s="103"/>
      <c r="QZV33" s="103"/>
      <c r="QZW33" s="103"/>
      <c r="QZX33" s="103"/>
      <c r="QZY33" s="103"/>
      <c r="QZZ33" s="103"/>
      <c r="RAA33" s="103"/>
      <c r="RAB33" s="103"/>
      <c r="RAC33" s="103"/>
      <c r="RAD33" s="103"/>
      <c r="RAE33" s="103"/>
      <c r="RAF33" s="103"/>
      <c r="RAG33" s="103"/>
      <c r="RAH33" s="103"/>
      <c r="RAI33" s="103"/>
      <c r="RAJ33" s="103"/>
      <c r="RAK33" s="103"/>
      <c r="RAL33" s="103"/>
      <c r="RAM33" s="103"/>
      <c r="RAN33" s="103"/>
      <c r="RAO33" s="103"/>
      <c r="RAP33" s="103"/>
      <c r="RAQ33" s="103"/>
      <c r="RAR33" s="103"/>
      <c r="RAS33" s="103"/>
      <c r="RAT33" s="103"/>
      <c r="RAU33" s="103"/>
      <c r="RAV33" s="103"/>
      <c r="RAW33" s="103"/>
      <c r="RAX33" s="103"/>
      <c r="RAY33" s="103"/>
      <c r="RAZ33" s="103"/>
      <c r="RBA33" s="103"/>
      <c r="RBB33" s="103"/>
      <c r="RBC33" s="103"/>
      <c r="RBD33" s="103"/>
      <c r="RBE33" s="103"/>
      <c r="RBF33" s="103"/>
      <c r="RBG33" s="103"/>
      <c r="RBH33" s="103"/>
      <c r="RBI33" s="103"/>
      <c r="RBJ33" s="103"/>
      <c r="RBK33" s="103"/>
      <c r="RBL33" s="103"/>
      <c r="RBM33" s="103"/>
      <c r="RBN33" s="103"/>
      <c r="RBO33" s="103"/>
      <c r="RBP33" s="103"/>
      <c r="RBQ33" s="103"/>
      <c r="RBR33" s="103"/>
      <c r="RBS33" s="103"/>
      <c r="RBT33" s="103"/>
      <c r="RBU33" s="103"/>
      <c r="RBV33" s="103"/>
      <c r="RBW33" s="103"/>
      <c r="RBX33" s="103"/>
      <c r="RBY33" s="103"/>
      <c r="RBZ33" s="103"/>
      <c r="RCA33" s="103"/>
      <c r="RCB33" s="103"/>
      <c r="RCC33" s="103"/>
      <c r="RCD33" s="103"/>
      <c r="RCE33" s="103"/>
      <c r="RCF33" s="103"/>
      <c r="RCG33" s="103"/>
      <c r="RCH33" s="103"/>
      <c r="RCI33" s="103"/>
      <c r="RCJ33" s="103"/>
      <c r="RCK33" s="103"/>
      <c r="RCL33" s="103"/>
      <c r="RCM33" s="103"/>
      <c r="RCN33" s="103"/>
      <c r="RCO33" s="103"/>
      <c r="RCP33" s="103"/>
      <c r="RCQ33" s="103"/>
      <c r="RCR33" s="103"/>
      <c r="RCS33" s="103"/>
      <c r="RCT33" s="103"/>
      <c r="RCU33" s="103"/>
      <c r="RCV33" s="103"/>
      <c r="RCW33" s="103"/>
      <c r="RCX33" s="103"/>
      <c r="RCY33" s="103"/>
      <c r="RCZ33" s="103"/>
      <c r="RDA33" s="103"/>
      <c r="RDB33" s="103"/>
      <c r="RDC33" s="103"/>
      <c r="RDD33" s="103"/>
      <c r="RDE33" s="103"/>
      <c r="RDF33" s="103"/>
      <c r="RDG33" s="103"/>
      <c r="RDH33" s="103"/>
      <c r="RDI33" s="103"/>
      <c r="RDJ33" s="103"/>
      <c r="RDK33" s="103"/>
      <c r="RDL33" s="103"/>
      <c r="RDM33" s="103"/>
      <c r="RDN33" s="103"/>
      <c r="RDO33" s="103"/>
      <c r="RDP33" s="103"/>
      <c r="RDQ33" s="103"/>
      <c r="RDR33" s="103"/>
      <c r="RDS33" s="103"/>
      <c r="RDT33" s="103"/>
      <c r="RDU33" s="103"/>
      <c r="RDV33" s="103"/>
      <c r="RDW33" s="103"/>
      <c r="RDX33" s="103"/>
      <c r="RDY33" s="103"/>
      <c r="RDZ33" s="103"/>
      <c r="REA33" s="103"/>
      <c r="REB33" s="103"/>
      <c r="REC33" s="103"/>
      <c r="RED33" s="103"/>
      <c r="REE33" s="103"/>
      <c r="REF33" s="103"/>
      <c r="REG33" s="103"/>
      <c r="REH33" s="103"/>
      <c r="REI33" s="103"/>
      <c r="REJ33" s="103"/>
      <c r="REK33" s="103"/>
      <c r="REL33" s="103"/>
      <c r="REM33" s="103"/>
      <c r="REN33" s="103"/>
      <c r="REO33" s="103"/>
      <c r="REP33" s="103"/>
      <c r="REQ33" s="103"/>
      <c r="RER33" s="103"/>
      <c r="RES33" s="103"/>
      <c r="RET33" s="103"/>
      <c r="REU33" s="103"/>
      <c r="REV33" s="103"/>
      <c r="REW33" s="103"/>
      <c r="REX33" s="103"/>
      <c r="REY33" s="103"/>
      <c r="REZ33" s="103"/>
      <c r="RFA33" s="103"/>
      <c r="RFB33" s="103"/>
      <c r="RFC33" s="103"/>
      <c r="RFD33" s="103"/>
      <c r="RFE33" s="103"/>
      <c r="RFF33" s="103"/>
      <c r="RFG33" s="103"/>
      <c r="RFH33" s="103"/>
      <c r="RFI33" s="103"/>
      <c r="RFJ33" s="103"/>
      <c r="RFK33" s="103"/>
      <c r="RFL33" s="103"/>
      <c r="RFM33" s="103"/>
      <c r="RFN33" s="103"/>
      <c r="RFO33" s="103"/>
      <c r="RFP33" s="103"/>
      <c r="RFQ33" s="103"/>
      <c r="RFR33" s="103"/>
      <c r="RFS33" s="103"/>
      <c r="RFT33" s="103"/>
      <c r="RFU33" s="103"/>
      <c r="RFV33" s="103"/>
      <c r="RFW33" s="103"/>
      <c r="RFX33" s="103"/>
      <c r="RFY33" s="103"/>
      <c r="RFZ33" s="103"/>
      <c r="RGA33" s="103"/>
      <c r="RGB33" s="103"/>
      <c r="RGC33" s="103"/>
      <c r="RGD33" s="103"/>
      <c r="RGE33" s="103"/>
      <c r="RGF33" s="103"/>
      <c r="RGG33" s="103"/>
      <c r="RGH33" s="103"/>
      <c r="RGI33" s="103"/>
      <c r="RGJ33" s="103"/>
      <c r="RGK33" s="103"/>
      <c r="RGL33" s="103"/>
      <c r="RGM33" s="103"/>
      <c r="RGN33" s="103"/>
      <c r="RGO33" s="103"/>
      <c r="RGP33" s="103"/>
      <c r="RGQ33" s="103"/>
      <c r="RGR33" s="103"/>
      <c r="RGS33" s="103"/>
      <c r="RGT33" s="103"/>
      <c r="RGU33" s="103"/>
      <c r="RGV33" s="103"/>
      <c r="RGW33" s="103"/>
      <c r="RGX33" s="103"/>
      <c r="RGY33" s="103"/>
      <c r="RGZ33" s="103"/>
      <c r="RHA33" s="103"/>
      <c r="RHB33" s="103"/>
      <c r="RHC33" s="103"/>
      <c r="RHD33" s="103"/>
      <c r="RHE33" s="103"/>
      <c r="RHF33" s="103"/>
      <c r="RHG33" s="103"/>
      <c r="RHH33" s="103"/>
      <c r="RHI33" s="103"/>
      <c r="RHJ33" s="103"/>
      <c r="RHK33" s="103"/>
      <c r="RHL33" s="103"/>
      <c r="RHM33" s="103"/>
      <c r="RHN33" s="103"/>
      <c r="RHO33" s="103"/>
      <c r="RHP33" s="103"/>
      <c r="RHQ33" s="103"/>
      <c r="RHR33" s="103"/>
      <c r="RHS33" s="103"/>
      <c r="RHT33" s="103"/>
      <c r="RHU33" s="103"/>
      <c r="RHV33" s="103"/>
      <c r="RHW33" s="103"/>
      <c r="RHX33" s="103"/>
      <c r="RHY33" s="103"/>
      <c r="RHZ33" s="103"/>
      <c r="RIA33" s="103"/>
      <c r="RIB33" s="103"/>
      <c r="RIC33" s="103"/>
      <c r="RID33" s="103"/>
      <c r="RIE33" s="103"/>
      <c r="RIF33" s="103"/>
      <c r="RIG33" s="103"/>
      <c r="RIH33" s="103"/>
      <c r="RII33" s="103"/>
      <c r="RIJ33" s="103"/>
      <c r="RIK33" s="103"/>
      <c r="RIL33" s="103"/>
      <c r="RIM33" s="103"/>
      <c r="RIN33" s="103"/>
      <c r="RIO33" s="103"/>
      <c r="RIP33" s="103"/>
      <c r="RIQ33" s="103"/>
      <c r="RIR33" s="103"/>
      <c r="RIS33" s="103"/>
      <c r="RIT33" s="103"/>
      <c r="RIU33" s="103"/>
      <c r="RIV33" s="103"/>
      <c r="RIW33" s="103"/>
      <c r="RIX33" s="103"/>
      <c r="RIY33" s="103"/>
      <c r="RIZ33" s="103"/>
      <c r="RJA33" s="103"/>
      <c r="RJB33" s="103"/>
      <c r="RJC33" s="103"/>
      <c r="RJD33" s="103"/>
      <c r="RJE33" s="103"/>
      <c r="RJF33" s="103"/>
      <c r="RJG33" s="103"/>
      <c r="RJH33" s="103"/>
      <c r="RJI33" s="103"/>
      <c r="RJJ33" s="103"/>
      <c r="RJK33" s="103"/>
      <c r="RJL33" s="103"/>
      <c r="RJM33" s="103"/>
      <c r="RJN33" s="103"/>
      <c r="RJO33" s="103"/>
      <c r="RJP33" s="103"/>
      <c r="RJQ33" s="103"/>
      <c r="RJR33" s="103"/>
      <c r="RJS33" s="103"/>
      <c r="RJT33" s="103"/>
      <c r="RJU33" s="103"/>
      <c r="RJV33" s="103"/>
      <c r="RJW33" s="103"/>
      <c r="RJX33" s="103"/>
      <c r="RJY33" s="103"/>
      <c r="RJZ33" s="103"/>
      <c r="RKA33" s="103"/>
      <c r="RKB33" s="103"/>
      <c r="RKC33" s="103"/>
      <c r="RKD33" s="103"/>
      <c r="RKE33" s="103"/>
      <c r="RKF33" s="103"/>
      <c r="RKG33" s="103"/>
      <c r="RKH33" s="103"/>
      <c r="RKI33" s="103"/>
      <c r="RKJ33" s="103"/>
      <c r="RKK33" s="103"/>
      <c r="RKL33" s="103"/>
      <c r="RKM33" s="103"/>
      <c r="RKN33" s="103"/>
      <c r="RKO33" s="103"/>
      <c r="RKP33" s="103"/>
      <c r="RKQ33" s="103"/>
      <c r="RKR33" s="103"/>
      <c r="RKS33" s="103"/>
      <c r="RKT33" s="103"/>
      <c r="RKU33" s="103"/>
      <c r="RKV33" s="103"/>
      <c r="RKW33" s="103"/>
      <c r="RKX33" s="103"/>
      <c r="RKY33" s="103"/>
      <c r="RKZ33" s="103"/>
      <c r="RLA33" s="103"/>
      <c r="RLB33" s="103"/>
      <c r="RLC33" s="103"/>
      <c r="RLD33" s="103"/>
      <c r="RLE33" s="103"/>
      <c r="RLF33" s="103"/>
      <c r="RLG33" s="103"/>
      <c r="RLH33" s="103"/>
      <c r="RLI33" s="103"/>
      <c r="RLJ33" s="103"/>
      <c r="RLK33" s="103"/>
      <c r="RLL33" s="103"/>
      <c r="RLM33" s="103"/>
      <c r="RLN33" s="103"/>
      <c r="RLO33" s="103"/>
      <c r="RLP33" s="103"/>
      <c r="RLQ33" s="103"/>
      <c r="RLR33" s="103"/>
      <c r="RLS33" s="103"/>
      <c r="RLT33" s="103"/>
      <c r="RLU33" s="103"/>
      <c r="RLV33" s="103"/>
      <c r="RLW33" s="103"/>
      <c r="RLX33" s="103"/>
      <c r="RLY33" s="103"/>
      <c r="RLZ33" s="103"/>
      <c r="RMA33" s="103"/>
      <c r="RMB33" s="103"/>
      <c r="RMC33" s="103"/>
      <c r="RMD33" s="103"/>
      <c r="RME33" s="103"/>
      <c r="RMF33" s="103"/>
      <c r="RMG33" s="103"/>
      <c r="RMH33" s="103"/>
      <c r="RMI33" s="103"/>
      <c r="RMJ33" s="103"/>
      <c r="RMK33" s="103"/>
      <c r="RML33" s="103"/>
      <c r="RMM33" s="103"/>
      <c r="RMN33" s="103"/>
      <c r="RMO33" s="103"/>
      <c r="RMP33" s="103"/>
      <c r="RMQ33" s="103"/>
      <c r="RMR33" s="103"/>
      <c r="RMS33" s="103"/>
      <c r="RMT33" s="103"/>
      <c r="RMU33" s="103"/>
      <c r="RMV33" s="103"/>
      <c r="RMW33" s="103"/>
      <c r="RMX33" s="103"/>
      <c r="RMY33" s="103"/>
      <c r="RMZ33" s="103"/>
      <c r="RNA33" s="103"/>
      <c r="RNB33" s="103"/>
      <c r="RNC33" s="103"/>
      <c r="RND33" s="103"/>
      <c r="RNE33" s="103"/>
      <c r="RNF33" s="103"/>
      <c r="RNG33" s="103"/>
      <c r="RNH33" s="103"/>
      <c r="RNI33" s="103"/>
      <c r="RNJ33" s="103"/>
      <c r="RNK33" s="103"/>
      <c r="RNL33" s="103"/>
      <c r="RNM33" s="103"/>
      <c r="RNN33" s="103"/>
      <c r="RNO33" s="103"/>
      <c r="RNP33" s="103"/>
      <c r="RNQ33" s="103"/>
      <c r="RNR33" s="103"/>
      <c r="RNS33" s="103"/>
      <c r="RNT33" s="103"/>
      <c r="RNU33" s="103"/>
      <c r="RNV33" s="103"/>
      <c r="RNW33" s="103"/>
      <c r="RNX33" s="103"/>
      <c r="RNY33" s="103"/>
      <c r="RNZ33" s="103"/>
      <c r="ROA33" s="103"/>
      <c r="ROB33" s="103"/>
      <c r="ROC33" s="103"/>
      <c r="ROD33" s="103"/>
      <c r="ROE33" s="103"/>
      <c r="ROF33" s="103"/>
      <c r="ROG33" s="103"/>
      <c r="ROH33" s="103"/>
      <c r="ROI33" s="103"/>
      <c r="ROJ33" s="103"/>
      <c r="ROK33" s="103"/>
      <c r="ROL33" s="103"/>
      <c r="ROM33" s="103"/>
      <c r="RON33" s="103"/>
      <c r="ROO33" s="103"/>
      <c r="ROP33" s="103"/>
      <c r="ROQ33" s="103"/>
      <c r="ROR33" s="103"/>
      <c r="ROS33" s="103"/>
      <c r="ROT33" s="103"/>
      <c r="ROU33" s="103"/>
      <c r="ROV33" s="103"/>
      <c r="ROW33" s="103"/>
      <c r="ROX33" s="103"/>
      <c r="ROY33" s="103"/>
      <c r="ROZ33" s="103"/>
      <c r="RPA33" s="103"/>
      <c r="RPB33" s="103"/>
      <c r="RPC33" s="103"/>
      <c r="RPD33" s="103"/>
      <c r="RPE33" s="103"/>
      <c r="RPF33" s="103"/>
      <c r="RPG33" s="103"/>
      <c r="RPH33" s="103"/>
      <c r="RPI33" s="103"/>
      <c r="RPJ33" s="103"/>
      <c r="RPK33" s="103"/>
      <c r="RPL33" s="103"/>
      <c r="RPM33" s="103"/>
      <c r="RPN33" s="103"/>
      <c r="RPO33" s="103"/>
      <c r="RPP33" s="103"/>
      <c r="RPQ33" s="103"/>
      <c r="RPR33" s="103"/>
      <c r="RPS33" s="103"/>
      <c r="RPT33" s="103"/>
      <c r="RPU33" s="103"/>
      <c r="RPV33" s="103"/>
      <c r="RPW33" s="103"/>
      <c r="RPX33" s="103"/>
      <c r="RPY33" s="103"/>
      <c r="RPZ33" s="103"/>
      <c r="RQA33" s="103"/>
      <c r="RQB33" s="103"/>
      <c r="RQC33" s="103"/>
      <c r="RQD33" s="103"/>
      <c r="RQE33" s="103"/>
      <c r="RQF33" s="103"/>
      <c r="RQG33" s="103"/>
      <c r="RQH33" s="103"/>
      <c r="RQI33" s="103"/>
      <c r="RQJ33" s="103"/>
      <c r="RQK33" s="103"/>
      <c r="RQL33" s="103"/>
      <c r="RQM33" s="103"/>
      <c r="RQN33" s="103"/>
      <c r="RQO33" s="103"/>
      <c r="RQP33" s="103"/>
      <c r="RQQ33" s="103"/>
      <c r="RQR33" s="103"/>
      <c r="RQS33" s="103"/>
      <c r="RQT33" s="103"/>
      <c r="RQU33" s="103"/>
      <c r="RQV33" s="103"/>
      <c r="RQW33" s="103"/>
      <c r="RQX33" s="103"/>
      <c r="RQY33" s="103"/>
      <c r="RQZ33" s="103"/>
      <c r="RRA33" s="103"/>
      <c r="RRB33" s="103"/>
      <c r="RRC33" s="103"/>
      <c r="RRD33" s="103"/>
      <c r="RRE33" s="103"/>
      <c r="RRF33" s="103"/>
      <c r="RRG33" s="103"/>
      <c r="RRH33" s="103"/>
      <c r="RRI33" s="103"/>
      <c r="RRJ33" s="103"/>
      <c r="RRK33" s="103"/>
      <c r="RRL33" s="103"/>
      <c r="RRM33" s="103"/>
      <c r="RRN33" s="103"/>
      <c r="RRO33" s="103"/>
      <c r="RRP33" s="103"/>
      <c r="RRQ33" s="103"/>
      <c r="RRR33" s="103"/>
      <c r="RRS33" s="103"/>
      <c r="RRT33" s="103"/>
      <c r="RRU33" s="103"/>
      <c r="RRV33" s="103"/>
      <c r="RRW33" s="103"/>
      <c r="RRX33" s="103"/>
      <c r="RRY33" s="103"/>
      <c r="RRZ33" s="103"/>
      <c r="RSA33" s="103"/>
      <c r="RSB33" s="103"/>
      <c r="RSC33" s="103"/>
      <c r="RSD33" s="103"/>
      <c r="RSE33" s="103"/>
      <c r="RSF33" s="103"/>
      <c r="RSG33" s="103"/>
      <c r="RSH33" s="103"/>
      <c r="RSI33" s="103"/>
      <c r="RSJ33" s="103"/>
      <c r="RSK33" s="103"/>
      <c r="RSL33" s="103"/>
      <c r="RSM33" s="103"/>
      <c r="RSN33" s="103"/>
      <c r="RSO33" s="103"/>
      <c r="RSP33" s="103"/>
      <c r="RSQ33" s="103"/>
      <c r="RSR33" s="103"/>
      <c r="RSS33" s="103"/>
      <c r="RST33" s="103"/>
      <c r="RSU33" s="103"/>
      <c r="RSV33" s="103"/>
      <c r="RSW33" s="103"/>
      <c r="RSX33" s="103"/>
      <c r="RSY33" s="103"/>
      <c r="RSZ33" s="103"/>
      <c r="RTA33" s="103"/>
      <c r="RTB33" s="103"/>
      <c r="RTC33" s="103"/>
      <c r="RTD33" s="103"/>
      <c r="RTE33" s="103"/>
      <c r="RTF33" s="103"/>
      <c r="RTG33" s="103"/>
      <c r="RTH33" s="103"/>
      <c r="RTI33" s="103"/>
      <c r="RTJ33" s="103"/>
      <c r="RTK33" s="103"/>
      <c r="RTL33" s="103"/>
      <c r="RTM33" s="103"/>
      <c r="RTN33" s="103"/>
      <c r="RTO33" s="103"/>
      <c r="RTP33" s="103"/>
      <c r="RTQ33" s="103"/>
      <c r="RTR33" s="103"/>
      <c r="RTS33" s="103"/>
      <c r="RTT33" s="103"/>
      <c r="RTU33" s="103"/>
      <c r="RTV33" s="103"/>
      <c r="RTW33" s="103"/>
      <c r="RTX33" s="103"/>
      <c r="RTY33" s="103"/>
      <c r="RTZ33" s="103"/>
      <c r="RUA33" s="103"/>
      <c r="RUB33" s="103"/>
      <c r="RUC33" s="103"/>
      <c r="RUD33" s="103"/>
      <c r="RUE33" s="103"/>
      <c r="RUF33" s="103"/>
      <c r="RUG33" s="103"/>
      <c r="RUH33" s="103"/>
      <c r="RUI33" s="103"/>
      <c r="RUJ33" s="103"/>
      <c r="RUK33" s="103"/>
      <c r="RUL33" s="103"/>
      <c r="RUM33" s="103"/>
      <c r="RUN33" s="103"/>
      <c r="RUO33" s="103"/>
      <c r="RUP33" s="103"/>
      <c r="RUQ33" s="103"/>
      <c r="RUR33" s="103"/>
      <c r="RUS33" s="103"/>
      <c r="RUT33" s="103"/>
      <c r="RUU33" s="103"/>
      <c r="RUV33" s="103"/>
      <c r="RUW33" s="103"/>
      <c r="RUX33" s="103"/>
      <c r="RUY33" s="103"/>
      <c r="RUZ33" s="103"/>
      <c r="RVA33" s="103"/>
      <c r="RVB33" s="103"/>
      <c r="RVC33" s="103"/>
      <c r="RVD33" s="103"/>
      <c r="RVE33" s="103"/>
      <c r="RVF33" s="103"/>
      <c r="RVG33" s="103"/>
      <c r="RVH33" s="103"/>
      <c r="RVI33" s="103"/>
      <c r="RVJ33" s="103"/>
      <c r="RVK33" s="103"/>
      <c r="RVL33" s="103"/>
      <c r="RVM33" s="103"/>
      <c r="RVN33" s="103"/>
      <c r="RVO33" s="103"/>
      <c r="RVP33" s="103"/>
      <c r="RVQ33" s="103"/>
      <c r="RVR33" s="103"/>
      <c r="RVS33" s="103"/>
      <c r="RVT33" s="103"/>
      <c r="RVU33" s="103"/>
      <c r="RVV33" s="103"/>
      <c r="RVW33" s="103"/>
      <c r="RVX33" s="103"/>
      <c r="RVY33" s="103"/>
      <c r="RVZ33" s="103"/>
      <c r="RWA33" s="103"/>
      <c r="RWB33" s="103"/>
      <c r="RWC33" s="103"/>
      <c r="RWD33" s="103"/>
      <c r="RWE33" s="103"/>
      <c r="RWF33" s="103"/>
      <c r="RWG33" s="103"/>
      <c r="RWH33" s="103"/>
      <c r="RWI33" s="103"/>
      <c r="RWJ33" s="103"/>
      <c r="RWK33" s="103"/>
      <c r="RWL33" s="103"/>
      <c r="RWM33" s="103"/>
      <c r="RWN33" s="103"/>
      <c r="RWO33" s="103"/>
      <c r="RWP33" s="103"/>
      <c r="RWQ33" s="103"/>
      <c r="RWR33" s="103"/>
      <c r="RWS33" s="103"/>
      <c r="RWT33" s="103"/>
      <c r="RWU33" s="103"/>
      <c r="RWV33" s="103"/>
      <c r="RWW33" s="103"/>
      <c r="RWX33" s="103"/>
      <c r="RWY33" s="103"/>
      <c r="RWZ33" s="103"/>
      <c r="RXA33" s="103"/>
      <c r="RXB33" s="103"/>
      <c r="RXC33" s="103"/>
      <c r="RXD33" s="103"/>
      <c r="RXE33" s="103"/>
      <c r="RXF33" s="103"/>
      <c r="RXG33" s="103"/>
      <c r="RXH33" s="103"/>
      <c r="RXI33" s="103"/>
      <c r="RXJ33" s="103"/>
      <c r="RXK33" s="103"/>
      <c r="RXL33" s="103"/>
      <c r="RXM33" s="103"/>
      <c r="RXN33" s="103"/>
      <c r="RXO33" s="103"/>
      <c r="RXP33" s="103"/>
      <c r="RXQ33" s="103"/>
      <c r="RXR33" s="103"/>
      <c r="RXS33" s="103"/>
      <c r="RXT33" s="103"/>
      <c r="RXU33" s="103"/>
      <c r="RXV33" s="103"/>
      <c r="RXW33" s="103"/>
      <c r="RXX33" s="103"/>
      <c r="RXY33" s="103"/>
      <c r="RXZ33" s="103"/>
      <c r="RYA33" s="103"/>
      <c r="RYB33" s="103"/>
      <c r="RYC33" s="103"/>
      <c r="RYD33" s="103"/>
      <c r="RYE33" s="103"/>
      <c r="RYF33" s="103"/>
      <c r="RYG33" s="103"/>
      <c r="RYH33" s="103"/>
      <c r="RYI33" s="103"/>
      <c r="RYJ33" s="103"/>
      <c r="RYK33" s="103"/>
      <c r="RYL33" s="103"/>
      <c r="RYM33" s="103"/>
      <c r="RYN33" s="103"/>
      <c r="RYO33" s="103"/>
      <c r="RYP33" s="103"/>
      <c r="RYQ33" s="103"/>
      <c r="RYR33" s="103"/>
      <c r="RYS33" s="103"/>
      <c r="RYT33" s="103"/>
      <c r="RYU33" s="103"/>
      <c r="RYV33" s="103"/>
      <c r="RYW33" s="103"/>
      <c r="RYX33" s="103"/>
      <c r="RYY33" s="103"/>
      <c r="RYZ33" s="103"/>
      <c r="RZA33" s="103"/>
      <c r="RZB33" s="103"/>
      <c r="RZC33" s="103"/>
      <c r="RZD33" s="103"/>
      <c r="RZE33" s="103"/>
      <c r="RZF33" s="103"/>
      <c r="RZG33" s="103"/>
      <c r="RZH33" s="103"/>
      <c r="RZI33" s="103"/>
      <c r="RZJ33" s="103"/>
      <c r="RZK33" s="103"/>
      <c r="RZL33" s="103"/>
      <c r="RZM33" s="103"/>
      <c r="RZN33" s="103"/>
      <c r="RZO33" s="103"/>
      <c r="RZP33" s="103"/>
      <c r="RZQ33" s="103"/>
      <c r="RZR33" s="103"/>
      <c r="RZS33" s="103"/>
      <c r="RZT33" s="103"/>
      <c r="RZU33" s="103"/>
      <c r="RZV33" s="103"/>
      <c r="RZW33" s="103"/>
      <c r="RZX33" s="103"/>
      <c r="RZY33" s="103"/>
      <c r="RZZ33" s="103"/>
      <c r="SAA33" s="103"/>
      <c r="SAB33" s="103"/>
      <c r="SAC33" s="103"/>
      <c r="SAD33" s="103"/>
      <c r="SAE33" s="103"/>
      <c r="SAF33" s="103"/>
      <c r="SAG33" s="103"/>
      <c r="SAH33" s="103"/>
      <c r="SAI33" s="103"/>
      <c r="SAJ33" s="103"/>
      <c r="SAK33" s="103"/>
      <c r="SAL33" s="103"/>
      <c r="SAM33" s="103"/>
      <c r="SAN33" s="103"/>
      <c r="SAO33" s="103"/>
      <c r="SAP33" s="103"/>
      <c r="SAQ33" s="103"/>
      <c r="SAR33" s="103"/>
      <c r="SAS33" s="103"/>
      <c r="SAT33" s="103"/>
      <c r="SAU33" s="103"/>
      <c r="SAV33" s="103"/>
      <c r="SAW33" s="103"/>
      <c r="SAX33" s="103"/>
      <c r="SAY33" s="103"/>
      <c r="SAZ33" s="103"/>
      <c r="SBA33" s="103"/>
      <c r="SBB33" s="103"/>
      <c r="SBC33" s="103"/>
      <c r="SBD33" s="103"/>
      <c r="SBE33" s="103"/>
      <c r="SBF33" s="103"/>
      <c r="SBG33" s="103"/>
      <c r="SBH33" s="103"/>
      <c r="SBI33" s="103"/>
      <c r="SBJ33" s="103"/>
      <c r="SBK33" s="103"/>
      <c r="SBL33" s="103"/>
      <c r="SBM33" s="103"/>
      <c r="SBN33" s="103"/>
      <c r="SBO33" s="103"/>
      <c r="SBP33" s="103"/>
      <c r="SBQ33" s="103"/>
      <c r="SBR33" s="103"/>
      <c r="SBS33" s="103"/>
      <c r="SBT33" s="103"/>
      <c r="SBU33" s="103"/>
      <c r="SBV33" s="103"/>
      <c r="SBW33" s="103"/>
      <c r="SBX33" s="103"/>
      <c r="SBY33" s="103"/>
      <c r="SBZ33" s="103"/>
      <c r="SCA33" s="103"/>
      <c r="SCB33" s="103"/>
      <c r="SCC33" s="103"/>
      <c r="SCD33" s="103"/>
      <c r="SCE33" s="103"/>
      <c r="SCF33" s="103"/>
      <c r="SCG33" s="103"/>
      <c r="SCH33" s="103"/>
      <c r="SCI33" s="103"/>
      <c r="SCJ33" s="103"/>
      <c r="SCK33" s="103"/>
      <c r="SCL33" s="103"/>
      <c r="SCM33" s="103"/>
      <c r="SCN33" s="103"/>
      <c r="SCO33" s="103"/>
      <c r="SCP33" s="103"/>
      <c r="SCQ33" s="103"/>
      <c r="SCR33" s="103"/>
      <c r="SCS33" s="103"/>
      <c r="SCT33" s="103"/>
      <c r="SCU33" s="103"/>
      <c r="SCV33" s="103"/>
      <c r="SCW33" s="103"/>
      <c r="SCX33" s="103"/>
      <c r="SCY33" s="103"/>
      <c r="SCZ33" s="103"/>
      <c r="SDA33" s="103"/>
      <c r="SDB33" s="103"/>
      <c r="SDC33" s="103"/>
      <c r="SDD33" s="103"/>
      <c r="SDE33" s="103"/>
      <c r="SDF33" s="103"/>
      <c r="SDG33" s="103"/>
      <c r="SDH33" s="103"/>
      <c r="SDI33" s="103"/>
      <c r="SDJ33" s="103"/>
      <c r="SDK33" s="103"/>
      <c r="SDL33" s="103"/>
      <c r="SDM33" s="103"/>
      <c r="SDN33" s="103"/>
      <c r="SDO33" s="103"/>
      <c r="SDP33" s="103"/>
      <c r="SDQ33" s="103"/>
      <c r="SDR33" s="103"/>
      <c r="SDS33" s="103"/>
      <c r="SDT33" s="103"/>
      <c r="SDU33" s="103"/>
      <c r="SDV33" s="103"/>
      <c r="SDW33" s="103"/>
      <c r="SDX33" s="103"/>
      <c r="SDY33" s="103"/>
      <c r="SDZ33" s="103"/>
      <c r="SEA33" s="103"/>
      <c r="SEB33" s="103"/>
      <c r="SEC33" s="103"/>
      <c r="SED33" s="103"/>
      <c r="SEE33" s="103"/>
      <c r="SEF33" s="103"/>
      <c r="SEG33" s="103"/>
      <c r="SEH33" s="103"/>
      <c r="SEI33" s="103"/>
      <c r="SEJ33" s="103"/>
      <c r="SEK33" s="103"/>
      <c r="SEL33" s="103"/>
      <c r="SEM33" s="103"/>
      <c r="SEN33" s="103"/>
      <c r="SEO33" s="103"/>
      <c r="SEP33" s="103"/>
      <c r="SEQ33" s="103"/>
      <c r="SER33" s="103"/>
      <c r="SES33" s="103"/>
      <c r="SET33" s="103"/>
      <c r="SEU33" s="103"/>
      <c r="SEV33" s="103"/>
      <c r="SEW33" s="103"/>
      <c r="SEX33" s="103"/>
      <c r="SEY33" s="103"/>
      <c r="SEZ33" s="103"/>
      <c r="SFA33" s="103"/>
      <c r="SFB33" s="103"/>
      <c r="SFC33" s="103"/>
      <c r="SFD33" s="103"/>
      <c r="SFE33" s="103"/>
      <c r="SFF33" s="103"/>
      <c r="SFG33" s="103"/>
      <c r="SFH33" s="103"/>
      <c r="SFI33" s="103"/>
      <c r="SFJ33" s="103"/>
      <c r="SFK33" s="103"/>
      <c r="SFL33" s="103"/>
      <c r="SFM33" s="103"/>
      <c r="SFN33" s="103"/>
      <c r="SFO33" s="103"/>
      <c r="SFP33" s="103"/>
      <c r="SFQ33" s="103"/>
      <c r="SFR33" s="103"/>
      <c r="SFS33" s="103"/>
      <c r="SFT33" s="103"/>
      <c r="SFU33" s="103"/>
      <c r="SFV33" s="103"/>
      <c r="SFW33" s="103"/>
      <c r="SFX33" s="103"/>
      <c r="SFY33" s="103"/>
      <c r="SFZ33" s="103"/>
      <c r="SGA33" s="103"/>
      <c r="SGB33" s="103"/>
      <c r="SGC33" s="103"/>
      <c r="SGD33" s="103"/>
      <c r="SGE33" s="103"/>
      <c r="SGF33" s="103"/>
      <c r="SGG33" s="103"/>
      <c r="SGH33" s="103"/>
      <c r="SGI33" s="103"/>
      <c r="SGJ33" s="103"/>
      <c r="SGK33" s="103"/>
      <c r="SGL33" s="103"/>
      <c r="SGM33" s="103"/>
      <c r="SGN33" s="103"/>
      <c r="SGO33" s="103"/>
      <c r="SGP33" s="103"/>
      <c r="SGQ33" s="103"/>
      <c r="SGR33" s="103"/>
      <c r="SGS33" s="103"/>
      <c r="SGT33" s="103"/>
      <c r="SGU33" s="103"/>
      <c r="SGV33" s="103"/>
      <c r="SGW33" s="103"/>
      <c r="SGX33" s="103"/>
      <c r="SGY33" s="103"/>
      <c r="SGZ33" s="103"/>
      <c r="SHA33" s="103"/>
      <c r="SHB33" s="103"/>
      <c r="SHC33" s="103"/>
      <c r="SHD33" s="103"/>
      <c r="SHE33" s="103"/>
      <c r="SHF33" s="103"/>
      <c r="SHG33" s="103"/>
      <c r="SHH33" s="103"/>
      <c r="SHI33" s="103"/>
      <c r="SHJ33" s="103"/>
      <c r="SHK33" s="103"/>
      <c r="SHL33" s="103"/>
      <c r="SHM33" s="103"/>
      <c r="SHN33" s="103"/>
      <c r="SHO33" s="103"/>
      <c r="SHP33" s="103"/>
      <c r="SHQ33" s="103"/>
      <c r="SHR33" s="103"/>
      <c r="SHS33" s="103"/>
      <c r="SHT33" s="103"/>
      <c r="SHU33" s="103"/>
      <c r="SHV33" s="103"/>
      <c r="SHW33" s="103"/>
      <c r="SHX33" s="103"/>
      <c r="SHY33" s="103"/>
      <c r="SHZ33" s="103"/>
      <c r="SIA33" s="103"/>
      <c r="SIB33" s="103"/>
      <c r="SIC33" s="103"/>
      <c r="SID33" s="103"/>
      <c r="SIE33" s="103"/>
      <c r="SIF33" s="103"/>
      <c r="SIG33" s="103"/>
      <c r="SIH33" s="103"/>
      <c r="SII33" s="103"/>
      <c r="SIJ33" s="103"/>
      <c r="SIK33" s="103"/>
      <c r="SIL33" s="103"/>
      <c r="SIM33" s="103"/>
      <c r="SIN33" s="103"/>
      <c r="SIO33" s="103"/>
      <c r="SIP33" s="103"/>
      <c r="SIQ33" s="103"/>
      <c r="SIR33" s="103"/>
      <c r="SIS33" s="103"/>
      <c r="SIT33" s="103"/>
      <c r="SIU33" s="103"/>
      <c r="SIV33" s="103"/>
      <c r="SIW33" s="103"/>
      <c r="SIX33" s="103"/>
      <c r="SIY33" s="103"/>
      <c r="SIZ33" s="103"/>
      <c r="SJA33" s="103"/>
      <c r="SJB33" s="103"/>
      <c r="SJC33" s="103"/>
      <c r="SJD33" s="103"/>
      <c r="SJE33" s="103"/>
      <c r="SJF33" s="103"/>
      <c r="SJG33" s="103"/>
      <c r="SJH33" s="103"/>
      <c r="SJI33" s="103"/>
      <c r="SJJ33" s="103"/>
      <c r="SJK33" s="103"/>
      <c r="SJL33" s="103"/>
      <c r="SJM33" s="103"/>
      <c r="SJN33" s="103"/>
      <c r="SJO33" s="103"/>
      <c r="SJP33" s="103"/>
      <c r="SJQ33" s="103"/>
      <c r="SJR33" s="103"/>
      <c r="SJS33" s="103"/>
      <c r="SJT33" s="103"/>
      <c r="SJU33" s="103"/>
      <c r="SJV33" s="103"/>
      <c r="SJW33" s="103"/>
      <c r="SJX33" s="103"/>
      <c r="SJY33" s="103"/>
      <c r="SJZ33" s="103"/>
      <c r="SKA33" s="103"/>
      <c r="SKB33" s="103"/>
      <c r="SKC33" s="103"/>
      <c r="SKD33" s="103"/>
      <c r="SKE33" s="103"/>
      <c r="SKF33" s="103"/>
      <c r="SKG33" s="103"/>
      <c r="SKH33" s="103"/>
      <c r="SKI33" s="103"/>
      <c r="SKJ33" s="103"/>
      <c r="SKK33" s="103"/>
      <c r="SKL33" s="103"/>
      <c r="SKM33" s="103"/>
      <c r="SKN33" s="103"/>
      <c r="SKO33" s="103"/>
      <c r="SKP33" s="103"/>
      <c r="SKQ33" s="103"/>
      <c r="SKR33" s="103"/>
      <c r="SKS33" s="103"/>
      <c r="SKT33" s="103"/>
      <c r="SKU33" s="103"/>
      <c r="SKV33" s="103"/>
      <c r="SKW33" s="103"/>
      <c r="SKX33" s="103"/>
      <c r="SKY33" s="103"/>
      <c r="SKZ33" s="103"/>
      <c r="SLA33" s="103"/>
      <c r="SLB33" s="103"/>
      <c r="SLC33" s="103"/>
      <c r="SLD33" s="103"/>
      <c r="SLE33" s="103"/>
      <c r="SLF33" s="103"/>
      <c r="SLG33" s="103"/>
      <c r="SLH33" s="103"/>
      <c r="SLI33" s="103"/>
      <c r="SLJ33" s="103"/>
      <c r="SLK33" s="103"/>
      <c r="SLL33" s="103"/>
      <c r="SLM33" s="103"/>
      <c r="SLN33" s="103"/>
      <c r="SLO33" s="103"/>
      <c r="SLP33" s="103"/>
      <c r="SLQ33" s="103"/>
      <c r="SLR33" s="103"/>
      <c r="SLS33" s="103"/>
      <c r="SLT33" s="103"/>
      <c r="SLU33" s="103"/>
      <c r="SLV33" s="103"/>
      <c r="SLW33" s="103"/>
      <c r="SLX33" s="103"/>
      <c r="SLY33" s="103"/>
      <c r="SLZ33" s="103"/>
      <c r="SMA33" s="103"/>
      <c r="SMB33" s="103"/>
      <c r="SMC33" s="103"/>
      <c r="SMD33" s="103"/>
      <c r="SME33" s="103"/>
      <c r="SMF33" s="103"/>
      <c r="SMG33" s="103"/>
      <c r="SMH33" s="103"/>
      <c r="SMI33" s="103"/>
      <c r="SMJ33" s="103"/>
      <c r="SMK33" s="103"/>
      <c r="SML33" s="103"/>
      <c r="SMM33" s="103"/>
      <c r="SMN33" s="103"/>
      <c r="SMO33" s="103"/>
      <c r="SMP33" s="103"/>
      <c r="SMQ33" s="103"/>
      <c r="SMR33" s="103"/>
      <c r="SMS33" s="103"/>
      <c r="SMT33" s="103"/>
      <c r="SMU33" s="103"/>
      <c r="SMV33" s="103"/>
      <c r="SMW33" s="103"/>
      <c r="SMX33" s="103"/>
      <c r="SMY33" s="103"/>
      <c r="SMZ33" s="103"/>
      <c r="SNA33" s="103"/>
      <c r="SNB33" s="103"/>
      <c r="SNC33" s="103"/>
      <c r="SND33" s="103"/>
      <c r="SNE33" s="103"/>
      <c r="SNF33" s="103"/>
      <c r="SNG33" s="103"/>
      <c r="SNH33" s="103"/>
      <c r="SNI33" s="103"/>
      <c r="SNJ33" s="103"/>
      <c r="SNK33" s="103"/>
      <c r="SNL33" s="103"/>
      <c r="SNM33" s="103"/>
      <c r="SNN33" s="103"/>
      <c r="SNO33" s="103"/>
      <c r="SNP33" s="103"/>
      <c r="SNQ33" s="103"/>
      <c r="SNR33" s="103"/>
      <c r="SNS33" s="103"/>
      <c r="SNT33" s="103"/>
      <c r="SNU33" s="103"/>
      <c r="SNV33" s="103"/>
      <c r="SNW33" s="103"/>
      <c r="SNX33" s="103"/>
      <c r="SNY33" s="103"/>
      <c r="SNZ33" s="103"/>
      <c r="SOA33" s="103"/>
      <c r="SOB33" s="103"/>
      <c r="SOC33" s="103"/>
      <c r="SOD33" s="103"/>
      <c r="SOE33" s="103"/>
      <c r="SOF33" s="103"/>
      <c r="SOG33" s="103"/>
      <c r="SOH33" s="103"/>
      <c r="SOI33" s="103"/>
      <c r="SOJ33" s="103"/>
      <c r="SOK33" s="103"/>
      <c r="SOL33" s="103"/>
      <c r="SOM33" s="103"/>
      <c r="SON33" s="103"/>
      <c r="SOO33" s="103"/>
      <c r="SOP33" s="103"/>
      <c r="SOQ33" s="103"/>
      <c r="SOR33" s="103"/>
      <c r="SOS33" s="103"/>
      <c r="SOT33" s="103"/>
      <c r="SOU33" s="103"/>
      <c r="SOV33" s="103"/>
      <c r="SOW33" s="103"/>
      <c r="SOX33" s="103"/>
      <c r="SOY33" s="103"/>
      <c r="SOZ33" s="103"/>
      <c r="SPA33" s="103"/>
      <c r="SPB33" s="103"/>
      <c r="SPC33" s="103"/>
      <c r="SPD33" s="103"/>
      <c r="SPE33" s="103"/>
      <c r="SPF33" s="103"/>
      <c r="SPG33" s="103"/>
      <c r="SPH33" s="103"/>
      <c r="SPI33" s="103"/>
      <c r="SPJ33" s="103"/>
      <c r="SPK33" s="103"/>
      <c r="SPL33" s="103"/>
      <c r="SPM33" s="103"/>
      <c r="SPN33" s="103"/>
      <c r="SPO33" s="103"/>
      <c r="SPP33" s="103"/>
      <c r="SPQ33" s="103"/>
      <c r="SPR33" s="103"/>
      <c r="SPS33" s="103"/>
      <c r="SPT33" s="103"/>
      <c r="SPU33" s="103"/>
      <c r="SPV33" s="103"/>
      <c r="SPW33" s="103"/>
      <c r="SPX33" s="103"/>
      <c r="SPY33" s="103"/>
      <c r="SPZ33" s="103"/>
      <c r="SQA33" s="103"/>
      <c r="SQB33" s="103"/>
      <c r="SQC33" s="103"/>
      <c r="SQD33" s="103"/>
      <c r="SQE33" s="103"/>
      <c r="SQF33" s="103"/>
      <c r="SQG33" s="103"/>
      <c r="SQH33" s="103"/>
      <c r="SQI33" s="103"/>
      <c r="SQJ33" s="103"/>
      <c r="SQK33" s="103"/>
      <c r="SQL33" s="103"/>
      <c r="SQM33" s="103"/>
      <c r="SQN33" s="103"/>
      <c r="SQO33" s="103"/>
      <c r="SQP33" s="103"/>
      <c r="SQQ33" s="103"/>
      <c r="SQR33" s="103"/>
      <c r="SQS33" s="103"/>
      <c r="SQT33" s="103"/>
      <c r="SQU33" s="103"/>
      <c r="SQV33" s="103"/>
      <c r="SQW33" s="103"/>
      <c r="SQX33" s="103"/>
      <c r="SQY33" s="103"/>
      <c r="SQZ33" s="103"/>
      <c r="SRA33" s="103"/>
      <c r="SRB33" s="103"/>
      <c r="SRC33" s="103"/>
      <c r="SRD33" s="103"/>
      <c r="SRE33" s="103"/>
      <c r="SRF33" s="103"/>
      <c r="SRG33" s="103"/>
      <c r="SRH33" s="103"/>
      <c r="SRI33" s="103"/>
      <c r="SRJ33" s="103"/>
      <c r="SRK33" s="103"/>
      <c r="SRL33" s="103"/>
      <c r="SRM33" s="103"/>
      <c r="SRN33" s="103"/>
      <c r="SRO33" s="103"/>
      <c r="SRP33" s="103"/>
      <c r="SRQ33" s="103"/>
      <c r="SRR33" s="103"/>
      <c r="SRS33" s="103"/>
      <c r="SRT33" s="103"/>
      <c r="SRU33" s="103"/>
      <c r="SRV33" s="103"/>
      <c r="SRW33" s="103"/>
      <c r="SRX33" s="103"/>
      <c r="SRY33" s="103"/>
      <c r="SRZ33" s="103"/>
      <c r="SSA33" s="103"/>
      <c r="SSB33" s="103"/>
      <c r="SSC33" s="103"/>
      <c r="SSD33" s="103"/>
      <c r="SSE33" s="103"/>
      <c r="SSF33" s="103"/>
      <c r="SSG33" s="103"/>
      <c r="SSH33" s="103"/>
      <c r="SSI33" s="103"/>
      <c r="SSJ33" s="103"/>
      <c r="SSK33" s="103"/>
      <c r="SSL33" s="103"/>
      <c r="SSM33" s="103"/>
      <c r="SSN33" s="103"/>
      <c r="SSO33" s="103"/>
      <c r="SSP33" s="103"/>
      <c r="SSQ33" s="103"/>
      <c r="SSR33" s="103"/>
      <c r="SSS33" s="103"/>
      <c r="SST33" s="103"/>
      <c r="SSU33" s="103"/>
      <c r="SSV33" s="103"/>
      <c r="SSW33" s="103"/>
      <c r="SSX33" s="103"/>
      <c r="SSY33" s="103"/>
      <c r="SSZ33" s="103"/>
      <c r="STA33" s="103"/>
      <c r="STB33" s="103"/>
      <c r="STC33" s="103"/>
      <c r="STD33" s="103"/>
      <c r="STE33" s="103"/>
      <c r="STF33" s="103"/>
      <c r="STG33" s="103"/>
      <c r="STH33" s="103"/>
      <c r="STI33" s="103"/>
      <c r="STJ33" s="103"/>
      <c r="STK33" s="103"/>
      <c r="STL33" s="103"/>
      <c r="STM33" s="103"/>
      <c r="STN33" s="103"/>
      <c r="STO33" s="103"/>
      <c r="STP33" s="103"/>
      <c r="STQ33" s="103"/>
      <c r="STR33" s="103"/>
      <c r="STS33" s="103"/>
      <c r="STT33" s="103"/>
      <c r="STU33" s="103"/>
      <c r="STV33" s="103"/>
      <c r="STW33" s="103"/>
      <c r="STX33" s="103"/>
      <c r="STY33" s="103"/>
      <c r="STZ33" s="103"/>
      <c r="SUA33" s="103"/>
      <c r="SUB33" s="103"/>
      <c r="SUC33" s="103"/>
      <c r="SUD33" s="103"/>
      <c r="SUE33" s="103"/>
      <c r="SUF33" s="103"/>
      <c r="SUG33" s="103"/>
      <c r="SUH33" s="103"/>
      <c r="SUI33" s="103"/>
      <c r="SUJ33" s="103"/>
      <c r="SUK33" s="103"/>
      <c r="SUL33" s="103"/>
      <c r="SUM33" s="103"/>
      <c r="SUN33" s="103"/>
      <c r="SUO33" s="103"/>
      <c r="SUP33" s="103"/>
      <c r="SUQ33" s="103"/>
      <c r="SUR33" s="103"/>
      <c r="SUS33" s="103"/>
      <c r="SUT33" s="103"/>
      <c r="SUU33" s="103"/>
      <c r="SUV33" s="103"/>
      <c r="SUW33" s="103"/>
      <c r="SUX33" s="103"/>
      <c r="SUY33" s="103"/>
      <c r="SUZ33" s="103"/>
      <c r="SVA33" s="103"/>
      <c r="SVB33" s="103"/>
      <c r="SVC33" s="103"/>
      <c r="SVD33" s="103"/>
      <c r="SVE33" s="103"/>
      <c r="SVF33" s="103"/>
      <c r="SVG33" s="103"/>
      <c r="SVH33" s="103"/>
      <c r="SVI33" s="103"/>
      <c r="SVJ33" s="103"/>
      <c r="SVK33" s="103"/>
      <c r="SVL33" s="103"/>
      <c r="SVM33" s="103"/>
      <c r="SVN33" s="103"/>
      <c r="SVO33" s="103"/>
      <c r="SVP33" s="103"/>
      <c r="SVQ33" s="103"/>
      <c r="SVR33" s="103"/>
      <c r="SVS33" s="103"/>
      <c r="SVT33" s="103"/>
      <c r="SVU33" s="103"/>
      <c r="SVV33" s="103"/>
      <c r="SVW33" s="103"/>
      <c r="SVX33" s="103"/>
      <c r="SVY33" s="103"/>
      <c r="SVZ33" s="103"/>
      <c r="SWA33" s="103"/>
      <c r="SWB33" s="103"/>
      <c r="SWC33" s="103"/>
      <c r="SWD33" s="103"/>
      <c r="SWE33" s="103"/>
      <c r="SWF33" s="103"/>
      <c r="SWG33" s="103"/>
      <c r="SWH33" s="103"/>
      <c r="SWI33" s="103"/>
      <c r="SWJ33" s="103"/>
      <c r="SWK33" s="103"/>
      <c r="SWL33" s="103"/>
      <c r="SWM33" s="103"/>
      <c r="SWN33" s="103"/>
      <c r="SWO33" s="103"/>
      <c r="SWP33" s="103"/>
      <c r="SWQ33" s="103"/>
      <c r="SWR33" s="103"/>
      <c r="SWS33" s="103"/>
      <c r="SWT33" s="103"/>
      <c r="SWU33" s="103"/>
      <c r="SWV33" s="103"/>
      <c r="SWW33" s="103"/>
      <c r="SWX33" s="103"/>
      <c r="SWY33" s="103"/>
      <c r="SWZ33" s="103"/>
      <c r="SXA33" s="103"/>
      <c r="SXB33" s="103"/>
      <c r="SXC33" s="103"/>
      <c r="SXD33" s="103"/>
      <c r="SXE33" s="103"/>
      <c r="SXF33" s="103"/>
      <c r="SXG33" s="103"/>
      <c r="SXH33" s="103"/>
      <c r="SXI33" s="103"/>
      <c r="SXJ33" s="103"/>
      <c r="SXK33" s="103"/>
      <c r="SXL33" s="103"/>
      <c r="SXM33" s="103"/>
      <c r="SXN33" s="103"/>
      <c r="SXO33" s="103"/>
      <c r="SXP33" s="103"/>
      <c r="SXQ33" s="103"/>
      <c r="SXR33" s="103"/>
      <c r="SXS33" s="103"/>
      <c r="SXT33" s="103"/>
      <c r="SXU33" s="103"/>
      <c r="SXV33" s="103"/>
      <c r="SXW33" s="103"/>
      <c r="SXX33" s="103"/>
      <c r="SXY33" s="103"/>
      <c r="SXZ33" s="103"/>
      <c r="SYA33" s="103"/>
      <c r="SYB33" s="103"/>
      <c r="SYC33" s="103"/>
      <c r="SYD33" s="103"/>
      <c r="SYE33" s="103"/>
      <c r="SYF33" s="103"/>
      <c r="SYG33" s="103"/>
      <c r="SYH33" s="103"/>
      <c r="SYI33" s="103"/>
      <c r="SYJ33" s="103"/>
      <c r="SYK33" s="103"/>
      <c r="SYL33" s="103"/>
      <c r="SYM33" s="103"/>
      <c r="SYN33" s="103"/>
      <c r="SYO33" s="103"/>
      <c r="SYP33" s="103"/>
      <c r="SYQ33" s="103"/>
      <c r="SYR33" s="103"/>
      <c r="SYS33" s="103"/>
      <c r="SYT33" s="103"/>
      <c r="SYU33" s="103"/>
      <c r="SYV33" s="103"/>
      <c r="SYW33" s="103"/>
      <c r="SYX33" s="103"/>
      <c r="SYY33" s="103"/>
      <c r="SYZ33" s="103"/>
      <c r="SZA33" s="103"/>
      <c r="SZB33" s="103"/>
      <c r="SZC33" s="103"/>
      <c r="SZD33" s="103"/>
      <c r="SZE33" s="103"/>
      <c r="SZF33" s="103"/>
      <c r="SZG33" s="103"/>
      <c r="SZH33" s="103"/>
      <c r="SZI33" s="103"/>
      <c r="SZJ33" s="103"/>
      <c r="SZK33" s="103"/>
      <c r="SZL33" s="103"/>
      <c r="SZM33" s="103"/>
      <c r="SZN33" s="103"/>
      <c r="SZO33" s="103"/>
      <c r="SZP33" s="103"/>
      <c r="SZQ33" s="103"/>
      <c r="SZR33" s="103"/>
      <c r="SZS33" s="103"/>
      <c r="SZT33" s="103"/>
      <c r="SZU33" s="103"/>
      <c r="SZV33" s="103"/>
      <c r="SZW33" s="103"/>
      <c r="SZX33" s="103"/>
      <c r="SZY33" s="103"/>
      <c r="SZZ33" s="103"/>
      <c r="TAA33" s="103"/>
      <c r="TAB33" s="103"/>
      <c r="TAC33" s="103"/>
      <c r="TAD33" s="103"/>
      <c r="TAE33" s="103"/>
      <c r="TAF33" s="103"/>
      <c r="TAG33" s="103"/>
      <c r="TAH33" s="103"/>
      <c r="TAI33" s="103"/>
      <c r="TAJ33" s="103"/>
      <c r="TAK33" s="103"/>
      <c r="TAL33" s="103"/>
      <c r="TAM33" s="103"/>
      <c r="TAN33" s="103"/>
      <c r="TAO33" s="103"/>
      <c r="TAP33" s="103"/>
      <c r="TAQ33" s="103"/>
      <c r="TAR33" s="103"/>
      <c r="TAS33" s="103"/>
      <c r="TAT33" s="103"/>
      <c r="TAU33" s="103"/>
      <c r="TAV33" s="103"/>
      <c r="TAW33" s="103"/>
      <c r="TAX33" s="103"/>
      <c r="TAY33" s="103"/>
      <c r="TAZ33" s="103"/>
      <c r="TBA33" s="103"/>
      <c r="TBB33" s="103"/>
      <c r="TBC33" s="103"/>
      <c r="TBD33" s="103"/>
      <c r="TBE33" s="103"/>
      <c r="TBF33" s="103"/>
      <c r="TBG33" s="103"/>
      <c r="TBH33" s="103"/>
      <c r="TBI33" s="103"/>
      <c r="TBJ33" s="103"/>
      <c r="TBK33" s="103"/>
      <c r="TBL33" s="103"/>
      <c r="TBM33" s="103"/>
      <c r="TBN33" s="103"/>
      <c r="TBO33" s="103"/>
      <c r="TBP33" s="103"/>
      <c r="TBQ33" s="103"/>
      <c r="TBR33" s="103"/>
      <c r="TBS33" s="103"/>
      <c r="TBT33" s="103"/>
      <c r="TBU33" s="103"/>
      <c r="TBV33" s="103"/>
      <c r="TBW33" s="103"/>
      <c r="TBX33" s="103"/>
      <c r="TBY33" s="103"/>
      <c r="TBZ33" s="103"/>
      <c r="TCA33" s="103"/>
      <c r="TCB33" s="103"/>
      <c r="TCC33" s="103"/>
      <c r="TCD33" s="103"/>
      <c r="TCE33" s="103"/>
      <c r="TCF33" s="103"/>
      <c r="TCG33" s="103"/>
      <c r="TCH33" s="103"/>
      <c r="TCI33" s="103"/>
      <c r="TCJ33" s="103"/>
      <c r="TCK33" s="103"/>
      <c r="TCL33" s="103"/>
      <c r="TCM33" s="103"/>
      <c r="TCN33" s="103"/>
      <c r="TCO33" s="103"/>
      <c r="TCP33" s="103"/>
      <c r="TCQ33" s="103"/>
      <c r="TCR33" s="103"/>
      <c r="TCS33" s="103"/>
      <c r="TCT33" s="103"/>
      <c r="TCU33" s="103"/>
      <c r="TCV33" s="103"/>
      <c r="TCW33" s="103"/>
      <c r="TCX33" s="103"/>
      <c r="TCY33" s="103"/>
      <c r="TCZ33" s="103"/>
      <c r="TDA33" s="103"/>
      <c r="TDB33" s="103"/>
      <c r="TDC33" s="103"/>
      <c r="TDD33" s="103"/>
      <c r="TDE33" s="103"/>
      <c r="TDF33" s="103"/>
      <c r="TDG33" s="103"/>
      <c r="TDH33" s="103"/>
      <c r="TDI33" s="103"/>
      <c r="TDJ33" s="103"/>
      <c r="TDK33" s="103"/>
      <c r="TDL33" s="103"/>
      <c r="TDM33" s="103"/>
      <c r="TDN33" s="103"/>
      <c r="TDO33" s="103"/>
      <c r="TDP33" s="103"/>
      <c r="TDQ33" s="103"/>
      <c r="TDR33" s="103"/>
      <c r="TDS33" s="103"/>
      <c r="TDT33" s="103"/>
      <c r="TDU33" s="103"/>
      <c r="TDV33" s="103"/>
      <c r="TDW33" s="103"/>
      <c r="TDX33" s="103"/>
      <c r="TDY33" s="103"/>
      <c r="TDZ33" s="103"/>
      <c r="TEA33" s="103"/>
      <c r="TEB33" s="103"/>
      <c r="TEC33" s="103"/>
      <c r="TED33" s="103"/>
      <c r="TEE33" s="103"/>
      <c r="TEF33" s="103"/>
      <c r="TEG33" s="103"/>
      <c r="TEH33" s="103"/>
      <c r="TEI33" s="103"/>
      <c r="TEJ33" s="103"/>
      <c r="TEK33" s="103"/>
      <c r="TEL33" s="103"/>
      <c r="TEM33" s="103"/>
      <c r="TEN33" s="103"/>
      <c r="TEO33" s="103"/>
      <c r="TEP33" s="103"/>
      <c r="TEQ33" s="103"/>
      <c r="TER33" s="103"/>
      <c r="TES33" s="103"/>
      <c r="TET33" s="103"/>
      <c r="TEU33" s="103"/>
      <c r="TEV33" s="103"/>
      <c r="TEW33" s="103"/>
      <c r="TEX33" s="103"/>
      <c r="TEY33" s="103"/>
      <c r="TEZ33" s="103"/>
      <c r="TFA33" s="103"/>
      <c r="TFB33" s="103"/>
      <c r="TFC33" s="103"/>
      <c r="TFD33" s="103"/>
      <c r="TFE33" s="103"/>
      <c r="TFF33" s="103"/>
      <c r="TFG33" s="103"/>
      <c r="TFH33" s="103"/>
      <c r="TFI33" s="103"/>
      <c r="TFJ33" s="103"/>
      <c r="TFK33" s="103"/>
      <c r="TFL33" s="103"/>
      <c r="TFM33" s="103"/>
      <c r="TFN33" s="103"/>
      <c r="TFO33" s="103"/>
      <c r="TFP33" s="103"/>
      <c r="TFQ33" s="103"/>
      <c r="TFR33" s="103"/>
      <c r="TFS33" s="103"/>
      <c r="TFT33" s="103"/>
      <c r="TFU33" s="103"/>
      <c r="TFV33" s="103"/>
      <c r="TFW33" s="103"/>
      <c r="TFX33" s="103"/>
      <c r="TFY33" s="103"/>
      <c r="TFZ33" s="103"/>
      <c r="TGA33" s="103"/>
      <c r="TGB33" s="103"/>
      <c r="TGC33" s="103"/>
      <c r="TGD33" s="103"/>
      <c r="TGE33" s="103"/>
      <c r="TGF33" s="103"/>
      <c r="TGG33" s="103"/>
      <c r="TGH33" s="103"/>
      <c r="TGI33" s="103"/>
      <c r="TGJ33" s="103"/>
      <c r="TGK33" s="103"/>
      <c r="TGL33" s="103"/>
      <c r="TGM33" s="103"/>
      <c r="TGN33" s="103"/>
      <c r="TGO33" s="103"/>
      <c r="TGP33" s="103"/>
      <c r="TGQ33" s="103"/>
      <c r="TGR33" s="103"/>
      <c r="TGS33" s="103"/>
      <c r="TGT33" s="103"/>
      <c r="TGU33" s="103"/>
      <c r="TGV33" s="103"/>
      <c r="TGW33" s="103"/>
      <c r="TGX33" s="103"/>
      <c r="TGY33" s="103"/>
      <c r="TGZ33" s="103"/>
      <c r="THA33" s="103"/>
      <c r="THB33" s="103"/>
      <c r="THC33" s="103"/>
      <c r="THD33" s="103"/>
      <c r="THE33" s="103"/>
      <c r="THF33" s="103"/>
      <c r="THG33" s="103"/>
      <c r="THH33" s="103"/>
      <c r="THI33" s="103"/>
      <c r="THJ33" s="103"/>
      <c r="THK33" s="103"/>
      <c r="THL33" s="103"/>
      <c r="THM33" s="103"/>
      <c r="THN33" s="103"/>
      <c r="THO33" s="103"/>
      <c r="THP33" s="103"/>
      <c r="THQ33" s="103"/>
      <c r="THR33" s="103"/>
      <c r="THS33" s="103"/>
      <c r="THT33" s="103"/>
      <c r="THU33" s="103"/>
      <c r="THV33" s="103"/>
      <c r="THW33" s="103"/>
      <c r="THX33" s="103"/>
      <c r="THY33" s="103"/>
      <c r="THZ33" s="103"/>
      <c r="TIA33" s="103"/>
      <c r="TIB33" s="103"/>
      <c r="TIC33" s="103"/>
      <c r="TID33" s="103"/>
      <c r="TIE33" s="103"/>
      <c r="TIF33" s="103"/>
      <c r="TIG33" s="103"/>
      <c r="TIH33" s="103"/>
      <c r="TII33" s="103"/>
      <c r="TIJ33" s="103"/>
      <c r="TIK33" s="103"/>
      <c r="TIL33" s="103"/>
      <c r="TIM33" s="103"/>
      <c r="TIN33" s="103"/>
      <c r="TIO33" s="103"/>
      <c r="TIP33" s="103"/>
      <c r="TIQ33" s="103"/>
      <c r="TIR33" s="103"/>
      <c r="TIS33" s="103"/>
      <c r="TIT33" s="103"/>
      <c r="TIU33" s="103"/>
      <c r="TIV33" s="103"/>
      <c r="TIW33" s="103"/>
      <c r="TIX33" s="103"/>
      <c r="TIY33" s="103"/>
      <c r="TIZ33" s="103"/>
      <c r="TJA33" s="103"/>
      <c r="TJB33" s="103"/>
      <c r="TJC33" s="103"/>
      <c r="TJD33" s="103"/>
      <c r="TJE33" s="103"/>
      <c r="TJF33" s="103"/>
      <c r="TJG33" s="103"/>
      <c r="TJH33" s="103"/>
      <c r="TJI33" s="103"/>
      <c r="TJJ33" s="103"/>
      <c r="TJK33" s="103"/>
      <c r="TJL33" s="103"/>
      <c r="TJM33" s="103"/>
      <c r="TJN33" s="103"/>
      <c r="TJO33" s="103"/>
      <c r="TJP33" s="103"/>
      <c r="TJQ33" s="103"/>
      <c r="TJR33" s="103"/>
      <c r="TJS33" s="103"/>
      <c r="TJT33" s="103"/>
      <c r="TJU33" s="103"/>
      <c r="TJV33" s="103"/>
      <c r="TJW33" s="103"/>
      <c r="TJX33" s="103"/>
      <c r="TJY33" s="103"/>
      <c r="TJZ33" s="103"/>
      <c r="TKA33" s="103"/>
      <c r="TKB33" s="103"/>
      <c r="TKC33" s="103"/>
      <c r="TKD33" s="103"/>
      <c r="TKE33" s="103"/>
      <c r="TKF33" s="103"/>
      <c r="TKG33" s="103"/>
      <c r="TKH33" s="103"/>
      <c r="TKI33" s="103"/>
      <c r="TKJ33" s="103"/>
      <c r="TKK33" s="103"/>
      <c r="TKL33" s="103"/>
      <c r="TKM33" s="103"/>
      <c r="TKN33" s="103"/>
      <c r="TKO33" s="103"/>
      <c r="TKP33" s="103"/>
      <c r="TKQ33" s="103"/>
      <c r="TKR33" s="103"/>
      <c r="TKS33" s="103"/>
      <c r="TKT33" s="103"/>
      <c r="TKU33" s="103"/>
      <c r="TKV33" s="103"/>
      <c r="TKW33" s="103"/>
      <c r="TKX33" s="103"/>
      <c r="TKY33" s="103"/>
      <c r="TKZ33" s="103"/>
      <c r="TLA33" s="103"/>
      <c r="TLB33" s="103"/>
      <c r="TLC33" s="103"/>
      <c r="TLD33" s="103"/>
      <c r="TLE33" s="103"/>
      <c r="TLF33" s="103"/>
      <c r="TLG33" s="103"/>
      <c r="TLH33" s="103"/>
      <c r="TLI33" s="103"/>
      <c r="TLJ33" s="103"/>
      <c r="TLK33" s="103"/>
      <c r="TLL33" s="103"/>
      <c r="TLM33" s="103"/>
      <c r="TLN33" s="103"/>
      <c r="TLO33" s="103"/>
      <c r="TLP33" s="103"/>
      <c r="TLQ33" s="103"/>
      <c r="TLR33" s="103"/>
      <c r="TLS33" s="103"/>
      <c r="TLT33" s="103"/>
      <c r="TLU33" s="103"/>
      <c r="TLV33" s="103"/>
      <c r="TLW33" s="103"/>
      <c r="TLX33" s="103"/>
      <c r="TLY33" s="103"/>
      <c r="TLZ33" s="103"/>
      <c r="TMA33" s="103"/>
      <c r="TMB33" s="103"/>
      <c r="TMC33" s="103"/>
      <c r="TMD33" s="103"/>
      <c r="TME33" s="103"/>
      <c r="TMF33" s="103"/>
      <c r="TMG33" s="103"/>
      <c r="TMH33" s="103"/>
      <c r="TMI33" s="103"/>
      <c r="TMJ33" s="103"/>
      <c r="TMK33" s="103"/>
      <c r="TML33" s="103"/>
      <c r="TMM33" s="103"/>
      <c r="TMN33" s="103"/>
      <c r="TMO33" s="103"/>
      <c r="TMP33" s="103"/>
      <c r="TMQ33" s="103"/>
      <c r="TMR33" s="103"/>
      <c r="TMS33" s="103"/>
      <c r="TMT33" s="103"/>
      <c r="TMU33" s="103"/>
      <c r="TMV33" s="103"/>
      <c r="TMW33" s="103"/>
      <c r="TMX33" s="103"/>
      <c r="TMY33" s="103"/>
      <c r="TMZ33" s="103"/>
      <c r="TNA33" s="103"/>
      <c r="TNB33" s="103"/>
      <c r="TNC33" s="103"/>
      <c r="TND33" s="103"/>
      <c r="TNE33" s="103"/>
      <c r="TNF33" s="103"/>
      <c r="TNG33" s="103"/>
      <c r="TNH33" s="103"/>
      <c r="TNI33" s="103"/>
      <c r="TNJ33" s="103"/>
      <c r="TNK33" s="103"/>
      <c r="TNL33" s="103"/>
      <c r="TNM33" s="103"/>
      <c r="TNN33" s="103"/>
      <c r="TNO33" s="103"/>
      <c r="TNP33" s="103"/>
      <c r="TNQ33" s="103"/>
      <c r="TNR33" s="103"/>
      <c r="TNS33" s="103"/>
      <c r="TNT33" s="103"/>
      <c r="TNU33" s="103"/>
      <c r="TNV33" s="103"/>
      <c r="TNW33" s="103"/>
      <c r="TNX33" s="103"/>
      <c r="TNY33" s="103"/>
      <c r="TNZ33" s="103"/>
      <c r="TOA33" s="103"/>
      <c r="TOB33" s="103"/>
      <c r="TOC33" s="103"/>
      <c r="TOD33" s="103"/>
      <c r="TOE33" s="103"/>
      <c r="TOF33" s="103"/>
      <c r="TOG33" s="103"/>
      <c r="TOH33" s="103"/>
      <c r="TOI33" s="103"/>
      <c r="TOJ33" s="103"/>
      <c r="TOK33" s="103"/>
      <c r="TOL33" s="103"/>
      <c r="TOM33" s="103"/>
      <c r="TON33" s="103"/>
      <c r="TOO33" s="103"/>
      <c r="TOP33" s="103"/>
      <c r="TOQ33" s="103"/>
      <c r="TOR33" s="103"/>
      <c r="TOS33" s="103"/>
      <c r="TOT33" s="103"/>
      <c r="TOU33" s="103"/>
      <c r="TOV33" s="103"/>
      <c r="TOW33" s="103"/>
      <c r="TOX33" s="103"/>
      <c r="TOY33" s="103"/>
      <c r="TOZ33" s="103"/>
      <c r="TPA33" s="103"/>
      <c r="TPB33" s="103"/>
      <c r="TPC33" s="103"/>
      <c r="TPD33" s="103"/>
      <c r="TPE33" s="103"/>
      <c r="TPF33" s="103"/>
      <c r="TPG33" s="103"/>
      <c r="TPH33" s="103"/>
      <c r="TPI33" s="103"/>
      <c r="TPJ33" s="103"/>
      <c r="TPK33" s="103"/>
      <c r="TPL33" s="103"/>
      <c r="TPM33" s="103"/>
      <c r="TPN33" s="103"/>
      <c r="TPO33" s="103"/>
      <c r="TPP33" s="103"/>
      <c r="TPQ33" s="103"/>
      <c r="TPR33" s="103"/>
      <c r="TPS33" s="103"/>
      <c r="TPT33" s="103"/>
      <c r="TPU33" s="103"/>
      <c r="TPV33" s="103"/>
      <c r="TPW33" s="103"/>
      <c r="TPX33" s="103"/>
      <c r="TPY33" s="103"/>
      <c r="TPZ33" s="103"/>
      <c r="TQA33" s="103"/>
      <c r="TQB33" s="103"/>
      <c r="TQC33" s="103"/>
      <c r="TQD33" s="103"/>
      <c r="TQE33" s="103"/>
      <c r="TQF33" s="103"/>
      <c r="TQG33" s="103"/>
      <c r="TQH33" s="103"/>
      <c r="TQI33" s="103"/>
      <c r="TQJ33" s="103"/>
      <c r="TQK33" s="103"/>
      <c r="TQL33" s="103"/>
      <c r="TQM33" s="103"/>
      <c r="TQN33" s="103"/>
      <c r="TQO33" s="103"/>
      <c r="TQP33" s="103"/>
      <c r="TQQ33" s="103"/>
      <c r="TQR33" s="103"/>
      <c r="TQS33" s="103"/>
      <c r="TQT33" s="103"/>
      <c r="TQU33" s="103"/>
      <c r="TQV33" s="103"/>
      <c r="TQW33" s="103"/>
      <c r="TQX33" s="103"/>
      <c r="TQY33" s="103"/>
      <c r="TQZ33" s="103"/>
      <c r="TRA33" s="103"/>
      <c r="TRB33" s="103"/>
      <c r="TRC33" s="103"/>
      <c r="TRD33" s="103"/>
      <c r="TRE33" s="103"/>
      <c r="TRF33" s="103"/>
      <c r="TRG33" s="103"/>
      <c r="TRH33" s="103"/>
      <c r="TRI33" s="103"/>
      <c r="TRJ33" s="103"/>
      <c r="TRK33" s="103"/>
      <c r="TRL33" s="103"/>
      <c r="TRM33" s="103"/>
      <c r="TRN33" s="103"/>
      <c r="TRO33" s="103"/>
      <c r="TRP33" s="103"/>
      <c r="TRQ33" s="103"/>
      <c r="TRR33" s="103"/>
      <c r="TRS33" s="103"/>
      <c r="TRT33" s="103"/>
      <c r="TRU33" s="103"/>
      <c r="TRV33" s="103"/>
      <c r="TRW33" s="103"/>
      <c r="TRX33" s="103"/>
      <c r="TRY33" s="103"/>
      <c r="TRZ33" s="103"/>
      <c r="TSA33" s="103"/>
      <c r="TSB33" s="103"/>
      <c r="TSC33" s="103"/>
      <c r="TSD33" s="103"/>
      <c r="TSE33" s="103"/>
      <c r="TSF33" s="103"/>
      <c r="TSG33" s="103"/>
      <c r="TSH33" s="103"/>
      <c r="TSI33" s="103"/>
      <c r="TSJ33" s="103"/>
      <c r="TSK33" s="103"/>
      <c r="TSL33" s="103"/>
      <c r="TSM33" s="103"/>
      <c r="TSN33" s="103"/>
      <c r="TSO33" s="103"/>
      <c r="TSP33" s="103"/>
      <c r="TSQ33" s="103"/>
      <c r="TSR33" s="103"/>
      <c r="TSS33" s="103"/>
      <c r="TST33" s="103"/>
      <c r="TSU33" s="103"/>
      <c r="TSV33" s="103"/>
      <c r="TSW33" s="103"/>
      <c r="TSX33" s="103"/>
      <c r="TSY33" s="103"/>
      <c r="TSZ33" s="103"/>
      <c r="TTA33" s="103"/>
      <c r="TTB33" s="103"/>
      <c r="TTC33" s="103"/>
      <c r="TTD33" s="103"/>
      <c r="TTE33" s="103"/>
      <c r="TTF33" s="103"/>
      <c r="TTG33" s="103"/>
      <c r="TTH33" s="103"/>
      <c r="TTI33" s="103"/>
      <c r="TTJ33" s="103"/>
      <c r="TTK33" s="103"/>
      <c r="TTL33" s="103"/>
      <c r="TTM33" s="103"/>
      <c r="TTN33" s="103"/>
      <c r="TTO33" s="103"/>
      <c r="TTP33" s="103"/>
      <c r="TTQ33" s="103"/>
      <c r="TTR33" s="103"/>
      <c r="TTS33" s="103"/>
      <c r="TTT33" s="103"/>
      <c r="TTU33" s="103"/>
      <c r="TTV33" s="103"/>
      <c r="TTW33" s="103"/>
      <c r="TTX33" s="103"/>
      <c r="TTY33" s="103"/>
      <c r="TTZ33" s="103"/>
      <c r="TUA33" s="103"/>
      <c r="TUB33" s="103"/>
      <c r="TUC33" s="103"/>
      <c r="TUD33" s="103"/>
      <c r="TUE33" s="103"/>
      <c r="TUF33" s="103"/>
      <c r="TUG33" s="103"/>
      <c r="TUH33" s="103"/>
      <c r="TUI33" s="103"/>
      <c r="TUJ33" s="103"/>
      <c r="TUK33" s="103"/>
      <c r="TUL33" s="103"/>
      <c r="TUM33" s="103"/>
      <c r="TUN33" s="103"/>
      <c r="TUO33" s="103"/>
      <c r="TUP33" s="103"/>
      <c r="TUQ33" s="103"/>
      <c r="TUR33" s="103"/>
      <c r="TUS33" s="103"/>
      <c r="TUT33" s="103"/>
      <c r="TUU33" s="103"/>
      <c r="TUV33" s="103"/>
      <c r="TUW33" s="103"/>
      <c r="TUX33" s="103"/>
      <c r="TUY33" s="103"/>
      <c r="TUZ33" s="103"/>
      <c r="TVA33" s="103"/>
      <c r="TVB33" s="103"/>
      <c r="TVC33" s="103"/>
      <c r="TVD33" s="103"/>
      <c r="TVE33" s="103"/>
      <c r="TVF33" s="103"/>
      <c r="TVG33" s="103"/>
      <c r="TVH33" s="103"/>
      <c r="TVI33" s="103"/>
      <c r="TVJ33" s="103"/>
      <c r="TVK33" s="103"/>
      <c r="TVL33" s="103"/>
      <c r="TVM33" s="103"/>
      <c r="TVN33" s="103"/>
      <c r="TVO33" s="103"/>
      <c r="TVP33" s="103"/>
      <c r="TVQ33" s="103"/>
      <c r="TVR33" s="103"/>
      <c r="TVS33" s="103"/>
      <c r="TVT33" s="103"/>
      <c r="TVU33" s="103"/>
      <c r="TVV33" s="103"/>
      <c r="TVW33" s="103"/>
      <c r="TVX33" s="103"/>
      <c r="TVY33" s="103"/>
      <c r="TVZ33" s="103"/>
      <c r="TWA33" s="103"/>
      <c r="TWB33" s="103"/>
      <c r="TWC33" s="103"/>
      <c r="TWD33" s="103"/>
      <c r="TWE33" s="103"/>
      <c r="TWF33" s="103"/>
      <c r="TWG33" s="103"/>
      <c r="TWH33" s="103"/>
      <c r="TWI33" s="103"/>
      <c r="TWJ33" s="103"/>
      <c r="TWK33" s="103"/>
      <c r="TWL33" s="103"/>
      <c r="TWM33" s="103"/>
      <c r="TWN33" s="103"/>
      <c r="TWO33" s="103"/>
      <c r="TWP33" s="103"/>
      <c r="TWQ33" s="103"/>
      <c r="TWR33" s="103"/>
      <c r="TWS33" s="103"/>
      <c r="TWT33" s="103"/>
      <c r="TWU33" s="103"/>
      <c r="TWV33" s="103"/>
      <c r="TWW33" s="103"/>
      <c r="TWX33" s="103"/>
      <c r="TWY33" s="103"/>
      <c r="TWZ33" s="103"/>
      <c r="TXA33" s="103"/>
      <c r="TXB33" s="103"/>
      <c r="TXC33" s="103"/>
      <c r="TXD33" s="103"/>
      <c r="TXE33" s="103"/>
      <c r="TXF33" s="103"/>
      <c r="TXG33" s="103"/>
      <c r="TXH33" s="103"/>
      <c r="TXI33" s="103"/>
      <c r="TXJ33" s="103"/>
      <c r="TXK33" s="103"/>
      <c r="TXL33" s="103"/>
      <c r="TXM33" s="103"/>
      <c r="TXN33" s="103"/>
      <c r="TXO33" s="103"/>
      <c r="TXP33" s="103"/>
      <c r="TXQ33" s="103"/>
      <c r="TXR33" s="103"/>
      <c r="TXS33" s="103"/>
      <c r="TXT33" s="103"/>
      <c r="TXU33" s="103"/>
      <c r="TXV33" s="103"/>
      <c r="TXW33" s="103"/>
      <c r="TXX33" s="103"/>
      <c r="TXY33" s="103"/>
      <c r="TXZ33" s="103"/>
      <c r="TYA33" s="103"/>
      <c r="TYB33" s="103"/>
      <c r="TYC33" s="103"/>
      <c r="TYD33" s="103"/>
      <c r="TYE33" s="103"/>
      <c r="TYF33" s="103"/>
      <c r="TYG33" s="103"/>
      <c r="TYH33" s="103"/>
      <c r="TYI33" s="103"/>
      <c r="TYJ33" s="103"/>
      <c r="TYK33" s="103"/>
      <c r="TYL33" s="103"/>
      <c r="TYM33" s="103"/>
      <c r="TYN33" s="103"/>
      <c r="TYO33" s="103"/>
      <c r="TYP33" s="103"/>
      <c r="TYQ33" s="103"/>
      <c r="TYR33" s="103"/>
      <c r="TYS33" s="103"/>
      <c r="TYT33" s="103"/>
      <c r="TYU33" s="103"/>
      <c r="TYV33" s="103"/>
      <c r="TYW33" s="103"/>
      <c r="TYX33" s="103"/>
      <c r="TYY33" s="103"/>
      <c r="TYZ33" s="103"/>
      <c r="TZA33" s="103"/>
      <c r="TZB33" s="103"/>
      <c r="TZC33" s="103"/>
      <c r="TZD33" s="103"/>
      <c r="TZE33" s="103"/>
      <c r="TZF33" s="103"/>
      <c r="TZG33" s="103"/>
      <c r="TZH33" s="103"/>
      <c r="TZI33" s="103"/>
      <c r="TZJ33" s="103"/>
      <c r="TZK33" s="103"/>
      <c r="TZL33" s="103"/>
      <c r="TZM33" s="103"/>
      <c r="TZN33" s="103"/>
      <c r="TZO33" s="103"/>
      <c r="TZP33" s="103"/>
      <c r="TZQ33" s="103"/>
      <c r="TZR33" s="103"/>
      <c r="TZS33" s="103"/>
      <c r="TZT33" s="103"/>
      <c r="TZU33" s="103"/>
      <c r="TZV33" s="103"/>
      <c r="TZW33" s="103"/>
      <c r="TZX33" s="103"/>
      <c r="TZY33" s="103"/>
      <c r="TZZ33" s="103"/>
      <c r="UAA33" s="103"/>
      <c r="UAB33" s="103"/>
      <c r="UAC33" s="103"/>
      <c r="UAD33" s="103"/>
      <c r="UAE33" s="103"/>
      <c r="UAF33" s="103"/>
      <c r="UAG33" s="103"/>
      <c r="UAH33" s="103"/>
      <c r="UAI33" s="103"/>
      <c r="UAJ33" s="103"/>
      <c r="UAK33" s="103"/>
      <c r="UAL33" s="103"/>
      <c r="UAM33" s="103"/>
      <c r="UAN33" s="103"/>
      <c r="UAO33" s="103"/>
      <c r="UAP33" s="103"/>
      <c r="UAQ33" s="103"/>
      <c r="UAR33" s="103"/>
      <c r="UAS33" s="103"/>
      <c r="UAT33" s="103"/>
      <c r="UAU33" s="103"/>
      <c r="UAV33" s="103"/>
      <c r="UAW33" s="103"/>
      <c r="UAX33" s="103"/>
      <c r="UAY33" s="103"/>
      <c r="UAZ33" s="103"/>
      <c r="UBA33" s="103"/>
      <c r="UBB33" s="103"/>
      <c r="UBC33" s="103"/>
      <c r="UBD33" s="103"/>
      <c r="UBE33" s="103"/>
      <c r="UBF33" s="103"/>
      <c r="UBG33" s="103"/>
      <c r="UBH33" s="103"/>
      <c r="UBI33" s="103"/>
      <c r="UBJ33" s="103"/>
      <c r="UBK33" s="103"/>
      <c r="UBL33" s="103"/>
      <c r="UBM33" s="103"/>
      <c r="UBN33" s="103"/>
      <c r="UBO33" s="103"/>
      <c r="UBP33" s="103"/>
      <c r="UBQ33" s="103"/>
      <c r="UBR33" s="103"/>
      <c r="UBS33" s="103"/>
      <c r="UBT33" s="103"/>
      <c r="UBU33" s="103"/>
      <c r="UBV33" s="103"/>
      <c r="UBW33" s="103"/>
      <c r="UBX33" s="103"/>
      <c r="UBY33" s="103"/>
      <c r="UBZ33" s="103"/>
      <c r="UCA33" s="103"/>
      <c r="UCB33" s="103"/>
      <c r="UCC33" s="103"/>
      <c r="UCD33" s="103"/>
      <c r="UCE33" s="103"/>
      <c r="UCF33" s="103"/>
      <c r="UCG33" s="103"/>
      <c r="UCH33" s="103"/>
      <c r="UCI33" s="103"/>
      <c r="UCJ33" s="103"/>
      <c r="UCK33" s="103"/>
      <c r="UCL33" s="103"/>
      <c r="UCM33" s="103"/>
      <c r="UCN33" s="103"/>
      <c r="UCO33" s="103"/>
      <c r="UCP33" s="103"/>
      <c r="UCQ33" s="103"/>
      <c r="UCR33" s="103"/>
      <c r="UCS33" s="103"/>
      <c r="UCT33" s="103"/>
      <c r="UCU33" s="103"/>
      <c r="UCV33" s="103"/>
      <c r="UCW33" s="103"/>
      <c r="UCX33" s="103"/>
      <c r="UCY33" s="103"/>
      <c r="UCZ33" s="103"/>
      <c r="UDA33" s="103"/>
      <c r="UDB33" s="103"/>
      <c r="UDC33" s="103"/>
      <c r="UDD33" s="103"/>
      <c r="UDE33" s="103"/>
      <c r="UDF33" s="103"/>
      <c r="UDG33" s="103"/>
      <c r="UDH33" s="103"/>
      <c r="UDI33" s="103"/>
      <c r="UDJ33" s="103"/>
      <c r="UDK33" s="103"/>
      <c r="UDL33" s="103"/>
      <c r="UDM33" s="103"/>
      <c r="UDN33" s="103"/>
      <c r="UDO33" s="103"/>
      <c r="UDP33" s="103"/>
      <c r="UDQ33" s="103"/>
      <c r="UDR33" s="103"/>
      <c r="UDS33" s="103"/>
      <c r="UDT33" s="103"/>
      <c r="UDU33" s="103"/>
      <c r="UDV33" s="103"/>
      <c r="UDW33" s="103"/>
      <c r="UDX33" s="103"/>
      <c r="UDY33" s="103"/>
      <c r="UDZ33" s="103"/>
      <c r="UEA33" s="103"/>
      <c r="UEB33" s="103"/>
      <c r="UEC33" s="103"/>
      <c r="UED33" s="103"/>
      <c r="UEE33" s="103"/>
      <c r="UEF33" s="103"/>
      <c r="UEG33" s="103"/>
      <c r="UEH33" s="103"/>
      <c r="UEI33" s="103"/>
      <c r="UEJ33" s="103"/>
      <c r="UEK33" s="103"/>
      <c r="UEL33" s="103"/>
      <c r="UEM33" s="103"/>
      <c r="UEN33" s="103"/>
      <c r="UEO33" s="103"/>
      <c r="UEP33" s="103"/>
      <c r="UEQ33" s="103"/>
      <c r="UER33" s="103"/>
      <c r="UES33" s="103"/>
      <c r="UET33" s="103"/>
      <c r="UEU33" s="103"/>
      <c r="UEV33" s="103"/>
      <c r="UEW33" s="103"/>
      <c r="UEX33" s="103"/>
      <c r="UEY33" s="103"/>
      <c r="UEZ33" s="103"/>
      <c r="UFA33" s="103"/>
      <c r="UFB33" s="103"/>
      <c r="UFC33" s="103"/>
      <c r="UFD33" s="103"/>
      <c r="UFE33" s="103"/>
      <c r="UFF33" s="103"/>
      <c r="UFG33" s="103"/>
      <c r="UFH33" s="103"/>
      <c r="UFI33" s="103"/>
      <c r="UFJ33" s="103"/>
      <c r="UFK33" s="103"/>
      <c r="UFL33" s="103"/>
      <c r="UFM33" s="103"/>
      <c r="UFN33" s="103"/>
      <c r="UFO33" s="103"/>
      <c r="UFP33" s="103"/>
      <c r="UFQ33" s="103"/>
      <c r="UFR33" s="103"/>
      <c r="UFS33" s="103"/>
      <c r="UFT33" s="103"/>
      <c r="UFU33" s="103"/>
      <c r="UFV33" s="103"/>
      <c r="UFW33" s="103"/>
      <c r="UFX33" s="103"/>
      <c r="UFY33" s="103"/>
      <c r="UFZ33" s="103"/>
      <c r="UGA33" s="103"/>
      <c r="UGB33" s="103"/>
      <c r="UGC33" s="103"/>
      <c r="UGD33" s="103"/>
      <c r="UGE33" s="103"/>
      <c r="UGF33" s="103"/>
      <c r="UGG33" s="103"/>
      <c r="UGH33" s="103"/>
      <c r="UGI33" s="103"/>
      <c r="UGJ33" s="103"/>
      <c r="UGK33" s="103"/>
      <c r="UGL33" s="103"/>
      <c r="UGM33" s="103"/>
      <c r="UGN33" s="103"/>
      <c r="UGO33" s="103"/>
      <c r="UGP33" s="103"/>
      <c r="UGQ33" s="103"/>
      <c r="UGR33" s="103"/>
      <c r="UGS33" s="103"/>
      <c r="UGT33" s="103"/>
      <c r="UGU33" s="103"/>
      <c r="UGV33" s="103"/>
      <c r="UGW33" s="103"/>
      <c r="UGX33" s="103"/>
      <c r="UGY33" s="103"/>
      <c r="UGZ33" s="103"/>
      <c r="UHA33" s="103"/>
      <c r="UHB33" s="103"/>
      <c r="UHC33" s="103"/>
      <c r="UHD33" s="103"/>
      <c r="UHE33" s="103"/>
      <c r="UHF33" s="103"/>
      <c r="UHG33" s="103"/>
      <c r="UHH33" s="103"/>
      <c r="UHI33" s="103"/>
      <c r="UHJ33" s="103"/>
      <c r="UHK33" s="103"/>
      <c r="UHL33" s="103"/>
      <c r="UHM33" s="103"/>
      <c r="UHN33" s="103"/>
      <c r="UHO33" s="103"/>
      <c r="UHP33" s="103"/>
      <c r="UHQ33" s="103"/>
      <c r="UHR33" s="103"/>
      <c r="UHS33" s="103"/>
      <c r="UHT33" s="103"/>
      <c r="UHU33" s="103"/>
      <c r="UHV33" s="103"/>
      <c r="UHW33" s="103"/>
      <c r="UHX33" s="103"/>
      <c r="UHY33" s="103"/>
      <c r="UHZ33" s="103"/>
      <c r="UIA33" s="103"/>
      <c r="UIB33" s="103"/>
      <c r="UIC33" s="103"/>
      <c r="UID33" s="103"/>
      <c r="UIE33" s="103"/>
      <c r="UIF33" s="103"/>
      <c r="UIG33" s="103"/>
      <c r="UIH33" s="103"/>
      <c r="UII33" s="103"/>
      <c r="UIJ33" s="103"/>
      <c r="UIK33" s="103"/>
      <c r="UIL33" s="103"/>
      <c r="UIM33" s="103"/>
      <c r="UIN33" s="103"/>
      <c r="UIO33" s="103"/>
      <c r="UIP33" s="103"/>
      <c r="UIQ33" s="103"/>
      <c r="UIR33" s="103"/>
      <c r="UIS33" s="103"/>
      <c r="UIT33" s="103"/>
      <c r="UIU33" s="103"/>
      <c r="UIV33" s="103"/>
      <c r="UIW33" s="103"/>
      <c r="UIX33" s="103"/>
      <c r="UIY33" s="103"/>
      <c r="UIZ33" s="103"/>
      <c r="UJA33" s="103"/>
      <c r="UJB33" s="103"/>
      <c r="UJC33" s="103"/>
      <c r="UJD33" s="103"/>
      <c r="UJE33" s="103"/>
      <c r="UJF33" s="103"/>
      <c r="UJG33" s="103"/>
      <c r="UJH33" s="103"/>
      <c r="UJI33" s="103"/>
      <c r="UJJ33" s="103"/>
      <c r="UJK33" s="103"/>
      <c r="UJL33" s="103"/>
      <c r="UJM33" s="103"/>
      <c r="UJN33" s="103"/>
      <c r="UJO33" s="103"/>
      <c r="UJP33" s="103"/>
      <c r="UJQ33" s="103"/>
      <c r="UJR33" s="103"/>
      <c r="UJS33" s="103"/>
      <c r="UJT33" s="103"/>
      <c r="UJU33" s="103"/>
      <c r="UJV33" s="103"/>
      <c r="UJW33" s="103"/>
      <c r="UJX33" s="103"/>
      <c r="UJY33" s="103"/>
      <c r="UJZ33" s="103"/>
      <c r="UKA33" s="103"/>
      <c r="UKB33" s="103"/>
      <c r="UKC33" s="103"/>
      <c r="UKD33" s="103"/>
      <c r="UKE33" s="103"/>
      <c r="UKF33" s="103"/>
      <c r="UKG33" s="103"/>
      <c r="UKH33" s="103"/>
      <c r="UKI33" s="103"/>
      <c r="UKJ33" s="103"/>
      <c r="UKK33" s="103"/>
      <c r="UKL33" s="103"/>
      <c r="UKM33" s="103"/>
      <c r="UKN33" s="103"/>
      <c r="UKO33" s="103"/>
      <c r="UKP33" s="103"/>
      <c r="UKQ33" s="103"/>
      <c r="UKR33" s="103"/>
      <c r="UKS33" s="103"/>
      <c r="UKT33" s="103"/>
      <c r="UKU33" s="103"/>
      <c r="UKV33" s="103"/>
      <c r="UKW33" s="103"/>
      <c r="UKX33" s="103"/>
      <c r="UKY33" s="103"/>
      <c r="UKZ33" s="103"/>
      <c r="ULA33" s="103"/>
      <c r="ULB33" s="103"/>
      <c r="ULC33" s="103"/>
      <c r="ULD33" s="103"/>
      <c r="ULE33" s="103"/>
      <c r="ULF33" s="103"/>
      <c r="ULG33" s="103"/>
      <c r="ULH33" s="103"/>
      <c r="ULI33" s="103"/>
      <c r="ULJ33" s="103"/>
      <c r="ULK33" s="103"/>
      <c r="ULL33" s="103"/>
      <c r="ULM33" s="103"/>
      <c r="ULN33" s="103"/>
      <c r="ULO33" s="103"/>
      <c r="ULP33" s="103"/>
      <c r="ULQ33" s="103"/>
      <c r="ULR33" s="103"/>
      <c r="ULS33" s="103"/>
      <c r="ULT33" s="103"/>
      <c r="ULU33" s="103"/>
      <c r="ULV33" s="103"/>
      <c r="ULW33" s="103"/>
      <c r="ULX33" s="103"/>
      <c r="ULY33" s="103"/>
      <c r="ULZ33" s="103"/>
      <c r="UMA33" s="103"/>
      <c r="UMB33" s="103"/>
      <c r="UMC33" s="103"/>
      <c r="UMD33" s="103"/>
      <c r="UME33" s="103"/>
      <c r="UMF33" s="103"/>
      <c r="UMG33" s="103"/>
      <c r="UMH33" s="103"/>
      <c r="UMI33" s="103"/>
      <c r="UMJ33" s="103"/>
      <c r="UMK33" s="103"/>
      <c r="UML33" s="103"/>
      <c r="UMM33" s="103"/>
      <c r="UMN33" s="103"/>
      <c r="UMO33" s="103"/>
      <c r="UMP33" s="103"/>
      <c r="UMQ33" s="103"/>
      <c r="UMR33" s="103"/>
      <c r="UMS33" s="103"/>
      <c r="UMT33" s="103"/>
      <c r="UMU33" s="103"/>
      <c r="UMV33" s="103"/>
      <c r="UMW33" s="103"/>
      <c r="UMX33" s="103"/>
      <c r="UMY33" s="103"/>
      <c r="UMZ33" s="103"/>
      <c r="UNA33" s="103"/>
      <c r="UNB33" s="103"/>
      <c r="UNC33" s="103"/>
      <c r="UND33" s="103"/>
      <c r="UNE33" s="103"/>
      <c r="UNF33" s="103"/>
      <c r="UNG33" s="103"/>
      <c r="UNH33" s="103"/>
      <c r="UNI33" s="103"/>
      <c r="UNJ33" s="103"/>
      <c r="UNK33" s="103"/>
      <c r="UNL33" s="103"/>
      <c r="UNM33" s="103"/>
      <c r="UNN33" s="103"/>
      <c r="UNO33" s="103"/>
      <c r="UNP33" s="103"/>
      <c r="UNQ33" s="103"/>
      <c r="UNR33" s="103"/>
      <c r="UNS33" s="103"/>
      <c r="UNT33" s="103"/>
      <c r="UNU33" s="103"/>
      <c r="UNV33" s="103"/>
      <c r="UNW33" s="103"/>
      <c r="UNX33" s="103"/>
      <c r="UNY33" s="103"/>
      <c r="UNZ33" s="103"/>
      <c r="UOA33" s="103"/>
      <c r="UOB33" s="103"/>
      <c r="UOC33" s="103"/>
      <c r="UOD33" s="103"/>
      <c r="UOE33" s="103"/>
      <c r="UOF33" s="103"/>
      <c r="UOG33" s="103"/>
      <c r="UOH33" s="103"/>
      <c r="UOI33" s="103"/>
      <c r="UOJ33" s="103"/>
      <c r="UOK33" s="103"/>
      <c r="UOL33" s="103"/>
      <c r="UOM33" s="103"/>
      <c r="UON33" s="103"/>
      <c r="UOO33" s="103"/>
      <c r="UOP33" s="103"/>
      <c r="UOQ33" s="103"/>
      <c r="UOR33" s="103"/>
      <c r="UOS33" s="103"/>
      <c r="UOT33" s="103"/>
      <c r="UOU33" s="103"/>
      <c r="UOV33" s="103"/>
      <c r="UOW33" s="103"/>
      <c r="UOX33" s="103"/>
      <c r="UOY33" s="103"/>
      <c r="UOZ33" s="103"/>
      <c r="UPA33" s="103"/>
      <c r="UPB33" s="103"/>
      <c r="UPC33" s="103"/>
      <c r="UPD33" s="103"/>
      <c r="UPE33" s="103"/>
      <c r="UPF33" s="103"/>
      <c r="UPG33" s="103"/>
      <c r="UPH33" s="103"/>
      <c r="UPI33" s="103"/>
      <c r="UPJ33" s="103"/>
      <c r="UPK33" s="103"/>
      <c r="UPL33" s="103"/>
      <c r="UPM33" s="103"/>
      <c r="UPN33" s="103"/>
      <c r="UPO33" s="103"/>
      <c r="UPP33" s="103"/>
      <c r="UPQ33" s="103"/>
      <c r="UPR33" s="103"/>
      <c r="UPS33" s="103"/>
      <c r="UPT33" s="103"/>
      <c r="UPU33" s="103"/>
      <c r="UPV33" s="103"/>
      <c r="UPW33" s="103"/>
      <c r="UPX33" s="103"/>
      <c r="UPY33" s="103"/>
      <c r="UPZ33" s="103"/>
      <c r="UQA33" s="103"/>
      <c r="UQB33" s="103"/>
      <c r="UQC33" s="103"/>
      <c r="UQD33" s="103"/>
      <c r="UQE33" s="103"/>
      <c r="UQF33" s="103"/>
      <c r="UQG33" s="103"/>
      <c r="UQH33" s="103"/>
      <c r="UQI33" s="103"/>
      <c r="UQJ33" s="103"/>
      <c r="UQK33" s="103"/>
      <c r="UQL33" s="103"/>
      <c r="UQM33" s="103"/>
      <c r="UQN33" s="103"/>
      <c r="UQO33" s="103"/>
      <c r="UQP33" s="103"/>
      <c r="UQQ33" s="103"/>
      <c r="UQR33" s="103"/>
      <c r="UQS33" s="103"/>
      <c r="UQT33" s="103"/>
      <c r="UQU33" s="103"/>
      <c r="UQV33" s="103"/>
      <c r="UQW33" s="103"/>
      <c r="UQX33" s="103"/>
      <c r="UQY33" s="103"/>
      <c r="UQZ33" s="103"/>
      <c r="URA33" s="103"/>
      <c r="URB33" s="103"/>
      <c r="URC33" s="103"/>
      <c r="URD33" s="103"/>
      <c r="URE33" s="103"/>
      <c r="URF33" s="103"/>
      <c r="URG33" s="103"/>
      <c r="URH33" s="103"/>
      <c r="URI33" s="103"/>
      <c r="URJ33" s="103"/>
      <c r="URK33" s="103"/>
      <c r="URL33" s="103"/>
      <c r="URM33" s="103"/>
      <c r="URN33" s="103"/>
      <c r="URO33" s="103"/>
      <c r="URP33" s="103"/>
      <c r="URQ33" s="103"/>
      <c r="URR33" s="103"/>
      <c r="URS33" s="103"/>
      <c r="URT33" s="103"/>
      <c r="URU33" s="103"/>
      <c r="URV33" s="103"/>
      <c r="URW33" s="103"/>
      <c r="URX33" s="103"/>
      <c r="URY33" s="103"/>
      <c r="URZ33" s="103"/>
      <c r="USA33" s="103"/>
      <c r="USB33" s="103"/>
      <c r="USC33" s="103"/>
      <c r="USD33" s="103"/>
      <c r="USE33" s="103"/>
      <c r="USF33" s="103"/>
      <c r="USG33" s="103"/>
      <c r="USH33" s="103"/>
      <c r="USI33" s="103"/>
      <c r="USJ33" s="103"/>
      <c r="USK33" s="103"/>
      <c r="USL33" s="103"/>
      <c r="USM33" s="103"/>
      <c r="USN33" s="103"/>
      <c r="USO33" s="103"/>
      <c r="USP33" s="103"/>
      <c r="USQ33" s="103"/>
      <c r="USR33" s="103"/>
      <c r="USS33" s="103"/>
      <c r="UST33" s="103"/>
      <c r="USU33" s="103"/>
      <c r="USV33" s="103"/>
      <c r="USW33" s="103"/>
      <c r="USX33" s="103"/>
      <c r="USY33" s="103"/>
      <c r="USZ33" s="103"/>
      <c r="UTA33" s="103"/>
      <c r="UTB33" s="103"/>
      <c r="UTC33" s="103"/>
      <c r="UTD33" s="103"/>
      <c r="UTE33" s="103"/>
      <c r="UTF33" s="103"/>
      <c r="UTG33" s="103"/>
      <c r="UTH33" s="103"/>
      <c r="UTI33" s="103"/>
      <c r="UTJ33" s="103"/>
      <c r="UTK33" s="103"/>
      <c r="UTL33" s="103"/>
      <c r="UTM33" s="103"/>
      <c r="UTN33" s="103"/>
      <c r="UTO33" s="103"/>
      <c r="UTP33" s="103"/>
      <c r="UTQ33" s="103"/>
      <c r="UTR33" s="103"/>
      <c r="UTS33" s="103"/>
      <c r="UTT33" s="103"/>
      <c r="UTU33" s="103"/>
      <c r="UTV33" s="103"/>
      <c r="UTW33" s="103"/>
      <c r="UTX33" s="103"/>
      <c r="UTY33" s="103"/>
      <c r="UTZ33" s="103"/>
      <c r="UUA33" s="103"/>
      <c r="UUB33" s="103"/>
      <c r="UUC33" s="103"/>
      <c r="UUD33" s="103"/>
      <c r="UUE33" s="103"/>
      <c r="UUF33" s="103"/>
      <c r="UUG33" s="103"/>
      <c r="UUH33" s="103"/>
      <c r="UUI33" s="103"/>
      <c r="UUJ33" s="103"/>
      <c r="UUK33" s="103"/>
      <c r="UUL33" s="103"/>
      <c r="UUM33" s="103"/>
      <c r="UUN33" s="103"/>
      <c r="UUO33" s="103"/>
      <c r="UUP33" s="103"/>
      <c r="UUQ33" s="103"/>
      <c r="UUR33" s="103"/>
      <c r="UUS33" s="103"/>
      <c r="UUT33" s="103"/>
      <c r="UUU33" s="103"/>
      <c r="UUV33" s="103"/>
      <c r="UUW33" s="103"/>
      <c r="UUX33" s="103"/>
      <c r="UUY33" s="103"/>
      <c r="UUZ33" s="103"/>
      <c r="UVA33" s="103"/>
      <c r="UVB33" s="103"/>
      <c r="UVC33" s="103"/>
      <c r="UVD33" s="103"/>
      <c r="UVE33" s="103"/>
      <c r="UVF33" s="103"/>
      <c r="UVG33" s="103"/>
      <c r="UVH33" s="103"/>
      <c r="UVI33" s="103"/>
      <c r="UVJ33" s="103"/>
      <c r="UVK33" s="103"/>
      <c r="UVL33" s="103"/>
      <c r="UVM33" s="103"/>
      <c r="UVN33" s="103"/>
      <c r="UVO33" s="103"/>
      <c r="UVP33" s="103"/>
      <c r="UVQ33" s="103"/>
      <c r="UVR33" s="103"/>
      <c r="UVS33" s="103"/>
      <c r="UVT33" s="103"/>
      <c r="UVU33" s="103"/>
      <c r="UVV33" s="103"/>
      <c r="UVW33" s="103"/>
      <c r="UVX33" s="103"/>
      <c r="UVY33" s="103"/>
      <c r="UVZ33" s="103"/>
      <c r="UWA33" s="103"/>
      <c r="UWB33" s="103"/>
      <c r="UWC33" s="103"/>
      <c r="UWD33" s="103"/>
      <c r="UWE33" s="103"/>
      <c r="UWF33" s="103"/>
      <c r="UWG33" s="103"/>
      <c r="UWH33" s="103"/>
      <c r="UWI33" s="103"/>
      <c r="UWJ33" s="103"/>
      <c r="UWK33" s="103"/>
      <c r="UWL33" s="103"/>
      <c r="UWM33" s="103"/>
      <c r="UWN33" s="103"/>
      <c r="UWO33" s="103"/>
      <c r="UWP33" s="103"/>
      <c r="UWQ33" s="103"/>
      <c r="UWR33" s="103"/>
      <c r="UWS33" s="103"/>
      <c r="UWT33" s="103"/>
      <c r="UWU33" s="103"/>
      <c r="UWV33" s="103"/>
      <c r="UWW33" s="103"/>
      <c r="UWX33" s="103"/>
      <c r="UWY33" s="103"/>
      <c r="UWZ33" s="103"/>
      <c r="UXA33" s="103"/>
      <c r="UXB33" s="103"/>
      <c r="UXC33" s="103"/>
      <c r="UXD33" s="103"/>
      <c r="UXE33" s="103"/>
      <c r="UXF33" s="103"/>
      <c r="UXG33" s="103"/>
      <c r="UXH33" s="103"/>
      <c r="UXI33" s="103"/>
      <c r="UXJ33" s="103"/>
      <c r="UXK33" s="103"/>
      <c r="UXL33" s="103"/>
      <c r="UXM33" s="103"/>
      <c r="UXN33" s="103"/>
      <c r="UXO33" s="103"/>
      <c r="UXP33" s="103"/>
      <c r="UXQ33" s="103"/>
      <c r="UXR33" s="103"/>
      <c r="UXS33" s="103"/>
      <c r="UXT33" s="103"/>
      <c r="UXU33" s="103"/>
      <c r="UXV33" s="103"/>
      <c r="UXW33" s="103"/>
      <c r="UXX33" s="103"/>
      <c r="UXY33" s="103"/>
      <c r="UXZ33" s="103"/>
      <c r="UYA33" s="103"/>
      <c r="UYB33" s="103"/>
      <c r="UYC33" s="103"/>
      <c r="UYD33" s="103"/>
      <c r="UYE33" s="103"/>
      <c r="UYF33" s="103"/>
      <c r="UYG33" s="103"/>
      <c r="UYH33" s="103"/>
      <c r="UYI33" s="103"/>
      <c r="UYJ33" s="103"/>
      <c r="UYK33" s="103"/>
      <c r="UYL33" s="103"/>
      <c r="UYM33" s="103"/>
      <c r="UYN33" s="103"/>
      <c r="UYO33" s="103"/>
      <c r="UYP33" s="103"/>
      <c r="UYQ33" s="103"/>
      <c r="UYR33" s="103"/>
      <c r="UYS33" s="103"/>
      <c r="UYT33" s="103"/>
      <c r="UYU33" s="103"/>
      <c r="UYV33" s="103"/>
      <c r="UYW33" s="103"/>
      <c r="UYX33" s="103"/>
      <c r="UYY33" s="103"/>
      <c r="UYZ33" s="103"/>
      <c r="UZA33" s="103"/>
      <c r="UZB33" s="103"/>
      <c r="UZC33" s="103"/>
      <c r="UZD33" s="103"/>
      <c r="UZE33" s="103"/>
      <c r="UZF33" s="103"/>
      <c r="UZG33" s="103"/>
      <c r="UZH33" s="103"/>
      <c r="UZI33" s="103"/>
      <c r="UZJ33" s="103"/>
      <c r="UZK33" s="103"/>
      <c r="UZL33" s="103"/>
      <c r="UZM33" s="103"/>
      <c r="UZN33" s="103"/>
      <c r="UZO33" s="103"/>
      <c r="UZP33" s="103"/>
      <c r="UZQ33" s="103"/>
      <c r="UZR33" s="103"/>
      <c r="UZS33" s="103"/>
      <c r="UZT33" s="103"/>
      <c r="UZU33" s="103"/>
      <c r="UZV33" s="103"/>
      <c r="UZW33" s="103"/>
      <c r="UZX33" s="103"/>
      <c r="UZY33" s="103"/>
      <c r="UZZ33" s="103"/>
      <c r="VAA33" s="103"/>
      <c r="VAB33" s="103"/>
      <c r="VAC33" s="103"/>
      <c r="VAD33" s="103"/>
      <c r="VAE33" s="103"/>
      <c r="VAF33" s="103"/>
      <c r="VAG33" s="103"/>
      <c r="VAH33" s="103"/>
      <c r="VAI33" s="103"/>
      <c r="VAJ33" s="103"/>
      <c r="VAK33" s="103"/>
      <c r="VAL33" s="103"/>
      <c r="VAM33" s="103"/>
      <c r="VAN33" s="103"/>
      <c r="VAO33" s="103"/>
      <c r="VAP33" s="103"/>
      <c r="VAQ33" s="103"/>
      <c r="VAR33" s="103"/>
      <c r="VAS33" s="103"/>
      <c r="VAT33" s="103"/>
      <c r="VAU33" s="103"/>
      <c r="VAV33" s="103"/>
      <c r="VAW33" s="103"/>
      <c r="VAX33" s="103"/>
      <c r="VAY33" s="103"/>
      <c r="VAZ33" s="103"/>
      <c r="VBA33" s="103"/>
      <c r="VBB33" s="103"/>
      <c r="VBC33" s="103"/>
      <c r="VBD33" s="103"/>
      <c r="VBE33" s="103"/>
      <c r="VBF33" s="103"/>
      <c r="VBG33" s="103"/>
      <c r="VBH33" s="103"/>
      <c r="VBI33" s="103"/>
      <c r="VBJ33" s="103"/>
      <c r="VBK33" s="103"/>
      <c r="VBL33" s="103"/>
      <c r="VBM33" s="103"/>
      <c r="VBN33" s="103"/>
      <c r="VBO33" s="103"/>
      <c r="VBP33" s="103"/>
      <c r="VBQ33" s="103"/>
      <c r="VBR33" s="103"/>
      <c r="VBS33" s="103"/>
      <c r="VBT33" s="103"/>
      <c r="VBU33" s="103"/>
      <c r="VBV33" s="103"/>
      <c r="VBW33" s="103"/>
      <c r="VBX33" s="103"/>
      <c r="VBY33" s="103"/>
      <c r="VBZ33" s="103"/>
      <c r="VCA33" s="103"/>
      <c r="VCB33" s="103"/>
      <c r="VCC33" s="103"/>
      <c r="VCD33" s="103"/>
      <c r="VCE33" s="103"/>
      <c r="VCF33" s="103"/>
      <c r="VCG33" s="103"/>
      <c r="VCH33" s="103"/>
      <c r="VCI33" s="103"/>
      <c r="VCJ33" s="103"/>
      <c r="VCK33" s="103"/>
      <c r="VCL33" s="103"/>
      <c r="VCM33" s="103"/>
      <c r="VCN33" s="103"/>
      <c r="VCO33" s="103"/>
      <c r="VCP33" s="103"/>
      <c r="VCQ33" s="103"/>
      <c r="VCR33" s="103"/>
      <c r="VCS33" s="103"/>
      <c r="VCT33" s="103"/>
      <c r="VCU33" s="103"/>
      <c r="VCV33" s="103"/>
      <c r="VCW33" s="103"/>
      <c r="VCX33" s="103"/>
      <c r="VCY33" s="103"/>
      <c r="VCZ33" s="103"/>
      <c r="VDA33" s="103"/>
      <c r="VDB33" s="103"/>
      <c r="VDC33" s="103"/>
      <c r="VDD33" s="103"/>
      <c r="VDE33" s="103"/>
      <c r="VDF33" s="103"/>
      <c r="VDG33" s="103"/>
      <c r="VDH33" s="103"/>
      <c r="VDI33" s="103"/>
      <c r="VDJ33" s="103"/>
      <c r="VDK33" s="103"/>
      <c r="VDL33" s="103"/>
      <c r="VDM33" s="103"/>
      <c r="VDN33" s="103"/>
      <c r="VDO33" s="103"/>
      <c r="VDP33" s="103"/>
      <c r="VDQ33" s="103"/>
      <c r="VDR33" s="103"/>
      <c r="VDS33" s="103"/>
      <c r="VDT33" s="103"/>
      <c r="VDU33" s="103"/>
      <c r="VDV33" s="103"/>
      <c r="VDW33" s="103"/>
      <c r="VDX33" s="103"/>
      <c r="VDY33" s="103"/>
      <c r="VDZ33" s="103"/>
      <c r="VEA33" s="103"/>
      <c r="VEB33" s="103"/>
      <c r="VEC33" s="103"/>
      <c r="VED33" s="103"/>
      <c r="VEE33" s="103"/>
      <c r="VEF33" s="103"/>
      <c r="VEG33" s="103"/>
      <c r="VEH33" s="103"/>
      <c r="VEI33" s="103"/>
      <c r="VEJ33" s="103"/>
      <c r="VEK33" s="103"/>
      <c r="VEL33" s="103"/>
      <c r="VEM33" s="103"/>
      <c r="VEN33" s="103"/>
      <c r="VEO33" s="103"/>
      <c r="VEP33" s="103"/>
      <c r="VEQ33" s="103"/>
      <c r="VER33" s="103"/>
      <c r="VES33" s="103"/>
      <c r="VET33" s="103"/>
      <c r="VEU33" s="103"/>
      <c r="VEV33" s="103"/>
      <c r="VEW33" s="103"/>
      <c r="VEX33" s="103"/>
      <c r="VEY33" s="103"/>
      <c r="VEZ33" s="103"/>
      <c r="VFA33" s="103"/>
      <c r="VFB33" s="103"/>
      <c r="VFC33" s="103"/>
      <c r="VFD33" s="103"/>
      <c r="VFE33" s="103"/>
      <c r="VFF33" s="103"/>
      <c r="VFG33" s="103"/>
      <c r="VFH33" s="103"/>
      <c r="VFI33" s="103"/>
      <c r="VFJ33" s="103"/>
      <c r="VFK33" s="103"/>
      <c r="VFL33" s="103"/>
      <c r="VFM33" s="103"/>
      <c r="VFN33" s="103"/>
      <c r="VFO33" s="103"/>
      <c r="VFP33" s="103"/>
      <c r="VFQ33" s="103"/>
      <c r="VFR33" s="103"/>
      <c r="VFS33" s="103"/>
      <c r="VFT33" s="103"/>
      <c r="VFU33" s="103"/>
      <c r="VFV33" s="103"/>
      <c r="VFW33" s="103"/>
      <c r="VFX33" s="103"/>
      <c r="VFY33" s="103"/>
      <c r="VFZ33" s="103"/>
      <c r="VGA33" s="103"/>
      <c r="VGB33" s="103"/>
      <c r="VGC33" s="103"/>
      <c r="VGD33" s="103"/>
      <c r="VGE33" s="103"/>
      <c r="VGF33" s="103"/>
      <c r="VGG33" s="103"/>
      <c r="VGH33" s="103"/>
      <c r="VGI33" s="103"/>
      <c r="VGJ33" s="103"/>
      <c r="VGK33" s="103"/>
      <c r="VGL33" s="103"/>
      <c r="VGM33" s="103"/>
      <c r="VGN33" s="103"/>
      <c r="VGO33" s="103"/>
      <c r="VGP33" s="103"/>
      <c r="VGQ33" s="103"/>
      <c r="VGR33" s="103"/>
      <c r="VGS33" s="103"/>
      <c r="VGT33" s="103"/>
      <c r="VGU33" s="103"/>
      <c r="VGV33" s="103"/>
      <c r="VGW33" s="103"/>
      <c r="VGX33" s="103"/>
      <c r="VGY33" s="103"/>
      <c r="VGZ33" s="103"/>
      <c r="VHA33" s="103"/>
      <c r="VHB33" s="103"/>
      <c r="VHC33" s="103"/>
      <c r="VHD33" s="103"/>
      <c r="VHE33" s="103"/>
      <c r="VHF33" s="103"/>
      <c r="VHG33" s="103"/>
      <c r="VHH33" s="103"/>
      <c r="VHI33" s="103"/>
      <c r="VHJ33" s="103"/>
      <c r="VHK33" s="103"/>
      <c r="VHL33" s="103"/>
      <c r="VHM33" s="103"/>
      <c r="VHN33" s="103"/>
      <c r="VHO33" s="103"/>
      <c r="VHP33" s="103"/>
      <c r="VHQ33" s="103"/>
      <c r="VHR33" s="103"/>
      <c r="VHS33" s="103"/>
      <c r="VHT33" s="103"/>
      <c r="VHU33" s="103"/>
      <c r="VHV33" s="103"/>
      <c r="VHW33" s="103"/>
      <c r="VHX33" s="103"/>
      <c r="VHY33" s="103"/>
      <c r="VHZ33" s="103"/>
      <c r="VIA33" s="103"/>
      <c r="VIB33" s="103"/>
      <c r="VIC33" s="103"/>
      <c r="VID33" s="103"/>
      <c r="VIE33" s="103"/>
      <c r="VIF33" s="103"/>
      <c r="VIG33" s="103"/>
      <c r="VIH33" s="103"/>
      <c r="VII33" s="103"/>
      <c r="VIJ33" s="103"/>
      <c r="VIK33" s="103"/>
      <c r="VIL33" s="103"/>
      <c r="VIM33" s="103"/>
      <c r="VIN33" s="103"/>
      <c r="VIO33" s="103"/>
      <c r="VIP33" s="103"/>
      <c r="VIQ33" s="103"/>
      <c r="VIR33" s="103"/>
      <c r="VIS33" s="103"/>
      <c r="VIT33" s="103"/>
      <c r="VIU33" s="103"/>
      <c r="VIV33" s="103"/>
      <c r="VIW33" s="103"/>
      <c r="VIX33" s="103"/>
      <c r="VIY33" s="103"/>
      <c r="VIZ33" s="103"/>
      <c r="VJA33" s="103"/>
      <c r="VJB33" s="103"/>
      <c r="VJC33" s="103"/>
      <c r="VJD33" s="103"/>
      <c r="VJE33" s="103"/>
      <c r="VJF33" s="103"/>
      <c r="VJG33" s="103"/>
      <c r="VJH33" s="103"/>
      <c r="VJI33" s="103"/>
      <c r="VJJ33" s="103"/>
      <c r="VJK33" s="103"/>
      <c r="VJL33" s="103"/>
      <c r="VJM33" s="103"/>
      <c r="VJN33" s="103"/>
      <c r="VJO33" s="103"/>
      <c r="VJP33" s="103"/>
      <c r="VJQ33" s="103"/>
      <c r="VJR33" s="103"/>
      <c r="VJS33" s="103"/>
      <c r="VJT33" s="103"/>
      <c r="VJU33" s="103"/>
      <c r="VJV33" s="103"/>
      <c r="VJW33" s="103"/>
      <c r="VJX33" s="103"/>
      <c r="VJY33" s="103"/>
      <c r="VJZ33" s="103"/>
      <c r="VKA33" s="103"/>
      <c r="VKB33" s="103"/>
      <c r="VKC33" s="103"/>
      <c r="VKD33" s="103"/>
      <c r="VKE33" s="103"/>
      <c r="VKF33" s="103"/>
      <c r="VKG33" s="103"/>
      <c r="VKH33" s="103"/>
      <c r="VKI33" s="103"/>
      <c r="VKJ33" s="103"/>
      <c r="VKK33" s="103"/>
      <c r="VKL33" s="103"/>
      <c r="VKM33" s="103"/>
      <c r="VKN33" s="103"/>
      <c r="VKO33" s="103"/>
      <c r="VKP33" s="103"/>
      <c r="VKQ33" s="103"/>
      <c r="VKR33" s="103"/>
      <c r="VKS33" s="103"/>
      <c r="VKT33" s="103"/>
      <c r="VKU33" s="103"/>
      <c r="VKV33" s="103"/>
      <c r="VKW33" s="103"/>
      <c r="VKX33" s="103"/>
      <c r="VKY33" s="103"/>
      <c r="VKZ33" s="103"/>
      <c r="VLA33" s="103"/>
      <c r="VLB33" s="103"/>
      <c r="VLC33" s="103"/>
      <c r="VLD33" s="103"/>
      <c r="VLE33" s="103"/>
      <c r="VLF33" s="103"/>
      <c r="VLG33" s="103"/>
      <c r="VLH33" s="103"/>
      <c r="VLI33" s="103"/>
      <c r="VLJ33" s="103"/>
      <c r="VLK33" s="103"/>
      <c r="VLL33" s="103"/>
      <c r="VLM33" s="103"/>
      <c r="VLN33" s="103"/>
      <c r="VLO33" s="103"/>
      <c r="VLP33" s="103"/>
      <c r="VLQ33" s="103"/>
      <c r="VLR33" s="103"/>
      <c r="VLS33" s="103"/>
      <c r="VLT33" s="103"/>
      <c r="VLU33" s="103"/>
      <c r="VLV33" s="103"/>
      <c r="VLW33" s="103"/>
      <c r="VLX33" s="103"/>
      <c r="VLY33" s="103"/>
      <c r="VLZ33" s="103"/>
      <c r="VMA33" s="103"/>
      <c r="VMB33" s="103"/>
      <c r="VMC33" s="103"/>
      <c r="VMD33" s="103"/>
      <c r="VME33" s="103"/>
      <c r="VMF33" s="103"/>
      <c r="VMG33" s="103"/>
      <c r="VMH33" s="103"/>
      <c r="VMI33" s="103"/>
      <c r="VMJ33" s="103"/>
      <c r="VMK33" s="103"/>
      <c r="VML33" s="103"/>
      <c r="VMM33" s="103"/>
      <c r="VMN33" s="103"/>
      <c r="VMO33" s="103"/>
      <c r="VMP33" s="103"/>
      <c r="VMQ33" s="103"/>
      <c r="VMR33" s="103"/>
      <c r="VMS33" s="103"/>
      <c r="VMT33" s="103"/>
      <c r="VMU33" s="103"/>
      <c r="VMV33" s="103"/>
      <c r="VMW33" s="103"/>
      <c r="VMX33" s="103"/>
      <c r="VMY33" s="103"/>
      <c r="VMZ33" s="103"/>
      <c r="VNA33" s="103"/>
      <c r="VNB33" s="103"/>
      <c r="VNC33" s="103"/>
      <c r="VND33" s="103"/>
      <c r="VNE33" s="103"/>
      <c r="VNF33" s="103"/>
      <c r="VNG33" s="103"/>
      <c r="VNH33" s="103"/>
      <c r="VNI33" s="103"/>
      <c r="VNJ33" s="103"/>
      <c r="VNK33" s="103"/>
      <c r="VNL33" s="103"/>
      <c r="VNM33" s="103"/>
      <c r="VNN33" s="103"/>
      <c r="VNO33" s="103"/>
      <c r="VNP33" s="103"/>
      <c r="VNQ33" s="103"/>
      <c r="VNR33" s="103"/>
      <c r="VNS33" s="103"/>
      <c r="VNT33" s="103"/>
      <c r="VNU33" s="103"/>
      <c r="VNV33" s="103"/>
      <c r="VNW33" s="103"/>
      <c r="VNX33" s="103"/>
      <c r="VNY33" s="103"/>
      <c r="VNZ33" s="103"/>
      <c r="VOA33" s="103"/>
      <c r="VOB33" s="103"/>
      <c r="VOC33" s="103"/>
      <c r="VOD33" s="103"/>
      <c r="VOE33" s="103"/>
      <c r="VOF33" s="103"/>
      <c r="VOG33" s="103"/>
      <c r="VOH33" s="103"/>
      <c r="VOI33" s="103"/>
      <c r="VOJ33" s="103"/>
      <c r="VOK33" s="103"/>
      <c r="VOL33" s="103"/>
      <c r="VOM33" s="103"/>
      <c r="VON33" s="103"/>
      <c r="VOO33" s="103"/>
      <c r="VOP33" s="103"/>
      <c r="VOQ33" s="103"/>
      <c r="VOR33" s="103"/>
      <c r="VOS33" s="103"/>
      <c r="VOT33" s="103"/>
      <c r="VOU33" s="103"/>
      <c r="VOV33" s="103"/>
      <c r="VOW33" s="103"/>
      <c r="VOX33" s="103"/>
      <c r="VOY33" s="103"/>
      <c r="VOZ33" s="103"/>
      <c r="VPA33" s="103"/>
      <c r="VPB33" s="103"/>
      <c r="VPC33" s="103"/>
      <c r="VPD33" s="103"/>
      <c r="VPE33" s="103"/>
      <c r="VPF33" s="103"/>
      <c r="VPG33" s="103"/>
      <c r="VPH33" s="103"/>
      <c r="VPI33" s="103"/>
      <c r="VPJ33" s="103"/>
      <c r="VPK33" s="103"/>
      <c r="VPL33" s="103"/>
      <c r="VPM33" s="103"/>
      <c r="VPN33" s="103"/>
      <c r="VPO33" s="103"/>
      <c r="VPP33" s="103"/>
      <c r="VPQ33" s="103"/>
      <c r="VPR33" s="103"/>
      <c r="VPS33" s="103"/>
      <c r="VPT33" s="103"/>
      <c r="VPU33" s="103"/>
      <c r="VPV33" s="103"/>
      <c r="VPW33" s="103"/>
      <c r="VPX33" s="103"/>
      <c r="VPY33" s="103"/>
      <c r="VPZ33" s="103"/>
      <c r="VQA33" s="103"/>
      <c r="VQB33" s="103"/>
      <c r="VQC33" s="103"/>
      <c r="VQD33" s="103"/>
      <c r="VQE33" s="103"/>
      <c r="VQF33" s="103"/>
      <c r="VQG33" s="103"/>
      <c r="VQH33" s="103"/>
      <c r="VQI33" s="103"/>
      <c r="VQJ33" s="103"/>
      <c r="VQK33" s="103"/>
      <c r="VQL33" s="103"/>
      <c r="VQM33" s="103"/>
      <c r="VQN33" s="103"/>
      <c r="VQO33" s="103"/>
      <c r="VQP33" s="103"/>
      <c r="VQQ33" s="103"/>
      <c r="VQR33" s="103"/>
      <c r="VQS33" s="103"/>
      <c r="VQT33" s="103"/>
      <c r="VQU33" s="103"/>
      <c r="VQV33" s="103"/>
      <c r="VQW33" s="103"/>
      <c r="VQX33" s="103"/>
      <c r="VQY33" s="103"/>
      <c r="VQZ33" s="103"/>
      <c r="VRA33" s="103"/>
      <c r="VRB33" s="103"/>
      <c r="VRC33" s="103"/>
      <c r="VRD33" s="103"/>
      <c r="VRE33" s="103"/>
      <c r="VRF33" s="103"/>
      <c r="VRG33" s="103"/>
      <c r="VRH33" s="103"/>
      <c r="VRI33" s="103"/>
      <c r="VRJ33" s="103"/>
      <c r="VRK33" s="103"/>
      <c r="VRL33" s="103"/>
      <c r="VRM33" s="103"/>
      <c r="VRN33" s="103"/>
      <c r="VRO33" s="103"/>
      <c r="VRP33" s="103"/>
      <c r="VRQ33" s="103"/>
      <c r="VRR33" s="103"/>
      <c r="VRS33" s="103"/>
      <c r="VRT33" s="103"/>
      <c r="VRU33" s="103"/>
      <c r="VRV33" s="103"/>
      <c r="VRW33" s="103"/>
      <c r="VRX33" s="103"/>
      <c r="VRY33" s="103"/>
      <c r="VRZ33" s="103"/>
      <c r="VSA33" s="103"/>
      <c r="VSB33" s="103"/>
      <c r="VSC33" s="103"/>
      <c r="VSD33" s="103"/>
      <c r="VSE33" s="103"/>
      <c r="VSF33" s="103"/>
      <c r="VSG33" s="103"/>
      <c r="VSH33" s="103"/>
      <c r="VSI33" s="103"/>
      <c r="VSJ33" s="103"/>
      <c r="VSK33" s="103"/>
      <c r="VSL33" s="103"/>
      <c r="VSM33" s="103"/>
      <c r="VSN33" s="103"/>
      <c r="VSO33" s="103"/>
      <c r="VSP33" s="103"/>
      <c r="VSQ33" s="103"/>
      <c r="VSR33" s="103"/>
      <c r="VSS33" s="103"/>
      <c r="VST33" s="103"/>
      <c r="VSU33" s="103"/>
      <c r="VSV33" s="103"/>
      <c r="VSW33" s="103"/>
      <c r="VSX33" s="103"/>
      <c r="VSY33" s="103"/>
      <c r="VSZ33" s="103"/>
      <c r="VTA33" s="103"/>
      <c r="VTB33" s="103"/>
      <c r="VTC33" s="103"/>
      <c r="VTD33" s="103"/>
      <c r="VTE33" s="103"/>
      <c r="VTF33" s="103"/>
      <c r="VTG33" s="103"/>
      <c r="VTH33" s="103"/>
      <c r="VTI33" s="103"/>
      <c r="VTJ33" s="103"/>
      <c r="VTK33" s="103"/>
      <c r="VTL33" s="103"/>
      <c r="VTM33" s="103"/>
      <c r="VTN33" s="103"/>
      <c r="VTO33" s="103"/>
      <c r="VTP33" s="103"/>
      <c r="VTQ33" s="103"/>
      <c r="VTR33" s="103"/>
      <c r="VTS33" s="103"/>
      <c r="VTT33" s="103"/>
      <c r="VTU33" s="103"/>
      <c r="VTV33" s="103"/>
      <c r="VTW33" s="103"/>
      <c r="VTX33" s="103"/>
      <c r="VTY33" s="103"/>
      <c r="VTZ33" s="103"/>
      <c r="VUA33" s="103"/>
      <c r="VUB33" s="103"/>
      <c r="VUC33" s="103"/>
      <c r="VUD33" s="103"/>
      <c r="VUE33" s="103"/>
      <c r="VUF33" s="103"/>
      <c r="VUG33" s="103"/>
      <c r="VUH33" s="103"/>
      <c r="VUI33" s="103"/>
      <c r="VUJ33" s="103"/>
      <c r="VUK33" s="103"/>
      <c r="VUL33" s="103"/>
      <c r="VUM33" s="103"/>
      <c r="VUN33" s="103"/>
      <c r="VUO33" s="103"/>
      <c r="VUP33" s="103"/>
      <c r="VUQ33" s="103"/>
      <c r="VUR33" s="103"/>
      <c r="VUS33" s="103"/>
      <c r="VUT33" s="103"/>
      <c r="VUU33" s="103"/>
      <c r="VUV33" s="103"/>
      <c r="VUW33" s="103"/>
      <c r="VUX33" s="103"/>
      <c r="VUY33" s="103"/>
      <c r="VUZ33" s="103"/>
      <c r="VVA33" s="103"/>
      <c r="VVB33" s="103"/>
      <c r="VVC33" s="103"/>
      <c r="VVD33" s="103"/>
      <c r="VVE33" s="103"/>
      <c r="VVF33" s="103"/>
      <c r="VVG33" s="103"/>
      <c r="VVH33" s="103"/>
      <c r="VVI33" s="103"/>
      <c r="VVJ33" s="103"/>
      <c r="VVK33" s="103"/>
      <c r="VVL33" s="103"/>
      <c r="VVM33" s="103"/>
      <c r="VVN33" s="103"/>
      <c r="VVO33" s="103"/>
      <c r="VVP33" s="103"/>
      <c r="VVQ33" s="103"/>
      <c r="VVR33" s="103"/>
      <c r="VVS33" s="103"/>
      <c r="VVT33" s="103"/>
      <c r="VVU33" s="103"/>
      <c r="VVV33" s="103"/>
      <c r="VVW33" s="103"/>
      <c r="VVX33" s="103"/>
      <c r="VVY33" s="103"/>
      <c r="VVZ33" s="103"/>
      <c r="VWA33" s="103"/>
      <c r="VWB33" s="103"/>
      <c r="VWC33" s="103"/>
      <c r="VWD33" s="103"/>
      <c r="VWE33" s="103"/>
      <c r="VWF33" s="103"/>
      <c r="VWG33" s="103"/>
      <c r="VWH33" s="103"/>
      <c r="VWI33" s="103"/>
      <c r="VWJ33" s="103"/>
      <c r="VWK33" s="103"/>
      <c r="VWL33" s="103"/>
      <c r="VWM33" s="103"/>
      <c r="VWN33" s="103"/>
      <c r="VWO33" s="103"/>
      <c r="VWP33" s="103"/>
      <c r="VWQ33" s="103"/>
      <c r="VWR33" s="103"/>
      <c r="VWS33" s="103"/>
      <c r="VWT33" s="103"/>
      <c r="VWU33" s="103"/>
      <c r="VWV33" s="103"/>
      <c r="VWW33" s="103"/>
      <c r="VWX33" s="103"/>
      <c r="VWY33" s="103"/>
      <c r="VWZ33" s="103"/>
      <c r="VXA33" s="103"/>
      <c r="VXB33" s="103"/>
      <c r="VXC33" s="103"/>
      <c r="VXD33" s="103"/>
      <c r="VXE33" s="103"/>
      <c r="VXF33" s="103"/>
      <c r="VXG33" s="103"/>
      <c r="VXH33" s="103"/>
      <c r="VXI33" s="103"/>
      <c r="VXJ33" s="103"/>
      <c r="VXK33" s="103"/>
      <c r="VXL33" s="103"/>
      <c r="VXM33" s="103"/>
      <c r="VXN33" s="103"/>
      <c r="VXO33" s="103"/>
      <c r="VXP33" s="103"/>
      <c r="VXQ33" s="103"/>
      <c r="VXR33" s="103"/>
      <c r="VXS33" s="103"/>
      <c r="VXT33" s="103"/>
      <c r="VXU33" s="103"/>
      <c r="VXV33" s="103"/>
      <c r="VXW33" s="103"/>
      <c r="VXX33" s="103"/>
      <c r="VXY33" s="103"/>
      <c r="VXZ33" s="103"/>
      <c r="VYA33" s="103"/>
      <c r="VYB33" s="103"/>
      <c r="VYC33" s="103"/>
      <c r="VYD33" s="103"/>
      <c r="VYE33" s="103"/>
      <c r="VYF33" s="103"/>
      <c r="VYG33" s="103"/>
      <c r="VYH33" s="103"/>
      <c r="VYI33" s="103"/>
      <c r="VYJ33" s="103"/>
      <c r="VYK33" s="103"/>
      <c r="VYL33" s="103"/>
      <c r="VYM33" s="103"/>
      <c r="VYN33" s="103"/>
      <c r="VYO33" s="103"/>
      <c r="VYP33" s="103"/>
      <c r="VYQ33" s="103"/>
      <c r="VYR33" s="103"/>
      <c r="VYS33" s="103"/>
      <c r="VYT33" s="103"/>
      <c r="VYU33" s="103"/>
      <c r="VYV33" s="103"/>
      <c r="VYW33" s="103"/>
      <c r="VYX33" s="103"/>
      <c r="VYY33" s="103"/>
      <c r="VYZ33" s="103"/>
      <c r="VZA33" s="103"/>
      <c r="VZB33" s="103"/>
      <c r="VZC33" s="103"/>
      <c r="VZD33" s="103"/>
      <c r="VZE33" s="103"/>
      <c r="VZF33" s="103"/>
      <c r="VZG33" s="103"/>
      <c r="VZH33" s="103"/>
      <c r="VZI33" s="103"/>
      <c r="VZJ33" s="103"/>
      <c r="VZK33" s="103"/>
      <c r="VZL33" s="103"/>
      <c r="VZM33" s="103"/>
      <c r="VZN33" s="103"/>
      <c r="VZO33" s="103"/>
      <c r="VZP33" s="103"/>
      <c r="VZQ33" s="103"/>
      <c r="VZR33" s="103"/>
      <c r="VZS33" s="103"/>
      <c r="VZT33" s="103"/>
      <c r="VZU33" s="103"/>
      <c r="VZV33" s="103"/>
      <c r="VZW33" s="103"/>
      <c r="VZX33" s="103"/>
      <c r="VZY33" s="103"/>
      <c r="VZZ33" s="103"/>
      <c r="WAA33" s="103"/>
      <c r="WAB33" s="103"/>
      <c r="WAC33" s="103"/>
      <c r="WAD33" s="103"/>
      <c r="WAE33" s="103"/>
      <c r="WAF33" s="103"/>
      <c r="WAG33" s="103"/>
      <c r="WAH33" s="103"/>
      <c r="WAI33" s="103"/>
      <c r="WAJ33" s="103"/>
      <c r="WAK33" s="103"/>
      <c r="WAL33" s="103"/>
      <c r="WAM33" s="103"/>
      <c r="WAN33" s="103"/>
      <c r="WAO33" s="103"/>
      <c r="WAP33" s="103"/>
      <c r="WAQ33" s="103"/>
      <c r="WAR33" s="103"/>
      <c r="WAS33" s="103"/>
      <c r="WAT33" s="103"/>
      <c r="WAU33" s="103"/>
      <c r="WAV33" s="103"/>
      <c r="WAW33" s="103"/>
      <c r="WAX33" s="103"/>
      <c r="WAY33" s="103"/>
      <c r="WAZ33" s="103"/>
      <c r="WBA33" s="103"/>
      <c r="WBB33" s="103"/>
      <c r="WBC33" s="103"/>
      <c r="WBD33" s="103"/>
      <c r="WBE33" s="103"/>
      <c r="WBF33" s="103"/>
      <c r="WBG33" s="103"/>
      <c r="WBH33" s="103"/>
      <c r="WBI33" s="103"/>
      <c r="WBJ33" s="103"/>
      <c r="WBK33" s="103"/>
      <c r="WBL33" s="103"/>
      <c r="WBM33" s="103"/>
      <c r="WBN33" s="103"/>
      <c r="WBO33" s="103"/>
      <c r="WBP33" s="103"/>
      <c r="WBQ33" s="103"/>
      <c r="WBR33" s="103"/>
      <c r="WBS33" s="103"/>
      <c r="WBT33" s="103"/>
      <c r="WBU33" s="103"/>
      <c r="WBV33" s="103"/>
      <c r="WBW33" s="103"/>
      <c r="WBX33" s="103"/>
      <c r="WBY33" s="103"/>
      <c r="WBZ33" s="103"/>
      <c r="WCA33" s="103"/>
      <c r="WCB33" s="103"/>
      <c r="WCC33" s="103"/>
      <c r="WCD33" s="103"/>
      <c r="WCE33" s="103"/>
      <c r="WCF33" s="103"/>
      <c r="WCG33" s="103"/>
      <c r="WCH33" s="103"/>
      <c r="WCI33" s="103"/>
      <c r="WCJ33" s="103"/>
      <c r="WCK33" s="103"/>
      <c r="WCL33" s="103"/>
      <c r="WCM33" s="103"/>
      <c r="WCN33" s="103"/>
      <c r="WCO33" s="103"/>
      <c r="WCP33" s="103"/>
      <c r="WCQ33" s="103"/>
      <c r="WCR33" s="103"/>
      <c r="WCS33" s="103"/>
      <c r="WCT33" s="103"/>
      <c r="WCU33" s="103"/>
      <c r="WCV33" s="103"/>
      <c r="WCW33" s="103"/>
      <c r="WCX33" s="103"/>
      <c r="WCY33" s="103"/>
      <c r="WCZ33" s="103"/>
      <c r="WDA33" s="103"/>
      <c r="WDB33" s="103"/>
      <c r="WDC33" s="103"/>
      <c r="WDD33" s="103"/>
      <c r="WDE33" s="103"/>
      <c r="WDF33" s="103"/>
      <c r="WDG33" s="103"/>
      <c r="WDH33" s="103"/>
      <c r="WDI33" s="103"/>
      <c r="WDJ33" s="103"/>
      <c r="WDK33" s="103"/>
      <c r="WDL33" s="103"/>
      <c r="WDM33" s="103"/>
      <c r="WDN33" s="103"/>
      <c r="WDO33" s="103"/>
      <c r="WDP33" s="103"/>
      <c r="WDQ33" s="103"/>
      <c r="WDR33" s="103"/>
      <c r="WDS33" s="103"/>
      <c r="WDT33" s="103"/>
      <c r="WDU33" s="103"/>
      <c r="WDV33" s="103"/>
      <c r="WDW33" s="103"/>
      <c r="WDX33" s="103"/>
      <c r="WDY33" s="103"/>
      <c r="WDZ33" s="103"/>
      <c r="WEA33" s="103"/>
      <c r="WEB33" s="103"/>
      <c r="WEC33" s="103"/>
      <c r="WED33" s="103"/>
      <c r="WEE33" s="103"/>
      <c r="WEF33" s="103"/>
      <c r="WEG33" s="103"/>
      <c r="WEH33" s="103"/>
      <c r="WEI33" s="103"/>
      <c r="WEJ33" s="103"/>
      <c r="WEK33" s="103"/>
      <c r="WEL33" s="103"/>
      <c r="WEM33" s="103"/>
      <c r="WEN33" s="103"/>
      <c r="WEO33" s="103"/>
      <c r="WEP33" s="103"/>
      <c r="WEQ33" s="103"/>
      <c r="WER33" s="103"/>
      <c r="WES33" s="103"/>
      <c r="WET33" s="103"/>
      <c r="WEU33" s="103"/>
      <c r="WEV33" s="103"/>
      <c r="WEW33" s="103"/>
      <c r="WEX33" s="103"/>
      <c r="WEY33" s="103"/>
      <c r="WEZ33" s="103"/>
      <c r="WFA33" s="103"/>
      <c r="WFB33" s="103"/>
      <c r="WFC33" s="103"/>
      <c r="WFD33" s="103"/>
      <c r="WFE33" s="103"/>
      <c r="WFF33" s="103"/>
      <c r="WFG33" s="103"/>
      <c r="WFH33" s="103"/>
      <c r="WFI33" s="103"/>
      <c r="WFJ33" s="103"/>
      <c r="WFK33" s="103"/>
      <c r="WFL33" s="103"/>
      <c r="WFM33" s="103"/>
      <c r="WFN33" s="103"/>
      <c r="WFO33" s="103"/>
      <c r="WFP33" s="103"/>
      <c r="WFQ33" s="103"/>
      <c r="WFR33" s="103"/>
      <c r="WFS33" s="103"/>
      <c r="WFT33" s="103"/>
      <c r="WFU33" s="103"/>
      <c r="WFV33" s="103"/>
      <c r="WFW33" s="103"/>
      <c r="WFX33" s="103"/>
      <c r="WFY33" s="103"/>
      <c r="WFZ33" s="103"/>
      <c r="WGA33" s="103"/>
      <c r="WGB33" s="103"/>
      <c r="WGC33" s="103"/>
      <c r="WGD33" s="103"/>
      <c r="WGE33" s="103"/>
      <c r="WGF33" s="103"/>
      <c r="WGG33" s="103"/>
      <c r="WGH33" s="103"/>
      <c r="WGI33" s="103"/>
      <c r="WGJ33" s="103"/>
      <c r="WGK33" s="103"/>
      <c r="WGL33" s="103"/>
      <c r="WGM33" s="103"/>
      <c r="WGN33" s="103"/>
      <c r="WGO33" s="103"/>
      <c r="WGP33" s="103"/>
      <c r="WGQ33" s="103"/>
      <c r="WGR33" s="103"/>
      <c r="WGS33" s="103"/>
      <c r="WGT33" s="103"/>
      <c r="WGU33" s="103"/>
      <c r="WGV33" s="103"/>
      <c r="WGW33" s="103"/>
      <c r="WGX33" s="103"/>
      <c r="WGY33" s="103"/>
      <c r="WGZ33" s="103"/>
      <c r="WHA33" s="103"/>
      <c r="WHB33" s="103"/>
      <c r="WHC33" s="103"/>
      <c r="WHD33" s="103"/>
      <c r="WHE33" s="103"/>
      <c r="WHF33" s="103"/>
      <c r="WHG33" s="103"/>
      <c r="WHH33" s="103"/>
      <c r="WHI33" s="103"/>
      <c r="WHJ33" s="103"/>
      <c r="WHK33" s="103"/>
      <c r="WHL33" s="103"/>
      <c r="WHM33" s="103"/>
      <c r="WHN33" s="103"/>
      <c r="WHO33" s="103"/>
      <c r="WHP33" s="103"/>
      <c r="WHQ33" s="103"/>
      <c r="WHR33" s="103"/>
      <c r="WHS33" s="103"/>
      <c r="WHT33" s="103"/>
      <c r="WHU33" s="103"/>
      <c r="WHV33" s="103"/>
      <c r="WHW33" s="103"/>
      <c r="WHX33" s="103"/>
      <c r="WHY33" s="103"/>
      <c r="WHZ33" s="103"/>
      <c r="WIA33" s="103"/>
      <c r="WIB33" s="103"/>
      <c r="WIC33" s="103"/>
      <c r="WID33" s="103"/>
      <c r="WIE33" s="103"/>
      <c r="WIF33" s="103"/>
      <c r="WIG33" s="103"/>
      <c r="WIH33" s="103"/>
      <c r="WII33" s="103"/>
      <c r="WIJ33" s="103"/>
      <c r="WIK33" s="103"/>
      <c r="WIL33" s="103"/>
      <c r="WIM33" s="103"/>
      <c r="WIN33" s="103"/>
      <c r="WIO33" s="103"/>
      <c r="WIP33" s="103"/>
      <c r="WIQ33" s="103"/>
      <c r="WIR33" s="103"/>
      <c r="WIS33" s="103"/>
      <c r="WIT33" s="103"/>
      <c r="WIU33" s="103"/>
      <c r="WIV33" s="103"/>
      <c r="WIW33" s="103"/>
      <c r="WIX33" s="103"/>
      <c r="WIY33" s="103"/>
      <c r="WIZ33" s="103"/>
      <c r="WJA33" s="103"/>
      <c r="WJB33" s="103"/>
      <c r="WJC33" s="103"/>
      <c r="WJD33" s="103"/>
      <c r="WJE33" s="103"/>
      <c r="WJF33" s="103"/>
      <c r="WJG33" s="103"/>
      <c r="WJH33" s="103"/>
      <c r="WJI33" s="103"/>
      <c r="WJJ33" s="103"/>
      <c r="WJK33" s="103"/>
      <c r="WJL33" s="103"/>
      <c r="WJM33" s="103"/>
      <c r="WJN33" s="103"/>
      <c r="WJO33" s="103"/>
      <c r="WJP33" s="103"/>
      <c r="WJQ33" s="103"/>
      <c r="WJR33" s="103"/>
      <c r="WJS33" s="103"/>
      <c r="WJT33" s="103"/>
      <c r="WJU33" s="103"/>
      <c r="WJV33" s="103"/>
      <c r="WJW33" s="103"/>
      <c r="WJX33" s="103"/>
      <c r="WJY33" s="103"/>
      <c r="WJZ33" s="103"/>
      <c r="WKA33" s="103"/>
      <c r="WKB33" s="103"/>
      <c r="WKC33" s="103"/>
      <c r="WKD33" s="103"/>
      <c r="WKE33" s="103"/>
      <c r="WKF33" s="103"/>
      <c r="WKG33" s="103"/>
      <c r="WKH33" s="103"/>
      <c r="WKI33" s="103"/>
      <c r="WKJ33" s="103"/>
      <c r="WKK33" s="103"/>
      <c r="WKL33" s="103"/>
      <c r="WKM33" s="103"/>
      <c r="WKN33" s="103"/>
      <c r="WKO33" s="103"/>
      <c r="WKP33" s="103"/>
      <c r="WKQ33" s="103"/>
      <c r="WKR33" s="103"/>
      <c r="WKS33" s="103"/>
      <c r="WKT33" s="103"/>
      <c r="WKU33" s="103"/>
      <c r="WKV33" s="103"/>
      <c r="WKW33" s="103"/>
      <c r="WKX33" s="103"/>
      <c r="WKY33" s="103"/>
      <c r="WKZ33" s="103"/>
      <c r="WLA33" s="103"/>
      <c r="WLB33" s="103"/>
      <c r="WLC33" s="103"/>
      <c r="WLD33" s="103"/>
      <c r="WLE33" s="103"/>
      <c r="WLF33" s="103"/>
      <c r="WLG33" s="103"/>
      <c r="WLH33" s="103"/>
      <c r="WLI33" s="103"/>
      <c r="WLJ33" s="103"/>
      <c r="WLK33" s="103"/>
      <c r="WLL33" s="103"/>
      <c r="WLM33" s="103"/>
      <c r="WLN33" s="103"/>
      <c r="WLO33" s="103"/>
      <c r="WLP33" s="103"/>
      <c r="WLQ33" s="103"/>
      <c r="WLR33" s="103"/>
      <c r="WLS33" s="103"/>
      <c r="WLT33" s="103"/>
      <c r="WLU33" s="103"/>
      <c r="WLV33" s="103"/>
      <c r="WLW33" s="103"/>
      <c r="WLX33" s="103"/>
      <c r="WLY33" s="103"/>
      <c r="WLZ33" s="103"/>
      <c r="WMA33" s="103"/>
      <c r="WMB33" s="103"/>
      <c r="WMC33" s="103"/>
      <c r="WMD33" s="103"/>
      <c r="WME33" s="103"/>
      <c r="WMF33" s="103"/>
      <c r="WMG33" s="103"/>
      <c r="WMH33" s="103"/>
      <c r="WMI33" s="103"/>
      <c r="WMJ33" s="103"/>
      <c r="WMK33" s="103"/>
      <c r="WML33" s="103"/>
      <c r="WMM33" s="103"/>
      <c r="WMN33" s="103"/>
      <c r="WMO33" s="103"/>
      <c r="WMP33" s="103"/>
      <c r="WMQ33" s="103"/>
      <c r="WMR33" s="103"/>
      <c r="WMS33" s="103"/>
      <c r="WMT33" s="103"/>
      <c r="WMU33" s="103"/>
      <c r="WMV33" s="103"/>
      <c r="WMW33" s="103"/>
      <c r="WMX33" s="103"/>
      <c r="WMY33" s="103"/>
      <c r="WMZ33" s="103"/>
      <c r="WNA33" s="103"/>
      <c r="WNB33" s="103"/>
      <c r="WNC33" s="103"/>
      <c r="WND33" s="103"/>
      <c r="WNE33" s="103"/>
      <c r="WNF33" s="103"/>
      <c r="WNG33" s="103"/>
      <c r="WNH33" s="103"/>
      <c r="WNI33" s="103"/>
      <c r="WNJ33" s="103"/>
      <c r="WNK33" s="103"/>
      <c r="WNL33" s="103"/>
      <c r="WNM33" s="103"/>
      <c r="WNN33" s="103"/>
      <c r="WNO33" s="103"/>
      <c r="WNP33" s="103"/>
      <c r="WNQ33" s="103"/>
      <c r="WNR33" s="103"/>
      <c r="WNS33" s="103"/>
      <c r="WNT33" s="103"/>
      <c r="WNU33" s="103"/>
      <c r="WNV33" s="103"/>
      <c r="WNW33" s="103"/>
      <c r="WNX33" s="103"/>
      <c r="WNY33" s="103"/>
      <c r="WNZ33" s="103"/>
      <c r="WOA33" s="103"/>
      <c r="WOB33" s="103"/>
      <c r="WOC33" s="103"/>
      <c r="WOD33" s="103"/>
      <c r="WOE33" s="103"/>
      <c r="WOF33" s="103"/>
      <c r="WOG33" s="103"/>
      <c r="WOH33" s="103"/>
      <c r="WOI33" s="103"/>
      <c r="WOJ33" s="103"/>
      <c r="WOK33" s="103"/>
      <c r="WOL33" s="103"/>
      <c r="WOM33" s="103"/>
      <c r="WON33" s="103"/>
      <c r="WOO33" s="103"/>
      <c r="WOP33" s="103"/>
      <c r="WOQ33" s="103"/>
      <c r="WOR33" s="103"/>
      <c r="WOS33" s="103"/>
      <c r="WOT33" s="103"/>
      <c r="WOU33" s="103"/>
      <c r="WOV33" s="103"/>
      <c r="WOW33" s="103"/>
      <c r="WOX33" s="103"/>
      <c r="WOY33" s="103"/>
      <c r="WOZ33" s="103"/>
      <c r="WPA33" s="103"/>
      <c r="WPB33" s="103"/>
      <c r="WPC33" s="103"/>
      <c r="WPD33" s="103"/>
      <c r="WPE33" s="103"/>
      <c r="WPF33" s="103"/>
      <c r="WPG33" s="103"/>
      <c r="WPH33" s="103"/>
      <c r="WPI33" s="103"/>
      <c r="WPJ33" s="103"/>
      <c r="WPK33" s="103"/>
      <c r="WPL33" s="103"/>
      <c r="WPM33" s="103"/>
      <c r="WPN33" s="103"/>
      <c r="WPO33" s="103"/>
      <c r="WPP33" s="103"/>
      <c r="WPQ33" s="103"/>
      <c r="WPR33" s="103"/>
      <c r="WPS33" s="103"/>
      <c r="WPT33" s="103"/>
      <c r="WPU33" s="103"/>
      <c r="WPV33" s="103"/>
      <c r="WPW33" s="103"/>
      <c r="WPX33" s="103"/>
      <c r="WPY33" s="103"/>
      <c r="WPZ33" s="103"/>
      <c r="WQA33" s="103"/>
      <c r="WQB33" s="103"/>
      <c r="WQC33" s="103"/>
      <c r="WQD33" s="103"/>
      <c r="WQE33" s="103"/>
      <c r="WQF33" s="103"/>
      <c r="WQG33" s="103"/>
      <c r="WQH33" s="103"/>
      <c r="WQI33" s="103"/>
      <c r="WQJ33" s="103"/>
      <c r="WQK33" s="103"/>
      <c r="WQL33" s="103"/>
      <c r="WQM33" s="103"/>
      <c r="WQN33" s="103"/>
      <c r="WQO33" s="103"/>
      <c r="WQP33" s="103"/>
      <c r="WQQ33" s="103"/>
      <c r="WQR33" s="103"/>
      <c r="WQS33" s="103"/>
      <c r="WQT33" s="103"/>
      <c r="WQU33" s="103"/>
      <c r="WQV33" s="103"/>
      <c r="WQW33" s="103"/>
      <c r="WQX33" s="103"/>
      <c r="WQY33" s="103"/>
      <c r="WQZ33" s="103"/>
      <c r="WRA33" s="103"/>
      <c r="WRB33" s="103"/>
      <c r="WRC33" s="103"/>
      <c r="WRD33" s="103"/>
      <c r="WRE33" s="103"/>
      <c r="WRF33" s="103"/>
      <c r="WRG33" s="103"/>
      <c r="WRH33" s="103"/>
      <c r="WRI33" s="103"/>
      <c r="WRJ33" s="103"/>
      <c r="WRK33" s="103"/>
      <c r="WRL33" s="103"/>
      <c r="WRM33" s="103"/>
      <c r="WRN33" s="103"/>
      <c r="WRO33" s="103"/>
      <c r="WRP33" s="103"/>
      <c r="WRQ33" s="103"/>
      <c r="WRR33" s="103"/>
      <c r="WRS33" s="103"/>
      <c r="WRT33" s="103"/>
      <c r="WRU33" s="103"/>
      <c r="WRV33" s="103"/>
      <c r="WRW33" s="103"/>
      <c r="WRX33" s="103"/>
      <c r="WRY33" s="103"/>
      <c r="WRZ33" s="103"/>
      <c r="WSA33" s="103"/>
      <c r="WSB33" s="103"/>
      <c r="WSC33" s="103"/>
      <c r="WSD33" s="103"/>
      <c r="WSE33" s="103"/>
      <c r="WSF33" s="103"/>
      <c r="WSG33" s="103"/>
      <c r="WSH33" s="103"/>
      <c r="WSI33" s="103"/>
      <c r="WSJ33" s="103"/>
      <c r="WSK33" s="103"/>
      <c r="WSL33" s="103"/>
      <c r="WSM33" s="103"/>
      <c r="WSN33" s="103"/>
      <c r="WSO33" s="103"/>
      <c r="WSP33" s="103"/>
      <c r="WSQ33" s="103"/>
      <c r="WSR33" s="103"/>
      <c r="WSS33" s="103"/>
      <c r="WST33" s="103"/>
      <c r="WSU33" s="103"/>
      <c r="WSV33" s="103"/>
      <c r="WSW33" s="103"/>
      <c r="WSX33" s="103"/>
      <c r="WSY33" s="103"/>
      <c r="WSZ33" s="103"/>
      <c r="WTA33" s="103"/>
      <c r="WTB33" s="103"/>
      <c r="WTC33" s="103"/>
      <c r="WTD33" s="103"/>
      <c r="WTE33" s="103"/>
      <c r="WTF33" s="103"/>
      <c r="WTG33" s="103"/>
      <c r="WTH33" s="103"/>
      <c r="WTI33" s="103"/>
      <c r="WTJ33" s="103"/>
      <c r="WTK33" s="103"/>
      <c r="WTL33" s="103"/>
      <c r="WTM33" s="103"/>
      <c r="WTN33" s="103"/>
      <c r="WTO33" s="103"/>
      <c r="WTP33" s="103"/>
      <c r="WTQ33" s="103"/>
      <c r="WTR33" s="103"/>
      <c r="WTS33" s="103"/>
      <c r="WTT33" s="103"/>
      <c r="WTU33" s="103"/>
      <c r="WTV33" s="103"/>
      <c r="WTW33" s="103"/>
      <c r="WTX33" s="103"/>
      <c r="WTY33" s="103"/>
      <c r="WTZ33" s="103"/>
      <c r="WUA33" s="103"/>
      <c r="WUB33" s="103"/>
      <c r="WUC33" s="103"/>
      <c r="WUD33" s="103"/>
      <c r="WUE33" s="103"/>
      <c r="WUF33" s="103"/>
      <c r="WUG33" s="103"/>
      <c r="WUH33" s="103"/>
      <c r="WUI33" s="103"/>
      <c r="WUJ33" s="103"/>
      <c r="WUK33" s="103"/>
      <c r="WUL33" s="103"/>
      <c r="WUM33" s="103"/>
      <c r="WUN33" s="103"/>
      <c r="WUO33" s="103"/>
      <c r="WUP33" s="103"/>
      <c r="WUQ33" s="103"/>
      <c r="WUR33" s="103"/>
      <c r="WUS33" s="103"/>
      <c r="WUT33" s="103"/>
      <c r="WUU33" s="103"/>
      <c r="WUV33" s="103"/>
      <c r="WUW33" s="103"/>
      <c r="WUX33" s="103"/>
      <c r="WUY33" s="103"/>
      <c r="WUZ33" s="103"/>
      <c r="WVA33" s="103"/>
      <c r="WVB33" s="103"/>
      <c r="WVC33" s="103"/>
      <c r="WVD33" s="103"/>
      <c r="WVE33" s="103"/>
      <c r="WVF33" s="103"/>
      <c r="WVG33" s="103"/>
      <c r="WVH33" s="103"/>
      <c r="WVI33" s="103"/>
      <c r="WVJ33" s="103"/>
    </row>
    <row r="34" spans="1:16130" x14ac:dyDescent="0.2">
      <c r="A34" s="1453" t="s">
        <v>1421</v>
      </c>
      <c r="B34" s="1455" t="s">
        <v>177</v>
      </c>
      <c r="C34" s="1453" t="s">
        <v>1414</v>
      </c>
      <c r="D34" s="1453" t="s">
        <v>692</v>
      </c>
      <c r="E34" s="1454" t="s">
        <v>1398</v>
      </c>
      <c r="F34" s="1454" t="s">
        <v>178</v>
      </c>
    </row>
    <row r="35" spans="1:16130" x14ac:dyDescent="0.2">
      <c r="A35" s="1453" t="s">
        <v>1422</v>
      </c>
      <c r="B35" s="1455" t="s">
        <v>177</v>
      </c>
      <c r="C35" s="1453" t="s">
        <v>1401</v>
      </c>
      <c r="D35" s="1453" t="s">
        <v>692</v>
      </c>
      <c r="E35" s="1454" t="s">
        <v>1398</v>
      </c>
      <c r="F35" s="1454" t="s">
        <v>178</v>
      </c>
    </row>
    <row r="36" spans="1:16130" s="553" customFormat="1" x14ac:dyDescent="0.2">
      <c r="A36" s="1453" t="s">
        <v>1423</v>
      </c>
      <c r="B36" s="1455" t="s">
        <v>177</v>
      </c>
      <c r="C36" s="1453" t="s">
        <v>1401</v>
      </c>
      <c r="D36" s="1453" t="s">
        <v>692</v>
      </c>
      <c r="E36" s="1454" t="s">
        <v>1398</v>
      </c>
      <c r="F36" s="1454" t="s">
        <v>178</v>
      </c>
    </row>
    <row r="37" spans="1:16130" x14ac:dyDescent="0.2">
      <c r="A37" s="1453" t="s">
        <v>1424</v>
      </c>
      <c r="B37" s="1455" t="s">
        <v>177</v>
      </c>
      <c r="C37" s="1453" t="s">
        <v>1401</v>
      </c>
      <c r="D37" s="1453" t="s">
        <v>692</v>
      </c>
      <c r="E37" s="1454" t="s">
        <v>1398</v>
      </c>
      <c r="F37" s="1454" t="s">
        <v>178</v>
      </c>
    </row>
    <row r="38" spans="1:16130" x14ac:dyDescent="0.2">
      <c r="A38" s="1453" t="s">
        <v>1425</v>
      </c>
      <c r="B38" s="1455" t="s">
        <v>177</v>
      </c>
      <c r="C38" s="1453" t="s">
        <v>1401</v>
      </c>
      <c r="D38" s="1453" t="s">
        <v>310</v>
      </c>
      <c r="E38" s="1454" t="s">
        <v>1398</v>
      </c>
      <c r="F38" s="1454" t="s">
        <v>178</v>
      </c>
    </row>
    <row r="39" spans="1:16130" x14ac:dyDescent="0.2">
      <c r="A39" s="1453" t="s">
        <v>1426</v>
      </c>
      <c r="B39" s="1455" t="s">
        <v>177</v>
      </c>
      <c r="C39" s="1453" t="s">
        <v>1401</v>
      </c>
      <c r="D39" s="1453" t="s">
        <v>692</v>
      </c>
      <c r="E39" s="1454" t="s">
        <v>1398</v>
      </c>
      <c r="F39" s="1454" t="s">
        <v>178</v>
      </c>
    </row>
    <row r="40" spans="1:16130" s="553" customFormat="1" x14ac:dyDescent="0.2">
      <c r="A40" s="1453" t="s">
        <v>1427</v>
      </c>
      <c r="B40" s="1455" t="s">
        <v>177</v>
      </c>
      <c r="C40" s="1453" t="s">
        <v>1401</v>
      </c>
      <c r="D40" s="1453" t="s">
        <v>692</v>
      </c>
      <c r="E40" s="1454" t="s">
        <v>1398</v>
      </c>
      <c r="F40" s="1454" t="s">
        <v>178</v>
      </c>
    </row>
    <row r="41" spans="1:16130" s="553" customFormat="1" x14ac:dyDescent="0.2">
      <c r="A41" s="1453" t="s">
        <v>1428</v>
      </c>
      <c r="B41" s="1455" t="s">
        <v>177</v>
      </c>
      <c r="C41" s="1453" t="s">
        <v>1414</v>
      </c>
      <c r="D41" s="1453" t="s">
        <v>692</v>
      </c>
      <c r="E41" s="1454" t="s">
        <v>1398</v>
      </c>
      <c r="F41" s="1454" t="s">
        <v>178</v>
      </c>
    </row>
    <row r="42" spans="1:16130" s="553" customFormat="1" x14ac:dyDescent="0.2">
      <c r="A42" s="1453" t="s">
        <v>1429</v>
      </c>
      <c r="B42" s="1455" t="s">
        <v>177</v>
      </c>
      <c r="C42" s="1453" t="s">
        <v>1397</v>
      </c>
      <c r="D42" s="1453" t="s">
        <v>692</v>
      </c>
      <c r="E42" s="1454" t="s">
        <v>1398</v>
      </c>
      <c r="F42" s="1454" t="s">
        <v>178</v>
      </c>
    </row>
    <row r="43" spans="1:16130" s="1507" customFormat="1" x14ac:dyDescent="0.2">
      <c r="A43" s="1473" t="s">
        <v>1430</v>
      </c>
      <c r="B43" s="1475" t="s">
        <v>177</v>
      </c>
      <c r="C43" s="1473" t="s">
        <v>1397</v>
      </c>
      <c r="D43" s="1473" t="s">
        <v>692</v>
      </c>
      <c r="E43" s="1474" t="s">
        <v>1398</v>
      </c>
      <c r="F43" s="1474" t="s">
        <v>178</v>
      </c>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c r="BM43" s="308"/>
      <c r="BN43" s="308"/>
      <c r="BO43" s="308"/>
      <c r="BP43" s="308"/>
      <c r="BQ43" s="308"/>
      <c r="BR43" s="308"/>
      <c r="BS43" s="308"/>
      <c r="BT43" s="308"/>
      <c r="BU43" s="308"/>
      <c r="BV43" s="308"/>
      <c r="BW43" s="308"/>
      <c r="BX43" s="308"/>
      <c r="BY43" s="308"/>
      <c r="BZ43" s="308"/>
      <c r="CA43" s="308"/>
      <c r="CB43" s="308"/>
      <c r="CC43" s="308"/>
      <c r="CD43" s="308"/>
      <c r="CE43" s="308"/>
      <c r="CF43" s="308"/>
      <c r="CG43" s="308"/>
      <c r="CH43" s="308"/>
      <c r="CI43" s="308"/>
      <c r="CJ43" s="308"/>
      <c r="CK43" s="308"/>
      <c r="CL43" s="308"/>
      <c r="CM43" s="308"/>
      <c r="CN43" s="308"/>
      <c r="CO43" s="308"/>
      <c r="CP43" s="308"/>
      <c r="CQ43" s="308"/>
      <c r="CR43" s="308"/>
      <c r="CS43" s="308"/>
      <c r="CT43" s="308"/>
      <c r="CU43" s="308"/>
      <c r="CV43" s="308"/>
      <c r="CW43" s="308"/>
      <c r="CX43" s="308"/>
      <c r="CY43" s="308"/>
      <c r="CZ43" s="308"/>
      <c r="DA43" s="308"/>
      <c r="DB43" s="308"/>
      <c r="DC43" s="308"/>
      <c r="DD43" s="308"/>
      <c r="DE43" s="308"/>
      <c r="DF43" s="308"/>
      <c r="DG43" s="308"/>
      <c r="DH43" s="308"/>
      <c r="DI43" s="308"/>
      <c r="DJ43" s="308"/>
      <c r="DK43" s="308"/>
      <c r="DL43" s="308"/>
      <c r="DM43" s="308"/>
      <c r="DN43" s="308"/>
      <c r="DO43" s="308"/>
      <c r="DP43" s="308"/>
      <c r="DQ43" s="308"/>
      <c r="DR43" s="308"/>
      <c r="DS43" s="308"/>
      <c r="DT43" s="308"/>
      <c r="DU43" s="308"/>
      <c r="DV43" s="308"/>
      <c r="DW43" s="308"/>
      <c r="DX43" s="308"/>
      <c r="DY43" s="308"/>
      <c r="DZ43" s="308"/>
      <c r="EA43" s="308"/>
      <c r="EB43" s="308"/>
      <c r="EC43" s="308"/>
      <c r="ED43" s="308"/>
      <c r="EE43" s="308"/>
      <c r="EF43" s="308"/>
      <c r="EG43" s="308"/>
      <c r="EH43" s="308"/>
      <c r="EI43" s="308"/>
      <c r="EJ43" s="308"/>
      <c r="EK43" s="308"/>
      <c r="EL43" s="308"/>
      <c r="EM43" s="308"/>
      <c r="EN43" s="308"/>
      <c r="EO43" s="308"/>
      <c r="EP43" s="308"/>
      <c r="EQ43" s="308"/>
      <c r="ER43" s="308"/>
      <c r="ES43" s="308"/>
      <c r="ET43" s="308"/>
      <c r="EU43" s="308"/>
      <c r="EV43" s="308"/>
      <c r="EW43" s="308"/>
      <c r="EX43" s="308"/>
      <c r="EY43" s="308"/>
      <c r="EZ43" s="308"/>
      <c r="FA43" s="308"/>
      <c r="FB43" s="308"/>
      <c r="FC43" s="308"/>
      <c r="FD43" s="308"/>
      <c r="FE43" s="308"/>
      <c r="FF43" s="308"/>
      <c r="FG43" s="308"/>
      <c r="FH43" s="308"/>
      <c r="FI43" s="308"/>
      <c r="FJ43" s="308"/>
      <c r="FK43" s="308"/>
      <c r="FL43" s="308"/>
      <c r="FM43" s="308"/>
      <c r="FN43" s="308"/>
      <c r="FO43" s="308"/>
      <c r="FP43" s="308"/>
      <c r="FQ43" s="308"/>
      <c r="FR43" s="308"/>
      <c r="FS43" s="308"/>
      <c r="FT43" s="308"/>
      <c r="FU43" s="308"/>
      <c r="FV43" s="308"/>
      <c r="FW43" s="308"/>
      <c r="FX43" s="308"/>
      <c r="FY43" s="308"/>
      <c r="FZ43" s="308"/>
      <c r="GA43" s="308"/>
      <c r="GB43" s="308"/>
      <c r="GC43" s="308"/>
      <c r="GD43" s="308"/>
      <c r="GE43" s="308"/>
      <c r="GF43" s="308"/>
      <c r="GG43" s="308"/>
      <c r="GH43" s="308"/>
      <c r="GI43" s="308"/>
      <c r="GJ43" s="308"/>
      <c r="GK43" s="308"/>
      <c r="GL43" s="308"/>
      <c r="GM43" s="308"/>
      <c r="GN43" s="308"/>
      <c r="GO43" s="308"/>
      <c r="GP43" s="308"/>
      <c r="GQ43" s="308"/>
      <c r="GR43" s="308"/>
      <c r="GS43" s="308"/>
      <c r="GT43" s="308"/>
      <c r="GU43" s="308"/>
      <c r="GV43" s="308"/>
      <c r="GW43" s="308"/>
      <c r="GX43" s="308"/>
      <c r="GY43" s="308"/>
      <c r="GZ43" s="308"/>
      <c r="HA43" s="308"/>
      <c r="HB43" s="308"/>
      <c r="HC43" s="308"/>
      <c r="HD43" s="308"/>
      <c r="HE43" s="308"/>
      <c r="HF43" s="308"/>
      <c r="HG43" s="308"/>
      <c r="HH43" s="308"/>
      <c r="HI43" s="308"/>
      <c r="HJ43" s="308"/>
      <c r="HK43" s="308"/>
      <c r="HL43" s="308"/>
      <c r="HM43" s="308"/>
      <c r="HN43" s="308"/>
      <c r="HO43" s="308"/>
      <c r="HP43" s="308"/>
      <c r="HQ43" s="308"/>
      <c r="HR43" s="308"/>
      <c r="HS43" s="308"/>
      <c r="HT43" s="308"/>
      <c r="HU43" s="308"/>
      <c r="HV43" s="308"/>
      <c r="HW43" s="308"/>
      <c r="HX43" s="308"/>
      <c r="HY43" s="308"/>
      <c r="HZ43" s="308"/>
      <c r="IA43" s="308"/>
      <c r="IB43" s="308"/>
      <c r="IC43" s="308"/>
      <c r="ID43" s="308"/>
      <c r="IE43" s="308"/>
      <c r="IF43" s="308"/>
      <c r="IG43" s="308"/>
      <c r="IH43" s="308"/>
      <c r="II43" s="308"/>
      <c r="IJ43" s="308"/>
      <c r="IK43" s="308"/>
      <c r="IL43" s="308"/>
      <c r="IM43" s="308"/>
      <c r="IN43" s="308"/>
      <c r="IO43" s="308"/>
      <c r="IP43" s="308"/>
      <c r="IQ43" s="308"/>
      <c r="IR43" s="308"/>
      <c r="IS43" s="308"/>
      <c r="IT43" s="308"/>
      <c r="IU43" s="308"/>
      <c r="IV43" s="308"/>
      <c r="IW43" s="308"/>
      <c r="IX43" s="308"/>
      <c r="IY43" s="308"/>
      <c r="IZ43" s="308"/>
      <c r="JA43" s="308"/>
      <c r="JB43" s="308"/>
      <c r="JC43" s="308"/>
      <c r="JD43" s="308"/>
      <c r="JE43" s="308"/>
      <c r="JF43" s="308"/>
      <c r="JG43" s="308"/>
      <c r="JH43" s="308"/>
      <c r="JI43" s="308"/>
      <c r="JJ43" s="308"/>
      <c r="JK43" s="308"/>
      <c r="JL43" s="308"/>
      <c r="JM43" s="308"/>
      <c r="JN43" s="308"/>
      <c r="JO43" s="308"/>
      <c r="JP43" s="308"/>
      <c r="JQ43" s="308"/>
      <c r="JR43" s="308"/>
      <c r="JS43" s="308"/>
      <c r="JT43" s="308"/>
      <c r="JU43" s="308"/>
      <c r="JV43" s="308"/>
      <c r="JW43" s="308"/>
      <c r="JX43" s="308"/>
      <c r="JY43" s="308"/>
      <c r="JZ43" s="308"/>
      <c r="KA43" s="308"/>
      <c r="KB43" s="308"/>
      <c r="KC43" s="308"/>
      <c r="KD43" s="308"/>
      <c r="KE43" s="308"/>
      <c r="KF43" s="308"/>
      <c r="KG43" s="308"/>
      <c r="KH43" s="308"/>
      <c r="KI43" s="308"/>
      <c r="KJ43" s="308"/>
      <c r="KK43" s="308"/>
      <c r="KL43" s="308"/>
      <c r="KM43" s="308"/>
      <c r="KN43" s="308"/>
      <c r="KO43" s="308"/>
      <c r="KP43" s="308"/>
      <c r="KQ43" s="308"/>
      <c r="KR43" s="308"/>
      <c r="KS43" s="308"/>
      <c r="KT43" s="308"/>
      <c r="KU43" s="308"/>
      <c r="KV43" s="308"/>
      <c r="KW43" s="308"/>
      <c r="KX43" s="308"/>
      <c r="KY43" s="308"/>
      <c r="KZ43" s="308"/>
      <c r="LA43" s="308"/>
      <c r="LB43" s="308"/>
      <c r="LC43" s="308"/>
      <c r="LD43" s="308"/>
      <c r="LE43" s="308"/>
      <c r="LF43" s="308"/>
      <c r="LG43" s="308"/>
      <c r="LH43" s="308"/>
      <c r="LI43" s="308"/>
      <c r="LJ43" s="308"/>
      <c r="LK43" s="308"/>
      <c r="LL43" s="308"/>
      <c r="LM43" s="308"/>
      <c r="LN43" s="308"/>
      <c r="LO43" s="308"/>
      <c r="LP43" s="308"/>
      <c r="LQ43" s="308"/>
      <c r="LR43" s="308"/>
      <c r="LS43" s="308"/>
      <c r="LT43" s="308"/>
      <c r="LU43" s="308"/>
      <c r="LV43" s="308"/>
      <c r="LW43" s="308"/>
      <c r="LX43" s="308"/>
      <c r="LY43" s="308"/>
      <c r="LZ43" s="308"/>
      <c r="MA43" s="308"/>
      <c r="MB43" s="308"/>
      <c r="MC43" s="308"/>
      <c r="MD43" s="308"/>
      <c r="ME43" s="308"/>
      <c r="MF43" s="308"/>
      <c r="MG43" s="308"/>
      <c r="MH43" s="308"/>
      <c r="MI43" s="308"/>
      <c r="MJ43" s="308"/>
      <c r="MK43" s="308"/>
      <c r="ML43" s="308"/>
      <c r="MM43" s="308"/>
      <c r="MN43" s="308"/>
      <c r="MO43" s="308"/>
      <c r="MP43" s="308"/>
      <c r="MQ43" s="308"/>
      <c r="MR43" s="308"/>
      <c r="MS43" s="308"/>
      <c r="MT43" s="308"/>
      <c r="MU43" s="308"/>
      <c r="MV43" s="308"/>
      <c r="MW43" s="308"/>
      <c r="MX43" s="308"/>
      <c r="MY43" s="308"/>
      <c r="MZ43" s="308"/>
      <c r="NA43" s="308"/>
      <c r="NB43" s="308"/>
      <c r="NC43" s="308"/>
      <c r="ND43" s="308"/>
      <c r="NE43" s="308"/>
      <c r="NF43" s="308"/>
      <c r="NG43" s="308"/>
      <c r="NH43" s="308"/>
      <c r="NI43" s="308"/>
      <c r="NJ43" s="308"/>
      <c r="NK43" s="308"/>
      <c r="NL43" s="308"/>
      <c r="NM43" s="308"/>
      <c r="NN43" s="308"/>
      <c r="NO43" s="308"/>
      <c r="NP43" s="308"/>
      <c r="NQ43" s="308"/>
      <c r="NR43" s="308"/>
      <c r="NS43" s="308"/>
      <c r="NT43" s="308"/>
      <c r="NU43" s="308"/>
      <c r="NV43" s="308"/>
      <c r="NW43" s="308"/>
      <c r="NX43" s="308"/>
      <c r="NY43" s="308"/>
      <c r="NZ43" s="308"/>
      <c r="OA43" s="308"/>
      <c r="OB43" s="308"/>
      <c r="OC43" s="308"/>
      <c r="OD43" s="308"/>
      <c r="OE43" s="308"/>
      <c r="OF43" s="308"/>
      <c r="OG43" s="308"/>
      <c r="OH43" s="308"/>
      <c r="OI43" s="308"/>
      <c r="OJ43" s="308"/>
      <c r="OK43" s="308"/>
      <c r="OL43" s="308"/>
      <c r="OM43" s="308"/>
      <c r="ON43" s="308"/>
      <c r="OO43" s="308"/>
      <c r="OP43" s="308"/>
      <c r="OQ43" s="308"/>
      <c r="OR43" s="308"/>
      <c r="OS43" s="308"/>
      <c r="OT43" s="308"/>
      <c r="OU43" s="308"/>
      <c r="OV43" s="308"/>
      <c r="OW43" s="308"/>
      <c r="OX43" s="308"/>
      <c r="OY43" s="308"/>
      <c r="OZ43" s="308"/>
      <c r="PA43" s="308"/>
      <c r="PB43" s="308"/>
      <c r="PC43" s="308"/>
      <c r="PD43" s="308"/>
      <c r="PE43" s="308"/>
      <c r="PF43" s="308"/>
      <c r="PG43" s="308"/>
      <c r="PH43" s="308"/>
      <c r="PI43" s="308"/>
      <c r="PJ43" s="308"/>
      <c r="PK43" s="308"/>
      <c r="PL43" s="308"/>
      <c r="PM43" s="308"/>
      <c r="PN43" s="308"/>
      <c r="PO43" s="308"/>
      <c r="PP43" s="308"/>
      <c r="PQ43" s="308"/>
      <c r="PR43" s="308"/>
      <c r="PS43" s="308"/>
      <c r="PT43" s="308"/>
      <c r="PU43" s="308"/>
      <c r="PV43" s="308"/>
      <c r="PW43" s="308"/>
      <c r="PX43" s="308"/>
      <c r="PY43" s="308"/>
      <c r="PZ43" s="308"/>
      <c r="QA43" s="308"/>
      <c r="QB43" s="308"/>
      <c r="QC43" s="308"/>
      <c r="QD43" s="308"/>
      <c r="QE43" s="308"/>
      <c r="QF43" s="308"/>
      <c r="QG43" s="308"/>
      <c r="QH43" s="308"/>
      <c r="QI43" s="308"/>
      <c r="QJ43" s="308"/>
      <c r="QK43" s="308"/>
      <c r="QL43" s="308"/>
      <c r="QM43" s="308"/>
      <c r="QN43" s="308"/>
      <c r="QO43" s="308"/>
      <c r="QP43" s="308"/>
      <c r="QQ43" s="308"/>
      <c r="QR43" s="308"/>
      <c r="QS43" s="308"/>
      <c r="QT43" s="308"/>
      <c r="QU43" s="308"/>
      <c r="QV43" s="308"/>
      <c r="QW43" s="308"/>
      <c r="QX43" s="308"/>
      <c r="QY43" s="308"/>
      <c r="QZ43" s="308"/>
      <c r="RA43" s="308"/>
      <c r="RB43" s="308"/>
      <c r="RC43" s="308"/>
      <c r="RD43" s="308"/>
      <c r="RE43" s="308"/>
      <c r="RF43" s="308"/>
      <c r="RG43" s="308"/>
      <c r="RH43" s="308"/>
      <c r="RI43" s="308"/>
      <c r="RJ43" s="308"/>
      <c r="RK43" s="308"/>
      <c r="RL43" s="308"/>
      <c r="RM43" s="308"/>
      <c r="RN43" s="308"/>
      <c r="RO43" s="308"/>
      <c r="RP43" s="308"/>
      <c r="RQ43" s="308"/>
      <c r="RR43" s="308"/>
      <c r="RS43" s="308"/>
      <c r="RT43" s="308"/>
      <c r="RU43" s="308"/>
      <c r="RV43" s="308"/>
      <c r="RW43" s="308"/>
      <c r="RX43" s="308"/>
      <c r="RY43" s="308"/>
      <c r="RZ43" s="308"/>
      <c r="SA43" s="308"/>
      <c r="SB43" s="308"/>
      <c r="SC43" s="308"/>
      <c r="SD43" s="308"/>
      <c r="SE43" s="308"/>
      <c r="SF43" s="308"/>
      <c r="SG43" s="308"/>
      <c r="SH43" s="308"/>
      <c r="SI43" s="308"/>
      <c r="SJ43" s="308"/>
      <c r="SK43" s="308"/>
      <c r="SL43" s="308"/>
      <c r="SM43" s="308"/>
      <c r="SN43" s="308"/>
      <c r="SO43" s="308"/>
      <c r="SP43" s="308"/>
      <c r="SQ43" s="308"/>
      <c r="SR43" s="308"/>
      <c r="SS43" s="308"/>
      <c r="ST43" s="308"/>
      <c r="SU43" s="308"/>
      <c r="SV43" s="308"/>
      <c r="SW43" s="308"/>
      <c r="SX43" s="308"/>
      <c r="SY43" s="308"/>
      <c r="SZ43" s="308"/>
      <c r="TA43" s="308"/>
      <c r="TB43" s="308"/>
      <c r="TC43" s="308"/>
      <c r="TD43" s="308"/>
      <c r="TE43" s="308"/>
      <c r="TF43" s="308"/>
      <c r="TG43" s="308"/>
      <c r="TH43" s="308"/>
      <c r="TI43" s="308"/>
      <c r="TJ43" s="308"/>
      <c r="TK43" s="308"/>
      <c r="TL43" s="308"/>
      <c r="TM43" s="308"/>
      <c r="TN43" s="308"/>
      <c r="TO43" s="308"/>
      <c r="TP43" s="308"/>
      <c r="TQ43" s="308"/>
      <c r="TR43" s="308"/>
      <c r="TS43" s="308"/>
      <c r="TT43" s="308"/>
      <c r="TU43" s="308"/>
      <c r="TV43" s="308"/>
      <c r="TW43" s="308"/>
      <c r="TX43" s="308"/>
      <c r="TY43" s="308"/>
      <c r="TZ43" s="308"/>
      <c r="UA43" s="308"/>
      <c r="UB43" s="308"/>
      <c r="UC43" s="308"/>
      <c r="UD43" s="308"/>
      <c r="UE43" s="308"/>
      <c r="UF43" s="308"/>
      <c r="UG43" s="308"/>
      <c r="UH43" s="308"/>
      <c r="UI43" s="308"/>
      <c r="UJ43" s="308"/>
      <c r="UK43" s="308"/>
      <c r="UL43" s="308"/>
      <c r="UM43" s="308"/>
      <c r="UN43" s="308"/>
      <c r="UO43" s="308"/>
      <c r="UP43" s="308"/>
      <c r="UQ43" s="308"/>
      <c r="UR43" s="308"/>
      <c r="US43" s="308"/>
      <c r="UT43" s="308"/>
      <c r="UU43" s="308"/>
      <c r="UV43" s="308"/>
      <c r="UW43" s="308"/>
      <c r="UX43" s="308"/>
      <c r="UY43" s="308"/>
      <c r="UZ43" s="308"/>
      <c r="VA43" s="308"/>
      <c r="VB43" s="308"/>
      <c r="VC43" s="308"/>
      <c r="VD43" s="308"/>
      <c r="VE43" s="308"/>
      <c r="VF43" s="308"/>
      <c r="VG43" s="308"/>
      <c r="VH43" s="308"/>
      <c r="VI43" s="308"/>
      <c r="VJ43" s="308"/>
      <c r="VK43" s="308"/>
      <c r="VL43" s="308"/>
      <c r="VM43" s="308"/>
      <c r="VN43" s="308"/>
      <c r="VO43" s="308"/>
      <c r="VP43" s="308"/>
      <c r="VQ43" s="308"/>
      <c r="VR43" s="308"/>
      <c r="VS43" s="308"/>
      <c r="VT43" s="308"/>
      <c r="VU43" s="308"/>
      <c r="VV43" s="308"/>
      <c r="VW43" s="308"/>
      <c r="VX43" s="308"/>
      <c r="VY43" s="308"/>
      <c r="VZ43" s="308"/>
      <c r="WA43" s="308"/>
      <c r="WB43" s="308"/>
      <c r="WC43" s="308"/>
      <c r="WD43" s="308"/>
      <c r="WE43" s="308"/>
      <c r="WF43" s="308"/>
      <c r="WG43" s="308"/>
      <c r="WH43" s="308"/>
      <c r="WI43" s="308"/>
      <c r="WJ43" s="308"/>
      <c r="WK43" s="308"/>
      <c r="WL43" s="308"/>
      <c r="WM43" s="308"/>
      <c r="WN43" s="308"/>
      <c r="WO43" s="308"/>
      <c r="WP43" s="308"/>
      <c r="WQ43" s="308"/>
      <c r="WR43" s="308"/>
      <c r="WS43" s="308"/>
      <c r="WT43" s="308"/>
      <c r="WU43" s="308"/>
      <c r="WV43" s="308"/>
      <c r="WW43" s="308"/>
      <c r="WX43" s="308"/>
      <c r="WY43" s="308"/>
      <c r="WZ43" s="308"/>
      <c r="XA43" s="308"/>
      <c r="XB43" s="308"/>
      <c r="XC43" s="308"/>
      <c r="XD43" s="308"/>
      <c r="XE43" s="308"/>
      <c r="XF43" s="308"/>
      <c r="XG43" s="308"/>
      <c r="XH43" s="308"/>
      <c r="XI43" s="308"/>
      <c r="XJ43" s="308"/>
      <c r="XK43" s="308"/>
      <c r="XL43" s="308"/>
      <c r="XM43" s="308"/>
      <c r="XN43" s="308"/>
      <c r="XO43" s="308"/>
      <c r="XP43" s="308"/>
      <c r="XQ43" s="308"/>
      <c r="XR43" s="308"/>
      <c r="XS43" s="308"/>
      <c r="XT43" s="308"/>
      <c r="XU43" s="308"/>
      <c r="XV43" s="308"/>
      <c r="XW43" s="308"/>
      <c r="XX43" s="308"/>
      <c r="XY43" s="308"/>
      <c r="XZ43" s="308"/>
      <c r="YA43" s="308"/>
      <c r="YB43" s="308"/>
      <c r="YC43" s="308"/>
      <c r="YD43" s="308"/>
      <c r="YE43" s="308"/>
      <c r="YF43" s="308"/>
      <c r="YG43" s="308"/>
      <c r="YH43" s="308"/>
      <c r="YI43" s="308"/>
      <c r="YJ43" s="308"/>
      <c r="YK43" s="308"/>
      <c r="YL43" s="308"/>
      <c r="YM43" s="308"/>
      <c r="YN43" s="308"/>
      <c r="YO43" s="308"/>
      <c r="YP43" s="308"/>
      <c r="YQ43" s="308"/>
      <c r="YR43" s="308"/>
      <c r="YS43" s="308"/>
      <c r="YT43" s="308"/>
      <c r="YU43" s="308"/>
      <c r="YV43" s="308"/>
      <c r="YW43" s="308"/>
      <c r="YX43" s="308"/>
      <c r="YY43" s="308"/>
      <c r="YZ43" s="308"/>
      <c r="ZA43" s="308"/>
      <c r="ZB43" s="308"/>
      <c r="ZC43" s="308"/>
      <c r="ZD43" s="308"/>
      <c r="ZE43" s="308"/>
      <c r="ZF43" s="308"/>
      <c r="ZG43" s="308"/>
      <c r="ZH43" s="308"/>
      <c r="ZI43" s="308"/>
      <c r="ZJ43" s="308"/>
      <c r="ZK43" s="308"/>
      <c r="ZL43" s="308"/>
      <c r="ZM43" s="308"/>
      <c r="ZN43" s="308"/>
      <c r="ZO43" s="308"/>
      <c r="ZP43" s="308"/>
      <c r="ZQ43" s="308"/>
      <c r="ZR43" s="308"/>
      <c r="ZS43" s="308"/>
      <c r="ZT43" s="308"/>
      <c r="ZU43" s="308"/>
      <c r="ZV43" s="308"/>
      <c r="ZW43" s="308"/>
      <c r="ZX43" s="308"/>
      <c r="ZY43" s="308"/>
      <c r="ZZ43" s="308"/>
      <c r="AAA43" s="308"/>
      <c r="AAB43" s="308"/>
      <c r="AAC43" s="308"/>
      <c r="AAD43" s="308"/>
      <c r="AAE43" s="308"/>
      <c r="AAF43" s="308"/>
      <c r="AAG43" s="308"/>
      <c r="AAH43" s="308"/>
      <c r="AAI43" s="308"/>
      <c r="AAJ43" s="308"/>
      <c r="AAK43" s="308"/>
      <c r="AAL43" s="308"/>
      <c r="AAM43" s="308"/>
      <c r="AAN43" s="308"/>
      <c r="AAO43" s="308"/>
      <c r="AAP43" s="308"/>
      <c r="AAQ43" s="308"/>
      <c r="AAR43" s="308"/>
      <c r="AAS43" s="308"/>
      <c r="AAT43" s="308"/>
      <c r="AAU43" s="308"/>
      <c r="AAV43" s="308"/>
      <c r="AAW43" s="308"/>
      <c r="AAX43" s="308"/>
      <c r="AAY43" s="308"/>
      <c r="AAZ43" s="308"/>
      <c r="ABA43" s="308"/>
      <c r="ABB43" s="308"/>
      <c r="ABC43" s="308"/>
      <c r="ABD43" s="308"/>
      <c r="ABE43" s="308"/>
      <c r="ABF43" s="308"/>
      <c r="ABG43" s="308"/>
      <c r="ABH43" s="308"/>
      <c r="ABI43" s="308"/>
      <c r="ABJ43" s="308"/>
      <c r="ABK43" s="308"/>
      <c r="ABL43" s="308"/>
      <c r="ABM43" s="308"/>
      <c r="ABN43" s="308"/>
      <c r="ABO43" s="308"/>
      <c r="ABP43" s="308"/>
      <c r="ABQ43" s="308"/>
      <c r="ABR43" s="308"/>
      <c r="ABS43" s="308"/>
      <c r="ABT43" s="308"/>
      <c r="ABU43" s="308"/>
      <c r="ABV43" s="308"/>
      <c r="ABW43" s="308"/>
      <c r="ABX43" s="308"/>
      <c r="ABY43" s="308"/>
      <c r="ABZ43" s="308"/>
      <c r="ACA43" s="308"/>
      <c r="ACB43" s="308"/>
      <c r="ACC43" s="308"/>
      <c r="ACD43" s="308"/>
      <c r="ACE43" s="308"/>
      <c r="ACF43" s="308"/>
      <c r="ACG43" s="308"/>
      <c r="ACH43" s="308"/>
      <c r="ACI43" s="308"/>
      <c r="ACJ43" s="308"/>
      <c r="ACK43" s="308"/>
      <c r="ACL43" s="308"/>
      <c r="ACM43" s="308"/>
      <c r="ACN43" s="308"/>
      <c r="ACO43" s="308"/>
      <c r="ACP43" s="308"/>
      <c r="ACQ43" s="308"/>
      <c r="ACR43" s="308"/>
      <c r="ACS43" s="308"/>
      <c r="ACT43" s="308"/>
      <c r="ACU43" s="308"/>
      <c r="ACV43" s="308"/>
      <c r="ACW43" s="308"/>
      <c r="ACX43" s="308"/>
      <c r="ACY43" s="308"/>
      <c r="ACZ43" s="308"/>
      <c r="ADA43" s="308"/>
      <c r="ADB43" s="308"/>
      <c r="ADC43" s="308"/>
      <c r="ADD43" s="308"/>
      <c r="ADE43" s="308"/>
      <c r="ADF43" s="308"/>
      <c r="ADG43" s="308"/>
      <c r="ADH43" s="308"/>
      <c r="ADI43" s="308"/>
      <c r="ADJ43" s="308"/>
      <c r="ADK43" s="308"/>
      <c r="ADL43" s="308"/>
      <c r="ADM43" s="308"/>
      <c r="ADN43" s="308"/>
      <c r="ADO43" s="308"/>
      <c r="ADP43" s="308"/>
      <c r="ADQ43" s="308"/>
      <c r="ADR43" s="308"/>
      <c r="ADS43" s="308"/>
      <c r="ADT43" s="308"/>
      <c r="ADU43" s="308"/>
      <c r="ADV43" s="308"/>
      <c r="ADW43" s="308"/>
      <c r="ADX43" s="308"/>
      <c r="ADY43" s="308"/>
      <c r="ADZ43" s="308"/>
      <c r="AEA43" s="308"/>
      <c r="AEB43" s="308"/>
      <c r="AEC43" s="308"/>
      <c r="AED43" s="308"/>
      <c r="AEE43" s="308"/>
      <c r="AEF43" s="308"/>
      <c r="AEG43" s="308"/>
      <c r="AEH43" s="308"/>
      <c r="AEI43" s="308"/>
      <c r="AEJ43" s="308"/>
      <c r="AEK43" s="308"/>
      <c r="AEL43" s="308"/>
      <c r="AEM43" s="308"/>
      <c r="AEN43" s="308"/>
      <c r="AEO43" s="308"/>
      <c r="AEP43" s="308"/>
      <c r="AEQ43" s="308"/>
      <c r="AER43" s="308"/>
      <c r="AES43" s="308"/>
      <c r="AET43" s="308"/>
      <c r="AEU43" s="308"/>
      <c r="AEV43" s="308"/>
      <c r="AEW43" s="308"/>
      <c r="AEX43" s="308"/>
      <c r="AEY43" s="308"/>
      <c r="AEZ43" s="308"/>
      <c r="AFA43" s="308"/>
      <c r="AFB43" s="308"/>
      <c r="AFC43" s="308"/>
      <c r="AFD43" s="308"/>
      <c r="AFE43" s="308"/>
      <c r="AFF43" s="308"/>
      <c r="AFG43" s="308"/>
      <c r="AFH43" s="308"/>
      <c r="AFI43" s="308"/>
      <c r="AFJ43" s="308"/>
      <c r="AFK43" s="308"/>
      <c r="AFL43" s="308"/>
      <c r="AFM43" s="308"/>
      <c r="AFN43" s="308"/>
      <c r="AFO43" s="308"/>
      <c r="AFP43" s="308"/>
      <c r="AFQ43" s="308"/>
      <c r="AFR43" s="308"/>
      <c r="AFS43" s="308"/>
      <c r="AFT43" s="308"/>
      <c r="AFU43" s="308"/>
      <c r="AFV43" s="308"/>
      <c r="AFW43" s="308"/>
      <c r="AFX43" s="308"/>
      <c r="AFY43" s="308"/>
      <c r="AFZ43" s="308"/>
      <c r="AGA43" s="308"/>
      <c r="AGB43" s="308"/>
      <c r="AGC43" s="308"/>
      <c r="AGD43" s="308"/>
      <c r="AGE43" s="308"/>
      <c r="AGF43" s="308"/>
      <c r="AGG43" s="308"/>
      <c r="AGH43" s="308"/>
      <c r="AGI43" s="308"/>
      <c r="AGJ43" s="308"/>
      <c r="AGK43" s="308"/>
      <c r="AGL43" s="308"/>
      <c r="AGM43" s="308"/>
      <c r="AGN43" s="308"/>
      <c r="AGO43" s="308"/>
      <c r="AGP43" s="308"/>
      <c r="AGQ43" s="308"/>
      <c r="AGR43" s="308"/>
      <c r="AGS43" s="308"/>
      <c r="AGT43" s="308"/>
      <c r="AGU43" s="308"/>
      <c r="AGV43" s="308"/>
      <c r="AGW43" s="308"/>
      <c r="AGX43" s="308"/>
      <c r="AGY43" s="308"/>
      <c r="AGZ43" s="308"/>
      <c r="AHA43" s="308"/>
      <c r="AHB43" s="308"/>
      <c r="AHC43" s="308"/>
      <c r="AHD43" s="308"/>
      <c r="AHE43" s="308"/>
      <c r="AHF43" s="308"/>
      <c r="AHG43" s="308"/>
      <c r="AHH43" s="308"/>
      <c r="AHI43" s="308"/>
      <c r="AHJ43" s="308"/>
      <c r="AHK43" s="308"/>
      <c r="AHL43" s="308"/>
      <c r="AHM43" s="308"/>
      <c r="AHN43" s="308"/>
      <c r="AHO43" s="308"/>
      <c r="AHP43" s="308"/>
      <c r="AHQ43" s="308"/>
      <c r="AHR43" s="308"/>
      <c r="AHS43" s="308"/>
      <c r="AHT43" s="308"/>
      <c r="AHU43" s="308"/>
      <c r="AHV43" s="308"/>
      <c r="AHW43" s="308"/>
      <c r="AHX43" s="308"/>
      <c r="AHY43" s="308"/>
      <c r="AHZ43" s="308"/>
      <c r="AIA43" s="308"/>
      <c r="AIB43" s="308"/>
      <c r="AIC43" s="308"/>
      <c r="AID43" s="308"/>
      <c r="AIE43" s="308"/>
      <c r="AIF43" s="308"/>
      <c r="AIG43" s="308"/>
      <c r="AIH43" s="308"/>
      <c r="AII43" s="308"/>
      <c r="AIJ43" s="308"/>
      <c r="AIK43" s="308"/>
      <c r="AIL43" s="308"/>
      <c r="AIM43" s="308"/>
      <c r="AIN43" s="308"/>
      <c r="AIO43" s="308"/>
      <c r="AIP43" s="308"/>
      <c r="AIQ43" s="308"/>
      <c r="AIR43" s="308"/>
      <c r="AIS43" s="308"/>
      <c r="AIT43" s="308"/>
      <c r="AIU43" s="308"/>
      <c r="AIV43" s="308"/>
      <c r="AIW43" s="308"/>
      <c r="AIX43" s="308"/>
      <c r="AIY43" s="308"/>
      <c r="AIZ43" s="308"/>
      <c r="AJA43" s="308"/>
      <c r="AJB43" s="308"/>
      <c r="AJC43" s="308"/>
      <c r="AJD43" s="308"/>
      <c r="AJE43" s="308"/>
      <c r="AJF43" s="308"/>
      <c r="AJG43" s="308"/>
      <c r="AJH43" s="308"/>
      <c r="AJI43" s="308"/>
      <c r="AJJ43" s="308"/>
      <c r="AJK43" s="308"/>
      <c r="AJL43" s="308"/>
      <c r="AJM43" s="308"/>
      <c r="AJN43" s="308"/>
      <c r="AJO43" s="308"/>
      <c r="AJP43" s="308"/>
      <c r="AJQ43" s="308"/>
      <c r="AJR43" s="308"/>
      <c r="AJS43" s="308"/>
      <c r="AJT43" s="308"/>
      <c r="AJU43" s="308"/>
      <c r="AJV43" s="308"/>
      <c r="AJW43" s="308"/>
      <c r="AJX43" s="308"/>
      <c r="AJY43" s="308"/>
      <c r="AJZ43" s="308"/>
      <c r="AKA43" s="308"/>
      <c r="AKB43" s="308"/>
      <c r="AKC43" s="308"/>
      <c r="AKD43" s="308"/>
      <c r="AKE43" s="308"/>
      <c r="AKF43" s="308"/>
      <c r="AKG43" s="308"/>
      <c r="AKH43" s="308"/>
      <c r="AKI43" s="308"/>
      <c r="AKJ43" s="308"/>
      <c r="AKK43" s="308"/>
      <c r="AKL43" s="308"/>
      <c r="AKM43" s="308"/>
      <c r="AKN43" s="308"/>
      <c r="AKO43" s="308"/>
      <c r="AKP43" s="308"/>
      <c r="AKQ43" s="308"/>
      <c r="AKR43" s="308"/>
      <c r="AKS43" s="308"/>
      <c r="AKT43" s="308"/>
      <c r="AKU43" s="308"/>
      <c r="AKV43" s="308"/>
      <c r="AKW43" s="308"/>
      <c r="AKX43" s="308"/>
      <c r="AKY43" s="308"/>
      <c r="AKZ43" s="308"/>
      <c r="ALA43" s="308"/>
      <c r="ALB43" s="308"/>
      <c r="ALC43" s="308"/>
      <c r="ALD43" s="308"/>
      <c r="ALE43" s="308"/>
      <c r="ALF43" s="308"/>
      <c r="ALG43" s="308"/>
      <c r="ALH43" s="308"/>
      <c r="ALI43" s="308"/>
      <c r="ALJ43" s="308"/>
      <c r="ALK43" s="308"/>
      <c r="ALL43" s="308"/>
      <c r="ALM43" s="308"/>
      <c r="ALN43" s="308"/>
      <c r="ALO43" s="308"/>
      <c r="ALP43" s="308"/>
      <c r="ALQ43" s="308"/>
      <c r="ALR43" s="308"/>
      <c r="ALS43" s="308"/>
      <c r="ALT43" s="308"/>
      <c r="ALU43" s="308"/>
      <c r="ALV43" s="308"/>
      <c r="ALW43" s="308"/>
      <c r="ALX43" s="308"/>
      <c r="ALY43" s="308"/>
      <c r="ALZ43" s="308"/>
      <c r="AMA43" s="308"/>
      <c r="AMB43" s="308"/>
      <c r="AMC43" s="308"/>
      <c r="AMD43" s="308"/>
      <c r="AME43" s="308"/>
      <c r="AMF43" s="308"/>
      <c r="AMG43" s="308"/>
      <c r="AMH43" s="308"/>
      <c r="AMI43" s="308"/>
      <c r="AMJ43" s="308"/>
      <c r="AMK43" s="308"/>
      <c r="AML43" s="308"/>
      <c r="AMM43" s="308"/>
      <c r="AMN43" s="308"/>
      <c r="AMO43" s="308"/>
      <c r="AMP43" s="308"/>
      <c r="AMQ43" s="308"/>
      <c r="AMR43" s="308"/>
      <c r="AMS43" s="308"/>
      <c r="AMT43" s="308"/>
      <c r="AMU43" s="308"/>
      <c r="AMV43" s="308"/>
      <c r="AMW43" s="308"/>
      <c r="AMX43" s="308"/>
      <c r="AMY43" s="308"/>
      <c r="AMZ43" s="308"/>
      <c r="ANA43" s="308"/>
      <c r="ANB43" s="308"/>
      <c r="ANC43" s="308"/>
      <c r="AND43" s="308"/>
      <c r="ANE43" s="308"/>
      <c r="ANF43" s="308"/>
      <c r="ANG43" s="308"/>
      <c r="ANH43" s="308"/>
      <c r="ANI43" s="308"/>
      <c r="ANJ43" s="308"/>
      <c r="ANK43" s="308"/>
      <c r="ANL43" s="308"/>
      <c r="ANM43" s="308"/>
      <c r="ANN43" s="308"/>
      <c r="ANO43" s="308"/>
      <c r="ANP43" s="308"/>
      <c r="ANQ43" s="308"/>
      <c r="ANR43" s="308"/>
      <c r="ANS43" s="308"/>
      <c r="ANT43" s="308"/>
      <c r="ANU43" s="308"/>
      <c r="ANV43" s="308"/>
      <c r="ANW43" s="308"/>
      <c r="ANX43" s="308"/>
      <c r="ANY43" s="308"/>
      <c r="ANZ43" s="308"/>
      <c r="AOA43" s="308"/>
      <c r="AOB43" s="308"/>
      <c r="AOC43" s="308"/>
      <c r="AOD43" s="308"/>
      <c r="AOE43" s="308"/>
      <c r="AOF43" s="308"/>
      <c r="AOG43" s="308"/>
      <c r="AOH43" s="308"/>
      <c r="AOI43" s="308"/>
      <c r="AOJ43" s="308"/>
      <c r="AOK43" s="308"/>
      <c r="AOL43" s="308"/>
      <c r="AOM43" s="308"/>
      <c r="AON43" s="308"/>
      <c r="AOO43" s="308"/>
      <c r="AOP43" s="308"/>
      <c r="AOQ43" s="308"/>
      <c r="AOR43" s="308"/>
      <c r="AOS43" s="308"/>
      <c r="AOT43" s="308"/>
      <c r="AOU43" s="308"/>
      <c r="AOV43" s="308"/>
      <c r="AOW43" s="308"/>
      <c r="AOX43" s="308"/>
      <c r="AOY43" s="308"/>
      <c r="AOZ43" s="308"/>
      <c r="APA43" s="308"/>
      <c r="APB43" s="308"/>
      <c r="APC43" s="308"/>
      <c r="APD43" s="308"/>
      <c r="APE43" s="308"/>
      <c r="APF43" s="308"/>
      <c r="APG43" s="308"/>
      <c r="APH43" s="308"/>
      <c r="API43" s="308"/>
      <c r="APJ43" s="308"/>
      <c r="APK43" s="308"/>
      <c r="APL43" s="308"/>
      <c r="APM43" s="308"/>
      <c r="APN43" s="308"/>
      <c r="APO43" s="308"/>
      <c r="APP43" s="308"/>
      <c r="APQ43" s="308"/>
      <c r="APR43" s="308"/>
      <c r="APS43" s="308"/>
      <c r="APT43" s="308"/>
      <c r="APU43" s="308"/>
      <c r="APV43" s="308"/>
      <c r="APW43" s="308"/>
      <c r="APX43" s="308"/>
      <c r="APY43" s="308"/>
      <c r="APZ43" s="308"/>
      <c r="AQA43" s="308"/>
      <c r="AQB43" s="308"/>
      <c r="AQC43" s="308"/>
      <c r="AQD43" s="308"/>
      <c r="AQE43" s="308"/>
      <c r="AQF43" s="308"/>
      <c r="AQG43" s="308"/>
      <c r="AQH43" s="308"/>
      <c r="AQI43" s="308"/>
      <c r="AQJ43" s="308"/>
      <c r="AQK43" s="308"/>
      <c r="AQL43" s="308"/>
      <c r="AQM43" s="308"/>
      <c r="AQN43" s="308"/>
      <c r="AQO43" s="308"/>
      <c r="AQP43" s="308"/>
      <c r="AQQ43" s="308"/>
      <c r="AQR43" s="308"/>
      <c r="AQS43" s="308"/>
      <c r="AQT43" s="308"/>
      <c r="AQU43" s="308"/>
      <c r="AQV43" s="308"/>
      <c r="AQW43" s="308"/>
      <c r="AQX43" s="308"/>
      <c r="AQY43" s="308"/>
      <c r="AQZ43" s="308"/>
      <c r="ARA43" s="308"/>
      <c r="ARB43" s="308"/>
      <c r="ARC43" s="308"/>
      <c r="ARD43" s="308"/>
      <c r="ARE43" s="308"/>
      <c r="ARF43" s="308"/>
      <c r="ARG43" s="308"/>
      <c r="ARH43" s="308"/>
      <c r="ARI43" s="308"/>
      <c r="ARJ43" s="308"/>
      <c r="ARK43" s="308"/>
      <c r="ARL43" s="308"/>
      <c r="ARM43" s="308"/>
      <c r="ARN43" s="308"/>
      <c r="ARO43" s="308"/>
      <c r="ARP43" s="308"/>
      <c r="ARQ43" s="308"/>
      <c r="ARR43" s="308"/>
      <c r="ARS43" s="308"/>
      <c r="ART43" s="308"/>
      <c r="ARU43" s="308"/>
      <c r="ARV43" s="308"/>
      <c r="ARW43" s="308"/>
      <c r="ARX43" s="308"/>
      <c r="ARY43" s="308"/>
      <c r="ARZ43" s="308"/>
      <c r="ASA43" s="308"/>
      <c r="ASB43" s="308"/>
      <c r="ASC43" s="308"/>
      <c r="ASD43" s="308"/>
      <c r="ASE43" s="308"/>
      <c r="ASF43" s="308"/>
      <c r="ASG43" s="308"/>
      <c r="ASH43" s="308"/>
      <c r="ASI43" s="308"/>
      <c r="ASJ43" s="308"/>
      <c r="ASK43" s="308"/>
      <c r="ASL43" s="308"/>
      <c r="ASM43" s="308"/>
      <c r="ASN43" s="308"/>
      <c r="ASO43" s="308"/>
      <c r="ASP43" s="308"/>
      <c r="ASQ43" s="308"/>
      <c r="ASR43" s="308"/>
      <c r="ASS43" s="308"/>
      <c r="AST43" s="308"/>
      <c r="ASU43" s="308"/>
      <c r="ASV43" s="308"/>
      <c r="ASW43" s="308"/>
      <c r="ASX43" s="308"/>
      <c r="ASY43" s="308"/>
      <c r="ASZ43" s="308"/>
      <c r="ATA43" s="308"/>
      <c r="ATB43" s="308"/>
      <c r="ATC43" s="308"/>
      <c r="ATD43" s="308"/>
      <c r="ATE43" s="308"/>
      <c r="ATF43" s="308"/>
      <c r="ATG43" s="308"/>
      <c r="ATH43" s="308"/>
      <c r="ATI43" s="308"/>
      <c r="ATJ43" s="308"/>
      <c r="ATK43" s="308"/>
      <c r="ATL43" s="308"/>
      <c r="ATM43" s="308"/>
      <c r="ATN43" s="308"/>
      <c r="ATO43" s="308"/>
      <c r="ATP43" s="308"/>
      <c r="ATQ43" s="308"/>
      <c r="ATR43" s="308"/>
      <c r="ATS43" s="308"/>
      <c r="ATT43" s="308"/>
      <c r="ATU43" s="308"/>
      <c r="ATV43" s="308"/>
      <c r="ATW43" s="308"/>
      <c r="ATX43" s="308"/>
      <c r="ATY43" s="308"/>
      <c r="ATZ43" s="308"/>
      <c r="AUA43" s="308"/>
      <c r="AUB43" s="308"/>
      <c r="AUC43" s="308"/>
      <c r="AUD43" s="308"/>
      <c r="AUE43" s="308"/>
      <c r="AUF43" s="308"/>
      <c r="AUG43" s="308"/>
      <c r="AUH43" s="308"/>
      <c r="AUI43" s="308"/>
      <c r="AUJ43" s="308"/>
      <c r="AUK43" s="308"/>
      <c r="AUL43" s="308"/>
      <c r="AUM43" s="308"/>
      <c r="AUN43" s="308"/>
      <c r="AUO43" s="308"/>
      <c r="AUP43" s="308"/>
      <c r="AUQ43" s="308"/>
      <c r="AUR43" s="308"/>
      <c r="AUS43" s="308"/>
      <c r="AUT43" s="308"/>
      <c r="AUU43" s="308"/>
      <c r="AUV43" s="308"/>
      <c r="AUW43" s="308"/>
      <c r="AUX43" s="308"/>
      <c r="AUY43" s="308"/>
      <c r="AUZ43" s="308"/>
      <c r="AVA43" s="308"/>
      <c r="AVB43" s="308"/>
      <c r="AVC43" s="308"/>
      <c r="AVD43" s="308"/>
      <c r="AVE43" s="308"/>
      <c r="AVF43" s="308"/>
      <c r="AVG43" s="308"/>
      <c r="AVH43" s="308"/>
      <c r="AVI43" s="308"/>
      <c r="AVJ43" s="308"/>
      <c r="AVK43" s="308"/>
      <c r="AVL43" s="308"/>
      <c r="AVM43" s="308"/>
      <c r="AVN43" s="308"/>
      <c r="AVO43" s="308"/>
      <c r="AVP43" s="308"/>
      <c r="AVQ43" s="308"/>
      <c r="AVR43" s="308"/>
      <c r="AVS43" s="308"/>
      <c r="AVT43" s="308"/>
      <c r="AVU43" s="308"/>
      <c r="AVV43" s="308"/>
      <c r="AVW43" s="308"/>
      <c r="AVX43" s="308"/>
      <c r="AVY43" s="308"/>
      <c r="AVZ43" s="308"/>
      <c r="AWA43" s="308"/>
      <c r="AWB43" s="308"/>
      <c r="AWC43" s="308"/>
      <c r="AWD43" s="308"/>
      <c r="AWE43" s="308"/>
      <c r="AWF43" s="308"/>
      <c r="AWG43" s="308"/>
      <c r="AWH43" s="308"/>
      <c r="AWI43" s="308"/>
      <c r="AWJ43" s="308"/>
      <c r="AWK43" s="308"/>
      <c r="AWL43" s="308"/>
      <c r="AWM43" s="308"/>
      <c r="AWN43" s="308"/>
      <c r="AWO43" s="308"/>
      <c r="AWP43" s="308"/>
      <c r="AWQ43" s="308"/>
      <c r="AWR43" s="308"/>
      <c r="AWS43" s="308"/>
      <c r="AWT43" s="308"/>
      <c r="AWU43" s="308"/>
      <c r="AWV43" s="308"/>
      <c r="AWW43" s="308"/>
      <c r="AWX43" s="308"/>
      <c r="AWY43" s="308"/>
      <c r="AWZ43" s="308"/>
      <c r="AXA43" s="308"/>
      <c r="AXB43" s="308"/>
      <c r="AXC43" s="308"/>
      <c r="AXD43" s="308"/>
      <c r="AXE43" s="308"/>
      <c r="AXF43" s="308"/>
      <c r="AXG43" s="308"/>
      <c r="AXH43" s="308"/>
      <c r="AXI43" s="308"/>
      <c r="AXJ43" s="308"/>
      <c r="AXK43" s="308"/>
      <c r="AXL43" s="308"/>
      <c r="AXM43" s="308"/>
      <c r="AXN43" s="308"/>
      <c r="AXO43" s="308"/>
      <c r="AXP43" s="308"/>
      <c r="AXQ43" s="308"/>
      <c r="AXR43" s="308"/>
      <c r="AXS43" s="308"/>
      <c r="AXT43" s="308"/>
      <c r="AXU43" s="308"/>
      <c r="AXV43" s="308"/>
      <c r="AXW43" s="308"/>
      <c r="AXX43" s="308"/>
      <c r="AXY43" s="308"/>
      <c r="AXZ43" s="308"/>
      <c r="AYA43" s="308"/>
      <c r="AYB43" s="308"/>
      <c r="AYC43" s="308"/>
      <c r="AYD43" s="308"/>
      <c r="AYE43" s="308"/>
      <c r="AYF43" s="308"/>
      <c r="AYG43" s="308"/>
      <c r="AYH43" s="308"/>
      <c r="AYI43" s="308"/>
      <c r="AYJ43" s="308"/>
      <c r="AYK43" s="308"/>
      <c r="AYL43" s="308"/>
      <c r="AYM43" s="308"/>
      <c r="AYN43" s="308"/>
      <c r="AYO43" s="308"/>
      <c r="AYP43" s="308"/>
      <c r="AYQ43" s="308"/>
      <c r="AYR43" s="308"/>
      <c r="AYS43" s="308"/>
      <c r="AYT43" s="308"/>
      <c r="AYU43" s="308"/>
      <c r="AYV43" s="308"/>
      <c r="AYW43" s="308"/>
      <c r="AYX43" s="308"/>
      <c r="AYY43" s="308"/>
      <c r="AYZ43" s="308"/>
      <c r="AZA43" s="308"/>
      <c r="AZB43" s="308"/>
      <c r="AZC43" s="308"/>
      <c r="AZD43" s="308"/>
      <c r="AZE43" s="308"/>
      <c r="AZF43" s="308"/>
      <c r="AZG43" s="308"/>
      <c r="AZH43" s="308"/>
      <c r="AZI43" s="308"/>
      <c r="AZJ43" s="308"/>
      <c r="AZK43" s="308"/>
      <c r="AZL43" s="308"/>
      <c r="AZM43" s="308"/>
      <c r="AZN43" s="308"/>
      <c r="AZO43" s="308"/>
      <c r="AZP43" s="308"/>
      <c r="AZQ43" s="308"/>
      <c r="AZR43" s="308"/>
      <c r="AZS43" s="308"/>
      <c r="AZT43" s="308"/>
      <c r="AZU43" s="308"/>
      <c r="AZV43" s="308"/>
      <c r="AZW43" s="308"/>
      <c r="AZX43" s="308"/>
      <c r="AZY43" s="308"/>
      <c r="AZZ43" s="308"/>
      <c r="BAA43" s="308"/>
      <c r="BAB43" s="308"/>
      <c r="BAC43" s="308"/>
      <c r="BAD43" s="308"/>
      <c r="BAE43" s="308"/>
      <c r="BAF43" s="308"/>
      <c r="BAG43" s="308"/>
      <c r="BAH43" s="308"/>
      <c r="BAI43" s="308"/>
      <c r="BAJ43" s="308"/>
      <c r="BAK43" s="308"/>
      <c r="BAL43" s="308"/>
      <c r="BAM43" s="308"/>
      <c r="BAN43" s="308"/>
      <c r="BAO43" s="308"/>
      <c r="BAP43" s="308"/>
      <c r="BAQ43" s="308"/>
      <c r="BAR43" s="308"/>
      <c r="BAS43" s="308"/>
      <c r="BAT43" s="308"/>
      <c r="BAU43" s="308"/>
      <c r="BAV43" s="308"/>
      <c r="BAW43" s="308"/>
      <c r="BAX43" s="308"/>
      <c r="BAY43" s="308"/>
      <c r="BAZ43" s="308"/>
      <c r="BBA43" s="308"/>
      <c r="BBB43" s="308"/>
      <c r="BBC43" s="308"/>
      <c r="BBD43" s="308"/>
      <c r="BBE43" s="308"/>
      <c r="BBF43" s="308"/>
      <c r="BBG43" s="308"/>
      <c r="BBH43" s="308"/>
      <c r="BBI43" s="308"/>
      <c r="BBJ43" s="308"/>
      <c r="BBK43" s="308"/>
      <c r="BBL43" s="308"/>
      <c r="BBM43" s="308"/>
      <c r="BBN43" s="308"/>
      <c r="BBO43" s="308"/>
      <c r="BBP43" s="308"/>
      <c r="BBQ43" s="308"/>
      <c r="BBR43" s="308"/>
      <c r="BBS43" s="308"/>
      <c r="BBT43" s="308"/>
      <c r="BBU43" s="308"/>
      <c r="BBV43" s="308"/>
      <c r="BBW43" s="308"/>
      <c r="BBX43" s="308"/>
      <c r="BBY43" s="308"/>
      <c r="BBZ43" s="308"/>
      <c r="BCA43" s="308"/>
      <c r="BCB43" s="308"/>
      <c r="BCC43" s="308"/>
      <c r="BCD43" s="308"/>
      <c r="BCE43" s="308"/>
      <c r="BCF43" s="308"/>
      <c r="BCG43" s="308"/>
      <c r="BCH43" s="308"/>
      <c r="BCI43" s="308"/>
      <c r="BCJ43" s="308"/>
      <c r="BCK43" s="308"/>
      <c r="BCL43" s="308"/>
      <c r="BCM43" s="308"/>
      <c r="BCN43" s="308"/>
      <c r="BCO43" s="308"/>
      <c r="BCP43" s="308"/>
      <c r="BCQ43" s="308"/>
      <c r="BCR43" s="308"/>
      <c r="BCS43" s="308"/>
      <c r="BCT43" s="308"/>
      <c r="BCU43" s="308"/>
      <c r="BCV43" s="308"/>
      <c r="BCW43" s="308"/>
      <c r="BCX43" s="308"/>
      <c r="BCY43" s="308"/>
      <c r="BCZ43" s="308"/>
      <c r="BDA43" s="308"/>
      <c r="BDB43" s="308"/>
      <c r="BDC43" s="308"/>
      <c r="BDD43" s="308"/>
      <c r="BDE43" s="308"/>
      <c r="BDF43" s="308"/>
      <c r="BDG43" s="308"/>
      <c r="BDH43" s="308"/>
      <c r="BDI43" s="308"/>
      <c r="BDJ43" s="308"/>
      <c r="BDK43" s="308"/>
      <c r="BDL43" s="308"/>
      <c r="BDM43" s="308"/>
      <c r="BDN43" s="308"/>
      <c r="BDO43" s="308"/>
      <c r="BDP43" s="308"/>
      <c r="BDQ43" s="308"/>
      <c r="BDR43" s="308"/>
      <c r="BDS43" s="308"/>
      <c r="BDT43" s="308"/>
      <c r="BDU43" s="308"/>
      <c r="BDV43" s="308"/>
      <c r="BDW43" s="308"/>
      <c r="BDX43" s="308"/>
      <c r="BDY43" s="308"/>
      <c r="BDZ43" s="308"/>
      <c r="BEA43" s="308"/>
      <c r="BEB43" s="308"/>
      <c r="BEC43" s="308"/>
      <c r="BED43" s="308"/>
      <c r="BEE43" s="308"/>
      <c r="BEF43" s="308"/>
      <c r="BEG43" s="308"/>
      <c r="BEH43" s="308"/>
      <c r="BEI43" s="308"/>
      <c r="BEJ43" s="308"/>
      <c r="BEK43" s="308"/>
      <c r="BEL43" s="308"/>
      <c r="BEM43" s="308"/>
      <c r="BEN43" s="308"/>
      <c r="BEO43" s="308"/>
      <c r="BEP43" s="308"/>
      <c r="BEQ43" s="308"/>
      <c r="BER43" s="308"/>
      <c r="BES43" s="308"/>
      <c r="BET43" s="308"/>
      <c r="BEU43" s="308"/>
      <c r="BEV43" s="308"/>
      <c r="BEW43" s="308"/>
      <c r="BEX43" s="308"/>
      <c r="BEY43" s="308"/>
      <c r="BEZ43" s="308"/>
      <c r="BFA43" s="308"/>
      <c r="BFB43" s="308"/>
      <c r="BFC43" s="308"/>
      <c r="BFD43" s="308"/>
      <c r="BFE43" s="308"/>
      <c r="BFF43" s="308"/>
      <c r="BFG43" s="308"/>
      <c r="BFH43" s="308"/>
      <c r="BFI43" s="308"/>
      <c r="BFJ43" s="308"/>
      <c r="BFK43" s="308"/>
      <c r="BFL43" s="308"/>
      <c r="BFM43" s="308"/>
      <c r="BFN43" s="308"/>
      <c r="BFO43" s="308"/>
      <c r="BFP43" s="308"/>
      <c r="BFQ43" s="308"/>
      <c r="BFR43" s="308"/>
      <c r="BFS43" s="308"/>
      <c r="BFT43" s="308"/>
      <c r="BFU43" s="308"/>
      <c r="BFV43" s="308"/>
      <c r="BFW43" s="308"/>
      <c r="BFX43" s="308"/>
      <c r="BFY43" s="308"/>
      <c r="BFZ43" s="308"/>
      <c r="BGA43" s="308"/>
      <c r="BGB43" s="308"/>
      <c r="BGC43" s="308"/>
      <c r="BGD43" s="308"/>
      <c r="BGE43" s="308"/>
      <c r="BGF43" s="308"/>
      <c r="BGG43" s="308"/>
      <c r="BGH43" s="308"/>
      <c r="BGI43" s="308"/>
      <c r="BGJ43" s="308"/>
      <c r="BGK43" s="308"/>
      <c r="BGL43" s="308"/>
      <c r="BGM43" s="308"/>
      <c r="BGN43" s="308"/>
      <c r="BGO43" s="308"/>
      <c r="BGP43" s="308"/>
      <c r="BGQ43" s="308"/>
      <c r="BGR43" s="308"/>
      <c r="BGS43" s="308"/>
      <c r="BGT43" s="308"/>
      <c r="BGU43" s="308"/>
      <c r="BGV43" s="308"/>
      <c r="BGW43" s="308"/>
      <c r="BGX43" s="308"/>
      <c r="BGY43" s="308"/>
      <c r="BGZ43" s="308"/>
      <c r="BHA43" s="308"/>
      <c r="BHB43" s="308"/>
      <c r="BHC43" s="308"/>
      <c r="BHD43" s="308"/>
      <c r="BHE43" s="308"/>
      <c r="BHF43" s="308"/>
      <c r="BHG43" s="308"/>
      <c r="BHH43" s="308"/>
      <c r="BHI43" s="308"/>
      <c r="BHJ43" s="308"/>
      <c r="BHK43" s="308"/>
      <c r="BHL43" s="308"/>
      <c r="BHM43" s="308"/>
      <c r="BHN43" s="308"/>
      <c r="BHO43" s="308"/>
      <c r="BHP43" s="308"/>
      <c r="BHQ43" s="308"/>
      <c r="BHR43" s="308"/>
      <c r="BHS43" s="308"/>
      <c r="BHT43" s="308"/>
      <c r="BHU43" s="308"/>
      <c r="BHV43" s="308"/>
      <c r="BHW43" s="308"/>
      <c r="BHX43" s="308"/>
      <c r="BHY43" s="308"/>
      <c r="BHZ43" s="308"/>
      <c r="BIA43" s="308"/>
      <c r="BIB43" s="308"/>
      <c r="BIC43" s="308"/>
      <c r="BID43" s="308"/>
      <c r="BIE43" s="308"/>
      <c r="BIF43" s="308"/>
      <c r="BIG43" s="308"/>
      <c r="BIH43" s="308"/>
      <c r="BII43" s="308"/>
      <c r="BIJ43" s="308"/>
      <c r="BIK43" s="308"/>
      <c r="BIL43" s="308"/>
      <c r="BIM43" s="308"/>
      <c r="BIN43" s="308"/>
      <c r="BIO43" s="308"/>
      <c r="BIP43" s="308"/>
      <c r="BIQ43" s="308"/>
      <c r="BIR43" s="308"/>
      <c r="BIS43" s="308"/>
      <c r="BIT43" s="308"/>
      <c r="BIU43" s="308"/>
      <c r="BIV43" s="308"/>
      <c r="BIW43" s="308"/>
      <c r="BIX43" s="308"/>
      <c r="BIY43" s="308"/>
      <c r="BIZ43" s="308"/>
      <c r="BJA43" s="308"/>
      <c r="BJB43" s="308"/>
      <c r="BJC43" s="308"/>
      <c r="BJD43" s="308"/>
      <c r="BJE43" s="308"/>
      <c r="BJF43" s="308"/>
      <c r="BJG43" s="308"/>
      <c r="BJH43" s="308"/>
      <c r="BJI43" s="308"/>
      <c r="BJJ43" s="308"/>
      <c r="BJK43" s="308"/>
      <c r="BJL43" s="308"/>
      <c r="BJM43" s="308"/>
      <c r="BJN43" s="308"/>
      <c r="BJO43" s="308"/>
      <c r="BJP43" s="308"/>
      <c r="BJQ43" s="308"/>
      <c r="BJR43" s="308"/>
      <c r="BJS43" s="308"/>
      <c r="BJT43" s="308"/>
      <c r="BJU43" s="308"/>
      <c r="BJV43" s="308"/>
      <c r="BJW43" s="308"/>
      <c r="BJX43" s="308"/>
      <c r="BJY43" s="308"/>
      <c r="BJZ43" s="308"/>
      <c r="BKA43" s="308"/>
      <c r="BKB43" s="308"/>
      <c r="BKC43" s="308"/>
      <c r="BKD43" s="308"/>
      <c r="BKE43" s="308"/>
      <c r="BKF43" s="308"/>
      <c r="BKG43" s="308"/>
      <c r="BKH43" s="308"/>
      <c r="BKI43" s="308"/>
      <c r="BKJ43" s="308"/>
      <c r="BKK43" s="308"/>
      <c r="BKL43" s="308"/>
      <c r="BKM43" s="308"/>
      <c r="BKN43" s="308"/>
      <c r="BKO43" s="308"/>
      <c r="BKP43" s="308"/>
      <c r="BKQ43" s="308"/>
      <c r="BKR43" s="308"/>
      <c r="BKS43" s="308"/>
      <c r="BKT43" s="308"/>
      <c r="BKU43" s="308"/>
      <c r="BKV43" s="308"/>
      <c r="BKW43" s="308"/>
      <c r="BKX43" s="308"/>
      <c r="BKY43" s="308"/>
      <c r="BKZ43" s="308"/>
      <c r="BLA43" s="308"/>
      <c r="BLB43" s="308"/>
      <c r="BLC43" s="308"/>
      <c r="BLD43" s="308"/>
      <c r="BLE43" s="308"/>
      <c r="BLF43" s="308"/>
      <c r="BLG43" s="308"/>
      <c r="BLH43" s="308"/>
      <c r="BLI43" s="308"/>
      <c r="BLJ43" s="308"/>
      <c r="BLK43" s="308"/>
      <c r="BLL43" s="308"/>
      <c r="BLM43" s="308"/>
      <c r="BLN43" s="308"/>
      <c r="BLO43" s="308"/>
      <c r="BLP43" s="308"/>
      <c r="BLQ43" s="308"/>
      <c r="BLR43" s="308"/>
      <c r="BLS43" s="308"/>
      <c r="BLT43" s="308"/>
      <c r="BLU43" s="308"/>
      <c r="BLV43" s="308"/>
      <c r="BLW43" s="308"/>
      <c r="BLX43" s="308"/>
      <c r="BLY43" s="308"/>
      <c r="BLZ43" s="308"/>
      <c r="BMA43" s="308"/>
      <c r="BMB43" s="308"/>
      <c r="BMC43" s="308"/>
      <c r="BMD43" s="308"/>
      <c r="BME43" s="308"/>
      <c r="BMF43" s="308"/>
      <c r="BMG43" s="308"/>
      <c r="BMH43" s="308"/>
      <c r="BMI43" s="308"/>
      <c r="BMJ43" s="308"/>
      <c r="BMK43" s="308"/>
      <c r="BML43" s="308"/>
      <c r="BMM43" s="308"/>
      <c r="BMN43" s="308"/>
      <c r="BMO43" s="308"/>
      <c r="BMP43" s="308"/>
      <c r="BMQ43" s="308"/>
      <c r="BMR43" s="308"/>
      <c r="BMS43" s="308"/>
      <c r="BMT43" s="308"/>
      <c r="BMU43" s="308"/>
      <c r="BMV43" s="308"/>
      <c r="BMW43" s="308"/>
      <c r="BMX43" s="308"/>
      <c r="BMY43" s="308"/>
      <c r="BMZ43" s="308"/>
      <c r="BNA43" s="308"/>
      <c r="BNB43" s="308"/>
      <c r="BNC43" s="308"/>
      <c r="BND43" s="308"/>
      <c r="BNE43" s="308"/>
      <c r="BNF43" s="308"/>
      <c r="BNG43" s="308"/>
      <c r="BNH43" s="308"/>
      <c r="BNI43" s="308"/>
      <c r="BNJ43" s="308"/>
      <c r="BNK43" s="308"/>
      <c r="BNL43" s="308"/>
      <c r="BNM43" s="308"/>
      <c r="BNN43" s="308"/>
      <c r="BNO43" s="308"/>
      <c r="BNP43" s="308"/>
      <c r="BNQ43" s="308"/>
      <c r="BNR43" s="308"/>
      <c r="BNS43" s="308"/>
      <c r="BNT43" s="308"/>
      <c r="BNU43" s="308"/>
      <c r="BNV43" s="308"/>
      <c r="BNW43" s="308"/>
      <c r="BNX43" s="308"/>
      <c r="BNY43" s="308"/>
      <c r="BNZ43" s="308"/>
      <c r="BOA43" s="308"/>
      <c r="BOB43" s="308"/>
      <c r="BOC43" s="308"/>
      <c r="BOD43" s="308"/>
      <c r="BOE43" s="308"/>
      <c r="BOF43" s="308"/>
      <c r="BOG43" s="308"/>
      <c r="BOH43" s="308"/>
      <c r="BOI43" s="308"/>
      <c r="BOJ43" s="308"/>
      <c r="BOK43" s="308"/>
      <c r="BOL43" s="308"/>
      <c r="BOM43" s="308"/>
      <c r="BON43" s="308"/>
      <c r="BOO43" s="308"/>
      <c r="BOP43" s="308"/>
      <c r="BOQ43" s="308"/>
      <c r="BOR43" s="308"/>
      <c r="BOS43" s="308"/>
      <c r="BOT43" s="308"/>
      <c r="BOU43" s="308"/>
      <c r="BOV43" s="308"/>
      <c r="BOW43" s="308"/>
      <c r="BOX43" s="308"/>
      <c r="BOY43" s="308"/>
      <c r="BOZ43" s="308"/>
      <c r="BPA43" s="308"/>
      <c r="BPB43" s="308"/>
      <c r="BPC43" s="308"/>
      <c r="BPD43" s="308"/>
      <c r="BPE43" s="308"/>
      <c r="BPF43" s="308"/>
      <c r="BPG43" s="308"/>
      <c r="BPH43" s="308"/>
      <c r="BPI43" s="308"/>
      <c r="BPJ43" s="308"/>
      <c r="BPK43" s="308"/>
      <c r="BPL43" s="308"/>
      <c r="BPM43" s="308"/>
      <c r="BPN43" s="308"/>
      <c r="BPO43" s="308"/>
      <c r="BPP43" s="308"/>
      <c r="BPQ43" s="308"/>
      <c r="BPR43" s="308"/>
      <c r="BPS43" s="308"/>
      <c r="BPT43" s="308"/>
      <c r="BPU43" s="308"/>
      <c r="BPV43" s="308"/>
      <c r="BPW43" s="308"/>
      <c r="BPX43" s="308"/>
      <c r="BPY43" s="308"/>
      <c r="BPZ43" s="308"/>
      <c r="BQA43" s="308"/>
      <c r="BQB43" s="308"/>
      <c r="BQC43" s="308"/>
      <c r="BQD43" s="308"/>
      <c r="BQE43" s="308"/>
      <c r="BQF43" s="308"/>
      <c r="BQG43" s="308"/>
      <c r="BQH43" s="308"/>
      <c r="BQI43" s="308"/>
      <c r="BQJ43" s="308"/>
      <c r="BQK43" s="308"/>
      <c r="BQL43" s="308"/>
      <c r="BQM43" s="308"/>
      <c r="BQN43" s="308"/>
      <c r="BQO43" s="308"/>
      <c r="BQP43" s="308"/>
      <c r="BQQ43" s="308"/>
      <c r="BQR43" s="308"/>
      <c r="BQS43" s="308"/>
      <c r="BQT43" s="308"/>
      <c r="BQU43" s="308"/>
      <c r="BQV43" s="308"/>
      <c r="BQW43" s="308"/>
      <c r="BQX43" s="308"/>
      <c r="BQY43" s="308"/>
      <c r="BQZ43" s="308"/>
      <c r="BRA43" s="308"/>
      <c r="BRB43" s="308"/>
      <c r="BRC43" s="308"/>
      <c r="BRD43" s="308"/>
      <c r="BRE43" s="308"/>
      <c r="BRF43" s="308"/>
      <c r="BRG43" s="308"/>
      <c r="BRH43" s="308"/>
      <c r="BRI43" s="308"/>
      <c r="BRJ43" s="308"/>
      <c r="BRK43" s="308"/>
      <c r="BRL43" s="308"/>
      <c r="BRM43" s="308"/>
      <c r="BRN43" s="308"/>
      <c r="BRO43" s="308"/>
      <c r="BRP43" s="308"/>
      <c r="BRQ43" s="308"/>
      <c r="BRR43" s="308"/>
      <c r="BRS43" s="308"/>
      <c r="BRT43" s="308"/>
      <c r="BRU43" s="308"/>
      <c r="BRV43" s="308"/>
      <c r="BRW43" s="308"/>
      <c r="BRX43" s="308"/>
      <c r="BRY43" s="308"/>
      <c r="BRZ43" s="308"/>
      <c r="BSA43" s="308"/>
      <c r="BSB43" s="308"/>
      <c r="BSC43" s="308"/>
      <c r="BSD43" s="308"/>
      <c r="BSE43" s="308"/>
      <c r="BSF43" s="308"/>
      <c r="BSG43" s="308"/>
      <c r="BSH43" s="308"/>
      <c r="BSI43" s="308"/>
      <c r="BSJ43" s="308"/>
      <c r="BSK43" s="308"/>
      <c r="BSL43" s="308"/>
      <c r="BSM43" s="308"/>
      <c r="BSN43" s="308"/>
      <c r="BSO43" s="308"/>
      <c r="BSP43" s="308"/>
      <c r="BSQ43" s="308"/>
      <c r="BSR43" s="308"/>
      <c r="BSS43" s="308"/>
      <c r="BST43" s="308"/>
      <c r="BSU43" s="308"/>
      <c r="BSV43" s="308"/>
      <c r="BSW43" s="308"/>
      <c r="BSX43" s="308"/>
      <c r="BSY43" s="308"/>
      <c r="BSZ43" s="308"/>
      <c r="BTA43" s="308"/>
      <c r="BTB43" s="308"/>
      <c r="BTC43" s="308"/>
      <c r="BTD43" s="308"/>
      <c r="BTE43" s="308"/>
      <c r="BTF43" s="308"/>
      <c r="BTG43" s="308"/>
      <c r="BTH43" s="308"/>
      <c r="BTI43" s="308"/>
      <c r="BTJ43" s="308"/>
      <c r="BTK43" s="308"/>
      <c r="BTL43" s="308"/>
      <c r="BTM43" s="308"/>
      <c r="BTN43" s="308"/>
      <c r="BTO43" s="308"/>
      <c r="BTP43" s="308"/>
      <c r="BTQ43" s="308"/>
      <c r="BTR43" s="308"/>
      <c r="BTS43" s="308"/>
      <c r="BTT43" s="308"/>
      <c r="BTU43" s="308"/>
      <c r="BTV43" s="308"/>
      <c r="BTW43" s="308"/>
      <c r="BTX43" s="308"/>
      <c r="BTY43" s="308"/>
      <c r="BTZ43" s="308"/>
      <c r="BUA43" s="308"/>
      <c r="BUB43" s="308"/>
      <c r="BUC43" s="308"/>
      <c r="BUD43" s="308"/>
      <c r="BUE43" s="308"/>
      <c r="BUF43" s="308"/>
      <c r="BUG43" s="308"/>
      <c r="BUH43" s="308"/>
      <c r="BUI43" s="308"/>
      <c r="BUJ43" s="308"/>
      <c r="BUK43" s="308"/>
      <c r="BUL43" s="308"/>
      <c r="BUM43" s="308"/>
      <c r="BUN43" s="308"/>
      <c r="BUO43" s="308"/>
      <c r="BUP43" s="308"/>
      <c r="BUQ43" s="308"/>
      <c r="BUR43" s="308"/>
      <c r="BUS43" s="308"/>
      <c r="BUT43" s="308"/>
      <c r="BUU43" s="308"/>
      <c r="BUV43" s="308"/>
      <c r="BUW43" s="308"/>
      <c r="BUX43" s="308"/>
      <c r="BUY43" s="308"/>
      <c r="BUZ43" s="308"/>
      <c r="BVA43" s="308"/>
      <c r="BVB43" s="308"/>
      <c r="BVC43" s="308"/>
      <c r="BVD43" s="308"/>
      <c r="BVE43" s="308"/>
      <c r="BVF43" s="308"/>
      <c r="BVG43" s="308"/>
      <c r="BVH43" s="308"/>
      <c r="BVI43" s="308"/>
      <c r="BVJ43" s="308"/>
      <c r="BVK43" s="308"/>
      <c r="BVL43" s="308"/>
      <c r="BVM43" s="308"/>
      <c r="BVN43" s="308"/>
      <c r="BVO43" s="308"/>
      <c r="BVP43" s="308"/>
      <c r="BVQ43" s="308"/>
      <c r="BVR43" s="308"/>
      <c r="BVS43" s="308"/>
      <c r="BVT43" s="308"/>
      <c r="BVU43" s="308"/>
      <c r="BVV43" s="308"/>
      <c r="BVW43" s="308"/>
      <c r="BVX43" s="308"/>
      <c r="BVY43" s="308"/>
      <c r="BVZ43" s="308"/>
      <c r="BWA43" s="308"/>
      <c r="BWB43" s="308"/>
      <c r="BWC43" s="308"/>
      <c r="BWD43" s="308"/>
      <c r="BWE43" s="308"/>
      <c r="BWF43" s="308"/>
      <c r="BWG43" s="308"/>
      <c r="BWH43" s="308"/>
      <c r="BWI43" s="308"/>
      <c r="BWJ43" s="308"/>
      <c r="BWK43" s="308"/>
      <c r="BWL43" s="308"/>
      <c r="BWM43" s="308"/>
      <c r="BWN43" s="308"/>
      <c r="BWO43" s="308"/>
      <c r="BWP43" s="308"/>
      <c r="BWQ43" s="308"/>
      <c r="BWR43" s="308"/>
      <c r="BWS43" s="308"/>
      <c r="BWT43" s="308"/>
      <c r="BWU43" s="308"/>
      <c r="BWV43" s="308"/>
      <c r="BWW43" s="308"/>
      <c r="BWX43" s="308"/>
      <c r="BWY43" s="308"/>
      <c r="BWZ43" s="308"/>
      <c r="BXA43" s="308"/>
      <c r="BXB43" s="308"/>
      <c r="BXC43" s="308"/>
      <c r="BXD43" s="308"/>
      <c r="BXE43" s="308"/>
      <c r="BXF43" s="308"/>
      <c r="BXG43" s="308"/>
      <c r="BXH43" s="308"/>
      <c r="BXI43" s="308"/>
      <c r="BXJ43" s="308"/>
      <c r="BXK43" s="308"/>
      <c r="BXL43" s="308"/>
      <c r="BXM43" s="308"/>
      <c r="BXN43" s="308"/>
      <c r="BXO43" s="308"/>
      <c r="BXP43" s="308"/>
      <c r="BXQ43" s="308"/>
      <c r="BXR43" s="308"/>
      <c r="BXS43" s="308"/>
      <c r="BXT43" s="308"/>
      <c r="BXU43" s="308"/>
      <c r="BXV43" s="308"/>
      <c r="BXW43" s="308"/>
      <c r="BXX43" s="308"/>
      <c r="BXY43" s="308"/>
      <c r="BXZ43" s="308"/>
      <c r="BYA43" s="308"/>
      <c r="BYB43" s="308"/>
      <c r="BYC43" s="308"/>
      <c r="BYD43" s="308"/>
      <c r="BYE43" s="308"/>
      <c r="BYF43" s="308"/>
      <c r="BYG43" s="308"/>
      <c r="BYH43" s="308"/>
      <c r="BYI43" s="308"/>
      <c r="BYJ43" s="308"/>
      <c r="BYK43" s="308"/>
      <c r="BYL43" s="308"/>
      <c r="BYM43" s="308"/>
      <c r="BYN43" s="308"/>
      <c r="BYO43" s="308"/>
      <c r="BYP43" s="308"/>
      <c r="BYQ43" s="308"/>
      <c r="BYR43" s="308"/>
      <c r="BYS43" s="308"/>
      <c r="BYT43" s="308"/>
      <c r="BYU43" s="308"/>
      <c r="BYV43" s="308"/>
      <c r="BYW43" s="308"/>
      <c r="BYX43" s="308"/>
      <c r="BYY43" s="308"/>
      <c r="BYZ43" s="308"/>
      <c r="BZA43" s="308"/>
      <c r="BZB43" s="308"/>
      <c r="BZC43" s="308"/>
      <c r="BZD43" s="308"/>
      <c r="BZE43" s="308"/>
      <c r="BZF43" s="308"/>
      <c r="BZG43" s="308"/>
      <c r="BZH43" s="308"/>
      <c r="BZI43" s="308"/>
      <c r="BZJ43" s="308"/>
      <c r="BZK43" s="308"/>
      <c r="BZL43" s="308"/>
      <c r="BZM43" s="308"/>
      <c r="BZN43" s="308"/>
      <c r="BZO43" s="308"/>
      <c r="BZP43" s="308"/>
      <c r="BZQ43" s="308"/>
      <c r="BZR43" s="308"/>
      <c r="BZS43" s="308"/>
      <c r="BZT43" s="308"/>
      <c r="BZU43" s="308"/>
      <c r="BZV43" s="308"/>
      <c r="BZW43" s="308"/>
      <c r="BZX43" s="308"/>
      <c r="BZY43" s="308"/>
      <c r="BZZ43" s="308"/>
      <c r="CAA43" s="308"/>
      <c r="CAB43" s="308"/>
      <c r="CAC43" s="308"/>
      <c r="CAD43" s="308"/>
      <c r="CAE43" s="308"/>
      <c r="CAF43" s="308"/>
      <c r="CAG43" s="308"/>
      <c r="CAH43" s="308"/>
      <c r="CAI43" s="308"/>
      <c r="CAJ43" s="308"/>
      <c r="CAK43" s="308"/>
      <c r="CAL43" s="308"/>
      <c r="CAM43" s="308"/>
      <c r="CAN43" s="308"/>
      <c r="CAO43" s="308"/>
      <c r="CAP43" s="308"/>
      <c r="CAQ43" s="308"/>
      <c r="CAR43" s="308"/>
      <c r="CAS43" s="308"/>
      <c r="CAT43" s="308"/>
      <c r="CAU43" s="308"/>
      <c r="CAV43" s="308"/>
      <c r="CAW43" s="308"/>
      <c r="CAX43" s="308"/>
      <c r="CAY43" s="308"/>
      <c r="CAZ43" s="308"/>
      <c r="CBA43" s="308"/>
      <c r="CBB43" s="308"/>
      <c r="CBC43" s="308"/>
      <c r="CBD43" s="308"/>
      <c r="CBE43" s="308"/>
      <c r="CBF43" s="308"/>
      <c r="CBG43" s="308"/>
      <c r="CBH43" s="308"/>
      <c r="CBI43" s="308"/>
      <c r="CBJ43" s="308"/>
      <c r="CBK43" s="308"/>
      <c r="CBL43" s="308"/>
      <c r="CBM43" s="308"/>
      <c r="CBN43" s="308"/>
      <c r="CBO43" s="308"/>
      <c r="CBP43" s="308"/>
      <c r="CBQ43" s="308"/>
      <c r="CBR43" s="308"/>
      <c r="CBS43" s="308"/>
      <c r="CBT43" s="308"/>
      <c r="CBU43" s="308"/>
      <c r="CBV43" s="308"/>
      <c r="CBW43" s="308"/>
      <c r="CBX43" s="308"/>
      <c r="CBY43" s="308"/>
      <c r="CBZ43" s="308"/>
      <c r="CCA43" s="308"/>
      <c r="CCB43" s="308"/>
      <c r="CCC43" s="308"/>
      <c r="CCD43" s="308"/>
      <c r="CCE43" s="308"/>
      <c r="CCF43" s="308"/>
      <c r="CCG43" s="308"/>
      <c r="CCH43" s="308"/>
      <c r="CCI43" s="308"/>
      <c r="CCJ43" s="308"/>
      <c r="CCK43" s="308"/>
      <c r="CCL43" s="308"/>
      <c r="CCM43" s="308"/>
      <c r="CCN43" s="308"/>
      <c r="CCO43" s="308"/>
      <c r="CCP43" s="308"/>
      <c r="CCQ43" s="308"/>
      <c r="CCR43" s="308"/>
      <c r="CCS43" s="308"/>
      <c r="CCT43" s="308"/>
      <c r="CCU43" s="308"/>
      <c r="CCV43" s="308"/>
      <c r="CCW43" s="308"/>
      <c r="CCX43" s="308"/>
      <c r="CCY43" s="308"/>
      <c r="CCZ43" s="308"/>
      <c r="CDA43" s="308"/>
      <c r="CDB43" s="308"/>
      <c r="CDC43" s="308"/>
      <c r="CDD43" s="308"/>
      <c r="CDE43" s="308"/>
      <c r="CDF43" s="308"/>
      <c r="CDG43" s="308"/>
      <c r="CDH43" s="308"/>
      <c r="CDI43" s="308"/>
      <c r="CDJ43" s="308"/>
      <c r="CDK43" s="308"/>
      <c r="CDL43" s="308"/>
      <c r="CDM43" s="308"/>
      <c r="CDN43" s="308"/>
      <c r="CDO43" s="308"/>
      <c r="CDP43" s="308"/>
      <c r="CDQ43" s="308"/>
      <c r="CDR43" s="308"/>
      <c r="CDS43" s="308"/>
      <c r="CDT43" s="308"/>
      <c r="CDU43" s="308"/>
      <c r="CDV43" s="308"/>
      <c r="CDW43" s="308"/>
      <c r="CDX43" s="308"/>
      <c r="CDY43" s="308"/>
      <c r="CDZ43" s="308"/>
      <c r="CEA43" s="308"/>
      <c r="CEB43" s="308"/>
      <c r="CEC43" s="308"/>
      <c r="CED43" s="308"/>
      <c r="CEE43" s="308"/>
      <c r="CEF43" s="308"/>
      <c r="CEG43" s="308"/>
      <c r="CEH43" s="308"/>
      <c r="CEI43" s="308"/>
      <c r="CEJ43" s="308"/>
      <c r="CEK43" s="308"/>
      <c r="CEL43" s="308"/>
      <c r="CEM43" s="308"/>
      <c r="CEN43" s="308"/>
      <c r="CEO43" s="308"/>
      <c r="CEP43" s="308"/>
      <c r="CEQ43" s="308"/>
      <c r="CER43" s="308"/>
      <c r="CES43" s="308"/>
      <c r="CET43" s="308"/>
      <c r="CEU43" s="308"/>
      <c r="CEV43" s="308"/>
      <c r="CEW43" s="308"/>
      <c r="CEX43" s="308"/>
      <c r="CEY43" s="308"/>
      <c r="CEZ43" s="308"/>
      <c r="CFA43" s="308"/>
      <c r="CFB43" s="308"/>
      <c r="CFC43" s="308"/>
      <c r="CFD43" s="308"/>
      <c r="CFE43" s="308"/>
      <c r="CFF43" s="308"/>
      <c r="CFG43" s="308"/>
      <c r="CFH43" s="308"/>
      <c r="CFI43" s="308"/>
      <c r="CFJ43" s="308"/>
      <c r="CFK43" s="308"/>
      <c r="CFL43" s="308"/>
      <c r="CFM43" s="308"/>
      <c r="CFN43" s="308"/>
      <c r="CFO43" s="308"/>
      <c r="CFP43" s="308"/>
      <c r="CFQ43" s="308"/>
      <c r="CFR43" s="308"/>
      <c r="CFS43" s="308"/>
      <c r="CFT43" s="308"/>
      <c r="CFU43" s="308"/>
      <c r="CFV43" s="308"/>
      <c r="CFW43" s="308"/>
      <c r="CFX43" s="308"/>
      <c r="CFY43" s="308"/>
      <c r="CFZ43" s="308"/>
      <c r="CGA43" s="308"/>
      <c r="CGB43" s="308"/>
      <c r="CGC43" s="308"/>
      <c r="CGD43" s="308"/>
      <c r="CGE43" s="308"/>
      <c r="CGF43" s="308"/>
      <c r="CGG43" s="308"/>
      <c r="CGH43" s="308"/>
      <c r="CGI43" s="308"/>
      <c r="CGJ43" s="308"/>
      <c r="CGK43" s="308"/>
      <c r="CGL43" s="308"/>
      <c r="CGM43" s="308"/>
      <c r="CGN43" s="308"/>
      <c r="CGO43" s="308"/>
      <c r="CGP43" s="308"/>
      <c r="CGQ43" s="308"/>
      <c r="CGR43" s="308"/>
      <c r="CGS43" s="308"/>
      <c r="CGT43" s="308"/>
      <c r="CGU43" s="308"/>
      <c r="CGV43" s="308"/>
      <c r="CGW43" s="308"/>
      <c r="CGX43" s="308"/>
      <c r="CGY43" s="308"/>
      <c r="CGZ43" s="308"/>
      <c r="CHA43" s="308"/>
      <c r="CHB43" s="308"/>
      <c r="CHC43" s="308"/>
      <c r="CHD43" s="308"/>
      <c r="CHE43" s="308"/>
      <c r="CHF43" s="308"/>
      <c r="CHG43" s="308"/>
      <c r="CHH43" s="308"/>
      <c r="CHI43" s="308"/>
      <c r="CHJ43" s="308"/>
      <c r="CHK43" s="308"/>
      <c r="CHL43" s="308"/>
      <c r="CHM43" s="308"/>
      <c r="CHN43" s="308"/>
      <c r="CHO43" s="308"/>
      <c r="CHP43" s="308"/>
      <c r="CHQ43" s="308"/>
      <c r="CHR43" s="308"/>
      <c r="CHS43" s="308"/>
      <c r="CHT43" s="308"/>
      <c r="CHU43" s="308"/>
      <c r="CHV43" s="308"/>
      <c r="CHW43" s="308"/>
      <c r="CHX43" s="308"/>
      <c r="CHY43" s="308"/>
      <c r="CHZ43" s="308"/>
      <c r="CIA43" s="308"/>
      <c r="CIB43" s="308"/>
      <c r="CIC43" s="308"/>
      <c r="CID43" s="308"/>
      <c r="CIE43" s="308"/>
      <c r="CIF43" s="308"/>
      <c r="CIG43" s="308"/>
      <c r="CIH43" s="308"/>
      <c r="CII43" s="308"/>
      <c r="CIJ43" s="308"/>
      <c r="CIK43" s="308"/>
      <c r="CIL43" s="308"/>
      <c r="CIM43" s="308"/>
      <c r="CIN43" s="308"/>
      <c r="CIO43" s="308"/>
      <c r="CIP43" s="308"/>
      <c r="CIQ43" s="308"/>
      <c r="CIR43" s="308"/>
      <c r="CIS43" s="308"/>
      <c r="CIT43" s="308"/>
      <c r="CIU43" s="308"/>
      <c r="CIV43" s="308"/>
      <c r="CIW43" s="308"/>
      <c r="CIX43" s="308"/>
      <c r="CIY43" s="308"/>
      <c r="CIZ43" s="308"/>
      <c r="CJA43" s="308"/>
      <c r="CJB43" s="308"/>
      <c r="CJC43" s="308"/>
      <c r="CJD43" s="308"/>
      <c r="CJE43" s="308"/>
      <c r="CJF43" s="308"/>
      <c r="CJG43" s="308"/>
      <c r="CJH43" s="308"/>
      <c r="CJI43" s="308"/>
      <c r="CJJ43" s="308"/>
      <c r="CJK43" s="308"/>
      <c r="CJL43" s="308"/>
      <c r="CJM43" s="308"/>
      <c r="CJN43" s="308"/>
      <c r="CJO43" s="308"/>
      <c r="CJP43" s="308"/>
      <c r="CJQ43" s="308"/>
      <c r="CJR43" s="308"/>
      <c r="CJS43" s="308"/>
      <c r="CJT43" s="308"/>
      <c r="CJU43" s="308"/>
      <c r="CJV43" s="308"/>
      <c r="CJW43" s="308"/>
      <c r="CJX43" s="308"/>
      <c r="CJY43" s="308"/>
      <c r="CJZ43" s="308"/>
      <c r="CKA43" s="308"/>
      <c r="CKB43" s="308"/>
      <c r="CKC43" s="308"/>
      <c r="CKD43" s="308"/>
      <c r="CKE43" s="308"/>
      <c r="CKF43" s="308"/>
      <c r="CKG43" s="308"/>
      <c r="CKH43" s="308"/>
      <c r="CKI43" s="308"/>
      <c r="CKJ43" s="308"/>
      <c r="CKK43" s="308"/>
      <c r="CKL43" s="308"/>
      <c r="CKM43" s="308"/>
      <c r="CKN43" s="308"/>
      <c r="CKO43" s="308"/>
      <c r="CKP43" s="308"/>
      <c r="CKQ43" s="308"/>
      <c r="CKR43" s="308"/>
      <c r="CKS43" s="308"/>
      <c r="CKT43" s="308"/>
      <c r="CKU43" s="308"/>
      <c r="CKV43" s="308"/>
      <c r="CKW43" s="308"/>
      <c r="CKX43" s="308"/>
      <c r="CKY43" s="308"/>
      <c r="CKZ43" s="308"/>
      <c r="CLA43" s="308"/>
      <c r="CLB43" s="308"/>
      <c r="CLC43" s="308"/>
      <c r="CLD43" s="308"/>
      <c r="CLE43" s="308"/>
      <c r="CLF43" s="308"/>
      <c r="CLG43" s="308"/>
      <c r="CLH43" s="308"/>
      <c r="CLI43" s="308"/>
      <c r="CLJ43" s="308"/>
      <c r="CLK43" s="308"/>
      <c r="CLL43" s="308"/>
      <c r="CLM43" s="308"/>
      <c r="CLN43" s="308"/>
      <c r="CLO43" s="308"/>
      <c r="CLP43" s="308"/>
      <c r="CLQ43" s="308"/>
      <c r="CLR43" s="308"/>
      <c r="CLS43" s="308"/>
      <c r="CLT43" s="308"/>
      <c r="CLU43" s="308"/>
      <c r="CLV43" s="308"/>
      <c r="CLW43" s="308"/>
      <c r="CLX43" s="308"/>
      <c r="CLY43" s="308"/>
      <c r="CLZ43" s="308"/>
      <c r="CMA43" s="308"/>
      <c r="CMB43" s="308"/>
      <c r="CMC43" s="308"/>
      <c r="CMD43" s="308"/>
      <c r="CME43" s="308"/>
      <c r="CMF43" s="308"/>
      <c r="CMG43" s="308"/>
      <c r="CMH43" s="308"/>
      <c r="CMI43" s="308"/>
      <c r="CMJ43" s="308"/>
      <c r="CMK43" s="308"/>
      <c r="CML43" s="308"/>
      <c r="CMM43" s="308"/>
      <c r="CMN43" s="308"/>
      <c r="CMO43" s="308"/>
      <c r="CMP43" s="308"/>
      <c r="CMQ43" s="308"/>
      <c r="CMR43" s="308"/>
      <c r="CMS43" s="308"/>
      <c r="CMT43" s="308"/>
      <c r="CMU43" s="308"/>
      <c r="CMV43" s="308"/>
      <c r="CMW43" s="308"/>
      <c r="CMX43" s="308"/>
      <c r="CMY43" s="308"/>
      <c r="CMZ43" s="308"/>
      <c r="CNA43" s="308"/>
      <c r="CNB43" s="308"/>
      <c r="CNC43" s="308"/>
      <c r="CND43" s="308"/>
      <c r="CNE43" s="308"/>
      <c r="CNF43" s="308"/>
      <c r="CNG43" s="308"/>
      <c r="CNH43" s="308"/>
      <c r="CNI43" s="308"/>
      <c r="CNJ43" s="308"/>
      <c r="CNK43" s="308"/>
      <c r="CNL43" s="308"/>
      <c r="CNM43" s="308"/>
      <c r="CNN43" s="308"/>
      <c r="CNO43" s="308"/>
      <c r="CNP43" s="308"/>
      <c r="CNQ43" s="308"/>
      <c r="CNR43" s="308"/>
      <c r="CNS43" s="308"/>
      <c r="CNT43" s="308"/>
      <c r="CNU43" s="308"/>
      <c r="CNV43" s="308"/>
      <c r="CNW43" s="308"/>
      <c r="CNX43" s="308"/>
      <c r="CNY43" s="308"/>
      <c r="CNZ43" s="308"/>
      <c r="COA43" s="308"/>
      <c r="COB43" s="308"/>
      <c r="COC43" s="308"/>
      <c r="COD43" s="308"/>
      <c r="COE43" s="308"/>
      <c r="COF43" s="308"/>
      <c r="COG43" s="308"/>
      <c r="COH43" s="308"/>
      <c r="COI43" s="308"/>
      <c r="COJ43" s="308"/>
      <c r="COK43" s="308"/>
      <c r="COL43" s="308"/>
      <c r="COM43" s="308"/>
      <c r="CON43" s="308"/>
      <c r="COO43" s="308"/>
      <c r="COP43" s="308"/>
      <c r="COQ43" s="308"/>
      <c r="COR43" s="308"/>
      <c r="COS43" s="308"/>
      <c r="COT43" s="308"/>
      <c r="COU43" s="308"/>
      <c r="COV43" s="308"/>
      <c r="COW43" s="308"/>
      <c r="COX43" s="308"/>
      <c r="COY43" s="308"/>
      <c r="COZ43" s="308"/>
      <c r="CPA43" s="308"/>
      <c r="CPB43" s="308"/>
      <c r="CPC43" s="308"/>
      <c r="CPD43" s="308"/>
      <c r="CPE43" s="308"/>
      <c r="CPF43" s="308"/>
      <c r="CPG43" s="308"/>
      <c r="CPH43" s="308"/>
      <c r="CPI43" s="308"/>
      <c r="CPJ43" s="308"/>
      <c r="CPK43" s="308"/>
      <c r="CPL43" s="308"/>
      <c r="CPM43" s="308"/>
      <c r="CPN43" s="308"/>
      <c r="CPO43" s="308"/>
      <c r="CPP43" s="308"/>
      <c r="CPQ43" s="308"/>
      <c r="CPR43" s="308"/>
      <c r="CPS43" s="308"/>
      <c r="CPT43" s="308"/>
      <c r="CPU43" s="308"/>
      <c r="CPV43" s="308"/>
      <c r="CPW43" s="308"/>
      <c r="CPX43" s="308"/>
      <c r="CPY43" s="308"/>
      <c r="CPZ43" s="308"/>
      <c r="CQA43" s="308"/>
      <c r="CQB43" s="308"/>
      <c r="CQC43" s="308"/>
      <c r="CQD43" s="308"/>
      <c r="CQE43" s="308"/>
      <c r="CQF43" s="308"/>
      <c r="CQG43" s="308"/>
      <c r="CQH43" s="308"/>
      <c r="CQI43" s="308"/>
      <c r="CQJ43" s="308"/>
      <c r="CQK43" s="308"/>
      <c r="CQL43" s="308"/>
      <c r="CQM43" s="308"/>
      <c r="CQN43" s="308"/>
      <c r="CQO43" s="308"/>
      <c r="CQP43" s="308"/>
      <c r="CQQ43" s="308"/>
      <c r="CQR43" s="308"/>
      <c r="CQS43" s="308"/>
      <c r="CQT43" s="308"/>
      <c r="CQU43" s="308"/>
      <c r="CQV43" s="308"/>
      <c r="CQW43" s="308"/>
      <c r="CQX43" s="308"/>
      <c r="CQY43" s="308"/>
      <c r="CQZ43" s="308"/>
      <c r="CRA43" s="308"/>
      <c r="CRB43" s="308"/>
      <c r="CRC43" s="308"/>
      <c r="CRD43" s="308"/>
      <c r="CRE43" s="308"/>
      <c r="CRF43" s="308"/>
      <c r="CRG43" s="308"/>
      <c r="CRH43" s="308"/>
      <c r="CRI43" s="308"/>
      <c r="CRJ43" s="308"/>
      <c r="CRK43" s="308"/>
      <c r="CRL43" s="308"/>
      <c r="CRM43" s="308"/>
      <c r="CRN43" s="308"/>
      <c r="CRO43" s="308"/>
      <c r="CRP43" s="308"/>
      <c r="CRQ43" s="308"/>
      <c r="CRR43" s="308"/>
      <c r="CRS43" s="308"/>
      <c r="CRT43" s="308"/>
      <c r="CRU43" s="308"/>
      <c r="CRV43" s="308"/>
      <c r="CRW43" s="308"/>
      <c r="CRX43" s="308"/>
      <c r="CRY43" s="308"/>
      <c r="CRZ43" s="308"/>
      <c r="CSA43" s="308"/>
      <c r="CSB43" s="308"/>
      <c r="CSC43" s="308"/>
      <c r="CSD43" s="308"/>
      <c r="CSE43" s="308"/>
      <c r="CSF43" s="308"/>
      <c r="CSG43" s="308"/>
      <c r="CSH43" s="308"/>
      <c r="CSI43" s="308"/>
      <c r="CSJ43" s="308"/>
      <c r="CSK43" s="308"/>
      <c r="CSL43" s="308"/>
      <c r="CSM43" s="308"/>
      <c r="CSN43" s="308"/>
      <c r="CSO43" s="308"/>
      <c r="CSP43" s="308"/>
      <c r="CSQ43" s="308"/>
      <c r="CSR43" s="308"/>
      <c r="CSS43" s="308"/>
      <c r="CST43" s="308"/>
      <c r="CSU43" s="308"/>
      <c r="CSV43" s="308"/>
      <c r="CSW43" s="308"/>
      <c r="CSX43" s="308"/>
      <c r="CSY43" s="308"/>
      <c r="CSZ43" s="308"/>
      <c r="CTA43" s="308"/>
      <c r="CTB43" s="308"/>
      <c r="CTC43" s="308"/>
      <c r="CTD43" s="308"/>
      <c r="CTE43" s="308"/>
      <c r="CTF43" s="308"/>
      <c r="CTG43" s="308"/>
      <c r="CTH43" s="308"/>
      <c r="CTI43" s="308"/>
      <c r="CTJ43" s="308"/>
      <c r="CTK43" s="308"/>
      <c r="CTL43" s="308"/>
      <c r="CTM43" s="308"/>
      <c r="CTN43" s="308"/>
      <c r="CTO43" s="308"/>
      <c r="CTP43" s="308"/>
      <c r="CTQ43" s="308"/>
      <c r="CTR43" s="308"/>
      <c r="CTS43" s="308"/>
      <c r="CTT43" s="308"/>
      <c r="CTU43" s="308"/>
      <c r="CTV43" s="308"/>
      <c r="CTW43" s="308"/>
      <c r="CTX43" s="308"/>
      <c r="CTY43" s="308"/>
      <c r="CTZ43" s="308"/>
      <c r="CUA43" s="308"/>
      <c r="CUB43" s="308"/>
      <c r="CUC43" s="308"/>
      <c r="CUD43" s="308"/>
      <c r="CUE43" s="308"/>
      <c r="CUF43" s="308"/>
      <c r="CUG43" s="308"/>
      <c r="CUH43" s="308"/>
      <c r="CUI43" s="308"/>
      <c r="CUJ43" s="308"/>
      <c r="CUK43" s="308"/>
      <c r="CUL43" s="308"/>
      <c r="CUM43" s="308"/>
      <c r="CUN43" s="308"/>
      <c r="CUO43" s="308"/>
      <c r="CUP43" s="308"/>
      <c r="CUQ43" s="308"/>
      <c r="CUR43" s="308"/>
      <c r="CUS43" s="308"/>
      <c r="CUT43" s="308"/>
      <c r="CUU43" s="308"/>
      <c r="CUV43" s="308"/>
      <c r="CUW43" s="308"/>
      <c r="CUX43" s="308"/>
      <c r="CUY43" s="308"/>
      <c r="CUZ43" s="308"/>
      <c r="CVA43" s="308"/>
      <c r="CVB43" s="308"/>
      <c r="CVC43" s="308"/>
      <c r="CVD43" s="308"/>
      <c r="CVE43" s="308"/>
      <c r="CVF43" s="308"/>
      <c r="CVG43" s="308"/>
      <c r="CVH43" s="308"/>
      <c r="CVI43" s="308"/>
      <c r="CVJ43" s="308"/>
      <c r="CVK43" s="308"/>
      <c r="CVL43" s="308"/>
      <c r="CVM43" s="308"/>
      <c r="CVN43" s="308"/>
      <c r="CVO43" s="308"/>
      <c r="CVP43" s="308"/>
      <c r="CVQ43" s="308"/>
      <c r="CVR43" s="308"/>
      <c r="CVS43" s="308"/>
      <c r="CVT43" s="308"/>
      <c r="CVU43" s="308"/>
      <c r="CVV43" s="308"/>
      <c r="CVW43" s="308"/>
      <c r="CVX43" s="308"/>
      <c r="CVY43" s="308"/>
      <c r="CVZ43" s="308"/>
      <c r="CWA43" s="308"/>
      <c r="CWB43" s="308"/>
      <c r="CWC43" s="308"/>
      <c r="CWD43" s="308"/>
      <c r="CWE43" s="308"/>
      <c r="CWF43" s="308"/>
      <c r="CWG43" s="308"/>
      <c r="CWH43" s="308"/>
      <c r="CWI43" s="308"/>
      <c r="CWJ43" s="308"/>
      <c r="CWK43" s="308"/>
      <c r="CWL43" s="308"/>
      <c r="CWM43" s="308"/>
      <c r="CWN43" s="308"/>
      <c r="CWO43" s="308"/>
      <c r="CWP43" s="308"/>
      <c r="CWQ43" s="308"/>
      <c r="CWR43" s="308"/>
      <c r="CWS43" s="308"/>
      <c r="CWT43" s="308"/>
      <c r="CWU43" s="308"/>
      <c r="CWV43" s="308"/>
      <c r="CWW43" s="308"/>
      <c r="CWX43" s="308"/>
      <c r="CWY43" s="308"/>
      <c r="CWZ43" s="308"/>
      <c r="CXA43" s="308"/>
      <c r="CXB43" s="308"/>
      <c r="CXC43" s="308"/>
      <c r="CXD43" s="308"/>
      <c r="CXE43" s="308"/>
      <c r="CXF43" s="308"/>
      <c r="CXG43" s="308"/>
      <c r="CXH43" s="308"/>
      <c r="CXI43" s="308"/>
      <c r="CXJ43" s="308"/>
      <c r="CXK43" s="308"/>
      <c r="CXL43" s="308"/>
      <c r="CXM43" s="308"/>
      <c r="CXN43" s="308"/>
      <c r="CXO43" s="308"/>
      <c r="CXP43" s="308"/>
      <c r="CXQ43" s="308"/>
      <c r="CXR43" s="308"/>
      <c r="CXS43" s="308"/>
      <c r="CXT43" s="308"/>
      <c r="CXU43" s="308"/>
      <c r="CXV43" s="308"/>
      <c r="CXW43" s="308"/>
      <c r="CXX43" s="308"/>
      <c r="CXY43" s="308"/>
      <c r="CXZ43" s="308"/>
      <c r="CYA43" s="308"/>
      <c r="CYB43" s="308"/>
      <c r="CYC43" s="308"/>
      <c r="CYD43" s="308"/>
      <c r="CYE43" s="308"/>
      <c r="CYF43" s="308"/>
      <c r="CYG43" s="308"/>
      <c r="CYH43" s="308"/>
      <c r="CYI43" s="308"/>
      <c r="CYJ43" s="308"/>
      <c r="CYK43" s="308"/>
      <c r="CYL43" s="308"/>
      <c r="CYM43" s="308"/>
      <c r="CYN43" s="308"/>
      <c r="CYO43" s="308"/>
      <c r="CYP43" s="308"/>
      <c r="CYQ43" s="308"/>
      <c r="CYR43" s="308"/>
      <c r="CYS43" s="308"/>
      <c r="CYT43" s="308"/>
      <c r="CYU43" s="308"/>
      <c r="CYV43" s="308"/>
      <c r="CYW43" s="308"/>
      <c r="CYX43" s="308"/>
      <c r="CYY43" s="308"/>
      <c r="CYZ43" s="308"/>
      <c r="CZA43" s="308"/>
      <c r="CZB43" s="308"/>
      <c r="CZC43" s="308"/>
      <c r="CZD43" s="308"/>
      <c r="CZE43" s="308"/>
      <c r="CZF43" s="308"/>
      <c r="CZG43" s="308"/>
      <c r="CZH43" s="308"/>
      <c r="CZI43" s="308"/>
      <c r="CZJ43" s="308"/>
      <c r="CZK43" s="308"/>
      <c r="CZL43" s="308"/>
      <c r="CZM43" s="308"/>
      <c r="CZN43" s="308"/>
      <c r="CZO43" s="308"/>
      <c r="CZP43" s="308"/>
      <c r="CZQ43" s="308"/>
      <c r="CZR43" s="308"/>
      <c r="CZS43" s="308"/>
      <c r="CZT43" s="308"/>
      <c r="CZU43" s="308"/>
      <c r="CZV43" s="308"/>
      <c r="CZW43" s="308"/>
      <c r="CZX43" s="308"/>
      <c r="CZY43" s="308"/>
      <c r="CZZ43" s="308"/>
      <c r="DAA43" s="308"/>
      <c r="DAB43" s="308"/>
      <c r="DAC43" s="308"/>
      <c r="DAD43" s="308"/>
      <c r="DAE43" s="308"/>
      <c r="DAF43" s="308"/>
      <c r="DAG43" s="308"/>
      <c r="DAH43" s="308"/>
      <c r="DAI43" s="308"/>
      <c r="DAJ43" s="308"/>
      <c r="DAK43" s="308"/>
      <c r="DAL43" s="308"/>
      <c r="DAM43" s="308"/>
      <c r="DAN43" s="308"/>
      <c r="DAO43" s="308"/>
      <c r="DAP43" s="308"/>
      <c r="DAQ43" s="308"/>
      <c r="DAR43" s="308"/>
      <c r="DAS43" s="308"/>
      <c r="DAT43" s="308"/>
      <c r="DAU43" s="308"/>
      <c r="DAV43" s="308"/>
      <c r="DAW43" s="308"/>
      <c r="DAX43" s="308"/>
      <c r="DAY43" s="308"/>
      <c r="DAZ43" s="308"/>
      <c r="DBA43" s="308"/>
      <c r="DBB43" s="308"/>
      <c r="DBC43" s="308"/>
      <c r="DBD43" s="308"/>
      <c r="DBE43" s="308"/>
      <c r="DBF43" s="308"/>
      <c r="DBG43" s="308"/>
      <c r="DBH43" s="308"/>
      <c r="DBI43" s="308"/>
      <c r="DBJ43" s="308"/>
      <c r="DBK43" s="308"/>
      <c r="DBL43" s="308"/>
      <c r="DBM43" s="308"/>
      <c r="DBN43" s="308"/>
      <c r="DBO43" s="308"/>
      <c r="DBP43" s="308"/>
      <c r="DBQ43" s="308"/>
      <c r="DBR43" s="308"/>
      <c r="DBS43" s="308"/>
      <c r="DBT43" s="308"/>
      <c r="DBU43" s="308"/>
      <c r="DBV43" s="308"/>
      <c r="DBW43" s="308"/>
      <c r="DBX43" s="308"/>
      <c r="DBY43" s="308"/>
      <c r="DBZ43" s="308"/>
      <c r="DCA43" s="308"/>
      <c r="DCB43" s="308"/>
      <c r="DCC43" s="308"/>
      <c r="DCD43" s="308"/>
      <c r="DCE43" s="308"/>
      <c r="DCF43" s="308"/>
      <c r="DCG43" s="308"/>
      <c r="DCH43" s="308"/>
      <c r="DCI43" s="308"/>
      <c r="DCJ43" s="308"/>
      <c r="DCK43" s="308"/>
      <c r="DCL43" s="308"/>
      <c r="DCM43" s="308"/>
      <c r="DCN43" s="308"/>
      <c r="DCO43" s="308"/>
      <c r="DCP43" s="308"/>
      <c r="DCQ43" s="308"/>
      <c r="DCR43" s="308"/>
      <c r="DCS43" s="308"/>
      <c r="DCT43" s="308"/>
      <c r="DCU43" s="308"/>
      <c r="DCV43" s="308"/>
      <c r="DCW43" s="308"/>
      <c r="DCX43" s="308"/>
      <c r="DCY43" s="308"/>
      <c r="DCZ43" s="308"/>
      <c r="DDA43" s="308"/>
      <c r="DDB43" s="308"/>
      <c r="DDC43" s="308"/>
      <c r="DDD43" s="308"/>
      <c r="DDE43" s="308"/>
      <c r="DDF43" s="308"/>
      <c r="DDG43" s="308"/>
      <c r="DDH43" s="308"/>
      <c r="DDI43" s="308"/>
      <c r="DDJ43" s="308"/>
      <c r="DDK43" s="308"/>
      <c r="DDL43" s="308"/>
      <c r="DDM43" s="308"/>
      <c r="DDN43" s="308"/>
      <c r="DDO43" s="308"/>
      <c r="DDP43" s="308"/>
      <c r="DDQ43" s="308"/>
      <c r="DDR43" s="308"/>
      <c r="DDS43" s="308"/>
      <c r="DDT43" s="308"/>
      <c r="DDU43" s="308"/>
      <c r="DDV43" s="308"/>
      <c r="DDW43" s="308"/>
      <c r="DDX43" s="308"/>
      <c r="DDY43" s="308"/>
      <c r="DDZ43" s="308"/>
      <c r="DEA43" s="308"/>
      <c r="DEB43" s="308"/>
      <c r="DEC43" s="308"/>
      <c r="DED43" s="308"/>
      <c r="DEE43" s="308"/>
      <c r="DEF43" s="308"/>
      <c r="DEG43" s="308"/>
      <c r="DEH43" s="308"/>
      <c r="DEI43" s="308"/>
      <c r="DEJ43" s="308"/>
      <c r="DEK43" s="308"/>
      <c r="DEL43" s="308"/>
      <c r="DEM43" s="308"/>
      <c r="DEN43" s="308"/>
      <c r="DEO43" s="308"/>
      <c r="DEP43" s="308"/>
      <c r="DEQ43" s="308"/>
      <c r="DER43" s="308"/>
      <c r="DES43" s="308"/>
      <c r="DET43" s="308"/>
      <c r="DEU43" s="308"/>
      <c r="DEV43" s="308"/>
      <c r="DEW43" s="308"/>
      <c r="DEX43" s="308"/>
      <c r="DEY43" s="308"/>
      <c r="DEZ43" s="308"/>
      <c r="DFA43" s="308"/>
      <c r="DFB43" s="308"/>
      <c r="DFC43" s="308"/>
      <c r="DFD43" s="308"/>
      <c r="DFE43" s="308"/>
      <c r="DFF43" s="308"/>
      <c r="DFG43" s="308"/>
      <c r="DFH43" s="308"/>
      <c r="DFI43" s="308"/>
      <c r="DFJ43" s="308"/>
      <c r="DFK43" s="308"/>
      <c r="DFL43" s="308"/>
      <c r="DFM43" s="308"/>
      <c r="DFN43" s="308"/>
      <c r="DFO43" s="308"/>
      <c r="DFP43" s="308"/>
      <c r="DFQ43" s="308"/>
      <c r="DFR43" s="308"/>
      <c r="DFS43" s="308"/>
      <c r="DFT43" s="308"/>
      <c r="DFU43" s="308"/>
      <c r="DFV43" s="308"/>
      <c r="DFW43" s="308"/>
      <c r="DFX43" s="308"/>
      <c r="DFY43" s="308"/>
      <c r="DFZ43" s="308"/>
      <c r="DGA43" s="308"/>
      <c r="DGB43" s="308"/>
      <c r="DGC43" s="308"/>
      <c r="DGD43" s="308"/>
      <c r="DGE43" s="308"/>
      <c r="DGF43" s="308"/>
      <c r="DGG43" s="308"/>
      <c r="DGH43" s="308"/>
      <c r="DGI43" s="308"/>
      <c r="DGJ43" s="308"/>
      <c r="DGK43" s="308"/>
      <c r="DGL43" s="308"/>
      <c r="DGM43" s="308"/>
      <c r="DGN43" s="308"/>
      <c r="DGO43" s="308"/>
      <c r="DGP43" s="308"/>
      <c r="DGQ43" s="308"/>
      <c r="DGR43" s="308"/>
      <c r="DGS43" s="308"/>
      <c r="DGT43" s="308"/>
      <c r="DGU43" s="308"/>
      <c r="DGV43" s="308"/>
      <c r="DGW43" s="308"/>
      <c r="DGX43" s="308"/>
      <c r="DGY43" s="308"/>
      <c r="DGZ43" s="308"/>
      <c r="DHA43" s="308"/>
      <c r="DHB43" s="308"/>
      <c r="DHC43" s="308"/>
      <c r="DHD43" s="308"/>
      <c r="DHE43" s="308"/>
      <c r="DHF43" s="308"/>
      <c r="DHG43" s="308"/>
      <c r="DHH43" s="308"/>
      <c r="DHI43" s="308"/>
      <c r="DHJ43" s="308"/>
      <c r="DHK43" s="308"/>
      <c r="DHL43" s="308"/>
      <c r="DHM43" s="308"/>
      <c r="DHN43" s="308"/>
      <c r="DHO43" s="308"/>
      <c r="DHP43" s="308"/>
      <c r="DHQ43" s="308"/>
      <c r="DHR43" s="308"/>
      <c r="DHS43" s="308"/>
      <c r="DHT43" s="308"/>
      <c r="DHU43" s="308"/>
      <c r="DHV43" s="308"/>
      <c r="DHW43" s="308"/>
      <c r="DHX43" s="308"/>
      <c r="DHY43" s="308"/>
      <c r="DHZ43" s="308"/>
      <c r="DIA43" s="308"/>
      <c r="DIB43" s="308"/>
      <c r="DIC43" s="308"/>
      <c r="DID43" s="308"/>
      <c r="DIE43" s="308"/>
      <c r="DIF43" s="308"/>
      <c r="DIG43" s="308"/>
      <c r="DIH43" s="308"/>
      <c r="DII43" s="308"/>
      <c r="DIJ43" s="308"/>
      <c r="DIK43" s="308"/>
      <c r="DIL43" s="308"/>
      <c r="DIM43" s="308"/>
      <c r="DIN43" s="308"/>
      <c r="DIO43" s="308"/>
      <c r="DIP43" s="308"/>
      <c r="DIQ43" s="308"/>
      <c r="DIR43" s="308"/>
      <c r="DIS43" s="308"/>
      <c r="DIT43" s="308"/>
      <c r="DIU43" s="308"/>
      <c r="DIV43" s="308"/>
      <c r="DIW43" s="308"/>
      <c r="DIX43" s="308"/>
      <c r="DIY43" s="308"/>
      <c r="DIZ43" s="308"/>
      <c r="DJA43" s="308"/>
      <c r="DJB43" s="308"/>
      <c r="DJC43" s="308"/>
      <c r="DJD43" s="308"/>
      <c r="DJE43" s="308"/>
      <c r="DJF43" s="308"/>
      <c r="DJG43" s="308"/>
      <c r="DJH43" s="308"/>
      <c r="DJI43" s="308"/>
      <c r="DJJ43" s="308"/>
      <c r="DJK43" s="308"/>
      <c r="DJL43" s="308"/>
      <c r="DJM43" s="308"/>
      <c r="DJN43" s="308"/>
      <c r="DJO43" s="308"/>
      <c r="DJP43" s="308"/>
      <c r="DJQ43" s="308"/>
      <c r="DJR43" s="308"/>
      <c r="DJS43" s="308"/>
      <c r="DJT43" s="308"/>
      <c r="DJU43" s="308"/>
      <c r="DJV43" s="308"/>
      <c r="DJW43" s="308"/>
      <c r="DJX43" s="308"/>
      <c r="DJY43" s="308"/>
      <c r="DJZ43" s="308"/>
      <c r="DKA43" s="308"/>
      <c r="DKB43" s="308"/>
      <c r="DKC43" s="308"/>
      <c r="DKD43" s="308"/>
      <c r="DKE43" s="308"/>
      <c r="DKF43" s="308"/>
      <c r="DKG43" s="308"/>
      <c r="DKH43" s="308"/>
      <c r="DKI43" s="308"/>
      <c r="DKJ43" s="308"/>
      <c r="DKK43" s="308"/>
      <c r="DKL43" s="308"/>
      <c r="DKM43" s="308"/>
      <c r="DKN43" s="308"/>
      <c r="DKO43" s="308"/>
      <c r="DKP43" s="308"/>
      <c r="DKQ43" s="308"/>
      <c r="DKR43" s="308"/>
      <c r="DKS43" s="308"/>
      <c r="DKT43" s="308"/>
      <c r="DKU43" s="308"/>
      <c r="DKV43" s="308"/>
      <c r="DKW43" s="308"/>
      <c r="DKX43" s="308"/>
      <c r="DKY43" s="308"/>
      <c r="DKZ43" s="308"/>
      <c r="DLA43" s="308"/>
      <c r="DLB43" s="308"/>
      <c r="DLC43" s="308"/>
      <c r="DLD43" s="308"/>
      <c r="DLE43" s="308"/>
      <c r="DLF43" s="308"/>
      <c r="DLG43" s="308"/>
      <c r="DLH43" s="308"/>
      <c r="DLI43" s="308"/>
      <c r="DLJ43" s="308"/>
      <c r="DLK43" s="308"/>
      <c r="DLL43" s="308"/>
      <c r="DLM43" s="308"/>
      <c r="DLN43" s="308"/>
      <c r="DLO43" s="308"/>
      <c r="DLP43" s="308"/>
      <c r="DLQ43" s="308"/>
      <c r="DLR43" s="308"/>
      <c r="DLS43" s="308"/>
      <c r="DLT43" s="308"/>
      <c r="DLU43" s="308"/>
      <c r="DLV43" s="308"/>
      <c r="DLW43" s="308"/>
      <c r="DLX43" s="308"/>
      <c r="DLY43" s="308"/>
      <c r="DLZ43" s="308"/>
      <c r="DMA43" s="308"/>
      <c r="DMB43" s="308"/>
      <c r="DMC43" s="308"/>
      <c r="DMD43" s="308"/>
      <c r="DME43" s="308"/>
      <c r="DMF43" s="308"/>
      <c r="DMG43" s="308"/>
      <c r="DMH43" s="308"/>
      <c r="DMI43" s="308"/>
      <c r="DMJ43" s="308"/>
      <c r="DMK43" s="308"/>
      <c r="DML43" s="308"/>
      <c r="DMM43" s="308"/>
      <c r="DMN43" s="308"/>
      <c r="DMO43" s="308"/>
      <c r="DMP43" s="308"/>
      <c r="DMQ43" s="308"/>
      <c r="DMR43" s="308"/>
      <c r="DMS43" s="308"/>
      <c r="DMT43" s="308"/>
      <c r="DMU43" s="308"/>
      <c r="DMV43" s="308"/>
      <c r="DMW43" s="308"/>
      <c r="DMX43" s="308"/>
      <c r="DMY43" s="308"/>
      <c r="DMZ43" s="308"/>
      <c r="DNA43" s="308"/>
      <c r="DNB43" s="308"/>
      <c r="DNC43" s="308"/>
      <c r="DND43" s="308"/>
      <c r="DNE43" s="308"/>
      <c r="DNF43" s="308"/>
      <c r="DNG43" s="308"/>
      <c r="DNH43" s="308"/>
      <c r="DNI43" s="308"/>
      <c r="DNJ43" s="308"/>
      <c r="DNK43" s="308"/>
      <c r="DNL43" s="308"/>
      <c r="DNM43" s="308"/>
      <c r="DNN43" s="308"/>
      <c r="DNO43" s="308"/>
      <c r="DNP43" s="308"/>
      <c r="DNQ43" s="308"/>
      <c r="DNR43" s="308"/>
      <c r="DNS43" s="308"/>
      <c r="DNT43" s="308"/>
      <c r="DNU43" s="308"/>
      <c r="DNV43" s="308"/>
      <c r="DNW43" s="308"/>
      <c r="DNX43" s="308"/>
      <c r="DNY43" s="308"/>
      <c r="DNZ43" s="308"/>
      <c r="DOA43" s="308"/>
      <c r="DOB43" s="308"/>
      <c r="DOC43" s="308"/>
      <c r="DOD43" s="308"/>
      <c r="DOE43" s="308"/>
      <c r="DOF43" s="308"/>
      <c r="DOG43" s="308"/>
      <c r="DOH43" s="308"/>
      <c r="DOI43" s="308"/>
      <c r="DOJ43" s="308"/>
      <c r="DOK43" s="308"/>
      <c r="DOL43" s="308"/>
      <c r="DOM43" s="308"/>
      <c r="DON43" s="308"/>
      <c r="DOO43" s="308"/>
      <c r="DOP43" s="308"/>
      <c r="DOQ43" s="308"/>
      <c r="DOR43" s="308"/>
      <c r="DOS43" s="308"/>
      <c r="DOT43" s="308"/>
      <c r="DOU43" s="308"/>
      <c r="DOV43" s="308"/>
      <c r="DOW43" s="308"/>
      <c r="DOX43" s="308"/>
      <c r="DOY43" s="308"/>
      <c r="DOZ43" s="308"/>
      <c r="DPA43" s="308"/>
      <c r="DPB43" s="308"/>
      <c r="DPC43" s="308"/>
      <c r="DPD43" s="308"/>
      <c r="DPE43" s="308"/>
      <c r="DPF43" s="308"/>
      <c r="DPG43" s="308"/>
      <c r="DPH43" s="308"/>
      <c r="DPI43" s="308"/>
      <c r="DPJ43" s="308"/>
      <c r="DPK43" s="308"/>
      <c r="DPL43" s="308"/>
      <c r="DPM43" s="308"/>
      <c r="DPN43" s="308"/>
      <c r="DPO43" s="308"/>
      <c r="DPP43" s="308"/>
      <c r="DPQ43" s="308"/>
      <c r="DPR43" s="308"/>
      <c r="DPS43" s="308"/>
      <c r="DPT43" s="308"/>
      <c r="DPU43" s="308"/>
      <c r="DPV43" s="308"/>
      <c r="DPW43" s="308"/>
      <c r="DPX43" s="308"/>
      <c r="DPY43" s="308"/>
      <c r="DPZ43" s="308"/>
      <c r="DQA43" s="308"/>
      <c r="DQB43" s="308"/>
      <c r="DQC43" s="308"/>
      <c r="DQD43" s="308"/>
      <c r="DQE43" s="308"/>
      <c r="DQF43" s="308"/>
      <c r="DQG43" s="308"/>
      <c r="DQH43" s="308"/>
      <c r="DQI43" s="308"/>
      <c r="DQJ43" s="308"/>
      <c r="DQK43" s="308"/>
      <c r="DQL43" s="308"/>
      <c r="DQM43" s="308"/>
      <c r="DQN43" s="308"/>
      <c r="DQO43" s="308"/>
      <c r="DQP43" s="308"/>
      <c r="DQQ43" s="308"/>
      <c r="DQR43" s="308"/>
      <c r="DQS43" s="308"/>
      <c r="DQT43" s="308"/>
      <c r="DQU43" s="308"/>
      <c r="DQV43" s="308"/>
      <c r="DQW43" s="308"/>
      <c r="DQX43" s="308"/>
      <c r="DQY43" s="308"/>
      <c r="DQZ43" s="308"/>
      <c r="DRA43" s="308"/>
      <c r="DRB43" s="308"/>
      <c r="DRC43" s="308"/>
      <c r="DRD43" s="308"/>
      <c r="DRE43" s="308"/>
      <c r="DRF43" s="308"/>
      <c r="DRG43" s="308"/>
      <c r="DRH43" s="308"/>
      <c r="DRI43" s="308"/>
      <c r="DRJ43" s="308"/>
      <c r="DRK43" s="308"/>
      <c r="DRL43" s="308"/>
      <c r="DRM43" s="308"/>
      <c r="DRN43" s="308"/>
      <c r="DRO43" s="308"/>
      <c r="DRP43" s="308"/>
      <c r="DRQ43" s="308"/>
      <c r="DRR43" s="308"/>
      <c r="DRS43" s="308"/>
      <c r="DRT43" s="308"/>
      <c r="DRU43" s="308"/>
      <c r="DRV43" s="308"/>
      <c r="DRW43" s="308"/>
      <c r="DRX43" s="308"/>
      <c r="DRY43" s="308"/>
      <c r="DRZ43" s="308"/>
      <c r="DSA43" s="308"/>
      <c r="DSB43" s="308"/>
      <c r="DSC43" s="308"/>
      <c r="DSD43" s="308"/>
      <c r="DSE43" s="308"/>
      <c r="DSF43" s="308"/>
      <c r="DSG43" s="308"/>
      <c r="DSH43" s="308"/>
      <c r="DSI43" s="308"/>
      <c r="DSJ43" s="308"/>
      <c r="DSK43" s="308"/>
      <c r="DSL43" s="308"/>
      <c r="DSM43" s="308"/>
      <c r="DSN43" s="308"/>
      <c r="DSO43" s="308"/>
      <c r="DSP43" s="308"/>
      <c r="DSQ43" s="308"/>
      <c r="DSR43" s="308"/>
      <c r="DSS43" s="308"/>
      <c r="DST43" s="308"/>
      <c r="DSU43" s="308"/>
      <c r="DSV43" s="308"/>
      <c r="DSW43" s="308"/>
      <c r="DSX43" s="308"/>
      <c r="DSY43" s="308"/>
      <c r="DSZ43" s="308"/>
      <c r="DTA43" s="308"/>
      <c r="DTB43" s="308"/>
      <c r="DTC43" s="308"/>
      <c r="DTD43" s="308"/>
      <c r="DTE43" s="308"/>
      <c r="DTF43" s="308"/>
      <c r="DTG43" s="308"/>
      <c r="DTH43" s="308"/>
      <c r="DTI43" s="308"/>
      <c r="DTJ43" s="308"/>
      <c r="DTK43" s="308"/>
      <c r="DTL43" s="308"/>
      <c r="DTM43" s="308"/>
      <c r="DTN43" s="308"/>
      <c r="DTO43" s="308"/>
      <c r="DTP43" s="308"/>
      <c r="DTQ43" s="308"/>
      <c r="DTR43" s="308"/>
      <c r="DTS43" s="308"/>
      <c r="DTT43" s="308"/>
      <c r="DTU43" s="308"/>
      <c r="DTV43" s="308"/>
      <c r="DTW43" s="308"/>
      <c r="DTX43" s="308"/>
      <c r="DTY43" s="308"/>
      <c r="DTZ43" s="308"/>
      <c r="DUA43" s="308"/>
      <c r="DUB43" s="308"/>
      <c r="DUC43" s="308"/>
      <c r="DUD43" s="308"/>
      <c r="DUE43" s="308"/>
      <c r="DUF43" s="308"/>
      <c r="DUG43" s="308"/>
      <c r="DUH43" s="308"/>
      <c r="DUI43" s="308"/>
      <c r="DUJ43" s="308"/>
      <c r="DUK43" s="308"/>
      <c r="DUL43" s="308"/>
      <c r="DUM43" s="308"/>
      <c r="DUN43" s="308"/>
      <c r="DUO43" s="308"/>
      <c r="DUP43" s="308"/>
      <c r="DUQ43" s="308"/>
      <c r="DUR43" s="308"/>
      <c r="DUS43" s="308"/>
      <c r="DUT43" s="308"/>
      <c r="DUU43" s="308"/>
      <c r="DUV43" s="308"/>
      <c r="DUW43" s="308"/>
      <c r="DUX43" s="308"/>
      <c r="DUY43" s="308"/>
      <c r="DUZ43" s="308"/>
      <c r="DVA43" s="308"/>
      <c r="DVB43" s="308"/>
      <c r="DVC43" s="308"/>
      <c r="DVD43" s="308"/>
      <c r="DVE43" s="308"/>
      <c r="DVF43" s="308"/>
      <c r="DVG43" s="308"/>
      <c r="DVH43" s="308"/>
      <c r="DVI43" s="308"/>
      <c r="DVJ43" s="308"/>
      <c r="DVK43" s="308"/>
      <c r="DVL43" s="308"/>
      <c r="DVM43" s="308"/>
      <c r="DVN43" s="308"/>
      <c r="DVO43" s="308"/>
      <c r="DVP43" s="308"/>
      <c r="DVQ43" s="308"/>
      <c r="DVR43" s="308"/>
      <c r="DVS43" s="308"/>
      <c r="DVT43" s="308"/>
      <c r="DVU43" s="308"/>
      <c r="DVV43" s="308"/>
      <c r="DVW43" s="308"/>
      <c r="DVX43" s="308"/>
      <c r="DVY43" s="308"/>
      <c r="DVZ43" s="308"/>
      <c r="DWA43" s="308"/>
      <c r="DWB43" s="308"/>
      <c r="DWC43" s="308"/>
      <c r="DWD43" s="308"/>
      <c r="DWE43" s="308"/>
      <c r="DWF43" s="308"/>
      <c r="DWG43" s="308"/>
      <c r="DWH43" s="308"/>
      <c r="DWI43" s="308"/>
      <c r="DWJ43" s="308"/>
      <c r="DWK43" s="308"/>
      <c r="DWL43" s="308"/>
      <c r="DWM43" s="308"/>
      <c r="DWN43" s="308"/>
      <c r="DWO43" s="308"/>
      <c r="DWP43" s="308"/>
      <c r="DWQ43" s="308"/>
      <c r="DWR43" s="308"/>
      <c r="DWS43" s="308"/>
      <c r="DWT43" s="308"/>
      <c r="DWU43" s="308"/>
      <c r="DWV43" s="308"/>
      <c r="DWW43" s="308"/>
      <c r="DWX43" s="308"/>
      <c r="DWY43" s="308"/>
      <c r="DWZ43" s="308"/>
      <c r="DXA43" s="308"/>
      <c r="DXB43" s="308"/>
      <c r="DXC43" s="308"/>
      <c r="DXD43" s="308"/>
      <c r="DXE43" s="308"/>
      <c r="DXF43" s="308"/>
      <c r="DXG43" s="308"/>
      <c r="DXH43" s="308"/>
      <c r="DXI43" s="308"/>
      <c r="DXJ43" s="308"/>
      <c r="DXK43" s="308"/>
      <c r="DXL43" s="308"/>
      <c r="DXM43" s="308"/>
      <c r="DXN43" s="308"/>
      <c r="DXO43" s="308"/>
      <c r="DXP43" s="308"/>
      <c r="DXQ43" s="308"/>
      <c r="DXR43" s="308"/>
      <c r="DXS43" s="308"/>
      <c r="DXT43" s="308"/>
      <c r="DXU43" s="308"/>
      <c r="DXV43" s="308"/>
      <c r="DXW43" s="308"/>
      <c r="DXX43" s="308"/>
      <c r="DXY43" s="308"/>
      <c r="DXZ43" s="308"/>
      <c r="DYA43" s="308"/>
      <c r="DYB43" s="308"/>
      <c r="DYC43" s="308"/>
      <c r="DYD43" s="308"/>
      <c r="DYE43" s="308"/>
      <c r="DYF43" s="308"/>
      <c r="DYG43" s="308"/>
      <c r="DYH43" s="308"/>
      <c r="DYI43" s="308"/>
      <c r="DYJ43" s="308"/>
      <c r="DYK43" s="308"/>
      <c r="DYL43" s="308"/>
      <c r="DYM43" s="308"/>
      <c r="DYN43" s="308"/>
      <c r="DYO43" s="308"/>
      <c r="DYP43" s="308"/>
      <c r="DYQ43" s="308"/>
      <c r="DYR43" s="308"/>
      <c r="DYS43" s="308"/>
      <c r="DYT43" s="308"/>
      <c r="DYU43" s="308"/>
      <c r="DYV43" s="308"/>
      <c r="DYW43" s="308"/>
      <c r="DYX43" s="308"/>
      <c r="DYY43" s="308"/>
      <c r="DYZ43" s="308"/>
      <c r="DZA43" s="308"/>
      <c r="DZB43" s="308"/>
      <c r="DZC43" s="308"/>
      <c r="DZD43" s="308"/>
      <c r="DZE43" s="308"/>
      <c r="DZF43" s="308"/>
      <c r="DZG43" s="308"/>
      <c r="DZH43" s="308"/>
      <c r="DZI43" s="308"/>
      <c r="DZJ43" s="308"/>
      <c r="DZK43" s="308"/>
      <c r="DZL43" s="308"/>
      <c r="DZM43" s="308"/>
      <c r="DZN43" s="308"/>
      <c r="DZO43" s="308"/>
      <c r="DZP43" s="308"/>
      <c r="DZQ43" s="308"/>
      <c r="DZR43" s="308"/>
      <c r="DZS43" s="308"/>
      <c r="DZT43" s="308"/>
      <c r="DZU43" s="308"/>
      <c r="DZV43" s="308"/>
      <c r="DZW43" s="308"/>
      <c r="DZX43" s="308"/>
      <c r="DZY43" s="308"/>
      <c r="DZZ43" s="308"/>
      <c r="EAA43" s="308"/>
      <c r="EAB43" s="308"/>
      <c r="EAC43" s="308"/>
      <c r="EAD43" s="308"/>
      <c r="EAE43" s="308"/>
      <c r="EAF43" s="308"/>
      <c r="EAG43" s="308"/>
      <c r="EAH43" s="308"/>
      <c r="EAI43" s="308"/>
      <c r="EAJ43" s="308"/>
      <c r="EAK43" s="308"/>
      <c r="EAL43" s="308"/>
      <c r="EAM43" s="308"/>
      <c r="EAN43" s="308"/>
      <c r="EAO43" s="308"/>
      <c r="EAP43" s="308"/>
      <c r="EAQ43" s="308"/>
      <c r="EAR43" s="308"/>
      <c r="EAS43" s="308"/>
      <c r="EAT43" s="308"/>
      <c r="EAU43" s="308"/>
      <c r="EAV43" s="308"/>
      <c r="EAW43" s="308"/>
      <c r="EAX43" s="308"/>
      <c r="EAY43" s="308"/>
      <c r="EAZ43" s="308"/>
      <c r="EBA43" s="308"/>
      <c r="EBB43" s="308"/>
      <c r="EBC43" s="308"/>
      <c r="EBD43" s="308"/>
      <c r="EBE43" s="308"/>
      <c r="EBF43" s="308"/>
      <c r="EBG43" s="308"/>
      <c r="EBH43" s="308"/>
      <c r="EBI43" s="308"/>
      <c r="EBJ43" s="308"/>
      <c r="EBK43" s="308"/>
      <c r="EBL43" s="308"/>
      <c r="EBM43" s="308"/>
      <c r="EBN43" s="308"/>
      <c r="EBO43" s="308"/>
      <c r="EBP43" s="308"/>
      <c r="EBQ43" s="308"/>
      <c r="EBR43" s="308"/>
      <c r="EBS43" s="308"/>
      <c r="EBT43" s="308"/>
      <c r="EBU43" s="308"/>
      <c r="EBV43" s="308"/>
      <c r="EBW43" s="308"/>
      <c r="EBX43" s="308"/>
      <c r="EBY43" s="308"/>
      <c r="EBZ43" s="308"/>
      <c r="ECA43" s="308"/>
      <c r="ECB43" s="308"/>
      <c r="ECC43" s="308"/>
      <c r="ECD43" s="308"/>
      <c r="ECE43" s="308"/>
      <c r="ECF43" s="308"/>
      <c r="ECG43" s="308"/>
      <c r="ECH43" s="308"/>
      <c r="ECI43" s="308"/>
      <c r="ECJ43" s="308"/>
      <c r="ECK43" s="308"/>
      <c r="ECL43" s="308"/>
      <c r="ECM43" s="308"/>
      <c r="ECN43" s="308"/>
      <c r="ECO43" s="308"/>
      <c r="ECP43" s="308"/>
      <c r="ECQ43" s="308"/>
      <c r="ECR43" s="308"/>
      <c r="ECS43" s="308"/>
      <c r="ECT43" s="308"/>
      <c r="ECU43" s="308"/>
      <c r="ECV43" s="308"/>
      <c r="ECW43" s="308"/>
      <c r="ECX43" s="308"/>
      <c r="ECY43" s="308"/>
      <c r="ECZ43" s="308"/>
      <c r="EDA43" s="308"/>
      <c r="EDB43" s="308"/>
      <c r="EDC43" s="308"/>
      <c r="EDD43" s="308"/>
      <c r="EDE43" s="308"/>
      <c r="EDF43" s="308"/>
      <c r="EDG43" s="308"/>
      <c r="EDH43" s="308"/>
      <c r="EDI43" s="308"/>
      <c r="EDJ43" s="308"/>
      <c r="EDK43" s="308"/>
      <c r="EDL43" s="308"/>
      <c r="EDM43" s="308"/>
      <c r="EDN43" s="308"/>
      <c r="EDO43" s="308"/>
      <c r="EDP43" s="308"/>
      <c r="EDQ43" s="308"/>
      <c r="EDR43" s="308"/>
      <c r="EDS43" s="308"/>
      <c r="EDT43" s="308"/>
      <c r="EDU43" s="308"/>
      <c r="EDV43" s="308"/>
      <c r="EDW43" s="308"/>
      <c r="EDX43" s="308"/>
      <c r="EDY43" s="308"/>
      <c r="EDZ43" s="308"/>
      <c r="EEA43" s="308"/>
      <c r="EEB43" s="308"/>
      <c r="EEC43" s="308"/>
      <c r="EED43" s="308"/>
      <c r="EEE43" s="308"/>
      <c r="EEF43" s="308"/>
      <c r="EEG43" s="308"/>
      <c r="EEH43" s="308"/>
      <c r="EEI43" s="308"/>
      <c r="EEJ43" s="308"/>
      <c r="EEK43" s="308"/>
      <c r="EEL43" s="308"/>
      <c r="EEM43" s="308"/>
      <c r="EEN43" s="308"/>
      <c r="EEO43" s="308"/>
      <c r="EEP43" s="308"/>
      <c r="EEQ43" s="308"/>
      <c r="EER43" s="308"/>
      <c r="EES43" s="308"/>
      <c r="EET43" s="308"/>
      <c r="EEU43" s="308"/>
      <c r="EEV43" s="308"/>
      <c r="EEW43" s="308"/>
      <c r="EEX43" s="308"/>
      <c r="EEY43" s="308"/>
      <c r="EEZ43" s="308"/>
      <c r="EFA43" s="308"/>
      <c r="EFB43" s="308"/>
      <c r="EFC43" s="308"/>
      <c r="EFD43" s="308"/>
      <c r="EFE43" s="308"/>
      <c r="EFF43" s="308"/>
      <c r="EFG43" s="308"/>
      <c r="EFH43" s="308"/>
      <c r="EFI43" s="308"/>
      <c r="EFJ43" s="308"/>
      <c r="EFK43" s="308"/>
      <c r="EFL43" s="308"/>
      <c r="EFM43" s="308"/>
      <c r="EFN43" s="308"/>
      <c r="EFO43" s="308"/>
      <c r="EFP43" s="308"/>
      <c r="EFQ43" s="308"/>
      <c r="EFR43" s="308"/>
      <c r="EFS43" s="308"/>
      <c r="EFT43" s="308"/>
      <c r="EFU43" s="308"/>
      <c r="EFV43" s="308"/>
      <c r="EFW43" s="308"/>
      <c r="EFX43" s="308"/>
      <c r="EFY43" s="308"/>
      <c r="EFZ43" s="308"/>
      <c r="EGA43" s="308"/>
      <c r="EGB43" s="308"/>
      <c r="EGC43" s="308"/>
      <c r="EGD43" s="308"/>
      <c r="EGE43" s="308"/>
      <c r="EGF43" s="308"/>
      <c r="EGG43" s="308"/>
      <c r="EGH43" s="308"/>
      <c r="EGI43" s="308"/>
      <c r="EGJ43" s="308"/>
      <c r="EGK43" s="308"/>
      <c r="EGL43" s="308"/>
      <c r="EGM43" s="308"/>
      <c r="EGN43" s="308"/>
      <c r="EGO43" s="308"/>
      <c r="EGP43" s="308"/>
      <c r="EGQ43" s="308"/>
      <c r="EGR43" s="308"/>
      <c r="EGS43" s="308"/>
      <c r="EGT43" s="308"/>
      <c r="EGU43" s="308"/>
      <c r="EGV43" s="308"/>
      <c r="EGW43" s="308"/>
      <c r="EGX43" s="308"/>
      <c r="EGY43" s="308"/>
      <c r="EGZ43" s="308"/>
      <c r="EHA43" s="308"/>
      <c r="EHB43" s="308"/>
      <c r="EHC43" s="308"/>
      <c r="EHD43" s="308"/>
      <c r="EHE43" s="308"/>
      <c r="EHF43" s="308"/>
      <c r="EHG43" s="308"/>
      <c r="EHH43" s="308"/>
      <c r="EHI43" s="308"/>
      <c r="EHJ43" s="308"/>
      <c r="EHK43" s="308"/>
      <c r="EHL43" s="308"/>
      <c r="EHM43" s="308"/>
      <c r="EHN43" s="308"/>
      <c r="EHO43" s="308"/>
      <c r="EHP43" s="308"/>
      <c r="EHQ43" s="308"/>
      <c r="EHR43" s="308"/>
      <c r="EHS43" s="308"/>
      <c r="EHT43" s="308"/>
      <c r="EHU43" s="308"/>
      <c r="EHV43" s="308"/>
      <c r="EHW43" s="308"/>
      <c r="EHX43" s="308"/>
      <c r="EHY43" s="308"/>
      <c r="EHZ43" s="308"/>
      <c r="EIA43" s="308"/>
      <c r="EIB43" s="308"/>
      <c r="EIC43" s="308"/>
      <c r="EID43" s="308"/>
      <c r="EIE43" s="308"/>
      <c r="EIF43" s="308"/>
      <c r="EIG43" s="308"/>
      <c r="EIH43" s="308"/>
      <c r="EII43" s="308"/>
      <c r="EIJ43" s="308"/>
      <c r="EIK43" s="308"/>
      <c r="EIL43" s="308"/>
      <c r="EIM43" s="308"/>
      <c r="EIN43" s="308"/>
      <c r="EIO43" s="308"/>
      <c r="EIP43" s="308"/>
      <c r="EIQ43" s="308"/>
      <c r="EIR43" s="308"/>
      <c r="EIS43" s="308"/>
      <c r="EIT43" s="308"/>
      <c r="EIU43" s="308"/>
      <c r="EIV43" s="308"/>
      <c r="EIW43" s="308"/>
      <c r="EIX43" s="308"/>
      <c r="EIY43" s="308"/>
      <c r="EIZ43" s="308"/>
      <c r="EJA43" s="308"/>
      <c r="EJB43" s="308"/>
      <c r="EJC43" s="308"/>
      <c r="EJD43" s="308"/>
      <c r="EJE43" s="308"/>
      <c r="EJF43" s="308"/>
      <c r="EJG43" s="308"/>
      <c r="EJH43" s="308"/>
      <c r="EJI43" s="308"/>
      <c r="EJJ43" s="308"/>
      <c r="EJK43" s="308"/>
      <c r="EJL43" s="308"/>
      <c r="EJM43" s="308"/>
      <c r="EJN43" s="308"/>
      <c r="EJO43" s="308"/>
      <c r="EJP43" s="308"/>
      <c r="EJQ43" s="308"/>
      <c r="EJR43" s="308"/>
      <c r="EJS43" s="308"/>
      <c r="EJT43" s="308"/>
      <c r="EJU43" s="308"/>
      <c r="EJV43" s="308"/>
      <c r="EJW43" s="308"/>
      <c r="EJX43" s="308"/>
      <c r="EJY43" s="308"/>
      <c r="EJZ43" s="308"/>
      <c r="EKA43" s="308"/>
      <c r="EKB43" s="308"/>
      <c r="EKC43" s="308"/>
      <c r="EKD43" s="308"/>
      <c r="EKE43" s="308"/>
      <c r="EKF43" s="308"/>
      <c r="EKG43" s="308"/>
      <c r="EKH43" s="308"/>
      <c r="EKI43" s="308"/>
      <c r="EKJ43" s="308"/>
      <c r="EKK43" s="308"/>
      <c r="EKL43" s="308"/>
      <c r="EKM43" s="308"/>
      <c r="EKN43" s="308"/>
      <c r="EKO43" s="308"/>
      <c r="EKP43" s="308"/>
      <c r="EKQ43" s="308"/>
      <c r="EKR43" s="308"/>
      <c r="EKS43" s="308"/>
      <c r="EKT43" s="308"/>
      <c r="EKU43" s="308"/>
      <c r="EKV43" s="308"/>
      <c r="EKW43" s="308"/>
      <c r="EKX43" s="308"/>
      <c r="EKY43" s="308"/>
      <c r="EKZ43" s="308"/>
      <c r="ELA43" s="308"/>
      <c r="ELB43" s="308"/>
      <c r="ELC43" s="308"/>
      <c r="ELD43" s="308"/>
      <c r="ELE43" s="308"/>
      <c r="ELF43" s="308"/>
      <c r="ELG43" s="308"/>
      <c r="ELH43" s="308"/>
      <c r="ELI43" s="308"/>
      <c r="ELJ43" s="308"/>
      <c r="ELK43" s="308"/>
      <c r="ELL43" s="308"/>
      <c r="ELM43" s="308"/>
      <c r="ELN43" s="308"/>
      <c r="ELO43" s="308"/>
      <c r="ELP43" s="308"/>
      <c r="ELQ43" s="308"/>
      <c r="ELR43" s="308"/>
      <c r="ELS43" s="308"/>
      <c r="ELT43" s="308"/>
      <c r="ELU43" s="308"/>
      <c r="ELV43" s="308"/>
      <c r="ELW43" s="308"/>
      <c r="ELX43" s="308"/>
      <c r="ELY43" s="308"/>
      <c r="ELZ43" s="308"/>
      <c r="EMA43" s="308"/>
      <c r="EMB43" s="308"/>
      <c r="EMC43" s="308"/>
      <c r="EMD43" s="308"/>
      <c r="EME43" s="308"/>
      <c r="EMF43" s="308"/>
      <c r="EMG43" s="308"/>
      <c r="EMH43" s="308"/>
      <c r="EMI43" s="308"/>
      <c r="EMJ43" s="308"/>
      <c r="EMK43" s="308"/>
      <c r="EML43" s="308"/>
      <c r="EMM43" s="308"/>
      <c r="EMN43" s="308"/>
      <c r="EMO43" s="308"/>
      <c r="EMP43" s="308"/>
      <c r="EMQ43" s="308"/>
      <c r="EMR43" s="308"/>
      <c r="EMS43" s="308"/>
      <c r="EMT43" s="308"/>
      <c r="EMU43" s="308"/>
      <c r="EMV43" s="308"/>
      <c r="EMW43" s="308"/>
      <c r="EMX43" s="308"/>
      <c r="EMY43" s="308"/>
      <c r="EMZ43" s="308"/>
      <c r="ENA43" s="308"/>
      <c r="ENB43" s="308"/>
      <c r="ENC43" s="308"/>
      <c r="END43" s="308"/>
      <c r="ENE43" s="308"/>
      <c r="ENF43" s="308"/>
      <c r="ENG43" s="308"/>
      <c r="ENH43" s="308"/>
      <c r="ENI43" s="308"/>
      <c r="ENJ43" s="308"/>
      <c r="ENK43" s="308"/>
      <c r="ENL43" s="308"/>
      <c r="ENM43" s="308"/>
      <c r="ENN43" s="308"/>
      <c r="ENO43" s="308"/>
      <c r="ENP43" s="308"/>
      <c r="ENQ43" s="308"/>
      <c r="ENR43" s="308"/>
      <c r="ENS43" s="308"/>
      <c r="ENT43" s="308"/>
      <c r="ENU43" s="308"/>
      <c r="ENV43" s="308"/>
      <c r="ENW43" s="308"/>
      <c r="ENX43" s="308"/>
      <c r="ENY43" s="308"/>
      <c r="ENZ43" s="308"/>
      <c r="EOA43" s="308"/>
      <c r="EOB43" s="308"/>
      <c r="EOC43" s="308"/>
      <c r="EOD43" s="308"/>
      <c r="EOE43" s="308"/>
      <c r="EOF43" s="308"/>
      <c r="EOG43" s="308"/>
      <c r="EOH43" s="308"/>
      <c r="EOI43" s="308"/>
      <c r="EOJ43" s="308"/>
      <c r="EOK43" s="308"/>
      <c r="EOL43" s="308"/>
      <c r="EOM43" s="308"/>
      <c r="EON43" s="308"/>
      <c r="EOO43" s="308"/>
      <c r="EOP43" s="308"/>
      <c r="EOQ43" s="308"/>
      <c r="EOR43" s="308"/>
      <c r="EOS43" s="308"/>
      <c r="EOT43" s="308"/>
      <c r="EOU43" s="308"/>
      <c r="EOV43" s="308"/>
      <c r="EOW43" s="308"/>
      <c r="EOX43" s="308"/>
      <c r="EOY43" s="308"/>
      <c r="EOZ43" s="308"/>
      <c r="EPA43" s="308"/>
      <c r="EPB43" s="308"/>
      <c r="EPC43" s="308"/>
      <c r="EPD43" s="308"/>
      <c r="EPE43" s="308"/>
      <c r="EPF43" s="308"/>
      <c r="EPG43" s="308"/>
      <c r="EPH43" s="308"/>
      <c r="EPI43" s="308"/>
      <c r="EPJ43" s="308"/>
      <c r="EPK43" s="308"/>
      <c r="EPL43" s="308"/>
      <c r="EPM43" s="308"/>
      <c r="EPN43" s="308"/>
      <c r="EPO43" s="308"/>
      <c r="EPP43" s="308"/>
      <c r="EPQ43" s="308"/>
      <c r="EPR43" s="308"/>
      <c r="EPS43" s="308"/>
      <c r="EPT43" s="308"/>
      <c r="EPU43" s="308"/>
      <c r="EPV43" s="308"/>
      <c r="EPW43" s="308"/>
      <c r="EPX43" s="308"/>
      <c r="EPY43" s="308"/>
      <c r="EPZ43" s="308"/>
      <c r="EQA43" s="308"/>
      <c r="EQB43" s="308"/>
      <c r="EQC43" s="308"/>
      <c r="EQD43" s="308"/>
      <c r="EQE43" s="308"/>
      <c r="EQF43" s="308"/>
      <c r="EQG43" s="308"/>
      <c r="EQH43" s="308"/>
      <c r="EQI43" s="308"/>
      <c r="EQJ43" s="308"/>
      <c r="EQK43" s="308"/>
      <c r="EQL43" s="308"/>
      <c r="EQM43" s="308"/>
      <c r="EQN43" s="308"/>
      <c r="EQO43" s="308"/>
      <c r="EQP43" s="308"/>
      <c r="EQQ43" s="308"/>
      <c r="EQR43" s="308"/>
      <c r="EQS43" s="308"/>
      <c r="EQT43" s="308"/>
      <c r="EQU43" s="308"/>
      <c r="EQV43" s="308"/>
      <c r="EQW43" s="308"/>
      <c r="EQX43" s="308"/>
      <c r="EQY43" s="308"/>
      <c r="EQZ43" s="308"/>
      <c r="ERA43" s="308"/>
      <c r="ERB43" s="308"/>
      <c r="ERC43" s="308"/>
      <c r="ERD43" s="308"/>
      <c r="ERE43" s="308"/>
      <c r="ERF43" s="308"/>
      <c r="ERG43" s="308"/>
      <c r="ERH43" s="308"/>
      <c r="ERI43" s="308"/>
      <c r="ERJ43" s="308"/>
      <c r="ERK43" s="308"/>
      <c r="ERL43" s="308"/>
      <c r="ERM43" s="308"/>
      <c r="ERN43" s="308"/>
      <c r="ERO43" s="308"/>
      <c r="ERP43" s="308"/>
      <c r="ERQ43" s="308"/>
      <c r="ERR43" s="308"/>
      <c r="ERS43" s="308"/>
      <c r="ERT43" s="308"/>
      <c r="ERU43" s="308"/>
      <c r="ERV43" s="308"/>
      <c r="ERW43" s="308"/>
      <c r="ERX43" s="308"/>
      <c r="ERY43" s="308"/>
      <c r="ERZ43" s="308"/>
      <c r="ESA43" s="308"/>
      <c r="ESB43" s="308"/>
      <c r="ESC43" s="308"/>
      <c r="ESD43" s="308"/>
      <c r="ESE43" s="308"/>
      <c r="ESF43" s="308"/>
      <c r="ESG43" s="308"/>
      <c r="ESH43" s="308"/>
      <c r="ESI43" s="308"/>
      <c r="ESJ43" s="308"/>
      <c r="ESK43" s="308"/>
      <c r="ESL43" s="308"/>
      <c r="ESM43" s="308"/>
      <c r="ESN43" s="308"/>
      <c r="ESO43" s="308"/>
      <c r="ESP43" s="308"/>
      <c r="ESQ43" s="308"/>
      <c r="ESR43" s="308"/>
      <c r="ESS43" s="308"/>
      <c r="EST43" s="308"/>
      <c r="ESU43" s="308"/>
      <c r="ESV43" s="308"/>
      <c r="ESW43" s="308"/>
      <c r="ESX43" s="308"/>
      <c r="ESY43" s="308"/>
      <c r="ESZ43" s="308"/>
      <c r="ETA43" s="308"/>
      <c r="ETB43" s="308"/>
      <c r="ETC43" s="308"/>
      <c r="ETD43" s="308"/>
      <c r="ETE43" s="308"/>
      <c r="ETF43" s="308"/>
      <c r="ETG43" s="308"/>
      <c r="ETH43" s="308"/>
      <c r="ETI43" s="308"/>
      <c r="ETJ43" s="308"/>
      <c r="ETK43" s="308"/>
      <c r="ETL43" s="308"/>
      <c r="ETM43" s="308"/>
      <c r="ETN43" s="308"/>
      <c r="ETO43" s="308"/>
      <c r="ETP43" s="308"/>
      <c r="ETQ43" s="308"/>
      <c r="ETR43" s="308"/>
      <c r="ETS43" s="308"/>
      <c r="ETT43" s="308"/>
      <c r="ETU43" s="308"/>
      <c r="ETV43" s="308"/>
      <c r="ETW43" s="308"/>
      <c r="ETX43" s="308"/>
      <c r="ETY43" s="308"/>
      <c r="ETZ43" s="308"/>
      <c r="EUA43" s="308"/>
      <c r="EUB43" s="308"/>
      <c r="EUC43" s="308"/>
      <c r="EUD43" s="308"/>
      <c r="EUE43" s="308"/>
      <c r="EUF43" s="308"/>
      <c r="EUG43" s="308"/>
      <c r="EUH43" s="308"/>
      <c r="EUI43" s="308"/>
      <c r="EUJ43" s="308"/>
      <c r="EUK43" s="308"/>
      <c r="EUL43" s="308"/>
      <c r="EUM43" s="308"/>
      <c r="EUN43" s="308"/>
      <c r="EUO43" s="308"/>
      <c r="EUP43" s="308"/>
      <c r="EUQ43" s="308"/>
      <c r="EUR43" s="308"/>
      <c r="EUS43" s="308"/>
      <c r="EUT43" s="308"/>
      <c r="EUU43" s="308"/>
      <c r="EUV43" s="308"/>
      <c r="EUW43" s="308"/>
      <c r="EUX43" s="308"/>
      <c r="EUY43" s="308"/>
      <c r="EUZ43" s="308"/>
      <c r="EVA43" s="308"/>
      <c r="EVB43" s="308"/>
      <c r="EVC43" s="308"/>
      <c r="EVD43" s="308"/>
      <c r="EVE43" s="308"/>
      <c r="EVF43" s="308"/>
      <c r="EVG43" s="308"/>
      <c r="EVH43" s="308"/>
      <c r="EVI43" s="308"/>
      <c r="EVJ43" s="308"/>
      <c r="EVK43" s="308"/>
      <c r="EVL43" s="308"/>
      <c r="EVM43" s="308"/>
      <c r="EVN43" s="308"/>
      <c r="EVO43" s="308"/>
      <c r="EVP43" s="308"/>
      <c r="EVQ43" s="308"/>
      <c r="EVR43" s="308"/>
      <c r="EVS43" s="308"/>
      <c r="EVT43" s="308"/>
      <c r="EVU43" s="308"/>
      <c r="EVV43" s="308"/>
      <c r="EVW43" s="308"/>
      <c r="EVX43" s="308"/>
      <c r="EVY43" s="308"/>
      <c r="EVZ43" s="308"/>
      <c r="EWA43" s="308"/>
      <c r="EWB43" s="308"/>
      <c r="EWC43" s="308"/>
      <c r="EWD43" s="308"/>
      <c r="EWE43" s="308"/>
      <c r="EWF43" s="308"/>
      <c r="EWG43" s="308"/>
      <c r="EWH43" s="308"/>
      <c r="EWI43" s="308"/>
      <c r="EWJ43" s="308"/>
      <c r="EWK43" s="308"/>
      <c r="EWL43" s="308"/>
      <c r="EWM43" s="308"/>
      <c r="EWN43" s="308"/>
      <c r="EWO43" s="308"/>
      <c r="EWP43" s="308"/>
      <c r="EWQ43" s="308"/>
      <c r="EWR43" s="308"/>
      <c r="EWS43" s="308"/>
      <c r="EWT43" s="308"/>
      <c r="EWU43" s="308"/>
      <c r="EWV43" s="308"/>
      <c r="EWW43" s="308"/>
      <c r="EWX43" s="308"/>
      <c r="EWY43" s="308"/>
      <c r="EWZ43" s="308"/>
      <c r="EXA43" s="308"/>
      <c r="EXB43" s="308"/>
      <c r="EXC43" s="308"/>
      <c r="EXD43" s="308"/>
      <c r="EXE43" s="308"/>
      <c r="EXF43" s="308"/>
      <c r="EXG43" s="308"/>
      <c r="EXH43" s="308"/>
      <c r="EXI43" s="308"/>
      <c r="EXJ43" s="308"/>
      <c r="EXK43" s="308"/>
      <c r="EXL43" s="308"/>
      <c r="EXM43" s="308"/>
      <c r="EXN43" s="308"/>
      <c r="EXO43" s="308"/>
      <c r="EXP43" s="308"/>
      <c r="EXQ43" s="308"/>
      <c r="EXR43" s="308"/>
      <c r="EXS43" s="308"/>
      <c r="EXT43" s="308"/>
      <c r="EXU43" s="308"/>
      <c r="EXV43" s="308"/>
      <c r="EXW43" s="308"/>
      <c r="EXX43" s="308"/>
      <c r="EXY43" s="308"/>
      <c r="EXZ43" s="308"/>
      <c r="EYA43" s="308"/>
      <c r="EYB43" s="308"/>
      <c r="EYC43" s="308"/>
      <c r="EYD43" s="308"/>
      <c r="EYE43" s="308"/>
      <c r="EYF43" s="308"/>
      <c r="EYG43" s="308"/>
      <c r="EYH43" s="308"/>
      <c r="EYI43" s="308"/>
      <c r="EYJ43" s="308"/>
      <c r="EYK43" s="308"/>
      <c r="EYL43" s="308"/>
      <c r="EYM43" s="308"/>
      <c r="EYN43" s="308"/>
      <c r="EYO43" s="308"/>
      <c r="EYP43" s="308"/>
      <c r="EYQ43" s="308"/>
      <c r="EYR43" s="308"/>
      <c r="EYS43" s="308"/>
      <c r="EYT43" s="308"/>
      <c r="EYU43" s="308"/>
      <c r="EYV43" s="308"/>
      <c r="EYW43" s="308"/>
      <c r="EYX43" s="308"/>
      <c r="EYY43" s="308"/>
      <c r="EYZ43" s="308"/>
      <c r="EZA43" s="308"/>
      <c r="EZB43" s="308"/>
      <c r="EZC43" s="308"/>
      <c r="EZD43" s="308"/>
      <c r="EZE43" s="308"/>
      <c r="EZF43" s="308"/>
      <c r="EZG43" s="308"/>
      <c r="EZH43" s="308"/>
      <c r="EZI43" s="308"/>
      <c r="EZJ43" s="308"/>
      <c r="EZK43" s="308"/>
      <c r="EZL43" s="308"/>
      <c r="EZM43" s="308"/>
      <c r="EZN43" s="308"/>
      <c r="EZO43" s="308"/>
      <c r="EZP43" s="308"/>
      <c r="EZQ43" s="308"/>
      <c r="EZR43" s="308"/>
      <c r="EZS43" s="308"/>
      <c r="EZT43" s="308"/>
      <c r="EZU43" s="308"/>
      <c r="EZV43" s="308"/>
      <c r="EZW43" s="308"/>
      <c r="EZX43" s="308"/>
      <c r="EZY43" s="308"/>
      <c r="EZZ43" s="308"/>
      <c r="FAA43" s="308"/>
      <c r="FAB43" s="308"/>
      <c r="FAC43" s="308"/>
      <c r="FAD43" s="308"/>
      <c r="FAE43" s="308"/>
      <c r="FAF43" s="308"/>
      <c r="FAG43" s="308"/>
      <c r="FAH43" s="308"/>
      <c r="FAI43" s="308"/>
      <c r="FAJ43" s="308"/>
      <c r="FAK43" s="308"/>
      <c r="FAL43" s="308"/>
      <c r="FAM43" s="308"/>
      <c r="FAN43" s="308"/>
      <c r="FAO43" s="308"/>
      <c r="FAP43" s="308"/>
      <c r="FAQ43" s="308"/>
      <c r="FAR43" s="308"/>
      <c r="FAS43" s="308"/>
      <c r="FAT43" s="308"/>
      <c r="FAU43" s="308"/>
      <c r="FAV43" s="308"/>
      <c r="FAW43" s="308"/>
      <c r="FAX43" s="308"/>
      <c r="FAY43" s="308"/>
      <c r="FAZ43" s="308"/>
      <c r="FBA43" s="308"/>
      <c r="FBB43" s="308"/>
      <c r="FBC43" s="308"/>
      <c r="FBD43" s="308"/>
      <c r="FBE43" s="308"/>
      <c r="FBF43" s="308"/>
      <c r="FBG43" s="308"/>
      <c r="FBH43" s="308"/>
      <c r="FBI43" s="308"/>
      <c r="FBJ43" s="308"/>
      <c r="FBK43" s="308"/>
      <c r="FBL43" s="308"/>
      <c r="FBM43" s="308"/>
      <c r="FBN43" s="308"/>
      <c r="FBO43" s="308"/>
      <c r="FBP43" s="308"/>
      <c r="FBQ43" s="308"/>
      <c r="FBR43" s="308"/>
      <c r="FBS43" s="308"/>
      <c r="FBT43" s="308"/>
      <c r="FBU43" s="308"/>
      <c r="FBV43" s="308"/>
      <c r="FBW43" s="308"/>
      <c r="FBX43" s="308"/>
      <c r="FBY43" s="308"/>
      <c r="FBZ43" s="308"/>
      <c r="FCA43" s="308"/>
      <c r="FCB43" s="308"/>
      <c r="FCC43" s="308"/>
      <c r="FCD43" s="308"/>
      <c r="FCE43" s="308"/>
      <c r="FCF43" s="308"/>
      <c r="FCG43" s="308"/>
      <c r="FCH43" s="308"/>
      <c r="FCI43" s="308"/>
      <c r="FCJ43" s="308"/>
      <c r="FCK43" s="308"/>
      <c r="FCL43" s="308"/>
      <c r="FCM43" s="308"/>
      <c r="FCN43" s="308"/>
      <c r="FCO43" s="308"/>
      <c r="FCP43" s="308"/>
      <c r="FCQ43" s="308"/>
      <c r="FCR43" s="308"/>
      <c r="FCS43" s="308"/>
      <c r="FCT43" s="308"/>
      <c r="FCU43" s="308"/>
      <c r="FCV43" s="308"/>
      <c r="FCW43" s="308"/>
      <c r="FCX43" s="308"/>
      <c r="FCY43" s="308"/>
      <c r="FCZ43" s="308"/>
      <c r="FDA43" s="308"/>
      <c r="FDB43" s="308"/>
      <c r="FDC43" s="308"/>
      <c r="FDD43" s="308"/>
      <c r="FDE43" s="308"/>
      <c r="FDF43" s="308"/>
      <c r="FDG43" s="308"/>
      <c r="FDH43" s="308"/>
      <c r="FDI43" s="308"/>
      <c r="FDJ43" s="308"/>
      <c r="FDK43" s="308"/>
      <c r="FDL43" s="308"/>
      <c r="FDM43" s="308"/>
      <c r="FDN43" s="308"/>
      <c r="FDO43" s="308"/>
      <c r="FDP43" s="308"/>
      <c r="FDQ43" s="308"/>
      <c r="FDR43" s="308"/>
      <c r="FDS43" s="308"/>
      <c r="FDT43" s="308"/>
      <c r="FDU43" s="308"/>
      <c r="FDV43" s="308"/>
      <c r="FDW43" s="308"/>
      <c r="FDX43" s="308"/>
      <c r="FDY43" s="308"/>
      <c r="FDZ43" s="308"/>
      <c r="FEA43" s="308"/>
      <c r="FEB43" s="308"/>
      <c r="FEC43" s="308"/>
      <c r="FED43" s="308"/>
      <c r="FEE43" s="308"/>
      <c r="FEF43" s="308"/>
      <c r="FEG43" s="308"/>
      <c r="FEH43" s="308"/>
      <c r="FEI43" s="308"/>
      <c r="FEJ43" s="308"/>
      <c r="FEK43" s="308"/>
      <c r="FEL43" s="308"/>
      <c r="FEM43" s="308"/>
      <c r="FEN43" s="308"/>
      <c r="FEO43" s="308"/>
      <c r="FEP43" s="308"/>
      <c r="FEQ43" s="308"/>
      <c r="FER43" s="308"/>
      <c r="FES43" s="308"/>
      <c r="FET43" s="308"/>
      <c r="FEU43" s="308"/>
      <c r="FEV43" s="308"/>
      <c r="FEW43" s="308"/>
      <c r="FEX43" s="308"/>
      <c r="FEY43" s="308"/>
      <c r="FEZ43" s="308"/>
      <c r="FFA43" s="308"/>
      <c r="FFB43" s="308"/>
      <c r="FFC43" s="308"/>
      <c r="FFD43" s="308"/>
      <c r="FFE43" s="308"/>
      <c r="FFF43" s="308"/>
      <c r="FFG43" s="308"/>
      <c r="FFH43" s="308"/>
      <c r="FFI43" s="308"/>
      <c r="FFJ43" s="308"/>
      <c r="FFK43" s="308"/>
      <c r="FFL43" s="308"/>
      <c r="FFM43" s="308"/>
      <c r="FFN43" s="308"/>
      <c r="FFO43" s="308"/>
      <c r="FFP43" s="308"/>
      <c r="FFQ43" s="308"/>
      <c r="FFR43" s="308"/>
      <c r="FFS43" s="308"/>
      <c r="FFT43" s="308"/>
      <c r="FFU43" s="308"/>
      <c r="FFV43" s="308"/>
      <c r="FFW43" s="308"/>
      <c r="FFX43" s="308"/>
      <c r="FFY43" s="308"/>
      <c r="FFZ43" s="308"/>
      <c r="FGA43" s="308"/>
      <c r="FGB43" s="308"/>
      <c r="FGC43" s="308"/>
      <c r="FGD43" s="308"/>
      <c r="FGE43" s="308"/>
      <c r="FGF43" s="308"/>
      <c r="FGG43" s="308"/>
      <c r="FGH43" s="308"/>
      <c r="FGI43" s="308"/>
      <c r="FGJ43" s="308"/>
      <c r="FGK43" s="308"/>
      <c r="FGL43" s="308"/>
      <c r="FGM43" s="308"/>
      <c r="FGN43" s="308"/>
      <c r="FGO43" s="308"/>
      <c r="FGP43" s="308"/>
      <c r="FGQ43" s="308"/>
      <c r="FGR43" s="308"/>
      <c r="FGS43" s="308"/>
      <c r="FGT43" s="308"/>
      <c r="FGU43" s="308"/>
      <c r="FGV43" s="308"/>
      <c r="FGW43" s="308"/>
      <c r="FGX43" s="308"/>
      <c r="FGY43" s="308"/>
      <c r="FGZ43" s="308"/>
      <c r="FHA43" s="308"/>
      <c r="FHB43" s="308"/>
      <c r="FHC43" s="308"/>
      <c r="FHD43" s="308"/>
      <c r="FHE43" s="308"/>
      <c r="FHF43" s="308"/>
      <c r="FHG43" s="308"/>
      <c r="FHH43" s="308"/>
      <c r="FHI43" s="308"/>
      <c r="FHJ43" s="308"/>
      <c r="FHK43" s="308"/>
      <c r="FHL43" s="308"/>
      <c r="FHM43" s="308"/>
      <c r="FHN43" s="308"/>
      <c r="FHO43" s="308"/>
      <c r="FHP43" s="308"/>
      <c r="FHQ43" s="308"/>
      <c r="FHR43" s="308"/>
      <c r="FHS43" s="308"/>
      <c r="FHT43" s="308"/>
      <c r="FHU43" s="308"/>
      <c r="FHV43" s="308"/>
      <c r="FHW43" s="308"/>
      <c r="FHX43" s="308"/>
      <c r="FHY43" s="308"/>
      <c r="FHZ43" s="308"/>
      <c r="FIA43" s="308"/>
      <c r="FIB43" s="308"/>
      <c r="FIC43" s="308"/>
      <c r="FID43" s="308"/>
      <c r="FIE43" s="308"/>
      <c r="FIF43" s="308"/>
      <c r="FIG43" s="308"/>
      <c r="FIH43" s="308"/>
      <c r="FII43" s="308"/>
      <c r="FIJ43" s="308"/>
      <c r="FIK43" s="308"/>
      <c r="FIL43" s="308"/>
      <c r="FIM43" s="308"/>
      <c r="FIN43" s="308"/>
      <c r="FIO43" s="308"/>
      <c r="FIP43" s="308"/>
      <c r="FIQ43" s="308"/>
      <c r="FIR43" s="308"/>
      <c r="FIS43" s="308"/>
      <c r="FIT43" s="308"/>
      <c r="FIU43" s="308"/>
      <c r="FIV43" s="308"/>
      <c r="FIW43" s="308"/>
      <c r="FIX43" s="308"/>
      <c r="FIY43" s="308"/>
      <c r="FIZ43" s="308"/>
      <c r="FJA43" s="308"/>
      <c r="FJB43" s="308"/>
      <c r="FJC43" s="308"/>
      <c r="FJD43" s="308"/>
      <c r="FJE43" s="308"/>
      <c r="FJF43" s="308"/>
      <c r="FJG43" s="308"/>
      <c r="FJH43" s="308"/>
      <c r="FJI43" s="308"/>
      <c r="FJJ43" s="308"/>
      <c r="FJK43" s="308"/>
      <c r="FJL43" s="308"/>
      <c r="FJM43" s="308"/>
      <c r="FJN43" s="308"/>
      <c r="FJO43" s="308"/>
      <c r="FJP43" s="308"/>
      <c r="FJQ43" s="308"/>
      <c r="FJR43" s="308"/>
      <c r="FJS43" s="308"/>
      <c r="FJT43" s="308"/>
      <c r="FJU43" s="308"/>
      <c r="FJV43" s="308"/>
      <c r="FJW43" s="308"/>
      <c r="FJX43" s="308"/>
      <c r="FJY43" s="308"/>
      <c r="FJZ43" s="308"/>
      <c r="FKA43" s="308"/>
      <c r="FKB43" s="308"/>
      <c r="FKC43" s="308"/>
      <c r="FKD43" s="308"/>
      <c r="FKE43" s="308"/>
      <c r="FKF43" s="308"/>
      <c r="FKG43" s="308"/>
      <c r="FKH43" s="308"/>
      <c r="FKI43" s="308"/>
      <c r="FKJ43" s="308"/>
      <c r="FKK43" s="308"/>
      <c r="FKL43" s="308"/>
      <c r="FKM43" s="308"/>
      <c r="FKN43" s="308"/>
      <c r="FKO43" s="308"/>
      <c r="FKP43" s="308"/>
      <c r="FKQ43" s="308"/>
      <c r="FKR43" s="308"/>
      <c r="FKS43" s="308"/>
      <c r="FKT43" s="308"/>
      <c r="FKU43" s="308"/>
      <c r="FKV43" s="308"/>
      <c r="FKW43" s="308"/>
      <c r="FKX43" s="308"/>
      <c r="FKY43" s="308"/>
      <c r="FKZ43" s="308"/>
      <c r="FLA43" s="308"/>
      <c r="FLB43" s="308"/>
      <c r="FLC43" s="308"/>
      <c r="FLD43" s="308"/>
      <c r="FLE43" s="308"/>
      <c r="FLF43" s="308"/>
      <c r="FLG43" s="308"/>
      <c r="FLH43" s="308"/>
      <c r="FLI43" s="308"/>
      <c r="FLJ43" s="308"/>
      <c r="FLK43" s="308"/>
      <c r="FLL43" s="308"/>
      <c r="FLM43" s="308"/>
      <c r="FLN43" s="308"/>
      <c r="FLO43" s="308"/>
      <c r="FLP43" s="308"/>
      <c r="FLQ43" s="308"/>
      <c r="FLR43" s="308"/>
      <c r="FLS43" s="308"/>
      <c r="FLT43" s="308"/>
      <c r="FLU43" s="308"/>
      <c r="FLV43" s="308"/>
      <c r="FLW43" s="308"/>
      <c r="FLX43" s="308"/>
      <c r="FLY43" s="308"/>
      <c r="FLZ43" s="308"/>
      <c r="FMA43" s="308"/>
      <c r="FMB43" s="308"/>
      <c r="FMC43" s="308"/>
      <c r="FMD43" s="308"/>
      <c r="FME43" s="308"/>
      <c r="FMF43" s="308"/>
      <c r="FMG43" s="308"/>
      <c r="FMH43" s="308"/>
      <c r="FMI43" s="308"/>
      <c r="FMJ43" s="308"/>
      <c r="FMK43" s="308"/>
      <c r="FML43" s="308"/>
      <c r="FMM43" s="308"/>
      <c r="FMN43" s="308"/>
      <c r="FMO43" s="308"/>
      <c r="FMP43" s="308"/>
      <c r="FMQ43" s="308"/>
      <c r="FMR43" s="308"/>
      <c r="FMS43" s="308"/>
      <c r="FMT43" s="308"/>
      <c r="FMU43" s="308"/>
      <c r="FMV43" s="308"/>
      <c r="FMW43" s="308"/>
      <c r="FMX43" s="308"/>
      <c r="FMY43" s="308"/>
      <c r="FMZ43" s="308"/>
      <c r="FNA43" s="308"/>
      <c r="FNB43" s="308"/>
      <c r="FNC43" s="308"/>
      <c r="FND43" s="308"/>
      <c r="FNE43" s="308"/>
      <c r="FNF43" s="308"/>
      <c r="FNG43" s="308"/>
      <c r="FNH43" s="308"/>
      <c r="FNI43" s="308"/>
      <c r="FNJ43" s="308"/>
      <c r="FNK43" s="308"/>
      <c r="FNL43" s="308"/>
      <c r="FNM43" s="308"/>
      <c r="FNN43" s="308"/>
      <c r="FNO43" s="308"/>
      <c r="FNP43" s="308"/>
      <c r="FNQ43" s="308"/>
      <c r="FNR43" s="308"/>
      <c r="FNS43" s="308"/>
      <c r="FNT43" s="308"/>
      <c r="FNU43" s="308"/>
      <c r="FNV43" s="308"/>
      <c r="FNW43" s="308"/>
      <c r="FNX43" s="308"/>
      <c r="FNY43" s="308"/>
      <c r="FNZ43" s="308"/>
      <c r="FOA43" s="308"/>
      <c r="FOB43" s="308"/>
      <c r="FOC43" s="308"/>
      <c r="FOD43" s="308"/>
      <c r="FOE43" s="308"/>
      <c r="FOF43" s="308"/>
      <c r="FOG43" s="308"/>
      <c r="FOH43" s="308"/>
      <c r="FOI43" s="308"/>
      <c r="FOJ43" s="308"/>
      <c r="FOK43" s="308"/>
      <c r="FOL43" s="308"/>
      <c r="FOM43" s="308"/>
      <c r="FON43" s="308"/>
      <c r="FOO43" s="308"/>
      <c r="FOP43" s="308"/>
      <c r="FOQ43" s="308"/>
      <c r="FOR43" s="308"/>
      <c r="FOS43" s="308"/>
      <c r="FOT43" s="308"/>
      <c r="FOU43" s="308"/>
      <c r="FOV43" s="308"/>
      <c r="FOW43" s="308"/>
      <c r="FOX43" s="308"/>
      <c r="FOY43" s="308"/>
      <c r="FOZ43" s="308"/>
      <c r="FPA43" s="308"/>
      <c r="FPB43" s="308"/>
      <c r="FPC43" s="308"/>
      <c r="FPD43" s="308"/>
      <c r="FPE43" s="308"/>
      <c r="FPF43" s="308"/>
      <c r="FPG43" s="308"/>
      <c r="FPH43" s="308"/>
      <c r="FPI43" s="308"/>
      <c r="FPJ43" s="308"/>
      <c r="FPK43" s="308"/>
      <c r="FPL43" s="308"/>
      <c r="FPM43" s="308"/>
      <c r="FPN43" s="308"/>
      <c r="FPO43" s="308"/>
      <c r="FPP43" s="308"/>
      <c r="FPQ43" s="308"/>
      <c r="FPR43" s="308"/>
      <c r="FPS43" s="308"/>
      <c r="FPT43" s="308"/>
      <c r="FPU43" s="308"/>
      <c r="FPV43" s="308"/>
      <c r="FPW43" s="308"/>
      <c r="FPX43" s="308"/>
      <c r="FPY43" s="308"/>
      <c r="FPZ43" s="308"/>
      <c r="FQA43" s="308"/>
      <c r="FQB43" s="308"/>
      <c r="FQC43" s="308"/>
      <c r="FQD43" s="308"/>
      <c r="FQE43" s="308"/>
      <c r="FQF43" s="308"/>
      <c r="FQG43" s="308"/>
      <c r="FQH43" s="308"/>
      <c r="FQI43" s="308"/>
      <c r="FQJ43" s="308"/>
      <c r="FQK43" s="308"/>
      <c r="FQL43" s="308"/>
      <c r="FQM43" s="308"/>
      <c r="FQN43" s="308"/>
      <c r="FQO43" s="308"/>
      <c r="FQP43" s="308"/>
      <c r="FQQ43" s="308"/>
      <c r="FQR43" s="308"/>
      <c r="FQS43" s="308"/>
      <c r="FQT43" s="308"/>
      <c r="FQU43" s="308"/>
      <c r="FQV43" s="308"/>
      <c r="FQW43" s="308"/>
      <c r="FQX43" s="308"/>
      <c r="FQY43" s="308"/>
      <c r="FQZ43" s="308"/>
      <c r="FRA43" s="308"/>
      <c r="FRB43" s="308"/>
      <c r="FRC43" s="308"/>
      <c r="FRD43" s="308"/>
      <c r="FRE43" s="308"/>
      <c r="FRF43" s="308"/>
      <c r="FRG43" s="308"/>
      <c r="FRH43" s="308"/>
      <c r="FRI43" s="308"/>
      <c r="FRJ43" s="308"/>
      <c r="FRK43" s="308"/>
      <c r="FRL43" s="308"/>
      <c r="FRM43" s="308"/>
      <c r="FRN43" s="308"/>
      <c r="FRO43" s="308"/>
      <c r="FRP43" s="308"/>
      <c r="FRQ43" s="308"/>
      <c r="FRR43" s="308"/>
      <c r="FRS43" s="308"/>
      <c r="FRT43" s="308"/>
      <c r="FRU43" s="308"/>
      <c r="FRV43" s="308"/>
      <c r="FRW43" s="308"/>
      <c r="FRX43" s="308"/>
      <c r="FRY43" s="308"/>
      <c r="FRZ43" s="308"/>
      <c r="FSA43" s="308"/>
      <c r="FSB43" s="308"/>
      <c r="FSC43" s="308"/>
      <c r="FSD43" s="308"/>
      <c r="FSE43" s="308"/>
      <c r="FSF43" s="308"/>
      <c r="FSG43" s="308"/>
      <c r="FSH43" s="308"/>
      <c r="FSI43" s="308"/>
      <c r="FSJ43" s="308"/>
      <c r="FSK43" s="308"/>
      <c r="FSL43" s="308"/>
      <c r="FSM43" s="308"/>
      <c r="FSN43" s="308"/>
      <c r="FSO43" s="308"/>
      <c r="FSP43" s="308"/>
      <c r="FSQ43" s="308"/>
      <c r="FSR43" s="308"/>
      <c r="FSS43" s="308"/>
      <c r="FST43" s="308"/>
      <c r="FSU43" s="308"/>
      <c r="FSV43" s="308"/>
      <c r="FSW43" s="308"/>
      <c r="FSX43" s="308"/>
      <c r="FSY43" s="308"/>
      <c r="FSZ43" s="308"/>
      <c r="FTA43" s="308"/>
      <c r="FTB43" s="308"/>
      <c r="FTC43" s="308"/>
      <c r="FTD43" s="308"/>
      <c r="FTE43" s="308"/>
      <c r="FTF43" s="308"/>
      <c r="FTG43" s="308"/>
      <c r="FTH43" s="308"/>
      <c r="FTI43" s="308"/>
      <c r="FTJ43" s="308"/>
      <c r="FTK43" s="308"/>
      <c r="FTL43" s="308"/>
      <c r="FTM43" s="308"/>
      <c r="FTN43" s="308"/>
      <c r="FTO43" s="308"/>
      <c r="FTP43" s="308"/>
      <c r="FTQ43" s="308"/>
      <c r="FTR43" s="308"/>
      <c r="FTS43" s="308"/>
      <c r="FTT43" s="308"/>
      <c r="FTU43" s="308"/>
      <c r="FTV43" s="308"/>
      <c r="FTW43" s="308"/>
      <c r="FTX43" s="308"/>
      <c r="FTY43" s="308"/>
      <c r="FTZ43" s="308"/>
      <c r="FUA43" s="308"/>
      <c r="FUB43" s="308"/>
      <c r="FUC43" s="308"/>
      <c r="FUD43" s="308"/>
      <c r="FUE43" s="308"/>
      <c r="FUF43" s="308"/>
      <c r="FUG43" s="308"/>
      <c r="FUH43" s="308"/>
      <c r="FUI43" s="308"/>
      <c r="FUJ43" s="308"/>
      <c r="FUK43" s="308"/>
      <c r="FUL43" s="308"/>
      <c r="FUM43" s="308"/>
      <c r="FUN43" s="308"/>
      <c r="FUO43" s="308"/>
      <c r="FUP43" s="308"/>
      <c r="FUQ43" s="308"/>
      <c r="FUR43" s="308"/>
      <c r="FUS43" s="308"/>
      <c r="FUT43" s="308"/>
      <c r="FUU43" s="308"/>
      <c r="FUV43" s="308"/>
      <c r="FUW43" s="308"/>
      <c r="FUX43" s="308"/>
      <c r="FUY43" s="308"/>
      <c r="FUZ43" s="308"/>
      <c r="FVA43" s="308"/>
      <c r="FVB43" s="308"/>
      <c r="FVC43" s="308"/>
      <c r="FVD43" s="308"/>
      <c r="FVE43" s="308"/>
      <c r="FVF43" s="308"/>
      <c r="FVG43" s="308"/>
      <c r="FVH43" s="308"/>
      <c r="FVI43" s="308"/>
      <c r="FVJ43" s="308"/>
      <c r="FVK43" s="308"/>
      <c r="FVL43" s="308"/>
      <c r="FVM43" s="308"/>
      <c r="FVN43" s="308"/>
      <c r="FVO43" s="308"/>
      <c r="FVP43" s="308"/>
      <c r="FVQ43" s="308"/>
      <c r="FVR43" s="308"/>
      <c r="FVS43" s="308"/>
      <c r="FVT43" s="308"/>
      <c r="FVU43" s="308"/>
      <c r="FVV43" s="308"/>
      <c r="FVW43" s="308"/>
      <c r="FVX43" s="308"/>
      <c r="FVY43" s="308"/>
      <c r="FVZ43" s="308"/>
      <c r="FWA43" s="308"/>
      <c r="FWB43" s="308"/>
      <c r="FWC43" s="308"/>
      <c r="FWD43" s="308"/>
      <c r="FWE43" s="308"/>
      <c r="FWF43" s="308"/>
      <c r="FWG43" s="308"/>
      <c r="FWH43" s="308"/>
      <c r="FWI43" s="308"/>
      <c r="FWJ43" s="308"/>
      <c r="FWK43" s="308"/>
      <c r="FWL43" s="308"/>
      <c r="FWM43" s="308"/>
      <c r="FWN43" s="308"/>
      <c r="FWO43" s="308"/>
      <c r="FWP43" s="308"/>
      <c r="FWQ43" s="308"/>
      <c r="FWR43" s="308"/>
      <c r="FWS43" s="308"/>
      <c r="FWT43" s="308"/>
      <c r="FWU43" s="308"/>
      <c r="FWV43" s="308"/>
      <c r="FWW43" s="308"/>
      <c r="FWX43" s="308"/>
      <c r="FWY43" s="308"/>
      <c r="FWZ43" s="308"/>
      <c r="FXA43" s="308"/>
      <c r="FXB43" s="308"/>
      <c r="FXC43" s="308"/>
      <c r="FXD43" s="308"/>
      <c r="FXE43" s="308"/>
      <c r="FXF43" s="308"/>
      <c r="FXG43" s="308"/>
      <c r="FXH43" s="308"/>
      <c r="FXI43" s="308"/>
      <c r="FXJ43" s="308"/>
      <c r="FXK43" s="308"/>
      <c r="FXL43" s="308"/>
      <c r="FXM43" s="308"/>
      <c r="FXN43" s="308"/>
      <c r="FXO43" s="308"/>
      <c r="FXP43" s="308"/>
      <c r="FXQ43" s="308"/>
      <c r="FXR43" s="308"/>
      <c r="FXS43" s="308"/>
      <c r="FXT43" s="308"/>
      <c r="FXU43" s="308"/>
      <c r="FXV43" s="308"/>
      <c r="FXW43" s="308"/>
      <c r="FXX43" s="308"/>
      <c r="FXY43" s="308"/>
      <c r="FXZ43" s="308"/>
      <c r="FYA43" s="308"/>
      <c r="FYB43" s="308"/>
      <c r="FYC43" s="308"/>
      <c r="FYD43" s="308"/>
      <c r="FYE43" s="308"/>
      <c r="FYF43" s="308"/>
      <c r="FYG43" s="308"/>
      <c r="FYH43" s="308"/>
      <c r="FYI43" s="308"/>
      <c r="FYJ43" s="308"/>
      <c r="FYK43" s="308"/>
      <c r="FYL43" s="308"/>
      <c r="FYM43" s="308"/>
      <c r="FYN43" s="308"/>
      <c r="FYO43" s="308"/>
      <c r="FYP43" s="308"/>
      <c r="FYQ43" s="308"/>
      <c r="FYR43" s="308"/>
      <c r="FYS43" s="308"/>
      <c r="FYT43" s="308"/>
      <c r="FYU43" s="308"/>
      <c r="FYV43" s="308"/>
      <c r="FYW43" s="308"/>
      <c r="FYX43" s="308"/>
      <c r="FYY43" s="308"/>
      <c r="FYZ43" s="308"/>
      <c r="FZA43" s="308"/>
      <c r="FZB43" s="308"/>
      <c r="FZC43" s="308"/>
      <c r="FZD43" s="308"/>
      <c r="FZE43" s="308"/>
      <c r="FZF43" s="308"/>
      <c r="FZG43" s="308"/>
      <c r="FZH43" s="308"/>
      <c r="FZI43" s="308"/>
      <c r="FZJ43" s="308"/>
      <c r="FZK43" s="308"/>
      <c r="FZL43" s="308"/>
      <c r="FZM43" s="308"/>
      <c r="FZN43" s="308"/>
      <c r="FZO43" s="308"/>
      <c r="FZP43" s="308"/>
      <c r="FZQ43" s="308"/>
      <c r="FZR43" s="308"/>
      <c r="FZS43" s="308"/>
      <c r="FZT43" s="308"/>
      <c r="FZU43" s="308"/>
      <c r="FZV43" s="308"/>
      <c r="FZW43" s="308"/>
      <c r="FZX43" s="308"/>
      <c r="FZY43" s="308"/>
      <c r="FZZ43" s="308"/>
      <c r="GAA43" s="308"/>
      <c r="GAB43" s="308"/>
      <c r="GAC43" s="308"/>
      <c r="GAD43" s="308"/>
      <c r="GAE43" s="308"/>
      <c r="GAF43" s="308"/>
      <c r="GAG43" s="308"/>
      <c r="GAH43" s="308"/>
      <c r="GAI43" s="308"/>
      <c r="GAJ43" s="308"/>
      <c r="GAK43" s="308"/>
      <c r="GAL43" s="308"/>
      <c r="GAM43" s="308"/>
      <c r="GAN43" s="308"/>
      <c r="GAO43" s="308"/>
      <c r="GAP43" s="308"/>
      <c r="GAQ43" s="308"/>
      <c r="GAR43" s="308"/>
      <c r="GAS43" s="308"/>
      <c r="GAT43" s="308"/>
      <c r="GAU43" s="308"/>
      <c r="GAV43" s="308"/>
      <c r="GAW43" s="308"/>
      <c r="GAX43" s="308"/>
      <c r="GAY43" s="308"/>
      <c r="GAZ43" s="308"/>
      <c r="GBA43" s="308"/>
      <c r="GBB43" s="308"/>
      <c r="GBC43" s="308"/>
      <c r="GBD43" s="308"/>
      <c r="GBE43" s="308"/>
      <c r="GBF43" s="308"/>
      <c r="GBG43" s="308"/>
      <c r="GBH43" s="308"/>
      <c r="GBI43" s="308"/>
      <c r="GBJ43" s="308"/>
      <c r="GBK43" s="308"/>
      <c r="GBL43" s="308"/>
      <c r="GBM43" s="308"/>
      <c r="GBN43" s="308"/>
      <c r="GBO43" s="308"/>
      <c r="GBP43" s="308"/>
      <c r="GBQ43" s="308"/>
      <c r="GBR43" s="308"/>
      <c r="GBS43" s="308"/>
      <c r="GBT43" s="308"/>
      <c r="GBU43" s="308"/>
      <c r="GBV43" s="308"/>
      <c r="GBW43" s="308"/>
      <c r="GBX43" s="308"/>
      <c r="GBY43" s="308"/>
      <c r="GBZ43" s="308"/>
      <c r="GCA43" s="308"/>
      <c r="GCB43" s="308"/>
      <c r="GCC43" s="308"/>
      <c r="GCD43" s="308"/>
      <c r="GCE43" s="308"/>
      <c r="GCF43" s="308"/>
      <c r="GCG43" s="308"/>
      <c r="GCH43" s="308"/>
      <c r="GCI43" s="308"/>
      <c r="GCJ43" s="308"/>
      <c r="GCK43" s="308"/>
      <c r="GCL43" s="308"/>
      <c r="GCM43" s="308"/>
      <c r="GCN43" s="308"/>
      <c r="GCO43" s="308"/>
      <c r="GCP43" s="308"/>
      <c r="GCQ43" s="308"/>
      <c r="GCR43" s="308"/>
      <c r="GCS43" s="308"/>
      <c r="GCT43" s="308"/>
      <c r="GCU43" s="308"/>
      <c r="GCV43" s="308"/>
      <c r="GCW43" s="308"/>
      <c r="GCX43" s="308"/>
      <c r="GCY43" s="308"/>
      <c r="GCZ43" s="308"/>
      <c r="GDA43" s="308"/>
      <c r="GDB43" s="308"/>
      <c r="GDC43" s="308"/>
      <c r="GDD43" s="308"/>
      <c r="GDE43" s="308"/>
      <c r="GDF43" s="308"/>
      <c r="GDG43" s="308"/>
      <c r="GDH43" s="308"/>
      <c r="GDI43" s="308"/>
      <c r="GDJ43" s="308"/>
      <c r="GDK43" s="308"/>
      <c r="GDL43" s="308"/>
      <c r="GDM43" s="308"/>
      <c r="GDN43" s="308"/>
      <c r="GDO43" s="308"/>
      <c r="GDP43" s="308"/>
      <c r="GDQ43" s="308"/>
      <c r="GDR43" s="308"/>
      <c r="GDS43" s="308"/>
      <c r="GDT43" s="308"/>
      <c r="GDU43" s="308"/>
      <c r="GDV43" s="308"/>
      <c r="GDW43" s="308"/>
      <c r="GDX43" s="308"/>
      <c r="GDY43" s="308"/>
      <c r="GDZ43" s="308"/>
      <c r="GEA43" s="308"/>
      <c r="GEB43" s="308"/>
      <c r="GEC43" s="308"/>
      <c r="GED43" s="308"/>
      <c r="GEE43" s="308"/>
      <c r="GEF43" s="308"/>
      <c r="GEG43" s="308"/>
      <c r="GEH43" s="308"/>
      <c r="GEI43" s="308"/>
      <c r="GEJ43" s="308"/>
      <c r="GEK43" s="308"/>
      <c r="GEL43" s="308"/>
      <c r="GEM43" s="308"/>
      <c r="GEN43" s="308"/>
      <c r="GEO43" s="308"/>
      <c r="GEP43" s="308"/>
      <c r="GEQ43" s="308"/>
      <c r="GER43" s="308"/>
      <c r="GES43" s="308"/>
      <c r="GET43" s="308"/>
      <c r="GEU43" s="308"/>
      <c r="GEV43" s="308"/>
      <c r="GEW43" s="308"/>
      <c r="GEX43" s="308"/>
      <c r="GEY43" s="308"/>
      <c r="GEZ43" s="308"/>
      <c r="GFA43" s="308"/>
      <c r="GFB43" s="308"/>
      <c r="GFC43" s="308"/>
      <c r="GFD43" s="308"/>
      <c r="GFE43" s="308"/>
      <c r="GFF43" s="308"/>
      <c r="GFG43" s="308"/>
      <c r="GFH43" s="308"/>
      <c r="GFI43" s="308"/>
      <c r="GFJ43" s="308"/>
      <c r="GFK43" s="308"/>
      <c r="GFL43" s="308"/>
      <c r="GFM43" s="308"/>
      <c r="GFN43" s="308"/>
      <c r="GFO43" s="308"/>
      <c r="GFP43" s="308"/>
      <c r="GFQ43" s="308"/>
      <c r="GFR43" s="308"/>
      <c r="GFS43" s="308"/>
      <c r="GFT43" s="308"/>
      <c r="GFU43" s="308"/>
      <c r="GFV43" s="308"/>
      <c r="GFW43" s="308"/>
      <c r="GFX43" s="308"/>
      <c r="GFY43" s="308"/>
      <c r="GFZ43" s="308"/>
      <c r="GGA43" s="308"/>
      <c r="GGB43" s="308"/>
      <c r="GGC43" s="308"/>
      <c r="GGD43" s="308"/>
      <c r="GGE43" s="308"/>
      <c r="GGF43" s="308"/>
      <c r="GGG43" s="308"/>
      <c r="GGH43" s="308"/>
      <c r="GGI43" s="308"/>
      <c r="GGJ43" s="308"/>
      <c r="GGK43" s="308"/>
      <c r="GGL43" s="308"/>
      <c r="GGM43" s="308"/>
      <c r="GGN43" s="308"/>
      <c r="GGO43" s="308"/>
      <c r="GGP43" s="308"/>
      <c r="GGQ43" s="308"/>
      <c r="GGR43" s="308"/>
      <c r="GGS43" s="308"/>
      <c r="GGT43" s="308"/>
      <c r="GGU43" s="308"/>
      <c r="GGV43" s="308"/>
      <c r="GGW43" s="308"/>
      <c r="GGX43" s="308"/>
      <c r="GGY43" s="308"/>
      <c r="GGZ43" s="308"/>
      <c r="GHA43" s="308"/>
      <c r="GHB43" s="308"/>
      <c r="GHC43" s="308"/>
      <c r="GHD43" s="308"/>
      <c r="GHE43" s="308"/>
      <c r="GHF43" s="308"/>
      <c r="GHG43" s="308"/>
      <c r="GHH43" s="308"/>
      <c r="GHI43" s="308"/>
      <c r="GHJ43" s="308"/>
      <c r="GHK43" s="308"/>
      <c r="GHL43" s="308"/>
      <c r="GHM43" s="308"/>
      <c r="GHN43" s="308"/>
      <c r="GHO43" s="308"/>
      <c r="GHP43" s="308"/>
      <c r="GHQ43" s="308"/>
      <c r="GHR43" s="308"/>
      <c r="GHS43" s="308"/>
      <c r="GHT43" s="308"/>
      <c r="GHU43" s="308"/>
      <c r="GHV43" s="308"/>
      <c r="GHW43" s="308"/>
      <c r="GHX43" s="308"/>
      <c r="GHY43" s="308"/>
      <c r="GHZ43" s="308"/>
      <c r="GIA43" s="308"/>
      <c r="GIB43" s="308"/>
      <c r="GIC43" s="308"/>
      <c r="GID43" s="308"/>
      <c r="GIE43" s="308"/>
      <c r="GIF43" s="308"/>
      <c r="GIG43" s="308"/>
      <c r="GIH43" s="308"/>
      <c r="GII43" s="308"/>
      <c r="GIJ43" s="308"/>
      <c r="GIK43" s="308"/>
      <c r="GIL43" s="308"/>
      <c r="GIM43" s="308"/>
      <c r="GIN43" s="308"/>
      <c r="GIO43" s="308"/>
      <c r="GIP43" s="308"/>
      <c r="GIQ43" s="308"/>
      <c r="GIR43" s="308"/>
      <c r="GIS43" s="308"/>
      <c r="GIT43" s="308"/>
      <c r="GIU43" s="308"/>
      <c r="GIV43" s="308"/>
      <c r="GIW43" s="308"/>
      <c r="GIX43" s="308"/>
      <c r="GIY43" s="308"/>
      <c r="GIZ43" s="308"/>
      <c r="GJA43" s="308"/>
      <c r="GJB43" s="308"/>
      <c r="GJC43" s="308"/>
      <c r="GJD43" s="308"/>
      <c r="GJE43" s="308"/>
      <c r="GJF43" s="308"/>
      <c r="GJG43" s="308"/>
      <c r="GJH43" s="308"/>
      <c r="GJI43" s="308"/>
      <c r="GJJ43" s="308"/>
      <c r="GJK43" s="308"/>
      <c r="GJL43" s="308"/>
      <c r="GJM43" s="308"/>
      <c r="GJN43" s="308"/>
      <c r="GJO43" s="308"/>
      <c r="GJP43" s="308"/>
      <c r="GJQ43" s="308"/>
      <c r="GJR43" s="308"/>
      <c r="GJS43" s="308"/>
      <c r="GJT43" s="308"/>
      <c r="GJU43" s="308"/>
      <c r="GJV43" s="308"/>
      <c r="GJW43" s="308"/>
      <c r="GJX43" s="308"/>
      <c r="GJY43" s="308"/>
      <c r="GJZ43" s="308"/>
      <c r="GKA43" s="308"/>
      <c r="GKB43" s="308"/>
      <c r="GKC43" s="308"/>
      <c r="GKD43" s="308"/>
      <c r="GKE43" s="308"/>
      <c r="GKF43" s="308"/>
      <c r="GKG43" s="308"/>
      <c r="GKH43" s="308"/>
      <c r="GKI43" s="308"/>
      <c r="GKJ43" s="308"/>
      <c r="GKK43" s="308"/>
      <c r="GKL43" s="308"/>
      <c r="GKM43" s="308"/>
      <c r="GKN43" s="308"/>
      <c r="GKO43" s="308"/>
      <c r="GKP43" s="308"/>
      <c r="GKQ43" s="308"/>
      <c r="GKR43" s="308"/>
      <c r="GKS43" s="308"/>
      <c r="GKT43" s="308"/>
      <c r="GKU43" s="308"/>
      <c r="GKV43" s="308"/>
      <c r="GKW43" s="308"/>
      <c r="GKX43" s="308"/>
      <c r="GKY43" s="308"/>
      <c r="GKZ43" s="308"/>
      <c r="GLA43" s="308"/>
      <c r="GLB43" s="308"/>
      <c r="GLC43" s="308"/>
      <c r="GLD43" s="308"/>
      <c r="GLE43" s="308"/>
      <c r="GLF43" s="308"/>
      <c r="GLG43" s="308"/>
      <c r="GLH43" s="308"/>
      <c r="GLI43" s="308"/>
      <c r="GLJ43" s="308"/>
      <c r="GLK43" s="308"/>
      <c r="GLL43" s="308"/>
      <c r="GLM43" s="308"/>
      <c r="GLN43" s="308"/>
      <c r="GLO43" s="308"/>
      <c r="GLP43" s="308"/>
      <c r="GLQ43" s="308"/>
      <c r="GLR43" s="308"/>
      <c r="GLS43" s="308"/>
      <c r="GLT43" s="308"/>
      <c r="GLU43" s="308"/>
      <c r="GLV43" s="308"/>
      <c r="GLW43" s="308"/>
      <c r="GLX43" s="308"/>
      <c r="GLY43" s="308"/>
      <c r="GLZ43" s="308"/>
      <c r="GMA43" s="308"/>
      <c r="GMB43" s="308"/>
      <c r="GMC43" s="308"/>
      <c r="GMD43" s="308"/>
      <c r="GME43" s="308"/>
      <c r="GMF43" s="308"/>
      <c r="GMG43" s="308"/>
      <c r="GMH43" s="308"/>
      <c r="GMI43" s="308"/>
      <c r="GMJ43" s="308"/>
      <c r="GMK43" s="308"/>
      <c r="GML43" s="308"/>
      <c r="GMM43" s="308"/>
      <c r="GMN43" s="308"/>
      <c r="GMO43" s="308"/>
      <c r="GMP43" s="308"/>
      <c r="GMQ43" s="308"/>
      <c r="GMR43" s="308"/>
      <c r="GMS43" s="308"/>
      <c r="GMT43" s="308"/>
      <c r="GMU43" s="308"/>
      <c r="GMV43" s="308"/>
      <c r="GMW43" s="308"/>
      <c r="GMX43" s="308"/>
      <c r="GMY43" s="308"/>
      <c r="GMZ43" s="308"/>
      <c r="GNA43" s="308"/>
      <c r="GNB43" s="308"/>
      <c r="GNC43" s="308"/>
      <c r="GND43" s="308"/>
      <c r="GNE43" s="308"/>
      <c r="GNF43" s="308"/>
      <c r="GNG43" s="308"/>
      <c r="GNH43" s="308"/>
      <c r="GNI43" s="308"/>
      <c r="GNJ43" s="308"/>
      <c r="GNK43" s="308"/>
      <c r="GNL43" s="308"/>
      <c r="GNM43" s="308"/>
      <c r="GNN43" s="308"/>
      <c r="GNO43" s="308"/>
      <c r="GNP43" s="308"/>
      <c r="GNQ43" s="308"/>
      <c r="GNR43" s="308"/>
      <c r="GNS43" s="308"/>
      <c r="GNT43" s="308"/>
      <c r="GNU43" s="308"/>
      <c r="GNV43" s="308"/>
      <c r="GNW43" s="308"/>
      <c r="GNX43" s="308"/>
      <c r="GNY43" s="308"/>
      <c r="GNZ43" s="308"/>
      <c r="GOA43" s="308"/>
      <c r="GOB43" s="308"/>
      <c r="GOC43" s="308"/>
      <c r="GOD43" s="308"/>
      <c r="GOE43" s="308"/>
      <c r="GOF43" s="308"/>
      <c r="GOG43" s="308"/>
      <c r="GOH43" s="308"/>
      <c r="GOI43" s="308"/>
      <c r="GOJ43" s="308"/>
      <c r="GOK43" s="308"/>
      <c r="GOL43" s="308"/>
      <c r="GOM43" s="308"/>
      <c r="GON43" s="308"/>
      <c r="GOO43" s="308"/>
      <c r="GOP43" s="308"/>
      <c r="GOQ43" s="308"/>
      <c r="GOR43" s="308"/>
      <c r="GOS43" s="308"/>
      <c r="GOT43" s="308"/>
      <c r="GOU43" s="308"/>
      <c r="GOV43" s="308"/>
      <c r="GOW43" s="308"/>
      <c r="GOX43" s="308"/>
      <c r="GOY43" s="308"/>
      <c r="GOZ43" s="308"/>
      <c r="GPA43" s="308"/>
      <c r="GPB43" s="308"/>
      <c r="GPC43" s="308"/>
      <c r="GPD43" s="308"/>
      <c r="GPE43" s="308"/>
      <c r="GPF43" s="308"/>
      <c r="GPG43" s="308"/>
      <c r="GPH43" s="308"/>
      <c r="GPI43" s="308"/>
      <c r="GPJ43" s="308"/>
      <c r="GPK43" s="308"/>
      <c r="GPL43" s="308"/>
      <c r="GPM43" s="308"/>
      <c r="GPN43" s="308"/>
      <c r="GPO43" s="308"/>
      <c r="GPP43" s="308"/>
      <c r="GPQ43" s="308"/>
      <c r="GPR43" s="308"/>
      <c r="GPS43" s="308"/>
      <c r="GPT43" s="308"/>
      <c r="GPU43" s="308"/>
      <c r="GPV43" s="308"/>
      <c r="GPW43" s="308"/>
      <c r="GPX43" s="308"/>
      <c r="GPY43" s="308"/>
      <c r="GPZ43" s="308"/>
      <c r="GQA43" s="308"/>
      <c r="GQB43" s="308"/>
      <c r="GQC43" s="308"/>
      <c r="GQD43" s="308"/>
      <c r="GQE43" s="308"/>
      <c r="GQF43" s="308"/>
      <c r="GQG43" s="308"/>
      <c r="GQH43" s="308"/>
      <c r="GQI43" s="308"/>
      <c r="GQJ43" s="308"/>
      <c r="GQK43" s="308"/>
      <c r="GQL43" s="308"/>
      <c r="GQM43" s="308"/>
      <c r="GQN43" s="308"/>
      <c r="GQO43" s="308"/>
      <c r="GQP43" s="308"/>
      <c r="GQQ43" s="308"/>
      <c r="GQR43" s="308"/>
      <c r="GQS43" s="308"/>
      <c r="GQT43" s="308"/>
      <c r="GQU43" s="308"/>
      <c r="GQV43" s="308"/>
      <c r="GQW43" s="308"/>
      <c r="GQX43" s="308"/>
      <c r="GQY43" s="308"/>
      <c r="GQZ43" s="308"/>
      <c r="GRA43" s="308"/>
      <c r="GRB43" s="308"/>
      <c r="GRC43" s="308"/>
      <c r="GRD43" s="308"/>
      <c r="GRE43" s="308"/>
      <c r="GRF43" s="308"/>
      <c r="GRG43" s="308"/>
      <c r="GRH43" s="308"/>
      <c r="GRI43" s="308"/>
      <c r="GRJ43" s="308"/>
      <c r="GRK43" s="308"/>
      <c r="GRL43" s="308"/>
      <c r="GRM43" s="308"/>
      <c r="GRN43" s="308"/>
      <c r="GRO43" s="308"/>
      <c r="GRP43" s="308"/>
      <c r="GRQ43" s="308"/>
      <c r="GRR43" s="308"/>
      <c r="GRS43" s="308"/>
      <c r="GRT43" s="308"/>
      <c r="GRU43" s="308"/>
      <c r="GRV43" s="308"/>
      <c r="GRW43" s="308"/>
      <c r="GRX43" s="308"/>
      <c r="GRY43" s="308"/>
      <c r="GRZ43" s="308"/>
      <c r="GSA43" s="308"/>
      <c r="GSB43" s="308"/>
      <c r="GSC43" s="308"/>
      <c r="GSD43" s="308"/>
      <c r="GSE43" s="308"/>
      <c r="GSF43" s="308"/>
      <c r="GSG43" s="308"/>
      <c r="GSH43" s="308"/>
      <c r="GSI43" s="308"/>
      <c r="GSJ43" s="308"/>
      <c r="GSK43" s="308"/>
      <c r="GSL43" s="308"/>
      <c r="GSM43" s="308"/>
      <c r="GSN43" s="308"/>
      <c r="GSO43" s="308"/>
      <c r="GSP43" s="308"/>
      <c r="GSQ43" s="308"/>
      <c r="GSR43" s="308"/>
      <c r="GSS43" s="308"/>
      <c r="GST43" s="308"/>
      <c r="GSU43" s="308"/>
      <c r="GSV43" s="308"/>
      <c r="GSW43" s="308"/>
      <c r="GSX43" s="308"/>
      <c r="GSY43" s="308"/>
      <c r="GSZ43" s="308"/>
      <c r="GTA43" s="308"/>
      <c r="GTB43" s="308"/>
      <c r="GTC43" s="308"/>
      <c r="GTD43" s="308"/>
      <c r="GTE43" s="308"/>
      <c r="GTF43" s="308"/>
      <c r="GTG43" s="308"/>
      <c r="GTH43" s="308"/>
      <c r="GTI43" s="308"/>
      <c r="GTJ43" s="308"/>
      <c r="GTK43" s="308"/>
      <c r="GTL43" s="308"/>
      <c r="GTM43" s="308"/>
      <c r="GTN43" s="308"/>
      <c r="GTO43" s="308"/>
      <c r="GTP43" s="308"/>
      <c r="GTQ43" s="308"/>
      <c r="GTR43" s="308"/>
      <c r="GTS43" s="308"/>
      <c r="GTT43" s="308"/>
      <c r="GTU43" s="308"/>
      <c r="GTV43" s="308"/>
      <c r="GTW43" s="308"/>
      <c r="GTX43" s="308"/>
      <c r="GTY43" s="308"/>
      <c r="GTZ43" s="308"/>
      <c r="GUA43" s="308"/>
      <c r="GUB43" s="308"/>
      <c r="GUC43" s="308"/>
      <c r="GUD43" s="308"/>
      <c r="GUE43" s="308"/>
      <c r="GUF43" s="308"/>
      <c r="GUG43" s="308"/>
      <c r="GUH43" s="308"/>
      <c r="GUI43" s="308"/>
      <c r="GUJ43" s="308"/>
      <c r="GUK43" s="308"/>
      <c r="GUL43" s="308"/>
      <c r="GUM43" s="308"/>
      <c r="GUN43" s="308"/>
      <c r="GUO43" s="308"/>
      <c r="GUP43" s="308"/>
      <c r="GUQ43" s="308"/>
      <c r="GUR43" s="308"/>
      <c r="GUS43" s="308"/>
      <c r="GUT43" s="308"/>
      <c r="GUU43" s="308"/>
      <c r="GUV43" s="308"/>
      <c r="GUW43" s="308"/>
      <c r="GUX43" s="308"/>
      <c r="GUY43" s="308"/>
      <c r="GUZ43" s="308"/>
      <c r="GVA43" s="308"/>
      <c r="GVB43" s="308"/>
      <c r="GVC43" s="308"/>
      <c r="GVD43" s="308"/>
      <c r="GVE43" s="308"/>
      <c r="GVF43" s="308"/>
      <c r="GVG43" s="308"/>
      <c r="GVH43" s="308"/>
      <c r="GVI43" s="308"/>
      <c r="GVJ43" s="308"/>
      <c r="GVK43" s="308"/>
      <c r="GVL43" s="308"/>
      <c r="GVM43" s="308"/>
      <c r="GVN43" s="308"/>
      <c r="GVO43" s="308"/>
      <c r="GVP43" s="308"/>
      <c r="GVQ43" s="308"/>
      <c r="GVR43" s="308"/>
      <c r="GVS43" s="308"/>
      <c r="GVT43" s="308"/>
      <c r="GVU43" s="308"/>
      <c r="GVV43" s="308"/>
      <c r="GVW43" s="308"/>
      <c r="GVX43" s="308"/>
      <c r="GVY43" s="308"/>
      <c r="GVZ43" s="308"/>
      <c r="GWA43" s="308"/>
      <c r="GWB43" s="308"/>
      <c r="GWC43" s="308"/>
      <c r="GWD43" s="308"/>
      <c r="GWE43" s="308"/>
      <c r="GWF43" s="308"/>
      <c r="GWG43" s="308"/>
      <c r="GWH43" s="308"/>
      <c r="GWI43" s="308"/>
      <c r="GWJ43" s="308"/>
      <c r="GWK43" s="308"/>
      <c r="GWL43" s="308"/>
      <c r="GWM43" s="308"/>
      <c r="GWN43" s="308"/>
      <c r="GWO43" s="308"/>
      <c r="GWP43" s="308"/>
      <c r="GWQ43" s="308"/>
      <c r="GWR43" s="308"/>
      <c r="GWS43" s="308"/>
      <c r="GWT43" s="308"/>
      <c r="GWU43" s="308"/>
      <c r="GWV43" s="308"/>
      <c r="GWW43" s="308"/>
      <c r="GWX43" s="308"/>
      <c r="GWY43" s="308"/>
      <c r="GWZ43" s="308"/>
      <c r="GXA43" s="308"/>
      <c r="GXB43" s="308"/>
      <c r="GXC43" s="308"/>
      <c r="GXD43" s="308"/>
      <c r="GXE43" s="308"/>
      <c r="GXF43" s="308"/>
      <c r="GXG43" s="308"/>
      <c r="GXH43" s="308"/>
      <c r="GXI43" s="308"/>
      <c r="GXJ43" s="308"/>
      <c r="GXK43" s="308"/>
      <c r="GXL43" s="308"/>
      <c r="GXM43" s="308"/>
      <c r="GXN43" s="308"/>
      <c r="GXO43" s="308"/>
      <c r="GXP43" s="308"/>
      <c r="GXQ43" s="308"/>
      <c r="GXR43" s="308"/>
      <c r="GXS43" s="308"/>
      <c r="GXT43" s="308"/>
      <c r="GXU43" s="308"/>
      <c r="GXV43" s="308"/>
      <c r="GXW43" s="308"/>
      <c r="GXX43" s="308"/>
      <c r="GXY43" s="308"/>
      <c r="GXZ43" s="308"/>
      <c r="GYA43" s="308"/>
      <c r="GYB43" s="308"/>
      <c r="GYC43" s="308"/>
      <c r="GYD43" s="308"/>
      <c r="GYE43" s="308"/>
      <c r="GYF43" s="308"/>
      <c r="GYG43" s="308"/>
      <c r="GYH43" s="308"/>
      <c r="GYI43" s="308"/>
      <c r="GYJ43" s="308"/>
      <c r="GYK43" s="308"/>
      <c r="GYL43" s="308"/>
      <c r="GYM43" s="308"/>
      <c r="GYN43" s="308"/>
      <c r="GYO43" s="308"/>
      <c r="GYP43" s="308"/>
      <c r="GYQ43" s="308"/>
      <c r="GYR43" s="308"/>
      <c r="GYS43" s="308"/>
      <c r="GYT43" s="308"/>
      <c r="GYU43" s="308"/>
      <c r="GYV43" s="308"/>
      <c r="GYW43" s="308"/>
      <c r="GYX43" s="308"/>
      <c r="GYY43" s="308"/>
      <c r="GYZ43" s="308"/>
      <c r="GZA43" s="308"/>
      <c r="GZB43" s="308"/>
      <c r="GZC43" s="308"/>
      <c r="GZD43" s="308"/>
      <c r="GZE43" s="308"/>
      <c r="GZF43" s="308"/>
      <c r="GZG43" s="308"/>
      <c r="GZH43" s="308"/>
      <c r="GZI43" s="308"/>
      <c r="GZJ43" s="308"/>
      <c r="GZK43" s="308"/>
      <c r="GZL43" s="308"/>
      <c r="GZM43" s="308"/>
      <c r="GZN43" s="308"/>
      <c r="GZO43" s="308"/>
      <c r="GZP43" s="308"/>
      <c r="GZQ43" s="308"/>
      <c r="GZR43" s="308"/>
      <c r="GZS43" s="308"/>
      <c r="GZT43" s="308"/>
      <c r="GZU43" s="308"/>
      <c r="GZV43" s="308"/>
      <c r="GZW43" s="308"/>
      <c r="GZX43" s="308"/>
      <c r="GZY43" s="308"/>
      <c r="GZZ43" s="308"/>
      <c r="HAA43" s="308"/>
      <c r="HAB43" s="308"/>
      <c r="HAC43" s="308"/>
      <c r="HAD43" s="308"/>
      <c r="HAE43" s="308"/>
      <c r="HAF43" s="308"/>
      <c r="HAG43" s="308"/>
      <c r="HAH43" s="308"/>
      <c r="HAI43" s="308"/>
      <c r="HAJ43" s="308"/>
      <c r="HAK43" s="308"/>
      <c r="HAL43" s="308"/>
      <c r="HAM43" s="308"/>
      <c r="HAN43" s="308"/>
      <c r="HAO43" s="308"/>
      <c r="HAP43" s="308"/>
      <c r="HAQ43" s="308"/>
      <c r="HAR43" s="308"/>
      <c r="HAS43" s="308"/>
      <c r="HAT43" s="308"/>
      <c r="HAU43" s="308"/>
      <c r="HAV43" s="308"/>
      <c r="HAW43" s="308"/>
      <c r="HAX43" s="308"/>
      <c r="HAY43" s="308"/>
      <c r="HAZ43" s="308"/>
      <c r="HBA43" s="308"/>
      <c r="HBB43" s="308"/>
      <c r="HBC43" s="308"/>
      <c r="HBD43" s="308"/>
      <c r="HBE43" s="308"/>
      <c r="HBF43" s="308"/>
      <c r="HBG43" s="308"/>
      <c r="HBH43" s="308"/>
      <c r="HBI43" s="308"/>
      <c r="HBJ43" s="308"/>
      <c r="HBK43" s="308"/>
      <c r="HBL43" s="308"/>
      <c r="HBM43" s="308"/>
      <c r="HBN43" s="308"/>
      <c r="HBO43" s="308"/>
      <c r="HBP43" s="308"/>
      <c r="HBQ43" s="308"/>
      <c r="HBR43" s="308"/>
      <c r="HBS43" s="308"/>
      <c r="HBT43" s="308"/>
      <c r="HBU43" s="308"/>
      <c r="HBV43" s="308"/>
      <c r="HBW43" s="308"/>
      <c r="HBX43" s="308"/>
      <c r="HBY43" s="308"/>
      <c r="HBZ43" s="308"/>
      <c r="HCA43" s="308"/>
      <c r="HCB43" s="308"/>
      <c r="HCC43" s="308"/>
      <c r="HCD43" s="308"/>
      <c r="HCE43" s="308"/>
      <c r="HCF43" s="308"/>
      <c r="HCG43" s="308"/>
      <c r="HCH43" s="308"/>
      <c r="HCI43" s="308"/>
      <c r="HCJ43" s="308"/>
      <c r="HCK43" s="308"/>
      <c r="HCL43" s="308"/>
      <c r="HCM43" s="308"/>
      <c r="HCN43" s="308"/>
      <c r="HCO43" s="308"/>
      <c r="HCP43" s="308"/>
      <c r="HCQ43" s="308"/>
      <c r="HCR43" s="308"/>
      <c r="HCS43" s="308"/>
      <c r="HCT43" s="308"/>
      <c r="HCU43" s="308"/>
      <c r="HCV43" s="308"/>
      <c r="HCW43" s="308"/>
      <c r="HCX43" s="308"/>
      <c r="HCY43" s="308"/>
      <c r="HCZ43" s="308"/>
      <c r="HDA43" s="308"/>
      <c r="HDB43" s="308"/>
      <c r="HDC43" s="308"/>
      <c r="HDD43" s="308"/>
      <c r="HDE43" s="308"/>
      <c r="HDF43" s="308"/>
      <c r="HDG43" s="308"/>
      <c r="HDH43" s="308"/>
      <c r="HDI43" s="308"/>
      <c r="HDJ43" s="308"/>
      <c r="HDK43" s="308"/>
      <c r="HDL43" s="308"/>
      <c r="HDM43" s="308"/>
      <c r="HDN43" s="308"/>
      <c r="HDO43" s="308"/>
      <c r="HDP43" s="308"/>
      <c r="HDQ43" s="308"/>
      <c r="HDR43" s="308"/>
      <c r="HDS43" s="308"/>
      <c r="HDT43" s="308"/>
      <c r="HDU43" s="308"/>
      <c r="HDV43" s="308"/>
      <c r="HDW43" s="308"/>
      <c r="HDX43" s="308"/>
      <c r="HDY43" s="308"/>
      <c r="HDZ43" s="308"/>
      <c r="HEA43" s="308"/>
      <c r="HEB43" s="308"/>
      <c r="HEC43" s="308"/>
      <c r="HED43" s="308"/>
      <c r="HEE43" s="308"/>
      <c r="HEF43" s="308"/>
      <c r="HEG43" s="308"/>
      <c r="HEH43" s="308"/>
      <c r="HEI43" s="308"/>
      <c r="HEJ43" s="308"/>
      <c r="HEK43" s="308"/>
      <c r="HEL43" s="308"/>
      <c r="HEM43" s="308"/>
      <c r="HEN43" s="308"/>
      <c r="HEO43" s="308"/>
      <c r="HEP43" s="308"/>
      <c r="HEQ43" s="308"/>
      <c r="HER43" s="308"/>
      <c r="HES43" s="308"/>
      <c r="HET43" s="308"/>
      <c r="HEU43" s="308"/>
      <c r="HEV43" s="308"/>
      <c r="HEW43" s="308"/>
      <c r="HEX43" s="308"/>
      <c r="HEY43" s="308"/>
      <c r="HEZ43" s="308"/>
      <c r="HFA43" s="308"/>
      <c r="HFB43" s="308"/>
      <c r="HFC43" s="308"/>
      <c r="HFD43" s="308"/>
      <c r="HFE43" s="308"/>
      <c r="HFF43" s="308"/>
      <c r="HFG43" s="308"/>
      <c r="HFH43" s="308"/>
      <c r="HFI43" s="308"/>
      <c r="HFJ43" s="308"/>
      <c r="HFK43" s="308"/>
      <c r="HFL43" s="308"/>
      <c r="HFM43" s="308"/>
      <c r="HFN43" s="308"/>
      <c r="HFO43" s="308"/>
      <c r="HFP43" s="308"/>
      <c r="HFQ43" s="308"/>
      <c r="HFR43" s="308"/>
      <c r="HFS43" s="308"/>
      <c r="HFT43" s="308"/>
      <c r="HFU43" s="308"/>
      <c r="HFV43" s="308"/>
      <c r="HFW43" s="308"/>
      <c r="HFX43" s="308"/>
      <c r="HFY43" s="308"/>
      <c r="HFZ43" s="308"/>
      <c r="HGA43" s="308"/>
      <c r="HGB43" s="308"/>
      <c r="HGC43" s="308"/>
      <c r="HGD43" s="308"/>
      <c r="HGE43" s="308"/>
      <c r="HGF43" s="308"/>
      <c r="HGG43" s="308"/>
      <c r="HGH43" s="308"/>
      <c r="HGI43" s="308"/>
      <c r="HGJ43" s="308"/>
      <c r="HGK43" s="308"/>
      <c r="HGL43" s="308"/>
      <c r="HGM43" s="308"/>
      <c r="HGN43" s="308"/>
      <c r="HGO43" s="308"/>
      <c r="HGP43" s="308"/>
      <c r="HGQ43" s="308"/>
      <c r="HGR43" s="308"/>
      <c r="HGS43" s="308"/>
      <c r="HGT43" s="308"/>
      <c r="HGU43" s="308"/>
      <c r="HGV43" s="308"/>
      <c r="HGW43" s="308"/>
      <c r="HGX43" s="308"/>
      <c r="HGY43" s="308"/>
      <c r="HGZ43" s="308"/>
      <c r="HHA43" s="308"/>
      <c r="HHB43" s="308"/>
      <c r="HHC43" s="308"/>
      <c r="HHD43" s="308"/>
      <c r="HHE43" s="308"/>
      <c r="HHF43" s="308"/>
      <c r="HHG43" s="308"/>
      <c r="HHH43" s="308"/>
      <c r="HHI43" s="308"/>
      <c r="HHJ43" s="308"/>
      <c r="HHK43" s="308"/>
      <c r="HHL43" s="308"/>
      <c r="HHM43" s="308"/>
      <c r="HHN43" s="308"/>
      <c r="HHO43" s="308"/>
      <c r="HHP43" s="308"/>
      <c r="HHQ43" s="308"/>
      <c r="HHR43" s="308"/>
      <c r="HHS43" s="308"/>
      <c r="HHT43" s="308"/>
      <c r="HHU43" s="308"/>
      <c r="HHV43" s="308"/>
      <c r="HHW43" s="308"/>
      <c r="HHX43" s="308"/>
      <c r="HHY43" s="308"/>
      <c r="HHZ43" s="308"/>
      <c r="HIA43" s="308"/>
      <c r="HIB43" s="308"/>
      <c r="HIC43" s="308"/>
      <c r="HID43" s="308"/>
      <c r="HIE43" s="308"/>
      <c r="HIF43" s="308"/>
      <c r="HIG43" s="308"/>
      <c r="HIH43" s="308"/>
      <c r="HII43" s="308"/>
      <c r="HIJ43" s="308"/>
      <c r="HIK43" s="308"/>
      <c r="HIL43" s="308"/>
      <c r="HIM43" s="308"/>
      <c r="HIN43" s="308"/>
      <c r="HIO43" s="308"/>
      <c r="HIP43" s="308"/>
      <c r="HIQ43" s="308"/>
      <c r="HIR43" s="308"/>
      <c r="HIS43" s="308"/>
      <c r="HIT43" s="308"/>
      <c r="HIU43" s="308"/>
      <c r="HIV43" s="308"/>
      <c r="HIW43" s="308"/>
      <c r="HIX43" s="308"/>
      <c r="HIY43" s="308"/>
      <c r="HIZ43" s="308"/>
      <c r="HJA43" s="308"/>
      <c r="HJB43" s="308"/>
      <c r="HJC43" s="308"/>
      <c r="HJD43" s="308"/>
      <c r="HJE43" s="308"/>
      <c r="HJF43" s="308"/>
      <c r="HJG43" s="308"/>
      <c r="HJH43" s="308"/>
      <c r="HJI43" s="308"/>
      <c r="HJJ43" s="308"/>
      <c r="HJK43" s="308"/>
      <c r="HJL43" s="308"/>
      <c r="HJM43" s="308"/>
      <c r="HJN43" s="308"/>
      <c r="HJO43" s="308"/>
      <c r="HJP43" s="308"/>
      <c r="HJQ43" s="308"/>
      <c r="HJR43" s="308"/>
      <c r="HJS43" s="308"/>
      <c r="HJT43" s="308"/>
      <c r="HJU43" s="308"/>
      <c r="HJV43" s="308"/>
      <c r="HJW43" s="308"/>
      <c r="HJX43" s="308"/>
      <c r="HJY43" s="308"/>
      <c r="HJZ43" s="308"/>
      <c r="HKA43" s="308"/>
      <c r="HKB43" s="308"/>
      <c r="HKC43" s="308"/>
      <c r="HKD43" s="308"/>
      <c r="HKE43" s="308"/>
      <c r="HKF43" s="308"/>
      <c r="HKG43" s="308"/>
      <c r="HKH43" s="308"/>
      <c r="HKI43" s="308"/>
      <c r="HKJ43" s="308"/>
      <c r="HKK43" s="308"/>
      <c r="HKL43" s="308"/>
      <c r="HKM43" s="308"/>
      <c r="HKN43" s="308"/>
      <c r="HKO43" s="308"/>
      <c r="HKP43" s="308"/>
      <c r="HKQ43" s="308"/>
      <c r="HKR43" s="308"/>
      <c r="HKS43" s="308"/>
      <c r="HKT43" s="308"/>
      <c r="HKU43" s="308"/>
      <c r="HKV43" s="308"/>
      <c r="HKW43" s="308"/>
      <c r="HKX43" s="308"/>
      <c r="HKY43" s="308"/>
      <c r="HKZ43" s="308"/>
      <c r="HLA43" s="308"/>
      <c r="HLB43" s="308"/>
      <c r="HLC43" s="308"/>
      <c r="HLD43" s="308"/>
      <c r="HLE43" s="308"/>
      <c r="HLF43" s="308"/>
      <c r="HLG43" s="308"/>
      <c r="HLH43" s="308"/>
      <c r="HLI43" s="308"/>
      <c r="HLJ43" s="308"/>
      <c r="HLK43" s="308"/>
      <c r="HLL43" s="308"/>
      <c r="HLM43" s="308"/>
      <c r="HLN43" s="308"/>
      <c r="HLO43" s="308"/>
      <c r="HLP43" s="308"/>
      <c r="HLQ43" s="308"/>
      <c r="HLR43" s="308"/>
      <c r="HLS43" s="308"/>
      <c r="HLT43" s="308"/>
      <c r="HLU43" s="308"/>
      <c r="HLV43" s="308"/>
      <c r="HLW43" s="308"/>
      <c r="HLX43" s="308"/>
      <c r="HLY43" s="308"/>
      <c r="HLZ43" s="308"/>
      <c r="HMA43" s="308"/>
      <c r="HMB43" s="308"/>
      <c r="HMC43" s="308"/>
      <c r="HMD43" s="308"/>
      <c r="HME43" s="308"/>
      <c r="HMF43" s="308"/>
      <c r="HMG43" s="308"/>
      <c r="HMH43" s="308"/>
      <c r="HMI43" s="308"/>
      <c r="HMJ43" s="308"/>
      <c r="HMK43" s="308"/>
      <c r="HML43" s="308"/>
      <c r="HMM43" s="308"/>
      <c r="HMN43" s="308"/>
      <c r="HMO43" s="308"/>
      <c r="HMP43" s="308"/>
      <c r="HMQ43" s="308"/>
      <c r="HMR43" s="308"/>
      <c r="HMS43" s="308"/>
      <c r="HMT43" s="308"/>
      <c r="HMU43" s="308"/>
      <c r="HMV43" s="308"/>
      <c r="HMW43" s="308"/>
      <c r="HMX43" s="308"/>
      <c r="HMY43" s="308"/>
      <c r="HMZ43" s="308"/>
      <c r="HNA43" s="308"/>
      <c r="HNB43" s="308"/>
      <c r="HNC43" s="308"/>
      <c r="HND43" s="308"/>
      <c r="HNE43" s="308"/>
      <c r="HNF43" s="308"/>
      <c r="HNG43" s="308"/>
      <c r="HNH43" s="308"/>
      <c r="HNI43" s="308"/>
      <c r="HNJ43" s="308"/>
      <c r="HNK43" s="308"/>
      <c r="HNL43" s="308"/>
      <c r="HNM43" s="308"/>
      <c r="HNN43" s="308"/>
      <c r="HNO43" s="308"/>
      <c r="HNP43" s="308"/>
      <c r="HNQ43" s="308"/>
      <c r="HNR43" s="308"/>
      <c r="HNS43" s="308"/>
      <c r="HNT43" s="308"/>
      <c r="HNU43" s="308"/>
      <c r="HNV43" s="308"/>
      <c r="HNW43" s="308"/>
      <c r="HNX43" s="308"/>
      <c r="HNY43" s="308"/>
      <c r="HNZ43" s="308"/>
      <c r="HOA43" s="308"/>
      <c r="HOB43" s="308"/>
      <c r="HOC43" s="308"/>
      <c r="HOD43" s="308"/>
      <c r="HOE43" s="308"/>
      <c r="HOF43" s="308"/>
      <c r="HOG43" s="308"/>
      <c r="HOH43" s="308"/>
      <c r="HOI43" s="308"/>
      <c r="HOJ43" s="308"/>
      <c r="HOK43" s="308"/>
      <c r="HOL43" s="308"/>
      <c r="HOM43" s="308"/>
      <c r="HON43" s="308"/>
      <c r="HOO43" s="308"/>
      <c r="HOP43" s="308"/>
      <c r="HOQ43" s="308"/>
      <c r="HOR43" s="308"/>
      <c r="HOS43" s="308"/>
      <c r="HOT43" s="308"/>
      <c r="HOU43" s="308"/>
      <c r="HOV43" s="308"/>
      <c r="HOW43" s="308"/>
      <c r="HOX43" s="308"/>
      <c r="HOY43" s="308"/>
      <c r="HOZ43" s="308"/>
      <c r="HPA43" s="308"/>
      <c r="HPB43" s="308"/>
      <c r="HPC43" s="308"/>
      <c r="HPD43" s="308"/>
      <c r="HPE43" s="308"/>
      <c r="HPF43" s="308"/>
      <c r="HPG43" s="308"/>
      <c r="HPH43" s="308"/>
      <c r="HPI43" s="308"/>
      <c r="HPJ43" s="308"/>
      <c r="HPK43" s="308"/>
      <c r="HPL43" s="308"/>
      <c r="HPM43" s="308"/>
      <c r="HPN43" s="308"/>
      <c r="HPO43" s="308"/>
      <c r="HPP43" s="308"/>
      <c r="HPQ43" s="308"/>
      <c r="HPR43" s="308"/>
      <c r="HPS43" s="308"/>
      <c r="HPT43" s="308"/>
      <c r="HPU43" s="308"/>
      <c r="HPV43" s="308"/>
      <c r="HPW43" s="308"/>
      <c r="HPX43" s="308"/>
      <c r="HPY43" s="308"/>
      <c r="HPZ43" s="308"/>
      <c r="HQA43" s="308"/>
      <c r="HQB43" s="308"/>
      <c r="HQC43" s="308"/>
      <c r="HQD43" s="308"/>
      <c r="HQE43" s="308"/>
      <c r="HQF43" s="308"/>
      <c r="HQG43" s="308"/>
      <c r="HQH43" s="308"/>
      <c r="HQI43" s="308"/>
      <c r="HQJ43" s="308"/>
      <c r="HQK43" s="308"/>
      <c r="HQL43" s="308"/>
      <c r="HQM43" s="308"/>
      <c r="HQN43" s="308"/>
      <c r="HQO43" s="308"/>
      <c r="HQP43" s="308"/>
      <c r="HQQ43" s="308"/>
      <c r="HQR43" s="308"/>
      <c r="HQS43" s="308"/>
      <c r="HQT43" s="308"/>
      <c r="HQU43" s="308"/>
      <c r="HQV43" s="308"/>
      <c r="HQW43" s="308"/>
      <c r="HQX43" s="308"/>
      <c r="HQY43" s="308"/>
      <c r="HQZ43" s="308"/>
      <c r="HRA43" s="308"/>
      <c r="HRB43" s="308"/>
      <c r="HRC43" s="308"/>
      <c r="HRD43" s="308"/>
      <c r="HRE43" s="308"/>
      <c r="HRF43" s="308"/>
      <c r="HRG43" s="308"/>
      <c r="HRH43" s="308"/>
      <c r="HRI43" s="308"/>
      <c r="HRJ43" s="308"/>
      <c r="HRK43" s="308"/>
      <c r="HRL43" s="308"/>
      <c r="HRM43" s="308"/>
      <c r="HRN43" s="308"/>
      <c r="HRO43" s="308"/>
      <c r="HRP43" s="308"/>
      <c r="HRQ43" s="308"/>
      <c r="HRR43" s="308"/>
      <c r="HRS43" s="308"/>
      <c r="HRT43" s="308"/>
      <c r="HRU43" s="308"/>
      <c r="HRV43" s="308"/>
      <c r="HRW43" s="308"/>
      <c r="HRX43" s="308"/>
      <c r="HRY43" s="308"/>
      <c r="HRZ43" s="308"/>
      <c r="HSA43" s="308"/>
      <c r="HSB43" s="308"/>
      <c r="HSC43" s="308"/>
      <c r="HSD43" s="308"/>
      <c r="HSE43" s="308"/>
      <c r="HSF43" s="308"/>
      <c r="HSG43" s="308"/>
      <c r="HSH43" s="308"/>
      <c r="HSI43" s="308"/>
      <c r="HSJ43" s="308"/>
      <c r="HSK43" s="308"/>
      <c r="HSL43" s="308"/>
      <c r="HSM43" s="308"/>
      <c r="HSN43" s="308"/>
      <c r="HSO43" s="308"/>
      <c r="HSP43" s="308"/>
      <c r="HSQ43" s="308"/>
      <c r="HSR43" s="308"/>
      <c r="HSS43" s="308"/>
      <c r="HST43" s="308"/>
      <c r="HSU43" s="308"/>
      <c r="HSV43" s="308"/>
      <c r="HSW43" s="308"/>
      <c r="HSX43" s="308"/>
      <c r="HSY43" s="308"/>
      <c r="HSZ43" s="308"/>
      <c r="HTA43" s="308"/>
      <c r="HTB43" s="308"/>
      <c r="HTC43" s="308"/>
      <c r="HTD43" s="308"/>
      <c r="HTE43" s="308"/>
      <c r="HTF43" s="308"/>
      <c r="HTG43" s="308"/>
      <c r="HTH43" s="308"/>
      <c r="HTI43" s="308"/>
      <c r="HTJ43" s="308"/>
      <c r="HTK43" s="308"/>
      <c r="HTL43" s="308"/>
      <c r="HTM43" s="308"/>
      <c r="HTN43" s="308"/>
      <c r="HTO43" s="308"/>
      <c r="HTP43" s="308"/>
      <c r="HTQ43" s="308"/>
      <c r="HTR43" s="308"/>
      <c r="HTS43" s="308"/>
      <c r="HTT43" s="308"/>
      <c r="HTU43" s="308"/>
      <c r="HTV43" s="308"/>
      <c r="HTW43" s="308"/>
      <c r="HTX43" s="308"/>
      <c r="HTY43" s="308"/>
      <c r="HTZ43" s="308"/>
      <c r="HUA43" s="308"/>
      <c r="HUB43" s="308"/>
      <c r="HUC43" s="308"/>
      <c r="HUD43" s="308"/>
      <c r="HUE43" s="308"/>
      <c r="HUF43" s="308"/>
      <c r="HUG43" s="308"/>
      <c r="HUH43" s="308"/>
      <c r="HUI43" s="308"/>
      <c r="HUJ43" s="308"/>
      <c r="HUK43" s="308"/>
      <c r="HUL43" s="308"/>
      <c r="HUM43" s="308"/>
      <c r="HUN43" s="308"/>
      <c r="HUO43" s="308"/>
      <c r="HUP43" s="308"/>
      <c r="HUQ43" s="308"/>
      <c r="HUR43" s="308"/>
      <c r="HUS43" s="308"/>
      <c r="HUT43" s="308"/>
      <c r="HUU43" s="308"/>
      <c r="HUV43" s="308"/>
      <c r="HUW43" s="308"/>
      <c r="HUX43" s="308"/>
      <c r="HUY43" s="308"/>
      <c r="HUZ43" s="308"/>
      <c r="HVA43" s="308"/>
      <c r="HVB43" s="308"/>
      <c r="HVC43" s="308"/>
      <c r="HVD43" s="308"/>
      <c r="HVE43" s="308"/>
      <c r="HVF43" s="308"/>
      <c r="HVG43" s="308"/>
      <c r="HVH43" s="308"/>
      <c r="HVI43" s="308"/>
      <c r="HVJ43" s="308"/>
      <c r="HVK43" s="308"/>
      <c r="HVL43" s="308"/>
      <c r="HVM43" s="308"/>
      <c r="HVN43" s="308"/>
      <c r="HVO43" s="308"/>
      <c r="HVP43" s="308"/>
      <c r="HVQ43" s="308"/>
      <c r="HVR43" s="308"/>
      <c r="HVS43" s="308"/>
      <c r="HVT43" s="308"/>
      <c r="HVU43" s="308"/>
      <c r="HVV43" s="308"/>
      <c r="HVW43" s="308"/>
      <c r="HVX43" s="308"/>
      <c r="HVY43" s="308"/>
      <c r="HVZ43" s="308"/>
      <c r="HWA43" s="308"/>
      <c r="HWB43" s="308"/>
      <c r="HWC43" s="308"/>
      <c r="HWD43" s="308"/>
      <c r="HWE43" s="308"/>
      <c r="HWF43" s="308"/>
      <c r="HWG43" s="308"/>
      <c r="HWH43" s="308"/>
      <c r="HWI43" s="308"/>
      <c r="HWJ43" s="308"/>
      <c r="HWK43" s="308"/>
      <c r="HWL43" s="308"/>
      <c r="HWM43" s="308"/>
      <c r="HWN43" s="308"/>
      <c r="HWO43" s="308"/>
      <c r="HWP43" s="308"/>
      <c r="HWQ43" s="308"/>
      <c r="HWR43" s="308"/>
      <c r="HWS43" s="308"/>
      <c r="HWT43" s="308"/>
      <c r="HWU43" s="308"/>
      <c r="HWV43" s="308"/>
      <c r="HWW43" s="308"/>
      <c r="HWX43" s="308"/>
      <c r="HWY43" s="308"/>
      <c r="HWZ43" s="308"/>
      <c r="HXA43" s="308"/>
      <c r="HXB43" s="308"/>
      <c r="HXC43" s="308"/>
      <c r="HXD43" s="308"/>
      <c r="HXE43" s="308"/>
      <c r="HXF43" s="308"/>
      <c r="HXG43" s="308"/>
      <c r="HXH43" s="308"/>
      <c r="HXI43" s="308"/>
      <c r="HXJ43" s="308"/>
      <c r="HXK43" s="308"/>
      <c r="HXL43" s="308"/>
      <c r="HXM43" s="308"/>
      <c r="HXN43" s="308"/>
      <c r="HXO43" s="308"/>
      <c r="HXP43" s="308"/>
      <c r="HXQ43" s="308"/>
      <c r="HXR43" s="308"/>
      <c r="HXS43" s="308"/>
      <c r="HXT43" s="308"/>
      <c r="HXU43" s="308"/>
      <c r="HXV43" s="308"/>
      <c r="HXW43" s="308"/>
      <c r="HXX43" s="308"/>
      <c r="HXY43" s="308"/>
      <c r="HXZ43" s="308"/>
      <c r="HYA43" s="308"/>
      <c r="HYB43" s="308"/>
      <c r="HYC43" s="308"/>
      <c r="HYD43" s="308"/>
      <c r="HYE43" s="308"/>
      <c r="HYF43" s="308"/>
      <c r="HYG43" s="308"/>
      <c r="HYH43" s="308"/>
      <c r="HYI43" s="308"/>
      <c r="HYJ43" s="308"/>
      <c r="HYK43" s="308"/>
      <c r="HYL43" s="308"/>
      <c r="HYM43" s="308"/>
      <c r="HYN43" s="308"/>
      <c r="HYO43" s="308"/>
      <c r="HYP43" s="308"/>
      <c r="HYQ43" s="308"/>
      <c r="HYR43" s="308"/>
      <c r="HYS43" s="308"/>
      <c r="HYT43" s="308"/>
      <c r="HYU43" s="308"/>
      <c r="HYV43" s="308"/>
      <c r="HYW43" s="308"/>
      <c r="HYX43" s="308"/>
      <c r="HYY43" s="308"/>
      <c r="HYZ43" s="308"/>
      <c r="HZA43" s="308"/>
      <c r="HZB43" s="308"/>
      <c r="HZC43" s="308"/>
      <c r="HZD43" s="308"/>
      <c r="HZE43" s="308"/>
      <c r="HZF43" s="308"/>
      <c r="HZG43" s="308"/>
      <c r="HZH43" s="308"/>
      <c r="HZI43" s="308"/>
      <c r="HZJ43" s="308"/>
      <c r="HZK43" s="308"/>
      <c r="HZL43" s="308"/>
      <c r="HZM43" s="308"/>
      <c r="HZN43" s="308"/>
      <c r="HZO43" s="308"/>
      <c r="HZP43" s="308"/>
      <c r="HZQ43" s="308"/>
      <c r="HZR43" s="308"/>
      <c r="HZS43" s="308"/>
      <c r="HZT43" s="308"/>
      <c r="HZU43" s="308"/>
      <c r="HZV43" s="308"/>
      <c r="HZW43" s="308"/>
      <c r="HZX43" s="308"/>
      <c r="HZY43" s="308"/>
      <c r="HZZ43" s="308"/>
      <c r="IAA43" s="308"/>
      <c r="IAB43" s="308"/>
      <c r="IAC43" s="308"/>
      <c r="IAD43" s="308"/>
      <c r="IAE43" s="308"/>
      <c r="IAF43" s="308"/>
      <c r="IAG43" s="308"/>
      <c r="IAH43" s="308"/>
      <c r="IAI43" s="308"/>
      <c r="IAJ43" s="308"/>
      <c r="IAK43" s="308"/>
      <c r="IAL43" s="308"/>
      <c r="IAM43" s="308"/>
      <c r="IAN43" s="308"/>
      <c r="IAO43" s="308"/>
      <c r="IAP43" s="308"/>
      <c r="IAQ43" s="308"/>
      <c r="IAR43" s="308"/>
      <c r="IAS43" s="308"/>
      <c r="IAT43" s="308"/>
      <c r="IAU43" s="308"/>
      <c r="IAV43" s="308"/>
      <c r="IAW43" s="308"/>
      <c r="IAX43" s="308"/>
      <c r="IAY43" s="308"/>
      <c r="IAZ43" s="308"/>
      <c r="IBA43" s="308"/>
      <c r="IBB43" s="308"/>
      <c r="IBC43" s="308"/>
      <c r="IBD43" s="308"/>
      <c r="IBE43" s="308"/>
      <c r="IBF43" s="308"/>
      <c r="IBG43" s="308"/>
      <c r="IBH43" s="308"/>
      <c r="IBI43" s="308"/>
      <c r="IBJ43" s="308"/>
      <c r="IBK43" s="308"/>
      <c r="IBL43" s="308"/>
      <c r="IBM43" s="308"/>
      <c r="IBN43" s="308"/>
      <c r="IBO43" s="308"/>
      <c r="IBP43" s="308"/>
      <c r="IBQ43" s="308"/>
      <c r="IBR43" s="308"/>
      <c r="IBS43" s="308"/>
      <c r="IBT43" s="308"/>
      <c r="IBU43" s="308"/>
      <c r="IBV43" s="308"/>
      <c r="IBW43" s="308"/>
      <c r="IBX43" s="308"/>
      <c r="IBY43" s="308"/>
      <c r="IBZ43" s="308"/>
      <c r="ICA43" s="308"/>
      <c r="ICB43" s="308"/>
      <c r="ICC43" s="308"/>
      <c r="ICD43" s="308"/>
      <c r="ICE43" s="308"/>
      <c r="ICF43" s="308"/>
      <c r="ICG43" s="308"/>
      <c r="ICH43" s="308"/>
      <c r="ICI43" s="308"/>
      <c r="ICJ43" s="308"/>
      <c r="ICK43" s="308"/>
      <c r="ICL43" s="308"/>
      <c r="ICM43" s="308"/>
      <c r="ICN43" s="308"/>
      <c r="ICO43" s="308"/>
      <c r="ICP43" s="308"/>
      <c r="ICQ43" s="308"/>
      <c r="ICR43" s="308"/>
      <c r="ICS43" s="308"/>
      <c r="ICT43" s="308"/>
      <c r="ICU43" s="308"/>
      <c r="ICV43" s="308"/>
      <c r="ICW43" s="308"/>
      <c r="ICX43" s="308"/>
      <c r="ICY43" s="308"/>
      <c r="ICZ43" s="308"/>
      <c r="IDA43" s="308"/>
      <c r="IDB43" s="308"/>
      <c r="IDC43" s="308"/>
      <c r="IDD43" s="308"/>
      <c r="IDE43" s="308"/>
      <c r="IDF43" s="308"/>
      <c r="IDG43" s="308"/>
      <c r="IDH43" s="308"/>
      <c r="IDI43" s="308"/>
      <c r="IDJ43" s="308"/>
      <c r="IDK43" s="308"/>
      <c r="IDL43" s="308"/>
      <c r="IDM43" s="308"/>
      <c r="IDN43" s="308"/>
      <c r="IDO43" s="308"/>
      <c r="IDP43" s="308"/>
      <c r="IDQ43" s="308"/>
      <c r="IDR43" s="308"/>
      <c r="IDS43" s="308"/>
      <c r="IDT43" s="308"/>
      <c r="IDU43" s="308"/>
      <c r="IDV43" s="308"/>
      <c r="IDW43" s="308"/>
      <c r="IDX43" s="308"/>
      <c r="IDY43" s="308"/>
      <c r="IDZ43" s="308"/>
      <c r="IEA43" s="308"/>
      <c r="IEB43" s="308"/>
      <c r="IEC43" s="308"/>
      <c r="IED43" s="308"/>
      <c r="IEE43" s="308"/>
      <c r="IEF43" s="308"/>
      <c r="IEG43" s="308"/>
      <c r="IEH43" s="308"/>
      <c r="IEI43" s="308"/>
      <c r="IEJ43" s="308"/>
      <c r="IEK43" s="308"/>
      <c r="IEL43" s="308"/>
      <c r="IEM43" s="308"/>
      <c r="IEN43" s="308"/>
      <c r="IEO43" s="308"/>
      <c r="IEP43" s="308"/>
      <c r="IEQ43" s="308"/>
      <c r="IER43" s="308"/>
      <c r="IES43" s="308"/>
      <c r="IET43" s="308"/>
      <c r="IEU43" s="308"/>
      <c r="IEV43" s="308"/>
      <c r="IEW43" s="308"/>
      <c r="IEX43" s="308"/>
      <c r="IEY43" s="308"/>
      <c r="IEZ43" s="308"/>
      <c r="IFA43" s="308"/>
      <c r="IFB43" s="308"/>
      <c r="IFC43" s="308"/>
      <c r="IFD43" s="308"/>
      <c r="IFE43" s="308"/>
      <c r="IFF43" s="308"/>
      <c r="IFG43" s="308"/>
      <c r="IFH43" s="308"/>
      <c r="IFI43" s="308"/>
      <c r="IFJ43" s="308"/>
      <c r="IFK43" s="308"/>
      <c r="IFL43" s="308"/>
      <c r="IFM43" s="308"/>
      <c r="IFN43" s="308"/>
      <c r="IFO43" s="308"/>
      <c r="IFP43" s="308"/>
      <c r="IFQ43" s="308"/>
      <c r="IFR43" s="308"/>
      <c r="IFS43" s="308"/>
      <c r="IFT43" s="308"/>
      <c r="IFU43" s="308"/>
      <c r="IFV43" s="308"/>
      <c r="IFW43" s="308"/>
      <c r="IFX43" s="308"/>
      <c r="IFY43" s="308"/>
      <c r="IFZ43" s="308"/>
      <c r="IGA43" s="308"/>
      <c r="IGB43" s="308"/>
      <c r="IGC43" s="308"/>
      <c r="IGD43" s="308"/>
      <c r="IGE43" s="308"/>
      <c r="IGF43" s="308"/>
      <c r="IGG43" s="308"/>
      <c r="IGH43" s="308"/>
      <c r="IGI43" s="308"/>
      <c r="IGJ43" s="308"/>
      <c r="IGK43" s="308"/>
      <c r="IGL43" s="308"/>
      <c r="IGM43" s="308"/>
      <c r="IGN43" s="308"/>
      <c r="IGO43" s="308"/>
      <c r="IGP43" s="308"/>
      <c r="IGQ43" s="308"/>
      <c r="IGR43" s="308"/>
      <c r="IGS43" s="308"/>
      <c r="IGT43" s="308"/>
      <c r="IGU43" s="308"/>
      <c r="IGV43" s="308"/>
      <c r="IGW43" s="308"/>
      <c r="IGX43" s="308"/>
      <c r="IGY43" s="308"/>
      <c r="IGZ43" s="308"/>
      <c r="IHA43" s="308"/>
      <c r="IHB43" s="308"/>
      <c r="IHC43" s="308"/>
      <c r="IHD43" s="308"/>
      <c r="IHE43" s="308"/>
      <c r="IHF43" s="308"/>
      <c r="IHG43" s="308"/>
      <c r="IHH43" s="308"/>
      <c r="IHI43" s="308"/>
      <c r="IHJ43" s="308"/>
      <c r="IHK43" s="308"/>
      <c r="IHL43" s="308"/>
      <c r="IHM43" s="308"/>
      <c r="IHN43" s="308"/>
      <c r="IHO43" s="308"/>
      <c r="IHP43" s="308"/>
      <c r="IHQ43" s="308"/>
      <c r="IHR43" s="308"/>
      <c r="IHS43" s="308"/>
      <c r="IHT43" s="308"/>
      <c r="IHU43" s="308"/>
      <c r="IHV43" s="308"/>
      <c r="IHW43" s="308"/>
      <c r="IHX43" s="308"/>
      <c r="IHY43" s="308"/>
      <c r="IHZ43" s="308"/>
      <c r="IIA43" s="308"/>
      <c r="IIB43" s="308"/>
      <c r="IIC43" s="308"/>
      <c r="IID43" s="308"/>
      <c r="IIE43" s="308"/>
      <c r="IIF43" s="308"/>
      <c r="IIG43" s="308"/>
      <c r="IIH43" s="308"/>
      <c r="III43" s="308"/>
      <c r="IIJ43" s="308"/>
      <c r="IIK43" s="308"/>
      <c r="IIL43" s="308"/>
      <c r="IIM43" s="308"/>
      <c r="IIN43" s="308"/>
      <c r="IIO43" s="308"/>
      <c r="IIP43" s="308"/>
      <c r="IIQ43" s="308"/>
      <c r="IIR43" s="308"/>
      <c r="IIS43" s="308"/>
      <c r="IIT43" s="308"/>
      <c r="IIU43" s="308"/>
      <c r="IIV43" s="308"/>
      <c r="IIW43" s="308"/>
      <c r="IIX43" s="308"/>
      <c r="IIY43" s="308"/>
      <c r="IIZ43" s="308"/>
      <c r="IJA43" s="308"/>
      <c r="IJB43" s="308"/>
      <c r="IJC43" s="308"/>
      <c r="IJD43" s="308"/>
      <c r="IJE43" s="308"/>
      <c r="IJF43" s="308"/>
      <c r="IJG43" s="308"/>
      <c r="IJH43" s="308"/>
      <c r="IJI43" s="308"/>
      <c r="IJJ43" s="308"/>
      <c r="IJK43" s="308"/>
      <c r="IJL43" s="308"/>
      <c r="IJM43" s="308"/>
      <c r="IJN43" s="308"/>
      <c r="IJO43" s="308"/>
      <c r="IJP43" s="308"/>
      <c r="IJQ43" s="308"/>
      <c r="IJR43" s="308"/>
      <c r="IJS43" s="308"/>
      <c r="IJT43" s="308"/>
      <c r="IJU43" s="308"/>
      <c r="IJV43" s="308"/>
      <c r="IJW43" s="308"/>
      <c r="IJX43" s="308"/>
      <c r="IJY43" s="308"/>
      <c r="IJZ43" s="308"/>
      <c r="IKA43" s="308"/>
      <c r="IKB43" s="308"/>
      <c r="IKC43" s="308"/>
      <c r="IKD43" s="308"/>
      <c r="IKE43" s="308"/>
      <c r="IKF43" s="308"/>
      <c r="IKG43" s="308"/>
      <c r="IKH43" s="308"/>
      <c r="IKI43" s="308"/>
      <c r="IKJ43" s="308"/>
      <c r="IKK43" s="308"/>
      <c r="IKL43" s="308"/>
      <c r="IKM43" s="308"/>
      <c r="IKN43" s="308"/>
      <c r="IKO43" s="308"/>
      <c r="IKP43" s="308"/>
      <c r="IKQ43" s="308"/>
      <c r="IKR43" s="308"/>
      <c r="IKS43" s="308"/>
      <c r="IKT43" s="308"/>
      <c r="IKU43" s="308"/>
      <c r="IKV43" s="308"/>
      <c r="IKW43" s="308"/>
      <c r="IKX43" s="308"/>
      <c r="IKY43" s="308"/>
      <c r="IKZ43" s="308"/>
      <c r="ILA43" s="308"/>
      <c r="ILB43" s="308"/>
      <c r="ILC43" s="308"/>
      <c r="ILD43" s="308"/>
      <c r="ILE43" s="308"/>
      <c r="ILF43" s="308"/>
      <c r="ILG43" s="308"/>
      <c r="ILH43" s="308"/>
      <c r="ILI43" s="308"/>
      <c r="ILJ43" s="308"/>
      <c r="ILK43" s="308"/>
      <c r="ILL43" s="308"/>
      <c r="ILM43" s="308"/>
      <c r="ILN43" s="308"/>
      <c r="ILO43" s="308"/>
      <c r="ILP43" s="308"/>
      <c r="ILQ43" s="308"/>
      <c r="ILR43" s="308"/>
      <c r="ILS43" s="308"/>
      <c r="ILT43" s="308"/>
      <c r="ILU43" s="308"/>
      <c r="ILV43" s="308"/>
      <c r="ILW43" s="308"/>
      <c r="ILX43" s="308"/>
      <c r="ILY43" s="308"/>
      <c r="ILZ43" s="308"/>
      <c r="IMA43" s="308"/>
      <c r="IMB43" s="308"/>
      <c r="IMC43" s="308"/>
      <c r="IMD43" s="308"/>
      <c r="IME43" s="308"/>
      <c r="IMF43" s="308"/>
      <c r="IMG43" s="308"/>
      <c r="IMH43" s="308"/>
      <c r="IMI43" s="308"/>
      <c r="IMJ43" s="308"/>
      <c r="IMK43" s="308"/>
      <c r="IML43" s="308"/>
      <c r="IMM43" s="308"/>
      <c r="IMN43" s="308"/>
      <c r="IMO43" s="308"/>
      <c r="IMP43" s="308"/>
      <c r="IMQ43" s="308"/>
      <c r="IMR43" s="308"/>
      <c r="IMS43" s="308"/>
      <c r="IMT43" s="308"/>
      <c r="IMU43" s="308"/>
      <c r="IMV43" s="308"/>
      <c r="IMW43" s="308"/>
      <c r="IMX43" s="308"/>
      <c r="IMY43" s="308"/>
      <c r="IMZ43" s="308"/>
      <c r="INA43" s="308"/>
      <c r="INB43" s="308"/>
      <c r="INC43" s="308"/>
      <c r="IND43" s="308"/>
      <c r="INE43" s="308"/>
      <c r="INF43" s="308"/>
      <c r="ING43" s="308"/>
      <c r="INH43" s="308"/>
      <c r="INI43" s="308"/>
      <c r="INJ43" s="308"/>
      <c r="INK43" s="308"/>
      <c r="INL43" s="308"/>
      <c r="INM43" s="308"/>
      <c r="INN43" s="308"/>
      <c r="INO43" s="308"/>
      <c r="INP43" s="308"/>
      <c r="INQ43" s="308"/>
      <c r="INR43" s="308"/>
      <c r="INS43" s="308"/>
      <c r="INT43" s="308"/>
      <c r="INU43" s="308"/>
      <c r="INV43" s="308"/>
      <c r="INW43" s="308"/>
      <c r="INX43" s="308"/>
      <c r="INY43" s="308"/>
      <c r="INZ43" s="308"/>
      <c r="IOA43" s="308"/>
      <c r="IOB43" s="308"/>
      <c r="IOC43" s="308"/>
      <c r="IOD43" s="308"/>
      <c r="IOE43" s="308"/>
      <c r="IOF43" s="308"/>
      <c r="IOG43" s="308"/>
      <c r="IOH43" s="308"/>
      <c r="IOI43" s="308"/>
      <c r="IOJ43" s="308"/>
      <c r="IOK43" s="308"/>
      <c r="IOL43" s="308"/>
      <c r="IOM43" s="308"/>
      <c r="ION43" s="308"/>
      <c r="IOO43" s="308"/>
      <c r="IOP43" s="308"/>
      <c r="IOQ43" s="308"/>
      <c r="IOR43" s="308"/>
      <c r="IOS43" s="308"/>
      <c r="IOT43" s="308"/>
      <c r="IOU43" s="308"/>
      <c r="IOV43" s="308"/>
      <c r="IOW43" s="308"/>
      <c r="IOX43" s="308"/>
      <c r="IOY43" s="308"/>
      <c r="IOZ43" s="308"/>
      <c r="IPA43" s="308"/>
      <c r="IPB43" s="308"/>
      <c r="IPC43" s="308"/>
      <c r="IPD43" s="308"/>
      <c r="IPE43" s="308"/>
      <c r="IPF43" s="308"/>
      <c r="IPG43" s="308"/>
      <c r="IPH43" s="308"/>
      <c r="IPI43" s="308"/>
      <c r="IPJ43" s="308"/>
      <c r="IPK43" s="308"/>
      <c r="IPL43" s="308"/>
      <c r="IPM43" s="308"/>
      <c r="IPN43" s="308"/>
      <c r="IPO43" s="308"/>
      <c r="IPP43" s="308"/>
      <c r="IPQ43" s="308"/>
      <c r="IPR43" s="308"/>
      <c r="IPS43" s="308"/>
      <c r="IPT43" s="308"/>
      <c r="IPU43" s="308"/>
      <c r="IPV43" s="308"/>
      <c r="IPW43" s="308"/>
      <c r="IPX43" s="308"/>
      <c r="IPY43" s="308"/>
      <c r="IPZ43" s="308"/>
      <c r="IQA43" s="308"/>
      <c r="IQB43" s="308"/>
      <c r="IQC43" s="308"/>
      <c r="IQD43" s="308"/>
      <c r="IQE43" s="308"/>
      <c r="IQF43" s="308"/>
      <c r="IQG43" s="308"/>
      <c r="IQH43" s="308"/>
      <c r="IQI43" s="308"/>
      <c r="IQJ43" s="308"/>
      <c r="IQK43" s="308"/>
      <c r="IQL43" s="308"/>
      <c r="IQM43" s="308"/>
      <c r="IQN43" s="308"/>
      <c r="IQO43" s="308"/>
      <c r="IQP43" s="308"/>
      <c r="IQQ43" s="308"/>
      <c r="IQR43" s="308"/>
      <c r="IQS43" s="308"/>
      <c r="IQT43" s="308"/>
      <c r="IQU43" s="308"/>
      <c r="IQV43" s="308"/>
      <c r="IQW43" s="308"/>
      <c r="IQX43" s="308"/>
      <c r="IQY43" s="308"/>
      <c r="IQZ43" s="308"/>
      <c r="IRA43" s="308"/>
      <c r="IRB43" s="308"/>
      <c r="IRC43" s="308"/>
      <c r="IRD43" s="308"/>
      <c r="IRE43" s="308"/>
      <c r="IRF43" s="308"/>
      <c r="IRG43" s="308"/>
      <c r="IRH43" s="308"/>
      <c r="IRI43" s="308"/>
      <c r="IRJ43" s="308"/>
      <c r="IRK43" s="308"/>
      <c r="IRL43" s="308"/>
      <c r="IRM43" s="308"/>
      <c r="IRN43" s="308"/>
      <c r="IRO43" s="308"/>
      <c r="IRP43" s="308"/>
      <c r="IRQ43" s="308"/>
      <c r="IRR43" s="308"/>
      <c r="IRS43" s="308"/>
      <c r="IRT43" s="308"/>
      <c r="IRU43" s="308"/>
      <c r="IRV43" s="308"/>
      <c r="IRW43" s="308"/>
      <c r="IRX43" s="308"/>
      <c r="IRY43" s="308"/>
      <c r="IRZ43" s="308"/>
      <c r="ISA43" s="308"/>
      <c r="ISB43" s="308"/>
      <c r="ISC43" s="308"/>
      <c r="ISD43" s="308"/>
      <c r="ISE43" s="308"/>
      <c r="ISF43" s="308"/>
      <c r="ISG43" s="308"/>
      <c r="ISH43" s="308"/>
      <c r="ISI43" s="308"/>
      <c r="ISJ43" s="308"/>
      <c r="ISK43" s="308"/>
      <c r="ISL43" s="308"/>
      <c r="ISM43" s="308"/>
      <c r="ISN43" s="308"/>
      <c r="ISO43" s="308"/>
      <c r="ISP43" s="308"/>
      <c r="ISQ43" s="308"/>
      <c r="ISR43" s="308"/>
      <c r="ISS43" s="308"/>
      <c r="IST43" s="308"/>
      <c r="ISU43" s="308"/>
      <c r="ISV43" s="308"/>
      <c r="ISW43" s="308"/>
      <c r="ISX43" s="308"/>
      <c r="ISY43" s="308"/>
      <c r="ISZ43" s="308"/>
      <c r="ITA43" s="308"/>
      <c r="ITB43" s="308"/>
      <c r="ITC43" s="308"/>
      <c r="ITD43" s="308"/>
      <c r="ITE43" s="308"/>
      <c r="ITF43" s="308"/>
      <c r="ITG43" s="308"/>
      <c r="ITH43" s="308"/>
      <c r="ITI43" s="308"/>
      <c r="ITJ43" s="308"/>
      <c r="ITK43" s="308"/>
      <c r="ITL43" s="308"/>
      <c r="ITM43" s="308"/>
      <c r="ITN43" s="308"/>
      <c r="ITO43" s="308"/>
      <c r="ITP43" s="308"/>
      <c r="ITQ43" s="308"/>
      <c r="ITR43" s="308"/>
      <c r="ITS43" s="308"/>
      <c r="ITT43" s="308"/>
      <c r="ITU43" s="308"/>
      <c r="ITV43" s="308"/>
      <c r="ITW43" s="308"/>
      <c r="ITX43" s="308"/>
      <c r="ITY43" s="308"/>
      <c r="ITZ43" s="308"/>
      <c r="IUA43" s="308"/>
      <c r="IUB43" s="308"/>
      <c r="IUC43" s="308"/>
      <c r="IUD43" s="308"/>
      <c r="IUE43" s="308"/>
      <c r="IUF43" s="308"/>
      <c r="IUG43" s="308"/>
      <c r="IUH43" s="308"/>
      <c r="IUI43" s="308"/>
      <c r="IUJ43" s="308"/>
      <c r="IUK43" s="308"/>
      <c r="IUL43" s="308"/>
      <c r="IUM43" s="308"/>
      <c r="IUN43" s="308"/>
      <c r="IUO43" s="308"/>
      <c r="IUP43" s="308"/>
      <c r="IUQ43" s="308"/>
      <c r="IUR43" s="308"/>
      <c r="IUS43" s="308"/>
      <c r="IUT43" s="308"/>
      <c r="IUU43" s="308"/>
      <c r="IUV43" s="308"/>
      <c r="IUW43" s="308"/>
      <c r="IUX43" s="308"/>
      <c r="IUY43" s="308"/>
      <c r="IUZ43" s="308"/>
      <c r="IVA43" s="308"/>
      <c r="IVB43" s="308"/>
      <c r="IVC43" s="308"/>
      <c r="IVD43" s="308"/>
      <c r="IVE43" s="308"/>
      <c r="IVF43" s="308"/>
      <c r="IVG43" s="308"/>
      <c r="IVH43" s="308"/>
      <c r="IVI43" s="308"/>
      <c r="IVJ43" s="308"/>
      <c r="IVK43" s="308"/>
      <c r="IVL43" s="308"/>
      <c r="IVM43" s="308"/>
      <c r="IVN43" s="308"/>
      <c r="IVO43" s="308"/>
      <c r="IVP43" s="308"/>
      <c r="IVQ43" s="308"/>
      <c r="IVR43" s="308"/>
      <c r="IVS43" s="308"/>
      <c r="IVT43" s="308"/>
      <c r="IVU43" s="308"/>
      <c r="IVV43" s="308"/>
      <c r="IVW43" s="308"/>
      <c r="IVX43" s="308"/>
      <c r="IVY43" s="308"/>
      <c r="IVZ43" s="308"/>
      <c r="IWA43" s="308"/>
      <c r="IWB43" s="308"/>
      <c r="IWC43" s="308"/>
      <c r="IWD43" s="308"/>
      <c r="IWE43" s="308"/>
      <c r="IWF43" s="308"/>
      <c r="IWG43" s="308"/>
      <c r="IWH43" s="308"/>
      <c r="IWI43" s="308"/>
      <c r="IWJ43" s="308"/>
      <c r="IWK43" s="308"/>
      <c r="IWL43" s="308"/>
      <c r="IWM43" s="308"/>
      <c r="IWN43" s="308"/>
      <c r="IWO43" s="308"/>
      <c r="IWP43" s="308"/>
      <c r="IWQ43" s="308"/>
      <c r="IWR43" s="308"/>
      <c r="IWS43" s="308"/>
      <c r="IWT43" s="308"/>
      <c r="IWU43" s="308"/>
      <c r="IWV43" s="308"/>
      <c r="IWW43" s="308"/>
      <c r="IWX43" s="308"/>
      <c r="IWY43" s="308"/>
      <c r="IWZ43" s="308"/>
      <c r="IXA43" s="308"/>
      <c r="IXB43" s="308"/>
      <c r="IXC43" s="308"/>
      <c r="IXD43" s="308"/>
      <c r="IXE43" s="308"/>
      <c r="IXF43" s="308"/>
      <c r="IXG43" s="308"/>
      <c r="IXH43" s="308"/>
      <c r="IXI43" s="308"/>
      <c r="IXJ43" s="308"/>
      <c r="IXK43" s="308"/>
      <c r="IXL43" s="308"/>
      <c r="IXM43" s="308"/>
      <c r="IXN43" s="308"/>
      <c r="IXO43" s="308"/>
      <c r="IXP43" s="308"/>
      <c r="IXQ43" s="308"/>
      <c r="IXR43" s="308"/>
      <c r="IXS43" s="308"/>
      <c r="IXT43" s="308"/>
      <c r="IXU43" s="308"/>
      <c r="IXV43" s="308"/>
      <c r="IXW43" s="308"/>
      <c r="IXX43" s="308"/>
      <c r="IXY43" s="308"/>
      <c r="IXZ43" s="308"/>
      <c r="IYA43" s="308"/>
      <c r="IYB43" s="308"/>
      <c r="IYC43" s="308"/>
      <c r="IYD43" s="308"/>
      <c r="IYE43" s="308"/>
      <c r="IYF43" s="308"/>
      <c r="IYG43" s="308"/>
      <c r="IYH43" s="308"/>
      <c r="IYI43" s="308"/>
      <c r="IYJ43" s="308"/>
      <c r="IYK43" s="308"/>
      <c r="IYL43" s="308"/>
      <c r="IYM43" s="308"/>
      <c r="IYN43" s="308"/>
      <c r="IYO43" s="308"/>
      <c r="IYP43" s="308"/>
      <c r="IYQ43" s="308"/>
      <c r="IYR43" s="308"/>
      <c r="IYS43" s="308"/>
      <c r="IYT43" s="308"/>
      <c r="IYU43" s="308"/>
      <c r="IYV43" s="308"/>
      <c r="IYW43" s="308"/>
      <c r="IYX43" s="308"/>
      <c r="IYY43" s="308"/>
      <c r="IYZ43" s="308"/>
      <c r="IZA43" s="308"/>
      <c r="IZB43" s="308"/>
      <c r="IZC43" s="308"/>
      <c r="IZD43" s="308"/>
      <c r="IZE43" s="308"/>
      <c r="IZF43" s="308"/>
      <c r="IZG43" s="308"/>
      <c r="IZH43" s="308"/>
      <c r="IZI43" s="308"/>
      <c r="IZJ43" s="308"/>
      <c r="IZK43" s="308"/>
      <c r="IZL43" s="308"/>
      <c r="IZM43" s="308"/>
      <c r="IZN43" s="308"/>
      <c r="IZO43" s="308"/>
      <c r="IZP43" s="308"/>
      <c r="IZQ43" s="308"/>
      <c r="IZR43" s="308"/>
      <c r="IZS43" s="308"/>
      <c r="IZT43" s="308"/>
      <c r="IZU43" s="308"/>
      <c r="IZV43" s="308"/>
      <c r="IZW43" s="308"/>
      <c r="IZX43" s="308"/>
      <c r="IZY43" s="308"/>
      <c r="IZZ43" s="308"/>
      <c r="JAA43" s="308"/>
      <c r="JAB43" s="308"/>
      <c r="JAC43" s="308"/>
      <c r="JAD43" s="308"/>
      <c r="JAE43" s="308"/>
      <c r="JAF43" s="308"/>
      <c r="JAG43" s="308"/>
      <c r="JAH43" s="308"/>
      <c r="JAI43" s="308"/>
      <c r="JAJ43" s="308"/>
      <c r="JAK43" s="308"/>
      <c r="JAL43" s="308"/>
      <c r="JAM43" s="308"/>
      <c r="JAN43" s="308"/>
      <c r="JAO43" s="308"/>
      <c r="JAP43" s="308"/>
      <c r="JAQ43" s="308"/>
      <c r="JAR43" s="308"/>
      <c r="JAS43" s="308"/>
      <c r="JAT43" s="308"/>
      <c r="JAU43" s="308"/>
      <c r="JAV43" s="308"/>
      <c r="JAW43" s="308"/>
      <c r="JAX43" s="308"/>
      <c r="JAY43" s="308"/>
      <c r="JAZ43" s="308"/>
      <c r="JBA43" s="308"/>
      <c r="JBB43" s="308"/>
      <c r="JBC43" s="308"/>
      <c r="JBD43" s="308"/>
      <c r="JBE43" s="308"/>
      <c r="JBF43" s="308"/>
      <c r="JBG43" s="308"/>
      <c r="JBH43" s="308"/>
      <c r="JBI43" s="308"/>
      <c r="JBJ43" s="308"/>
      <c r="JBK43" s="308"/>
      <c r="JBL43" s="308"/>
      <c r="JBM43" s="308"/>
      <c r="JBN43" s="308"/>
      <c r="JBO43" s="308"/>
      <c r="JBP43" s="308"/>
      <c r="JBQ43" s="308"/>
      <c r="JBR43" s="308"/>
      <c r="JBS43" s="308"/>
      <c r="JBT43" s="308"/>
      <c r="JBU43" s="308"/>
      <c r="JBV43" s="308"/>
      <c r="JBW43" s="308"/>
      <c r="JBX43" s="308"/>
      <c r="JBY43" s="308"/>
      <c r="JBZ43" s="308"/>
      <c r="JCA43" s="308"/>
      <c r="JCB43" s="308"/>
      <c r="JCC43" s="308"/>
      <c r="JCD43" s="308"/>
      <c r="JCE43" s="308"/>
      <c r="JCF43" s="308"/>
      <c r="JCG43" s="308"/>
      <c r="JCH43" s="308"/>
      <c r="JCI43" s="308"/>
      <c r="JCJ43" s="308"/>
      <c r="JCK43" s="308"/>
      <c r="JCL43" s="308"/>
      <c r="JCM43" s="308"/>
      <c r="JCN43" s="308"/>
      <c r="JCO43" s="308"/>
      <c r="JCP43" s="308"/>
      <c r="JCQ43" s="308"/>
      <c r="JCR43" s="308"/>
      <c r="JCS43" s="308"/>
      <c r="JCT43" s="308"/>
      <c r="JCU43" s="308"/>
      <c r="JCV43" s="308"/>
      <c r="JCW43" s="308"/>
      <c r="JCX43" s="308"/>
      <c r="JCY43" s="308"/>
      <c r="JCZ43" s="308"/>
      <c r="JDA43" s="308"/>
      <c r="JDB43" s="308"/>
      <c r="JDC43" s="308"/>
      <c r="JDD43" s="308"/>
      <c r="JDE43" s="308"/>
      <c r="JDF43" s="308"/>
      <c r="JDG43" s="308"/>
      <c r="JDH43" s="308"/>
      <c r="JDI43" s="308"/>
      <c r="JDJ43" s="308"/>
      <c r="JDK43" s="308"/>
      <c r="JDL43" s="308"/>
      <c r="JDM43" s="308"/>
      <c r="JDN43" s="308"/>
      <c r="JDO43" s="308"/>
      <c r="JDP43" s="308"/>
      <c r="JDQ43" s="308"/>
      <c r="JDR43" s="308"/>
      <c r="JDS43" s="308"/>
      <c r="JDT43" s="308"/>
      <c r="JDU43" s="308"/>
      <c r="JDV43" s="308"/>
      <c r="JDW43" s="308"/>
      <c r="JDX43" s="308"/>
      <c r="JDY43" s="308"/>
      <c r="JDZ43" s="308"/>
      <c r="JEA43" s="308"/>
      <c r="JEB43" s="308"/>
      <c r="JEC43" s="308"/>
      <c r="JED43" s="308"/>
      <c r="JEE43" s="308"/>
      <c r="JEF43" s="308"/>
      <c r="JEG43" s="308"/>
      <c r="JEH43" s="308"/>
      <c r="JEI43" s="308"/>
      <c r="JEJ43" s="308"/>
      <c r="JEK43" s="308"/>
      <c r="JEL43" s="308"/>
      <c r="JEM43" s="308"/>
      <c r="JEN43" s="308"/>
      <c r="JEO43" s="308"/>
      <c r="JEP43" s="308"/>
      <c r="JEQ43" s="308"/>
      <c r="JER43" s="308"/>
      <c r="JES43" s="308"/>
      <c r="JET43" s="308"/>
      <c r="JEU43" s="308"/>
      <c r="JEV43" s="308"/>
      <c r="JEW43" s="308"/>
      <c r="JEX43" s="308"/>
      <c r="JEY43" s="308"/>
      <c r="JEZ43" s="308"/>
      <c r="JFA43" s="308"/>
      <c r="JFB43" s="308"/>
      <c r="JFC43" s="308"/>
      <c r="JFD43" s="308"/>
      <c r="JFE43" s="308"/>
      <c r="JFF43" s="308"/>
      <c r="JFG43" s="308"/>
      <c r="JFH43" s="308"/>
      <c r="JFI43" s="308"/>
      <c r="JFJ43" s="308"/>
      <c r="JFK43" s="308"/>
      <c r="JFL43" s="308"/>
      <c r="JFM43" s="308"/>
      <c r="JFN43" s="308"/>
      <c r="JFO43" s="308"/>
      <c r="JFP43" s="308"/>
      <c r="JFQ43" s="308"/>
      <c r="JFR43" s="308"/>
      <c r="JFS43" s="308"/>
      <c r="JFT43" s="308"/>
      <c r="JFU43" s="308"/>
      <c r="JFV43" s="308"/>
      <c r="JFW43" s="308"/>
      <c r="JFX43" s="308"/>
      <c r="JFY43" s="308"/>
      <c r="JFZ43" s="308"/>
      <c r="JGA43" s="308"/>
      <c r="JGB43" s="308"/>
      <c r="JGC43" s="308"/>
      <c r="JGD43" s="308"/>
      <c r="JGE43" s="308"/>
      <c r="JGF43" s="308"/>
      <c r="JGG43" s="308"/>
      <c r="JGH43" s="308"/>
      <c r="JGI43" s="308"/>
      <c r="JGJ43" s="308"/>
      <c r="JGK43" s="308"/>
      <c r="JGL43" s="308"/>
      <c r="JGM43" s="308"/>
      <c r="JGN43" s="308"/>
      <c r="JGO43" s="308"/>
      <c r="JGP43" s="308"/>
      <c r="JGQ43" s="308"/>
      <c r="JGR43" s="308"/>
      <c r="JGS43" s="308"/>
      <c r="JGT43" s="308"/>
      <c r="JGU43" s="308"/>
      <c r="JGV43" s="308"/>
      <c r="JGW43" s="308"/>
      <c r="JGX43" s="308"/>
      <c r="JGY43" s="308"/>
      <c r="JGZ43" s="308"/>
      <c r="JHA43" s="308"/>
      <c r="JHB43" s="308"/>
      <c r="JHC43" s="308"/>
      <c r="JHD43" s="308"/>
      <c r="JHE43" s="308"/>
      <c r="JHF43" s="308"/>
      <c r="JHG43" s="308"/>
      <c r="JHH43" s="308"/>
      <c r="JHI43" s="308"/>
      <c r="JHJ43" s="308"/>
      <c r="JHK43" s="308"/>
      <c r="JHL43" s="308"/>
      <c r="JHM43" s="308"/>
      <c r="JHN43" s="308"/>
      <c r="JHO43" s="308"/>
      <c r="JHP43" s="308"/>
      <c r="JHQ43" s="308"/>
      <c r="JHR43" s="308"/>
      <c r="JHS43" s="308"/>
      <c r="JHT43" s="308"/>
      <c r="JHU43" s="308"/>
      <c r="JHV43" s="308"/>
      <c r="JHW43" s="308"/>
      <c r="JHX43" s="308"/>
      <c r="JHY43" s="308"/>
      <c r="JHZ43" s="308"/>
      <c r="JIA43" s="308"/>
      <c r="JIB43" s="308"/>
      <c r="JIC43" s="308"/>
      <c r="JID43" s="308"/>
      <c r="JIE43" s="308"/>
      <c r="JIF43" s="308"/>
      <c r="JIG43" s="308"/>
      <c r="JIH43" s="308"/>
      <c r="JII43" s="308"/>
      <c r="JIJ43" s="308"/>
      <c r="JIK43" s="308"/>
      <c r="JIL43" s="308"/>
      <c r="JIM43" s="308"/>
      <c r="JIN43" s="308"/>
      <c r="JIO43" s="308"/>
      <c r="JIP43" s="308"/>
      <c r="JIQ43" s="308"/>
      <c r="JIR43" s="308"/>
      <c r="JIS43" s="308"/>
      <c r="JIT43" s="308"/>
      <c r="JIU43" s="308"/>
      <c r="JIV43" s="308"/>
      <c r="JIW43" s="308"/>
      <c r="JIX43" s="308"/>
      <c r="JIY43" s="308"/>
      <c r="JIZ43" s="308"/>
      <c r="JJA43" s="308"/>
      <c r="JJB43" s="308"/>
      <c r="JJC43" s="308"/>
      <c r="JJD43" s="308"/>
      <c r="JJE43" s="308"/>
      <c r="JJF43" s="308"/>
      <c r="JJG43" s="308"/>
      <c r="JJH43" s="308"/>
      <c r="JJI43" s="308"/>
      <c r="JJJ43" s="308"/>
      <c r="JJK43" s="308"/>
      <c r="JJL43" s="308"/>
      <c r="JJM43" s="308"/>
      <c r="JJN43" s="308"/>
      <c r="JJO43" s="308"/>
      <c r="JJP43" s="308"/>
      <c r="JJQ43" s="308"/>
      <c r="JJR43" s="308"/>
      <c r="JJS43" s="308"/>
      <c r="JJT43" s="308"/>
      <c r="JJU43" s="308"/>
      <c r="JJV43" s="308"/>
      <c r="JJW43" s="308"/>
      <c r="JJX43" s="308"/>
      <c r="JJY43" s="308"/>
      <c r="JJZ43" s="308"/>
      <c r="JKA43" s="308"/>
      <c r="JKB43" s="308"/>
      <c r="JKC43" s="308"/>
      <c r="JKD43" s="308"/>
      <c r="JKE43" s="308"/>
      <c r="JKF43" s="308"/>
      <c r="JKG43" s="308"/>
      <c r="JKH43" s="308"/>
      <c r="JKI43" s="308"/>
      <c r="JKJ43" s="308"/>
      <c r="JKK43" s="308"/>
      <c r="JKL43" s="308"/>
      <c r="JKM43" s="308"/>
      <c r="JKN43" s="308"/>
      <c r="JKO43" s="308"/>
      <c r="JKP43" s="308"/>
      <c r="JKQ43" s="308"/>
      <c r="JKR43" s="308"/>
      <c r="JKS43" s="308"/>
      <c r="JKT43" s="308"/>
      <c r="JKU43" s="308"/>
      <c r="JKV43" s="308"/>
      <c r="JKW43" s="308"/>
      <c r="JKX43" s="308"/>
      <c r="JKY43" s="308"/>
      <c r="JKZ43" s="308"/>
      <c r="JLA43" s="308"/>
      <c r="JLB43" s="308"/>
      <c r="JLC43" s="308"/>
      <c r="JLD43" s="308"/>
      <c r="JLE43" s="308"/>
      <c r="JLF43" s="308"/>
      <c r="JLG43" s="308"/>
      <c r="JLH43" s="308"/>
      <c r="JLI43" s="308"/>
      <c r="JLJ43" s="308"/>
      <c r="JLK43" s="308"/>
      <c r="JLL43" s="308"/>
      <c r="JLM43" s="308"/>
      <c r="JLN43" s="308"/>
      <c r="JLO43" s="308"/>
      <c r="JLP43" s="308"/>
      <c r="JLQ43" s="308"/>
      <c r="JLR43" s="308"/>
      <c r="JLS43" s="308"/>
      <c r="JLT43" s="308"/>
      <c r="JLU43" s="308"/>
      <c r="JLV43" s="308"/>
      <c r="JLW43" s="308"/>
      <c r="JLX43" s="308"/>
      <c r="JLY43" s="308"/>
      <c r="JLZ43" s="308"/>
      <c r="JMA43" s="308"/>
      <c r="JMB43" s="308"/>
      <c r="JMC43" s="308"/>
      <c r="JMD43" s="308"/>
      <c r="JME43" s="308"/>
      <c r="JMF43" s="308"/>
      <c r="JMG43" s="308"/>
      <c r="JMH43" s="308"/>
      <c r="JMI43" s="308"/>
      <c r="JMJ43" s="308"/>
      <c r="JMK43" s="308"/>
      <c r="JML43" s="308"/>
      <c r="JMM43" s="308"/>
      <c r="JMN43" s="308"/>
      <c r="JMO43" s="308"/>
      <c r="JMP43" s="308"/>
      <c r="JMQ43" s="308"/>
      <c r="JMR43" s="308"/>
      <c r="JMS43" s="308"/>
      <c r="JMT43" s="308"/>
      <c r="JMU43" s="308"/>
      <c r="JMV43" s="308"/>
      <c r="JMW43" s="308"/>
      <c r="JMX43" s="308"/>
      <c r="JMY43" s="308"/>
      <c r="JMZ43" s="308"/>
      <c r="JNA43" s="308"/>
      <c r="JNB43" s="308"/>
      <c r="JNC43" s="308"/>
      <c r="JND43" s="308"/>
      <c r="JNE43" s="308"/>
      <c r="JNF43" s="308"/>
      <c r="JNG43" s="308"/>
      <c r="JNH43" s="308"/>
      <c r="JNI43" s="308"/>
      <c r="JNJ43" s="308"/>
      <c r="JNK43" s="308"/>
      <c r="JNL43" s="308"/>
      <c r="JNM43" s="308"/>
      <c r="JNN43" s="308"/>
      <c r="JNO43" s="308"/>
      <c r="JNP43" s="308"/>
      <c r="JNQ43" s="308"/>
      <c r="JNR43" s="308"/>
      <c r="JNS43" s="308"/>
      <c r="JNT43" s="308"/>
      <c r="JNU43" s="308"/>
      <c r="JNV43" s="308"/>
      <c r="JNW43" s="308"/>
      <c r="JNX43" s="308"/>
      <c r="JNY43" s="308"/>
      <c r="JNZ43" s="308"/>
      <c r="JOA43" s="308"/>
      <c r="JOB43" s="308"/>
      <c r="JOC43" s="308"/>
      <c r="JOD43" s="308"/>
      <c r="JOE43" s="308"/>
      <c r="JOF43" s="308"/>
      <c r="JOG43" s="308"/>
      <c r="JOH43" s="308"/>
      <c r="JOI43" s="308"/>
      <c r="JOJ43" s="308"/>
      <c r="JOK43" s="308"/>
      <c r="JOL43" s="308"/>
      <c r="JOM43" s="308"/>
      <c r="JON43" s="308"/>
      <c r="JOO43" s="308"/>
      <c r="JOP43" s="308"/>
      <c r="JOQ43" s="308"/>
      <c r="JOR43" s="308"/>
      <c r="JOS43" s="308"/>
      <c r="JOT43" s="308"/>
      <c r="JOU43" s="308"/>
      <c r="JOV43" s="308"/>
      <c r="JOW43" s="308"/>
      <c r="JOX43" s="308"/>
      <c r="JOY43" s="308"/>
      <c r="JOZ43" s="308"/>
      <c r="JPA43" s="308"/>
      <c r="JPB43" s="308"/>
      <c r="JPC43" s="308"/>
      <c r="JPD43" s="308"/>
      <c r="JPE43" s="308"/>
      <c r="JPF43" s="308"/>
      <c r="JPG43" s="308"/>
      <c r="JPH43" s="308"/>
      <c r="JPI43" s="308"/>
      <c r="JPJ43" s="308"/>
      <c r="JPK43" s="308"/>
      <c r="JPL43" s="308"/>
      <c r="JPM43" s="308"/>
      <c r="JPN43" s="308"/>
      <c r="JPO43" s="308"/>
      <c r="JPP43" s="308"/>
      <c r="JPQ43" s="308"/>
      <c r="JPR43" s="308"/>
      <c r="JPS43" s="308"/>
      <c r="JPT43" s="308"/>
      <c r="JPU43" s="308"/>
      <c r="JPV43" s="308"/>
      <c r="JPW43" s="308"/>
      <c r="JPX43" s="308"/>
      <c r="JPY43" s="308"/>
      <c r="JPZ43" s="308"/>
      <c r="JQA43" s="308"/>
      <c r="JQB43" s="308"/>
      <c r="JQC43" s="308"/>
      <c r="JQD43" s="308"/>
      <c r="JQE43" s="308"/>
      <c r="JQF43" s="308"/>
      <c r="JQG43" s="308"/>
      <c r="JQH43" s="308"/>
      <c r="JQI43" s="308"/>
      <c r="JQJ43" s="308"/>
      <c r="JQK43" s="308"/>
      <c r="JQL43" s="308"/>
      <c r="JQM43" s="308"/>
      <c r="JQN43" s="308"/>
      <c r="JQO43" s="308"/>
      <c r="JQP43" s="308"/>
      <c r="JQQ43" s="308"/>
      <c r="JQR43" s="308"/>
      <c r="JQS43" s="308"/>
      <c r="JQT43" s="308"/>
      <c r="JQU43" s="308"/>
      <c r="JQV43" s="308"/>
      <c r="JQW43" s="308"/>
      <c r="JQX43" s="308"/>
      <c r="JQY43" s="308"/>
      <c r="JQZ43" s="308"/>
      <c r="JRA43" s="308"/>
      <c r="JRB43" s="308"/>
      <c r="JRC43" s="308"/>
      <c r="JRD43" s="308"/>
      <c r="JRE43" s="308"/>
      <c r="JRF43" s="308"/>
      <c r="JRG43" s="308"/>
      <c r="JRH43" s="308"/>
      <c r="JRI43" s="308"/>
      <c r="JRJ43" s="308"/>
      <c r="JRK43" s="308"/>
      <c r="JRL43" s="308"/>
      <c r="JRM43" s="308"/>
      <c r="JRN43" s="308"/>
      <c r="JRO43" s="308"/>
      <c r="JRP43" s="308"/>
      <c r="JRQ43" s="308"/>
      <c r="JRR43" s="308"/>
      <c r="JRS43" s="308"/>
      <c r="JRT43" s="308"/>
      <c r="JRU43" s="308"/>
      <c r="JRV43" s="308"/>
      <c r="JRW43" s="308"/>
      <c r="JRX43" s="308"/>
      <c r="JRY43" s="308"/>
      <c r="JRZ43" s="308"/>
      <c r="JSA43" s="308"/>
      <c r="JSB43" s="308"/>
      <c r="JSC43" s="308"/>
      <c r="JSD43" s="308"/>
      <c r="JSE43" s="308"/>
      <c r="JSF43" s="308"/>
      <c r="JSG43" s="308"/>
      <c r="JSH43" s="308"/>
      <c r="JSI43" s="308"/>
      <c r="JSJ43" s="308"/>
      <c r="JSK43" s="308"/>
      <c r="JSL43" s="308"/>
      <c r="JSM43" s="308"/>
      <c r="JSN43" s="308"/>
      <c r="JSO43" s="308"/>
      <c r="JSP43" s="308"/>
      <c r="JSQ43" s="308"/>
      <c r="JSR43" s="308"/>
      <c r="JSS43" s="308"/>
      <c r="JST43" s="308"/>
      <c r="JSU43" s="308"/>
      <c r="JSV43" s="308"/>
      <c r="JSW43" s="308"/>
      <c r="JSX43" s="308"/>
      <c r="JSY43" s="308"/>
      <c r="JSZ43" s="308"/>
      <c r="JTA43" s="308"/>
      <c r="JTB43" s="308"/>
      <c r="JTC43" s="308"/>
      <c r="JTD43" s="308"/>
      <c r="JTE43" s="308"/>
      <c r="JTF43" s="308"/>
      <c r="JTG43" s="308"/>
      <c r="JTH43" s="308"/>
      <c r="JTI43" s="308"/>
      <c r="JTJ43" s="308"/>
      <c r="JTK43" s="308"/>
      <c r="JTL43" s="308"/>
      <c r="JTM43" s="308"/>
      <c r="JTN43" s="308"/>
      <c r="JTO43" s="308"/>
      <c r="JTP43" s="308"/>
      <c r="JTQ43" s="308"/>
      <c r="JTR43" s="308"/>
      <c r="JTS43" s="308"/>
      <c r="JTT43" s="308"/>
      <c r="JTU43" s="308"/>
      <c r="JTV43" s="308"/>
      <c r="JTW43" s="308"/>
      <c r="JTX43" s="308"/>
      <c r="JTY43" s="308"/>
      <c r="JTZ43" s="308"/>
      <c r="JUA43" s="308"/>
      <c r="JUB43" s="308"/>
      <c r="JUC43" s="308"/>
      <c r="JUD43" s="308"/>
      <c r="JUE43" s="308"/>
      <c r="JUF43" s="308"/>
      <c r="JUG43" s="308"/>
      <c r="JUH43" s="308"/>
      <c r="JUI43" s="308"/>
      <c r="JUJ43" s="308"/>
      <c r="JUK43" s="308"/>
      <c r="JUL43" s="308"/>
      <c r="JUM43" s="308"/>
      <c r="JUN43" s="308"/>
      <c r="JUO43" s="308"/>
      <c r="JUP43" s="308"/>
      <c r="JUQ43" s="308"/>
      <c r="JUR43" s="308"/>
      <c r="JUS43" s="308"/>
      <c r="JUT43" s="308"/>
      <c r="JUU43" s="308"/>
      <c r="JUV43" s="308"/>
      <c r="JUW43" s="308"/>
      <c r="JUX43" s="308"/>
      <c r="JUY43" s="308"/>
      <c r="JUZ43" s="308"/>
      <c r="JVA43" s="308"/>
      <c r="JVB43" s="308"/>
      <c r="JVC43" s="308"/>
      <c r="JVD43" s="308"/>
      <c r="JVE43" s="308"/>
      <c r="JVF43" s="308"/>
      <c r="JVG43" s="308"/>
      <c r="JVH43" s="308"/>
      <c r="JVI43" s="308"/>
      <c r="JVJ43" s="308"/>
      <c r="JVK43" s="308"/>
      <c r="JVL43" s="308"/>
      <c r="JVM43" s="308"/>
      <c r="JVN43" s="308"/>
      <c r="JVO43" s="308"/>
      <c r="JVP43" s="308"/>
      <c r="JVQ43" s="308"/>
      <c r="JVR43" s="308"/>
      <c r="JVS43" s="308"/>
      <c r="JVT43" s="308"/>
      <c r="JVU43" s="308"/>
      <c r="JVV43" s="308"/>
      <c r="JVW43" s="308"/>
      <c r="JVX43" s="308"/>
      <c r="JVY43" s="308"/>
      <c r="JVZ43" s="308"/>
      <c r="JWA43" s="308"/>
      <c r="JWB43" s="308"/>
      <c r="JWC43" s="308"/>
      <c r="JWD43" s="308"/>
      <c r="JWE43" s="308"/>
      <c r="JWF43" s="308"/>
      <c r="JWG43" s="308"/>
      <c r="JWH43" s="308"/>
      <c r="JWI43" s="308"/>
      <c r="JWJ43" s="308"/>
      <c r="JWK43" s="308"/>
      <c r="JWL43" s="308"/>
      <c r="JWM43" s="308"/>
      <c r="JWN43" s="308"/>
      <c r="JWO43" s="308"/>
      <c r="JWP43" s="308"/>
      <c r="JWQ43" s="308"/>
      <c r="JWR43" s="308"/>
      <c r="JWS43" s="308"/>
      <c r="JWT43" s="308"/>
      <c r="JWU43" s="308"/>
      <c r="JWV43" s="308"/>
      <c r="JWW43" s="308"/>
      <c r="JWX43" s="308"/>
      <c r="JWY43" s="308"/>
      <c r="JWZ43" s="308"/>
      <c r="JXA43" s="308"/>
      <c r="JXB43" s="308"/>
      <c r="JXC43" s="308"/>
      <c r="JXD43" s="308"/>
      <c r="JXE43" s="308"/>
      <c r="JXF43" s="308"/>
      <c r="JXG43" s="308"/>
      <c r="JXH43" s="308"/>
      <c r="JXI43" s="308"/>
      <c r="JXJ43" s="308"/>
      <c r="JXK43" s="308"/>
      <c r="JXL43" s="308"/>
      <c r="JXM43" s="308"/>
      <c r="JXN43" s="308"/>
      <c r="JXO43" s="308"/>
      <c r="JXP43" s="308"/>
      <c r="JXQ43" s="308"/>
      <c r="JXR43" s="308"/>
      <c r="JXS43" s="308"/>
      <c r="JXT43" s="308"/>
      <c r="JXU43" s="308"/>
      <c r="JXV43" s="308"/>
      <c r="JXW43" s="308"/>
      <c r="JXX43" s="308"/>
      <c r="JXY43" s="308"/>
      <c r="JXZ43" s="308"/>
      <c r="JYA43" s="308"/>
      <c r="JYB43" s="308"/>
      <c r="JYC43" s="308"/>
      <c r="JYD43" s="308"/>
      <c r="JYE43" s="308"/>
      <c r="JYF43" s="308"/>
      <c r="JYG43" s="308"/>
      <c r="JYH43" s="308"/>
      <c r="JYI43" s="308"/>
      <c r="JYJ43" s="308"/>
      <c r="JYK43" s="308"/>
      <c r="JYL43" s="308"/>
      <c r="JYM43" s="308"/>
      <c r="JYN43" s="308"/>
      <c r="JYO43" s="308"/>
      <c r="JYP43" s="308"/>
      <c r="JYQ43" s="308"/>
      <c r="JYR43" s="308"/>
      <c r="JYS43" s="308"/>
      <c r="JYT43" s="308"/>
      <c r="JYU43" s="308"/>
      <c r="JYV43" s="308"/>
      <c r="JYW43" s="308"/>
      <c r="JYX43" s="308"/>
      <c r="JYY43" s="308"/>
      <c r="JYZ43" s="308"/>
      <c r="JZA43" s="308"/>
      <c r="JZB43" s="308"/>
      <c r="JZC43" s="308"/>
      <c r="JZD43" s="308"/>
      <c r="JZE43" s="308"/>
      <c r="JZF43" s="308"/>
      <c r="JZG43" s="308"/>
      <c r="JZH43" s="308"/>
      <c r="JZI43" s="308"/>
      <c r="JZJ43" s="308"/>
      <c r="JZK43" s="308"/>
      <c r="JZL43" s="308"/>
      <c r="JZM43" s="308"/>
      <c r="JZN43" s="308"/>
      <c r="JZO43" s="308"/>
      <c r="JZP43" s="308"/>
      <c r="JZQ43" s="308"/>
      <c r="JZR43" s="308"/>
      <c r="JZS43" s="308"/>
      <c r="JZT43" s="308"/>
      <c r="JZU43" s="308"/>
      <c r="JZV43" s="308"/>
      <c r="JZW43" s="308"/>
      <c r="JZX43" s="308"/>
      <c r="JZY43" s="308"/>
      <c r="JZZ43" s="308"/>
      <c r="KAA43" s="308"/>
      <c r="KAB43" s="308"/>
      <c r="KAC43" s="308"/>
      <c r="KAD43" s="308"/>
      <c r="KAE43" s="308"/>
      <c r="KAF43" s="308"/>
      <c r="KAG43" s="308"/>
      <c r="KAH43" s="308"/>
      <c r="KAI43" s="308"/>
      <c r="KAJ43" s="308"/>
      <c r="KAK43" s="308"/>
      <c r="KAL43" s="308"/>
      <c r="KAM43" s="308"/>
      <c r="KAN43" s="308"/>
      <c r="KAO43" s="308"/>
      <c r="KAP43" s="308"/>
      <c r="KAQ43" s="308"/>
      <c r="KAR43" s="308"/>
      <c r="KAS43" s="308"/>
      <c r="KAT43" s="308"/>
      <c r="KAU43" s="308"/>
      <c r="KAV43" s="308"/>
      <c r="KAW43" s="308"/>
      <c r="KAX43" s="308"/>
      <c r="KAY43" s="308"/>
      <c r="KAZ43" s="308"/>
      <c r="KBA43" s="308"/>
      <c r="KBB43" s="308"/>
      <c r="KBC43" s="308"/>
      <c r="KBD43" s="308"/>
      <c r="KBE43" s="308"/>
      <c r="KBF43" s="308"/>
      <c r="KBG43" s="308"/>
      <c r="KBH43" s="308"/>
      <c r="KBI43" s="308"/>
      <c r="KBJ43" s="308"/>
      <c r="KBK43" s="308"/>
      <c r="KBL43" s="308"/>
      <c r="KBM43" s="308"/>
      <c r="KBN43" s="308"/>
      <c r="KBO43" s="308"/>
      <c r="KBP43" s="308"/>
      <c r="KBQ43" s="308"/>
      <c r="KBR43" s="308"/>
      <c r="KBS43" s="308"/>
      <c r="KBT43" s="308"/>
      <c r="KBU43" s="308"/>
      <c r="KBV43" s="308"/>
      <c r="KBW43" s="308"/>
      <c r="KBX43" s="308"/>
      <c r="KBY43" s="308"/>
      <c r="KBZ43" s="308"/>
      <c r="KCA43" s="308"/>
      <c r="KCB43" s="308"/>
      <c r="KCC43" s="308"/>
      <c r="KCD43" s="308"/>
      <c r="KCE43" s="308"/>
      <c r="KCF43" s="308"/>
      <c r="KCG43" s="308"/>
      <c r="KCH43" s="308"/>
      <c r="KCI43" s="308"/>
      <c r="KCJ43" s="308"/>
      <c r="KCK43" s="308"/>
      <c r="KCL43" s="308"/>
      <c r="KCM43" s="308"/>
      <c r="KCN43" s="308"/>
      <c r="KCO43" s="308"/>
      <c r="KCP43" s="308"/>
      <c r="KCQ43" s="308"/>
      <c r="KCR43" s="308"/>
      <c r="KCS43" s="308"/>
      <c r="KCT43" s="308"/>
      <c r="KCU43" s="308"/>
      <c r="KCV43" s="308"/>
      <c r="KCW43" s="308"/>
      <c r="KCX43" s="308"/>
      <c r="KCY43" s="308"/>
      <c r="KCZ43" s="308"/>
      <c r="KDA43" s="308"/>
      <c r="KDB43" s="308"/>
      <c r="KDC43" s="308"/>
      <c r="KDD43" s="308"/>
      <c r="KDE43" s="308"/>
      <c r="KDF43" s="308"/>
      <c r="KDG43" s="308"/>
      <c r="KDH43" s="308"/>
      <c r="KDI43" s="308"/>
      <c r="KDJ43" s="308"/>
      <c r="KDK43" s="308"/>
      <c r="KDL43" s="308"/>
      <c r="KDM43" s="308"/>
      <c r="KDN43" s="308"/>
      <c r="KDO43" s="308"/>
      <c r="KDP43" s="308"/>
      <c r="KDQ43" s="308"/>
      <c r="KDR43" s="308"/>
      <c r="KDS43" s="308"/>
      <c r="KDT43" s="308"/>
      <c r="KDU43" s="308"/>
      <c r="KDV43" s="308"/>
      <c r="KDW43" s="308"/>
      <c r="KDX43" s="308"/>
      <c r="KDY43" s="308"/>
      <c r="KDZ43" s="308"/>
      <c r="KEA43" s="308"/>
      <c r="KEB43" s="308"/>
      <c r="KEC43" s="308"/>
      <c r="KED43" s="308"/>
      <c r="KEE43" s="308"/>
      <c r="KEF43" s="308"/>
      <c r="KEG43" s="308"/>
      <c r="KEH43" s="308"/>
      <c r="KEI43" s="308"/>
      <c r="KEJ43" s="308"/>
      <c r="KEK43" s="308"/>
      <c r="KEL43" s="308"/>
      <c r="KEM43" s="308"/>
      <c r="KEN43" s="308"/>
      <c r="KEO43" s="308"/>
      <c r="KEP43" s="308"/>
      <c r="KEQ43" s="308"/>
      <c r="KER43" s="308"/>
      <c r="KES43" s="308"/>
      <c r="KET43" s="308"/>
      <c r="KEU43" s="308"/>
      <c r="KEV43" s="308"/>
      <c r="KEW43" s="308"/>
      <c r="KEX43" s="308"/>
      <c r="KEY43" s="308"/>
      <c r="KEZ43" s="308"/>
      <c r="KFA43" s="308"/>
      <c r="KFB43" s="308"/>
      <c r="KFC43" s="308"/>
      <c r="KFD43" s="308"/>
      <c r="KFE43" s="308"/>
      <c r="KFF43" s="308"/>
      <c r="KFG43" s="308"/>
      <c r="KFH43" s="308"/>
      <c r="KFI43" s="308"/>
      <c r="KFJ43" s="308"/>
      <c r="KFK43" s="308"/>
      <c r="KFL43" s="308"/>
      <c r="KFM43" s="308"/>
      <c r="KFN43" s="308"/>
      <c r="KFO43" s="308"/>
      <c r="KFP43" s="308"/>
      <c r="KFQ43" s="308"/>
      <c r="KFR43" s="308"/>
      <c r="KFS43" s="308"/>
      <c r="KFT43" s="308"/>
      <c r="KFU43" s="308"/>
      <c r="KFV43" s="308"/>
      <c r="KFW43" s="308"/>
      <c r="KFX43" s="308"/>
      <c r="KFY43" s="308"/>
      <c r="KFZ43" s="308"/>
      <c r="KGA43" s="308"/>
      <c r="KGB43" s="308"/>
      <c r="KGC43" s="308"/>
      <c r="KGD43" s="308"/>
      <c r="KGE43" s="308"/>
      <c r="KGF43" s="308"/>
      <c r="KGG43" s="308"/>
      <c r="KGH43" s="308"/>
      <c r="KGI43" s="308"/>
      <c r="KGJ43" s="308"/>
      <c r="KGK43" s="308"/>
      <c r="KGL43" s="308"/>
      <c r="KGM43" s="308"/>
      <c r="KGN43" s="308"/>
      <c r="KGO43" s="308"/>
      <c r="KGP43" s="308"/>
      <c r="KGQ43" s="308"/>
      <c r="KGR43" s="308"/>
      <c r="KGS43" s="308"/>
      <c r="KGT43" s="308"/>
      <c r="KGU43" s="308"/>
      <c r="KGV43" s="308"/>
      <c r="KGW43" s="308"/>
      <c r="KGX43" s="308"/>
      <c r="KGY43" s="308"/>
      <c r="KGZ43" s="308"/>
      <c r="KHA43" s="308"/>
      <c r="KHB43" s="308"/>
      <c r="KHC43" s="308"/>
      <c r="KHD43" s="308"/>
      <c r="KHE43" s="308"/>
      <c r="KHF43" s="308"/>
      <c r="KHG43" s="308"/>
      <c r="KHH43" s="308"/>
      <c r="KHI43" s="308"/>
      <c r="KHJ43" s="308"/>
      <c r="KHK43" s="308"/>
      <c r="KHL43" s="308"/>
      <c r="KHM43" s="308"/>
      <c r="KHN43" s="308"/>
      <c r="KHO43" s="308"/>
      <c r="KHP43" s="308"/>
      <c r="KHQ43" s="308"/>
      <c r="KHR43" s="308"/>
      <c r="KHS43" s="308"/>
      <c r="KHT43" s="308"/>
      <c r="KHU43" s="308"/>
      <c r="KHV43" s="308"/>
      <c r="KHW43" s="308"/>
      <c r="KHX43" s="308"/>
      <c r="KHY43" s="308"/>
      <c r="KHZ43" s="308"/>
      <c r="KIA43" s="308"/>
      <c r="KIB43" s="308"/>
      <c r="KIC43" s="308"/>
      <c r="KID43" s="308"/>
      <c r="KIE43" s="308"/>
      <c r="KIF43" s="308"/>
      <c r="KIG43" s="308"/>
      <c r="KIH43" s="308"/>
      <c r="KII43" s="308"/>
      <c r="KIJ43" s="308"/>
      <c r="KIK43" s="308"/>
      <c r="KIL43" s="308"/>
      <c r="KIM43" s="308"/>
      <c r="KIN43" s="308"/>
      <c r="KIO43" s="308"/>
      <c r="KIP43" s="308"/>
      <c r="KIQ43" s="308"/>
      <c r="KIR43" s="308"/>
      <c r="KIS43" s="308"/>
      <c r="KIT43" s="308"/>
      <c r="KIU43" s="308"/>
      <c r="KIV43" s="308"/>
      <c r="KIW43" s="308"/>
      <c r="KIX43" s="308"/>
      <c r="KIY43" s="308"/>
      <c r="KIZ43" s="308"/>
      <c r="KJA43" s="308"/>
      <c r="KJB43" s="308"/>
      <c r="KJC43" s="308"/>
      <c r="KJD43" s="308"/>
      <c r="KJE43" s="308"/>
      <c r="KJF43" s="308"/>
      <c r="KJG43" s="308"/>
      <c r="KJH43" s="308"/>
      <c r="KJI43" s="308"/>
      <c r="KJJ43" s="308"/>
      <c r="KJK43" s="308"/>
      <c r="KJL43" s="308"/>
      <c r="KJM43" s="308"/>
      <c r="KJN43" s="308"/>
      <c r="KJO43" s="308"/>
      <c r="KJP43" s="308"/>
      <c r="KJQ43" s="308"/>
      <c r="KJR43" s="308"/>
      <c r="KJS43" s="308"/>
      <c r="KJT43" s="308"/>
      <c r="KJU43" s="308"/>
      <c r="KJV43" s="308"/>
      <c r="KJW43" s="308"/>
      <c r="KJX43" s="308"/>
      <c r="KJY43" s="308"/>
      <c r="KJZ43" s="308"/>
      <c r="KKA43" s="308"/>
      <c r="KKB43" s="308"/>
      <c r="KKC43" s="308"/>
      <c r="KKD43" s="308"/>
      <c r="KKE43" s="308"/>
      <c r="KKF43" s="308"/>
      <c r="KKG43" s="308"/>
      <c r="KKH43" s="308"/>
      <c r="KKI43" s="308"/>
      <c r="KKJ43" s="308"/>
      <c r="KKK43" s="308"/>
      <c r="KKL43" s="308"/>
      <c r="KKM43" s="308"/>
      <c r="KKN43" s="308"/>
      <c r="KKO43" s="308"/>
      <c r="KKP43" s="308"/>
      <c r="KKQ43" s="308"/>
      <c r="KKR43" s="308"/>
      <c r="KKS43" s="308"/>
      <c r="KKT43" s="308"/>
      <c r="KKU43" s="308"/>
      <c r="KKV43" s="308"/>
      <c r="KKW43" s="308"/>
      <c r="KKX43" s="308"/>
      <c r="KKY43" s="308"/>
      <c r="KKZ43" s="308"/>
      <c r="KLA43" s="308"/>
      <c r="KLB43" s="308"/>
      <c r="KLC43" s="308"/>
      <c r="KLD43" s="308"/>
      <c r="KLE43" s="308"/>
      <c r="KLF43" s="308"/>
      <c r="KLG43" s="308"/>
      <c r="KLH43" s="308"/>
      <c r="KLI43" s="308"/>
      <c r="KLJ43" s="308"/>
      <c r="KLK43" s="308"/>
      <c r="KLL43" s="308"/>
      <c r="KLM43" s="308"/>
      <c r="KLN43" s="308"/>
      <c r="KLO43" s="308"/>
      <c r="KLP43" s="308"/>
      <c r="KLQ43" s="308"/>
      <c r="KLR43" s="308"/>
      <c r="KLS43" s="308"/>
      <c r="KLT43" s="308"/>
      <c r="KLU43" s="308"/>
      <c r="KLV43" s="308"/>
      <c r="KLW43" s="308"/>
      <c r="KLX43" s="308"/>
      <c r="KLY43" s="308"/>
      <c r="KLZ43" s="308"/>
      <c r="KMA43" s="308"/>
      <c r="KMB43" s="308"/>
      <c r="KMC43" s="308"/>
      <c r="KMD43" s="308"/>
      <c r="KME43" s="308"/>
      <c r="KMF43" s="308"/>
      <c r="KMG43" s="308"/>
      <c r="KMH43" s="308"/>
      <c r="KMI43" s="308"/>
      <c r="KMJ43" s="308"/>
      <c r="KMK43" s="308"/>
      <c r="KML43" s="308"/>
      <c r="KMM43" s="308"/>
      <c r="KMN43" s="308"/>
      <c r="KMO43" s="308"/>
      <c r="KMP43" s="308"/>
      <c r="KMQ43" s="308"/>
      <c r="KMR43" s="308"/>
      <c r="KMS43" s="308"/>
      <c r="KMT43" s="308"/>
      <c r="KMU43" s="308"/>
      <c r="KMV43" s="308"/>
      <c r="KMW43" s="308"/>
      <c r="KMX43" s="308"/>
      <c r="KMY43" s="308"/>
      <c r="KMZ43" s="308"/>
      <c r="KNA43" s="308"/>
      <c r="KNB43" s="308"/>
      <c r="KNC43" s="308"/>
      <c r="KND43" s="308"/>
      <c r="KNE43" s="308"/>
      <c r="KNF43" s="308"/>
      <c r="KNG43" s="308"/>
      <c r="KNH43" s="308"/>
      <c r="KNI43" s="308"/>
      <c r="KNJ43" s="308"/>
      <c r="KNK43" s="308"/>
      <c r="KNL43" s="308"/>
      <c r="KNM43" s="308"/>
      <c r="KNN43" s="308"/>
      <c r="KNO43" s="308"/>
      <c r="KNP43" s="308"/>
      <c r="KNQ43" s="308"/>
      <c r="KNR43" s="308"/>
      <c r="KNS43" s="308"/>
      <c r="KNT43" s="308"/>
      <c r="KNU43" s="308"/>
      <c r="KNV43" s="308"/>
      <c r="KNW43" s="308"/>
      <c r="KNX43" s="308"/>
      <c r="KNY43" s="308"/>
      <c r="KNZ43" s="308"/>
      <c r="KOA43" s="308"/>
      <c r="KOB43" s="308"/>
      <c r="KOC43" s="308"/>
      <c r="KOD43" s="308"/>
      <c r="KOE43" s="308"/>
      <c r="KOF43" s="308"/>
      <c r="KOG43" s="308"/>
      <c r="KOH43" s="308"/>
      <c r="KOI43" s="308"/>
      <c r="KOJ43" s="308"/>
      <c r="KOK43" s="308"/>
      <c r="KOL43" s="308"/>
      <c r="KOM43" s="308"/>
      <c r="KON43" s="308"/>
      <c r="KOO43" s="308"/>
      <c r="KOP43" s="308"/>
      <c r="KOQ43" s="308"/>
      <c r="KOR43" s="308"/>
      <c r="KOS43" s="308"/>
      <c r="KOT43" s="308"/>
      <c r="KOU43" s="308"/>
      <c r="KOV43" s="308"/>
      <c r="KOW43" s="308"/>
      <c r="KOX43" s="308"/>
      <c r="KOY43" s="308"/>
      <c r="KOZ43" s="308"/>
      <c r="KPA43" s="308"/>
      <c r="KPB43" s="308"/>
      <c r="KPC43" s="308"/>
      <c r="KPD43" s="308"/>
      <c r="KPE43" s="308"/>
      <c r="KPF43" s="308"/>
      <c r="KPG43" s="308"/>
      <c r="KPH43" s="308"/>
      <c r="KPI43" s="308"/>
      <c r="KPJ43" s="308"/>
      <c r="KPK43" s="308"/>
      <c r="KPL43" s="308"/>
      <c r="KPM43" s="308"/>
      <c r="KPN43" s="308"/>
      <c r="KPO43" s="308"/>
      <c r="KPP43" s="308"/>
      <c r="KPQ43" s="308"/>
      <c r="KPR43" s="308"/>
      <c r="KPS43" s="308"/>
      <c r="KPT43" s="308"/>
      <c r="KPU43" s="308"/>
      <c r="KPV43" s="308"/>
      <c r="KPW43" s="308"/>
      <c r="KPX43" s="308"/>
      <c r="KPY43" s="308"/>
      <c r="KPZ43" s="308"/>
      <c r="KQA43" s="308"/>
      <c r="KQB43" s="308"/>
      <c r="KQC43" s="308"/>
      <c r="KQD43" s="308"/>
      <c r="KQE43" s="308"/>
      <c r="KQF43" s="308"/>
      <c r="KQG43" s="308"/>
      <c r="KQH43" s="308"/>
      <c r="KQI43" s="308"/>
      <c r="KQJ43" s="308"/>
      <c r="KQK43" s="308"/>
      <c r="KQL43" s="308"/>
      <c r="KQM43" s="308"/>
      <c r="KQN43" s="308"/>
      <c r="KQO43" s="308"/>
      <c r="KQP43" s="308"/>
      <c r="KQQ43" s="308"/>
      <c r="KQR43" s="308"/>
      <c r="KQS43" s="308"/>
      <c r="KQT43" s="308"/>
      <c r="KQU43" s="308"/>
      <c r="KQV43" s="308"/>
      <c r="KQW43" s="308"/>
      <c r="KQX43" s="308"/>
      <c r="KQY43" s="308"/>
      <c r="KQZ43" s="308"/>
      <c r="KRA43" s="308"/>
      <c r="KRB43" s="308"/>
      <c r="KRC43" s="308"/>
      <c r="KRD43" s="308"/>
      <c r="KRE43" s="308"/>
      <c r="KRF43" s="308"/>
      <c r="KRG43" s="308"/>
      <c r="KRH43" s="308"/>
      <c r="KRI43" s="308"/>
      <c r="KRJ43" s="308"/>
      <c r="KRK43" s="308"/>
      <c r="KRL43" s="308"/>
      <c r="KRM43" s="308"/>
      <c r="KRN43" s="308"/>
      <c r="KRO43" s="308"/>
      <c r="KRP43" s="308"/>
      <c r="KRQ43" s="308"/>
      <c r="KRR43" s="308"/>
      <c r="KRS43" s="308"/>
      <c r="KRT43" s="308"/>
      <c r="KRU43" s="308"/>
      <c r="KRV43" s="308"/>
      <c r="KRW43" s="308"/>
      <c r="KRX43" s="308"/>
      <c r="KRY43" s="308"/>
      <c r="KRZ43" s="308"/>
      <c r="KSA43" s="308"/>
      <c r="KSB43" s="308"/>
      <c r="KSC43" s="308"/>
      <c r="KSD43" s="308"/>
      <c r="KSE43" s="308"/>
      <c r="KSF43" s="308"/>
      <c r="KSG43" s="308"/>
      <c r="KSH43" s="308"/>
      <c r="KSI43" s="308"/>
      <c r="KSJ43" s="308"/>
      <c r="KSK43" s="308"/>
      <c r="KSL43" s="308"/>
      <c r="KSM43" s="308"/>
      <c r="KSN43" s="308"/>
      <c r="KSO43" s="308"/>
      <c r="KSP43" s="308"/>
      <c r="KSQ43" s="308"/>
      <c r="KSR43" s="308"/>
      <c r="KSS43" s="308"/>
      <c r="KST43" s="308"/>
      <c r="KSU43" s="308"/>
      <c r="KSV43" s="308"/>
      <c r="KSW43" s="308"/>
      <c r="KSX43" s="308"/>
      <c r="KSY43" s="308"/>
      <c r="KSZ43" s="308"/>
      <c r="KTA43" s="308"/>
      <c r="KTB43" s="308"/>
      <c r="KTC43" s="308"/>
      <c r="KTD43" s="308"/>
      <c r="KTE43" s="308"/>
      <c r="KTF43" s="308"/>
      <c r="KTG43" s="308"/>
      <c r="KTH43" s="308"/>
      <c r="KTI43" s="308"/>
      <c r="KTJ43" s="308"/>
      <c r="KTK43" s="308"/>
      <c r="KTL43" s="308"/>
      <c r="KTM43" s="308"/>
      <c r="KTN43" s="308"/>
      <c r="KTO43" s="308"/>
      <c r="KTP43" s="308"/>
      <c r="KTQ43" s="308"/>
      <c r="KTR43" s="308"/>
      <c r="KTS43" s="308"/>
      <c r="KTT43" s="308"/>
      <c r="KTU43" s="308"/>
      <c r="KTV43" s="308"/>
      <c r="KTW43" s="308"/>
      <c r="KTX43" s="308"/>
      <c r="KTY43" s="308"/>
      <c r="KTZ43" s="308"/>
      <c r="KUA43" s="308"/>
      <c r="KUB43" s="308"/>
      <c r="KUC43" s="308"/>
      <c r="KUD43" s="308"/>
      <c r="KUE43" s="308"/>
      <c r="KUF43" s="308"/>
      <c r="KUG43" s="308"/>
      <c r="KUH43" s="308"/>
      <c r="KUI43" s="308"/>
      <c r="KUJ43" s="308"/>
      <c r="KUK43" s="308"/>
      <c r="KUL43" s="308"/>
      <c r="KUM43" s="308"/>
      <c r="KUN43" s="308"/>
      <c r="KUO43" s="308"/>
      <c r="KUP43" s="308"/>
      <c r="KUQ43" s="308"/>
      <c r="KUR43" s="308"/>
      <c r="KUS43" s="308"/>
      <c r="KUT43" s="308"/>
      <c r="KUU43" s="308"/>
      <c r="KUV43" s="308"/>
      <c r="KUW43" s="308"/>
      <c r="KUX43" s="308"/>
      <c r="KUY43" s="308"/>
      <c r="KUZ43" s="308"/>
      <c r="KVA43" s="308"/>
      <c r="KVB43" s="308"/>
      <c r="KVC43" s="308"/>
      <c r="KVD43" s="308"/>
      <c r="KVE43" s="308"/>
      <c r="KVF43" s="308"/>
      <c r="KVG43" s="308"/>
      <c r="KVH43" s="308"/>
      <c r="KVI43" s="308"/>
      <c r="KVJ43" s="308"/>
      <c r="KVK43" s="308"/>
      <c r="KVL43" s="308"/>
      <c r="KVM43" s="308"/>
      <c r="KVN43" s="308"/>
      <c r="KVO43" s="308"/>
      <c r="KVP43" s="308"/>
      <c r="KVQ43" s="308"/>
      <c r="KVR43" s="308"/>
      <c r="KVS43" s="308"/>
      <c r="KVT43" s="308"/>
      <c r="KVU43" s="308"/>
      <c r="KVV43" s="308"/>
      <c r="KVW43" s="308"/>
      <c r="KVX43" s="308"/>
      <c r="KVY43" s="308"/>
      <c r="KVZ43" s="308"/>
      <c r="KWA43" s="308"/>
      <c r="KWB43" s="308"/>
      <c r="KWC43" s="308"/>
      <c r="KWD43" s="308"/>
      <c r="KWE43" s="308"/>
      <c r="KWF43" s="308"/>
      <c r="KWG43" s="308"/>
      <c r="KWH43" s="308"/>
      <c r="KWI43" s="308"/>
      <c r="KWJ43" s="308"/>
      <c r="KWK43" s="308"/>
      <c r="KWL43" s="308"/>
      <c r="KWM43" s="308"/>
      <c r="KWN43" s="308"/>
      <c r="KWO43" s="308"/>
      <c r="KWP43" s="308"/>
      <c r="KWQ43" s="308"/>
      <c r="KWR43" s="308"/>
      <c r="KWS43" s="308"/>
      <c r="KWT43" s="308"/>
      <c r="KWU43" s="308"/>
      <c r="KWV43" s="308"/>
      <c r="KWW43" s="308"/>
      <c r="KWX43" s="308"/>
      <c r="KWY43" s="308"/>
      <c r="KWZ43" s="308"/>
      <c r="KXA43" s="308"/>
      <c r="KXB43" s="308"/>
      <c r="KXC43" s="308"/>
      <c r="KXD43" s="308"/>
      <c r="KXE43" s="308"/>
      <c r="KXF43" s="308"/>
      <c r="KXG43" s="308"/>
      <c r="KXH43" s="308"/>
      <c r="KXI43" s="308"/>
      <c r="KXJ43" s="308"/>
      <c r="KXK43" s="308"/>
      <c r="KXL43" s="308"/>
      <c r="KXM43" s="308"/>
      <c r="KXN43" s="308"/>
      <c r="KXO43" s="308"/>
      <c r="KXP43" s="308"/>
      <c r="KXQ43" s="308"/>
      <c r="KXR43" s="308"/>
      <c r="KXS43" s="308"/>
      <c r="KXT43" s="308"/>
      <c r="KXU43" s="308"/>
      <c r="KXV43" s="308"/>
      <c r="KXW43" s="308"/>
      <c r="KXX43" s="308"/>
      <c r="KXY43" s="308"/>
      <c r="KXZ43" s="308"/>
      <c r="KYA43" s="308"/>
      <c r="KYB43" s="308"/>
      <c r="KYC43" s="308"/>
      <c r="KYD43" s="308"/>
      <c r="KYE43" s="308"/>
      <c r="KYF43" s="308"/>
      <c r="KYG43" s="308"/>
      <c r="KYH43" s="308"/>
      <c r="KYI43" s="308"/>
      <c r="KYJ43" s="308"/>
      <c r="KYK43" s="308"/>
      <c r="KYL43" s="308"/>
      <c r="KYM43" s="308"/>
      <c r="KYN43" s="308"/>
      <c r="KYO43" s="308"/>
      <c r="KYP43" s="308"/>
      <c r="KYQ43" s="308"/>
      <c r="KYR43" s="308"/>
      <c r="KYS43" s="308"/>
      <c r="KYT43" s="308"/>
      <c r="KYU43" s="308"/>
      <c r="KYV43" s="308"/>
      <c r="KYW43" s="308"/>
      <c r="KYX43" s="308"/>
      <c r="KYY43" s="308"/>
      <c r="KYZ43" s="308"/>
      <c r="KZA43" s="308"/>
      <c r="KZB43" s="308"/>
      <c r="KZC43" s="308"/>
      <c r="KZD43" s="308"/>
      <c r="KZE43" s="308"/>
      <c r="KZF43" s="308"/>
      <c r="KZG43" s="308"/>
      <c r="KZH43" s="308"/>
      <c r="KZI43" s="308"/>
      <c r="KZJ43" s="308"/>
      <c r="KZK43" s="308"/>
      <c r="KZL43" s="308"/>
      <c r="KZM43" s="308"/>
      <c r="KZN43" s="308"/>
      <c r="KZO43" s="308"/>
      <c r="KZP43" s="308"/>
      <c r="KZQ43" s="308"/>
      <c r="KZR43" s="308"/>
      <c r="KZS43" s="308"/>
      <c r="KZT43" s="308"/>
      <c r="KZU43" s="308"/>
      <c r="KZV43" s="308"/>
      <c r="KZW43" s="308"/>
      <c r="KZX43" s="308"/>
      <c r="KZY43" s="308"/>
      <c r="KZZ43" s="308"/>
      <c r="LAA43" s="308"/>
      <c r="LAB43" s="308"/>
      <c r="LAC43" s="308"/>
      <c r="LAD43" s="308"/>
      <c r="LAE43" s="308"/>
      <c r="LAF43" s="308"/>
      <c r="LAG43" s="308"/>
      <c r="LAH43" s="308"/>
      <c r="LAI43" s="308"/>
      <c r="LAJ43" s="308"/>
      <c r="LAK43" s="308"/>
      <c r="LAL43" s="308"/>
      <c r="LAM43" s="308"/>
      <c r="LAN43" s="308"/>
      <c r="LAO43" s="308"/>
      <c r="LAP43" s="308"/>
      <c r="LAQ43" s="308"/>
      <c r="LAR43" s="308"/>
      <c r="LAS43" s="308"/>
      <c r="LAT43" s="308"/>
      <c r="LAU43" s="308"/>
      <c r="LAV43" s="308"/>
      <c r="LAW43" s="308"/>
      <c r="LAX43" s="308"/>
      <c r="LAY43" s="308"/>
      <c r="LAZ43" s="308"/>
      <c r="LBA43" s="308"/>
      <c r="LBB43" s="308"/>
      <c r="LBC43" s="308"/>
      <c r="LBD43" s="308"/>
      <c r="LBE43" s="308"/>
      <c r="LBF43" s="308"/>
      <c r="LBG43" s="308"/>
      <c r="LBH43" s="308"/>
      <c r="LBI43" s="308"/>
      <c r="LBJ43" s="308"/>
      <c r="LBK43" s="308"/>
      <c r="LBL43" s="308"/>
      <c r="LBM43" s="308"/>
      <c r="LBN43" s="308"/>
      <c r="LBO43" s="308"/>
      <c r="LBP43" s="308"/>
      <c r="LBQ43" s="308"/>
      <c r="LBR43" s="308"/>
      <c r="LBS43" s="308"/>
      <c r="LBT43" s="308"/>
      <c r="LBU43" s="308"/>
      <c r="LBV43" s="308"/>
      <c r="LBW43" s="308"/>
      <c r="LBX43" s="308"/>
      <c r="LBY43" s="308"/>
      <c r="LBZ43" s="308"/>
      <c r="LCA43" s="308"/>
      <c r="LCB43" s="308"/>
      <c r="LCC43" s="308"/>
      <c r="LCD43" s="308"/>
      <c r="LCE43" s="308"/>
      <c r="LCF43" s="308"/>
      <c r="LCG43" s="308"/>
      <c r="LCH43" s="308"/>
      <c r="LCI43" s="308"/>
      <c r="LCJ43" s="308"/>
      <c r="LCK43" s="308"/>
      <c r="LCL43" s="308"/>
      <c r="LCM43" s="308"/>
      <c r="LCN43" s="308"/>
      <c r="LCO43" s="308"/>
      <c r="LCP43" s="308"/>
      <c r="LCQ43" s="308"/>
      <c r="LCR43" s="308"/>
      <c r="LCS43" s="308"/>
      <c r="LCT43" s="308"/>
      <c r="LCU43" s="308"/>
      <c r="LCV43" s="308"/>
      <c r="LCW43" s="308"/>
      <c r="LCX43" s="308"/>
      <c r="LCY43" s="308"/>
      <c r="LCZ43" s="308"/>
      <c r="LDA43" s="308"/>
      <c r="LDB43" s="308"/>
      <c r="LDC43" s="308"/>
      <c r="LDD43" s="308"/>
      <c r="LDE43" s="308"/>
      <c r="LDF43" s="308"/>
      <c r="LDG43" s="308"/>
      <c r="LDH43" s="308"/>
      <c r="LDI43" s="308"/>
      <c r="LDJ43" s="308"/>
      <c r="LDK43" s="308"/>
      <c r="LDL43" s="308"/>
      <c r="LDM43" s="308"/>
      <c r="LDN43" s="308"/>
      <c r="LDO43" s="308"/>
      <c r="LDP43" s="308"/>
      <c r="LDQ43" s="308"/>
      <c r="LDR43" s="308"/>
      <c r="LDS43" s="308"/>
      <c r="LDT43" s="308"/>
      <c r="LDU43" s="308"/>
      <c r="LDV43" s="308"/>
      <c r="LDW43" s="308"/>
      <c r="LDX43" s="308"/>
      <c r="LDY43" s="308"/>
      <c r="LDZ43" s="308"/>
      <c r="LEA43" s="308"/>
      <c r="LEB43" s="308"/>
      <c r="LEC43" s="308"/>
      <c r="LED43" s="308"/>
      <c r="LEE43" s="308"/>
      <c r="LEF43" s="308"/>
      <c r="LEG43" s="308"/>
      <c r="LEH43" s="308"/>
      <c r="LEI43" s="308"/>
      <c r="LEJ43" s="308"/>
      <c r="LEK43" s="308"/>
      <c r="LEL43" s="308"/>
      <c r="LEM43" s="308"/>
      <c r="LEN43" s="308"/>
      <c r="LEO43" s="308"/>
      <c r="LEP43" s="308"/>
      <c r="LEQ43" s="308"/>
      <c r="LER43" s="308"/>
      <c r="LES43" s="308"/>
      <c r="LET43" s="308"/>
      <c r="LEU43" s="308"/>
      <c r="LEV43" s="308"/>
      <c r="LEW43" s="308"/>
      <c r="LEX43" s="308"/>
      <c r="LEY43" s="308"/>
      <c r="LEZ43" s="308"/>
      <c r="LFA43" s="308"/>
      <c r="LFB43" s="308"/>
      <c r="LFC43" s="308"/>
      <c r="LFD43" s="308"/>
      <c r="LFE43" s="308"/>
      <c r="LFF43" s="308"/>
      <c r="LFG43" s="308"/>
      <c r="LFH43" s="308"/>
      <c r="LFI43" s="308"/>
      <c r="LFJ43" s="308"/>
      <c r="LFK43" s="308"/>
      <c r="LFL43" s="308"/>
      <c r="LFM43" s="308"/>
      <c r="LFN43" s="308"/>
      <c r="LFO43" s="308"/>
      <c r="LFP43" s="308"/>
      <c r="LFQ43" s="308"/>
      <c r="LFR43" s="308"/>
      <c r="LFS43" s="308"/>
      <c r="LFT43" s="308"/>
      <c r="LFU43" s="308"/>
      <c r="LFV43" s="308"/>
      <c r="LFW43" s="308"/>
      <c r="LFX43" s="308"/>
      <c r="LFY43" s="308"/>
      <c r="LFZ43" s="308"/>
      <c r="LGA43" s="308"/>
      <c r="LGB43" s="308"/>
      <c r="LGC43" s="308"/>
      <c r="LGD43" s="308"/>
      <c r="LGE43" s="308"/>
      <c r="LGF43" s="308"/>
      <c r="LGG43" s="308"/>
      <c r="LGH43" s="308"/>
      <c r="LGI43" s="308"/>
      <c r="LGJ43" s="308"/>
      <c r="LGK43" s="308"/>
      <c r="LGL43" s="308"/>
      <c r="LGM43" s="308"/>
      <c r="LGN43" s="308"/>
      <c r="LGO43" s="308"/>
      <c r="LGP43" s="308"/>
      <c r="LGQ43" s="308"/>
      <c r="LGR43" s="308"/>
      <c r="LGS43" s="308"/>
      <c r="LGT43" s="308"/>
      <c r="LGU43" s="308"/>
      <c r="LGV43" s="308"/>
      <c r="LGW43" s="308"/>
      <c r="LGX43" s="308"/>
      <c r="LGY43" s="308"/>
      <c r="LGZ43" s="308"/>
      <c r="LHA43" s="308"/>
      <c r="LHB43" s="308"/>
      <c r="LHC43" s="308"/>
      <c r="LHD43" s="308"/>
      <c r="LHE43" s="308"/>
      <c r="LHF43" s="308"/>
      <c r="LHG43" s="308"/>
      <c r="LHH43" s="308"/>
      <c r="LHI43" s="308"/>
      <c r="LHJ43" s="308"/>
      <c r="LHK43" s="308"/>
      <c r="LHL43" s="308"/>
      <c r="LHM43" s="308"/>
      <c r="LHN43" s="308"/>
      <c r="LHO43" s="308"/>
      <c r="LHP43" s="308"/>
      <c r="LHQ43" s="308"/>
      <c r="LHR43" s="308"/>
      <c r="LHS43" s="308"/>
      <c r="LHT43" s="308"/>
      <c r="LHU43" s="308"/>
      <c r="LHV43" s="308"/>
      <c r="LHW43" s="308"/>
      <c r="LHX43" s="308"/>
      <c r="LHY43" s="308"/>
      <c r="LHZ43" s="308"/>
      <c r="LIA43" s="308"/>
      <c r="LIB43" s="308"/>
      <c r="LIC43" s="308"/>
      <c r="LID43" s="308"/>
      <c r="LIE43" s="308"/>
      <c r="LIF43" s="308"/>
      <c r="LIG43" s="308"/>
      <c r="LIH43" s="308"/>
      <c r="LII43" s="308"/>
      <c r="LIJ43" s="308"/>
      <c r="LIK43" s="308"/>
      <c r="LIL43" s="308"/>
      <c r="LIM43" s="308"/>
      <c r="LIN43" s="308"/>
      <c r="LIO43" s="308"/>
      <c r="LIP43" s="308"/>
      <c r="LIQ43" s="308"/>
      <c r="LIR43" s="308"/>
      <c r="LIS43" s="308"/>
      <c r="LIT43" s="308"/>
      <c r="LIU43" s="308"/>
      <c r="LIV43" s="308"/>
      <c r="LIW43" s="308"/>
      <c r="LIX43" s="308"/>
      <c r="LIY43" s="308"/>
      <c r="LIZ43" s="308"/>
      <c r="LJA43" s="308"/>
      <c r="LJB43" s="308"/>
      <c r="LJC43" s="308"/>
      <c r="LJD43" s="308"/>
      <c r="LJE43" s="308"/>
      <c r="LJF43" s="308"/>
      <c r="LJG43" s="308"/>
      <c r="LJH43" s="308"/>
      <c r="LJI43" s="308"/>
      <c r="LJJ43" s="308"/>
      <c r="LJK43" s="308"/>
      <c r="LJL43" s="308"/>
      <c r="LJM43" s="308"/>
      <c r="LJN43" s="308"/>
      <c r="LJO43" s="308"/>
      <c r="LJP43" s="308"/>
      <c r="LJQ43" s="308"/>
      <c r="LJR43" s="308"/>
      <c r="LJS43" s="308"/>
      <c r="LJT43" s="308"/>
      <c r="LJU43" s="308"/>
      <c r="LJV43" s="308"/>
      <c r="LJW43" s="308"/>
      <c r="LJX43" s="308"/>
      <c r="LJY43" s="308"/>
      <c r="LJZ43" s="308"/>
      <c r="LKA43" s="308"/>
      <c r="LKB43" s="308"/>
      <c r="LKC43" s="308"/>
      <c r="LKD43" s="308"/>
      <c r="LKE43" s="308"/>
      <c r="LKF43" s="308"/>
      <c r="LKG43" s="308"/>
      <c r="LKH43" s="308"/>
      <c r="LKI43" s="308"/>
      <c r="LKJ43" s="308"/>
      <c r="LKK43" s="308"/>
      <c r="LKL43" s="308"/>
      <c r="LKM43" s="308"/>
      <c r="LKN43" s="308"/>
      <c r="LKO43" s="308"/>
      <c r="LKP43" s="308"/>
      <c r="LKQ43" s="308"/>
      <c r="LKR43" s="308"/>
      <c r="LKS43" s="308"/>
      <c r="LKT43" s="308"/>
      <c r="LKU43" s="308"/>
      <c r="LKV43" s="308"/>
      <c r="LKW43" s="308"/>
      <c r="LKX43" s="308"/>
      <c r="LKY43" s="308"/>
      <c r="LKZ43" s="308"/>
      <c r="LLA43" s="308"/>
      <c r="LLB43" s="308"/>
      <c r="LLC43" s="308"/>
      <c r="LLD43" s="308"/>
      <c r="LLE43" s="308"/>
      <c r="LLF43" s="308"/>
      <c r="LLG43" s="308"/>
      <c r="LLH43" s="308"/>
      <c r="LLI43" s="308"/>
      <c r="LLJ43" s="308"/>
      <c r="LLK43" s="308"/>
      <c r="LLL43" s="308"/>
      <c r="LLM43" s="308"/>
      <c r="LLN43" s="308"/>
      <c r="LLO43" s="308"/>
      <c r="LLP43" s="308"/>
      <c r="LLQ43" s="308"/>
      <c r="LLR43" s="308"/>
      <c r="LLS43" s="308"/>
      <c r="LLT43" s="308"/>
      <c r="LLU43" s="308"/>
      <c r="LLV43" s="308"/>
      <c r="LLW43" s="308"/>
      <c r="LLX43" s="308"/>
      <c r="LLY43" s="308"/>
      <c r="LLZ43" s="308"/>
      <c r="LMA43" s="308"/>
      <c r="LMB43" s="308"/>
      <c r="LMC43" s="308"/>
      <c r="LMD43" s="308"/>
      <c r="LME43" s="308"/>
      <c r="LMF43" s="308"/>
      <c r="LMG43" s="308"/>
      <c r="LMH43" s="308"/>
      <c r="LMI43" s="308"/>
      <c r="LMJ43" s="308"/>
      <c r="LMK43" s="308"/>
      <c r="LML43" s="308"/>
      <c r="LMM43" s="308"/>
      <c r="LMN43" s="308"/>
      <c r="LMO43" s="308"/>
      <c r="LMP43" s="308"/>
      <c r="LMQ43" s="308"/>
      <c r="LMR43" s="308"/>
      <c r="LMS43" s="308"/>
      <c r="LMT43" s="308"/>
      <c r="LMU43" s="308"/>
      <c r="LMV43" s="308"/>
      <c r="LMW43" s="308"/>
      <c r="LMX43" s="308"/>
      <c r="LMY43" s="308"/>
      <c r="LMZ43" s="308"/>
      <c r="LNA43" s="308"/>
      <c r="LNB43" s="308"/>
      <c r="LNC43" s="308"/>
      <c r="LND43" s="308"/>
      <c r="LNE43" s="308"/>
      <c r="LNF43" s="308"/>
      <c r="LNG43" s="308"/>
      <c r="LNH43" s="308"/>
      <c r="LNI43" s="308"/>
      <c r="LNJ43" s="308"/>
      <c r="LNK43" s="308"/>
      <c r="LNL43" s="308"/>
      <c r="LNM43" s="308"/>
      <c r="LNN43" s="308"/>
      <c r="LNO43" s="308"/>
      <c r="LNP43" s="308"/>
      <c r="LNQ43" s="308"/>
      <c r="LNR43" s="308"/>
      <c r="LNS43" s="308"/>
      <c r="LNT43" s="308"/>
      <c r="LNU43" s="308"/>
      <c r="LNV43" s="308"/>
      <c r="LNW43" s="308"/>
      <c r="LNX43" s="308"/>
      <c r="LNY43" s="308"/>
      <c r="LNZ43" s="308"/>
      <c r="LOA43" s="308"/>
      <c r="LOB43" s="308"/>
      <c r="LOC43" s="308"/>
      <c r="LOD43" s="308"/>
      <c r="LOE43" s="308"/>
      <c r="LOF43" s="308"/>
      <c r="LOG43" s="308"/>
      <c r="LOH43" s="308"/>
      <c r="LOI43" s="308"/>
      <c r="LOJ43" s="308"/>
      <c r="LOK43" s="308"/>
      <c r="LOL43" s="308"/>
      <c r="LOM43" s="308"/>
      <c r="LON43" s="308"/>
      <c r="LOO43" s="308"/>
      <c r="LOP43" s="308"/>
      <c r="LOQ43" s="308"/>
      <c r="LOR43" s="308"/>
      <c r="LOS43" s="308"/>
      <c r="LOT43" s="308"/>
      <c r="LOU43" s="308"/>
      <c r="LOV43" s="308"/>
      <c r="LOW43" s="308"/>
      <c r="LOX43" s="308"/>
      <c r="LOY43" s="308"/>
      <c r="LOZ43" s="308"/>
      <c r="LPA43" s="308"/>
      <c r="LPB43" s="308"/>
      <c r="LPC43" s="308"/>
      <c r="LPD43" s="308"/>
      <c r="LPE43" s="308"/>
      <c r="LPF43" s="308"/>
      <c r="LPG43" s="308"/>
      <c r="LPH43" s="308"/>
      <c r="LPI43" s="308"/>
      <c r="LPJ43" s="308"/>
      <c r="LPK43" s="308"/>
      <c r="LPL43" s="308"/>
      <c r="LPM43" s="308"/>
      <c r="LPN43" s="308"/>
      <c r="LPO43" s="308"/>
      <c r="LPP43" s="308"/>
      <c r="LPQ43" s="308"/>
      <c r="LPR43" s="308"/>
      <c r="LPS43" s="308"/>
      <c r="LPT43" s="308"/>
      <c r="LPU43" s="308"/>
      <c r="LPV43" s="308"/>
      <c r="LPW43" s="308"/>
      <c r="LPX43" s="308"/>
      <c r="LPY43" s="308"/>
      <c r="LPZ43" s="308"/>
      <c r="LQA43" s="308"/>
      <c r="LQB43" s="308"/>
      <c r="LQC43" s="308"/>
      <c r="LQD43" s="308"/>
      <c r="LQE43" s="308"/>
      <c r="LQF43" s="308"/>
      <c r="LQG43" s="308"/>
      <c r="LQH43" s="308"/>
      <c r="LQI43" s="308"/>
      <c r="LQJ43" s="308"/>
      <c r="LQK43" s="308"/>
      <c r="LQL43" s="308"/>
      <c r="LQM43" s="308"/>
      <c r="LQN43" s="308"/>
      <c r="LQO43" s="308"/>
      <c r="LQP43" s="308"/>
      <c r="LQQ43" s="308"/>
      <c r="LQR43" s="308"/>
      <c r="LQS43" s="308"/>
      <c r="LQT43" s="308"/>
      <c r="LQU43" s="308"/>
      <c r="LQV43" s="308"/>
      <c r="LQW43" s="308"/>
      <c r="LQX43" s="308"/>
      <c r="LQY43" s="308"/>
      <c r="LQZ43" s="308"/>
      <c r="LRA43" s="308"/>
      <c r="LRB43" s="308"/>
      <c r="LRC43" s="308"/>
      <c r="LRD43" s="308"/>
      <c r="LRE43" s="308"/>
      <c r="LRF43" s="308"/>
      <c r="LRG43" s="308"/>
      <c r="LRH43" s="308"/>
      <c r="LRI43" s="308"/>
      <c r="LRJ43" s="308"/>
      <c r="LRK43" s="308"/>
      <c r="LRL43" s="308"/>
      <c r="LRM43" s="308"/>
      <c r="LRN43" s="308"/>
      <c r="LRO43" s="308"/>
      <c r="LRP43" s="308"/>
      <c r="LRQ43" s="308"/>
      <c r="LRR43" s="308"/>
      <c r="LRS43" s="308"/>
      <c r="LRT43" s="308"/>
      <c r="LRU43" s="308"/>
      <c r="LRV43" s="308"/>
      <c r="LRW43" s="308"/>
      <c r="LRX43" s="308"/>
      <c r="LRY43" s="308"/>
      <c r="LRZ43" s="308"/>
      <c r="LSA43" s="308"/>
      <c r="LSB43" s="308"/>
      <c r="LSC43" s="308"/>
      <c r="LSD43" s="308"/>
      <c r="LSE43" s="308"/>
      <c r="LSF43" s="308"/>
      <c r="LSG43" s="308"/>
      <c r="LSH43" s="308"/>
      <c r="LSI43" s="308"/>
      <c r="LSJ43" s="308"/>
      <c r="LSK43" s="308"/>
      <c r="LSL43" s="308"/>
      <c r="LSM43" s="308"/>
      <c r="LSN43" s="308"/>
      <c r="LSO43" s="308"/>
      <c r="LSP43" s="308"/>
      <c r="LSQ43" s="308"/>
      <c r="LSR43" s="308"/>
      <c r="LSS43" s="308"/>
      <c r="LST43" s="308"/>
      <c r="LSU43" s="308"/>
      <c r="LSV43" s="308"/>
      <c r="LSW43" s="308"/>
      <c r="LSX43" s="308"/>
      <c r="LSY43" s="308"/>
      <c r="LSZ43" s="308"/>
      <c r="LTA43" s="308"/>
      <c r="LTB43" s="308"/>
      <c r="LTC43" s="308"/>
      <c r="LTD43" s="308"/>
      <c r="LTE43" s="308"/>
      <c r="LTF43" s="308"/>
      <c r="LTG43" s="308"/>
      <c r="LTH43" s="308"/>
      <c r="LTI43" s="308"/>
      <c r="LTJ43" s="308"/>
      <c r="LTK43" s="308"/>
      <c r="LTL43" s="308"/>
      <c r="LTM43" s="308"/>
      <c r="LTN43" s="308"/>
      <c r="LTO43" s="308"/>
      <c r="LTP43" s="308"/>
      <c r="LTQ43" s="308"/>
      <c r="LTR43" s="308"/>
      <c r="LTS43" s="308"/>
      <c r="LTT43" s="308"/>
      <c r="LTU43" s="308"/>
      <c r="LTV43" s="308"/>
      <c r="LTW43" s="308"/>
      <c r="LTX43" s="308"/>
      <c r="LTY43" s="308"/>
      <c r="LTZ43" s="308"/>
      <c r="LUA43" s="308"/>
      <c r="LUB43" s="308"/>
      <c r="LUC43" s="308"/>
      <c r="LUD43" s="308"/>
      <c r="LUE43" s="308"/>
      <c r="LUF43" s="308"/>
      <c r="LUG43" s="308"/>
      <c r="LUH43" s="308"/>
      <c r="LUI43" s="308"/>
      <c r="LUJ43" s="308"/>
      <c r="LUK43" s="308"/>
      <c r="LUL43" s="308"/>
      <c r="LUM43" s="308"/>
      <c r="LUN43" s="308"/>
      <c r="LUO43" s="308"/>
      <c r="LUP43" s="308"/>
      <c r="LUQ43" s="308"/>
      <c r="LUR43" s="308"/>
      <c r="LUS43" s="308"/>
      <c r="LUT43" s="308"/>
      <c r="LUU43" s="308"/>
      <c r="LUV43" s="308"/>
      <c r="LUW43" s="308"/>
      <c r="LUX43" s="308"/>
      <c r="LUY43" s="308"/>
      <c r="LUZ43" s="308"/>
      <c r="LVA43" s="308"/>
      <c r="LVB43" s="308"/>
      <c r="LVC43" s="308"/>
      <c r="LVD43" s="308"/>
      <c r="LVE43" s="308"/>
      <c r="LVF43" s="308"/>
      <c r="LVG43" s="308"/>
      <c r="LVH43" s="308"/>
      <c r="LVI43" s="308"/>
      <c r="LVJ43" s="308"/>
      <c r="LVK43" s="308"/>
      <c r="LVL43" s="308"/>
      <c r="LVM43" s="308"/>
      <c r="LVN43" s="308"/>
      <c r="LVO43" s="308"/>
      <c r="LVP43" s="308"/>
      <c r="LVQ43" s="308"/>
      <c r="LVR43" s="308"/>
      <c r="LVS43" s="308"/>
      <c r="LVT43" s="308"/>
      <c r="LVU43" s="308"/>
      <c r="LVV43" s="308"/>
      <c r="LVW43" s="308"/>
      <c r="LVX43" s="308"/>
      <c r="LVY43" s="308"/>
      <c r="LVZ43" s="308"/>
      <c r="LWA43" s="308"/>
      <c r="LWB43" s="308"/>
      <c r="LWC43" s="308"/>
      <c r="LWD43" s="308"/>
      <c r="LWE43" s="308"/>
      <c r="LWF43" s="308"/>
      <c r="LWG43" s="308"/>
      <c r="LWH43" s="308"/>
      <c r="LWI43" s="308"/>
      <c r="LWJ43" s="308"/>
      <c r="LWK43" s="308"/>
      <c r="LWL43" s="308"/>
      <c r="LWM43" s="308"/>
      <c r="LWN43" s="308"/>
      <c r="LWO43" s="308"/>
      <c r="LWP43" s="308"/>
      <c r="LWQ43" s="308"/>
      <c r="LWR43" s="308"/>
      <c r="LWS43" s="308"/>
      <c r="LWT43" s="308"/>
      <c r="LWU43" s="308"/>
      <c r="LWV43" s="308"/>
      <c r="LWW43" s="308"/>
      <c r="LWX43" s="308"/>
      <c r="LWY43" s="308"/>
      <c r="LWZ43" s="308"/>
      <c r="LXA43" s="308"/>
      <c r="LXB43" s="308"/>
      <c r="LXC43" s="308"/>
      <c r="LXD43" s="308"/>
      <c r="LXE43" s="308"/>
      <c r="LXF43" s="308"/>
      <c r="LXG43" s="308"/>
      <c r="LXH43" s="308"/>
      <c r="LXI43" s="308"/>
      <c r="LXJ43" s="308"/>
      <c r="LXK43" s="308"/>
      <c r="LXL43" s="308"/>
      <c r="LXM43" s="308"/>
      <c r="LXN43" s="308"/>
      <c r="LXO43" s="308"/>
      <c r="LXP43" s="308"/>
      <c r="LXQ43" s="308"/>
      <c r="LXR43" s="308"/>
      <c r="LXS43" s="308"/>
      <c r="LXT43" s="308"/>
      <c r="LXU43" s="308"/>
      <c r="LXV43" s="308"/>
      <c r="LXW43" s="308"/>
      <c r="LXX43" s="308"/>
      <c r="LXY43" s="308"/>
      <c r="LXZ43" s="308"/>
      <c r="LYA43" s="308"/>
      <c r="LYB43" s="308"/>
      <c r="LYC43" s="308"/>
      <c r="LYD43" s="308"/>
      <c r="LYE43" s="308"/>
      <c r="LYF43" s="308"/>
      <c r="LYG43" s="308"/>
      <c r="LYH43" s="308"/>
      <c r="LYI43" s="308"/>
      <c r="LYJ43" s="308"/>
      <c r="LYK43" s="308"/>
      <c r="LYL43" s="308"/>
      <c r="LYM43" s="308"/>
      <c r="LYN43" s="308"/>
      <c r="LYO43" s="308"/>
      <c r="LYP43" s="308"/>
      <c r="LYQ43" s="308"/>
      <c r="LYR43" s="308"/>
      <c r="LYS43" s="308"/>
      <c r="LYT43" s="308"/>
      <c r="LYU43" s="308"/>
      <c r="LYV43" s="308"/>
      <c r="LYW43" s="308"/>
      <c r="LYX43" s="308"/>
      <c r="LYY43" s="308"/>
      <c r="LYZ43" s="308"/>
      <c r="LZA43" s="308"/>
      <c r="LZB43" s="308"/>
      <c r="LZC43" s="308"/>
      <c r="LZD43" s="308"/>
      <c r="LZE43" s="308"/>
      <c r="LZF43" s="308"/>
      <c r="LZG43" s="308"/>
      <c r="LZH43" s="308"/>
      <c r="LZI43" s="308"/>
      <c r="LZJ43" s="308"/>
      <c r="LZK43" s="308"/>
      <c r="LZL43" s="308"/>
      <c r="LZM43" s="308"/>
      <c r="LZN43" s="308"/>
      <c r="LZO43" s="308"/>
      <c r="LZP43" s="308"/>
      <c r="LZQ43" s="308"/>
      <c r="LZR43" s="308"/>
      <c r="LZS43" s="308"/>
      <c r="LZT43" s="308"/>
      <c r="LZU43" s="308"/>
      <c r="LZV43" s="308"/>
      <c r="LZW43" s="308"/>
      <c r="LZX43" s="308"/>
      <c r="LZY43" s="308"/>
      <c r="LZZ43" s="308"/>
      <c r="MAA43" s="308"/>
      <c r="MAB43" s="308"/>
      <c r="MAC43" s="308"/>
      <c r="MAD43" s="308"/>
      <c r="MAE43" s="308"/>
      <c r="MAF43" s="308"/>
      <c r="MAG43" s="308"/>
      <c r="MAH43" s="308"/>
      <c r="MAI43" s="308"/>
      <c r="MAJ43" s="308"/>
      <c r="MAK43" s="308"/>
      <c r="MAL43" s="308"/>
      <c r="MAM43" s="308"/>
      <c r="MAN43" s="308"/>
      <c r="MAO43" s="308"/>
      <c r="MAP43" s="308"/>
      <c r="MAQ43" s="308"/>
      <c r="MAR43" s="308"/>
      <c r="MAS43" s="308"/>
      <c r="MAT43" s="308"/>
      <c r="MAU43" s="308"/>
      <c r="MAV43" s="308"/>
      <c r="MAW43" s="308"/>
      <c r="MAX43" s="308"/>
      <c r="MAY43" s="308"/>
      <c r="MAZ43" s="308"/>
      <c r="MBA43" s="308"/>
      <c r="MBB43" s="308"/>
      <c r="MBC43" s="308"/>
      <c r="MBD43" s="308"/>
      <c r="MBE43" s="308"/>
      <c r="MBF43" s="308"/>
      <c r="MBG43" s="308"/>
      <c r="MBH43" s="308"/>
      <c r="MBI43" s="308"/>
      <c r="MBJ43" s="308"/>
      <c r="MBK43" s="308"/>
      <c r="MBL43" s="308"/>
      <c r="MBM43" s="308"/>
      <c r="MBN43" s="308"/>
      <c r="MBO43" s="308"/>
      <c r="MBP43" s="308"/>
      <c r="MBQ43" s="308"/>
      <c r="MBR43" s="308"/>
      <c r="MBS43" s="308"/>
      <c r="MBT43" s="308"/>
      <c r="MBU43" s="308"/>
      <c r="MBV43" s="308"/>
      <c r="MBW43" s="308"/>
      <c r="MBX43" s="308"/>
      <c r="MBY43" s="308"/>
      <c r="MBZ43" s="308"/>
      <c r="MCA43" s="308"/>
      <c r="MCB43" s="308"/>
      <c r="MCC43" s="308"/>
      <c r="MCD43" s="308"/>
      <c r="MCE43" s="308"/>
      <c r="MCF43" s="308"/>
      <c r="MCG43" s="308"/>
      <c r="MCH43" s="308"/>
      <c r="MCI43" s="308"/>
      <c r="MCJ43" s="308"/>
      <c r="MCK43" s="308"/>
      <c r="MCL43" s="308"/>
      <c r="MCM43" s="308"/>
      <c r="MCN43" s="308"/>
      <c r="MCO43" s="308"/>
      <c r="MCP43" s="308"/>
      <c r="MCQ43" s="308"/>
      <c r="MCR43" s="308"/>
      <c r="MCS43" s="308"/>
      <c r="MCT43" s="308"/>
      <c r="MCU43" s="308"/>
      <c r="MCV43" s="308"/>
      <c r="MCW43" s="308"/>
      <c r="MCX43" s="308"/>
      <c r="MCY43" s="308"/>
      <c r="MCZ43" s="308"/>
      <c r="MDA43" s="308"/>
      <c r="MDB43" s="308"/>
      <c r="MDC43" s="308"/>
      <c r="MDD43" s="308"/>
      <c r="MDE43" s="308"/>
      <c r="MDF43" s="308"/>
      <c r="MDG43" s="308"/>
      <c r="MDH43" s="308"/>
      <c r="MDI43" s="308"/>
      <c r="MDJ43" s="308"/>
      <c r="MDK43" s="308"/>
      <c r="MDL43" s="308"/>
      <c r="MDM43" s="308"/>
      <c r="MDN43" s="308"/>
      <c r="MDO43" s="308"/>
      <c r="MDP43" s="308"/>
      <c r="MDQ43" s="308"/>
      <c r="MDR43" s="308"/>
      <c r="MDS43" s="308"/>
      <c r="MDT43" s="308"/>
      <c r="MDU43" s="308"/>
      <c r="MDV43" s="308"/>
      <c r="MDW43" s="308"/>
      <c r="MDX43" s="308"/>
      <c r="MDY43" s="308"/>
      <c r="MDZ43" s="308"/>
      <c r="MEA43" s="308"/>
      <c r="MEB43" s="308"/>
      <c r="MEC43" s="308"/>
      <c r="MED43" s="308"/>
      <c r="MEE43" s="308"/>
      <c r="MEF43" s="308"/>
      <c r="MEG43" s="308"/>
      <c r="MEH43" s="308"/>
      <c r="MEI43" s="308"/>
      <c r="MEJ43" s="308"/>
      <c r="MEK43" s="308"/>
      <c r="MEL43" s="308"/>
      <c r="MEM43" s="308"/>
      <c r="MEN43" s="308"/>
      <c r="MEO43" s="308"/>
      <c r="MEP43" s="308"/>
      <c r="MEQ43" s="308"/>
      <c r="MER43" s="308"/>
      <c r="MES43" s="308"/>
      <c r="MET43" s="308"/>
      <c r="MEU43" s="308"/>
      <c r="MEV43" s="308"/>
      <c r="MEW43" s="308"/>
      <c r="MEX43" s="308"/>
      <c r="MEY43" s="308"/>
      <c r="MEZ43" s="308"/>
      <c r="MFA43" s="308"/>
      <c r="MFB43" s="308"/>
      <c r="MFC43" s="308"/>
      <c r="MFD43" s="308"/>
      <c r="MFE43" s="308"/>
      <c r="MFF43" s="308"/>
      <c r="MFG43" s="308"/>
      <c r="MFH43" s="308"/>
      <c r="MFI43" s="308"/>
      <c r="MFJ43" s="308"/>
      <c r="MFK43" s="308"/>
      <c r="MFL43" s="308"/>
      <c r="MFM43" s="308"/>
      <c r="MFN43" s="308"/>
      <c r="MFO43" s="308"/>
      <c r="MFP43" s="308"/>
      <c r="MFQ43" s="308"/>
      <c r="MFR43" s="308"/>
      <c r="MFS43" s="308"/>
      <c r="MFT43" s="308"/>
      <c r="MFU43" s="308"/>
      <c r="MFV43" s="308"/>
      <c r="MFW43" s="308"/>
      <c r="MFX43" s="308"/>
      <c r="MFY43" s="308"/>
      <c r="MFZ43" s="308"/>
      <c r="MGA43" s="308"/>
      <c r="MGB43" s="308"/>
      <c r="MGC43" s="308"/>
      <c r="MGD43" s="308"/>
      <c r="MGE43" s="308"/>
      <c r="MGF43" s="308"/>
      <c r="MGG43" s="308"/>
      <c r="MGH43" s="308"/>
      <c r="MGI43" s="308"/>
      <c r="MGJ43" s="308"/>
      <c r="MGK43" s="308"/>
      <c r="MGL43" s="308"/>
      <c r="MGM43" s="308"/>
      <c r="MGN43" s="308"/>
      <c r="MGO43" s="308"/>
      <c r="MGP43" s="308"/>
      <c r="MGQ43" s="308"/>
      <c r="MGR43" s="308"/>
      <c r="MGS43" s="308"/>
      <c r="MGT43" s="308"/>
      <c r="MGU43" s="308"/>
      <c r="MGV43" s="308"/>
      <c r="MGW43" s="308"/>
      <c r="MGX43" s="308"/>
      <c r="MGY43" s="308"/>
      <c r="MGZ43" s="308"/>
      <c r="MHA43" s="308"/>
      <c r="MHB43" s="308"/>
      <c r="MHC43" s="308"/>
      <c r="MHD43" s="308"/>
      <c r="MHE43" s="308"/>
      <c r="MHF43" s="308"/>
      <c r="MHG43" s="308"/>
      <c r="MHH43" s="308"/>
      <c r="MHI43" s="308"/>
      <c r="MHJ43" s="308"/>
      <c r="MHK43" s="308"/>
      <c r="MHL43" s="308"/>
      <c r="MHM43" s="308"/>
      <c r="MHN43" s="308"/>
      <c r="MHO43" s="308"/>
      <c r="MHP43" s="308"/>
      <c r="MHQ43" s="308"/>
      <c r="MHR43" s="308"/>
      <c r="MHS43" s="308"/>
      <c r="MHT43" s="308"/>
      <c r="MHU43" s="308"/>
      <c r="MHV43" s="308"/>
      <c r="MHW43" s="308"/>
      <c r="MHX43" s="308"/>
      <c r="MHY43" s="308"/>
      <c r="MHZ43" s="308"/>
      <c r="MIA43" s="308"/>
      <c r="MIB43" s="308"/>
      <c r="MIC43" s="308"/>
      <c r="MID43" s="308"/>
      <c r="MIE43" s="308"/>
      <c r="MIF43" s="308"/>
      <c r="MIG43" s="308"/>
      <c r="MIH43" s="308"/>
      <c r="MII43" s="308"/>
      <c r="MIJ43" s="308"/>
      <c r="MIK43" s="308"/>
      <c r="MIL43" s="308"/>
      <c r="MIM43" s="308"/>
      <c r="MIN43" s="308"/>
      <c r="MIO43" s="308"/>
      <c r="MIP43" s="308"/>
      <c r="MIQ43" s="308"/>
      <c r="MIR43" s="308"/>
      <c r="MIS43" s="308"/>
      <c r="MIT43" s="308"/>
      <c r="MIU43" s="308"/>
      <c r="MIV43" s="308"/>
      <c r="MIW43" s="308"/>
      <c r="MIX43" s="308"/>
      <c r="MIY43" s="308"/>
      <c r="MIZ43" s="308"/>
      <c r="MJA43" s="308"/>
      <c r="MJB43" s="308"/>
      <c r="MJC43" s="308"/>
      <c r="MJD43" s="308"/>
      <c r="MJE43" s="308"/>
      <c r="MJF43" s="308"/>
      <c r="MJG43" s="308"/>
      <c r="MJH43" s="308"/>
      <c r="MJI43" s="308"/>
      <c r="MJJ43" s="308"/>
      <c r="MJK43" s="308"/>
      <c r="MJL43" s="308"/>
      <c r="MJM43" s="308"/>
      <c r="MJN43" s="308"/>
      <c r="MJO43" s="308"/>
      <c r="MJP43" s="308"/>
      <c r="MJQ43" s="308"/>
      <c r="MJR43" s="308"/>
      <c r="MJS43" s="308"/>
      <c r="MJT43" s="308"/>
      <c r="MJU43" s="308"/>
      <c r="MJV43" s="308"/>
      <c r="MJW43" s="308"/>
      <c r="MJX43" s="308"/>
      <c r="MJY43" s="308"/>
      <c r="MJZ43" s="308"/>
      <c r="MKA43" s="308"/>
      <c r="MKB43" s="308"/>
      <c r="MKC43" s="308"/>
      <c r="MKD43" s="308"/>
      <c r="MKE43" s="308"/>
      <c r="MKF43" s="308"/>
      <c r="MKG43" s="308"/>
      <c r="MKH43" s="308"/>
      <c r="MKI43" s="308"/>
      <c r="MKJ43" s="308"/>
      <c r="MKK43" s="308"/>
      <c r="MKL43" s="308"/>
      <c r="MKM43" s="308"/>
      <c r="MKN43" s="308"/>
      <c r="MKO43" s="308"/>
      <c r="MKP43" s="308"/>
      <c r="MKQ43" s="308"/>
      <c r="MKR43" s="308"/>
      <c r="MKS43" s="308"/>
      <c r="MKT43" s="308"/>
      <c r="MKU43" s="308"/>
      <c r="MKV43" s="308"/>
      <c r="MKW43" s="308"/>
      <c r="MKX43" s="308"/>
      <c r="MKY43" s="308"/>
      <c r="MKZ43" s="308"/>
      <c r="MLA43" s="308"/>
      <c r="MLB43" s="308"/>
      <c r="MLC43" s="308"/>
      <c r="MLD43" s="308"/>
      <c r="MLE43" s="308"/>
      <c r="MLF43" s="308"/>
      <c r="MLG43" s="308"/>
      <c r="MLH43" s="308"/>
      <c r="MLI43" s="308"/>
      <c r="MLJ43" s="308"/>
      <c r="MLK43" s="308"/>
      <c r="MLL43" s="308"/>
      <c r="MLM43" s="308"/>
      <c r="MLN43" s="308"/>
      <c r="MLO43" s="308"/>
      <c r="MLP43" s="308"/>
      <c r="MLQ43" s="308"/>
      <c r="MLR43" s="308"/>
      <c r="MLS43" s="308"/>
      <c r="MLT43" s="308"/>
      <c r="MLU43" s="308"/>
      <c r="MLV43" s="308"/>
      <c r="MLW43" s="308"/>
      <c r="MLX43" s="308"/>
      <c r="MLY43" s="308"/>
      <c r="MLZ43" s="308"/>
      <c r="MMA43" s="308"/>
      <c r="MMB43" s="308"/>
      <c r="MMC43" s="308"/>
      <c r="MMD43" s="308"/>
      <c r="MME43" s="308"/>
      <c r="MMF43" s="308"/>
      <c r="MMG43" s="308"/>
      <c r="MMH43" s="308"/>
      <c r="MMI43" s="308"/>
      <c r="MMJ43" s="308"/>
      <c r="MMK43" s="308"/>
      <c r="MML43" s="308"/>
      <c r="MMM43" s="308"/>
      <c r="MMN43" s="308"/>
      <c r="MMO43" s="308"/>
      <c r="MMP43" s="308"/>
      <c r="MMQ43" s="308"/>
      <c r="MMR43" s="308"/>
      <c r="MMS43" s="308"/>
      <c r="MMT43" s="308"/>
      <c r="MMU43" s="308"/>
      <c r="MMV43" s="308"/>
      <c r="MMW43" s="308"/>
      <c r="MMX43" s="308"/>
      <c r="MMY43" s="308"/>
      <c r="MMZ43" s="308"/>
      <c r="MNA43" s="308"/>
      <c r="MNB43" s="308"/>
      <c r="MNC43" s="308"/>
      <c r="MND43" s="308"/>
      <c r="MNE43" s="308"/>
      <c r="MNF43" s="308"/>
      <c r="MNG43" s="308"/>
      <c r="MNH43" s="308"/>
      <c r="MNI43" s="308"/>
      <c r="MNJ43" s="308"/>
      <c r="MNK43" s="308"/>
      <c r="MNL43" s="308"/>
      <c r="MNM43" s="308"/>
      <c r="MNN43" s="308"/>
      <c r="MNO43" s="308"/>
      <c r="MNP43" s="308"/>
      <c r="MNQ43" s="308"/>
      <c r="MNR43" s="308"/>
      <c r="MNS43" s="308"/>
      <c r="MNT43" s="308"/>
      <c r="MNU43" s="308"/>
      <c r="MNV43" s="308"/>
      <c r="MNW43" s="308"/>
      <c r="MNX43" s="308"/>
      <c r="MNY43" s="308"/>
      <c r="MNZ43" s="308"/>
      <c r="MOA43" s="308"/>
      <c r="MOB43" s="308"/>
      <c r="MOC43" s="308"/>
      <c r="MOD43" s="308"/>
      <c r="MOE43" s="308"/>
      <c r="MOF43" s="308"/>
      <c r="MOG43" s="308"/>
      <c r="MOH43" s="308"/>
      <c r="MOI43" s="308"/>
      <c r="MOJ43" s="308"/>
      <c r="MOK43" s="308"/>
      <c r="MOL43" s="308"/>
      <c r="MOM43" s="308"/>
      <c r="MON43" s="308"/>
      <c r="MOO43" s="308"/>
      <c r="MOP43" s="308"/>
      <c r="MOQ43" s="308"/>
      <c r="MOR43" s="308"/>
      <c r="MOS43" s="308"/>
      <c r="MOT43" s="308"/>
      <c r="MOU43" s="308"/>
      <c r="MOV43" s="308"/>
      <c r="MOW43" s="308"/>
      <c r="MOX43" s="308"/>
      <c r="MOY43" s="308"/>
      <c r="MOZ43" s="308"/>
      <c r="MPA43" s="308"/>
      <c r="MPB43" s="308"/>
      <c r="MPC43" s="308"/>
      <c r="MPD43" s="308"/>
      <c r="MPE43" s="308"/>
      <c r="MPF43" s="308"/>
      <c r="MPG43" s="308"/>
      <c r="MPH43" s="308"/>
      <c r="MPI43" s="308"/>
      <c r="MPJ43" s="308"/>
      <c r="MPK43" s="308"/>
      <c r="MPL43" s="308"/>
      <c r="MPM43" s="308"/>
      <c r="MPN43" s="308"/>
      <c r="MPO43" s="308"/>
      <c r="MPP43" s="308"/>
      <c r="MPQ43" s="308"/>
      <c r="MPR43" s="308"/>
      <c r="MPS43" s="308"/>
      <c r="MPT43" s="308"/>
      <c r="MPU43" s="308"/>
      <c r="MPV43" s="308"/>
      <c r="MPW43" s="308"/>
      <c r="MPX43" s="308"/>
      <c r="MPY43" s="308"/>
      <c r="MPZ43" s="308"/>
      <c r="MQA43" s="308"/>
      <c r="MQB43" s="308"/>
      <c r="MQC43" s="308"/>
      <c r="MQD43" s="308"/>
      <c r="MQE43" s="308"/>
      <c r="MQF43" s="308"/>
      <c r="MQG43" s="308"/>
      <c r="MQH43" s="308"/>
      <c r="MQI43" s="308"/>
      <c r="MQJ43" s="308"/>
      <c r="MQK43" s="308"/>
      <c r="MQL43" s="308"/>
      <c r="MQM43" s="308"/>
      <c r="MQN43" s="308"/>
      <c r="MQO43" s="308"/>
      <c r="MQP43" s="308"/>
      <c r="MQQ43" s="308"/>
      <c r="MQR43" s="308"/>
      <c r="MQS43" s="308"/>
      <c r="MQT43" s="308"/>
      <c r="MQU43" s="308"/>
      <c r="MQV43" s="308"/>
      <c r="MQW43" s="308"/>
      <c r="MQX43" s="308"/>
      <c r="MQY43" s="308"/>
      <c r="MQZ43" s="308"/>
      <c r="MRA43" s="308"/>
      <c r="MRB43" s="308"/>
      <c r="MRC43" s="308"/>
      <c r="MRD43" s="308"/>
      <c r="MRE43" s="308"/>
      <c r="MRF43" s="308"/>
      <c r="MRG43" s="308"/>
      <c r="MRH43" s="308"/>
      <c r="MRI43" s="308"/>
      <c r="MRJ43" s="308"/>
      <c r="MRK43" s="308"/>
      <c r="MRL43" s="308"/>
      <c r="MRM43" s="308"/>
      <c r="MRN43" s="308"/>
      <c r="MRO43" s="308"/>
      <c r="MRP43" s="308"/>
      <c r="MRQ43" s="308"/>
      <c r="MRR43" s="308"/>
      <c r="MRS43" s="308"/>
      <c r="MRT43" s="308"/>
      <c r="MRU43" s="308"/>
      <c r="MRV43" s="308"/>
      <c r="MRW43" s="308"/>
      <c r="MRX43" s="308"/>
      <c r="MRY43" s="308"/>
      <c r="MRZ43" s="308"/>
      <c r="MSA43" s="308"/>
      <c r="MSB43" s="308"/>
      <c r="MSC43" s="308"/>
      <c r="MSD43" s="308"/>
      <c r="MSE43" s="308"/>
      <c r="MSF43" s="308"/>
      <c r="MSG43" s="308"/>
      <c r="MSH43" s="308"/>
      <c r="MSI43" s="308"/>
      <c r="MSJ43" s="308"/>
      <c r="MSK43" s="308"/>
      <c r="MSL43" s="308"/>
      <c r="MSM43" s="308"/>
      <c r="MSN43" s="308"/>
      <c r="MSO43" s="308"/>
      <c r="MSP43" s="308"/>
      <c r="MSQ43" s="308"/>
      <c r="MSR43" s="308"/>
      <c r="MSS43" s="308"/>
      <c r="MST43" s="308"/>
      <c r="MSU43" s="308"/>
      <c r="MSV43" s="308"/>
      <c r="MSW43" s="308"/>
      <c r="MSX43" s="308"/>
      <c r="MSY43" s="308"/>
      <c r="MSZ43" s="308"/>
      <c r="MTA43" s="308"/>
      <c r="MTB43" s="308"/>
      <c r="MTC43" s="308"/>
      <c r="MTD43" s="308"/>
      <c r="MTE43" s="308"/>
      <c r="MTF43" s="308"/>
      <c r="MTG43" s="308"/>
      <c r="MTH43" s="308"/>
      <c r="MTI43" s="308"/>
      <c r="MTJ43" s="308"/>
      <c r="MTK43" s="308"/>
      <c r="MTL43" s="308"/>
      <c r="MTM43" s="308"/>
      <c r="MTN43" s="308"/>
      <c r="MTO43" s="308"/>
      <c r="MTP43" s="308"/>
      <c r="MTQ43" s="308"/>
      <c r="MTR43" s="308"/>
      <c r="MTS43" s="308"/>
      <c r="MTT43" s="308"/>
      <c r="MTU43" s="308"/>
      <c r="MTV43" s="308"/>
      <c r="MTW43" s="308"/>
      <c r="MTX43" s="308"/>
      <c r="MTY43" s="308"/>
      <c r="MTZ43" s="308"/>
      <c r="MUA43" s="308"/>
      <c r="MUB43" s="308"/>
      <c r="MUC43" s="308"/>
      <c r="MUD43" s="308"/>
      <c r="MUE43" s="308"/>
      <c r="MUF43" s="308"/>
      <c r="MUG43" s="308"/>
      <c r="MUH43" s="308"/>
      <c r="MUI43" s="308"/>
      <c r="MUJ43" s="308"/>
      <c r="MUK43" s="308"/>
      <c r="MUL43" s="308"/>
      <c r="MUM43" s="308"/>
      <c r="MUN43" s="308"/>
      <c r="MUO43" s="308"/>
      <c r="MUP43" s="308"/>
      <c r="MUQ43" s="308"/>
      <c r="MUR43" s="308"/>
      <c r="MUS43" s="308"/>
      <c r="MUT43" s="308"/>
      <c r="MUU43" s="308"/>
      <c r="MUV43" s="308"/>
      <c r="MUW43" s="308"/>
      <c r="MUX43" s="308"/>
      <c r="MUY43" s="308"/>
      <c r="MUZ43" s="308"/>
      <c r="MVA43" s="308"/>
      <c r="MVB43" s="308"/>
      <c r="MVC43" s="308"/>
      <c r="MVD43" s="308"/>
      <c r="MVE43" s="308"/>
      <c r="MVF43" s="308"/>
      <c r="MVG43" s="308"/>
      <c r="MVH43" s="308"/>
      <c r="MVI43" s="308"/>
      <c r="MVJ43" s="308"/>
      <c r="MVK43" s="308"/>
      <c r="MVL43" s="308"/>
      <c r="MVM43" s="308"/>
      <c r="MVN43" s="308"/>
      <c r="MVO43" s="308"/>
      <c r="MVP43" s="308"/>
      <c r="MVQ43" s="308"/>
      <c r="MVR43" s="308"/>
      <c r="MVS43" s="308"/>
      <c r="MVT43" s="308"/>
      <c r="MVU43" s="308"/>
      <c r="MVV43" s="308"/>
      <c r="MVW43" s="308"/>
      <c r="MVX43" s="308"/>
      <c r="MVY43" s="308"/>
      <c r="MVZ43" s="308"/>
      <c r="MWA43" s="308"/>
      <c r="MWB43" s="308"/>
      <c r="MWC43" s="308"/>
      <c r="MWD43" s="308"/>
      <c r="MWE43" s="308"/>
      <c r="MWF43" s="308"/>
      <c r="MWG43" s="308"/>
      <c r="MWH43" s="308"/>
      <c r="MWI43" s="308"/>
      <c r="MWJ43" s="308"/>
      <c r="MWK43" s="308"/>
      <c r="MWL43" s="308"/>
      <c r="MWM43" s="308"/>
      <c r="MWN43" s="308"/>
      <c r="MWO43" s="308"/>
      <c r="MWP43" s="308"/>
      <c r="MWQ43" s="308"/>
      <c r="MWR43" s="308"/>
      <c r="MWS43" s="308"/>
      <c r="MWT43" s="308"/>
      <c r="MWU43" s="308"/>
      <c r="MWV43" s="308"/>
      <c r="MWW43" s="308"/>
      <c r="MWX43" s="308"/>
      <c r="MWY43" s="308"/>
      <c r="MWZ43" s="308"/>
      <c r="MXA43" s="308"/>
      <c r="MXB43" s="308"/>
      <c r="MXC43" s="308"/>
      <c r="MXD43" s="308"/>
      <c r="MXE43" s="308"/>
      <c r="MXF43" s="308"/>
      <c r="MXG43" s="308"/>
      <c r="MXH43" s="308"/>
      <c r="MXI43" s="308"/>
      <c r="MXJ43" s="308"/>
      <c r="MXK43" s="308"/>
      <c r="MXL43" s="308"/>
      <c r="MXM43" s="308"/>
      <c r="MXN43" s="308"/>
      <c r="MXO43" s="308"/>
      <c r="MXP43" s="308"/>
      <c r="MXQ43" s="308"/>
      <c r="MXR43" s="308"/>
      <c r="MXS43" s="308"/>
      <c r="MXT43" s="308"/>
      <c r="MXU43" s="308"/>
      <c r="MXV43" s="308"/>
      <c r="MXW43" s="308"/>
      <c r="MXX43" s="308"/>
      <c r="MXY43" s="308"/>
      <c r="MXZ43" s="308"/>
      <c r="MYA43" s="308"/>
      <c r="MYB43" s="308"/>
      <c r="MYC43" s="308"/>
      <c r="MYD43" s="308"/>
      <c r="MYE43" s="308"/>
      <c r="MYF43" s="308"/>
      <c r="MYG43" s="308"/>
      <c r="MYH43" s="308"/>
      <c r="MYI43" s="308"/>
      <c r="MYJ43" s="308"/>
      <c r="MYK43" s="308"/>
      <c r="MYL43" s="308"/>
      <c r="MYM43" s="308"/>
      <c r="MYN43" s="308"/>
      <c r="MYO43" s="308"/>
      <c r="MYP43" s="308"/>
      <c r="MYQ43" s="308"/>
      <c r="MYR43" s="308"/>
      <c r="MYS43" s="308"/>
      <c r="MYT43" s="308"/>
      <c r="MYU43" s="308"/>
      <c r="MYV43" s="308"/>
      <c r="MYW43" s="308"/>
      <c r="MYX43" s="308"/>
      <c r="MYY43" s="308"/>
      <c r="MYZ43" s="308"/>
      <c r="MZA43" s="308"/>
      <c r="MZB43" s="308"/>
      <c r="MZC43" s="308"/>
      <c r="MZD43" s="308"/>
      <c r="MZE43" s="308"/>
      <c r="MZF43" s="308"/>
      <c r="MZG43" s="308"/>
      <c r="MZH43" s="308"/>
      <c r="MZI43" s="308"/>
      <c r="MZJ43" s="308"/>
      <c r="MZK43" s="308"/>
      <c r="MZL43" s="308"/>
      <c r="MZM43" s="308"/>
      <c r="MZN43" s="308"/>
      <c r="MZO43" s="308"/>
      <c r="MZP43" s="308"/>
      <c r="MZQ43" s="308"/>
      <c r="MZR43" s="308"/>
      <c r="MZS43" s="308"/>
      <c r="MZT43" s="308"/>
      <c r="MZU43" s="308"/>
      <c r="MZV43" s="308"/>
      <c r="MZW43" s="308"/>
      <c r="MZX43" s="308"/>
      <c r="MZY43" s="308"/>
      <c r="MZZ43" s="308"/>
      <c r="NAA43" s="308"/>
      <c r="NAB43" s="308"/>
      <c r="NAC43" s="308"/>
      <c r="NAD43" s="308"/>
      <c r="NAE43" s="308"/>
      <c r="NAF43" s="308"/>
      <c r="NAG43" s="308"/>
      <c r="NAH43" s="308"/>
      <c r="NAI43" s="308"/>
      <c r="NAJ43" s="308"/>
      <c r="NAK43" s="308"/>
      <c r="NAL43" s="308"/>
      <c r="NAM43" s="308"/>
      <c r="NAN43" s="308"/>
      <c r="NAO43" s="308"/>
      <c r="NAP43" s="308"/>
      <c r="NAQ43" s="308"/>
      <c r="NAR43" s="308"/>
      <c r="NAS43" s="308"/>
      <c r="NAT43" s="308"/>
      <c r="NAU43" s="308"/>
      <c r="NAV43" s="308"/>
      <c r="NAW43" s="308"/>
      <c r="NAX43" s="308"/>
      <c r="NAY43" s="308"/>
      <c r="NAZ43" s="308"/>
      <c r="NBA43" s="308"/>
      <c r="NBB43" s="308"/>
      <c r="NBC43" s="308"/>
      <c r="NBD43" s="308"/>
      <c r="NBE43" s="308"/>
      <c r="NBF43" s="308"/>
      <c r="NBG43" s="308"/>
      <c r="NBH43" s="308"/>
      <c r="NBI43" s="308"/>
      <c r="NBJ43" s="308"/>
      <c r="NBK43" s="308"/>
      <c r="NBL43" s="308"/>
      <c r="NBM43" s="308"/>
      <c r="NBN43" s="308"/>
      <c r="NBO43" s="308"/>
      <c r="NBP43" s="308"/>
      <c r="NBQ43" s="308"/>
      <c r="NBR43" s="308"/>
      <c r="NBS43" s="308"/>
      <c r="NBT43" s="308"/>
      <c r="NBU43" s="308"/>
      <c r="NBV43" s="308"/>
      <c r="NBW43" s="308"/>
      <c r="NBX43" s="308"/>
      <c r="NBY43" s="308"/>
      <c r="NBZ43" s="308"/>
      <c r="NCA43" s="308"/>
      <c r="NCB43" s="308"/>
      <c r="NCC43" s="308"/>
      <c r="NCD43" s="308"/>
      <c r="NCE43" s="308"/>
      <c r="NCF43" s="308"/>
      <c r="NCG43" s="308"/>
      <c r="NCH43" s="308"/>
      <c r="NCI43" s="308"/>
      <c r="NCJ43" s="308"/>
      <c r="NCK43" s="308"/>
      <c r="NCL43" s="308"/>
      <c r="NCM43" s="308"/>
      <c r="NCN43" s="308"/>
      <c r="NCO43" s="308"/>
      <c r="NCP43" s="308"/>
      <c r="NCQ43" s="308"/>
      <c r="NCR43" s="308"/>
      <c r="NCS43" s="308"/>
      <c r="NCT43" s="308"/>
      <c r="NCU43" s="308"/>
      <c r="NCV43" s="308"/>
      <c r="NCW43" s="308"/>
      <c r="NCX43" s="308"/>
      <c r="NCY43" s="308"/>
      <c r="NCZ43" s="308"/>
      <c r="NDA43" s="308"/>
      <c r="NDB43" s="308"/>
      <c r="NDC43" s="308"/>
      <c r="NDD43" s="308"/>
      <c r="NDE43" s="308"/>
      <c r="NDF43" s="308"/>
      <c r="NDG43" s="308"/>
      <c r="NDH43" s="308"/>
      <c r="NDI43" s="308"/>
      <c r="NDJ43" s="308"/>
      <c r="NDK43" s="308"/>
      <c r="NDL43" s="308"/>
      <c r="NDM43" s="308"/>
      <c r="NDN43" s="308"/>
      <c r="NDO43" s="308"/>
      <c r="NDP43" s="308"/>
      <c r="NDQ43" s="308"/>
      <c r="NDR43" s="308"/>
      <c r="NDS43" s="308"/>
      <c r="NDT43" s="308"/>
      <c r="NDU43" s="308"/>
      <c r="NDV43" s="308"/>
      <c r="NDW43" s="308"/>
      <c r="NDX43" s="308"/>
      <c r="NDY43" s="308"/>
      <c r="NDZ43" s="308"/>
      <c r="NEA43" s="308"/>
      <c r="NEB43" s="308"/>
      <c r="NEC43" s="308"/>
      <c r="NED43" s="308"/>
      <c r="NEE43" s="308"/>
      <c r="NEF43" s="308"/>
      <c r="NEG43" s="308"/>
      <c r="NEH43" s="308"/>
      <c r="NEI43" s="308"/>
      <c r="NEJ43" s="308"/>
      <c r="NEK43" s="308"/>
      <c r="NEL43" s="308"/>
      <c r="NEM43" s="308"/>
      <c r="NEN43" s="308"/>
      <c r="NEO43" s="308"/>
      <c r="NEP43" s="308"/>
      <c r="NEQ43" s="308"/>
      <c r="NER43" s="308"/>
      <c r="NES43" s="308"/>
      <c r="NET43" s="308"/>
      <c r="NEU43" s="308"/>
      <c r="NEV43" s="308"/>
      <c r="NEW43" s="308"/>
      <c r="NEX43" s="308"/>
      <c r="NEY43" s="308"/>
      <c r="NEZ43" s="308"/>
      <c r="NFA43" s="308"/>
      <c r="NFB43" s="308"/>
      <c r="NFC43" s="308"/>
      <c r="NFD43" s="308"/>
      <c r="NFE43" s="308"/>
      <c r="NFF43" s="308"/>
      <c r="NFG43" s="308"/>
      <c r="NFH43" s="308"/>
      <c r="NFI43" s="308"/>
      <c r="NFJ43" s="308"/>
      <c r="NFK43" s="308"/>
      <c r="NFL43" s="308"/>
      <c r="NFM43" s="308"/>
      <c r="NFN43" s="308"/>
      <c r="NFO43" s="308"/>
      <c r="NFP43" s="308"/>
      <c r="NFQ43" s="308"/>
      <c r="NFR43" s="308"/>
      <c r="NFS43" s="308"/>
      <c r="NFT43" s="308"/>
      <c r="NFU43" s="308"/>
      <c r="NFV43" s="308"/>
      <c r="NFW43" s="308"/>
      <c r="NFX43" s="308"/>
      <c r="NFY43" s="308"/>
      <c r="NFZ43" s="308"/>
      <c r="NGA43" s="308"/>
      <c r="NGB43" s="308"/>
      <c r="NGC43" s="308"/>
      <c r="NGD43" s="308"/>
      <c r="NGE43" s="308"/>
      <c r="NGF43" s="308"/>
      <c r="NGG43" s="308"/>
      <c r="NGH43" s="308"/>
      <c r="NGI43" s="308"/>
      <c r="NGJ43" s="308"/>
      <c r="NGK43" s="308"/>
      <c r="NGL43" s="308"/>
      <c r="NGM43" s="308"/>
      <c r="NGN43" s="308"/>
      <c r="NGO43" s="308"/>
      <c r="NGP43" s="308"/>
      <c r="NGQ43" s="308"/>
      <c r="NGR43" s="308"/>
      <c r="NGS43" s="308"/>
      <c r="NGT43" s="308"/>
      <c r="NGU43" s="308"/>
      <c r="NGV43" s="308"/>
      <c r="NGW43" s="308"/>
      <c r="NGX43" s="308"/>
      <c r="NGY43" s="308"/>
      <c r="NGZ43" s="308"/>
      <c r="NHA43" s="308"/>
      <c r="NHB43" s="308"/>
      <c r="NHC43" s="308"/>
      <c r="NHD43" s="308"/>
      <c r="NHE43" s="308"/>
      <c r="NHF43" s="308"/>
      <c r="NHG43" s="308"/>
      <c r="NHH43" s="308"/>
      <c r="NHI43" s="308"/>
      <c r="NHJ43" s="308"/>
      <c r="NHK43" s="308"/>
      <c r="NHL43" s="308"/>
      <c r="NHM43" s="308"/>
      <c r="NHN43" s="308"/>
      <c r="NHO43" s="308"/>
      <c r="NHP43" s="308"/>
      <c r="NHQ43" s="308"/>
      <c r="NHR43" s="308"/>
      <c r="NHS43" s="308"/>
      <c r="NHT43" s="308"/>
      <c r="NHU43" s="308"/>
      <c r="NHV43" s="308"/>
      <c r="NHW43" s="308"/>
      <c r="NHX43" s="308"/>
      <c r="NHY43" s="308"/>
      <c r="NHZ43" s="308"/>
      <c r="NIA43" s="308"/>
      <c r="NIB43" s="308"/>
      <c r="NIC43" s="308"/>
      <c r="NID43" s="308"/>
      <c r="NIE43" s="308"/>
      <c r="NIF43" s="308"/>
      <c r="NIG43" s="308"/>
      <c r="NIH43" s="308"/>
      <c r="NII43" s="308"/>
      <c r="NIJ43" s="308"/>
      <c r="NIK43" s="308"/>
      <c r="NIL43" s="308"/>
      <c r="NIM43" s="308"/>
      <c r="NIN43" s="308"/>
      <c r="NIO43" s="308"/>
      <c r="NIP43" s="308"/>
      <c r="NIQ43" s="308"/>
      <c r="NIR43" s="308"/>
      <c r="NIS43" s="308"/>
      <c r="NIT43" s="308"/>
      <c r="NIU43" s="308"/>
      <c r="NIV43" s="308"/>
      <c r="NIW43" s="308"/>
      <c r="NIX43" s="308"/>
      <c r="NIY43" s="308"/>
      <c r="NIZ43" s="308"/>
      <c r="NJA43" s="308"/>
      <c r="NJB43" s="308"/>
      <c r="NJC43" s="308"/>
      <c r="NJD43" s="308"/>
      <c r="NJE43" s="308"/>
      <c r="NJF43" s="308"/>
      <c r="NJG43" s="308"/>
      <c r="NJH43" s="308"/>
      <c r="NJI43" s="308"/>
      <c r="NJJ43" s="308"/>
      <c r="NJK43" s="308"/>
      <c r="NJL43" s="308"/>
      <c r="NJM43" s="308"/>
      <c r="NJN43" s="308"/>
      <c r="NJO43" s="308"/>
      <c r="NJP43" s="308"/>
      <c r="NJQ43" s="308"/>
      <c r="NJR43" s="308"/>
      <c r="NJS43" s="308"/>
      <c r="NJT43" s="308"/>
      <c r="NJU43" s="308"/>
      <c r="NJV43" s="308"/>
      <c r="NJW43" s="308"/>
      <c r="NJX43" s="308"/>
      <c r="NJY43" s="308"/>
      <c r="NJZ43" s="308"/>
      <c r="NKA43" s="308"/>
      <c r="NKB43" s="308"/>
      <c r="NKC43" s="308"/>
      <c r="NKD43" s="308"/>
      <c r="NKE43" s="308"/>
      <c r="NKF43" s="308"/>
      <c r="NKG43" s="308"/>
      <c r="NKH43" s="308"/>
      <c r="NKI43" s="308"/>
      <c r="NKJ43" s="308"/>
      <c r="NKK43" s="308"/>
      <c r="NKL43" s="308"/>
      <c r="NKM43" s="308"/>
      <c r="NKN43" s="308"/>
      <c r="NKO43" s="308"/>
      <c r="NKP43" s="308"/>
      <c r="NKQ43" s="308"/>
      <c r="NKR43" s="308"/>
      <c r="NKS43" s="308"/>
      <c r="NKT43" s="308"/>
      <c r="NKU43" s="308"/>
      <c r="NKV43" s="308"/>
      <c r="NKW43" s="308"/>
      <c r="NKX43" s="308"/>
      <c r="NKY43" s="308"/>
      <c r="NKZ43" s="308"/>
      <c r="NLA43" s="308"/>
      <c r="NLB43" s="308"/>
      <c r="NLC43" s="308"/>
      <c r="NLD43" s="308"/>
      <c r="NLE43" s="308"/>
      <c r="NLF43" s="308"/>
      <c r="NLG43" s="308"/>
      <c r="NLH43" s="308"/>
      <c r="NLI43" s="308"/>
      <c r="NLJ43" s="308"/>
      <c r="NLK43" s="308"/>
      <c r="NLL43" s="308"/>
      <c r="NLM43" s="308"/>
      <c r="NLN43" s="308"/>
      <c r="NLO43" s="308"/>
      <c r="NLP43" s="308"/>
      <c r="NLQ43" s="308"/>
      <c r="NLR43" s="308"/>
      <c r="NLS43" s="308"/>
      <c r="NLT43" s="308"/>
      <c r="NLU43" s="308"/>
      <c r="NLV43" s="308"/>
      <c r="NLW43" s="308"/>
      <c r="NLX43" s="308"/>
      <c r="NLY43" s="308"/>
      <c r="NLZ43" s="308"/>
      <c r="NMA43" s="308"/>
      <c r="NMB43" s="308"/>
      <c r="NMC43" s="308"/>
      <c r="NMD43" s="308"/>
      <c r="NME43" s="308"/>
      <c r="NMF43" s="308"/>
      <c r="NMG43" s="308"/>
      <c r="NMH43" s="308"/>
      <c r="NMI43" s="308"/>
      <c r="NMJ43" s="308"/>
      <c r="NMK43" s="308"/>
      <c r="NML43" s="308"/>
      <c r="NMM43" s="308"/>
      <c r="NMN43" s="308"/>
      <c r="NMO43" s="308"/>
      <c r="NMP43" s="308"/>
      <c r="NMQ43" s="308"/>
      <c r="NMR43" s="308"/>
      <c r="NMS43" s="308"/>
      <c r="NMT43" s="308"/>
      <c r="NMU43" s="308"/>
      <c r="NMV43" s="308"/>
      <c r="NMW43" s="308"/>
      <c r="NMX43" s="308"/>
      <c r="NMY43" s="308"/>
      <c r="NMZ43" s="308"/>
      <c r="NNA43" s="308"/>
      <c r="NNB43" s="308"/>
      <c r="NNC43" s="308"/>
      <c r="NND43" s="308"/>
      <c r="NNE43" s="308"/>
      <c r="NNF43" s="308"/>
      <c r="NNG43" s="308"/>
      <c r="NNH43" s="308"/>
      <c r="NNI43" s="308"/>
      <c r="NNJ43" s="308"/>
      <c r="NNK43" s="308"/>
      <c r="NNL43" s="308"/>
      <c r="NNM43" s="308"/>
      <c r="NNN43" s="308"/>
      <c r="NNO43" s="308"/>
      <c r="NNP43" s="308"/>
      <c r="NNQ43" s="308"/>
      <c r="NNR43" s="308"/>
      <c r="NNS43" s="308"/>
      <c r="NNT43" s="308"/>
      <c r="NNU43" s="308"/>
      <c r="NNV43" s="308"/>
      <c r="NNW43" s="308"/>
      <c r="NNX43" s="308"/>
      <c r="NNY43" s="308"/>
      <c r="NNZ43" s="308"/>
      <c r="NOA43" s="308"/>
      <c r="NOB43" s="308"/>
      <c r="NOC43" s="308"/>
      <c r="NOD43" s="308"/>
      <c r="NOE43" s="308"/>
      <c r="NOF43" s="308"/>
      <c r="NOG43" s="308"/>
      <c r="NOH43" s="308"/>
      <c r="NOI43" s="308"/>
      <c r="NOJ43" s="308"/>
      <c r="NOK43" s="308"/>
      <c r="NOL43" s="308"/>
      <c r="NOM43" s="308"/>
      <c r="NON43" s="308"/>
      <c r="NOO43" s="308"/>
      <c r="NOP43" s="308"/>
      <c r="NOQ43" s="308"/>
      <c r="NOR43" s="308"/>
      <c r="NOS43" s="308"/>
      <c r="NOT43" s="308"/>
      <c r="NOU43" s="308"/>
      <c r="NOV43" s="308"/>
      <c r="NOW43" s="308"/>
      <c r="NOX43" s="308"/>
      <c r="NOY43" s="308"/>
      <c r="NOZ43" s="308"/>
      <c r="NPA43" s="308"/>
      <c r="NPB43" s="308"/>
      <c r="NPC43" s="308"/>
      <c r="NPD43" s="308"/>
      <c r="NPE43" s="308"/>
      <c r="NPF43" s="308"/>
      <c r="NPG43" s="308"/>
      <c r="NPH43" s="308"/>
      <c r="NPI43" s="308"/>
      <c r="NPJ43" s="308"/>
      <c r="NPK43" s="308"/>
      <c r="NPL43" s="308"/>
      <c r="NPM43" s="308"/>
      <c r="NPN43" s="308"/>
      <c r="NPO43" s="308"/>
      <c r="NPP43" s="308"/>
      <c r="NPQ43" s="308"/>
      <c r="NPR43" s="308"/>
      <c r="NPS43" s="308"/>
      <c r="NPT43" s="308"/>
      <c r="NPU43" s="308"/>
      <c r="NPV43" s="308"/>
      <c r="NPW43" s="308"/>
      <c r="NPX43" s="308"/>
      <c r="NPY43" s="308"/>
      <c r="NPZ43" s="308"/>
      <c r="NQA43" s="308"/>
      <c r="NQB43" s="308"/>
      <c r="NQC43" s="308"/>
      <c r="NQD43" s="308"/>
      <c r="NQE43" s="308"/>
      <c r="NQF43" s="308"/>
      <c r="NQG43" s="308"/>
      <c r="NQH43" s="308"/>
      <c r="NQI43" s="308"/>
      <c r="NQJ43" s="308"/>
      <c r="NQK43" s="308"/>
      <c r="NQL43" s="308"/>
      <c r="NQM43" s="308"/>
      <c r="NQN43" s="308"/>
      <c r="NQO43" s="308"/>
      <c r="NQP43" s="308"/>
      <c r="NQQ43" s="308"/>
      <c r="NQR43" s="308"/>
      <c r="NQS43" s="308"/>
      <c r="NQT43" s="308"/>
      <c r="NQU43" s="308"/>
      <c r="NQV43" s="308"/>
      <c r="NQW43" s="308"/>
      <c r="NQX43" s="308"/>
      <c r="NQY43" s="308"/>
      <c r="NQZ43" s="308"/>
      <c r="NRA43" s="308"/>
      <c r="NRB43" s="308"/>
      <c r="NRC43" s="308"/>
      <c r="NRD43" s="308"/>
      <c r="NRE43" s="308"/>
      <c r="NRF43" s="308"/>
      <c r="NRG43" s="308"/>
      <c r="NRH43" s="308"/>
      <c r="NRI43" s="308"/>
      <c r="NRJ43" s="308"/>
      <c r="NRK43" s="308"/>
      <c r="NRL43" s="308"/>
      <c r="NRM43" s="308"/>
      <c r="NRN43" s="308"/>
      <c r="NRO43" s="308"/>
      <c r="NRP43" s="308"/>
      <c r="NRQ43" s="308"/>
      <c r="NRR43" s="308"/>
      <c r="NRS43" s="308"/>
      <c r="NRT43" s="308"/>
      <c r="NRU43" s="308"/>
      <c r="NRV43" s="308"/>
      <c r="NRW43" s="308"/>
      <c r="NRX43" s="308"/>
      <c r="NRY43" s="308"/>
      <c r="NRZ43" s="308"/>
      <c r="NSA43" s="308"/>
      <c r="NSB43" s="308"/>
      <c r="NSC43" s="308"/>
      <c r="NSD43" s="308"/>
      <c r="NSE43" s="308"/>
      <c r="NSF43" s="308"/>
      <c r="NSG43" s="308"/>
      <c r="NSH43" s="308"/>
      <c r="NSI43" s="308"/>
      <c r="NSJ43" s="308"/>
      <c r="NSK43" s="308"/>
      <c r="NSL43" s="308"/>
      <c r="NSM43" s="308"/>
      <c r="NSN43" s="308"/>
      <c r="NSO43" s="308"/>
      <c r="NSP43" s="308"/>
      <c r="NSQ43" s="308"/>
      <c r="NSR43" s="308"/>
      <c r="NSS43" s="308"/>
      <c r="NST43" s="308"/>
      <c r="NSU43" s="308"/>
      <c r="NSV43" s="308"/>
      <c r="NSW43" s="308"/>
      <c r="NSX43" s="308"/>
      <c r="NSY43" s="308"/>
      <c r="NSZ43" s="308"/>
      <c r="NTA43" s="308"/>
      <c r="NTB43" s="308"/>
      <c r="NTC43" s="308"/>
      <c r="NTD43" s="308"/>
      <c r="NTE43" s="308"/>
      <c r="NTF43" s="308"/>
      <c r="NTG43" s="308"/>
      <c r="NTH43" s="308"/>
      <c r="NTI43" s="308"/>
      <c r="NTJ43" s="308"/>
      <c r="NTK43" s="308"/>
      <c r="NTL43" s="308"/>
      <c r="NTM43" s="308"/>
      <c r="NTN43" s="308"/>
      <c r="NTO43" s="308"/>
      <c r="NTP43" s="308"/>
      <c r="NTQ43" s="308"/>
      <c r="NTR43" s="308"/>
      <c r="NTS43" s="308"/>
      <c r="NTT43" s="308"/>
      <c r="NTU43" s="308"/>
      <c r="NTV43" s="308"/>
      <c r="NTW43" s="308"/>
      <c r="NTX43" s="308"/>
      <c r="NTY43" s="308"/>
      <c r="NTZ43" s="308"/>
      <c r="NUA43" s="308"/>
      <c r="NUB43" s="308"/>
      <c r="NUC43" s="308"/>
      <c r="NUD43" s="308"/>
      <c r="NUE43" s="308"/>
      <c r="NUF43" s="308"/>
      <c r="NUG43" s="308"/>
      <c r="NUH43" s="308"/>
      <c r="NUI43" s="308"/>
      <c r="NUJ43" s="308"/>
      <c r="NUK43" s="308"/>
      <c r="NUL43" s="308"/>
      <c r="NUM43" s="308"/>
      <c r="NUN43" s="308"/>
      <c r="NUO43" s="308"/>
      <c r="NUP43" s="308"/>
      <c r="NUQ43" s="308"/>
      <c r="NUR43" s="308"/>
      <c r="NUS43" s="308"/>
      <c r="NUT43" s="308"/>
      <c r="NUU43" s="308"/>
      <c r="NUV43" s="308"/>
      <c r="NUW43" s="308"/>
      <c r="NUX43" s="308"/>
      <c r="NUY43" s="308"/>
      <c r="NUZ43" s="308"/>
      <c r="NVA43" s="308"/>
      <c r="NVB43" s="308"/>
      <c r="NVC43" s="308"/>
      <c r="NVD43" s="308"/>
      <c r="NVE43" s="308"/>
      <c r="NVF43" s="308"/>
      <c r="NVG43" s="308"/>
      <c r="NVH43" s="308"/>
      <c r="NVI43" s="308"/>
      <c r="NVJ43" s="308"/>
      <c r="NVK43" s="308"/>
      <c r="NVL43" s="308"/>
      <c r="NVM43" s="308"/>
      <c r="NVN43" s="308"/>
      <c r="NVO43" s="308"/>
      <c r="NVP43" s="308"/>
      <c r="NVQ43" s="308"/>
      <c r="NVR43" s="308"/>
      <c r="NVS43" s="308"/>
      <c r="NVT43" s="308"/>
      <c r="NVU43" s="308"/>
      <c r="NVV43" s="308"/>
      <c r="NVW43" s="308"/>
      <c r="NVX43" s="308"/>
      <c r="NVY43" s="308"/>
      <c r="NVZ43" s="308"/>
      <c r="NWA43" s="308"/>
      <c r="NWB43" s="308"/>
      <c r="NWC43" s="308"/>
      <c r="NWD43" s="308"/>
      <c r="NWE43" s="308"/>
      <c r="NWF43" s="308"/>
      <c r="NWG43" s="308"/>
      <c r="NWH43" s="308"/>
      <c r="NWI43" s="308"/>
      <c r="NWJ43" s="308"/>
      <c r="NWK43" s="308"/>
      <c r="NWL43" s="308"/>
      <c r="NWM43" s="308"/>
      <c r="NWN43" s="308"/>
      <c r="NWO43" s="308"/>
      <c r="NWP43" s="308"/>
      <c r="NWQ43" s="308"/>
      <c r="NWR43" s="308"/>
      <c r="NWS43" s="308"/>
      <c r="NWT43" s="308"/>
      <c r="NWU43" s="308"/>
      <c r="NWV43" s="308"/>
      <c r="NWW43" s="308"/>
      <c r="NWX43" s="308"/>
      <c r="NWY43" s="308"/>
      <c r="NWZ43" s="308"/>
      <c r="NXA43" s="308"/>
      <c r="NXB43" s="308"/>
      <c r="NXC43" s="308"/>
      <c r="NXD43" s="308"/>
      <c r="NXE43" s="308"/>
      <c r="NXF43" s="308"/>
      <c r="NXG43" s="308"/>
      <c r="NXH43" s="308"/>
      <c r="NXI43" s="308"/>
      <c r="NXJ43" s="308"/>
      <c r="NXK43" s="308"/>
      <c r="NXL43" s="308"/>
      <c r="NXM43" s="308"/>
      <c r="NXN43" s="308"/>
      <c r="NXO43" s="308"/>
      <c r="NXP43" s="308"/>
      <c r="NXQ43" s="308"/>
      <c r="NXR43" s="308"/>
      <c r="NXS43" s="308"/>
      <c r="NXT43" s="308"/>
      <c r="NXU43" s="308"/>
      <c r="NXV43" s="308"/>
      <c r="NXW43" s="308"/>
      <c r="NXX43" s="308"/>
      <c r="NXY43" s="308"/>
      <c r="NXZ43" s="308"/>
      <c r="NYA43" s="308"/>
      <c r="NYB43" s="308"/>
      <c r="NYC43" s="308"/>
      <c r="NYD43" s="308"/>
      <c r="NYE43" s="308"/>
      <c r="NYF43" s="308"/>
      <c r="NYG43" s="308"/>
      <c r="NYH43" s="308"/>
      <c r="NYI43" s="308"/>
      <c r="NYJ43" s="308"/>
      <c r="NYK43" s="308"/>
      <c r="NYL43" s="308"/>
      <c r="NYM43" s="308"/>
      <c r="NYN43" s="308"/>
      <c r="NYO43" s="308"/>
      <c r="NYP43" s="308"/>
      <c r="NYQ43" s="308"/>
      <c r="NYR43" s="308"/>
      <c r="NYS43" s="308"/>
      <c r="NYT43" s="308"/>
      <c r="NYU43" s="308"/>
      <c r="NYV43" s="308"/>
      <c r="NYW43" s="308"/>
      <c r="NYX43" s="308"/>
      <c r="NYY43" s="308"/>
      <c r="NYZ43" s="308"/>
      <c r="NZA43" s="308"/>
      <c r="NZB43" s="308"/>
      <c r="NZC43" s="308"/>
      <c r="NZD43" s="308"/>
      <c r="NZE43" s="308"/>
      <c r="NZF43" s="308"/>
      <c r="NZG43" s="308"/>
      <c r="NZH43" s="308"/>
      <c r="NZI43" s="308"/>
      <c r="NZJ43" s="308"/>
      <c r="NZK43" s="308"/>
      <c r="NZL43" s="308"/>
      <c r="NZM43" s="308"/>
      <c r="NZN43" s="308"/>
      <c r="NZO43" s="308"/>
      <c r="NZP43" s="308"/>
      <c r="NZQ43" s="308"/>
      <c r="NZR43" s="308"/>
      <c r="NZS43" s="308"/>
      <c r="NZT43" s="308"/>
      <c r="NZU43" s="308"/>
      <c r="NZV43" s="308"/>
      <c r="NZW43" s="308"/>
      <c r="NZX43" s="308"/>
      <c r="NZY43" s="308"/>
      <c r="NZZ43" s="308"/>
      <c r="OAA43" s="308"/>
      <c r="OAB43" s="308"/>
      <c r="OAC43" s="308"/>
      <c r="OAD43" s="308"/>
      <c r="OAE43" s="308"/>
      <c r="OAF43" s="308"/>
      <c r="OAG43" s="308"/>
      <c r="OAH43" s="308"/>
      <c r="OAI43" s="308"/>
      <c r="OAJ43" s="308"/>
      <c r="OAK43" s="308"/>
      <c r="OAL43" s="308"/>
      <c r="OAM43" s="308"/>
      <c r="OAN43" s="308"/>
      <c r="OAO43" s="308"/>
      <c r="OAP43" s="308"/>
      <c r="OAQ43" s="308"/>
      <c r="OAR43" s="308"/>
      <c r="OAS43" s="308"/>
      <c r="OAT43" s="308"/>
      <c r="OAU43" s="308"/>
      <c r="OAV43" s="308"/>
      <c r="OAW43" s="308"/>
      <c r="OAX43" s="308"/>
      <c r="OAY43" s="308"/>
      <c r="OAZ43" s="308"/>
      <c r="OBA43" s="308"/>
      <c r="OBB43" s="308"/>
      <c r="OBC43" s="308"/>
      <c r="OBD43" s="308"/>
      <c r="OBE43" s="308"/>
      <c r="OBF43" s="308"/>
      <c r="OBG43" s="308"/>
      <c r="OBH43" s="308"/>
      <c r="OBI43" s="308"/>
      <c r="OBJ43" s="308"/>
      <c r="OBK43" s="308"/>
      <c r="OBL43" s="308"/>
      <c r="OBM43" s="308"/>
      <c r="OBN43" s="308"/>
      <c r="OBO43" s="308"/>
      <c r="OBP43" s="308"/>
      <c r="OBQ43" s="308"/>
      <c r="OBR43" s="308"/>
      <c r="OBS43" s="308"/>
      <c r="OBT43" s="308"/>
      <c r="OBU43" s="308"/>
      <c r="OBV43" s="308"/>
      <c r="OBW43" s="308"/>
      <c r="OBX43" s="308"/>
      <c r="OBY43" s="308"/>
      <c r="OBZ43" s="308"/>
      <c r="OCA43" s="308"/>
      <c r="OCB43" s="308"/>
      <c r="OCC43" s="308"/>
      <c r="OCD43" s="308"/>
      <c r="OCE43" s="308"/>
      <c r="OCF43" s="308"/>
      <c r="OCG43" s="308"/>
      <c r="OCH43" s="308"/>
      <c r="OCI43" s="308"/>
      <c r="OCJ43" s="308"/>
      <c r="OCK43" s="308"/>
      <c r="OCL43" s="308"/>
      <c r="OCM43" s="308"/>
      <c r="OCN43" s="308"/>
      <c r="OCO43" s="308"/>
      <c r="OCP43" s="308"/>
      <c r="OCQ43" s="308"/>
      <c r="OCR43" s="308"/>
      <c r="OCS43" s="308"/>
      <c r="OCT43" s="308"/>
      <c r="OCU43" s="308"/>
      <c r="OCV43" s="308"/>
      <c r="OCW43" s="308"/>
      <c r="OCX43" s="308"/>
      <c r="OCY43" s="308"/>
      <c r="OCZ43" s="308"/>
      <c r="ODA43" s="308"/>
      <c r="ODB43" s="308"/>
      <c r="ODC43" s="308"/>
      <c r="ODD43" s="308"/>
      <c r="ODE43" s="308"/>
      <c r="ODF43" s="308"/>
      <c r="ODG43" s="308"/>
      <c r="ODH43" s="308"/>
      <c r="ODI43" s="308"/>
      <c r="ODJ43" s="308"/>
      <c r="ODK43" s="308"/>
      <c r="ODL43" s="308"/>
      <c r="ODM43" s="308"/>
      <c r="ODN43" s="308"/>
      <c r="ODO43" s="308"/>
      <c r="ODP43" s="308"/>
      <c r="ODQ43" s="308"/>
      <c r="ODR43" s="308"/>
      <c r="ODS43" s="308"/>
      <c r="ODT43" s="308"/>
      <c r="ODU43" s="308"/>
      <c r="ODV43" s="308"/>
      <c r="ODW43" s="308"/>
      <c r="ODX43" s="308"/>
      <c r="ODY43" s="308"/>
      <c r="ODZ43" s="308"/>
      <c r="OEA43" s="308"/>
      <c r="OEB43" s="308"/>
      <c r="OEC43" s="308"/>
      <c r="OED43" s="308"/>
      <c r="OEE43" s="308"/>
      <c r="OEF43" s="308"/>
      <c r="OEG43" s="308"/>
      <c r="OEH43" s="308"/>
      <c r="OEI43" s="308"/>
      <c r="OEJ43" s="308"/>
      <c r="OEK43" s="308"/>
      <c r="OEL43" s="308"/>
      <c r="OEM43" s="308"/>
      <c r="OEN43" s="308"/>
      <c r="OEO43" s="308"/>
      <c r="OEP43" s="308"/>
      <c r="OEQ43" s="308"/>
      <c r="OER43" s="308"/>
      <c r="OES43" s="308"/>
      <c r="OET43" s="308"/>
      <c r="OEU43" s="308"/>
      <c r="OEV43" s="308"/>
      <c r="OEW43" s="308"/>
      <c r="OEX43" s="308"/>
      <c r="OEY43" s="308"/>
      <c r="OEZ43" s="308"/>
      <c r="OFA43" s="308"/>
      <c r="OFB43" s="308"/>
      <c r="OFC43" s="308"/>
      <c r="OFD43" s="308"/>
      <c r="OFE43" s="308"/>
      <c r="OFF43" s="308"/>
      <c r="OFG43" s="308"/>
      <c r="OFH43" s="308"/>
      <c r="OFI43" s="308"/>
      <c r="OFJ43" s="308"/>
      <c r="OFK43" s="308"/>
      <c r="OFL43" s="308"/>
      <c r="OFM43" s="308"/>
      <c r="OFN43" s="308"/>
      <c r="OFO43" s="308"/>
      <c r="OFP43" s="308"/>
      <c r="OFQ43" s="308"/>
      <c r="OFR43" s="308"/>
      <c r="OFS43" s="308"/>
      <c r="OFT43" s="308"/>
      <c r="OFU43" s="308"/>
      <c r="OFV43" s="308"/>
      <c r="OFW43" s="308"/>
      <c r="OFX43" s="308"/>
      <c r="OFY43" s="308"/>
      <c r="OFZ43" s="308"/>
      <c r="OGA43" s="308"/>
      <c r="OGB43" s="308"/>
      <c r="OGC43" s="308"/>
      <c r="OGD43" s="308"/>
      <c r="OGE43" s="308"/>
      <c r="OGF43" s="308"/>
      <c r="OGG43" s="308"/>
      <c r="OGH43" s="308"/>
      <c r="OGI43" s="308"/>
      <c r="OGJ43" s="308"/>
      <c r="OGK43" s="308"/>
      <c r="OGL43" s="308"/>
      <c r="OGM43" s="308"/>
      <c r="OGN43" s="308"/>
      <c r="OGO43" s="308"/>
      <c r="OGP43" s="308"/>
      <c r="OGQ43" s="308"/>
      <c r="OGR43" s="308"/>
      <c r="OGS43" s="308"/>
      <c r="OGT43" s="308"/>
      <c r="OGU43" s="308"/>
      <c r="OGV43" s="308"/>
      <c r="OGW43" s="308"/>
      <c r="OGX43" s="308"/>
      <c r="OGY43" s="308"/>
      <c r="OGZ43" s="308"/>
      <c r="OHA43" s="308"/>
      <c r="OHB43" s="308"/>
      <c r="OHC43" s="308"/>
      <c r="OHD43" s="308"/>
      <c r="OHE43" s="308"/>
      <c r="OHF43" s="308"/>
      <c r="OHG43" s="308"/>
      <c r="OHH43" s="308"/>
      <c r="OHI43" s="308"/>
      <c r="OHJ43" s="308"/>
      <c r="OHK43" s="308"/>
      <c r="OHL43" s="308"/>
      <c r="OHM43" s="308"/>
      <c r="OHN43" s="308"/>
      <c r="OHO43" s="308"/>
      <c r="OHP43" s="308"/>
      <c r="OHQ43" s="308"/>
      <c r="OHR43" s="308"/>
      <c r="OHS43" s="308"/>
      <c r="OHT43" s="308"/>
      <c r="OHU43" s="308"/>
      <c r="OHV43" s="308"/>
      <c r="OHW43" s="308"/>
      <c r="OHX43" s="308"/>
      <c r="OHY43" s="308"/>
      <c r="OHZ43" s="308"/>
      <c r="OIA43" s="308"/>
      <c r="OIB43" s="308"/>
      <c r="OIC43" s="308"/>
      <c r="OID43" s="308"/>
      <c r="OIE43" s="308"/>
      <c r="OIF43" s="308"/>
      <c r="OIG43" s="308"/>
      <c r="OIH43" s="308"/>
      <c r="OII43" s="308"/>
      <c r="OIJ43" s="308"/>
      <c r="OIK43" s="308"/>
      <c r="OIL43" s="308"/>
      <c r="OIM43" s="308"/>
      <c r="OIN43" s="308"/>
      <c r="OIO43" s="308"/>
      <c r="OIP43" s="308"/>
      <c r="OIQ43" s="308"/>
      <c r="OIR43" s="308"/>
      <c r="OIS43" s="308"/>
      <c r="OIT43" s="308"/>
      <c r="OIU43" s="308"/>
      <c r="OIV43" s="308"/>
      <c r="OIW43" s="308"/>
      <c r="OIX43" s="308"/>
      <c r="OIY43" s="308"/>
      <c r="OIZ43" s="308"/>
      <c r="OJA43" s="308"/>
      <c r="OJB43" s="308"/>
      <c r="OJC43" s="308"/>
      <c r="OJD43" s="308"/>
      <c r="OJE43" s="308"/>
      <c r="OJF43" s="308"/>
      <c r="OJG43" s="308"/>
      <c r="OJH43" s="308"/>
      <c r="OJI43" s="308"/>
      <c r="OJJ43" s="308"/>
      <c r="OJK43" s="308"/>
      <c r="OJL43" s="308"/>
      <c r="OJM43" s="308"/>
      <c r="OJN43" s="308"/>
      <c r="OJO43" s="308"/>
      <c r="OJP43" s="308"/>
      <c r="OJQ43" s="308"/>
      <c r="OJR43" s="308"/>
      <c r="OJS43" s="308"/>
      <c r="OJT43" s="308"/>
      <c r="OJU43" s="308"/>
      <c r="OJV43" s="308"/>
      <c r="OJW43" s="308"/>
      <c r="OJX43" s="308"/>
      <c r="OJY43" s="308"/>
      <c r="OJZ43" s="308"/>
      <c r="OKA43" s="308"/>
      <c r="OKB43" s="308"/>
      <c r="OKC43" s="308"/>
      <c r="OKD43" s="308"/>
      <c r="OKE43" s="308"/>
      <c r="OKF43" s="308"/>
      <c r="OKG43" s="308"/>
      <c r="OKH43" s="308"/>
      <c r="OKI43" s="308"/>
      <c r="OKJ43" s="308"/>
      <c r="OKK43" s="308"/>
      <c r="OKL43" s="308"/>
      <c r="OKM43" s="308"/>
      <c r="OKN43" s="308"/>
      <c r="OKO43" s="308"/>
      <c r="OKP43" s="308"/>
      <c r="OKQ43" s="308"/>
      <c r="OKR43" s="308"/>
      <c r="OKS43" s="308"/>
      <c r="OKT43" s="308"/>
      <c r="OKU43" s="308"/>
      <c r="OKV43" s="308"/>
      <c r="OKW43" s="308"/>
      <c r="OKX43" s="308"/>
      <c r="OKY43" s="308"/>
      <c r="OKZ43" s="308"/>
      <c r="OLA43" s="308"/>
      <c r="OLB43" s="308"/>
      <c r="OLC43" s="308"/>
      <c r="OLD43" s="308"/>
      <c r="OLE43" s="308"/>
      <c r="OLF43" s="308"/>
      <c r="OLG43" s="308"/>
      <c r="OLH43" s="308"/>
      <c r="OLI43" s="308"/>
      <c r="OLJ43" s="308"/>
      <c r="OLK43" s="308"/>
      <c r="OLL43" s="308"/>
      <c r="OLM43" s="308"/>
      <c r="OLN43" s="308"/>
      <c r="OLO43" s="308"/>
      <c r="OLP43" s="308"/>
      <c r="OLQ43" s="308"/>
      <c r="OLR43" s="308"/>
      <c r="OLS43" s="308"/>
      <c r="OLT43" s="308"/>
      <c r="OLU43" s="308"/>
      <c r="OLV43" s="308"/>
      <c r="OLW43" s="308"/>
      <c r="OLX43" s="308"/>
      <c r="OLY43" s="308"/>
      <c r="OLZ43" s="308"/>
      <c r="OMA43" s="308"/>
      <c r="OMB43" s="308"/>
      <c r="OMC43" s="308"/>
      <c r="OMD43" s="308"/>
      <c r="OME43" s="308"/>
      <c r="OMF43" s="308"/>
      <c r="OMG43" s="308"/>
      <c r="OMH43" s="308"/>
      <c r="OMI43" s="308"/>
      <c r="OMJ43" s="308"/>
      <c r="OMK43" s="308"/>
      <c r="OML43" s="308"/>
      <c r="OMM43" s="308"/>
      <c r="OMN43" s="308"/>
      <c r="OMO43" s="308"/>
      <c r="OMP43" s="308"/>
      <c r="OMQ43" s="308"/>
      <c r="OMR43" s="308"/>
      <c r="OMS43" s="308"/>
      <c r="OMT43" s="308"/>
      <c r="OMU43" s="308"/>
      <c r="OMV43" s="308"/>
      <c r="OMW43" s="308"/>
      <c r="OMX43" s="308"/>
      <c r="OMY43" s="308"/>
      <c r="OMZ43" s="308"/>
      <c r="ONA43" s="308"/>
      <c r="ONB43" s="308"/>
      <c r="ONC43" s="308"/>
      <c r="OND43" s="308"/>
      <c r="ONE43" s="308"/>
      <c r="ONF43" s="308"/>
      <c r="ONG43" s="308"/>
      <c r="ONH43" s="308"/>
      <c r="ONI43" s="308"/>
      <c r="ONJ43" s="308"/>
      <c r="ONK43" s="308"/>
      <c r="ONL43" s="308"/>
      <c r="ONM43" s="308"/>
      <c r="ONN43" s="308"/>
      <c r="ONO43" s="308"/>
      <c r="ONP43" s="308"/>
      <c r="ONQ43" s="308"/>
      <c r="ONR43" s="308"/>
      <c r="ONS43" s="308"/>
      <c r="ONT43" s="308"/>
      <c r="ONU43" s="308"/>
      <c r="ONV43" s="308"/>
      <c r="ONW43" s="308"/>
      <c r="ONX43" s="308"/>
      <c r="ONY43" s="308"/>
      <c r="ONZ43" s="308"/>
      <c r="OOA43" s="308"/>
      <c r="OOB43" s="308"/>
      <c r="OOC43" s="308"/>
      <c r="OOD43" s="308"/>
      <c r="OOE43" s="308"/>
      <c r="OOF43" s="308"/>
      <c r="OOG43" s="308"/>
      <c r="OOH43" s="308"/>
      <c r="OOI43" s="308"/>
      <c r="OOJ43" s="308"/>
      <c r="OOK43" s="308"/>
      <c r="OOL43" s="308"/>
      <c r="OOM43" s="308"/>
      <c r="OON43" s="308"/>
      <c r="OOO43" s="308"/>
      <c r="OOP43" s="308"/>
      <c r="OOQ43" s="308"/>
      <c r="OOR43" s="308"/>
      <c r="OOS43" s="308"/>
      <c r="OOT43" s="308"/>
      <c r="OOU43" s="308"/>
      <c r="OOV43" s="308"/>
      <c r="OOW43" s="308"/>
      <c r="OOX43" s="308"/>
      <c r="OOY43" s="308"/>
      <c r="OOZ43" s="308"/>
      <c r="OPA43" s="308"/>
      <c r="OPB43" s="308"/>
      <c r="OPC43" s="308"/>
      <c r="OPD43" s="308"/>
      <c r="OPE43" s="308"/>
      <c r="OPF43" s="308"/>
      <c r="OPG43" s="308"/>
      <c r="OPH43" s="308"/>
      <c r="OPI43" s="308"/>
      <c r="OPJ43" s="308"/>
      <c r="OPK43" s="308"/>
      <c r="OPL43" s="308"/>
      <c r="OPM43" s="308"/>
      <c r="OPN43" s="308"/>
      <c r="OPO43" s="308"/>
      <c r="OPP43" s="308"/>
      <c r="OPQ43" s="308"/>
      <c r="OPR43" s="308"/>
      <c r="OPS43" s="308"/>
      <c r="OPT43" s="308"/>
      <c r="OPU43" s="308"/>
      <c r="OPV43" s="308"/>
      <c r="OPW43" s="308"/>
      <c r="OPX43" s="308"/>
      <c r="OPY43" s="308"/>
      <c r="OPZ43" s="308"/>
      <c r="OQA43" s="308"/>
      <c r="OQB43" s="308"/>
      <c r="OQC43" s="308"/>
      <c r="OQD43" s="308"/>
      <c r="OQE43" s="308"/>
      <c r="OQF43" s="308"/>
      <c r="OQG43" s="308"/>
      <c r="OQH43" s="308"/>
      <c r="OQI43" s="308"/>
      <c r="OQJ43" s="308"/>
      <c r="OQK43" s="308"/>
      <c r="OQL43" s="308"/>
      <c r="OQM43" s="308"/>
      <c r="OQN43" s="308"/>
      <c r="OQO43" s="308"/>
      <c r="OQP43" s="308"/>
      <c r="OQQ43" s="308"/>
      <c r="OQR43" s="308"/>
      <c r="OQS43" s="308"/>
      <c r="OQT43" s="308"/>
      <c r="OQU43" s="308"/>
      <c r="OQV43" s="308"/>
      <c r="OQW43" s="308"/>
      <c r="OQX43" s="308"/>
      <c r="OQY43" s="308"/>
      <c r="OQZ43" s="308"/>
      <c r="ORA43" s="308"/>
      <c r="ORB43" s="308"/>
      <c r="ORC43" s="308"/>
      <c r="ORD43" s="308"/>
      <c r="ORE43" s="308"/>
      <c r="ORF43" s="308"/>
      <c r="ORG43" s="308"/>
      <c r="ORH43" s="308"/>
      <c r="ORI43" s="308"/>
      <c r="ORJ43" s="308"/>
      <c r="ORK43" s="308"/>
      <c r="ORL43" s="308"/>
      <c r="ORM43" s="308"/>
      <c r="ORN43" s="308"/>
      <c r="ORO43" s="308"/>
      <c r="ORP43" s="308"/>
      <c r="ORQ43" s="308"/>
      <c r="ORR43" s="308"/>
      <c r="ORS43" s="308"/>
      <c r="ORT43" s="308"/>
      <c r="ORU43" s="308"/>
      <c r="ORV43" s="308"/>
      <c r="ORW43" s="308"/>
      <c r="ORX43" s="308"/>
      <c r="ORY43" s="308"/>
      <c r="ORZ43" s="308"/>
      <c r="OSA43" s="308"/>
      <c r="OSB43" s="308"/>
      <c r="OSC43" s="308"/>
      <c r="OSD43" s="308"/>
      <c r="OSE43" s="308"/>
      <c r="OSF43" s="308"/>
      <c r="OSG43" s="308"/>
      <c r="OSH43" s="308"/>
      <c r="OSI43" s="308"/>
      <c r="OSJ43" s="308"/>
      <c r="OSK43" s="308"/>
      <c r="OSL43" s="308"/>
      <c r="OSM43" s="308"/>
      <c r="OSN43" s="308"/>
      <c r="OSO43" s="308"/>
      <c r="OSP43" s="308"/>
      <c r="OSQ43" s="308"/>
      <c r="OSR43" s="308"/>
      <c r="OSS43" s="308"/>
      <c r="OST43" s="308"/>
      <c r="OSU43" s="308"/>
      <c r="OSV43" s="308"/>
      <c r="OSW43" s="308"/>
      <c r="OSX43" s="308"/>
      <c r="OSY43" s="308"/>
      <c r="OSZ43" s="308"/>
      <c r="OTA43" s="308"/>
      <c r="OTB43" s="308"/>
      <c r="OTC43" s="308"/>
      <c r="OTD43" s="308"/>
      <c r="OTE43" s="308"/>
      <c r="OTF43" s="308"/>
      <c r="OTG43" s="308"/>
      <c r="OTH43" s="308"/>
      <c r="OTI43" s="308"/>
      <c r="OTJ43" s="308"/>
      <c r="OTK43" s="308"/>
      <c r="OTL43" s="308"/>
      <c r="OTM43" s="308"/>
      <c r="OTN43" s="308"/>
      <c r="OTO43" s="308"/>
      <c r="OTP43" s="308"/>
      <c r="OTQ43" s="308"/>
      <c r="OTR43" s="308"/>
      <c r="OTS43" s="308"/>
      <c r="OTT43" s="308"/>
      <c r="OTU43" s="308"/>
      <c r="OTV43" s="308"/>
      <c r="OTW43" s="308"/>
      <c r="OTX43" s="308"/>
      <c r="OTY43" s="308"/>
      <c r="OTZ43" s="308"/>
      <c r="OUA43" s="308"/>
      <c r="OUB43" s="308"/>
      <c r="OUC43" s="308"/>
      <c r="OUD43" s="308"/>
      <c r="OUE43" s="308"/>
      <c r="OUF43" s="308"/>
      <c r="OUG43" s="308"/>
      <c r="OUH43" s="308"/>
      <c r="OUI43" s="308"/>
      <c r="OUJ43" s="308"/>
      <c r="OUK43" s="308"/>
      <c r="OUL43" s="308"/>
      <c r="OUM43" s="308"/>
      <c r="OUN43" s="308"/>
      <c r="OUO43" s="308"/>
      <c r="OUP43" s="308"/>
      <c r="OUQ43" s="308"/>
      <c r="OUR43" s="308"/>
      <c r="OUS43" s="308"/>
      <c r="OUT43" s="308"/>
      <c r="OUU43" s="308"/>
      <c r="OUV43" s="308"/>
      <c r="OUW43" s="308"/>
      <c r="OUX43" s="308"/>
      <c r="OUY43" s="308"/>
      <c r="OUZ43" s="308"/>
      <c r="OVA43" s="308"/>
      <c r="OVB43" s="308"/>
      <c r="OVC43" s="308"/>
      <c r="OVD43" s="308"/>
      <c r="OVE43" s="308"/>
      <c r="OVF43" s="308"/>
      <c r="OVG43" s="308"/>
      <c r="OVH43" s="308"/>
      <c r="OVI43" s="308"/>
      <c r="OVJ43" s="308"/>
      <c r="OVK43" s="308"/>
      <c r="OVL43" s="308"/>
      <c r="OVM43" s="308"/>
      <c r="OVN43" s="308"/>
      <c r="OVO43" s="308"/>
      <c r="OVP43" s="308"/>
      <c r="OVQ43" s="308"/>
      <c r="OVR43" s="308"/>
      <c r="OVS43" s="308"/>
      <c r="OVT43" s="308"/>
      <c r="OVU43" s="308"/>
      <c r="OVV43" s="308"/>
      <c r="OVW43" s="308"/>
      <c r="OVX43" s="308"/>
      <c r="OVY43" s="308"/>
      <c r="OVZ43" s="308"/>
      <c r="OWA43" s="308"/>
      <c r="OWB43" s="308"/>
      <c r="OWC43" s="308"/>
      <c r="OWD43" s="308"/>
      <c r="OWE43" s="308"/>
      <c r="OWF43" s="308"/>
      <c r="OWG43" s="308"/>
      <c r="OWH43" s="308"/>
      <c r="OWI43" s="308"/>
      <c r="OWJ43" s="308"/>
      <c r="OWK43" s="308"/>
      <c r="OWL43" s="308"/>
      <c r="OWM43" s="308"/>
      <c r="OWN43" s="308"/>
      <c r="OWO43" s="308"/>
      <c r="OWP43" s="308"/>
      <c r="OWQ43" s="308"/>
      <c r="OWR43" s="308"/>
      <c r="OWS43" s="308"/>
      <c r="OWT43" s="308"/>
      <c r="OWU43" s="308"/>
      <c r="OWV43" s="308"/>
      <c r="OWW43" s="308"/>
      <c r="OWX43" s="308"/>
      <c r="OWY43" s="308"/>
      <c r="OWZ43" s="308"/>
      <c r="OXA43" s="308"/>
      <c r="OXB43" s="308"/>
      <c r="OXC43" s="308"/>
      <c r="OXD43" s="308"/>
      <c r="OXE43" s="308"/>
      <c r="OXF43" s="308"/>
      <c r="OXG43" s="308"/>
      <c r="OXH43" s="308"/>
      <c r="OXI43" s="308"/>
      <c r="OXJ43" s="308"/>
      <c r="OXK43" s="308"/>
      <c r="OXL43" s="308"/>
      <c r="OXM43" s="308"/>
      <c r="OXN43" s="308"/>
      <c r="OXO43" s="308"/>
      <c r="OXP43" s="308"/>
      <c r="OXQ43" s="308"/>
      <c r="OXR43" s="308"/>
      <c r="OXS43" s="308"/>
      <c r="OXT43" s="308"/>
      <c r="OXU43" s="308"/>
      <c r="OXV43" s="308"/>
      <c r="OXW43" s="308"/>
      <c r="OXX43" s="308"/>
      <c r="OXY43" s="308"/>
      <c r="OXZ43" s="308"/>
      <c r="OYA43" s="308"/>
      <c r="OYB43" s="308"/>
      <c r="OYC43" s="308"/>
      <c r="OYD43" s="308"/>
      <c r="OYE43" s="308"/>
      <c r="OYF43" s="308"/>
      <c r="OYG43" s="308"/>
      <c r="OYH43" s="308"/>
      <c r="OYI43" s="308"/>
      <c r="OYJ43" s="308"/>
      <c r="OYK43" s="308"/>
      <c r="OYL43" s="308"/>
      <c r="OYM43" s="308"/>
      <c r="OYN43" s="308"/>
      <c r="OYO43" s="308"/>
      <c r="OYP43" s="308"/>
      <c r="OYQ43" s="308"/>
      <c r="OYR43" s="308"/>
      <c r="OYS43" s="308"/>
      <c r="OYT43" s="308"/>
      <c r="OYU43" s="308"/>
      <c r="OYV43" s="308"/>
      <c r="OYW43" s="308"/>
      <c r="OYX43" s="308"/>
      <c r="OYY43" s="308"/>
      <c r="OYZ43" s="308"/>
      <c r="OZA43" s="308"/>
      <c r="OZB43" s="308"/>
      <c r="OZC43" s="308"/>
      <c r="OZD43" s="308"/>
      <c r="OZE43" s="308"/>
      <c r="OZF43" s="308"/>
      <c r="OZG43" s="308"/>
      <c r="OZH43" s="308"/>
      <c r="OZI43" s="308"/>
      <c r="OZJ43" s="308"/>
      <c r="OZK43" s="308"/>
      <c r="OZL43" s="308"/>
      <c r="OZM43" s="308"/>
      <c r="OZN43" s="308"/>
      <c r="OZO43" s="308"/>
      <c r="OZP43" s="308"/>
      <c r="OZQ43" s="308"/>
      <c r="OZR43" s="308"/>
      <c r="OZS43" s="308"/>
      <c r="OZT43" s="308"/>
      <c r="OZU43" s="308"/>
      <c r="OZV43" s="308"/>
      <c r="OZW43" s="308"/>
      <c r="OZX43" s="308"/>
      <c r="OZY43" s="308"/>
      <c r="OZZ43" s="308"/>
      <c r="PAA43" s="308"/>
      <c r="PAB43" s="308"/>
      <c r="PAC43" s="308"/>
      <c r="PAD43" s="308"/>
      <c r="PAE43" s="308"/>
      <c r="PAF43" s="308"/>
      <c r="PAG43" s="308"/>
      <c r="PAH43" s="308"/>
      <c r="PAI43" s="308"/>
      <c r="PAJ43" s="308"/>
      <c r="PAK43" s="308"/>
      <c r="PAL43" s="308"/>
      <c r="PAM43" s="308"/>
      <c r="PAN43" s="308"/>
      <c r="PAO43" s="308"/>
      <c r="PAP43" s="308"/>
      <c r="PAQ43" s="308"/>
      <c r="PAR43" s="308"/>
      <c r="PAS43" s="308"/>
      <c r="PAT43" s="308"/>
      <c r="PAU43" s="308"/>
      <c r="PAV43" s="308"/>
      <c r="PAW43" s="308"/>
      <c r="PAX43" s="308"/>
      <c r="PAY43" s="308"/>
      <c r="PAZ43" s="308"/>
      <c r="PBA43" s="308"/>
      <c r="PBB43" s="308"/>
      <c r="PBC43" s="308"/>
      <c r="PBD43" s="308"/>
      <c r="PBE43" s="308"/>
      <c r="PBF43" s="308"/>
      <c r="PBG43" s="308"/>
      <c r="PBH43" s="308"/>
      <c r="PBI43" s="308"/>
      <c r="PBJ43" s="308"/>
      <c r="PBK43" s="308"/>
      <c r="PBL43" s="308"/>
      <c r="PBM43" s="308"/>
      <c r="PBN43" s="308"/>
      <c r="PBO43" s="308"/>
      <c r="PBP43" s="308"/>
      <c r="PBQ43" s="308"/>
      <c r="PBR43" s="308"/>
      <c r="PBS43" s="308"/>
      <c r="PBT43" s="308"/>
      <c r="PBU43" s="308"/>
      <c r="PBV43" s="308"/>
      <c r="PBW43" s="308"/>
      <c r="PBX43" s="308"/>
      <c r="PBY43" s="308"/>
      <c r="PBZ43" s="308"/>
      <c r="PCA43" s="308"/>
      <c r="PCB43" s="308"/>
      <c r="PCC43" s="308"/>
      <c r="PCD43" s="308"/>
      <c r="PCE43" s="308"/>
      <c r="PCF43" s="308"/>
      <c r="PCG43" s="308"/>
      <c r="PCH43" s="308"/>
      <c r="PCI43" s="308"/>
      <c r="PCJ43" s="308"/>
      <c r="PCK43" s="308"/>
      <c r="PCL43" s="308"/>
      <c r="PCM43" s="308"/>
      <c r="PCN43" s="308"/>
      <c r="PCO43" s="308"/>
      <c r="PCP43" s="308"/>
      <c r="PCQ43" s="308"/>
      <c r="PCR43" s="308"/>
      <c r="PCS43" s="308"/>
      <c r="PCT43" s="308"/>
      <c r="PCU43" s="308"/>
      <c r="PCV43" s="308"/>
      <c r="PCW43" s="308"/>
      <c r="PCX43" s="308"/>
      <c r="PCY43" s="308"/>
      <c r="PCZ43" s="308"/>
      <c r="PDA43" s="308"/>
      <c r="PDB43" s="308"/>
      <c r="PDC43" s="308"/>
      <c r="PDD43" s="308"/>
      <c r="PDE43" s="308"/>
      <c r="PDF43" s="308"/>
      <c r="PDG43" s="308"/>
      <c r="PDH43" s="308"/>
      <c r="PDI43" s="308"/>
      <c r="PDJ43" s="308"/>
      <c r="PDK43" s="308"/>
      <c r="PDL43" s="308"/>
      <c r="PDM43" s="308"/>
      <c r="PDN43" s="308"/>
      <c r="PDO43" s="308"/>
      <c r="PDP43" s="308"/>
      <c r="PDQ43" s="308"/>
      <c r="PDR43" s="308"/>
      <c r="PDS43" s="308"/>
      <c r="PDT43" s="308"/>
      <c r="PDU43" s="308"/>
      <c r="PDV43" s="308"/>
      <c r="PDW43" s="308"/>
      <c r="PDX43" s="308"/>
      <c r="PDY43" s="308"/>
      <c r="PDZ43" s="308"/>
      <c r="PEA43" s="308"/>
      <c r="PEB43" s="308"/>
      <c r="PEC43" s="308"/>
      <c r="PED43" s="308"/>
      <c r="PEE43" s="308"/>
      <c r="PEF43" s="308"/>
      <c r="PEG43" s="308"/>
      <c r="PEH43" s="308"/>
      <c r="PEI43" s="308"/>
      <c r="PEJ43" s="308"/>
      <c r="PEK43" s="308"/>
      <c r="PEL43" s="308"/>
      <c r="PEM43" s="308"/>
      <c r="PEN43" s="308"/>
      <c r="PEO43" s="308"/>
      <c r="PEP43" s="308"/>
      <c r="PEQ43" s="308"/>
      <c r="PER43" s="308"/>
      <c r="PES43" s="308"/>
      <c r="PET43" s="308"/>
      <c r="PEU43" s="308"/>
      <c r="PEV43" s="308"/>
      <c r="PEW43" s="308"/>
      <c r="PEX43" s="308"/>
      <c r="PEY43" s="308"/>
      <c r="PEZ43" s="308"/>
      <c r="PFA43" s="308"/>
      <c r="PFB43" s="308"/>
      <c r="PFC43" s="308"/>
      <c r="PFD43" s="308"/>
      <c r="PFE43" s="308"/>
      <c r="PFF43" s="308"/>
      <c r="PFG43" s="308"/>
      <c r="PFH43" s="308"/>
      <c r="PFI43" s="308"/>
      <c r="PFJ43" s="308"/>
      <c r="PFK43" s="308"/>
      <c r="PFL43" s="308"/>
      <c r="PFM43" s="308"/>
      <c r="PFN43" s="308"/>
      <c r="PFO43" s="308"/>
      <c r="PFP43" s="308"/>
      <c r="PFQ43" s="308"/>
      <c r="PFR43" s="308"/>
      <c r="PFS43" s="308"/>
      <c r="PFT43" s="308"/>
      <c r="PFU43" s="308"/>
      <c r="PFV43" s="308"/>
      <c r="PFW43" s="308"/>
      <c r="PFX43" s="308"/>
      <c r="PFY43" s="308"/>
      <c r="PFZ43" s="308"/>
      <c r="PGA43" s="308"/>
      <c r="PGB43" s="308"/>
      <c r="PGC43" s="308"/>
      <c r="PGD43" s="308"/>
      <c r="PGE43" s="308"/>
      <c r="PGF43" s="308"/>
      <c r="PGG43" s="308"/>
      <c r="PGH43" s="308"/>
      <c r="PGI43" s="308"/>
      <c r="PGJ43" s="308"/>
      <c r="PGK43" s="308"/>
      <c r="PGL43" s="308"/>
      <c r="PGM43" s="308"/>
      <c r="PGN43" s="308"/>
      <c r="PGO43" s="308"/>
      <c r="PGP43" s="308"/>
      <c r="PGQ43" s="308"/>
      <c r="PGR43" s="308"/>
      <c r="PGS43" s="308"/>
      <c r="PGT43" s="308"/>
      <c r="PGU43" s="308"/>
      <c r="PGV43" s="308"/>
      <c r="PGW43" s="308"/>
      <c r="PGX43" s="308"/>
      <c r="PGY43" s="308"/>
      <c r="PGZ43" s="308"/>
      <c r="PHA43" s="308"/>
      <c r="PHB43" s="308"/>
      <c r="PHC43" s="308"/>
      <c r="PHD43" s="308"/>
      <c r="PHE43" s="308"/>
      <c r="PHF43" s="308"/>
      <c r="PHG43" s="308"/>
      <c r="PHH43" s="308"/>
      <c r="PHI43" s="308"/>
      <c r="PHJ43" s="308"/>
      <c r="PHK43" s="308"/>
      <c r="PHL43" s="308"/>
      <c r="PHM43" s="308"/>
      <c r="PHN43" s="308"/>
      <c r="PHO43" s="308"/>
      <c r="PHP43" s="308"/>
      <c r="PHQ43" s="308"/>
      <c r="PHR43" s="308"/>
      <c r="PHS43" s="308"/>
      <c r="PHT43" s="308"/>
      <c r="PHU43" s="308"/>
      <c r="PHV43" s="308"/>
      <c r="PHW43" s="308"/>
      <c r="PHX43" s="308"/>
      <c r="PHY43" s="308"/>
      <c r="PHZ43" s="308"/>
      <c r="PIA43" s="308"/>
      <c r="PIB43" s="308"/>
      <c r="PIC43" s="308"/>
      <c r="PID43" s="308"/>
      <c r="PIE43" s="308"/>
      <c r="PIF43" s="308"/>
      <c r="PIG43" s="308"/>
      <c r="PIH43" s="308"/>
      <c r="PII43" s="308"/>
      <c r="PIJ43" s="308"/>
      <c r="PIK43" s="308"/>
      <c r="PIL43" s="308"/>
      <c r="PIM43" s="308"/>
      <c r="PIN43" s="308"/>
      <c r="PIO43" s="308"/>
      <c r="PIP43" s="308"/>
      <c r="PIQ43" s="308"/>
      <c r="PIR43" s="308"/>
      <c r="PIS43" s="308"/>
      <c r="PIT43" s="308"/>
      <c r="PIU43" s="308"/>
      <c r="PIV43" s="308"/>
      <c r="PIW43" s="308"/>
      <c r="PIX43" s="308"/>
      <c r="PIY43" s="308"/>
      <c r="PIZ43" s="308"/>
      <c r="PJA43" s="308"/>
      <c r="PJB43" s="308"/>
      <c r="PJC43" s="308"/>
      <c r="PJD43" s="308"/>
      <c r="PJE43" s="308"/>
      <c r="PJF43" s="308"/>
      <c r="PJG43" s="308"/>
      <c r="PJH43" s="308"/>
      <c r="PJI43" s="308"/>
      <c r="PJJ43" s="308"/>
      <c r="PJK43" s="308"/>
      <c r="PJL43" s="308"/>
      <c r="PJM43" s="308"/>
      <c r="PJN43" s="308"/>
      <c r="PJO43" s="308"/>
      <c r="PJP43" s="308"/>
      <c r="PJQ43" s="308"/>
      <c r="PJR43" s="308"/>
      <c r="PJS43" s="308"/>
      <c r="PJT43" s="308"/>
      <c r="PJU43" s="308"/>
      <c r="PJV43" s="308"/>
      <c r="PJW43" s="308"/>
      <c r="PJX43" s="308"/>
      <c r="PJY43" s="308"/>
      <c r="PJZ43" s="308"/>
      <c r="PKA43" s="308"/>
      <c r="PKB43" s="308"/>
      <c r="PKC43" s="308"/>
      <c r="PKD43" s="308"/>
      <c r="PKE43" s="308"/>
      <c r="PKF43" s="308"/>
      <c r="PKG43" s="308"/>
      <c r="PKH43" s="308"/>
      <c r="PKI43" s="308"/>
      <c r="PKJ43" s="308"/>
      <c r="PKK43" s="308"/>
      <c r="PKL43" s="308"/>
      <c r="PKM43" s="308"/>
      <c r="PKN43" s="308"/>
      <c r="PKO43" s="308"/>
      <c r="PKP43" s="308"/>
      <c r="PKQ43" s="308"/>
      <c r="PKR43" s="308"/>
      <c r="PKS43" s="308"/>
      <c r="PKT43" s="308"/>
      <c r="PKU43" s="308"/>
      <c r="PKV43" s="308"/>
      <c r="PKW43" s="308"/>
      <c r="PKX43" s="308"/>
      <c r="PKY43" s="308"/>
      <c r="PKZ43" s="308"/>
      <c r="PLA43" s="308"/>
      <c r="PLB43" s="308"/>
      <c r="PLC43" s="308"/>
      <c r="PLD43" s="308"/>
      <c r="PLE43" s="308"/>
      <c r="PLF43" s="308"/>
      <c r="PLG43" s="308"/>
      <c r="PLH43" s="308"/>
      <c r="PLI43" s="308"/>
      <c r="PLJ43" s="308"/>
      <c r="PLK43" s="308"/>
      <c r="PLL43" s="308"/>
      <c r="PLM43" s="308"/>
      <c r="PLN43" s="308"/>
      <c r="PLO43" s="308"/>
      <c r="PLP43" s="308"/>
      <c r="PLQ43" s="308"/>
      <c r="PLR43" s="308"/>
      <c r="PLS43" s="308"/>
      <c r="PLT43" s="308"/>
      <c r="PLU43" s="308"/>
      <c r="PLV43" s="308"/>
      <c r="PLW43" s="308"/>
      <c r="PLX43" s="308"/>
      <c r="PLY43" s="308"/>
      <c r="PLZ43" s="308"/>
      <c r="PMA43" s="308"/>
      <c r="PMB43" s="308"/>
      <c r="PMC43" s="308"/>
      <c r="PMD43" s="308"/>
      <c r="PME43" s="308"/>
      <c r="PMF43" s="308"/>
      <c r="PMG43" s="308"/>
      <c r="PMH43" s="308"/>
      <c r="PMI43" s="308"/>
      <c r="PMJ43" s="308"/>
      <c r="PMK43" s="308"/>
      <c r="PML43" s="308"/>
      <c r="PMM43" s="308"/>
      <c r="PMN43" s="308"/>
      <c r="PMO43" s="308"/>
      <c r="PMP43" s="308"/>
      <c r="PMQ43" s="308"/>
      <c r="PMR43" s="308"/>
      <c r="PMS43" s="308"/>
      <c r="PMT43" s="308"/>
      <c r="PMU43" s="308"/>
      <c r="PMV43" s="308"/>
      <c r="PMW43" s="308"/>
      <c r="PMX43" s="308"/>
      <c r="PMY43" s="308"/>
      <c r="PMZ43" s="308"/>
      <c r="PNA43" s="308"/>
      <c r="PNB43" s="308"/>
      <c r="PNC43" s="308"/>
      <c r="PND43" s="308"/>
      <c r="PNE43" s="308"/>
      <c r="PNF43" s="308"/>
      <c r="PNG43" s="308"/>
      <c r="PNH43" s="308"/>
      <c r="PNI43" s="308"/>
      <c r="PNJ43" s="308"/>
      <c r="PNK43" s="308"/>
      <c r="PNL43" s="308"/>
      <c r="PNM43" s="308"/>
      <c r="PNN43" s="308"/>
      <c r="PNO43" s="308"/>
      <c r="PNP43" s="308"/>
      <c r="PNQ43" s="308"/>
      <c r="PNR43" s="308"/>
      <c r="PNS43" s="308"/>
      <c r="PNT43" s="308"/>
      <c r="PNU43" s="308"/>
      <c r="PNV43" s="308"/>
      <c r="PNW43" s="308"/>
      <c r="PNX43" s="308"/>
      <c r="PNY43" s="308"/>
      <c r="PNZ43" s="308"/>
      <c r="POA43" s="308"/>
      <c r="POB43" s="308"/>
      <c r="POC43" s="308"/>
      <c r="POD43" s="308"/>
      <c r="POE43" s="308"/>
      <c r="POF43" s="308"/>
      <c r="POG43" s="308"/>
      <c r="POH43" s="308"/>
      <c r="POI43" s="308"/>
      <c r="POJ43" s="308"/>
      <c r="POK43" s="308"/>
      <c r="POL43" s="308"/>
      <c r="POM43" s="308"/>
      <c r="PON43" s="308"/>
      <c r="POO43" s="308"/>
      <c r="POP43" s="308"/>
      <c r="POQ43" s="308"/>
      <c r="POR43" s="308"/>
      <c r="POS43" s="308"/>
      <c r="POT43" s="308"/>
      <c r="POU43" s="308"/>
      <c r="POV43" s="308"/>
      <c r="POW43" s="308"/>
      <c r="POX43" s="308"/>
      <c r="POY43" s="308"/>
      <c r="POZ43" s="308"/>
      <c r="PPA43" s="308"/>
      <c r="PPB43" s="308"/>
      <c r="PPC43" s="308"/>
      <c r="PPD43" s="308"/>
      <c r="PPE43" s="308"/>
      <c r="PPF43" s="308"/>
      <c r="PPG43" s="308"/>
      <c r="PPH43" s="308"/>
      <c r="PPI43" s="308"/>
      <c r="PPJ43" s="308"/>
      <c r="PPK43" s="308"/>
      <c r="PPL43" s="308"/>
      <c r="PPM43" s="308"/>
      <c r="PPN43" s="308"/>
      <c r="PPO43" s="308"/>
      <c r="PPP43" s="308"/>
      <c r="PPQ43" s="308"/>
      <c r="PPR43" s="308"/>
      <c r="PPS43" s="308"/>
      <c r="PPT43" s="308"/>
      <c r="PPU43" s="308"/>
      <c r="PPV43" s="308"/>
      <c r="PPW43" s="308"/>
      <c r="PPX43" s="308"/>
      <c r="PPY43" s="308"/>
      <c r="PPZ43" s="308"/>
      <c r="PQA43" s="308"/>
      <c r="PQB43" s="308"/>
      <c r="PQC43" s="308"/>
      <c r="PQD43" s="308"/>
      <c r="PQE43" s="308"/>
      <c r="PQF43" s="308"/>
      <c r="PQG43" s="308"/>
      <c r="PQH43" s="308"/>
      <c r="PQI43" s="308"/>
      <c r="PQJ43" s="308"/>
      <c r="PQK43" s="308"/>
      <c r="PQL43" s="308"/>
      <c r="PQM43" s="308"/>
      <c r="PQN43" s="308"/>
      <c r="PQO43" s="308"/>
      <c r="PQP43" s="308"/>
      <c r="PQQ43" s="308"/>
      <c r="PQR43" s="308"/>
      <c r="PQS43" s="308"/>
      <c r="PQT43" s="308"/>
      <c r="PQU43" s="308"/>
      <c r="PQV43" s="308"/>
      <c r="PQW43" s="308"/>
      <c r="PQX43" s="308"/>
      <c r="PQY43" s="308"/>
      <c r="PQZ43" s="308"/>
      <c r="PRA43" s="308"/>
      <c r="PRB43" s="308"/>
      <c r="PRC43" s="308"/>
      <c r="PRD43" s="308"/>
      <c r="PRE43" s="308"/>
      <c r="PRF43" s="308"/>
      <c r="PRG43" s="308"/>
      <c r="PRH43" s="308"/>
      <c r="PRI43" s="308"/>
      <c r="PRJ43" s="308"/>
      <c r="PRK43" s="308"/>
      <c r="PRL43" s="308"/>
      <c r="PRM43" s="308"/>
      <c r="PRN43" s="308"/>
      <c r="PRO43" s="308"/>
      <c r="PRP43" s="308"/>
      <c r="PRQ43" s="308"/>
      <c r="PRR43" s="308"/>
      <c r="PRS43" s="308"/>
      <c r="PRT43" s="308"/>
      <c r="PRU43" s="308"/>
      <c r="PRV43" s="308"/>
      <c r="PRW43" s="308"/>
      <c r="PRX43" s="308"/>
      <c r="PRY43" s="308"/>
      <c r="PRZ43" s="308"/>
      <c r="PSA43" s="308"/>
      <c r="PSB43" s="308"/>
      <c r="PSC43" s="308"/>
      <c r="PSD43" s="308"/>
      <c r="PSE43" s="308"/>
      <c r="PSF43" s="308"/>
      <c r="PSG43" s="308"/>
      <c r="PSH43" s="308"/>
      <c r="PSI43" s="308"/>
      <c r="PSJ43" s="308"/>
      <c r="PSK43" s="308"/>
      <c r="PSL43" s="308"/>
      <c r="PSM43" s="308"/>
      <c r="PSN43" s="308"/>
      <c r="PSO43" s="308"/>
      <c r="PSP43" s="308"/>
      <c r="PSQ43" s="308"/>
      <c r="PSR43" s="308"/>
      <c r="PSS43" s="308"/>
      <c r="PST43" s="308"/>
      <c r="PSU43" s="308"/>
      <c r="PSV43" s="308"/>
      <c r="PSW43" s="308"/>
      <c r="PSX43" s="308"/>
      <c r="PSY43" s="308"/>
      <c r="PSZ43" s="308"/>
      <c r="PTA43" s="308"/>
      <c r="PTB43" s="308"/>
      <c r="PTC43" s="308"/>
      <c r="PTD43" s="308"/>
      <c r="PTE43" s="308"/>
      <c r="PTF43" s="308"/>
      <c r="PTG43" s="308"/>
      <c r="PTH43" s="308"/>
      <c r="PTI43" s="308"/>
      <c r="PTJ43" s="308"/>
      <c r="PTK43" s="308"/>
      <c r="PTL43" s="308"/>
      <c r="PTM43" s="308"/>
      <c r="PTN43" s="308"/>
      <c r="PTO43" s="308"/>
      <c r="PTP43" s="308"/>
      <c r="PTQ43" s="308"/>
      <c r="PTR43" s="308"/>
      <c r="PTS43" s="308"/>
      <c r="PTT43" s="308"/>
      <c r="PTU43" s="308"/>
      <c r="PTV43" s="308"/>
      <c r="PTW43" s="308"/>
      <c r="PTX43" s="308"/>
      <c r="PTY43" s="308"/>
      <c r="PTZ43" s="308"/>
      <c r="PUA43" s="308"/>
      <c r="PUB43" s="308"/>
      <c r="PUC43" s="308"/>
      <c r="PUD43" s="308"/>
      <c r="PUE43" s="308"/>
      <c r="PUF43" s="308"/>
      <c r="PUG43" s="308"/>
      <c r="PUH43" s="308"/>
      <c r="PUI43" s="308"/>
      <c r="PUJ43" s="308"/>
      <c r="PUK43" s="308"/>
      <c r="PUL43" s="308"/>
      <c r="PUM43" s="308"/>
      <c r="PUN43" s="308"/>
      <c r="PUO43" s="308"/>
      <c r="PUP43" s="308"/>
      <c r="PUQ43" s="308"/>
      <c r="PUR43" s="308"/>
      <c r="PUS43" s="308"/>
      <c r="PUT43" s="308"/>
      <c r="PUU43" s="308"/>
      <c r="PUV43" s="308"/>
      <c r="PUW43" s="308"/>
      <c r="PUX43" s="308"/>
      <c r="PUY43" s="308"/>
      <c r="PUZ43" s="308"/>
      <c r="PVA43" s="308"/>
      <c r="PVB43" s="308"/>
      <c r="PVC43" s="308"/>
      <c r="PVD43" s="308"/>
      <c r="PVE43" s="308"/>
      <c r="PVF43" s="308"/>
      <c r="PVG43" s="308"/>
      <c r="PVH43" s="308"/>
      <c r="PVI43" s="308"/>
      <c r="PVJ43" s="308"/>
      <c r="PVK43" s="308"/>
      <c r="PVL43" s="308"/>
      <c r="PVM43" s="308"/>
      <c r="PVN43" s="308"/>
      <c r="PVO43" s="308"/>
      <c r="PVP43" s="308"/>
      <c r="PVQ43" s="308"/>
      <c r="PVR43" s="308"/>
      <c r="PVS43" s="308"/>
      <c r="PVT43" s="308"/>
      <c r="PVU43" s="308"/>
      <c r="PVV43" s="308"/>
      <c r="PVW43" s="308"/>
      <c r="PVX43" s="308"/>
      <c r="PVY43" s="308"/>
      <c r="PVZ43" s="308"/>
      <c r="PWA43" s="308"/>
      <c r="PWB43" s="308"/>
      <c r="PWC43" s="308"/>
      <c r="PWD43" s="308"/>
      <c r="PWE43" s="308"/>
      <c r="PWF43" s="308"/>
      <c r="PWG43" s="308"/>
      <c r="PWH43" s="308"/>
      <c r="PWI43" s="308"/>
      <c r="PWJ43" s="308"/>
      <c r="PWK43" s="308"/>
      <c r="PWL43" s="308"/>
      <c r="PWM43" s="308"/>
      <c r="PWN43" s="308"/>
      <c r="PWO43" s="308"/>
      <c r="PWP43" s="308"/>
      <c r="PWQ43" s="308"/>
      <c r="PWR43" s="308"/>
      <c r="PWS43" s="308"/>
      <c r="PWT43" s="308"/>
      <c r="PWU43" s="308"/>
      <c r="PWV43" s="308"/>
      <c r="PWW43" s="308"/>
      <c r="PWX43" s="308"/>
      <c r="PWY43" s="308"/>
      <c r="PWZ43" s="308"/>
      <c r="PXA43" s="308"/>
      <c r="PXB43" s="308"/>
      <c r="PXC43" s="308"/>
      <c r="PXD43" s="308"/>
      <c r="PXE43" s="308"/>
      <c r="PXF43" s="308"/>
      <c r="PXG43" s="308"/>
      <c r="PXH43" s="308"/>
      <c r="PXI43" s="308"/>
      <c r="PXJ43" s="308"/>
      <c r="PXK43" s="308"/>
      <c r="PXL43" s="308"/>
      <c r="PXM43" s="308"/>
      <c r="PXN43" s="308"/>
      <c r="PXO43" s="308"/>
      <c r="PXP43" s="308"/>
      <c r="PXQ43" s="308"/>
      <c r="PXR43" s="308"/>
      <c r="PXS43" s="308"/>
      <c r="PXT43" s="308"/>
      <c r="PXU43" s="308"/>
      <c r="PXV43" s="308"/>
      <c r="PXW43" s="308"/>
      <c r="PXX43" s="308"/>
      <c r="PXY43" s="308"/>
      <c r="PXZ43" s="308"/>
      <c r="PYA43" s="308"/>
      <c r="PYB43" s="308"/>
      <c r="PYC43" s="308"/>
      <c r="PYD43" s="308"/>
      <c r="PYE43" s="308"/>
      <c r="PYF43" s="308"/>
      <c r="PYG43" s="308"/>
      <c r="PYH43" s="308"/>
      <c r="PYI43" s="308"/>
      <c r="PYJ43" s="308"/>
      <c r="PYK43" s="308"/>
      <c r="PYL43" s="308"/>
      <c r="PYM43" s="308"/>
      <c r="PYN43" s="308"/>
      <c r="PYO43" s="308"/>
      <c r="PYP43" s="308"/>
      <c r="PYQ43" s="308"/>
      <c r="PYR43" s="308"/>
      <c r="PYS43" s="308"/>
      <c r="PYT43" s="308"/>
      <c r="PYU43" s="308"/>
      <c r="PYV43" s="308"/>
      <c r="PYW43" s="308"/>
      <c r="PYX43" s="308"/>
      <c r="PYY43" s="308"/>
      <c r="PYZ43" s="308"/>
      <c r="PZA43" s="308"/>
      <c r="PZB43" s="308"/>
      <c r="PZC43" s="308"/>
      <c r="PZD43" s="308"/>
      <c r="PZE43" s="308"/>
      <c r="PZF43" s="308"/>
      <c r="PZG43" s="308"/>
      <c r="PZH43" s="308"/>
      <c r="PZI43" s="308"/>
      <c r="PZJ43" s="308"/>
      <c r="PZK43" s="308"/>
      <c r="PZL43" s="308"/>
      <c r="PZM43" s="308"/>
      <c r="PZN43" s="308"/>
      <c r="PZO43" s="308"/>
      <c r="PZP43" s="308"/>
      <c r="PZQ43" s="308"/>
      <c r="PZR43" s="308"/>
      <c r="PZS43" s="308"/>
      <c r="PZT43" s="308"/>
      <c r="PZU43" s="308"/>
      <c r="PZV43" s="308"/>
      <c r="PZW43" s="308"/>
      <c r="PZX43" s="308"/>
      <c r="PZY43" s="308"/>
      <c r="PZZ43" s="308"/>
      <c r="QAA43" s="308"/>
      <c r="QAB43" s="308"/>
      <c r="QAC43" s="308"/>
      <c r="QAD43" s="308"/>
      <c r="QAE43" s="308"/>
      <c r="QAF43" s="308"/>
      <c r="QAG43" s="308"/>
      <c r="QAH43" s="308"/>
      <c r="QAI43" s="308"/>
      <c r="QAJ43" s="308"/>
      <c r="QAK43" s="308"/>
      <c r="QAL43" s="308"/>
      <c r="QAM43" s="308"/>
      <c r="QAN43" s="308"/>
      <c r="QAO43" s="308"/>
      <c r="QAP43" s="308"/>
      <c r="QAQ43" s="308"/>
      <c r="QAR43" s="308"/>
      <c r="QAS43" s="308"/>
      <c r="QAT43" s="308"/>
      <c r="QAU43" s="308"/>
      <c r="QAV43" s="308"/>
      <c r="QAW43" s="308"/>
      <c r="QAX43" s="308"/>
      <c r="QAY43" s="308"/>
      <c r="QAZ43" s="308"/>
      <c r="QBA43" s="308"/>
      <c r="QBB43" s="308"/>
      <c r="QBC43" s="308"/>
      <c r="QBD43" s="308"/>
      <c r="QBE43" s="308"/>
      <c r="QBF43" s="308"/>
      <c r="QBG43" s="308"/>
      <c r="QBH43" s="308"/>
      <c r="QBI43" s="308"/>
      <c r="QBJ43" s="308"/>
      <c r="QBK43" s="308"/>
      <c r="QBL43" s="308"/>
      <c r="QBM43" s="308"/>
      <c r="QBN43" s="308"/>
      <c r="QBO43" s="308"/>
      <c r="QBP43" s="308"/>
      <c r="QBQ43" s="308"/>
      <c r="QBR43" s="308"/>
      <c r="QBS43" s="308"/>
      <c r="QBT43" s="308"/>
      <c r="QBU43" s="308"/>
      <c r="QBV43" s="308"/>
      <c r="QBW43" s="308"/>
      <c r="QBX43" s="308"/>
      <c r="QBY43" s="308"/>
      <c r="QBZ43" s="308"/>
      <c r="QCA43" s="308"/>
      <c r="QCB43" s="308"/>
      <c r="QCC43" s="308"/>
      <c r="QCD43" s="308"/>
      <c r="QCE43" s="308"/>
      <c r="QCF43" s="308"/>
      <c r="QCG43" s="308"/>
      <c r="QCH43" s="308"/>
      <c r="QCI43" s="308"/>
      <c r="QCJ43" s="308"/>
      <c r="QCK43" s="308"/>
      <c r="QCL43" s="308"/>
      <c r="QCM43" s="308"/>
      <c r="QCN43" s="308"/>
      <c r="QCO43" s="308"/>
      <c r="QCP43" s="308"/>
      <c r="QCQ43" s="308"/>
      <c r="QCR43" s="308"/>
      <c r="QCS43" s="308"/>
      <c r="QCT43" s="308"/>
      <c r="QCU43" s="308"/>
      <c r="QCV43" s="308"/>
      <c r="QCW43" s="308"/>
      <c r="QCX43" s="308"/>
      <c r="QCY43" s="308"/>
      <c r="QCZ43" s="308"/>
      <c r="QDA43" s="308"/>
      <c r="QDB43" s="308"/>
      <c r="QDC43" s="308"/>
      <c r="QDD43" s="308"/>
      <c r="QDE43" s="308"/>
      <c r="QDF43" s="308"/>
      <c r="QDG43" s="308"/>
      <c r="QDH43" s="308"/>
      <c r="QDI43" s="308"/>
      <c r="QDJ43" s="308"/>
      <c r="QDK43" s="308"/>
      <c r="QDL43" s="308"/>
      <c r="QDM43" s="308"/>
      <c r="QDN43" s="308"/>
      <c r="QDO43" s="308"/>
      <c r="QDP43" s="308"/>
      <c r="QDQ43" s="308"/>
      <c r="QDR43" s="308"/>
      <c r="QDS43" s="308"/>
      <c r="QDT43" s="308"/>
      <c r="QDU43" s="308"/>
      <c r="QDV43" s="308"/>
      <c r="QDW43" s="308"/>
      <c r="QDX43" s="308"/>
      <c r="QDY43" s="308"/>
      <c r="QDZ43" s="308"/>
      <c r="QEA43" s="308"/>
      <c r="QEB43" s="308"/>
      <c r="QEC43" s="308"/>
      <c r="QED43" s="308"/>
      <c r="QEE43" s="308"/>
      <c r="QEF43" s="308"/>
      <c r="QEG43" s="308"/>
      <c r="QEH43" s="308"/>
      <c r="QEI43" s="308"/>
      <c r="QEJ43" s="308"/>
      <c r="QEK43" s="308"/>
      <c r="QEL43" s="308"/>
      <c r="QEM43" s="308"/>
      <c r="QEN43" s="308"/>
      <c r="QEO43" s="308"/>
      <c r="QEP43" s="308"/>
      <c r="QEQ43" s="308"/>
      <c r="QER43" s="308"/>
      <c r="QES43" s="308"/>
      <c r="QET43" s="308"/>
      <c r="QEU43" s="308"/>
      <c r="QEV43" s="308"/>
      <c r="QEW43" s="308"/>
      <c r="QEX43" s="308"/>
      <c r="QEY43" s="308"/>
      <c r="QEZ43" s="308"/>
      <c r="QFA43" s="308"/>
      <c r="QFB43" s="308"/>
      <c r="QFC43" s="308"/>
      <c r="QFD43" s="308"/>
      <c r="QFE43" s="308"/>
      <c r="QFF43" s="308"/>
      <c r="QFG43" s="308"/>
      <c r="QFH43" s="308"/>
      <c r="QFI43" s="308"/>
      <c r="QFJ43" s="308"/>
      <c r="QFK43" s="308"/>
      <c r="QFL43" s="308"/>
      <c r="QFM43" s="308"/>
      <c r="QFN43" s="308"/>
      <c r="QFO43" s="308"/>
      <c r="QFP43" s="308"/>
      <c r="QFQ43" s="308"/>
      <c r="QFR43" s="308"/>
      <c r="QFS43" s="308"/>
      <c r="QFT43" s="308"/>
      <c r="QFU43" s="308"/>
      <c r="QFV43" s="308"/>
      <c r="QFW43" s="308"/>
      <c r="QFX43" s="308"/>
      <c r="QFY43" s="308"/>
      <c r="QFZ43" s="308"/>
      <c r="QGA43" s="308"/>
      <c r="QGB43" s="308"/>
      <c r="QGC43" s="308"/>
      <c r="QGD43" s="308"/>
      <c r="QGE43" s="308"/>
      <c r="QGF43" s="308"/>
      <c r="QGG43" s="308"/>
      <c r="QGH43" s="308"/>
      <c r="QGI43" s="308"/>
      <c r="QGJ43" s="308"/>
      <c r="QGK43" s="308"/>
      <c r="QGL43" s="308"/>
      <c r="QGM43" s="308"/>
      <c r="QGN43" s="308"/>
      <c r="QGO43" s="308"/>
      <c r="QGP43" s="308"/>
      <c r="QGQ43" s="308"/>
      <c r="QGR43" s="308"/>
      <c r="QGS43" s="308"/>
      <c r="QGT43" s="308"/>
      <c r="QGU43" s="308"/>
      <c r="QGV43" s="308"/>
      <c r="QGW43" s="308"/>
      <c r="QGX43" s="308"/>
      <c r="QGY43" s="308"/>
      <c r="QGZ43" s="308"/>
      <c r="QHA43" s="308"/>
      <c r="QHB43" s="308"/>
      <c r="QHC43" s="308"/>
      <c r="QHD43" s="308"/>
      <c r="QHE43" s="308"/>
      <c r="QHF43" s="308"/>
      <c r="QHG43" s="308"/>
      <c r="QHH43" s="308"/>
      <c r="QHI43" s="308"/>
      <c r="QHJ43" s="308"/>
      <c r="QHK43" s="308"/>
      <c r="QHL43" s="308"/>
      <c r="QHM43" s="308"/>
      <c r="QHN43" s="308"/>
      <c r="QHO43" s="308"/>
      <c r="QHP43" s="308"/>
      <c r="QHQ43" s="308"/>
      <c r="QHR43" s="308"/>
      <c r="QHS43" s="308"/>
      <c r="QHT43" s="308"/>
      <c r="QHU43" s="308"/>
      <c r="QHV43" s="308"/>
      <c r="QHW43" s="308"/>
      <c r="QHX43" s="308"/>
      <c r="QHY43" s="308"/>
      <c r="QHZ43" s="308"/>
      <c r="QIA43" s="308"/>
      <c r="QIB43" s="308"/>
      <c r="QIC43" s="308"/>
      <c r="QID43" s="308"/>
      <c r="QIE43" s="308"/>
      <c r="QIF43" s="308"/>
      <c r="QIG43" s="308"/>
      <c r="QIH43" s="308"/>
      <c r="QII43" s="308"/>
      <c r="QIJ43" s="308"/>
      <c r="QIK43" s="308"/>
      <c r="QIL43" s="308"/>
      <c r="QIM43" s="308"/>
      <c r="QIN43" s="308"/>
      <c r="QIO43" s="308"/>
      <c r="QIP43" s="308"/>
      <c r="QIQ43" s="308"/>
      <c r="QIR43" s="308"/>
      <c r="QIS43" s="308"/>
      <c r="QIT43" s="308"/>
      <c r="QIU43" s="308"/>
      <c r="QIV43" s="308"/>
      <c r="QIW43" s="308"/>
      <c r="QIX43" s="308"/>
      <c r="QIY43" s="308"/>
      <c r="QIZ43" s="308"/>
      <c r="QJA43" s="308"/>
      <c r="QJB43" s="308"/>
      <c r="QJC43" s="308"/>
      <c r="QJD43" s="308"/>
      <c r="QJE43" s="308"/>
      <c r="QJF43" s="308"/>
      <c r="QJG43" s="308"/>
      <c r="QJH43" s="308"/>
      <c r="QJI43" s="308"/>
      <c r="QJJ43" s="308"/>
      <c r="QJK43" s="308"/>
      <c r="QJL43" s="308"/>
      <c r="QJM43" s="308"/>
      <c r="QJN43" s="308"/>
      <c r="QJO43" s="308"/>
      <c r="QJP43" s="308"/>
      <c r="QJQ43" s="308"/>
      <c r="QJR43" s="308"/>
      <c r="QJS43" s="308"/>
      <c r="QJT43" s="308"/>
      <c r="QJU43" s="308"/>
      <c r="QJV43" s="308"/>
      <c r="QJW43" s="308"/>
      <c r="QJX43" s="308"/>
      <c r="QJY43" s="308"/>
      <c r="QJZ43" s="308"/>
      <c r="QKA43" s="308"/>
      <c r="QKB43" s="308"/>
      <c r="QKC43" s="308"/>
      <c r="QKD43" s="308"/>
      <c r="QKE43" s="308"/>
      <c r="QKF43" s="308"/>
      <c r="QKG43" s="308"/>
      <c r="QKH43" s="308"/>
      <c r="QKI43" s="308"/>
      <c r="QKJ43" s="308"/>
      <c r="QKK43" s="308"/>
      <c r="QKL43" s="308"/>
      <c r="QKM43" s="308"/>
      <c r="QKN43" s="308"/>
      <c r="QKO43" s="308"/>
      <c r="QKP43" s="308"/>
      <c r="QKQ43" s="308"/>
      <c r="QKR43" s="308"/>
      <c r="QKS43" s="308"/>
      <c r="QKT43" s="308"/>
      <c r="QKU43" s="308"/>
      <c r="QKV43" s="308"/>
      <c r="QKW43" s="308"/>
      <c r="QKX43" s="308"/>
      <c r="QKY43" s="308"/>
      <c r="QKZ43" s="308"/>
      <c r="QLA43" s="308"/>
      <c r="QLB43" s="308"/>
      <c r="QLC43" s="308"/>
      <c r="QLD43" s="308"/>
      <c r="QLE43" s="308"/>
      <c r="QLF43" s="308"/>
      <c r="QLG43" s="308"/>
      <c r="QLH43" s="308"/>
      <c r="QLI43" s="308"/>
      <c r="QLJ43" s="308"/>
      <c r="QLK43" s="308"/>
      <c r="QLL43" s="308"/>
      <c r="QLM43" s="308"/>
      <c r="QLN43" s="308"/>
      <c r="QLO43" s="308"/>
      <c r="QLP43" s="308"/>
      <c r="QLQ43" s="308"/>
      <c r="QLR43" s="308"/>
      <c r="QLS43" s="308"/>
      <c r="QLT43" s="308"/>
      <c r="QLU43" s="308"/>
      <c r="QLV43" s="308"/>
      <c r="QLW43" s="308"/>
      <c r="QLX43" s="308"/>
      <c r="QLY43" s="308"/>
      <c r="QLZ43" s="308"/>
      <c r="QMA43" s="308"/>
      <c r="QMB43" s="308"/>
      <c r="QMC43" s="308"/>
      <c r="QMD43" s="308"/>
      <c r="QME43" s="308"/>
      <c r="QMF43" s="308"/>
      <c r="QMG43" s="308"/>
      <c r="QMH43" s="308"/>
      <c r="QMI43" s="308"/>
      <c r="QMJ43" s="308"/>
      <c r="QMK43" s="308"/>
      <c r="QML43" s="308"/>
      <c r="QMM43" s="308"/>
      <c r="QMN43" s="308"/>
      <c r="QMO43" s="308"/>
      <c r="QMP43" s="308"/>
      <c r="QMQ43" s="308"/>
      <c r="QMR43" s="308"/>
      <c r="QMS43" s="308"/>
      <c r="QMT43" s="308"/>
      <c r="QMU43" s="308"/>
      <c r="QMV43" s="308"/>
      <c r="QMW43" s="308"/>
      <c r="QMX43" s="308"/>
      <c r="QMY43" s="308"/>
      <c r="QMZ43" s="308"/>
      <c r="QNA43" s="308"/>
      <c r="QNB43" s="308"/>
      <c r="QNC43" s="308"/>
      <c r="QND43" s="308"/>
      <c r="QNE43" s="308"/>
      <c r="QNF43" s="308"/>
      <c r="QNG43" s="308"/>
      <c r="QNH43" s="308"/>
      <c r="QNI43" s="308"/>
      <c r="QNJ43" s="308"/>
      <c r="QNK43" s="308"/>
      <c r="QNL43" s="308"/>
      <c r="QNM43" s="308"/>
      <c r="QNN43" s="308"/>
      <c r="QNO43" s="308"/>
      <c r="QNP43" s="308"/>
      <c r="QNQ43" s="308"/>
      <c r="QNR43" s="308"/>
      <c r="QNS43" s="308"/>
      <c r="QNT43" s="308"/>
      <c r="QNU43" s="308"/>
      <c r="QNV43" s="308"/>
      <c r="QNW43" s="308"/>
      <c r="QNX43" s="308"/>
      <c r="QNY43" s="308"/>
      <c r="QNZ43" s="308"/>
      <c r="QOA43" s="308"/>
      <c r="QOB43" s="308"/>
      <c r="QOC43" s="308"/>
      <c r="QOD43" s="308"/>
      <c r="QOE43" s="308"/>
      <c r="QOF43" s="308"/>
      <c r="QOG43" s="308"/>
      <c r="QOH43" s="308"/>
      <c r="QOI43" s="308"/>
      <c r="QOJ43" s="308"/>
      <c r="QOK43" s="308"/>
      <c r="QOL43" s="308"/>
      <c r="QOM43" s="308"/>
      <c r="QON43" s="308"/>
      <c r="QOO43" s="308"/>
      <c r="QOP43" s="308"/>
      <c r="QOQ43" s="308"/>
      <c r="QOR43" s="308"/>
      <c r="QOS43" s="308"/>
      <c r="QOT43" s="308"/>
      <c r="QOU43" s="308"/>
      <c r="QOV43" s="308"/>
      <c r="QOW43" s="308"/>
      <c r="QOX43" s="308"/>
      <c r="QOY43" s="308"/>
      <c r="QOZ43" s="308"/>
      <c r="QPA43" s="308"/>
      <c r="QPB43" s="308"/>
      <c r="QPC43" s="308"/>
      <c r="QPD43" s="308"/>
      <c r="QPE43" s="308"/>
      <c r="QPF43" s="308"/>
      <c r="QPG43" s="308"/>
      <c r="QPH43" s="308"/>
      <c r="QPI43" s="308"/>
      <c r="QPJ43" s="308"/>
      <c r="QPK43" s="308"/>
      <c r="QPL43" s="308"/>
      <c r="QPM43" s="308"/>
      <c r="QPN43" s="308"/>
      <c r="QPO43" s="308"/>
      <c r="QPP43" s="308"/>
      <c r="QPQ43" s="308"/>
      <c r="QPR43" s="308"/>
      <c r="QPS43" s="308"/>
      <c r="QPT43" s="308"/>
      <c r="QPU43" s="308"/>
      <c r="QPV43" s="308"/>
      <c r="QPW43" s="308"/>
      <c r="QPX43" s="308"/>
      <c r="QPY43" s="308"/>
      <c r="QPZ43" s="308"/>
      <c r="QQA43" s="308"/>
      <c r="QQB43" s="308"/>
      <c r="QQC43" s="308"/>
      <c r="QQD43" s="308"/>
      <c r="QQE43" s="308"/>
      <c r="QQF43" s="308"/>
      <c r="QQG43" s="308"/>
      <c r="QQH43" s="308"/>
      <c r="QQI43" s="308"/>
      <c r="QQJ43" s="308"/>
      <c r="QQK43" s="308"/>
      <c r="QQL43" s="308"/>
      <c r="QQM43" s="308"/>
      <c r="QQN43" s="308"/>
      <c r="QQO43" s="308"/>
      <c r="QQP43" s="308"/>
      <c r="QQQ43" s="308"/>
      <c r="QQR43" s="308"/>
      <c r="QQS43" s="308"/>
      <c r="QQT43" s="308"/>
      <c r="QQU43" s="308"/>
      <c r="QQV43" s="308"/>
      <c r="QQW43" s="308"/>
      <c r="QQX43" s="308"/>
      <c r="QQY43" s="308"/>
      <c r="QQZ43" s="308"/>
      <c r="QRA43" s="308"/>
      <c r="QRB43" s="308"/>
      <c r="QRC43" s="308"/>
      <c r="QRD43" s="308"/>
      <c r="QRE43" s="308"/>
      <c r="QRF43" s="308"/>
      <c r="QRG43" s="308"/>
      <c r="QRH43" s="308"/>
      <c r="QRI43" s="308"/>
      <c r="QRJ43" s="308"/>
      <c r="QRK43" s="308"/>
      <c r="QRL43" s="308"/>
      <c r="QRM43" s="308"/>
      <c r="QRN43" s="308"/>
      <c r="QRO43" s="308"/>
      <c r="QRP43" s="308"/>
      <c r="QRQ43" s="308"/>
      <c r="QRR43" s="308"/>
      <c r="QRS43" s="308"/>
      <c r="QRT43" s="308"/>
      <c r="QRU43" s="308"/>
      <c r="QRV43" s="308"/>
      <c r="QRW43" s="308"/>
      <c r="QRX43" s="308"/>
      <c r="QRY43" s="308"/>
      <c r="QRZ43" s="308"/>
      <c r="QSA43" s="308"/>
      <c r="QSB43" s="308"/>
      <c r="QSC43" s="308"/>
      <c r="QSD43" s="308"/>
      <c r="QSE43" s="308"/>
      <c r="QSF43" s="308"/>
      <c r="QSG43" s="308"/>
      <c r="QSH43" s="308"/>
      <c r="QSI43" s="308"/>
      <c r="QSJ43" s="308"/>
      <c r="QSK43" s="308"/>
      <c r="QSL43" s="308"/>
      <c r="QSM43" s="308"/>
      <c r="QSN43" s="308"/>
      <c r="QSO43" s="308"/>
      <c r="QSP43" s="308"/>
      <c r="QSQ43" s="308"/>
      <c r="QSR43" s="308"/>
      <c r="QSS43" s="308"/>
      <c r="QST43" s="308"/>
      <c r="QSU43" s="308"/>
      <c r="QSV43" s="308"/>
      <c r="QSW43" s="308"/>
      <c r="QSX43" s="308"/>
      <c r="QSY43" s="308"/>
      <c r="QSZ43" s="308"/>
      <c r="QTA43" s="308"/>
      <c r="QTB43" s="308"/>
      <c r="QTC43" s="308"/>
      <c r="QTD43" s="308"/>
      <c r="QTE43" s="308"/>
      <c r="QTF43" s="308"/>
      <c r="QTG43" s="308"/>
      <c r="QTH43" s="308"/>
      <c r="QTI43" s="308"/>
      <c r="QTJ43" s="308"/>
      <c r="QTK43" s="308"/>
      <c r="QTL43" s="308"/>
      <c r="QTM43" s="308"/>
      <c r="QTN43" s="308"/>
      <c r="QTO43" s="308"/>
      <c r="QTP43" s="308"/>
      <c r="QTQ43" s="308"/>
      <c r="QTR43" s="308"/>
      <c r="QTS43" s="308"/>
      <c r="QTT43" s="308"/>
      <c r="QTU43" s="308"/>
      <c r="QTV43" s="308"/>
      <c r="QTW43" s="308"/>
      <c r="QTX43" s="308"/>
      <c r="QTY43" s="308"/>
      <c r="QTZ43" s="308"/>
      <c r="QUA43" s="308"/>
      <c r="QUB43" s="308"/>
      <c r="QUC43" s="308"/>
      <c r="QUD43" s="308"/>
      <c r="QUE43" s="308"/>
      <c r="QUF43" s="308"/>
      <c r="QUG43" s="308"/>
      <c r="QUH43" s="308"/>
      <c r="QUI43" s="308"/>
      <c r="QUJ43" s="308"/>
      <c r="QUK43" s="308"/>
      <c r="QUL43" s="308"/>
      <c r="QUM43" s="308"/>
      <c r="QUN43" s="308"/>
      <c r="QUO43" s="308"/>
      <c r="QUP43" s="308"/>
      <c r="QUQ43" s="308"/>
      <c r="QUR43" s="308"/>
      <c r="QUS43" s="308"/>
      <c r="QUT43" s="308"/>
      <c r="QUU43" s="308"/>
      <c r="QUV43" s="308"/>
      <c r="QUW43" s="308"/>
      <c r="QUX43" s="308"/>
      <c r="QUY43" s="308"/>
      <c r="QUZ43" s="308"/>
      <c r="QVA43" s="308"/>
      <c r="QVB43" s="308"/>
      <c r="QVC43" s="308"/>
      <c r="QVD43" s="308"/>
      <c r="QVE43" s="308"/>
      <c r="QVF43" s="308"/>
      <c r="QVG43" s="308"/>
      <c r="QVH43" s="308"/>
      <c r="QVI43" s="308"/>
      <c r="QVJ43" s="308"/>
      <c r="QVK43" s="308"/>
      <c r="QVL43" s="308"/>
      <c r="QVM43" s="308"/>
      <c r="QVN43" s="308"/>
      <c r="QVO43" s="308"/>
      <c r="QVP43" s="308"/>
      <c r="QVQ43" s="308"/>
      <c r="QVR43" s="308"/>
      <c r="QVS43" s="308"/>
      <c r="QVT43" s="308"/>
      <c r="QVU43" s="308"/>
      <c r="QVV43" s="308"/>
      <c r="QVW43" s="308"/>
      <c r="QVX43" s="308"/>
      <c r="QVY43" s="308"/>
      <c r="QVZ43" s="308"/>
      <c r="QWA43" s="308"/>
      <c r="QWB43" s="308"/>
      <c r="QWC43" s="308"/>
      <c r="QWD43" s="308"/>
      <c r="QWE43" s="308"/>
      <c r="QWF43" s="308"/>
      <c r="QWG43" s="308"/>
      <c r="QWH43" s="308"/>
      <c r="QWI43" s="308"/>
      <c r="QWJ43" s="308"/>
      <c r="QWK43" s="308"/>
      <c r="QWL43" s="308"/>
      <c r="QWM43" s="308"/>
      <c r="QWN43" s="308"/>
      <c r="QWO43" s="308"/>
      <c r="QWP43" s="308"/>
      <c r="QWQ43" s="308"/>
      <c r="QWR43" s="308"/>
      <c r="QWS43" s="308"/>
      <c r="QWT43" s="308"/>
      <c r="QWU43" s="308"/>
      <c r="QWV43" s="308"/>
      <c r="QWW43" s="308"/>
      <c r="QWX43" s="308"/>
      <c r="QWY43" s="308"/>
      <c r="QWZ43" s="308"/>
      <c r="QXA43" s="308"/>
      <c r="QXB43" s="308"/>
      <c r="QXC43" s="308"/>
      <c r="QXD43" s="308"/>
      <c r="QXE43" s="308"/>
      <c r="QXF43" s="308"/>
      <c r="QXG43" s="308"/>
      <c r="QXH43" s="308"/>
      <c r="QXI43" s="308"/>
      <c r="QXJ43" s="308"/>
      <c r="QXK43" s="308"/>
      <c r="QXL43" s="308"/>
      <c r="QXM43" s="308"/>
      <c r="QXN43" s="308"/>
      <c r="QXO43" s="308"/>
      <c r="QXP43" s="308"/>
      <c r="QXQ43" s="308"/>
      <c r="QXR43" s="308"/>
      <c r="QXS43" s="308"/>
      <c r="QXT43" s="308"/>
      <c r="QXU43" s="308"/>
      <c r="QXV43" s="308"/>
      <c r="QXW43" s="308"/>
      <c r="QXX43" s="308"/>
      <c r="QXY43" s="308"/>
      <c r="QXZ43" s="308"/>
      <c r="QYA43" s="308"/>
      <c r="QYB43" s="308"/>
      <c r="QYC43" s="308"/>
      <c r="QYD43" s="308"/>
      <c r="QYE43" s="308"/>
      <c r="QYF43" s="308"/>
      <c r="QYG43" s="308"/>
      <c r="QYH43" s="308"/>
      <c r="QYI43" s="308"/>
      <c r="QYJ43" s="308"/>
      <c r="QYK43" s="308"/>
      <c r="QYL43" s="308"/>
      <c r="QYM43" s="308"/>
      <c r="QYN43" s="308"/>
      <c r="QYO43" s="308"/>
      <c r="QYP43" s="308"/>
      <c r="QYQ43" s="308"/>
      <c r="QYR43" s="308"/>
      <c r="QYS43" s="308"/>
      <c r="QYT43" s="308"/>
      <c r="QYU43" s="308"/>
      <c r="QYV43" s="308"/>
      <c r="QYW43" s="308"/>
      <c r="QYX43" s="308"/>
      <c r="QYY43" s="308"/>
      <c r="QYZ43" s="308"/>
      <c r="QZA43" s="308"/>
      <c r="QZB43" s="308"/>
      <c r="QZC43" s="308"/>
      <c r="QZD43" s="308"/>
      <c r="QZE43" s="308"/>
      <c r="QZF43" s="308"/>
      <c r="QZG43" s="308"/>
      <c r="QZH43" s="308"/>
      <c r="QZI43" s="308"/>
      <c r="QZJ43" s="308"/>
      <c r="QZK43" s="308"/>
      <c r="QZL43" s="308"/>
      <c r="QZM43" s="308"/>
      <c r="QZN43" s="308"/>
      <c r="QZO43" s="308"/>
      <c r="QZP43" s="308"/>
      <c r="QZQ43" s="308"/>
      <c r="QZR43" s="308"/>
      <c r="QZS43" s="308"/>
      <c r="QZT43" s="308"/>
      <c r="QZU43" s="308"/>
      <c r="QZV43" s="308"/>
      <c r="QZW43" s="308"/>
      <c r="QZX43" s="308"/>
      <c r="QZY43" s="308"/>
      <c r="QZZ43" s="308"/>
      <c r="RAA43" s="308"/>
      <c r="RAB43" s="308"/>
      <c r="RAC43" s="308"/>
      <c r="RAD43" s="308"/>
      <c r="RAE43" s="308"/>
      <c r="RAF43" s="308"/>
      <c r="RAG43" s="308"/>
      <c r="RAH43" s="308"/>
      <c r="RAI43" s="308"/>
      <c r="RAJ43" s="308"/>
      <c r="RAK43" s="308"/>
      <c r="RAL43" s="308"/>
      <c r="RAM43" s="308"/>
      <c r="RAN43" s="308"/>
      <c r="RAO43" s="308"/>
      <c r="RAP43" s="308"/>
      <c r="RAQ43" s="308"/>
      <c r="RAR43" s="308"/>
      <c r="RAS43" s="308"/>
      <c r="RAT43" s="308"/>
      <c r="RAU43" s="308"/>
      <c r="RAV43" s="308"/>
      <c r="RAW43" s="308"/>
      <c r="RAX43" s="308"/>
      <c r="RAY43" s="308"/>
      <c r="RAZ43" s="308"/>
      <c r="RBA43" s="308"/>
      <c r="RBB43" s="308"/>
      <c r="RBC43" s="308"/>
      <c r="RBD43" s="308"/>
      <c r="RBE43" s="308"/>
      <c r="RBF43" s="308"/>
      <c r="RBG43" s="308"/>
      <c r="RBH43" s="308"/>
      <c r="RBI43" s="308"/>
      <c r="RBJ43" s="308"/>
      <c r="RBK43" s="308"/>
      <c r="RBL43" s="308"/>
      <c r="RBM43" s="308"/>
      <c r="RBN43" s="308"/>
      <c r="RBO43" s="308"/>
      <c r="RBP43" s="308"/>
      <c r="RBQ43" s="308"/>
      <c r="RBR43" s="308"/>
      <c r="RBS43" s="308"/>
      <c r="RBT43" s="308"/>
      <c r="RBU43" s="308"/>
      <c r="RBV43" s="308"/>
      <c r="RBW43" s="308"/>
      <c r="RBX43" s="308"/>
      <c r="RBY43" s="308"/>
      <c r="RBZ43" s="308"/>
      <c r="RCA43" s="308"/>
      <c r="RCB43" s="308"/>
      <c r="RCC43" s="308"/>
      <c r="RCD43" s="308"/>
      <c r="RCE43" s="308"/>
      <c r="RCF43" s="308"/>
      <c r="RCG43" s="308"/>
      <c r="RCH43" s="308"/>
      <c r="RCI43" s="308"/>
      <c r="RCJ43" s="308"/>
      <c r="RCK43" s="308"/>
      <c r="RCL43" s="308"/>
      <c r="RCM43" s="308"/>
      <c r="RCN43" s="308"/>
      <c r="RCO43" s="308"/>
      <c r="RCP43" s="308"/>
      <c r="RCQ43" s="308"/>
      <c r="RCR43" s="308"/>
      <c r="RCS43" s="308"/>
      <c r="RCT43" s="308"/>
      <c r="RCU43" s="308"/>
      <c r="RCV43" s="308"/>
      <c r="RCW43" s="308"/>
      <c r="RCX43" s="308"/>
      <c r="RCY43" s="308"/>
      <c r="RCZ43" s="308"/>
      <c r="RDA43" s="308"/>
      <c r="RDB43" s="308"/>
      <c r="RDC43" s="308"/>
      <c r="RDD43" s="308"/>
      <c r="RDE43" s="308"/>
      <c r="RDF43" s="308"/>
      <c r="RDG43" s="308"/>
      <c r="RDH43" s="308"/>
      <c r="RDI43" s="308"/>
      <c r="RDJ43" s="308"/>
      <c r="RDK43" s="308"/>
      <c r="RDL43" s="308"/>
      <c r="RDM43" s="308"/>
      <c r="RDN43" s="308"/>
      <c r="RDO43" s="308"/>
      <c r="RDP43" s="308"/>
      <c r="RDQ43" s="308"/>
      <c r="RDR43" s="308"/>
      <c r="RDS43" s="308"/>
      <c r="RDT43" s="308"/>
      <c r="RDU43" s="308"/>
      <c r="RDV43" s="308"/>
      <c r="RDW43" s="308"/>
      <c r="RDX43" s="308"/>
      <c r="RDY43" s="308"/>
      <c r="RDZ43" s="308"/>
      <c r="REA43" s="308"/>
      <c r="REB43" s="308"/>
      <c r="REC43" s="308"/>
      <c r="RED43" s="308"/>
      <c r="REE43" s="308"/>
      <c r="REF43" s="308"/>
      <c r="REG43" s="308"/>
      <c r="REH43" s="308"/>
      <c r="REI43" s="308"/>
      <c r="REJ43" s="308"/>
      <c r="REK43" s="308"/>
      <c r="REL43" s="308"/>
      <c r="REM43" s="308"/>
      <c r="REN43" s="308"/>
      <c r="REO43" s="308"/>
      <c r="REP43" s="308"/>
      <c r="REQ43" s="308"/>
      <c r="RER43" s="308"/>
      <c r="RES43" s="308"/>
      <c r="RET43" s="308"/>
      <c r="REU43" s="308"/>
      <c r="REV43" s="308"/>
      <c r="REW43" s="308"/>
      <c r="REX43" s="308"/>
      <c r="REY43" s="308"/>
      <c r="REZ43" s="308"/>
      <c r="RFA43" s="308"/>
      <c r="RFB43" s="308"/>
      <c r="RFC43" s="308"/>
      <c r="RFD43" s="308"/>
      <c r="RFE43" s="308"/>
      <c r="RFF43" s="308"/>
      <c r="RFG43" s="308"/>
      <c r="RFH43" s="308"/>
      <c r="RFI43" s="308"/>
      <c r="RFJ43" s="308"/>
      <c r="RFK43" s="308"/>
      <c r="RFL43" s="308"/>
      <c r="RFM43" s="308"/>
      <c r="RFN43" s="308"/>
      <c r="RFO43" s="308"/>
      <c r="RFP43" s="308"/>
      <c r="RFQ43" s="308"/>
      <c r="RFR43" s="308"/>
      <c r="RFS43" s="308"/>
      <c r="RFT43" s="308"/>
      <c r="RFU43" s="308"/>
      <c r="RFV43" s="308"/>
      <c r="RFW43" s="308"/>
      <c r="RFX43" s="308"/>
      <c r="RFY43" s="308"/>
      <c r="RFZ43" s="308"/>
      <c r="RGA43" s="308"/>
      <c r="RGB43" s="308"/>
      <c r="RGC43" s="308"/>
      <c r="RGD43" s="308"/>
      <c r="RGE43" s="308"/>
      <c r="RGF43" s="308"/>
      <c r="RGG43" s="308"/>
      <c r="RGH43" s="308"/>
      <c r="RGI43" s="308"/>
      <c r="RGJ43" s="308"/>
      <c r="RGK43" s="308"/>
      <c r="RGL43" s="308"/>
      <c r="RGM43" s="308"/>
      <c r="RGN43" s="308"/>
      <c r="RGO43" s="308"/>
      <c r="RGP43" s="308"/>
      <c r="RGQ43" s="308"/>
      <c r="RGR43" s="308"/>
      <c r="RGS43" s="308"/>
      <c r="RGT43" s="308"/>
      <c r="RGU43" s="308"/>
      <c r="RGV43" s="308"/>
      <c r="RGW43" s="308"/>
      <c r="RGX43" s="308"/>
      <c r="RGY43" s="308"/>
      <c r="RGZ43" s="308"/>
      <c r="RHA43" s="308"/>
      <c r="RHB43" s="308"/>
      <c r="RHC43" s="308"/>
      <c r="RHD43" s="308"/>
      <c r="RHE43" s="308"/>
      <c r="RHF43" s="308"/>
      <c r="RHG43" s="308"/>
      <c r="RHH43" s="308"/>
      <c r="RHI43" s="308"/>
      <c r="RHJ43" s="308"/>
      <c r="RHK43" s="308"/>
      <c r="RHL43" s="308"/>
      <c r="RHM43" s="308"/>
      <c r="RHN43" s="308"/>
      <c r="RHO43" s="308"/>
      <c r="RHP43" s="308"/>
      <c r="RHQ43" s="308"/>
      <c r="RHR43" s="308"/>
      <c r="RHS43" s="308"/>
      <c r="RHT43" s="308"/>
      <c r="RHU43" s="308"/>
      <c r="RHV43" s="308"/>
      <c r="RHW43" s="308"/>
      <c r="RHX43" s="308"/>
      <c r="RHY43" s="308"/>
      <c r="RHZ43" s="308"/>
      <c r="RIA43" s="308"/>
      <c r="RIB43" s="308"/>
      <c r="RIC43" s="308"/>
      <c r="RID43" s="308"/>
      <c r="RIE43" s="308"/>
      <c r="RIF43" s="308"/>
      <c r="RIG43" s="308"/>
      <c r="RIH43" s="308"/>
      <c r="RII43" s="308"/>
      <c r="RIJ43" s="308"/>
      <c r="RIK43" s="308"/>
      <c r="RIL43" s="308"/>
      <c r="RIM43" s="308"/>
      <c r="RIN43" s="308"/>
      <c r="RIO43" s="308"/>
      <c r="RIP43" s="308"/>
      <c r="RIQ43" s="308"/>
      <c r="RIR43" s="308"/>
      <c r="RIS43" s="308"/>
      <c r="RIT43" s="308"/>
      <c r="RIU43" s="308"/>
      <c r="RIV43" s="308"/>
      <c r="RIW43" s="308"/>
      <c r="RIX43" s="308"/>
      <c r="RIY43" s="308"/>
      <c r="RIZ43" s="308"/>
      <c r="RJA43" s="308"/>
      <c r="RJB43" s="308"/>
      <c r="RJC43" s="308"/>
      <c r="RJD43" s="308"/>
      <c r="RJE43" s="308"/>
      <c r="RJF43" s="308"/>
      <c r="RJG43" s="308"/>
      <c r="RJH43" s="308"/>
      <c r="RJI43" s="308"/>
      <c r="RJJ43" s="308"/>
      <c r="RJK43" s="308"/>
      <c r="RJL43" s="308"/>
      <c r="RJM43" s="308"/>
      <c r="RJN43" s="308"/>
      <c r="RJO43" s="308"/>
      <c r="RJP43" s="308"/>
      <c r="RJQ43" s="308"/>
      <c r="RJR43" s="308"/>
      <c r="RJS43" s="308"/>
      <c r="RJT43" s="308"/>
      <c r="RJU43" s="308"/>
      <c r="RJV43" s="308"/>
      <c r="RJW43" s="308"/>
      <c r="RJX43" s="308"/>
      <c r="RJY43" s="308"/>
      <c r="RJZ43" s="308"/>
      <c r="RKA43" s="308"/>
      <c r="RKB43" s="308"/>
      <c r="RKC43" s="308"/>
      <c r="RKD43" s="308"/>
      <c r="RKE43" s="308"/>
      <c r="RKF43" s="308"/>
      <c r="RKG43" s="308"/>
      <c r="RKH43" s="308"/>
      <c r="RKI43" s="308"/>
      <c r="RKJ43" s="308"/>
      <c r="RKK43" s="308"/>
      <c r="RKL43" s="308"/>
      <c r="RKM43" s="308"/>
      <c r="RKN43" s="308"/>
      <c r="RKO43" s="308"/>
      <c r="RKP43" s="308"/>
      <c r="RKQ43" s="308"/>
      <c r="RKR43" s="308"/>
      <c r="RKS43" s="308"/>
      <c r="RKT43" s="308"/>
      <c r="RKU43" s="308"/>
      <c r="RKV43" s="308"/>
      <c r="RKW43" s="308"/>
      <c r="RKX43" s="308"/>
      <c r="RKY43" s="308"/>
      <c r="RKZ43" s="308"/>
      <c r="RLA43" s="308"/>
      <c r="RLB43" s="308"/>
      <c r="RLC43" s="308"/>
      <c r="RLD43" s="308"/>
      <c r="RLE43" s="308"/>
      <c r="RLF43" s="308"/>
      <c r="RLG43" s="308"/>
      <c r="RLH43" s="308"/>
      <c r="RLI43" s="308"/>
      <c r="RLJ43" s="308"/>
      <c r="RLK43" s="308"/>
      <c r="RLL43" s="308"/>
      <c r="RLM43" s="308"/>
      <c r="RLN43" s="308"/>
      <c r="RLO43" s="308"/>
      <c r="RLP43" s="308"/>
      <c r="RLQ43" s="308"/>
      <c r="RLR43" s="308"/>
      <c r="RLS43" s="308"/>
      <c r="RLT43" s="308"/>
      <c r="RLU43" s="308"/>
      <c r="RLV43" s="308"/>
      <c r="RLW43" s="308"/>
      <c r="RLX43" s="308"/>
      <c r="RLY43" s="308"/>
      <c r="RLZ43" s="308"/>
      <c r="RMA43" s="308"/>
      <c r="RMB43" s="308"/>
      <c r="RMC43" s="308"/>
      <c r="RMD43" s="308"/>
      <c r="RME43" s="308"/>
      <c r="RMF43" s="308"/>
      <c r="RMG43" s="308"/>
      <c r="RMH43" s="308"/>
      <c r="RMI43" s="308"/>
      <c r="RMJ43" s="308"/>
      <c r="RMK43" s="308"/>
      <c r="RML43" s="308"/>
      <c r="RMM43" s="308"/>
      <c r="RMN43" s="308"/>
      <c r="RMO43" s="308"/>
      <c r="RMP43" s="308"/>
      <c r="RMQ43" s="308"/>
      <c r="RMR43" s="308"/>
      <c r="RMS43" s="308"/>
      <c r="RMT43" s="308"/>
      <c r="RMU43" s="308"/>
      <c r="RMV43" s="308"/>
      <c r="RMW43" s="308"/>
      <c r="RMX43" s="308"/>
      <c r="RMY43" s="308"/>
      <c r="RMZ43" s="308"/>
      <c r="RNA43" s="308"/>
      <c r="RNB43" s="308"/>
      <c r="RNC43" s="308"/>
      <c r="RND43" s="308"/>
      <c r="RNE43" s="308"/>
      <c r="RNF43" s="308"/>
      <c r="RNG43" s="308"/>
      <c r="RNH43" s="308"/>
      <c r="RNI43" s="308"/>
      <c r="RNJ43" s="308"/>
      <c r="RNK43" s="308"/>
      <c r="RNL43" s="308"/>
      <c r="RNM43" s="308"/>
      <c r="RNN43" s="308"/>
      <c r="RNO43" s="308"/>
      <c r="RNP43" s="308"/>
      <c r="RNQ43" s="308"/>
      <c r="RNR43" s="308"/>
      <c r="RNS43" s="308"/>
      <c r="RNT43" s="308"/>
      <c r="RNU43" s="308"/>
      <c r="RNV43" s="308"/>
      <c r="RNW43" s="308"/>
      <c r="RNX43" s="308"/>
      <c r="RNY43" s="308"/>
      <c r="RNZ43" s="308"/>
      <c r="ROA43" s="308"/>
      <c r="ROB43" s="308"/>
      <c r="ROC43" s="308"/>
      <c r="ROD43" s="308"/>
      <c r="ROE43" s="308"/>
      <c r="ROF43" s="308"/>
      <c r="ROG43" s="308"/>
      <c r="ROH43" s="308"/>
      <c r="ROI43" s="308"/>
      <c r="ROJ43" s="308"/>
      <c r="ROK43" s="308"/>
      <c r="ROL43" s="308"/>
      <c r="ROM43" s="308"/>
      <c r="RON43" s="308"/>
      <c r="ROO43" s="308"/>
      <c r="ROP43" s="308"/>
      <c r="ROQ43" s="308"/>
      <c r="ROR43" s="308"/>
      <c r="ROS43" s="308"/>
      <c r="ROT43" s="308"/>
      <c r="ROU43" s="308"/>
      <c r="ROV43" s="308"/>
      <c r="ROW43" s="308"/>
      <c r="ROX43" s="308"/>
      <c r="ROY43" s="308"/>
      <c r="ROZ43" s="308"/>
      <c r="RPA43" s="308"/>
      <c r="RPB43" s="308"/>
      <c r="RPC43" s="308"/>
      <c r="RPD43" s="308"/>
      <c r="RPE43" s="308"/>
      <c r="RPF43" s="308"/>
      <c r="RPG43" s="308"/>
      <c r="RPH43" s="308"/>
      <c r="RPI43" s="308"/>
      <c r="RPJ43" s="308"/>
      <c r="RPK43" s="308"/>
      <c r="RPL43" s="308"/>
      <c r="RPM43" s="308"/>
      <c r="RPN43" s="308"/>
      <c r="RPO43" s="308"/>
      <c r="RPP43" s="308"/>
      <c r="RPQ43" s="308"/>
      <c r="RPR43" s="308"/>
      <c r="RPS43" s="308"/>
      <c r="RPT43" s="308"/>
      <c r="RPU43" s="308"/>
      <c r="RPV43" s="308"/>
      <c r="RPW43" s="308"/>
      <c r="RPX43" s="308"/>
      <c r="RPY43" s="308"/>
      <c r="RPZ43" s="308"/>
      <c r="RQA43" s="308"/>
      <c r="RQB43" s="308"/>
      <c r="RQC43" s="308"/>
      <c r="RQD43" s="308"/>
      <c r="RQE43" s="308"/>
      <c r="RQF43" s="308"/>
      <c r="RQG43" s="308"/>
      <c r="RQH43" s="308"/>
      <c r="RQI43" s="308"/>
      <c r="RQJ43" s="308"/>
      <c r="RQK43" s="308"/>
      <c r="RQL43" s="308"/>
      <c r="RQM43" s="308"/>
      <c r="RQN43" s="308"/>
      <c r="RQO43" s="308"/>
      <c r="RQP43" s="308"/>
      <c r="RQQ43" s="308"/>
      <c r="RQR43" s="308"/>
      <c r="RQS43" s="308"/>
      <c r="RQT43" s="308"/>
      <c r="RQU43" s="308"/>
      <c r="RQV43" s="308"/>
      <c r="RQW43" s="308"/>
      <c r="RQX43" s="308"/>
      <c r="RQY43" s="308"/>
      <c r="RQZ43" s="308"/>
      <c r="RRA43" s="308"/>
      <c r="RRB43" s="308"/>
      <c r="RRC43" s="308"/>
      <c r="RRD43" s="308"/>
      <c r="RRE43" s="308"/>
      <c r="RRF43" s="308"/>
      <c r="RRG43" s="308"/>
      <c r="RRH43" s="308"/>
      <c r="RRI43" s="308"/>
      <c r="RRJ43" s="308"/>
      <c r="RRK43" s="308"/>
      <c r="RRL43" s="308"/>
      <c r="RRM43" s="308"/>
      <c r="RRN43" s="308"/>
      <c r="RRO43" s="308"/>
      <c r="RRP43" s="308"/>
      <c r="RRQ43" s="308"/>
      <c r="RRR43" s="308"/>
      <c r="RRS43" s="308"/>
      <c r="RRT43" s="308"/>
      <c r="RRU43" s="308"/>
      <c r="RRV43" s="308"/>
      <c r="RRW43" s="308"/>
      <c r="RRX43" s="308"/>
      <c r="RRY43" s="308"/>
      <c r="RRZ43" s="308"/>
      <c r="RSA43" s="308"/>
      <c r="RSB43" s="308"/>
      <c r="RSC43" s="308"/>
      <c r="RSD43" s="308"/>
      <c r="RSE43" s="308"/>
      <c r="RSF43" s="308"/>
      <c r="RSG43" s="308"/>
      <c r="RSH43" s="308"/>
      <c r="RSI43" s="308"/>
      <c r="RSJ43" s="308"/>
      <c r="RSK43" s="308"/>
      <c r="RSL43" s="308"/>
      <c r="RSM43" s="308"/>
      <c r="RSN43" s="308"/>
      <c r="RSO43" s="308"/>
      <c r="RSP43" s="308"/>
      <c r="RSQ43" s="308"/>
      <c r="RSR43" s="308"/>
      <c r="RSS43" s="308"/>
      <c r="RST43" s="308"/>
      <c r="RSU43" s="308"/>
      <c r="RSV43" s="308"/>
      <c r="RSW43" s="308"/>
      <c r="RSX43" s="308"/>
      <c r="RSY43" s="308"/>
      <c r="RSZ43" s="308"/>
      <c r="RTA43" s="308"/>
      <c r="RTB43" s="308"/>
      <c r="RTC43" s="308"/>
      <c r="RTD43" s="308"/>
      <c r="RTE43" s="308"/>
      <c r="RTF43" s="308"/>
      <c r="RTG43" s="308"/>
      <c r="RTH43" s="308"/>
      <c r="RTI43" s="308"/>
      <c r="RTJ43" s="308"/>
      <c r="RTK43" s="308"/>
      <c r="RTL43" s="308"/>
      <c r="RTM43" s="308"/>
      <c r="RTN43" s="308"/>
      <c r="RTO43" s="308"/>
      <c r="RTP43" s="308"/>
      <c r="RTQ43" s="308"/>
      <c r="RTR43" s="308"/>
      <c r="RTS43" s="308"/>
      <c r="RTT43" s="308"/>
      <c r="RTU43" s="308"/>
      <c r="RTV43" s="308"/>
      <c r="RTW43" s="308"/>
      <c r="RTX43" s="308"/>
      <c r="RTY43" s="308"/>
      <c r="RTZ43" s="308"/>
      <c r="RUA43" s="308"/>
      <c r="RUB43" s="308"/>
      <c r="RUC43" s="308"/>
      <c r="RUD43" s="308"/>
      <c r="RUE43" s="308"/>
      <c r="RUF43" s="308"/>
      <c r="RUG43" s="308"/>
      <c r="RUH43" s="308"/>
      <c r="RUI43" s="308"/>
      <c r="RUJ43" s="308"/>
      <c r="RUK43" s="308"/>
      <c r="RUL43" s="308"/>
      <c r="RUM43" s="308"/>
      <c r="RUN43" s="308"/>
      <c r="RUO43" s="308"/>
      <c r="RUP43" s="308"/>
      <c r="RUQ43" s="308"/>
      <c r="RUR43" s="308"/>
      <c r="RUS43" s="308"/>
      <c r="RUT43" s="308"/>
      <c r="RUU43" s="308"/>
      <c r="RUV43" s="308"/>
      <c r="RUW43" s="308"/>
      <c r="RUX43" s="308"/>
      <c r="RUY43" s="308"/>
      <c r="RUZ43" s="308"/>
      <c r="RVA43" s="308"/>
      <c r="RVB43" s="308"/>
      <c r="RVC43" s="308"/>
      <c r="RVD43" s="308"/>
      <c r="RVE43" s="308"/>
      <c r="RVF43" s="308"/>
      <c r="RVG43" s="308"/>
      <c r="RVH43" s="308"/>
      <c r="RVI43" s="308"/>
      <c r="RVJ43" s="308"/>
      <c r="RVK43" s="308"/>
      <c r="RVL43" s="308"/>
      <c r="RVM43" s="308"/>
      <c r="RVN43" s="308"/>
      <c r="RVO43" s="308"/>
      <c r="RVP43" s="308"/>
      <c r="RVQ43" s="308"/>
      <c r="RVR43" s="308"/>
      <c r="RVS43" s="308"/>
      <c r="RVT43" s="308"/>
      <c r="RVU43" s="308"/>
      <c r="RVV43" s="308"/>
      <c r="RVW43" s="308"/>
      <c r="RVX43" s="308"/>
      <c r="RVY43" s="308"/>
      <c r="RVZ43" s="308"/>
      <c r="RWA43" s="308"/>
      <c r="RWB43" s="308"/>
      <c r="RWC43" s="308"/>
      <c r="RWD43" s="308"/>
      <c r="RWE43" s="308"/>
      <c r="RWF43" s="308"/>
      <c r="RWG43" s="308"/>
      <c r="RWH43" s="308"/>
      <c r="RWI43" s="308"/>
      <c r="RWJ43" s="308"/>
      <c r="RWK43" s="308"/>
      <c r="RWL43" s="308"/>
      <c r="RWM43" s="308"/>
      <c r="RWN43" s="308"/>
      <c r="RWO43" s="308"/>
      <c r="RWP43" s="308"/>
      <c r="RWQ43" s="308"/>
      <c r="RWR43" s="308"/>
      <c r="RWS43" s="308"/>
      <c r="RWT43" s="308"/>
      <c r="RWU43" s="308"/>
      <c r="RWV43" s="308"/>
      <c r="RWW43" s="308"/>
      <c r="RWX43" s="308"/>
      <c r="RWY43" s="308"/>
      <c r="RWZ43" s="308"/>
      <c r="RXA43" s="308"/>
      <c r="RXB43" s="308"/>
      <c r="RXC43" s="308"/>
      <c r="RXD43" s="308"/>
      <c r="RXE43" s="308"/>
      <c r="RXF43" s="308"/>
      <c r="RXG43" s="308"/>
      <c r="RXH43" s="308"/>
      <c r="RXI43" s="308"/>
      <c r="RXJ43" s="308"/>
      <c r="RXK43" s="308"/>
      <c r="RXL43" s="308"/>
      <c r="RXM43" s="308"/>
      <c r="RXN43" s="308"/>
      <c r="RXO43" s="308"/>
      <c r="RXP43" s="308"/>
      <c r="RXQ43" s="308"/>
      <c r="RXR43" s="308"/>
      <c r="RXS43" s="308"/>
      <c r="RXT43" s="308"/>
      <c r="RXU43" s="308"/>
      <c r="RXV43" s="308"/>
      <c r="RXW43" s="308"/>
      <c r="RXX43" s="308"/>
      <c r="RXY43" s="308"/>
      <c r="RXZ43" s="308"/>
      <c r="RYA43" s="308"/>
      <c r="RYB43" s="308"/>
      <c r="RYC43" s="308"/>
      <c r="RYD43" s="308"/>
      <c r="RYE43" s="308"/>
      <c r="RYF43" s="308"/>
      <c r="RYG43" s="308"/>
      <c r="RYH43" s="308"/>
      <c r="RYI43" s="308"/>
      <c r="RYJ43" s="308"/>
      <c r="RYK43" s="308"/>
      <c r="RYL43" s="308"/>
      <c r="RYM43" s="308"/>
      <c r="RYN43" s="308"/>
      <c r="RYO43" s="308"/>
      <c r="RYP43" s="308"/>
      <c r="RYQ43" s="308"/>
      <c r="RYR43" s="308"/>
      <c r="RYS43" s="308"/>
      <c r="RYT43" s="308"/>
      <c r="RYU43" s="308"/>
      <c r="RYV43" s="308"/>
      <c r="RYW43" s="308"/>
      <c r="RYX43" s="308"/>
      <c r="RYY43" s="308"/>
      <c r="RYZ43" s="308"/>
      <c r="RZA43" s="308"/>
      <c r="RZB43" s="308"/>
      <c r="RZC43" s="308"/>
      <c r="RZD43" s="308"/>
      <c r="RZE43" s="308"/>
      <c r="RZF43" s="308"/>
      <c r="RZG43" s="308"/>
      <c r="RZH43" s="308"/>
      <c r="RZI43" s="308"/>
      <c r="RZJ43" s="308"/>
      <c r="RZK43" s="308"/>
      <c r="RZL43" s="308"/>
      <c r="RZM43" s="308"/>
      <c r="RZN43" s="308"/>
      <c r="RZO43" s="308"/>
      <c r="RZP43" s="308"/>
      <c r="RZQ43" s="308"/>
      <c r="RZR43" s="308"/>
      <c r="RZS43" s="308"/>
      <c r="RZT43" s="308"/>
      <c r="RZU43" s="308"/>
      <c r="RZV43" s="308"/>
      <c r="RZW43" s="308"/>
      <c r="RZX43" s="308"/>
      <c r="RZY43" s="308"/>
      <c r="RZZ43" s="308"/>
      <c r="SAA43" s="308"/>
      <c r="SAB43" s="308"/>
      <c r="SAC43" s="308"/>
      <c r="SAD43" s="308"/>
      <c r="SAE43" s="308"/>
      <c r="SAF43" s="308"/>
      <c r="SAG43" s="308"/>
      <c r="SAH43" s="308"/>
      <c r="SAI43" s="308"/>
      <c r="SAJ43" s="308"/>
      <c r="SAK43" s="308"/>
      <c r="SAL43" s="308"/>
      <c r="SAM43" s="308"/>
      <c r="SAN43" s="308"/>
      <c r="SAO43" s="308"/>
      <c r="SAP43" s="308"/>
      <c r="SAQ43" s="308"/>
      <c r="SAR43" s="308"/>
      <c r="SAS43" s="308"/>
      <c r="SAT43" s="308"/>
      <c r="SAU43" s="308"/>
      <c r="SAV43" s="308"/>
      <c r="SAW43" s="308"/>
      <c r="SAX43" s="308"/>
      <c r="SAY43" s="308"/>
      <c r="SAZ43" s="308"/>
      <c r="SBA43" s="308"/>
      <c r="SBB43" s="308"/>
      <c r="SBC43" s="308"/>
      <c r="SBD43" s="308"/>
      <c r="SBE43" s="308"/>
      <c r="SBF43" s="308"/>
      <c r="SBG43" s="308"/>
      <c r="SBH43" s="308"/>
      <c r="SBI43" s="308"/>
      <c r="SBJ43" s="308"/>
      <c r="SBK43" s="308"/>
      <c r="SBL43" s="308"/>
      <c r="SBM43" s="308"/>
      <c r="SBN43" s="308"/>
      <c r="SBO43" s="308"/>
      <c r="SBP43" s="308"/>
      <c r="SBQ43" s="308"/>
      <c r="SBR43" s="308"/>
      <c r="SBS43" s="308"/>
      <c r="SBT43" s="308"/>
      <c r="SBU43" s="308"/>
      <c r="SBV43" s="308"/>
      <c r="SBW43" s="308"/>
      <c r="SBX43" s="308"/>
      <c r="SBY43" s="308"/>
      <c r="SBZ43" s="308"/>
      <c r="SCA43" s="308"/>
      <c r="SCB43" s="308"/>
      <c r="SCC43" s="308"/>
      <c r="SCD43" s="308"/>
      <c r="SCE43" s="308"/>
      <c r="SCF43" s="308"/>
      <c r="SCG43" s="308"/>
      <c r="SCH43" s="308"/>
      <c r="SCI43" s="308"/>
      <c r="SCJ43" s="308"/>
      <c r="SCK43" s="308"/>
      <c r="SCL43" s="308"/>
      <c r="SCM43" s="308"/>
      <c r="SCN43" s="308"/>
      <c r="SCO43" s="308"/>
      <c r="SCP43" s="308"/>
      <c r="SCQ43" s="308"/>
      <c r="SCR43" s="308"/>
      <c r="SCS43" s="308"/>
      <c r="SCT43" s="308"/>
      <c r="SCU43" s="308"/>
      <c r="SCV43" s="308"/>
      <c r="SCW43" s="308"/>
      <c r="SCX43" s="308"/>
      <c r="SCY43" s="308"/>
      <c r="SCZ43" s="308"/>
      <c r="SDA43" s="308"/>
      <c r="SDB43" s="308"/>
      <c r="SDC43" s="308"/>
      <c r="SDD43" s="308"/>
      <c r="SDE43" s="308"/>
      <c r="SDF43" s="308"/>
      <c r="SDG43" s="308"/>
      <c r="SDH43" s="308"/>
      <c r="SDI43" s="308"/>
      <c r="SDJ43" s="308"/>
      <c r="SDK43" s="308"/>
      <c r="SDL43" s="308"/>
      <c r="SDM43" s="308"/>
      <c r="SDN43" s="308"/>
      <c r="SDO43" s="308"/>
      <c r="SDP43" s="308"/>
      <c r="SDQ43" s="308"/>
      <c r="SDR43" s="308"/>
      <c r="SDS43" s="308"/>
      <c r="SDT43" s="308"/>
      <c r="SDU43" s="308"/>
      <c r="SDV43" s="308"/>
      <c r="SDW43" s="308"/>
      <c r="SDX43" s="308"/>
      <c r="SDY43" s="308"/>
      <c r="SDZ43" s="308"/>
      <c r="SEA43" s="308"/>
      <c r="SEB43" s="308"/>
      <c r="SEC43" s="308"/>
      <c r="SED43" s="308"/>
      <c r="SEE43" s="308"/>
      <c r="SEF43" s="308"/>
      <c r="SEG43" s="308"/>
      <c r="SEH43" s="308"/>
      <c r="SEI43" s="308"/>
      <c r="SEJ43" s="308"/>
      <c r="SEK43" s="308"/>
      <c r="SEL43" s="308"/>
      <c r="SEM43" s="308"/>
      <c r="SEN43" s="308"/>
      <c r="SEO43" s="308"/>
      <c r="SEP43" s="308"/>
      <c r="SEQ43" s="308"/>
      <c r="SER43" s="308"/>
      <c r="SES43" s="308"/>
      <c r="SET43" s="308"/>
      <c r="SEU43" s="308"/>
      <c r="SEV43" s="308"/>
      <c r="SEW43" s="308"/>
      <c r="SEX43" s="308"/>
      <c r="SEY43" s="308"/>
      <c r="SEZ43" s="308"/>
      <c r="SFA43" s="308"/>
      <c r="SFB43" s="308"/>
      <c r="SFC43" s="308"/>
      <c r="SFD43" s="308"/>
      <c r="SFE43" s="308"/>
      <c r="SFF43" s="308"/>
      <c r="SFG43" s="308"/>
      <c r="SFH43" s="308"/>
      <c r="SFI43" s="308"/>
      <c r="SFJ43" s="308"/>
      <c r="SFK43" s="308"/>
      <c r="SFL43" s="308"/>
      <c r="SFM43" s="308"/>
      <c r="SFN43" s="308"/>
      <c r="SFO43" s="308"/>
      <c r="SFP43" s="308"/>
      <c r="SFQ43" s="308"/>
      <c r="SFR43" s="308"/>
      <c r="SFS43" s="308"/>
      <c r="SFT43" s="308"/>
      <c r="SFU43" s="308"/>
      <c r="SFV43" s="308"/>
      <c r="SFW43" s="308"/>
      <c r="SFX43" s="308"/>
      <c r="SFY43" s="308"/>
      <c r="SFZ43" s="308"/>
      <c r="SGA43" s="308"/>
      <c r="SGB43" s="308"/>
      <c r="SGC43" s="308"/>
      <c r="SGD43" s="308"/>
      <c r="SGE43" s="308"/>
      <c r="SGF43" s="308"/>
      <c r="SGG43" s="308"/>
      <c r="SGH43" s="308"/>
      <c r="SGI43" s="308"/>
      <c r="SGJ43" s="308"/>
      <c r="SGK43" s="308"/>
      <c r="SGL43" s="308"/>
      <c r="SGM43" s="308"/>
      <c r="SGN43" s="308"/>
      <c r="SGO43" s="308"/>
      <c r="SGP43" s="308"/>
      <c r="SGQ43" s="308"/>
      <c r="SGR43" s="308"/>
      <c r="SGS43" s="308"/>
      <c r="SGT43" s="308"/>
      <c r="SGU43" s="308"/>
      <c r="SGV43" s="308"/>
      <c r="SGW43" s="308"/>
      <c r="SGX43" s="308"/>
      <c r="SGY43" s="308"/>
      <c r="SGZ43" s="308"/>
      <c r="SHA43" s="308"/>
      <c r="SHB43" s="308"/>
      <c r="SHC43" s="308"/>
      <c r="SHD43" s="308"/>
      <c r="SHE43" s="308"/>
      <c r="SHF43" s="308"/>
      <c r="SHG43" s="308"/>
      <c r="SHH43" s="308"/>
      <c r="SHI43" s="308"/>
      <c r="SHJ43" s="308"/>
      <c r="SHK43" s="308"/>
      <c r="SHL43" s="308"/>
      <c r="SHM43" s="308"/>
      <c r="SHN43" s="308"/>
      <c r="SHO43" s="308"/>
      <c r="SHP43" s="308"/>
      <c r="SHQ43" s="308"/>
      <c r="SHR43" s="308"/>
      <c r="SHS43" s="308"/>
      <c r="SHT43" s="308"/>
      <c r="SHU43" s="308"/>
      <c r="SHV43" s="308"/>
      <c r="SHW43" s="308"/>
      <c r="SHX43" s="308"/>
      <c r="SHY43" s="308"/>
      <c r="SHZ43" s="308"/>
      <c r="SIA43" s="308"/>
      <c r="SIB43" s="308"/>
      <c r="SIC43" s="308"/>
      <c r="SID43" s="308"/>
      <c r="SIE43" s="308"/>
      <c r="SIF43" s="308"/>
      <c r="SIG43" s="308"/>
      <c r="SIH43" s="308"/>
      <c r="SII43" s="308"/>
      <c r="SIJ43" s="308"/>
      <c r="SIK43" s="308"/>
      <c r="SIL43" s="308"/>
      <c r="SIM43" s="308"/>
      <c r="SIN43" s="308"/>
      <c r="SIO43" s="308"/>
      <c r="SIP43" s="308"/>
      <c r="SIQ43" s="308"/>
      <c r="SIR43" s="308"/>
      <c r="SIS43" s="308"/>
      <c r="SIT43" s="308"/>
      <c r="SIU43" s="308"/>
      <c r="SIV43" s="308"/>
      <c r="SIW43" s="308"/>
      <c r="SIX43" s="308"/>
      <c r="SIY43" s="308"/>
      <c r="SIZ43" s="308"/>
      <c r="SJA43" s="308"/>
      <c r="SJB43" s="308"/>
      <c r="SJC43" s="308"/>
      <c r="SJD43" s="308"/>
      <c r="SJE43" s="308"/>
      <c r="SJF43" s="308"/>
      <c r="SJG43" s="308"/>
      <c r="SJH43" s="308"/>
      <c r="SJI43" s="308"/>
      <c r="SJJ43" s="308"/>
      <c r="SJK43" s="308"/>
      <c r="SJL43" s="308"/>
      <c r="SJM43" s="308"/>
      <c r="SJN43" s="308"/>
      <c r="SJO43" s="308"/>
      <c r="SJP43" s="308"/>
      <c r="SJQ43" s="308"/>
      <c r="SJR43" s="308"/>
      <c r="SJS43" s="308"/>
      <c r="SJT43" s="308"/>
      <c r="SJU43" s="308"/>
      <c r="SJV43" s="308"/>
      <c r="SJW43" s="308"/>
      <c r="SJX43" s="308"/>
      <c r="SJY43" s="308"/>
      <c r="SJZ43" s="308"/>
      <c r="SKA43" s="308"/>
      <c r="SKB43" s="308"/>
      <c r="SKC43" s="308"/>
      <c r="SKD43" s="308"/>
      <c r="SKE43" s="308"/>
      <c r="SKF43" s="308"/>
      <c r="SKG43" s="308"/>
      <c r="SKH43" s="308"/>
      <c r="SKI43" s="308"/>
      <c r="SKJ43" s="308"/>
      <c r="SKK43" s="308"/>
      <c r="SKL43" s="308"/>
      <c r="SKM43" s="308"/>
      <c r="SKN43" s="308"/>
      <c r="SKO43" s="308"/>
      <c r="SKP43" s="308"/>
      <c r="SKQ43" s="308"/>
      <c r="SKR43" s="308"/>
      <c r="SKS43" s="308"/>
      <c r="SKT43" s="308"/>
      <c r="SKU43" s="308"/>
      <c r="SKV43" s="308"/>
      <c r="SKW43" s="308"/>
      <c r="SKX43" s="308"/>
      <c r="SKY43" s="308"/>
      <c r="SKZ43" s="308"/>
      <c r="SLA43" s="308"/>
      <c r="SLB43" s="308"/>
      <c r="SLC43" s="308"/>
      <c r="SLD43" s="308"/>
      <c r="SLE43" s="308"/>
      <c r="SLF43" s="308"/>
      <c r="SLG43" s="308"/>
      <c r="SLH43" s="308"/>
      <c r="SLI43" s="308"/>
      <c r="SLJ43" s="308"/>
      <c r="SLK43" s="308"/>
      <c r="SLL43" s="308"/>
      <c r="SLM43" s="308"/>
      <c r="SLN43" s="308"/>
      <c r="SLO43" s="308"/>
      <c r="SLP43" s="308"/>
      <c r="SLQ43" s="308"/>
      <c r="SLR43" s="308"/>
      <c r="SLS43" s="308"/>
      <c r="SLT43" s="308"/>
      <c r="SLU43" s="308"/>
      <c r="SLV43" s="308"/>
      <c r="SLW43" s="308"/>
      <c r="SLX43" s="308"/>
      <c r="SLY43" s="308"/>
      <c r="SLZ43" s="308"/>
      <c r="SMA43" s="308"/>
      <c r="SMB43" s="308"/>
      <c r="SMC43" s="308"/>
      <c r="SMD43" s="308"/>
      <c r="SME43" s="308"/>
      <c r="SMF43" s="308"/>
      <c r="SMG43" s="308"/>
      <c r="SMH43" s="308"/>
      <c r="SMI43" s="308"/>
      <c r="SMJ43" s="308"/>
      <c r="SMK43" s="308"/>
      <c r="SML43" s="308"/>
      <c r="SMM43" s="308"/>
      <c r="SMN43" s="308"/>
      <c r="SMO43" s="308"/>
      <c r="SMP43" s="308"/>
      <c r="SMQ43" s="308"/>
      <c r="SMR43" s="308"/>
      <c r="SMS43" s="308"/>
      <c r="SMT43" s="308"/>
      <c r="SMU43" s="308"/>
      <c r="SMV43" s="308"/>
      <c r="SMW43" s="308"/>
      <c r="SMX43" s="308"/>
      <c r="SMY43" s="308"/>
      <c r="SMZ43" s="308"/>
      <c r="SNA43" s="308"/>
      <c r="SNB43" s="308"/>
      <c r="SNC43" s="308"/>
      <c r="SND43" s="308"/>
      <c r="SNE43" s="308"/>
      <c r="SNF43" s="308"/>
      <c r="SNG43" s="308"/>
      <c r="SNH43" s="308"/>
      <c r="SNI43" s="308"/>
      <c r="SNJ43" s="308"/>
      <c r="SNK43" s="308"/>
      <c r="SNL43" s="308"/>
      <c r="SNM43" s="308"/>
      <c r="SNN43" s="308"/>
      <c r="SNO43" s="308"/>
      <c r="SNP43" s="308"/>
      <c r="SNQ43" s="308"/>
      <c r="SNR43" s="308"/>
      <c r="SNS43" s="308"/>
      <c r="SNT43" s="308"/>
      <c r="SNU43" s="308"/>
      <c r="SNV43" s="308"/>
      <c r="SNW43" s="308"/>
      <c r="SNX43" s="308"/>
      <c r="SNY43" s="308"/>
      <c r="SNZ43" s="308"/>
      <c r="SOA43" s="308"/>
      <c r="SOB43" s="308"/>
      <c r="SOC43" s="308"/>
      <c r="SOD43" s="308"/>
      <c r="SOE43" s="308"/>
      <c r="SOF43" s="308"/>
      <c r="SOG43" s="308"/>
      <c r="SOH43" s="308"/>
      <c r="SOI43" s="308"/>
      <c r="SOJ43" s="308"/>
      <c r="SOK43" s="308"/>
      <c r="SOL43" s="308"/>
      <c r="SOM43" s="308"/>
      <c r="SON43" s="308"/>
      <c r="SOO43" s="308"/>
      <c r="SOP43" s="308"/>
      <c r="SOQ43" s="308"/>
      <c r="SOR43" s="308"/>
      <c r="SOS43" s="308"/>
      <c r="SOT43" s="308"/>
      <c r="SOU43" s="308"/>
      <c r="SOV43" s="308"/>
      <c r="SOW43" s="308"/>
      <c r="SOX43" s="308"/>
      <c r="SOY43" s="308"/>
      <c r="SOZ43" s="308"/>
      <c r="SPA43" s="308"/>
      <c r="SPB43" s="308"/>
      <c r="SPC43" s="308"/>
      <c r="SPD43" s="308"/>
      <c r="SPE43" s="308"/>
      <c r="SPF43" s="308"/>
      <c r="SPG43" s="308"/>
      <c r="SPH43" s="308"/>
      <c r="SPI43" s="308"/>
      <c r="SPJ43" s="308"/>
      <c r="SPK43" s="308"/>
      <c r="SPL43" s="308"/>
      <c r="SPM43" s="308"/>
      <c r="SPN43" s="308"/>
      <c r="SPO43" s="308"/>
      <c r="SPP43" s="308"/>
      <c r="SPQ43" s="308"/>
      <c r="SPR43" s="308"/>
      <c r="SPS43" s="308"/>
      <c r="SPT43" s="308"/>
      <c r="SPU43" s="308"/>
      <c r="SPV43" s="308"/>
      <c r="SPW43" s="308"/>
      <c r="SPX43" s="308"/>
      <c r="SPY43" s="308"/>
      <c r="SPZ43" s="308"/>
      <c r="SQA43" s="308"/>
      <c r="SQB43" s="308"/>
      <c r="SQC43" s="308"/>
      <c r="SQD43" s="308"/>
      <c r="SQE43" s="308"/>
      <c r="SQF43" s="308"/>
      <c r="SQG43" s="308"/>
      <c r="SQH43" s="308"/>
      <c r="SQI43" s="308"/>
      <c r="SQJ43" s="308"/>
      <c r="SQK43" s="308"/>
      <c r="SQL43" s="308"/>
      <c r="SQM43" s="308"/>
      <c r="SQN43" s="308"/>
      <c r="SQO43" s="308"/>
      <c r="SQP43" s="308"/>
      <c r="SQQ43" s="308"/>
      <c r="SQR43" s="308"/>
      <c r="SQS43" s="308"/>
      <c r="SQT43" s="308"/>
      <c r="SQU43" s="308"/>
      <c r="SQV43" s="308"/>
      <c r="SQW43" s="308"/>
      <c r="SQX43" s="308"/>
      <c r="SQY43" s="308"/>
      <c r="SQZ43" s="308"/>
      <c r="SRA43" s="308"/>
      <c r="SRB43" s="308"/>
      <c r="SRC43" s="308"/>
      <c r="SRD43" s="308"/>
      <c r="SRE43" s="308"/>
      <c r="SRF43" s="308"/>
      <c r="SRG43" s="308"/>
      <c r="SRH43" s="308"/>
      <c r="SRI43" s="308"/>
      <c r="SRJ43" s="308"/>
      <c r="SRK43" s="308"/>
      <c r="SRL43" s="308"/>
      <c r="SRM43" s="308"/>
      <c r="SRN43" s="308"/>
      <c r="SRO43" s="308"/>
      <c r="SRP43" s="308"/>
      <c r="SRQ43" s="308"/>
      <c r="SRR43" s="308"/>
      <c r="SRS43" s="308"/>
      <c r="SRT43" s="308"/>
      <c r="SRU43" s="308"/>
      <c r="SRV43" s="308"/>
      <c r="SRW43" s="308"/>
      <c r="SRX43" s="308"/>
      <c r="SRY43" s="308"/>
      <c r="SRZ43" s="308"/>
      <c r="SSA43" s="308"/>
      <c r="SSB43" s="308"/>
      <c r="SSC43" s="308"/>
      <c r="SSD43" s="308"/>
      <c r="SSE43" s="308"/>
      <c r="SSF43" s="308"/>
      <c r="SSG43" s="308"/>
      <c r="SSH43" s="308"/>
      <c r="SSI43" s="308"/>
      <c r="SSJ43" s="308"/>
      <c r="SSK43" s="308"/>
      <c r="SSL43" s="308"/>
      <c r="SSM43" s="308"/>
      <c r="SSN43" s="308"/>
      <c r="SSO43" s="308"/>
      <c r="SSP43" s="308"/>
      <c r="SSQ43" s="308"/>
      <c r="SSR43" s="308"/>
      <c r="SSS43" s="308"/>
      <c r="SST43" s="308"/>
      <c r="SSU43" s="308"/>
      <c r="SSV43" s="308"/>
      <c r="SSW43" s="308"/>
      <c r="SSX43" s="308"/>
      <c r="SSY43" s="308"/>
      <c r="SSZ43" s="308"/>
      <c r="STA43" s="308"/>
      <c r="STB43" s="308"/>
      <c r="STC43" s="308"/>
      <c r="STD43" s="308"/>
      <c r="STE43" s="308"/>
      <c r="STF43" s="308"/>
      <c r="STG43" s="308"/>
      <c r="STH43" s="308"/>
      <c r="STI43" s="308"/>
      <c r="STJ43" s="308"/>
      <c r="STK43" s="308"/>
      <c r="STL43" s="308"/>
      <c r="STM43" s="308"/>
      <c r="STN43" s="308"/>
      <c r="STO43" s="308"/>
      <c r="STP43" s="308"/>
      <c r="STQ43" s="308"/>
      <c r="STR43" s="308"/>
      <c r="STS43" s="308"/>
      <c r="STT43" s="308"/>
      <c r="STU43" s="308"/>
      <c r="STV43" s="308"/>
      <c r="STW43" s="308"/>
      <c r="STX43" s="308"/>
      <c r="STY43" s="308"/>
      <c r="STZ43" s="308"/>
      <c r="SUA43" s="308"/>
      <c r="SUB43" s="308"/>
      <c r="SUC43" s="308"/>
      <c r="SUD43" s="308"/>
      <c r="SUE43" s="308"/>
      <c r="SUF43" s="308"/>
      <c r="SUG43" s="308"/>
      <c r="SUH43" s="308"/>
      <c r="SUI43" s="308"/>
      <c r="SUJ43" s="308"/>
      <c r="SUK43" s="308"/>
      <c r="SUL43" s="308"/>
      <c r="SUM43" s="308"/>
      <c r="SUN43" s="308"/>
      <c r="SUO43" s="308"/>
      <c r="SUP43" s="308"/>
      <c r="SUQ43" s="308"/>
      <c r="SUR43" s="308"/>
      <c r="SUS43" s="308"/>
      <c r="SUT43" s="308"/>
      <c r="SUU43" s="308"/>
      <c r="SUV43" s="308"/>
      <c r="SUW43" s="308"/>
      <c r="SUX43" s="308"/>
      <c r="SUY43" s="308"/>
      <c r="SUZ43" s="308"/>
      <c r="SVA43" s="308"/>
      <c r="SVB43" s="308"/>
      <c r="SVC43" s="308"/>
      <c r="SVD43" s="308"/>
      <c r="SVE43" s="308"/>
      <c r="SVF43" s="308"/>
      <c r="SVG43" s="308"/>
      <c r="SVH43" s="308"/>
      <c r="SVI43" s="308"/>
      <c r="SVJ43" s="308"/>
      <c r="SVK43" s="308"/>
      <c r="SVL43" s="308"/>
      <c r="SVM43" s="308"/>
      <c r="SVN43" s="308"/>
      <c r="SVO43" s="308"/>
      <c r="SVP43" s="308"/>
      <c r="SVQ43" s="308"/>
      <c r="SVR43" s="308"/>
      <c r="SVS43" s="308"/>
      <c r="SVT43" s="308"/>
      <c r="SVU43" s="308"/>
      <c r="SVV43" s="308"/>
      <c r="SVW43" s="308"/>
      <c r="SVX43" s="308"/>
      <c r="SVY43" s="308"/>
      <c r="SVZ43" s="308"/>
      <c r="SWA43" s="308"/>
      <c r="SWB43" s="308"/>
      <c r="SWC43" s="308"/>
      <c r="SWD43" s="308"/>
      <c r="SWE43" s="308"/>
      <c r="SWF43" s="308"/>
      <c r="SWG43" s="308"/>
      <c r="SWH43" s="308"/>
      <c r="SWI43" s="308"/>
      <c r="SWJ43" s="308"/>
      <c r="SWK43" s="308"/>
      <c r="SWL43" s="308"/>
      <c r="SWM43" s="308"/>
      <c r="SWN43" s="308"/>
      <c r="SWO43" s="308"/>
      <c r="SWP43" s="308"/>
      <c r="SWQ43" s="308"/>
      <c r="SWR43" s="308"/>
      <c r="SWS43" s="308"/>
      <c r="SWT43" s="308"/>
      <c r="SWU43" s="308"/>
      <c r="SWV43" s="308"/>
      <c r="SWW43" s="308"/>
      <c r="SWX43" s="308"/>
      <c r="SWY43" s="308"/>
      <c r="SWZ43" s="308"/>
      <c r="SXA43" s="308"/>
      <c r="SXB43" s="308"/>
      <c r="SXC43" s="308"/>
      <c r="SXD43" s="308"/>
      <c r="SXE43" s="308"/>
      <c r="SXF43" s="308"/>
      <c r="SXG43" s="308"/>
      <c r="SXH43" s="308"/>
      <c r="SXI43" s="308"/>
      <c r="SXJ43" s="308"/>
      <c r="SXK43" s="308"/>
      <c r="SXL43" s="308"/>
      <c r="SXM43" s="308"/>
      <c r="SXN43" s="308"/>
      <c r="SXO43" s="308"/>
      <c r="SXP43" s="308"/>
      <c r="SXQ43" s="308"/>
      <c r="SXR43" s="308"/>
      <c r="SXS43" s="308"/>
      <c r="SXT43" s="308"/>
      <c r="SXU43" s="308"/>
      <c r="SXV43" s="308"/>
      <c r="SXW43" s="308"/>
      <c r="SXX43" s="308"/>
      <c r="SXY43" s="308"/>
      <c r="SXZ43" s="308"/>
      <c r="SYA43" s="308"/>
      <c r="SYB43" s="308"/>
      <c r="SYC43" s="308"/>
      <c r="SYD43" s="308"/>
      <c r="SYE43" s="308"/>
      <c r="SYF43" s="308"/>
      <c r="SYG43" s="308"/>
      <c r="SYH43" s="308"/>
      <c r="SYI43" s="308"/>
      <c r="SYJ43" s="308"/>
      <c r="SYK43" s="308"/>
      <c r="SYL43" s="308"/>
      <c r="SYM43" s="308"/>
      <c r="SYN43" s="308"/>
      <c r="SYO43" s="308"/>
      <c r="SYP43" s="308"/>
      <c r="SYQ43" s="308"/>
      <c r="SYR43" s="308"/>
      <c r="SYS43" s="308"/>
      <c r="SYT43" s="308"/>
      <c r="SYU43" s="308"/>
      <c r="SYV43" s="308"/>
      <c r="SYW43" s="308"/>
      <c r="SYX43" s="308"/>
      <c r="SYY43" s="308"/>
      <c r="SYZ43" s="308"/>
      <c r="SZA43" s="308"/>
      <c r="SZB43" s="308"/>
      <c r="SZC43" s="308"/>
      <c r="SZD43" s="308"/>
      <c r="SZE43" s="308"/>
      <c r="SZF43" s="308"/>
      <c r="SZG43" s="308"/>
      <c r="SZH43" s="308"/>
      <c r="SZI43" s="308"/>
      <c r="SZJ43" s="308"/>
      <c r="SZK43" s="308"/>
      <c r="SZL43" s="308"/>
      <c r="SZM43" s="308"/>
      <c r="SZN43" s="308"/>
      <c r="SZO43" s="308"/>
      <c r="SZP43" s="308"/>
      <c r="SZQ43" s="308"/>
      <c r="SZR43" s="308"/>
      <c r="SZS43" s="308"/>
      <c r="SZT43" s="308"/>
      <c r="SZU43" s="308"/>
      <c r="SZV43" s="308"/>
      <c r="SZW43" s="308"/>
      <c r="SZX43" s="308"/>
      <c r="SZY43" s="308"/>
      <c r="SZZ43" s="308"/>
      <c r="TAA43" s="308"/>
      <c r="TAB43" s="308"/>
      <c r="TAC43" s="308"/>
      <c r="TAD43" s="308"/>
      <c r="TAE43" s="308"/>
      <c r="TAF43" s="308"/>
      <c r="TAG43" s="308"/>
      <c r="TAH43" s="308"/>
      <c r="TAI43" s="308"/>
      <c r="TAJ43" s="308"/>
      <c r="TAK43" s="308"/>
      <c r="TAL43" s="308"/>
      <c r="TAM43" s="308"/>
      <c r="TAN43" s="308"/>
      <c r="TAO43" s="308"/>
      <c r="TAP43" s="308"/>
      <c r="TAQ43" s="308"/>
      <c r="TAR43" s="308"/>
      <c r="TAS43" s="308"/>
      <c r="TAT43" s="308"/>
      <c r="TAU43" s="308"/>
      <c r="TAV43" s="308"/>
      <c r="TAW43" s="308"/>
      <c r="TAX43" s="308"/>
      <c r="TAY43" s="308"/>
      <c r="TAZ43" s="308"/>
      <c r="TBA43" s="308"/>
      <c r="TBB43" s="308"/>
      <c r="TBC43" s="308"/>
      <c r="TBD43" s="308"/>
      <c r="TBE43" s="308"/>
      <c r="TBF43" s="308"/>
      <c r="TBG43" s="308"/>
      <c r="TBH43" s="308"/>
      <c r="TBI43" s="308"/>
      <c r="TBJ43" s="308"/>
      <c r="TBK43" s="308"/>
      <c r="TBL43" s="308"/>
      <c r="TBM43" s="308"/>
      <c r="TBN43" s="308"/>
      <c r="TBO43" s="308"/>
      <c r="TBP43" s="308"/>
      <c r="TBQ43" s="308"/>
      <c r="TBR43" s="308"/>
      <c r="TBS43" s="308"/>
      <c r="TBT43" s="308"/>
      <c r="TBU43" s="308"/>
      <c r="TBV43" s="308"/>
      <c r="TBW43" s="308"/>
      <c r="TBX43" s="308"/>
      <c r="TBY43" s="308"/>
      <c r="TBZ43" s="308"/>
      <c r="TCA43" s="308"/>
      <c r="TCB43" s="308"/>
      <c r="TCC43" s="308"/>
      <c r="TCD43" s="308"/>
      <c r="TCE43" s="308"/>
      <c r="TCF43" s="308"/>
      <c r="TCG43" s="308"/>
      <c r="TCH43" s="308"/>
      <c r="TCI43" s="308"/>
      <c r="TCJ43" s="308"/>
      <c r="TCK43" s="308"/>
      <c r="TCL43" s="308"/>
      <c r="TCM43" s="308"/>
      <c r="TCN43" s="308"/>
      <c r="TCO43" s="308"/>
      <c r="TCP43" s="308"/>
      <c r="TCQ43" s="308"/>
      <c r="TCR43" s="308"/>
      <c r="TCS43" s="308"/>
      <c r="TCT43" s="308"/>
      <c r="TCU43" s="308"/>
      <c r="TCV43" s="308"/>
      <c r="TCW43" s="308"/>
      <c r="TCX43" s="308"/>
      <c r="TCY43" s="308"/>
      <c r="TCZ43" s="308"/>
      <c r="TDA43" s="308"/>
      <c r="TDB43" s="308"/>
      <c r="TDC43" s="308"/>
      <c r="TDD43" s="308"/>
      <c r="TDE43" s="308"/>
      <c r="TDF43" s="308"/>
      <c r="TDG43" s="308"/>
      <c r="TDH43" s="308"/>
      <c r="TDI43" s="308"/>
      <c r="TDJ43" s="308"/>
      <c r="TDK43" s="308"/>
      <c r="TDL43" s="308"/>
      <c r="TDM43" s="308"/>
      <c r="TDN43" s="308"/>
      <c r="TDO43" s="308"/>
      <c r="TDP43" s="308"/>
      <c r="TDQ43" s="308"/>
      <c r="TDR43" s="308"/>
      <c r="TDS43" s="308"/>
      <c r="TDT43" s="308"/>
      <c r="TDU43" s="308"/>
      <c r="TDV43" s="308"/>
      <c r="TDW43" s="308"/>
      <c r="TDX43" s="308"/>
      <c r="TDY43" s="308"/>
      <c r="TDZ43" s="308"/>
      <c r="TEA43" s="308"/>
      <c r="TEB43" s="308"/>
      <c r="TEC43" s="308"/>
      <c r="TED43" s="308"/>
      <c r="TEE43" s="308"/>
      <c r="TEF43" s="308"/>
      <c r="TEG43" s="308"/>
      <c r="TEH43" s="308"/>
      <c r="TEI43" s="308"/>
      <c r="TEJ43" s="308"/>
      <c r="TEK43" s="308"/>
      <c r="TEL43" s="308"/>
      <c r="TEM43" s="308"/>
      <c r="TEN43" s="308"/>
      <c r="TEO43" s="308"/>
      <c r="TEP43" s="308"/>
      <c r="TEQ43" s="308"/>
      <c r="TER43" s="308"/>
      <c r="TES43" s="308"/>
      <c r="TET43" s="308"/>
      <c r="TEU43" s="308"/>
      <c r="TEV43" s="308"/>
      <c r="TEW43" s="308"/>
      <c r="TEX43" s="308"/>
      <c r="TEY43" s="308"/>
      <c r="TEZ43" s="308"/>
      <c r="TFA43" s="308"/>
      <c r="TFB43" s="308"/>
      <c r="TFC43" s="308"/>
      <c r="TFD43" s="308"/>
      <c r="TFE43" s="308"/>
      <c r="TFF43" s="308"/>
      <c r="TFG43" s="308"/>
      <c r="TFH43" s="308"/>
      <c r="TFI43" s="308"/>
      <c r="TFJ43" s="308"/>
      <c r="TFK43" s="308"/>
      <c r="TFL43" s="308"/>
      <c r="TFM43" s="308"/>
      <c r="TFN43" s="308"/>
      <c r="TFO43" s="308"/>
      <c r="TFP43" s="308"/>
      <c r="TFQ43" s="308"/>
      <c r="TFR43" s="308"/>
      <c r="TFS43" s="308"/>
      <c r="TFT43" s="308"/>
      <c r="TFU43" s="308"/>
      <c r="TFV43" s="308"/>
      <c r="TFW43" s="308"/>
      <c r="TFX43" s="308"/>
      <c r="TFY43" s="308"/>
      <c r="TFZ43" s="308"/>
      <c r="TGA43" s="308"/>
      <c r="TGB43" s="308"/>
      <c r="TGC43" s="308"/>
      <c r="TGD43" s="308"/>
      <c r="TGE43" s="308"/>
      <c r="TGF43" s="308"/>
      <c r="TGG43" s="308"/>
      <c r="TGH43" s="308"/>
      <c r="TGI43" s="308"/>
      <c r="TGJ43" s="308"/>
      <c r="TGK43" s="308"/>
      <c r="TGL43" s="308"/>
      <c r="TGM43" s="308"/>
      <c r="TGN43" s="308"/>
      <c r="TGO43" s="308"/>
      <c r="TGP43" s="308"/>
      <c r="TGQ43" s="308"/>
      <c r="TGR43" s="308"/>
      <c r="TGS43" s="308"/>
      <c r="TGT43" s="308"/>
      <c r="TGU43" s="308"/>
      <c r="TGV43" s="308"/>
      <c r="TGW43" s="308"/>
      <c r="TGX43" s="308"/>
      <c r="TGY43" s="308"/>
      <c r="TGZ43" s="308"/>
      <c r="THA43" s="308"/>
      <c r="THB43" s="308"/>
      <c r="THC43" s="308"/>
      <c r="THD43" s="308"/>
      <c r="THE43" s="308"/>
      <c r="THF43" s="308"/>
      <c r="THG43" s="308"/>
      <c r="THH43" s="308"/>
      <c r="THI43" s="308"/>
      <c r="THJ43" s="308"/>
      <c r="THK43" s="308"/>
      <c r="THL43" s="308"/>
      <c r="THM43" s="308"/>
      <c r="THN43" s="308"/>
      <c r="THO43" s="308"/>
      <c r="THP43" s="308"/>
      <c r="THQ43" s="308"/>
      <c r="THR43" s="308"/>
      <c r="THS43" s="308"/>
      <c r="THT43" s="308"/>
      <c r="THU43" s="308"/>
      <c r="THV43" s="308"/>
      <c r="THW43" s="308"/>
      <c r="THX43" s="308"/>
      <c r="THY43" s="308"/>
      <c r="THZ43" s="308"/>
      <c r="TIA43" s="308"/>
      <c r="TIB43" s="308"/>
      <c r="TIC43" s="308"/>
      <c r="TID43" s="308"/>
      <c r="TIE43" s="308"/>
      <c r="TIF43" s="308"/>
      <c r="TIG43" s="308"/>
      <c r="TIH43" s="308"/>
      <c r="TII43" s="308"/>
      <c r="TIJ43" s="308"/>
      <c r="TIK43" s="308"/>
      <c r="TIL43" s="308"/>
      <c r="TIM43" s="308"/>
      <c r="TIN43" s="308"/>
      <c r="TIO43" s="308"/>
      <c r="TIP43" s="308"/>
      <c r="TIQ43" s="308"/>
      <c r="TIR43" s="308"/>
      <c r="TIS43" s="308"/>
      <c r="TIT43" s="308"/>
      <c r="TIU43" s="308"/>
      <c r="TIV43" s="308"/>
      <c r="TIW43" s="308"/>
      <c r="TIX43" s="308"/>
      <c r="TIY43" s="308"/>
      <c r="TIZ43" s="308"/>
      <c r="TJA43" s="308"/>
      <c r="TJB43" s="308"/>
      <c r="TJC43" s="308"/>
      <c r="TJD43" s="308"/>
      <c r="TJE43" s="308"/>
      <c r="TJF43" s="308"/>
      <c r="TJG43" s="308"/>
      <c r="TJH43" s="308"/>
      <c r="TJI43" s="308"/>
      <c r="TJJ43" s="308"/>
      <c r="TJK43" s="308"/>
      <c r="TJL43" s="308"/>
      <c r="TJM43" s="308"/>
      <c r="TJN43" s="308"/>
      <c r="TJO43" s="308"/>
      <c r="TJP43" s="308"/>
      <c r="TJQ43" s="308"/>
      <c r="TJR43" s="308"/>
      <c r="TJS43" s="308"/>
      <c r="TJT43" s="308"/>
      <c r="TJU43" s="308"/>
      <c r="TJV43" s="308"/>
      <c r="TJW43" s="308"/>
      <c r="TJX43" s="308"/>
      <c r="TJY43" s="308"/>
      <c r="TJZ43" s="308"/>
      <c r="TKA43" s="308"/>
      <c r="TKB43" s="308"/>
      <c r="TKC43" s="308"/>
      <c r="TKD43" s="308"/>
      <c r="TKE43" s="308"/>
      <c r="TKF43" s="308"/>
      <c r="TKG43" s="308"/>
      <c r="TKH43" s="308"/>
      <c r="TKI43" s="308"/>
      <c r="TKJ43" s="308"/>
      <c r="TKK43" s="308"/>
      <c r="TKL43" s="308"/>
      <c r="TKM43" s="308"/>
      <c r="TKN43" s="308"/>
      <c r="TKO43" s="308"/>
      <c r="TKP43" s="308"/>
      <c r="TKQ43" s="308"/>
      <c r="TKR43" s="308"/>
      <c r="TKS43" s="308"/>
      <c r="TKT43" s="308"/>
      <c r="TKU43" s="308"/>
      <c r="TKV43" s="308"/>
      <c r="TKW43" s="308"/>
      <c r="TKX43" s="308"/>
      <c r="TKY43" s="308"/>
      <c r="TKZ43" s="308"/>
      <c r="TLA43" s="308"/>
      <c r="TLB43" s="308"/>
      <c r="TLC43" s="308"/>
      <c r="TLD43" s="308"/>
      <c r="TLE43" s="308"/>
      <c r="TLF43" s="308"/>
      <c r="TLG43" s="308"/>
      <c r="TLH43" s="308"/>
      <c r="TLI43" s="308"/>
      <c r="TLJ43" s="308"/>
      <c r="TLK43" s="308"/>
      <c r="TLL43" s="308"/>
      <c r="TLM43" s="308"/>
      <c r="TLN43" s="308"/>
      <c r="TLO43" s="308"/>
      <c r="TLP43" s="308"/>
      <c r="TLQ43" s="308"/>
      <c r="TLR43" s="308"/>
      <c r="TLS43" s="308"/>
      <c r="TLT43" s="308"/>
      <c r="TLU43" s="308"/>
      <c r="TLV43" s="308"/>
      <c r="TLW43" s="308"/>
      <c r="TLX43" s="308"/>
      <c r="TLY43" s="308"/>
      <c r="TLZ43" s="308"/>
      <c r="TMA43" s="308"/>
      <c r="TMB43" s="308"/>
      <c r="TMC43" s="308"/>
      <c r="TMD43" s="308"/>
      <c r="TME43" s="308"/>
      <c r="TMF43" s="308"/>
      <c r="TMG43" s="308"/>
      <c r="TMH43" s="308"/>
      <c r="TMI43" s="308"/>
      <c r="TMJ43" s="308"/>
      <c r="TMK43" s="308"/>
      <c r="TML43" s="308"/>
      <c r="TMM43" s="308"/>
      <c r="TMN43" s="308"/>
      <c r="TMO43" s="308"/>
      <c r="TMP43" s="308"/>
      <c r="TMQ43" s="308"/>
      <c r="TMR43" s="308"/>
      <c r="TMS43" s="308"/>
      <c r="TMT43" s="308"/>
      <c r="TMU43" s="308"/>
      <c r="TMV43" s="308"/>
      <c r="TMW43" s="308"/>
      <c r="TMX43" s="308"/>
      <c r="TMY43" s="308"/>
      <c r="TMZ43" s="308"/>
      <c r="TNA43" s="308"/>
      <c r="TNB43" s="308"/>
      <c r="TNC43" s="308"/>
      <c r="TND43" s="308"/>
      <c r="TNE43" s="308"/>
      <c r="TNF43" s="308"/>
      <c r="TNG43" s="308"/>
      <c r="TNH43" s="308"/>
      <c r="TNI43" s="308"/>
      <c r="TNJ43" s="308"/>
      <c r="TNK43" s="308"/>
      <c r="TNL43" s="308"/>
      <c r="TNM43" s="308"/>
      <c r="TNN43" s="308"/>
      <c r="TNO43" s="308"/>
      <c r="TNP43" s="308"/>
      <c r="TNQ43" s="308"/>
      <c r="TNR43" s="308"/>
      <c r="TNS43" s="308"/>
      <c r="TNT43" s="308"/>
      <c r="TNU43" s="308"/>
      <c r="TNV43" s="308"/>
      <c r="TNW43" s="308"/>
      <c r="TNX43" s="308"/>
      <c r="TNY43" s="308"/>
      <c r="TNZ43" s="308"/>
      <c r="TOA43" s="308"/>
      <c r="TOB43" s="308"/>
      <c r="TOC43" s="308"/>
      <c r="TOD43" s="308"/>
      <c r="TOE43" s="308"/>
      <c r="TOF43" s="308"/>
      <c r="TOG43" s="308"/>
      <c r="TOH43" s="308"/>
      <c r="TOI43" s="308"/>
      <c r="TOJ43" s="308"/>
      <c r="TOK43" s="308"/>
      <c r="TOL43" s="308"/>
      <c r="TOM43" s="308"/>
      <c r="TON43" s="308"/>
      <c r="TOO43" s="308"/>
      <c r="TOP43" s="308"/>
      <c r="TOQ43" s="308"/>
      <c r="TOR43" s="308"/>
      <c r="TOS43" s="308"/>
      <c r="TOT43" s="308"/>
      <c r="TOU43" s="308"/>
      <c r="TOV43" s="308"/>
      <c r="TOW43" s="308"/>
      <c r="TOX43" s="308"/>
      <c r="TOY43" s="308"/>
      <c r="TOZ43" s="308"/>
      <c r="TPA43" s="308"/>
      <c r="TPB43" s="308"/>
      <c r="TPC43" s="308"/>
      <c r="TPD43" s="308"/>
      <c r="TPE43" s="308"/>
      <c r="TPF43" s="308"/>
      <c r="TPG43" s="308"/>
      <c r="TPH43" s="308"/>
      <c r="TPI43" s="308"/>
      <c r="TPJ43" s="308"/>
      <c r="TPK43" s="308"/>
      <c r="TPL43" s="308"/>
      <c r="TPM43" s="308"/>
      <c r="TPN43" s="308"/>
      <c r="TPO43" s="308"/>
      <c r="TPP43" s="308"/>
      <c r="TPQ43" s="308"/>
      <c r="TPR43" s="308"/>
      <c r="TPS43" s="308"/>
      <c r="TPT43" s="308"/>
      <c r="TPU43" s="308"/>
      <c r="TPV43" s="308"/>
      <c r="TPW43" s="308"/>
      <c r="TPX43" s="308"/>
      <c r="TPY43" s="308"/>
      <c r="TPZ43" s="308"/>
      <c r="TQA43" s="308"/>
      <c r="TQB43" s="308"/>
      <c r="TQC43" s="308"/>
      <c r="TQD43" s="308"/>
      <c r="TQE43" s="308"/>
      <c r="TQF43" s="308"/>
      <c r="TQG43" s="308"/>
      <c r="TQH43" s="308"/>
      <c r="TQI43" s="308"/>
      <c r="TQJ43" s="308"/>
      <c r="TQK43" s="308"/>
      <c r="TQL43" s="308"/>
      <c r="TQM43" s="308"/>
      <c r="TQN43" s="308"/>
      <c r="TQO43" s="308"/>
      <c r="TQP43" s="308"/>
      <c r="TQQ43" s="308"/>
      <c r="TQR43" s="308"/>
      <c r="TQS43" s="308"/>
      <c r="TQT43" s="308"/>
      <c r="TQU43" s="308"/>
      <c r="TQV43" s="308"/>
      <c r="TQW43" s="308"/>
      <c r="TQX43" s="308"/>
      <c r="TQY43" s="308"/>
      <c r="TQZ43" s="308"/>
      <c r="TRA43" s="308"/>
      <c r="TRB43" s="308"/>
      <c r="TRC43" s="308"/>
      <c r="TRD43" s="308"/>
      <c r="TRE43" s="308"/>
      <c r="TRF43" s="308"/>
      <c r="TRG43" s="308"/>
      <c r="TRH43" s="308"/>
      <c r="TRI43" s="308"/>
      <c r="TRJ43" s="308"/>
      <c r="TRK43" s="308"/>
      <c r="TRL43" s="308"/>
      <c r="TRM43" s="308"/>
      <c r="TRN43" s="308"/>
      <c r="TRO43" s="308"/>
      <c r="TRP43" s="308"/>
      <c r="TRQ43" s="308"/>
      <c r="TRR43" s="308"/>
      <c r="TRS43" s="308"/>
      <c r="TRT43" s="308"/>
      <c r="TRU43" s="308"/>
      <c r="TRV43" s="308"/>
      <c r="TRW43" s="308"/>
      <c r="TRX43" s="308"/>
      <c r="TRY43" s="308"/>
      <c r="TRZ43" s="308"/>
      <c r="TSA43" s="308"/>
      <c r="TSB43" s="308"/>
      <c r="TSC43" s="308"/>
      <c r="TSD43" s="308"/>
      <c r="TSE43" s="308"/>
      <c r="TSF43" s="308"/>
      <c r="TSG43" s="308"/>
      <c r="TSH43" s="308"/>
      <c r="TSI43" s="308"/>
      <c r="TSJ43" s="308"/>
      <c r="TSK43" s="308"/>
      <c r="TSL43" s="308"/>
      <c r="TSM43" s="308"/>
      <c r="TSN43" s="308"/>
      <c r="TSO43" s="308"/>
      <c r="TSP43" s="308"/>
      <c r="TSQ43" s="308"/>
      <c r="TSR43" s="308"/>
      <c r="TSS43" s="308"/>
      <c r="TST43" s="308"/>
      <c r="TSU43" s="308"/>
      <c r="TSV43" s="308"/>
      <c r="TSW43" s="308"/>
      <c r="TSX43" s="308"/>
      <c r="TSY43" s="308"/>
      <c r="TSZ43" s="308"/>
      <c r="TTA43" s="308"/>
      <c r="TTB43" s="308"/>
      <c r="TTC43" s="308"/>
      <c r="TTD43" s="308"/>
      <c r="TTE43" s="308"/>
      <c r="TTF43" s="308"/>
      <c r="TTG43" s="308"/>
      <c r="TTH43" s="308"/>
      <c r="TTI43" s="308"/>
      <c r="TTJ43" s="308"/>
      <c r="TTK43" s="308"/>
      <c r="TTL43" s="308"/>
      <c r="TTM43" s="308"/>
      <c r="TTN43" s="308"/>
      <c r="TTO43" s="308"/>
      <c r="TTP43" s="308"/>
      <c r="TTQ43" s="308"/>
      <c r="TTR43" s="308"/>
      <c r="TTS43" s="308"/>
      <c r="TTT43" s="308"/>
      <c r="TTU43" s="308"/>
      <c r="TTV43" s="308"/>
      <c r="TTW43" s="308"/>
      <c r="TTX43" s="308"/>
      <c r="TTY43" s="308"/>
      <c r="TTZ43" s="308"/>
      <c r="TUA43" s="308"/>
      <c r="TUB43" s="308"/>
      <c r="TUC43" s="308"/>
      <c r="TUD43" s="308"/>
      <c r="TUE43" s="308"/>
      <c r="TUF43" s="308"/>
      <c r="TUG43" s="308"/>
      <c r="TUH43" s="308"/>
      <c r="TUI43" s="308"/>
      <c r="TUJ43" s="308"/>
      <c r="TUK43" s="308"/>
      <c r="TUL43" s="308"/>
      <c r="TUM43" s="308"/>
      <c r="TUN43" s="308"/>
      <c r="TUO43" s="308"/>
      <c r="TUP43" s="308"/>
      <c r="TUQ43" s="308"/>
      <c r="TUR43" s="308"/>
      <c r="TUS43" s="308"/>
      <c r="TUT43" s="308"/>
      <c r="TUU43" s="308"/>
      <c r="TUV43" s="308"/>
      <c r="TUW43" s="308"/>
      <c r="TUX43" s="308"/>
      <c r="TUY43" s="308"/>
      <c r="TUZ43" s="308"/>
      <c r="TVA43" s="308"/>
      <c r="TVB43" s="308"/>
      <c r="TVC43" s="308"/>
      <c r="TVD43" s="308"/>
      <c r="TVE43" s="308"/>
      <c r="TVF43" s="308"/>
      <c r="TVG43" s="308"/>
      <c r="TVH43" s="308"/>
      <c r="TVI43" s="308"/>
      <c r="TVJ43" s="308"/>
      <c r="TVK43" s="308"/>
      <c r="TVL43" s="308"/>
      <c r="TVM43" s="308"/>
      <c r="TVN43" s="308"/>
      <c r="TVO43" s="308"/>
      <c r="TVP43" s="308"/>
      <c r="TVQ43" s="308"/>
      <c r="TVR43" s="308"/>
      <c r="TVS43" s="308"/>
      <c r="TVT43" s="308"/>
      <c r="TVU43" s="308"/>
      <c r="TVV43" s="308"/>
      <c r="TVW43" s="308"/>
      <c r="TVX43" s="308"/>
      <c r="TVY43" s="308"/>
      <c r="TVZ43" s="308"/>
      <c r="TWA43" s="308"/>
      <c r="TWB43" s="308"/>
      <c r="TWC43" s="308"/>
      <c r="TWD43" s="308"/>
      <c r="TWE43" s="308"/>
      <c r="TWF43" s="308"/>
      <c r="TWG43" s="308"/>
      <c r="TWH43" s="308"/>
      <c r="TWI43" s="308"/>
      <c r="TWJ43" s="308"/>
      <c r="TWK43" s="308"/>
      <c r="TWL43" s="308"/>
      <c r="TWM43" s="308"/>
      <c r="TWN43" s="308"/>
      <c r="TWO43" s="308"/>
      <c r="TWP43" s="308"/>
      <c r="TWQ43" s="308"/>
      <c r="TWR43" s="308"/>
      <c r="TWS43" s="308"/>
      <c r="TWT43" s="308"/>
      <c r="TWU43" s="308"/>
      <c r="TWV43" s="308"/>
      <c r="TWW43" s="308"/>
      <c r="TWX43" s="308"/>
      <c r="TWY43" s="308"/>
      <c r="TWZ43" s="308"/>
      <c r="TXA43" s="308"/>
      <c r="TXB43" s="308"/>
      <c r="TXC43" s="308"/>
      <c r="TXD43" s="308"/>
      <c r="TXE43" s="308"/>
      <c r="TXF43" s="308"/>
      <c r="TXG43" s="308"/>
      <c r="TXH43" s="308"/>
      <c r="TXI43" s="308"/>
      <c r="TXJ43" s="308"/>
      <c r="TXK43" s="308"/>
      <c r="TXL43" s="308"/>
      <c r="TXM43" s="308"/>
      <c r="TXN43" s="308"/>
      <c r="TXO43" s="308"/>
      <c r="TXP43" s="308"/>
      <c r="TXQ43" s="308"/>
      <c r="TXR43" s="308"/>
      <c r="TXS43" s="308"/>
      <c r="TXT43" s="308"/>
      <c r="TXU43" s="308"/>
      <c r="TXV43" s="308"/>
      <c r="TXW43" s="308"/>
      <c r="TXX43" s="308"/>
      <c r="TXY43" s="308"/>
      <c r="TXZ43" s="308"/>
      <c r="TYA43" s="308"/>
      <c r="TYB43" s="308"/>
      <c r="TYC43" s="308"/>
      <c r="TYD43" s="308"/>
      <c r="TYE43" s="308"/>
      <c r="TYF43" s="308"/>
      <c r="TYG43" s="308"/>
      <c r="TYH43" s="308"/>
      <c r="TYI43" s="308"/>
      <c r="TYJ43" s="308"/>
      <c r="TYK43" s="308"/>
      <c r="TYL43" s="308"/>
      <c r="TYM43" s="308"/>
      <c r="TYN43" s="308"/>
      <c r="TYO43" s="308"/>
      <c r="TYP43" s="308"/>
      <c r="TYQ43" s="308"/>
      <c r="TYR43" s="308"/>
      <c r="TYS43" s="308"/>
      <c r="TYT43" s="308"/>
      <c r="TYU43" s="308"/>
      <c r="TYV43" s="308"/>
      <c r="TYW43" s="308"/>
      <c r="TYX43" s="308"/>
      <c r="TYY43" s="308"/>
      <c r="TYZ43" s="308"/>
      <c r="TZA43" s="308"/>
      <c r="TZB43" s="308"/>
      <c r="TZC43" s="308"/>
      <c r="TZD43" s="308"/>
      <c r="TZE43" s="308"/>
      <c r="TZF43" s="308"/>
      <c r="TZG43" s="308"/>
      <c r="TZH43" s="308"/>
      <c r="TZI43" s="308"/>
      <c r="TZJ43" s="308"/>
      <c r="TZK43" s="308"/>
      <c r="TZL43" s="308"/>
      <c r="TZM43" s="308"/>
      <c r="TZN43" s="308"/>
      <c r="TZO43" s="308"/>
      <c r="TZP43" s="308"/>
      <c r="TZQ43" s="308"/>
      <c r="TZR43" s="308"/>
      <c r="TZS43" s="308"/>
      <c r="TZT43" s="308"/>
      <c r="TZU43" s="308"/>
      <c r="TZV43" s="308"/>
      <c r="TZW43" s="308"/>
      <c r="TZX43" s="308"/>
      <c r="TZY43" s="308"/>
      <c r="TZZ43" s="308"/>
      <c r="UAA43" s="308"/>
      <c r="UAB43" s="308"/>
      <c r="UAC43" s="308"/>
      <c r="UAD43" s="308"/>
      <c r="UAE43" s="308"/>
      <c r="UAF43" s="308"/>
      <c r="UAG43" s="308"/>
      <c r="UAH43" s="308"/>
      <c r="UAI43" s="308"/>
      <c r="UAJ43" s="308"/>
      <c r="UAK43" s="308"/>
      <c r="UAL43" s="308"/>
      <c r="UAM43" s="308"/>
      <c r="UAN43" s="308"/>
      <c r="UAO43" s="308"/>
      <c r="UAP43" s="308"/>
      <c r="UAQ43" s="308"/>
      <c r="UAR43" s="308"/>
      <c r="UAS43" s="308"/>
      <c r="UAT43" s="308"/>
      <c r="UAU43" s="308"/>
      <c r="UAV43" s="308"/>
      <c r="UAW43" s="308"/>
      <c r="UAX43" s="308"/>
      <c r="UAY43" s="308"/>
      <c r="UAZ43" s="308"/>
      <c r="UBA43" s="308"/>
      <c r="UBB43" s="308"/>
      <c r="UBC43" s="308"/>
      <c r="UBD43" s="308"/>
      <c r="UBE43" s="308"/>
      <c r="UBF43" s="308"/>
      <c r="UBG43" s="308"/>
      <c r="UBH43" s="308"/>
      <c r="UBI43" s="308"/>
      <c r="UBJ43" s="308"/>
      <c r="UBK43" s="308"/>
      <c r="UBL43" s="308"/>
      <c r="UBM43" s="308"/>
      <c r="UBN43" s="308"/>
      <c r="UBO43" s="308"/>
      <c r="UBP43" s="308"/>
      <c r="UBQ43" s="308"/>
      <c r="UBR43" s="308"/>
      <c r="UBS43" s="308"/>
      <c r="UBT43" s="308"/>
      <c r="UBU43" s="308"/>
      <c r="UBV43" s="308"/>
      <c r="UBW43" s="308"/>
      <c r="UBX43" s="308"/>
      <c r="UBY43" s="308"/>
      <c r="UBZ43" s="308"/>
      <c r="UCA43" s="308"/>
      <c r="UCB43" s="308"/>
      <c r="UCC43" s="308"/>
      <c r="UCD43" s="308"/>
      <c r="UCE43" s="308"/>
      <c r="UCF43" s="308"/>
      <c r="UCG43" s="308"/>
      <c r="UCH43" s="308"/>
      <c r="UCI43" s="308"/>
      <c r="UCJ43" s="308"/>
      <c r="UCK43" s="308"/>
      <c r="UCL43" s="308"/>
      <c r="UCM43" s="308"/>
      <c r="UCN43" s="308"/>
      <c r="UCO43" s="308"/>
      <c r="UCP43" s="308"/>
      <c r="UCQ43" s="308"/>
      <c r="UCR43" s="308"/>
      <c r="UCS43" s="308"/>
      <c r="UCT43" s="308"/>
      <c r="UCU43" s="308"/>
      <c r="UCV43" s="308"/>
      <c r="UCW43" s="308"/>
      <c r="UCX43" s="308"/>
      <c r="UCY43" s="308"/>
      <c r="UCZ43" s="308"/>
      <c r="UDA43" s="308"/>
      <c r="UDB43" s="308"/>
      <c r="UDC43" s="308"/>
      <c r="UDD43" s="308"/>
      <c r="UDE43" s="308"/>
      <c r="UDF43" s="308"/>
      <c r="UDG43" s="308"/>
      <c r="UDH43" s="308"/>
      <c r="UDI43" s="308"/>
      <c r="UDJ43" s="308"/>
      <c r="UDK43" s="308"/>
      <c r="UDL43" s="308"/>
      <c r="UDM43" s="308"/>
      <c r="UDN43" s="308"/>
      <c r="UDO43" s="308"/>
      <c r="UDP43" s="308"/>
      <c r="UDQ43" s="308"/>
      <c r="UDR43" s="308"/>
      <c r="UDS43" s="308"/>
      <c r="UDT43" s="308"/>
      <c r="UDU43" s="308"/>
      <c r="UDV43" s="308"/>
      <c r="UDW43" s="308"/>
      <c r="UDX43" s="308"/>
      <c r="UDY43" s="308"/>
      <c r="UDZ43" s="308"/>
      <c r="UEA43" s="308"/>
      <c r="UEB43" s="308"/>
      <c r="UEC43" s="308"/>
      <c r="UED43" s="308"/>
      <c r="UEE43" s="308"/>
      <c r="UEF43" s="308"/>
      <c r="UEG43" s="308"/>
      <c r="UEH43" s="308"/>
      <c r="UEI43" s="308"/>
      <c r="UEJ43" s="308"/>
      <c r="UEK43" s="308"/>
      <c r="UEL43" s="308"/>
      <c r="UEM43" s="308"/>
      <c r="UEN43" s="308"/>
      <c r="UEO43" s="308"/>
      <c r="UEP43" s="308"/>
      <c r="UEQ43" s="308"/>
      <c r="UER43" s="308"/>
      <c r="UES43" s="308"/>
      <c r="UET43" s="308"/>
      <c r="UEU43" s="308"/>
      <c r="UEV43" s="308"/>
      <c r="UEW43" s="308"/>
      <c r="UEX43" s="308"/>
      <c r="UEY43" s="308"/>
      <c r="UEZ43" s="308"/>
      <c r="UFA43" s="308"/>
      <c r="UFB43" s="308"/>
      <c r="UFC43" s="308"/>
      <c r="UFD43" s="308"/>
      <c r="UFE43" s="308"/>
      <c r="UFF43" s="308"/>
      <c r="UFG43" s="308"/>
      <c r="UFH43" s="308"/>
      <c r="UFI43" s="308"/>
      <c r="UFJ43" s="308"/>
      <c r="UFK43" s="308"/>
      <c r="UFL43" s="308"/>
      <c r="UFM43" s="308"/>
      <c r="UFN43" s="308"/>
      <c r="UFO43" s="308"/>
      <c r="UFP43" s="308"/>
      <c r="UFQ43" s="308"/>
      <c r="UFR43" s="308"/>
      <c r="UFS43" s="308"/>
      <c r="UFT43" s="308"/>
      <c r="UFU43" s="308"/>
      <c r="UFV43" s="308"/>
      <c r="UFW43" s="308"/>
      <c r="UFX43" s="308"/>
      <c r="UFY43" s="308"/>
      <c r="UFZ43" s="308"/>
      <c r="UGA43" s="308"/>
      <c r="UGB43" s="308"/>
      <c r="UGC43" s="308"/>
      <c r="UGD43" s="308"/>
      <c r="UGE43" s="308"/>
      <c r="UGF43" s="308"/>
      <c r="UGG43" s="308"/>
      <c r="UGH43" s="308"/>
      <c r="UGI43" s="308"/>
      <c r="UGJ43" s="308"/>
      <c r="UGK43" s="308"/>
      <c r="UGL43" s="308"/>
      <c r="UGM43" s="308"/>
      <c r="UGN43" s="308"/>
      <c r="UGO43" s="308"/>
      <c r="UGP43" s="308"/>
      <c r="UGQ43" s="308"/>
      <c r="UGR43" s="308"/>
      <c r="UGS43" s="308"/>
      <c r="UGT43" s="308"/>
      <c r="UGU43" s="308"/>
      <c r="UGV43" s="308"/>
      <c r="UGW43" s="308"/>
      <c r="UGX43" s="308"/>
      <c r="UGY43" s="308"/>
      <c r="UGZ43" s="308"/>
      <c r="UHA43" s="308"/>
      <c r="UHB43" s="308"/>
      <c r="UHC43" s="308"/>
      <c r="UHD43" s="308"/>
      <c r="UHE43" s="308"/>
      <c r="UHF43" s="308"/>
      <c r="UHG43" s="308"/>
      <c r="UHH43" s="308"/>
      <c r="UHI43" s="308"/>
      <c r="UHJ43" s="308"/>
      <c r="UHK43" s="308"/>
      <c r="UHL43" s="308"/>
      <c r="UHM43" s="308"/>
      <c r="UHN43" s="308"/>
      <c r="UHO43" s="308"/>
      <c r="UHP43" s="308"/>
      <c r="UHQ43" s="308"/>
      <c r="UHR43" s="308"/>
      <c r="UHS43" s="308"/>
      <c r="UHT43" s="308"/>
      <c r="UHU43" s="308"/>
      <c r="UHV43" s="308"/>
      <c r="UHW43" s="308"/>
      <c r="UHX43" s="308"/>
      <c r="UHY43" s="308"/>
      <c r="UHZ43" s="308"/>
      <c r="UIA43" s="308"/>
      <c r="UIB43" s="308"/>
      <c r="UIC43" s="308"/>
      <c r="UID43" s="308"/>
      <c r="UIE43" s="308"/>
      <c r="UIF43" s="308"/>
      <c r="UIG43" s="308"/>
      <c r="UIH43" s="308"/>
      <c r="UII43" s="308"/>
      <c r="UIJ43" s="308"/>
      <c r="UIK43" s="308"/>
      <c r="UIL43" s="308"/>
      <c r="UIM43" s="308"/>
      <c r="UIN43" s="308"/>
      <c r="UIO43" s="308"/>
      <c r="UIP43" s="308"/>
      <c r="UIQ43" s="308"/>
      <c r="UIR43" s="308"/>
      <c r="UIS43" s="308"/>
      <c r="UIT43" s="308"/>
      <c r="UIU43" s="308"/>
      <c r="UIV43" s="308"/>
      <c r="UIW43" s="308"/>
      <c r="UIX43" s="308"/>
      <c r="UIY43" s="308"/>
      <c r="UIZ43" s="308"/>
      <c r="UJA43" s="308"/>
      <c r="UJB43" s="308"/>
      <c r="UJC43" s="308"/>
      <c r="UJD43" s="308"/>
      <c r="UJE43" s="308"/>
      <c r="UJF43" s="308"/>
      <c r="UJG43" s="308"/>
      <c r="UJH43" s="308"/>
      <c r="UJI43" s="308"/>
      <c r="UJJ43" s="308"/>
      <c r="UJK43" s="308"/>
      <c r="UJL43" s="308"/>
      <c r="UJM43" s="308"/>
      <c r="UJN43" s="308"/>
      <c r="UJO43" s="308"/>
      <c r="UJP43" s="308"/>
      <c r="UJQ43" s="308"/>
      <c r="UJR43" s="308"/>
      <c r="UJS43" s="308"/>
      <c r="UJT43" s="308"/>
      <c r="UJU43" s="308"/>
      <c r="UJV43" s="308"/>
      <c r="UJW43" s="308"/>
      <c r="UJX43" s="308"/>
      <c r="UJY43" s="308"/>
      <c r="UJZ43" s="308"/>
      <c r="UKA43" s="308"/>
      <c r="UKB43" s="308"/>
      <c r="UKC43" s="308"/>
      <c r="UKD43" s="308"/>
      <c r="UKE43" s="308"/>
      <c r="UKF43" s="308"/>
      <c r="UKG43" s="308"/>
      <c r="UKH43" s="308"/>
      <c r="UKI43" s="308"/>
      <c r="UKJ43" s="308"/>
      <c r="UKK43" s="308"/>
      <c r="UKL43" s="308"/>
      <c r="UKM43" s="308"/>
      <c r="UKN43" s="308"/>
      <c r="UKO43" s="308"/>
      <c r="UKP43" s="308"/>
      <c r="UKQ43" s="308"/>
      <c r="UKR43" s="308"/>
      <c r="UKS43" s="308"/>
      <c r="UKT43" s="308"/>
      <c r="UKU43" s="308"/>
      <c r="UKV43" s="308"/>
      <c r="UKW43" s="308"/>
      <c r="UKX43" s="308"/>
      <c r="UKY43" s="308"/>
      <c r="UKZ43" s="308"/>
      <c r="ULA43" s="308"/>
      <c r="ULB43" s="308"/>
      <c r="ULC43" s="308"/>
      <c r="ULD43" s="308"/>
      <c r="ULE43" s="308"/>
      <c r="ULF43" s="308"/>
      <c r="ULG43" s="308"/>
      <c r="ULH43" s="308"/>
      <c r="ULI43" s="308"/>
      <c r="ULJ43" s="308"/>
      <c r="ULK43" s="308"/>
      <c r="ULL43" s="308"/>
      <c r="ULM43" s="308"/>
      <c r="ULN43" s="308"/>
      <c r="ULO43" s="308"/>
      <c r="ULP43" s="308"/>
      <c r="ULQ43" s="308"/>
      <c r="ULR43" s="308"/>
      <c r="ULS43" s="308"/>
      <c r="ULT43" s="308"/>
      <c r="ULU43" s="308"/>
      <c r="ULV43" s="308"/>
      <c r="ULW43" s="308"/>
      <c r="ULX43" s="308"/>
      <c r="ULY43" s="308"/>
      <c r="ULZ43" s="308"/>
      <c r="UMA43" s="308"/>
      <c r="UMB43" s="308"/>
      <c r="UMC43" s="308"/>
      <c r="UMD43" s="308"/>
      <c r="UME43" s="308"/>
      <c r="UMF43" s="308"/>
      <c r="UMG43" s="308"/>
      <c r="UMH43" s="308"/>
      <c r="UMI43" s="308"/>
      <c r="UMJ43" s="308"/>
      <c r="UMK43" s="308"/>
      <c r="UML43" s="308"/>
      <c r="UMM43" s="308"/>
      <c r="UMN43" s="308"/>
      <c r="UMO43" s="308"/>
      <c r="UMP43" s="308"/>
      <c r="UMQ43" s="308"/>
      <c r="UMR43" s="308"/>
      <c r="UMS43" s="308"/>
      <c r="UMT43" s="308"/>
      <c r="UMU43" s="308"/>
      <c r="UMV43" s="308"/>
      <c r="UMW43" s="308"/>
      <c r="UMX43" s="308"/>
      <c r="UMY43" s="308"/>
      <c r="UMZ43" s="308"/>
      <c r="UNA43" s="308"/>
      <c r="UNB43" s="308"/>
      <c r="UNC43" s="308"/>
      <c r="UND43" s="308"/>
      <c r="UNE43" s="308"/>
      <c r="UNF43" s="308"/>
      <c r="UNG43" s="308"/>
      <c r="UNH43" s="308"/>
      <c r="UNI43" s="308"/>
      <c r="UNJ43" s="308"/>
      <c r="UNK43" s="308"/>
      <c r="UNL43" s="308"/>
      <c r="UNM43" s="308"/>
      <c r="UNN43" s="308"/>
      <c r="UNO43" s="308"/>
      <c r="UNP43" s="308"/>
      <c r="UNQ43" s="308"/>
      <c r="UNR43" s="308"/>
      <c r="UNS43" s="308"/>
      <c r="UNT43" s="308"/>
      <c r="UNU43" s="308"/>
      <c r="UNV43" s="308"/>
      <c r="UNW43" s="308"/>
      <c r="UNX43" s="308"/>
      <c r="UNY43" s="308"/>
      <c r="UNZ43" s="308"/>
      <c r="UOA43" s="308"/>
      <c r="UOB43" s="308"/>
      <c r="UOC43" s="308"/>
      <c r="UOD43" s="308"/>
      <c r="UOE43" s="308"/>
      <c r="UOF43" s="308"/>
      <c r="UOG43" s="308"/>
      <c r="UOH43" s="308"/>
      <c r="UOI43" s="308"/>
      <c r="UOJ43" s="308"/>
      <c r="UOK43" s="308"/>
      <c r="UOL43" s="308"/>
      <c r="UOM43" s="308"/>
      <c r="UON43" s="308"/>
      <c r="UOO43" s="308"/>
      <c r="UOP43" s="308"/>
      <c r="UOQ43" s="308"/>
      <c r="UOR43" s="308"/>
      <c r="UOS43" s="308"/>
      <c r="UOT43" s="308"/>
      <c r="UOU43" s="308"/>
      <c r="UOV43" s="308"/>
      <c r="UOW43" s="308"/>
      <c r="UOX43" s="308"/>
      <c r="UOY43" s="308"/>
      <c r="UOZ43" s="308"/>
      <c r="UPA43" s="308"/>
      <c r="UPB43" s="308"/>
      <c r="UPC43" s="308"/>
      <c r="UPD43" s="308"/>
      <c r="UPE43" s="308"/>
      <c r="UPF43" s="308"/>
      <c r="UPG43" s="308"/>
      <c r="UPH43" s="308"/>
      <c r="UPI43" s="308"/>
      <c r="UPJ43" s="308"/>
      <c r="UPK43" s="308"/>
      <c r="UPL43" s="308"/>
      <c r="UPM43" s="308"/>
      <c r="UPN43" s="308"/>
      <c r="UPO43" s="308"/>
      <c r="UPP43" s="308"/>
      <c r="UPQ43" s="308"/>
      <c r="UPR43" s="308"/>
      <c r="UPS43" s="308"/>
      <c r="UPT43" s="308"/>
      <c r="UPU43" s="308"/>
      <c r="UPV43" s="308"/>
      <c r="UPW43" s="308"/>
      <c r="UPX43" s="308"/>
      <c r="UPY43" s="308"/>
      <c r="UPZ43" s="308"/>
      <c r="UQA43" s="308"/>
      <c r="UQB43" s="308"/>
      <c r="UQC43" s="308"/>
      <c r="UQD43" s="308"/>
      <c r="UQE43" s="308"/>
      <c r="UQF43" s="308"/>
      <c r="UQG43" s="308"/>
      <c r="UQH43" s="308"/>
      <c r="UQI43" s="308"/>
      <c r="UQJ43" s="308"/>
      <c r="UQK43" s="308"/>
      <c r="UQL43" s="308"/>
      <c r="UQM43" s="308"/>
      <c r="UQN43" s="308"/>
      <c r="UQO43" s="308"/>
      <c r="UQP43" s="308"/>
      <c r="UQQ43" s="308"/>
      <c r="UQR43" s="308"/>
      <c r="UQS43" s="308"/>
      <c r="UQT43" s="308"/>
      <c r="UQU43" s="308"/>
      <c r="UQV43" s="308"/>
      <c r="UQW43" s="308"/>
      <c r="UQX43" s="308"/>
      <c r="UQY43" s="308"/>
      <c r="UQZ43" s="308"/>
      <c r="URA43" s="308"/>
      <c r="URB43" s="308"/>
      <c r="URC43" s="308"/>
      <c r="URD43" s="308"/>
      <c r="URE43" s="308"/>
      <c r="URF43" s="308"/>
      <c r="URG43" s="308"/>
      <c r="URH43" s="308"/>
      <c r="URI43" s="308"/>
      <c r="URJ43" s="308"/>
      <c r="URK43" s="308"/>
      <c r="URL43" s="308"/>
      <c r="URM43" s="308"/>
      <c r="URN43" s="308"/>
      <c r="URO43" s="308"/>
      <c r="URP43" s="308"/>
      <c r="URQ43" s="308"/>
      <c r="URR43" s="308"/>
      <c r="URS43" s="308"/>
      <c r="URT43" s="308"/>
      <c r="URU43" s="308"/>
      <c r="URV43" s="308"/>
      <c r="URW43" s="308"/>
      <c r="URX43" s="308"/>
      <c r="URY43" s="308"/>
      <c r="URZ43" s="308"/>
      <c r="USA43" s="308"/>
      <c r="USB43" s="308"/>
      <c r="USC43" s="308"/>
      <c r="USD43" s="308"/>
      <c r="USE43" s="308"/>
      <c r="USF43" s="308"/>
      <c r="USG43" s="308"/>
      <c r="USH43" s="308"/>
      <c r="USI43" s="308"/>
      <c r="USJ43" s="308"/>
      <c r="USK43" s="308"/>
      <c r="USL43" s="308"/>
      <c r="USM43" s="308"/>
      <c r="USN43" s="308"/>
      <c r="USO43" s="308"/>
      <c r="USP43" s="308"/>
      <c r="USQ43" s="308"/>
      <c r="USR43" s="308"/>
      <c r="USS43" s="308"/>
      <c r="UST43" s="308"/>
      <c r="USU43" s="308"/>
      <c r="USV43" s="308"/>
      <c r="USW43" s="308"/>
      <c r="USX43" s="308"/>
      <c r="USY43" s="308"/>
      <c r="USZ43" s="308"/>
      <c r="UTA43" s="308"/>
      <c r="UTB43" s="308"/>
      <c r="UTC43" s="308"/>
      <c r="UTD43" s="308"/>
      <c r="UTE43" s="308"/>
      <c r="UTF43" s="308"/>
      <c r="UTG43" s="308"/>
      <c r="UTH43" s="308"/>
      <c r="UTI43" s="308"/>
      <c r="UTJ43" s="308"/>
      <c r="UTK43" s="308"/>
      <c r="UTL43" s="308"/>
      <c r="UTM43" s="308"/>
      <c r="UTN43" s="308"/>
      <c r="UTO43" s="308"/>
      <c r="UTP43" s="308"/>
      <c r="UTQ43" s="308"/>
      <c r="UTR43" s="308"/>
      <c r="UTS43" s="308"/>
      <c r="UTT43" s="308"/>
      <c r="UTU43" s="308"/>
      <c r="UTV43" s="308"/>
      <c r="UTW43" s="308"/>
      <c r="UTX43" s="308"/>
      <c r="UTY43" s="308"/>
      <c r="UTZ43" s="308"/>
      <c r="UUA43" s="308"/>
      <c r="UUB43" s="308"/>
      <c r="UUC43" s="308"/>
      <c r="UUD43" s="308"/>
      <c r="UUE43" s="308"/>
      <c r="UUF43" s="308"/>
      <c r="UUG43" s="308"/>
      <c r="UUH43" s="308"/>
      <c r="UUI43" s="308"/>
      <c r="UUJ43" s="308"/>
      <c r="UUK43" s="308"/>
      <c r="UUL43" s="308"/>
      <c r="UUM43" s="308"/>
      <c r="UUN43" s="308"/>
      <c r="UUO43" s="308"/>
      <c r="UUP43" s="308"/>
      <c r="UUQ43" s="308"/>
      <c r="UUR43" s="308"/>
      <c r="UUS43" s="308"/>
      <c r="UUT43" s="308"/>
      <c r="UUU43" s="308"/>
      <c r="UUV43" s="308"/>
      <c r="UUW43" s="308"/>
      <c r="UUX43" s="308"/>
      <c r="UUY43" s="308"/>
      <c r="UUZ43" s="308"/>
      <c r="UVA43" s="308"/>
      <c r="UVB43" s="308"/>
      <c r="UVC43" s="308"/>
      <c r="UVD43" s="308"/>
      <c r="UVE43" s="308"/>
      <c r="UVF43" s="308"/>
      <c r="UVG43" s="308"/>
      <c r="UVH43" s="308"/>
      <c r="UVI43" s="308"/>
      <c r="UVJ43" s="308"/>
      <c r="UVK43" s="308"/>
      <c r="UVL43" s="308"/>
      <c r="UVM43" s="308"/>
      <c r="UVN43" s="308"/>
      <c r="UVO43" s="308"/>
      <c r="UVP43" s="308"/>
      <c r="UVQ43" s="308"/>
      <c r="UVR43" s="308"/>
      <c r="UVS43" s="308"/>
      <c r="UVT43" s="308"/>
      <c r="UVU43" s="308"/>
      <c r="UVV43" s="308"/>
      <c r="UVW43" s="308"/>
      <c r="UVX43" s="308"/>
      <c r="UVY43" s="308"/>
      <c r="UVZ43" s="308"/>
      <c r="UWA43" s="308"/>
      <c r="UWB43" s="308"/>
      <c r="UWC43" s="308"/>
      <c r="UWD43" s="308"/>
      <c r="UWE43" s="308"/>
      <c r="UWF43" s="308"/>
      <c r="UWG43" s="308"/>
      <c r="UWH43" s="308"/>
      <c r="UWI43" s="308"/>
      <c r="UWJ43" s="308"/>
      <c r="UWK43" s="308"/>
      <c r="UWL43" s="308"/>
      <c r="UWM43" s="308"/>
      <c r="UWN43" s="308"/>
      <c r="UWO43" s="308"/>
      <c r="UWP43" s="308"/>
      <c r="UWQ43" s="308"/>
      <c r="UWR43" s="308"/>
      <c r="UWS43" s="308"/>
      <c r="UWT43" s="308"/>
      <c r="UWU43" s="308"/>
      <c r="UWV43" s="308"/>
      <c r="UWW43" s="308"/>
      <c r="UWX43" s="308"/>
      <c r="UWY43" s="308"/>
      <c r="UWZ43" s="308"/>
      <c r="UXA43" s="308"/>
      <c r="UXB43" s="308"/>
      <c r="UXC43" s="308"/>
      <c r="UXD43" s="308"/>
      <c r="UXE43" s="308"/>
      <c r="UXF43" s="308"/>
      <c r="UXG43" s="308"/>
      <c r="UXH43" s="308"/>
      <c r="UXI43" s="308"/>
      <c r="UXJ43" s="308"/>
      <c r="UXK43" s="308"/>
      <c r="UXL43" s="308"/>
      <c r="UXM43" s="308"/>
      <c r="UXN43" s="308"/>
      <c r="UXO43" s="308"/>
      <c r="UXP43" s="308"/>
      <c r="UXQ43" s="308"/>
      <c r="UXR43" s="308"/>
      <c r="UXS43" s="308"/>
      <c r="UXT43" s="308"/>
      <c r="UXU43" s="308"/>
      <c r="UXV43" s="308"/>
      <c r="UXW43" s="308"/>
      <c r="UXX43" s="308"/>
      <c r="UXY43" s="308"/>
      <c r="UXZ43" s="308"/>
      <c r="UYA43" s="308"/>
      <c r="UYB43" s="308"/>
      <c r="UYC43" s="308"/>
      <c r="UYD43" s="308"/>
      <c r="UYE43" s="308"/>
      <c r="UYF43" s="308"/>
      <c r="UYG43" s="308"/>
      <c r="UYH43" s="308"/>
      <c r="UYI43" s="308"/>
      <c r="UYJ43" s="308"/>
      <c r="UYK43" s="308"/>
      <c r="UYL43" s="308"/>
      <c r="UYM43" s="308"/>
      <c r="UYN43" s="308"/>
      <c r="UYO43" s="308"/>
      <c r="UYP43" s="308"/>
      <c r="UYQ43" s="308"/>
      <c r="UYR43" s="308"/>
      <c r="UYS43" s="308"/>
      <c r="UYT43" s="308"/>
      <c r="UYU43" s="308"/>
      <c r="UYV43" s="308"/>
      <c r="UYW43" s="308"/>
      <c r="UYX43" s="308"/>
      <c r="UYY43" s="308"/>
      <c r="UYZ43" s="308"/>
      <c r="UZA43" s="308"/>
      <c r="UZB43" s="308"/>
      <c r="UZC43" s="308"/>
      <c r="UZD43" s="308"/>
      <c r="UZE43" s="308"/>
      <c r="UZF43" s="308"/>
      <c r="UZG43" s="308"/>
      <c r="UZH43" s="308"/>
      <c r="UZI43" s="308"/>
      <c r="UZJ43" s="308"/>
      <c r="UZK43" s="308"/>
      <c r="UZL43" s="308"/>
      <c r="UZM43" s="308"/>
      <c r="UZN43" s="308"/>
      <c r="UZO43" s="308"/>
      <c r="UZP43" s="308"/>
      <c r="UZQ43" s="308"/>
      <c r="UZR43" s="308"/>
      <c r="UZS43" s="308"/>
      <c r="UZT43" s="308"/>
      <c r="UZU43" s="308"/>
      <c r="UZV43" s="308"/>
      <c r="UZW43" s="308"/>
      <c r="UZX43" s="308"/>
      <c r="UZY43" s="308"/>
      <c r="UZZ43" s="308"/>
      <c r="VAA43" s="308"/>
      <c r="VAB43" s="308"/>
      <c r="VAC43" s="308"/>
      <c r="VAD43" s="308"/>
      <c r="VAE43" s="308"/>
      <c r="VAF43" s="308"/>
      <c r="VAG43" s="308"/>
      <c r="VAH43" s="308"/>
      <c r="VAI43" s="308"/>
      <c r="VAJ43" s="308"/>
      <c r="VAK43" s="308"/>
      <c r="VAL43" s="308"/>
      <c r="VAM43" s="308"/>
      <c r="VAN43" s="308"/>
      <c r="VAO43" s="308"/>
      <c r="VAP43" s="308"/>
      <c r="VAQ43" s="308"/>
      <c r="VAR43" s="308"/>
      <c r="VAS43" s="308"/>
      <c r="VAT43" s="308"/>
      <c r="VAU43" s="308"/>
      <c r="VAV43" s="308"/>
      <c r="VAW43" s="308"/>
      <c r="VAX43" s="308"/>
      <c r="VAY43" s="308"/>
      <c r="VAZ43" s="308"/>
      <c r="VBA43" s="308"/>
      <c r="VBB43" s="308"/>
      <c r="VBC43" s="308"/>
      <c r="VBD43" s="308"/>
      <c r="VBE43" s="308"/>
      <c r="VBF43" s="308"/>
      <c r="VBG43" s="308"/>
      <c r="VBH43" s="308"/>
      <c r="VBI43" s="308"/>
      <c r="VBJ43" s="308"/>
      <c r="VBK43" s="308"/>
      <c r="VBL43" s="308"/>
      <c r="VBM43" s="308"/>
      <c r="VBN43" s="308"/>
      <c r="VBO43" s="308"/>
      <c r="VBP43" s="308"/>
      <c r="VBQ43" s="308"/>
      <c r="VBR43" s="308"/>
      <c r="VBS43" s="308"/>
      <c r="VBT43" s="308"/>
      <c r="VBU43" s="308"/>
      <c r="VBV43" s="308"/>
      <c r="VBW43" s="308"/>
      <c r="VBX43" s="308"/>
      <c r="VBY43" s="308"/>
      <c r="VBZ43" s="308"/>
      <c r="VCA43" s="308"/>
      <c r="VCB43" s="308"/>
      <c r="VCC43" s="308"/>
      <c r="VCD43" s="308"/>
      <c r="VCE43" s="308"/>
      <c r="VCF43" s="308"/>
      <c r="VCG43" s="308"/>
      <c r="VCH43" s="308"/>
      <c r="VCI43" s="308"/>
      <c r="VCJ43" s="308"/>
      <c r="VCK43" s="308"/>
      <c r="VCL43" s="308"/>
      <c r="VCM43" s="308"/>
      <c r="VCN43" s="308"/>
      <c r="VCO43" s="308"/>
      <c r="VCP43" s="308"/>
      <c r="VCQ43" s="308"/>
      <c r="VCR43" s="308"/>
      <c r="VCS43" s="308"/>
      <c r="VCT43" s="308"/>
      <c r="VCU43" s="308"/>
      <c r="VCV43" s="308"/>
      <c r="VCW43" s="308"/>
      <c r="VCX43" s="308"/>
      <c r="VCY43" s="308"/>
      <c r="VCZ43" s="308"/>
      <c r="VDA43" s="308"/>
      <c r="VDB43" s="308"/>
      <c r="VDC43" s="308"/>
      <c r="VDD43" s="308"/>
      <c r="VDE43" s="308"/>
      <c r="VDF43" s="308"/>
      <c r="VDG43" s="308"/>
      <c r="VDH43" s="308"/>
      <c r="VDI43" s="308"/>
      <c r="VDJ43" s="308"/>
      <c r="VDK43" s="308"/>
      <c r="VDL43" s="308"/>
      <c r="VDM43" s="308"/>
      <c r="VDN43" s="308"/>
      <c r="VDO43" s="308"/>
      <c r="VDP43" s="308"/>
      <c r="VDQ43" s="308"/>
      <c r="VDR43" s="308"/>
      <c r="VDS43" s="308"/>
      <c r="VDT43" s="308"/>
      <c r="VDU43" s="308"/>
      <c r="VDV43" s="308"/>
      <c r="VDW43" s="308"/>
      <c r="VDX43" s="308"/>
      <c r="VDY43" s="308"/>
      <c r="VDZ43" s="308"/>
      <c r="VEA43" s="308"/>
      <c r="VEB43" s="308"/>
      <c r="VEC43" s="308"/>
      <c r="VED43" s="308"/>
      <c r="VEE43" s="308"/>
      <c r="VEF43" s="308"/>
      <c r="VEG43" s="308"/>
      <c r="VEH43" s="308"/>
      <c r="VEI43" s="308"/>
      <c r="VEJ43" s="308"/>
      <c r="VEK43" s="308"/>
      <c r="VEL43" s="308"/>
      <c r="VEM43" s="308"/>
      <c r="VEN43" s="308"/>
      <c r="VEO43" s="308"/>
      <c r="VEP43" s="308"/>
      <c r="VEQ43" s="308"/>
      <c r="VER43" s="308"/>
      <c r="VES43" s="308"/>
      <c r="VET43" s="308"/>
      <c r="VEU43" s="308"/>
      <c r="VEV43" s="308"/>
      <c r="VEW43" s="308"/>
      <c r="VEX43" s="308"/>
      <c r="VEY43" s="308"/>
      <c r="VEZ43" s="308"/>
      <c r="VFA43" s="308"/>
      <c r="VFB43" s="308"/>
      <c r="VFC43" s="308"/>
      <c r="VFD43" s="308"/>
      <c r="VFE43" s="308"/>
      <c r="VFF43" s="308"/>
      <c r="VFG43" s="308"/>
      <c r="VFH43" s="308"/>
      <c r="VFI43" s="308"/>
      <c r="VFJ43" s="308"/>
      <c r="VFK43" s="308"/>
      <c r="VFL43" s="308"/>
      <c r="VFM43" s="308"/>
      <c r="VFN43" s="308"/>
      <c r="VFO43" s="308"/>
      <c r="VFP43" s="308"/>
      <c r="VFQ43" s="308"/>
      <c r="VFR43" s="308"/>
      <c r="VFS43" s="308"/>
      <c r="VFT43" s="308"/>
      <c r="VFU43" s="308"/>
      <c r="VFV43" s="308"/>
      <c r="VFW43" s="308"/>
      <c r="VFX43" s="308"/>
      <c r="VFY43" s="308"/>
      <c r="VFZ43" s="308"/>
      <c r="VGA43" s="308"/>
      <c r="VGB43" s="308"/>
      <c r="VGC43" s="308"/>
      <c r="VGD43" s="308"/>
      <c r="VGE43" s="308"/>
      <c r="VGF43" s="308"/>
      <c r="VGG43" s="308"/>
      <c r="VGH43" s="308"/>
      <c r="VGI43" s="308"/>
      <c r="VGJ43" s="308"/>
      <c r="VGK43" s="308"/>
      <c r="VGL43" s="308"/>
      <c r="VGM43" s="308"/>
      <c r="VGN43" s="308"/>
      <c r="VGO43" s="308"/>
      <c r="VGP43" s="308"/>
      <c r="VGQ43" s="308"/>
      <c r="VGR43" s="308"/>
      <c r="VGS43" s="308"/>
      <c r="VGT43" s="308"/>
      <c r="VGU43" s="308"/>
      <c r="VGV43" s="308"/>
      <c r="VGW43" s="308"/>
      <c r="VGX43" s="308"/>
      <c r="VGY43" s="308"/>
      <c r="VGZ43" s="308"/>
      <c r="VHA43" s="308"/>
      <c r="VHB43" s="308"/>
      <c r="VHC43" s="308"/>
      <c r="VHD43" s="308"/>
      <c r="VHE43" s="308"/>
      <c r="VHF43" s="308"/>
      <c r="VHG43" s="308"/>
      <c r="VHH43" s="308"/>
      <c r="VHI43" s="308"/>
      <c r="VHJ43" s="308"/>
      <c r="VHK43" s="308"/>
      <c r="VHL43" s="308"/>
      <c r="VHM43" s="308"/>
      <c r="VHN43" s="308"/>
      <c r="VHO43" s="308"/>
      <c r="VHP43" s="308"/>
      <c r="VHQ43" s="308"/>
      <c r="VHR43" s="308"/>
      <c r="VHS43" s="308"/>
      <c r="VHT43" s="308"/>
      <c r="VHU43" s="308"/>
      <c r="VHV43" s="308"/>
      <c r="VHW43" s="308"/>
      <c r="VHX43" s="308"/>
      <c r="VHY43" s="308"/>
      <c r="VHZ43" s="308"/>
      <c r="VIA43" s="308"/>
      <c r="VIB43" s="308"/>
      <c r="VIC43" s="308"/>
      <c r="VID43" s="308"/>
      <c r="VIE43" s="308"/>
      <c r="VIF43" s="308"/>
      <c r="VIG43" s="308"/>
      <c r="VIH43" s="308"/>
      <c r="VII43" s="308"/>
      <c r="VIJ43" s="308"/>
      <c r="VIK43" s="308"/>
      <c r="VIL43" s="308"/>
      <c r="VIM43" s="308"/>
      <c r="VIN43" s="308"/>
      <c r="VIO43" s="308"/>
      <c r="VIP43" s="308"/>
      <c r="VIQ43" s="308"/>
      <c r="VIR43" s="308"/>
      <c r="VIS43" s="308"/>
      <c r="VIT43" s="308"/>
      <c r="VIU43" s="308"/>
      <c r="VIV43" s="308"/>
      <c r="VIW43" s="308"/>
      <c r="VIX43" s="308"/>
      <c r="VIY43" s="308"/>
      <c r="VIZ43" s="308"/>
      <c r="VJA43" s="308"/>
      <c r="VJB43" s="308"/>
      <c r="VJC43" s="308"/>
      <c r="VJD43" s="308"/>
      <c r="VJE43" s="308"/>
      <c r="VJF43" s="308"/>
      <c r="VJG43" s="308"/>
      <c r="VJH43" s="308"/>
      <c r="VJI43" s="308"/>
      <c r="VJJ43" s="308"/>
      <c r="VJK43" s="308"/>
      <c r="VJL43" s="308"/>
      <c r="VJM43" s="308"/>
      <c r="VJN43" s="308"/>
      <c r="VJO43" s="308"/>
      <c r="VJP43" s="308"/>
      <c r="VJQ43" s="308"/>
      <c r="VJR43" s="308"/>
      <c r="VJS43" s="308"/>
      <c r="VJT43" s="308"/>
      <c r="VJU43" s="308"/>
      <c r="VJV43" s="308"/>
      <c r="VJW43" s="308"/>
      <c r="VJX43" s="308"/>
      <c r="VJY43" s="308"/>
      <c r="VJZ43" s="308"/>
      <c r="VKA43" s="308"/>
      <c r="VKB43" s="308"/>
      <c r="VKC43" s="308"/>
      <c r="VKD43" s="308"/>
      <c r="VKE43" s="308"/>
      <c r="VKF43" s="308"/>
      <c r="VKG43" s="308"/>
      <c r="VKH43" s="308"/>
      <c r="VKI43" s="308"/>
      <c r="VKJ43" s="308"/>
      <c r="VKK43" s="308"/>
      <c r="VKL43" s="308"/>
      <c r="VKM43" s="308"/>
      <c r="VKN43" s="308"/>
      <c r="VKO43" s="308"/>
      <c r="VKP43" s="308"/>
      <c r="VKQ43" s="308"/>
      <c r="VKR43" s="308"/>
      <c r="VKS43" s="308"/>
      <c r="VKT43" s="308"/>
      <c r="VKU43" s="308"/>
      <c r="VKV43" s="308"/>
      <c r="VKW43" s="308"/>
      <c r="VKX43" s="308"/>
      <c r="VKY43" s="308"/>
      <c r="VKZ43" s="308"/>
      <c r="VLA43" s="308"/>
      <c r="VLB43" s="308"/>
      <c r="VLC43" s="308"/>
      <c r="VLD43" s="308"/>
      <c r="VLE43" s="308"/>
      <c r="VLF43" s="308"/>
      <c r="VLG43" s="308"/>
      <c r="VLH43" s="308"/>
      <c r="VLI43" s="308"/>
      <c r="VLJ43" s="308"/>
      <c r="VLK43" s="308"/>
      <c r="VLL43" s="308"/>
      <c r="VLM43" s="308"/>
      <c r="VLN43" s="308"/>
      <c r="VLO43" s="308"/>
      <c r="VLP43" s="308"/>
      <c r="VLQ43" s="308"/>
      <c r="VLR43" s="308"/>
      <c r="VLS43" s="308"/>
      <c r="VLT43" s="308"/>
      <c r="VLU43" s="308"/>
      <c r="VLV43" s="308"/>
      <c r="VLW43" s="308"/>
      <c r="VLX43" s="308"/>
      <c r="VLY43" s="308"/>
      <c r="VLZ43" s="308"/>
      <c r="VMA43" s="308"/>
      <c r="VMB43" s="308"/>
      <c r="VMC43" s="308"/>
      <c r="VMD43" s="308"/>
      <c r="VME43" s="308"/>
      <c r="VMF43" s="308"/>
      <c r="VMG43" s="308"/>
      <c r="VMH43" s="308"/>
      <c r="VMI43" s="308"/>
      <c r="VMJ43" s="308"/>
      <c r="VMK43" s="308"/>
      <c r="VML43" s="308"/>
      <c r="VMM43" s="308"/>
      <c r="VMN43" s="308"/>
      <c r="VMO43" s="308"/>
      <c r="VMP43" s="308"/>
      <c r="VMQ43" s="308"/>
      <c r="VMR43" s="308"/>
      <c r="VMS43" s="308"/>
      <c r="VMT43" s="308"/>
      <c r="VMU43" s="308"/>
      <c r="VMV43" s="308"/>
      <c r="VMW43" s="308"/>
      <c r="VMX43" s="308"/>
      <c r="VMY43" s="308"/>
      <c r="VMZ43" s="308"/>
      <c r="VNA43" s="308"/>
      <c r="VNB43" s="308"/>
      <c r="VNC43" s="308"/>
      <c r="VND43" s="308"/>
      <c r="VNE43" s="308"/>
      <c r="VNF43" s="308"/>
      <c r="VNG43" s="308"/>
      <c r="VNH43" s="308"/>
      <c r="VNI43" s="308"/>
      <c r="VNJ43" s="308"/>
      <c r="VNK43" s="308"/>
      <c r="VNL43" s="308"/>
      <c r="VNM43" s="308"/>
      <c r="VNN43" s="308"/>
      <c r="VNO43" s="308"/>
      <c r="VNP43" s="308"/>
      <c r="VNQ43" s="308"/>
      <c r="VNR43" s="308"/>
      <c r="VNS43" s="308"/>
      <c r="VNT43" s="308"/>
      <c r="VNU43" s="308"/>
      <c r="VNV43" s="308"/>
      <c r="VNW43" s="308"/>
      <c r="VNX43" s="308"/>
      <c r="VNY43" s="308"/>
      <c r="VNZ43" s="308"/>
      <c r="VOA43" s="308"/>
      <c r="VOB43" s="308"/>
      <c r="VOC43" s="308"/>
      <c r="VOD43" s="308"/>
      <c r="VOE43" s="308"/>
      <c r="VOF43" s="308"/>
      <c r="VOG43" s="308"/>
      <c r="VOH43" s="308"/>
      <c r="VOI43" s="308"/>
      <c r="VOJ43" s="308"/>
      <c r="VOK43" s="308"/>
      <c r="VOL43" s="308"/>
      <c r="VOM43" s="308"/>
      <c r="VON43" s="308"/>
      <c r="VOO43" s="308"/>
      <c r="VOP43" s="308"/>
      <c r="VOQ43" s="308"/>
      <c r="VOR43" s="308"/>
      <c r="VOS43" s="308"/>
      <c r="VOT43" s="308"/>
      <c r="VOU43" s="308"/>
      <c r="VOV43" s="308"/>
      <c r="VOW43" s="308"/>
      <c r="VOX43" s="308"/>
      <c r="VOY43" s="308"/>
      <c r="VOZ43" s="308"/>
      <c r="VPA43" s="308"/>
      <c r="VPB43" s="308"/>
      <c r="VPC43" s="308"/>
      <c r="VPD43" s="308"/>
      <c r="VPE43" s="308"/>
      <c r="VPF43" s="308"/>
      <c r="VPG43" s="308"/>
      <c r="VPH43" s="308"/>
      <c r="VPI43" s="308"/>
      <c r="VPJ43" s="308"/>
      <c r="VPK43" s="308"/>
      <c r="VPL43" s="308"/>
      <c r="VPM43" s="308"/>
      <c r="VPN43" s="308"/>
      <c r="VPO43" s="308"/>
      <c r="VPP43" s="308"/>
      <c r="VPQ43" s="308"/>
      <c r="VPR43" s="308"/>
      <c r="VPS43" s="308"/>
      <c r="VPT43" s="308"/>
      <c r="VPU43" s="308"/>
      <c r="VPV43" s="308"/>
      <c r="VPW43" s="308"/>
      <c r="VPX43" s="308"/>
      <c r="VPY43" s="308"/>
      <c r="VPZ43" s="308"/>
      <c r="VQA43" s="308"/>
      <c r="VQB43" s="308"/>
      <c r="VQC43" s="308"/>
      <c r="VQD43" s="308"/>
      <c r="VQE43" s="308"/>
      <c r="VQF43" s="308"/>
      <c r="VQG43" s="308"/>
      <c r="VQH43" s="308"/>
      <c r="VQI43" s="308"/>
      <c r="VQJ43" s="308"/>
      <c r="VQK43" s="308"/>
      <c r="VQL43" s="308"/>
      <c r="VQM43" s="308"/>
      <c r="VQN43" s="308"/>
      <c r="VQO43" s="308"/>
      <c r="VQP43" s="308"/>
      <c r="VQQ43" s="308"/>
      <c r="VQR43" s="308"/>
      <c r="VQS43" s="308"/>
      <c r="VQT43" s="308"/>
      <c r="VQU43" s="308"/>
      <c r="VQV43" s="308"/>
      <c r="VQW43" s="308"/>
      <c r="VQX43" s="308"/>
      <c r="VQY43" s="308"/>
      <c r="VQZ43" s="308"/>
      <c r="VRA43" s="308"/>
      <c r="VRB43" s="308"/>
      <c r="VRC43" s="308"/>
      <c r="VRD43" s="308"/>
      <c r="VRE43" s="308"/>
      <c r="VRF43" s="308"/>
      <c r="VRG43" s="308"/>
      <c r="VRH43" s="308"/>
      <c r="VRI43" s="308"/>
      <c r="VRJ43" s="308"/>
      <c r="VRK43" s="308"/>
      <c r="VRL43" s="308"/>
      <c r="VRM43" s="308"/>
      <c r="VRN43" s="308"/>
      <c r="VRO43" s="308"/>
      <c r="VRP43" s="308"/>
      <c r="VRQ43" s="308"/>
      <c r="VRR43" s="308"/>
      <c r="VRS43" s="308"/>
      <c r="VRT43" s="308"/>
      <c r="VRU43" s="308"/>
      <c r="VRV43" s="308"/>
      <c r="VRW43" s="308"/>
      <c r="VRX43" s="308"/>
      <c r="VRY43" s="308"/>
      <c r="VRZ43" s="308"/>
      <c r="VSA43" s="308"/>
      <c r="VSB43" s="308"/>
      <c r="VSC43" s="308"/>
      <c r="VSD43" s="308"/>
      <c r="VSE43" s="308"/>
      <c r="VSF43" s="308"/>
      <c r="VSG43" s="308"/>
      <c r="VSH43" s="308"/>
      <c r="VSI43" s="308"/>
      <c r="VSJ43" s="308"/>
      <c r="VSK43" s="308"/>
      <c r="VSL43" s="308"/>
      <c r="VSM43" s="308"/>
      <c r="VSN43" s="308"/>
      <c r="VSO43" s="308"/>
      <c r="VSP43" s="308"/>
      <c r="VSQ43" s="308"/>
      <c r="VSR43" s="308"/>
      <c r="VSS43" s="308"/>
      <c r="VST43" s="308"/>
      <c r="VSU43" s="308"/>
      <c r="VSV43" s="308"/>
      <c r="VSW43" s="308"/>
      <c r="VSX43" s="308"/>
      <c r="VSY43" s="308"/>
      <c r="VSZ43" s="308"/>
      <c r="VTA43" s="308"/>
      <c r="VTB43" s="308"/>
      <c r="VTC43" s="308"/>
      <c r="VTD43" s="308"/>
      <c r="VTE43" s="308"/>
      <c r="VTF43" s="308"/>
      <c r="VTG43" s="308"/>
      <c r="VTH43" s="308"/>
      <c r="VTI43" s="308"/>
      <c r="VTJ43" s="308"/>
      <c r="VTK43" s="308"/>
      <c r="VTL43" s="308"/>
      <c r="VTM43" s="308"/>
      <c r="VTN43" s="308"/>
      <c r="VTO43" s="308"/>
      <c r="VTP43" s="308"/>
      <c r="VTQ43" s="308"/>
      <c r="VTR43" s="308"/>
      <c r="VTS43" s="308"/>
      <c r="VTT43" s="308"/>
      <c r="VTU43" s="308"/>
      <c r="VTV43" s="308"/>
      <c r="VTW43" s="308"/>
      <c r="VTX43" s="308"/>
      <c r="VTY43" s="308"/>
      <c r="VTZ43" s="308"/>
      <c r="VUA43" s="308"/>
      <c r="VUB43" s="308"/>
      <c r="VUC43" s="308"/>
      <c r="VUD43" s="308"/>
      <c r="VUE43" s="308"/>
      <c r="VUF43" s="308"/>
      <c r="VUG43" s="308"/>
      <c r="VUH43" s="308"/>
      <c r="VUI43" s="308"/>
      <c r="VUJ43" s="308"/>
      <c r="VUK43" s="308"/>
      <c r="VUL43" s="308"/>
      <c r="VUM43" s="308"/>
      <c r="VUN43" s="308"/>
      <c r="VUO43" s="308"/>
      <c r="VUP43" s="308"/>
      <c r="VUQ43" s="308"/>
      <c r="VUR43" s="308"/>
      <c r="VUS43" s="308"/>
      <c r="VUT43" s="308"/>
      <c r="VUU43" s="308"/>
      <c r="VUV43" s="308"/>
      <c r="VUW43" s="308"/>
      <c r="VUX43" s="308"/>
      <c r="VUY43" s="308"/>
      <c r="VUZ43" s="308"/>
      <c r="VVA43" s="308"/>
      <c r="VVB43" s="308"/>
      <c r="VVC43" s="308"/>
      <c r="VVD43" s="308"/>
      <c r="VVE43" s="308"/>
      <c r="VVF43" s="308"/>
      <c r="VVG43" s="308"/>
      <c r="VVH43" s="308"/>
      <c r="VVI43" s="308"/>
      <c r="VVJ43" s="308"/>
      <c r="VVK43" s="308"/>
      <c r="VVL43" s="308"/>
      <c r="VVM43" s="308"/>
      <c r="VVN43" s="308"/>
      <c r="VVO43" s="308"/>
      <c r="VVP43" s="308"/>
      <c r="VVQ43" s="308"/>
      <c r="VVR43" s="308"/>
      <c r="VVS43" s="308"/>
      <c r="VVT43" s="308"/>
      <c r="VVU43" s="308"/>
      <c r="VVV43" s="308"/>
      <c r="VVW43" s="308"/>
      <c r="VVX43" s="308"/>
      <c r="VVY43" s="308"/>
      <c r="VVZ43" s="308"/>
      <c r="VWA43" s="308"/>
      <c r="VWB43" s="308"/>
      <c r="VWC43" s="308"/>
      <c r="VWD43" s="308"/>
      <c r="VWE43" s="308"/>
      <c r="VWF43" s="308"/>
      <c r="VWG43" s="308"/>
      <c r="VWH43" s="308"/>
      <c r="VWI43" s="308"/>
      <c r="VWJ43" s="308"/>
      <c r="VWK43" s="308"/>
      <c r="VWL43" s="308"/>
      <c r="VWM43" s="308"/>
      <c r="VWN43" s="308"/>
      <c r="VWO43" s="308"/>
      <c r="VWP43" s="308"/>
      <c r="VWQ43" s="308"/>
      <c r="VWR43" s="308"/>
      <c r="VWS43" s="308"/>
      <c r="VWT43" s="308"/>
      <c r="VWU43" s="308"/>
      <c r="VWV43" s="308"/>
      <c r="VWW43" s="308"/>
      <c r="VWX43" s="308"/>
      <c r="VWY43" s="308"/>
      <c r="VWZ43" s="308"/>
      <c r="VXA43" s="308"/>
      <c r="VXB43" s="308"/>
      <c r="VXC43" s="308"/>
      <c r="VXD43" s="308"/>
      <c r="VXE43" s="308"/>
      <c r="VXF43" s="308"/>
      <c r="VXG43" s="308"/>
      <c r="VXH43" s="308"/>
      <c r="VXI43" s="308"/>
      <c r="VXJ43" s="308"/>
      <c r="VXK43" s="308"/>
      <c r="VXL43" s="308"/>
      <c r="VXM43" s="308"/>
      <c r="VXN43" s="308"/>
      <c r="VXO43" s="308"/>
      <c r="VXP43" s="308"/>
      <c r="VXQ43" s="308"/>
      <c r="VXR43" s="308"/>
      <c r="VXS43" s="308"/>
      <c r="VXT43" s="308"/>
      <c r="VXU43" s="308"/>
      <c r="VXV43" s="308"/>
      <c r="VXW43" s="308"/>
      <c r="VXX43" s="308"/>
      <c r="VXY43" s="308"/>
      <c r="VXZ43" s="308"/>
      <c r="VYA43" s="308"/>
      <c r="VYB43" s="308"/>
      <c r="VYC43" s="308"/>
      <c r="VYD43" s="308"/>
      <c r="VYE43" s="308"/>
      <c r="VYF43" s="308"/>
      <c r="VYG43" s="308"/>
      <c r="VYH43" s="308"/>
      <c r="VYI43" s="308"/>
      <c r="VYJ43" s="308"/>
      <c r="VYK43" s="308"/>
      <c r="VYL43" s="308"/>
      <c r="VYM43" s="308"/>
      <c r="VYN43" s="308"/>
      <c r="VYO43" s="308"/>
      <c r="VYP43" s="308"/>
      <c r="VYQ43" s="308"/>
      <c r="VYR43" s="308"/>
      <c r="VYS43" s="308"/>
      <c r="VYT43" s="308"/>
      <c r="VYU43" s="308"/>
      <c r="VYV43" s="308"/>
      <c r="VYW43" s="308"/>
      <c r="VYX43" s="308"/>
      <c r="VYY43" s="308"/>
      <c r="VYZ43" s="308"/>
      <c r="VZA43" s="308"/>
      <c r="VZB43" s="308"/>
      <c r="VZC43" s="308"/>
      <c r="VZD43" s="308"/>
      <c r="VZE43" s="308"/>
      <c r="VZF43" s="308"/>
      <c r="VZG43" s="308"/>
      <c r="VZH43" s="308"/>
      <c r="VZI43" s="308"/>
      <c r="VZJ43" s="308"/>
      <c r="VZK43" s="308"/>
      <c r="VZL43" s="308"/>
      <c r="VZM43" s="308"/>
      <c r="VZN43" s="308"/>
      <c r="VZO43" s="308"/>
      <c r="VZP43" s="308"/>
      <c r="VZQ43" s="308"/>
      <c r="VZR43" s="308"/>
      <c r="VZS43" s="308"/>
      <c r="VZT43" s="308"/>
      <c r="VZU43" s="308"/>
      <c r="VZV43" s="308"/>
      <c r="VZW43" s="308"/>
      <c r="VZX43" s="308"/>
      <c r="VZY43" s="308"/>
      <c r="VZZ43" s="308"/>
      <c r="WAA43" s="308"/>
      <c r="WAB43" s="308"/>
      <c r="WAC43" s="308"/>
      <c r="WAD43" s="308"/>
      <c r="WAE43" s="308"/>
      <c r="WAF43" s="308"/>
      <c r="WAG43" s="308"/>
      <c r="WAH43" s="308"/>
      <c r="WAI43" s="308"/>
      <c r="WAJ43" s="308"/>
      <c r="WAK43" s="308"/>
      <c r="WAL43" s="308"/>
      <c r="WAM43" s="308"/>
      <c r="WAN43" s="308"/>
      <c r="WAO43" s="308"/>
      <c r="WAP43" s="308"/>
      <c r="WAQ43" s="308"/>
      <c r="WAR43" s="308"/>
      <c r="WAS43" s="308"/>
      <c r="WAT43" s="308"/>
      <c r="WAU43" s="308"/>
      <c r="WAV43" s="308"/>
      <c r="WAW43" s="308"/>
      <c r="WAX43" s="308"/>
      <c r="WAY43" s="308"/>
      <c r="WAZ43" s="308"/>
      <c r="WBA43" s="308"/>
      <c r="WBB43" s="308"/>
      <c r="WBC43" s="308"/>
      <c r="WBD43" s="308"/>
      <c r="WBE43" s="308"/>
      <c r="WBF43" s="308"/>
      <c r="WBG43" s="308"/>
      <c r="WBH43" s="308"/>
      <c r="WBI43" s="308"/>
      <c r="WBJ43" s="308"/>
      <c r="WBK43" s="308"/>
      <c r="WBL43" s="308"/>
      <c r="WBM43" s="308"/>
      <c r="WBN43" s="308"/>
      <c r="WBO43" s="308"/>
      <c r="WBP43" s="308"/>
      <c r="WBQ43" s="308"/>
      <c r="WBR43" s="308"/>
      <c r="WBS43" s="308"/>
      <c r="WBT43" s="308"/>
      <c r="WBU43" s="308"/>
      <c r="WBV43" s="308"/>
      <c r="WBW43" s="308"/>
      <c r="WBX43" s="308"/>
      <c r="WBY43" s="308"/>
      <c r="WBZ43" s="308"/>
      <c r="WCA43" s="308"/>
      <c r="WCB43" s="308"/>
      <c r="WCC43" s="308"/>
      <c r="WCD43" s="308"/>
      <c r="WCE43" s="308"/>
      <c r="WCF43" s="308"/>
      <c r="WCG43" s="308"/>
      <c r="WCH43" s="308"/>
      <c r="WCI43" s="308"/>
      <c r="WCJ43" s="308"/>
      <c r="WCK43" s="308"/>
      <c r="WCL43" s="308"/>
      <c r="WCM43" s="308"/>
      <c r="WCN43" s="308"/>
      <c r="WCO43" s="308"/>
      <c r="WCP43" s="308"/>
      <c r="WCQ43" s="308"/>
      <c r="WCR43" s="308"/>
      <c r="WCS43" s="308"/>
      <c r="WCT43" s="308"/>
      <c r="WCU43" s="308"/>
      <c r="WCV43" s="308"/>
      <c r="WCW43" s="308"/>
      <c r="WCX43" s="308"/>
      <c r="WCY43" s="308"/>
      <c r="WCZ43" s="308"/>
      <c r="WDA43" s="308"/>
      <c r="WDB43" s="308"/>
      <c r="WDC43" s="308"/>
      <c r="WDD43" s="308"/>
      <c r="WDE43" s="308"/>
      <c r="WDF43" s="308"/>
      <c r="WDG43" s="308"/>
      <c r="WDH43" s="308"/>
      <c r="WDI43" s="308"/>
      <c r="WDJ43" s="308"/>
      <c r="WDK43" s="308"/>
      <c r="WDL43" s="308"/>
      <c r="WDM43" s="308"/>
      <c r="WDN43" s="308"/>
      <c r="WDO43" s="308"/>
      <c r="WDP43" s="308"/>
      <c r="WDQ43" s="308"/>
      <c r="WDR43" s="308"/>
      <c r="WDS43" s="308"/>
      <c r="WDT43" s="308"/>
      <c r="WDU43" s="308"/>
      <c r="WDV43" s="308"/>
      <c r="WDW43" s="308"/>
      <c r="WDX43" s="308"/>
      <c r="WDY43" s="308"/>
      <c r="WDZ43" s="308"/>
      <c r="WEA43" s="308"/>
      <c r="WEB43" s="308"/>
      <c r="WEC43" s="308"/>
      <c r="WED43" s="308"/>
      <c r="WEE43" s="308"/>
      <c r="WEF43" s="308"/>
      <c r="WEG43" s="308"/>
      <c r="WEH43" s="308"/>
      <c r="WEI43" s="308"/>
      <c r="WEJ43" s="308"/>
      <c r="WEK43" s="308"/>
      <c r="WEL43" s="308"/>
      <c r="WEM43" s="308"/>
      <c r="WEN43" s="308"/>
      <c r="WEO43" s="308"/>
      <c r="WEP43" s="308"/>
      <c r="WEQ43" s="308"/>
      <c r="WER43" s="308"/>
      <c r="WES43" s="308"/>
      <c r="WET43" s="308"/>
      <c r="WEU43" s="308"/>
      <c r="WEV43" s="308"/>
      <c r="WEW43" s="308"/>
      <c r="WEX43" s="308"/>
      <c r="WEY43" s="308"/>
      <c r="WEZ43" s="308"/>
      <c r="WFA43" s="308"/>
      <c r="WFB43" s="308"/>
      <c r="WFC43" s="308"/>
      <c r="WFD43" s="308"/>
      <c r="WFE43" s="308"/>
      <c r="WFF43" s="308"/>
      <c r="WFG43" s="308"/>
      <c r="WFH43" s="308"/>
      <c r="WFI43" s="308"/>
      <c r="WFJ43" s="308"/>
      <c r="WFK43" s="308"/>
      <c r="WFL43" s="308"/>
      <c r="WFM43" s="308"/>
      <c r="WFN43" s="308"/>
      <c r="WFO43" s="308"/>
      <c r="WFP43" s="308"/>
      <c r="WFQ43" s="308"/>
      <c r="WFR43" s="308"/>
      <c r="WFS43" s="308"/>
      <c r="WFT43" s="308"/>
      <c r="WFU43" s="308"/>
      <c r="WFV43" s="308"/>
      <c r="WFW43" s="308"/>
      <c r="WFX43" s="308"/>
      <c r="WFY43" s="308"/>
      <c r="WFZ43" s="308"/>
      <c r="WGA43" s="308"/>
      <c r="WGB43" s="308"/>
      <c r="WGC43" s="308"/>
      <c r="WGD43" s="308"/>
      <c r="WGE43" s="308"/>
      <c r="WGF43" s="308"/>
      <c r="WGG43" s="308"/>
      <c r="WGH43" s="308"/>
      <c r="WGI43" s="308"/>
      <c r="WGJ43" s="308"/>
      <c r="WGK43" s="308"/>
      <c r="WGL43" s="308"/>
      <c r="WGM43" s="308"/>
      <c r="WGN43" s="308"/>
      <c r="WGO43" s="308"/>
      <c r="WGP43" s="308"/>
      <c r="WGQ43" s="308"/>
      <c r="WGR43" s="308"/>
      <c r="WGS43" s="308"/>
      <c r="WGT43" s="308"/>
      <c r="WGU43" s="308"/>
      <c r="WGV43" s="308"/>
      <c r="WGW43" s="308"/>
      <c r="WGX43" s="308"/>
      <c r="WGY43" s="308"/>
      <c r="WGZ43" s="308"/>
      <c r="WHA43" s="308"/>
      <c r="WHB43" s="308"/>
      <c r="WHC43" s="308"/>
      <c r="WHD43" s="308"/>
      <c r="WHE43" s="308"/>
      <c r="WHF43" s="308"/>
      <c r="WHG43" s="308"/>
      <c r="WHH43" s="308"/>
      <c r="WHI43" s="308"/>
      <c r="WHJ43" s="308"/>
      <c r="WHK43" s="308"/>
      <c r="WHL43" s="308"/>
      <c r="WHM43" s="308"/>
      <c r="WHN43" s="308"/>
      <c r="WHO43" s="308"/>
      <c r="WHP43" s="308"/>
      <c r="WHQ43" s="308"/>
      <c r="WHR43" s="308"/>
      <c r="WHS43" s="308"/>
      <c r="WHT43" s="308"/>
      <c r="WHU43" s="308"/>
      <c r="WHV43" s="308"/>
      <c r="WHW43" s="308"/>
      <c r="WHX43" s="308"/>
      <c r="WHY43" s="308"/>
      <c r="WHZ43" s="308"/>
      <c r="WIA43" s="308"/>
      <c r="WIB43" s="308"/>
      <c r="WIC43" s="308"/>
      <c r="WID43" s="308"/>
      <c r="WIE43" s="308"/>
      <c r="WIF43" s="308"/>
      <c r="WIG43" s="308"/>
      <c r="WIH43" s="308"/>
      <c r="WII43" s="308"/>
      <c r="WIJ43" s="308"/>
      <c r="WIK43" s="308"/>
      <c r="WIL43" s="308"/>
      <c r="WIM43" s="308"/>
      <c r="WIN43" s="308"/>
      <c r="WIO43" s="308"/>
      <c r="WIP43" s="308"/>
      <c r="WIQ43" s="308"/>
      <c r="WIR43" s="308"/>
      <c r="WIS43" s="308"/>
      <c r="WIT43" s="308"/>
      <c r="WIU43" s="308"/>
      <c r="WIV43" s="308"/>
      <c r="WIW43" s="308"/>
      <c r="WIX43" s="308"/>
      <c r="WIY43" s="308"/>
      <c r="WIZ43" s="308"/>
      <c r="WJA43" s="308"/>
      <c r="WJB43" s="308"/>
      <c r="WJC43" s="308"/>
      <c r="WJD43" s="308"/>
      <c r="WJE43" s="308"/>
      <c r="WJF43" s="308"/>
      <c r="WJG43" s="308"/>
      <c r="WJH43" s="308"/>
      <c r="WJI43" s="308"/>
      <c r="WJJ43" s="308"/>
      <c r="WJK43" s="308"/>
      <c r="WJL43" s="308"/>
      <c r="WJM43" s="308"/>
      <c r="WJN43" s="308"/>
      <c r="WJO43" s="308"/>
      <c r="WJP43" s="308"/>
      <c r="WJQ43" s="308"/>
      <c r="WJR43" s="308"/>
      <c r="WJS43" s="308"/>
      <c r="WJT43" s="308"/>
      <c r="WJU43" s="308"/>
      <c r="WJV43" s="308"/>
      <c r="WJW43" s="308"/>
      <c r="WJX43" s="308"/>
      <c r="WJY43" s="308"/>
      <c r="WJZ43" s="308"/>
      <c r="WKA43" s="308"/>
      <c r="WKB43" s="308"/>
      <c r="WKC43" s="308"/>
      <c r="WKD43" s="308"/>
      <c r="WKE43" s="308"/>
      <c r="WKF43" s="308"/>
      <c r="WKG43" s="308"/>
      <c r="WKH43" s="308"/>
      <c r="WKI43" s="308"/>
      <c r="WKJ43" s="308"/>
      <c r="WKK43" s="308"/>
      <c r="WKL43" s="308"/>
      <c r="WKM43" s="308"/>
      <c r="WKN43" s="308"/>
      <c r="WKO43" s="308"/>
      <c r="WKP43" s="308"/>
      <c r="WKQ43" s="308"/>
      <c r="WKR43" s="308"/>
      <c r="WKS43" s="308"/>
      <c r="WKT43" s="308"/>
      <c r="WKU43" s="308"/>
      <c r="WKV43" s="308"/>
      <c r="WKW43" s="308"/>
      <c r="WKX43" s="308"/>
      <c r="WKY43" s="308"/>
      <c r="WKZ43" s="308"/>
      <c r="WLA43" s="308"/>
      <c r="WLB43" s="308"/>
      <c r="WLC43" s="308"/>
      <c r="WLD43" s="308"/>
      <c r="WLE43" s="308"/>
      <c r="WLF43" s="308"/>
      <c r="WLG43" s="308"/>
      <c r="WLH43" s="308"/>
      <c r="WLI43" s="308"/>
      <c r="WLJ43" s="308"/>
      <c r="WLK43" s="308"/>
      <c r="WLL43" s="308"/>
      <c r="WLM43" s="308"/>
      <c r="WLN43" s="308"/>
      <c r="WLO43" s="308"/>
      <c r="WLP43" s="308"/>
      <c r="WLQ43" s="308"/>
      <c r="WLR43" s="308"/>
      <c r="WLS43" s="308"/>
      <c r="WLT43" s="308"/>
      <c r="WLU43" s="308"/>
      <c r="WLV43" s="308"/>
      <c r="WLW43" s="308"/>
      <c r="WLX43" s="308"/>
      <c r="WLY43" s="308"/>
      <c r="WLZ43" s="308"/>
      <c r="WMA43" s="308"/>
      <c r="WMB43" s="308"/>
      <c r="WMC43" s="308"/>
      <c r="WMD43" s="308"/>
      <c r="WME43" s="308"/>
      <c r="WMF43" s="308"/>
      <c r="WMG43" s="308"/>
      <c r="WMH43" s="308"/>
      <c r="WMI43" s="308"/>
      <c r="WMJ43" s="308"/>
      <c r="WMK43" s="308"/>
      <c r="WML43" s="308"/>
      <c r="WMM43" s="308"/>
      <c r="WMN43" s="308"/>
      <c r="WMO43" s="308"/>
      <c r="WMP43" s="308"/>
      <c r="WMQ43" s="308"/>
      <c r="WMR43" s="308"/>
      <c r="WMS43" s="308"/>
      <c r="WMT43" s="308"/>
      <c r="WMU43" s="308"/>
      <c r="WMV43" s="308"/>
      <c r="WMW43" s="308"/>
      <c r="WMX43" s="308"/>
      <c r="WMY43" s="308"/>
      <c r="WMZ43" s="308"/>
      <c r="WNA43" s="308"/>
      <c r="WNB43" s="308"/>
      <c r="WNC43" s="308"/>
      <c r="WND43" s="308"/>
      <c r="WNE43" s="308"/>
      <c r="WNF43" s="308"/>
      <c r="WNG43" s="308"/>
      <c r="WNH43" s="308"/>
      <c r="WNI43" s="308"/>
      <c r="WNJ43" s="308"/>
      <c r="WNK43" s="308"/>
      <c r="WNL43" s="308"/>
      <c r="WNM43" s="308"/>
      <c r="WNN43" s="308"/>
      <c r="WNO43" s="308"/>
      <c r="WNP43" s="308"/>
      <c r="WNQ43" s="308"/>
      <c r="WNR43" s="308"/>
      <c r="WNS43" s="308"/>
      <c r="WNT43" s="308"/>
      <c r="WNU43" s="308"/>
      <c r="WNV43" s="308"/>
      <c r="WNW43" s="308"/>
      <c r="WNX43" s="308"/>
      <c r="WNY43" s="308"/>
      <c r="WNZ43" s="308"/>
      <c r="WOA43" s="308"/>
      <c r="WOB43" s="308"/>
      <c r="WOC43" s="308"/>
      <c r="WOD43" s="308"/>
      <c r="WOE43" s="308"/>
      <c r="WOF43" s="308"/>
      <c r="WOG43" s="308"/>
      <c r="WOH43" s="308"/>
      <c r="WOI43" s="308"/>
      <c r="WOJ43" s="308"/>
      <c r="WOK43" s="308"/>
      <c r="WOL43" s="308"/>
      <c r="WOM43" s="308"/>
      <c r="WON43" s="308"/>
      <c r="WOO43" s="308"/>
      <c r="WOP43" s="308"/>
      <c r="WOQ43" s="308"/>
      <c r="WOR43" s="308"/>
      <c r="WOS43" s="308"/>
      <c r="WOT43" s="308"/>
      <c r="WOU43" s="308"/>
      <c r="WOV43" s="308"/>
      <c r="WOW43" s="308"/>
      <c r="WOX43" s="308"/>
      <c r="WOY43" s="308"/>
      <c r="WOZ43" s="308"/>
      <c r="WPA43" s="308"/>
      <c r="WPB43" s="308"/>
      <c r="WPC43" s="308"/>
      <c r="WPD43" s="308"/>
      <c r="WPE43" s="308"/>
      <c r="WPF43" s="308"/>
      <c r="WPG43" s="308"/>
      <c r="WPH43" s="308"/>
      <c r="WPI43" s="308"/>
      <c r="WPJ43" s="308"/>
      <c r="WPK43" s="308"/>
      <c r="WPL43" s="308"/>
      <c r="WPM43" s="308"/>
      <c r="WPN43" s="308"/>
      <c r="WPO43" s="308"/>
      <c r="WPP43" s="308"/>
      <c r="WPQ43" s="308"/>
      <c r="WPR43" s="308"/>
      <c r="WPS43" s="308"/>
      <c r="WPT43" s="308"/>
      <c r="WPU43" s="308"/>
      <c r="WPV43" s="308"/>
      <c r="WPW43" s="308"/>
      <c r="WPX43" s="308"/>
      <c r="WPY43" s="308"/>
      <c r="WPZ43" s="308"/>
      <c r="WQA43" s="308"/>
      <c r="WQB43" s="308"/>
      <c r="WQC43" s="308"/>
      <c r="WQD43" s="308"/>
      <c r="WQE43" s="308"/>
      <c r="WQF43" s="308"/>
      <c r="WQG43" s="308"/>
      <c r="WQH43" s="308"/>
      <c r="WQI43" s="308"/>
      <c r="WQJ43" s="308"/>
      <c r="WQK43" s="308"/>
      <c r="WQL43" s="308"/>
      <c r="WQM43" s="308"/>
      <c r="WQN43" s="308"/>
      <c r="WQO43" s="308"/>
      <c r="WQP43" s="308"/>
      <c r="WQQ43" s="308"/>
      <c r="WQR43" s="308"/>
      <c r="WQS43" s="308"/>
      <c r="WQT43" s="308"/>
      <c r="WQU43" s="308"/>
      <c r="WQV43" s="308"/>
      <c r="WQW43" s="308"/>
      <c r="WQX43" s="308"/>
      <c r="WQY43" s="308"/>
      <c r="WQZ43" s="308"/>
      <c r="WRA43" s="308"/>
      <c r="WRB43" s="308"/>
      <c r="WRC43" s="308"/>
      <c r="WRD43" s="308"/>
      <c r="WRE43" s="308"/>
      <c r="WRF43" s="308"/>
      <c r="WRG43" s="308"/>
      <c r="WRH43" s="308"/>
      <c r="WRI43" s="308"/>
      <c r="WRJ43" s="308"/>
      <c r="WRK43" s="308"/>
      <c r="WRL43" s="308"/>
      <c r="WRM43" s="308"/>
      <c r="WRN43" s="308"/>
      <c r="WRO43" s="308"/>
      <c r="WRP43" s="308"/>
      <c r="WRQ43" s="308"/>
      <c r="WRR43" s="308"/>
      <c r="WRS43" s="308"/>
      <c r="WRT43" s="308"/>
      <c r="WRU43" s="308"/>
      <c r="WRV43" s="308"/>
      <c r="WRW43" s="308"/>
      <c r="WRX43" s="308"/>
      <c r="WRY43" s="308"/>
      <c r="WRZ43" s="308"/>
      <c r="WSA43" s="308"/>
      <c r="WSB43" s="308"/>
      <c r="WSC43" s="308"/>
      <c r="WSD43" s="308"/>
      <c r="WSE43" s="308"/>
      <c r="WSF43" s="308"/>
      <c r="WSG43" s="308"/>
      <c r="WSH43" s="308"/>
      <c r="WSI43" s="308"/>
      <c r="WSJ43" s="308"/>
      <c r="WSK43" s="308"/>
      <c r="WSL43" s="308"/>
      <c r="WSM43" s="308"/>
      <c r="WSN43" s="308"/>
      <c r="WSO43" s="308"/>
      <c r="WSP43" s="308"/>
      <c r="WSQ43" s="308"/>
      <c r="WSR43" s="308"/>
      <c r="WSS43" s="308"/>
      <c r="WST43" s="308"/>
      <c r="WSU43" s="308"/>
      <c r="WSV43" s="308"/>
      <c r="WSW43" s="308"/>
      <c r="WSX43" s="308"/>
      <c r="WSY43" s="308"/>
      <c r="WSZ43" s="308"/>
      <c r="WTA43" s="308"/>
      <c r="WTB43" s="308"/>
      <c r="WTC43" s="308"/>
      <c r="WTD43" s="308"/>
      <c r="WTE43" s="308"/>
      <c r="WTF43" s="308"/>
      <c r="WTG43" s="308"/>
      <c r="WTH43" s="308"/>
      <c r="WTI43" s="308"/>
      <c r="WTJ43" s="308"/>
      <c r="WTK43" s="308"/>
      <c r="WTL43" s="308"/>
      <c r="WTM43" s="308"/>
      <c r="WTN43" s="308"/>
      <c r="WTO43" s="308"/>
      <c r="WTP43" s="308"/>
      <c r="WTQ43" s="308"/>
      <c r="WTR43" s="308"/>
      <c r="WTS43" s="308"/>
      <c r="WTT43" s="308"/>
      <c r="WTU43" s="308"/>
      <c r="WTV43" s="308"/>
      <c r="WTW43" s="308"/>
      <c r="WTX43" s="308"/>
      <c r="WTY43" s="308"/>
      <c r="WTZ43" s="308"/>
      <c r="WUA43" s="308"/>
      <c r="WUB43" s="308"/>
      <c r="WUC43" s="308"/>
      <c r="WUD43" s="308"/>
      <c r="WUE43" s="308"/>
      <c r="WUF43" s="308"/>
      <c r="WUG43" s="308"/>
      <c r="WUH43" s="308"/>
      <c r="WUI43" s="308"/>
      <c r="WUJ43" s="308"/>
      <c r="WUK43" s="308"/>
      <c r="WUL43" s="308"/>
      <c r="WUM43" s="308"/>
      <c r="WUN43" s="308"/>
      <c r="WUO43" s="308"/>
      <c r="WUP43" s="308"/>
      <c r="WUQ43" s="308"/>
      <c r="WUR43" s="308"/>
      <c r="WUS43" s="308"/>
      <c r="WUT43" s="308"/>
      <c r="WUU43" s="308"/>
      <c r="WUV43" s="308"/>
      <c r="WUW43" s="308"/>
      <c r="WUX43" s="308"/>
      <c r="WUY43" s="308"/>
      <c r="WUZ43" s="308"/>
      <c r="WVA43" s="308"/>
      <c r="WVB43" s="308"/>
      <c r="WVC43" s="308"/>
      <c r="WVD43" s="308"/>
      <c r="WVE43" s="308"/>
      <c r="WVF43" s="308"/>
      <c r="WVG43" s="308"/>
      <c r="WVH43" s="308"/>
      <c r="WVI43" s="308"/>
      <c r="WVJ43" s="308"/>
    </row>
    <row r="44" spans="1:16130" s="553" customFormat="1" x14ac:dyDescent="0.2">
      <c r="A44" s="1453" t="s">
        <v>1431</v>
      </c>
      <c r="B44" s="1455" t="s">
        <v>177</v>
      </c>
      <c r="C44" s="1453" t="s">
        <v>1401</v>
      </c>
      <c r="D44" s="1453" t="s">
        <v>692</v>
      </c>
      <c r="E44" s="1454" t="s">
        <v>1398</v>
      </c>
      <c r="F44" s="1454" t="s">
        <v>178</v>
      </c>
    </row>
    <row r="45" spans="1:16130" x14ac:dyDescent="0.2">
      <c r="A45" s="1453" t="s">
        <v>1352</v>
      </c>
      <c r="B45" s="1455" t="s">
        <v>177</v>
      </c>
      <c r="C45" s="1453" t="s">
        <v>1401</v>
      </c>
      <c r="D45" s="1453" t="s">
        <v>692</v>
      </c>
      <c r="E45" s="1454" t="s">
        <v>1398</v>
      </c>
      <c r="F45" s="1454" t="s">
        <v>178</v>
      </c>
    </row>
    <row r="46" spans="1:16130" x14ac:dyDescent="0.2">
      <c r="A46" s="1453" t="s">
        <v>1432</v>
      </c>
      <c r="B46" s="1455" t="s">
        <v>177</v>
      </c>
      <c r="C46" s="1453" t="s">
        <v>1401</v>
      </c>
      <c r="D46" s="1453" t="s">
        <v>692</v>
      </c>
      <c r="E46" s="1454" t="s">
        <v>1398</v>
      </c>
      <c r="F46" s="1454" t="s">
        <v>178</v>
      </c>
    </row>
    <row r="47" spans="1:16130" s="1507" customFormat="1" x14ac:dyDescent="0.2">
      <c r="A47" s="1473" t="s">
        <v>1433</v>
      </c>
      <c r="B47" s="1475" t="s">
        <v>177</v>
      </c>
      <c r="C47" s="1473" t="s">
        <v>1401</v>
      </c>
      <c r="D47" s="1473" t="s">
        <v>692</v>
      </c>
      <c r="E47" s="1474" t="s">
        <v>1398</v>
      </c>
      <c r="F47" s="1474" t="s">
        <v>178</v>
      </c>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308"/>
      <c r="BA47" s="308"/>
      <c r="BB47" s="308"/>
      <c r="BC47" s="308"/>
      <c r="BD47" s="308"/>
      <c r="BE47" s="308"/>
      <c r="BF47" s="308"/>
      <c r="BG47" s="308"/>
      <c r="BH47" s="308"/>
      <c r="BI47" s="308"/>
      <c r="BJ47" s="308"/>
      <c r="BK47" s="308"/>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308"/>
      <c r="DJ47" s="308"/>
      <c r="DK47" s="308"/>
      <c r="DL47" s="308"/>
      <c r="DM47" s="308"/>
      <c r="DN47" s="308"/>
      <c r="DO47" s="308"/>
      <c r="DP47" s="308"/>
      <c r="DQ47" s="308"/>
      <c r="DR47" s="308"/>
      <c r="DS47" s="308"/>
      <c r="DT47" s="308"/>
      <c r="DU47" s="308"/>
      <c r="DV47" s="308"/>
      <c r="DW47" s="308"/>
      <c r="DX47" s="308"/>
      <c r="DY47" s="308"/>
      <c r="DZ47" s="308"/>
      <c r="EA47" s="308"/>
      <c r="EB47" s="308"/>
      <c r="EC47" s="308"/>
      <c r="ED47" s="308"/>
      <c r="EE47" s="308"/>
      <c r="EF47" s="308"/>
      <c r="EG47" s="308"/>
      <c r="EH47" s="308"/>
      <c r="EI47" s="308"/>
      <c r="EJ47" s="308"/>
      <c r="EK47" s="308"/>
      <c r="EL47" s="308"/>
      <c r="EM47" s="308"/>
      <c r="EN47" s="308"/>
      <c r="EO47" s="308"/>
      <c r="EP47" s="308"/>
      <c r="EQ47" s="308"/>
      <c r="ER47" s="308"/>
      <c r="ES47" s="308"/>
      <c r="ET47" s="308"/>
      <c r="EU47" s="308"/>
      <c r="EV47" s="308"/>
      <c r="EW47" s="308"/>
      <c r="EX47" s="308"/>
      <c r="EY47" s="308"/>
      <c r="EZ47" s="308"/>
      <c r="FA47" s="308"/>
      <c r="FB47" s="308"/>
      <c r="FC47" s="308"/>
      <c r="FD47" s="308"/>
      <c r="FE47" s="308"/>
      <c r="FF47" s="308"/>
      <c r="FG47" s="308"/>
      <c r="FH47" s="308"/>
      <c r="FI47" s="308"/>
      <c r="FJ47" s="308"/>
      <c r="FK47" s="308"/>
      <c r="FL47" s="308"/>
      <c r="FM47" s="308"/>
      <c r="FN47" s="308"/>
      <c r="FO47" s="308"/>
      <c r="FP47" s="308"/>
      <c r="FQ47" s="308"/>
      <c r="FR47" s="308"/>
      <c r="FS47" s="308"/>
      <c r="FT47" s="308"/>
      <c r="FU47" s="308"/>
      <c r="FV47" s="308"/>
      <c r="FW47" s="308"/>
      <c r="FX47" s="308"/>
      <c r="FY47" s="308"/>
      <c r="FZ47" s="308"/>
      <c r="GA47" s="308"/>
      <c r="GB47" s="308"/>
      <c r="GC47" s="308"/>
      <c r="GD47" s="308"/>
      <c r="GE47" s="308"/>
      <c r="GF47" s="308"/>
      <c r="GG47" s="308"/>
      <c r="GH47" s="308"/>
      <c r="GI47" s="308"/>
      <c r="GJ47" s="308"/>
      <c r="GK47" s="308"/>
      <c r="GL47" s="308"/>
      <c r="GM47" s="308"/>
      <c r="GN47" s="308"/>
      <c r="GO47" s="308"/>
      <c r="GP47" s="308"/>
      <c r="GQ47" s="308"/>
      <c r="GR47" s="308"/>
      <c r="GS47" s="308"/>
      <c r="GT47" s="308"/>
      <c r="GU47" s="308"/>
      <c r="GV47" s="308"/>
      <c r="GW47" s="308"/>
      <c r="GX47" s="308"/>
      <c r="GY47" s="308"/>
      <c r="GZ47" s="308"/>
      <c r="HA47" s="308"/>
      <c r="HB47" s="308"/>
      <c r="HC47" s="308"/>
      <c r="HD47" s="308"/>
      <c r="HE47" s="308"/>
      <c r="HF47" s="308"/>
      <c r="HG47" s="308"/>
      <c r="HH47" s="308"/>
      <c r="HI47" s="308"/>
      <c r="HJ47" s="308"/>
      <c r="HK47" s="308"/>
      <c r="HL47" s="308"/>
      <c r="HM47" s="308"/>
      <c r="HN47" s="308"/>
      <c r="HO47" s="308"/>
      <c r="HP47" s="308"/>
      <c r="HQ47" s="308"/>
      <c r="HR47" s="308"/>
      <c r="HS47" s="308"/>
      <c r="HT47" s="308"/>
      <c r="HU47" s="308"/>
      <c r="HV47" s="308"/>
      <c r="HW47" s="308"/>
      <c r="HX47" s="308"/>
      <c r="HY47" s="308"/>
      <c r="HZ47" s="308"/>
      <c r="IA47" s="308"/>
      <c r="IB47" s="308"/>
      <c r="IC47" s="308"/>
      <c r="ID47" s="308"/>
      <c r="IE47" s="308"/>
      <c r="IF47" s="308"/>
      <c r="IG47" s="308"/>
      <c r="IH47" s="308"/>
      <c r="II47" s="308"/>
      <c r="IJ47" s="308"/>
      <c r="IK47" s="308"/>
      <c r="IL47" s="308"/>
      <c r="IM47" s="308"/>
      <c r="IN47" s="308"/>
      <c r="IO47" s="308"/>
      <c r="IP47" s="308"/>
      <c r="IQ47" s="308"/>
      <c r="IR47" s="308"/>
      <c r="IS47" s="308"/>
      <c r="IT47" s="308"/>
      <c r="IU47" s="308"/>
      <c r="IV47" s="308"/>
      <c r="IW47" s="308"/>
      <c r="IX47" s="308"/>
      <c r="IY47" s="308"/>
      <c r="IZ47" s="308"/>
      <c r="JA47" s="308"/>
      <c r="JB47" s="308"/>
      <c r="JC47" s="308"/>
      <c r="JD47" s="308"/>
      <c r="JE47" s="308"/>
      <c r="JF47" s="308"/>
      <c r="JG47" s="308"/>
      <c r="JH47" s="308"/>
      <c r="JI47" s="308"/>
      <c r="JJ47" s="308"/>
      <c r="JK47" s="308"/>
      <c r="JL47" s="308"/>
      <c r="JM47" s="308"/>
      <c r="JN47" s="308"/>
      <c r="JO47" s="308"/>
      <c r="JP47" s="308"/>
      <c r="JQ47" s="308"/>
      <c r="JR47" s="308"/>
      <c r="JS47" s="308"/>
      <c r="JT47" s="308"/>
      <c r="JU47" s="308"/>
      <c r="JV47" s="308"/>
      <c r="JW47" s="308"/>
      <c r="JX47" s="308"/>
      <c r="JY47" s="308"/>
      <c r="JZ47" s="308"/>
      <c r="KA47" s="308"/>
      <c r="KB47" s="308"/>
      <c r="KC47" s="308"/>
      <c r="KD47" s="308"/>
      <c r="KE47" s="308"/>
      <c r="KF47" s="308"/>
      <c r="KG47" s="308"/>
      <c r="KH47" s="308"/>
      <c r="KI47" s="308"/>
      <c r="KJ47" s="308"/>
      <c r="KK47" s="308"/>
      <c r="KL47" s="308"/>
      <c r="KM47" s="308"/>
      <c r="KN47" s="308"/>
      <c r="KO47" s="308"/>
      <c r="KP47" s="308"/>
      <c r="KQ47" s="308"/>
      <c r="KR47" s="308"/>
      <c r="KS47" s="308"/>
      <c r="KT47" s="308"/>
      <c r="KU47" s="308"/>
      <c r="KV47" s="308"/>
      <c r="KW47" s="308"/>
      <c r="KX47" s="308"/>
      <c r="KY47" s="308"/>
      <c r="KZ47" s="308"/>
      <c r="LA47" s="308"/>
      <c r="LB47" s="308"/>
      <c r="LC47" s="308"/>
      <c r="LD47" s="308"/>
      <c r="LE47" s="308"/>
      <c r="LF47" s="308"/>
      <c r="LG47" s="308"/>
      <c r="LH47" s="308"/>
      <c r="LI47" s="308"/>
      <c r="LJ47" s="308"/>
      <c r="LK47" s="308"/>
      <c r="LL47" s="308"/>
      <c r="LM47" s="308"/>
      <c r="LN47" s="308"/>
      <c r="LO47" s="308"/>
      <c r="LP47" s="308"/>
      <c r="LQ47" s="308"/>
      <c r="LR47" s="308"/>
      <c r="LS47" s="308"/>
      <c r="LT47" s="308"/>
      <c r="LU47" s="308"/>
      <c r="LV47" s="308"/>
      <c r="LW47" s="308"/>
      <c r="LX47" s="308"/>
      <c r="LY47" s="308"/>
      <c r="LZ47" s="308"/>
      <c r="MA47" s="308"/>
      <c r="MB47" s="308"/>
      <c r="MC47" s="308"/>
      <c r="MD47" s="308"/>
      <c r="ME47" s="308"/>
      <c r="MF47" s="308"/>
      <c r="MG47" s="308"/>
      <c r="MH47" s="308"/>
      <c r="MI47" s="308"/>
      <c r="MJ47" s="308"/>
      <c r="MK47" s="308"/>
      <c r="ML47" s="308"/>
      <c r="MM47" s="308"/>
      <c r="MN47" s="308"/>
      <c r="MO47" s="308"/>
      <c r="MP47" s="308"/>
      <c r="MQ47" s="308"/>
      <c r="MR47" s="308"/>
      <c r="MS47" s="308"/>
      <c r="MT47" s="308"/>
      <c r="MU47" s="308"/>
      <c r="MV47" s="308"/>
      <c r="MW47" s="308"/>
      <c r="MX47" s="308"/>
      <c r="MY47" s="308"/>
      <c r="MZ47" s="308"/>
      <c r="NA47" s="308"/>
      <c r="NB47" s="308"/>
      <c r="NC47" s="308"/>
      <c r="ND47" s="308"/>
      <c r="NE47" s="308"/>
      <c r="NF47" s="308"/>
      <c r="NG47" s="308"/>
      <c r="NH47" s="308"/>
      <c r="NI47" s="308"/>
      <c r="NJ47" s="308"/>
      <c r="NK47" s="308"/>
      <c r="NL47" s="308"/>
      <c r="NM47" s="308"/>
      <c r="NN47" s="308"/>
      <c r="NO47" s="308"/>
      <c r="NP47" s="308"/>
      <c r="NQ47" s="308"/>
      <c r="NR47" s="308"/>
      <c r="NS47" s="308"/>
      <c r="NT47" s="308"/>
      <c r="NU47" s="308"/>
      <c r="NV47" s="308"/>
      <c r="NW47" s="308"/>
      <c r="NX47" s="308"/>
      <c r="NY47" s="308"/>
      <c r="NZ47" s="308"/>
      <c r="OA47" s="308"/>
      <c r="OB47" s="308"/>
      <c r="OC47" s="308"/>
      <c r="OD47" s="308"/>
      <c r="OE47" s="308"/>
      <c r="OF47" s="308"/>
      <c r="OG47" s="308"/>
      <c r="OH47" s="308"/>
      <c r="OI47" s="308"/>
      <c r="OJ47" s="308"/>
      <c r="OK47" s="308"/>
      <c r="OL47" s="308"/>
      <c r="OM47" s="308"/>
      <c r="ON47" s="308"/>
      <c r="OO47" s="308"/>
      <c r="OP47" s="308"/>
      <c r="OQ47" s="308"/>
      <c r="OR47" s="308"/>
      <c r="OS47" s="308"/>
      <c r="OT47" s="308"/>
      <c r="OU47" s="308"/>
      <c r="OV47" s="308"/>
      <c r="OW47" s="308"/>
      <c r="OX47" s="308"/>
      <c r="OY47" s="308"/>
      <c r="OZ47" s="308"/>
      <c r="PA47" s="308"/>
      <c r="PB47" s="308"/>
      <c r="PC47" s="308"/>
      <c r="PD47" s="308"/>
      <c r="PE47" s="308"/>
      <c r="PF47" s="308"/>
      <c r="PG47" s="308"/>
      <c r="PH47" s="308"/>
      <c r="PI47" s="308"/>
      <c r="PJ47" s="308"/>
      <c r="PK47" s="308"/>
      <c r="PL47" s="308"/>
      <c r="PM47" s="308"/>
      <c r="PN47" s="308"/>
      <c r="PO47" s="308"/>
      <c r="PP47" s="308"/>
      <c r="PQ47" s="308"/>
      <c r="PR47" s="308"/>
      <c r="PS47" s="308"/>
      <c r="PT47" s="308"/>
      <c r="PU47" s="308"/>
      <c r="PV47" s="308"/>
      <c r="PW47" s="308"/>
      <c r="PX47" s="308"/>
      <c r="PY47" s="308"/>
      <c r="PZ47" s="308"/>
      <c r="QA47" s="308"/>
      <c r="QB47" s="308"/>
      <c r="QC47" s="308"/>
      <c r="QD47" s="308"/>
      <c r="QE47" s="308"/>
      <c r="QF47" s="308"/>
      <c r="QG47" s="308"/>
      <c r="QH47" s="308"/>
      <c r="QI47" s="308"/>
      <c r="QJ47" s="308"/>
      <c r="QK47" s="308"/>
      <c r="QL47" s="308"/>
      <c r="QM47" s="308"/>
      <c r="QN47" s="308"/>
      <c r="QO47" s="308"/>
      <c r="QP47" s="308"/>
      <c r="QQ47" s="308"/>
      <c r="QR47" s="308"/>
      <c r="QS47" s="308"/>
      <c r="QT47" s="308"/>
      <c r="QU47" s="308"/>
      <c r="QV47" s="308"/>
      <c r="QW47" s="308"/>
      <c r="QX47" s="308"/>
      <c r="QY47" s="308"/>
      <c r="QZ47" s="308"/>
      <c r="RA47" s="308"/>
      <c r="RB47" s="308"/>
      <c r="RC47" s="308"/>
      <c r="RD47" s="308"/>
      <c r="RE47" s="308"/>
      <c r="RF47" s="308"/>
      <c r="RG47" s="308"/>
      <c r="RH47" s="308"/>
      <c r="RI47" s="308"/>
      <c r="RJ47" s="308"/>
      <c r="RK47" s="308"/>
      <c r="RL47" s="308"/>
      <c r="RM47" s="308"/>
      <c r="RN47" s="308"/>
      <c r="RO47" s="308"/>
      <c r="RP47" s="308"/>
      <c r="RQ47" s="308"/>
      <c r="RR47" s="308"/>
      <c r="RS47" s="308"/>
      <c r="RT47" s="308"/>
      <c r="RU47" s="308"/>
      <c r="RV47" s="308"/>
      <c r="RW47" s="308"/>
      <c r="RX47" s="308"/>
      <c r="RY47" s="308"/>
      <c r="RZ47" s="308"/>
      <c r="SA47" s="308"/>
      <c r="SB47" s="308"/>
      <c r="SC47" s="308"/>
      <c r="SD47" s="308"/>
      <c r="SE47" s="308"/>
      <c r="SF47" s="308"/>
      <c r="SG47" s="308"/>
      <c r="SH47" s="308"/>
      <c r="SI47" s="308"/>
      <c r="SJ47" s="308"/>
      <c r="SK47" s="308"/>
      <c r="SL47" s="308"/>
      <c r="SM47" s="308"/>
      <c r="SN47" s="308"/>
      <c r="SO47" s="308"/>
      <c r="SP47" s="308"/>
      <c r="SQ47" s="308"/>
      <c r="SR47" s="308"/>
      <c r="SS47" s="308"/>
      <c r="ST47" s="308"/>
      <c r="SU47" s="308"/>
      <c r="SV47" s="308"/>
      <c r="SW47" s="308"/>
      <c r="SX47" s="308"/>
      <c r="SY47" s="308"/>
      <c r="SZ47" s="308"/>
      <c r="TA47" s="308"/>
      <c r="TB47" s="308"/>
      <c r="TC47" s="308"/>
      <c r="TD47" s="308"/>
      <c r="TE47" s="308"/>
      <c r="TF47" s="308"/>
      <c r="TG47" s="308"/>
      <c r="TH47" s="308"/>
      <c r="TI47" s="308"/>
      <c r="TJ47" s="308"/>
      <c r="TK47" s="308"/>
      <c r="TL47" s="308"/>
      <c r="TM47" s="308"/>
      <c r="TN47" s="308"/>
      <c r="TO47" s="308"/>
      <c r="TP47" s="308"/>
      <c r="TQ47" s="308"/>
      <c r="TR47" s="308"/>
      <c r="TS47" s="308"/>
      <c r="TT47" s="308"/>
      <c r="TU47" s="308"/>
      <c r="TV47" s="308"/>
      <c r="TW47" s="308"/>
      <c r="TX47" s="308"/>
      <c r="TY47" s="308"/>
      <c r="TZ47" s="308"/>
      <c r="UA47" s="308"/>
      <c r="UB47" s="308"/>
      <c r="UC47" s="308"/>
      <c r="UD47" s="308"/>
      <c r="UE47" s="308"/>
      <c r="UF47" s="308"/>
      <c r="UG47" s="308"/>
      <c r="UH47" s="308"/>
      <c r="UI47" s="308"/>
      <c r="UJ47" s="308"/>
      <c r="UK47" s="308"/>
      <c r="UL47" s="308"/>
      <c r="UM47" s="308"/>
      <c r="UN47" s="308"/>
      <c r="UO47" s="308"/>
      <c r="UP47" s="308"/>
      <c r="UQ47" s="308"/>
      <c r="UR47" s="308"/>
      <c r="US47" s="308"/>
      <c r="UT47" s="308"/>
      <c r="UU47" s="308"/>
      <c r="UV47" s="308"/>
      <c r="UW47" s="308"/>
      <c r="UX47" s="308"/>
      <c r="UY47" s="308"/>
      <c r="UZ47" s="308"/>
      <c r="VA47" s="308"/>
      <c r="VB47" s="308"/>
      <c r="VC47" s="308"/>
      <c r="VD47" s="308"/>
      <c r="VE47" s="308"/>
      <c r="VF47" s="308"/>
      <c r="VG47" s="308"/>
      <c r="VH47" s="308"/>
      <c r="VI47" s="308"/>
      <c r="VJ47" s="308"/>
      <c r="VK47" s="308"/>
      <c r="VL47" s="308"/>
      <c r="VM47" s="308"/>
      <c r="VN47" s="308"/>
      <c r="VO47" s="308"/>
      <c r="VP47" s="308"/>
      <c r="VQ47" s="308"/>
      <c r="VR47" s="308"/>
      <c r="VS47" s="308"/>
      <c r="VT47" s="308"/>
      <c r="VU47" s="308"/>
      <c r="VV47" s="308"/>
      <c r="VW47" s="308"/>
      <c r="VX47" s="308"/>
      <c r="VY47" s="308"/>
      <c r="VZ47" s="308"/>
      <c r="WA47" s="308"/>
      <c r="WB47" s="308"/>
      <c r="WC47" s="308"/>
      <c r="WD47" s="308"/>
      <c r="WE47" s="308"/>
      <c r="WF47" s="308"/>
      <c r="WG47" s="308"/>
      <c r="WH47" s="308"/>
      <c r="WI47" s="308"/>
      <c r="WJ47" s="308"/>
      <c r="WK47" s="308"/>
      <c r="WL47" s="308"/>
      <c r="WM47" s="308"/>
      <c r="WN47" s="308"/>
      <c r="WO47" s="308"/>
      <c r="WP47" s="308"/>
      <c r="WQ47" s="308"/>
      <c r="WR47" s="308"/>
      <c r="WS47" s="308"/>
      <c r="WT47" s="308"/>
      <c r="WU47" s="308"/>
      <c r="WV47" s="308"/>
      <c r="WW47" s="308"/>
      <c r="WX47" s="308"/>
      <c r="WY47" s="308"/>
      <c r="WZ47" s="308"/>
      <c r="XA47" s="308"/>
      <c r="XB47" s="308"/>
      <c r="XC47" s="308"/>
      <c r="XD47" s="308"/>
      <c r="XE47" s="308"/>
      <c r="XF47" s="308"/>
      <c r="XG47" s="308"/>
      <c r="XH47" s="308"/>
      <c r="XI47" s="308"/>
      <c r="XJ47" s="308"/>
      <c r="XK47" s="308"/>
      <c r="XL47" s="308"/>
      <c r="XM47" s="308"/>
      <c r="XN47" s="308"/>
      <c r="XO47" s="308"/>
      <c r="XP47" s="308"/>
      <c r="XQ47" s="308"/>
      <c r="XR47" s="308"/>
      <c r="XS47" s="308"/>
      <c r="XT47" s="308"/>
      <c r="XU47" s="308"/>
      <c r="XV47" s="308"/>
      <c r="XW47" s="308"/>
      <c r="XX47" s="308"/>
      <c r="XY47" s="308"/>
      <c r="XZ47" s="308"/>
      <c r="YA47" s="308"/>
      <c r="YB47" s="308"/>
      <c r="YC47" s="308"/>
      <c r="YD47" s="308"/>
      <c r="YE47" s="308"/>
      <c r="YF47" s="308"/>
      <c r="YG47" s="308"/>
      <c r="YH47" s="308"/>
      <c r="YI47" s="308"/>
      <c r="YJ47" s="308"/>
      <c r="YK47" s="308"/>
      <c r="YL47" s="308"/>
      <c r="YM47" s="308"/>
      <c r="YN47" s="308"/>
      <c r="YO47" s="308"/>
      <c r="YP47" s="308"/>
      <c r="YQ47" s="308"/>
      <c r="YR47" s="308"/>
      <c r="YS47" s="308"/>
      <c r="YT47" s="308"/>
      <c r="YU47" s="308"/>
      <c r="YV47" s="308"/>
      <c r="YW47" s="308"/>
      <c r="YX47" s="308"/>
      <c r="YY47" s="308"/>
      <c r="YZ47" s="308"/>
      <c r="ZA47" s="308"/>
      <c r="ZB47" s="308"/>
      <c r="ZC47" s="308"/>
      <c r="ZD47" s="308"/>
      <c r="ZE47" s="308"/>
      <c r="ZF47" s="308"/>
      <c r="ZG47" s="308"/>
      <c r="ZH47" s="308"/>
      <c r="ZI47" s="308"/>
      <c r="ZJ47" s="308"/>
      <c r="ZK47" s="308"/>
      <c r="ZL47" s="308"/>
      <c r="ZM47" s="308"/>
      <c r="ZN47" s="308"/>
      <c r="ZO47" s="308"/>
      <c r="ZP47" s="308"/>
      <c r="ZQ47" s="308"/>
      <c r="ZR47" s="308"/>
      <c r="ZS47" s="308"/>
      <c r="ZT47" s="308"/>
      <c r="ZU47" s="308"/>
      <c r="ZV47" s="308"/>
      <c r="ZW47" s="308"/>
      <c r="ZX47" s="308"/>
      <c r="ZY47" s="308"/>
      <c r="ZZ47" s="308"/>
      <c r="AAA47" s="308"/>
      <c r="AAB47" s="308"/>
      <c r="AAC47" s="308"/>
      <c r="AAD47" s="308"/>
      <c r="AAE47" s="308"/>
      <c r="AAF47" s="308"/>
      <c r="AAG47" s="308"/>
      <c r="AAH47" s="308"/>
      <c r="AAI47" s="308"/>
      <c r="AAJ47" s="308"/>
      <c r="AAK47" s="308"/>
      <c r="AAL47" s="308"/>
      <c r="AAM47" s="308"/>
      <c r="AAN47" s="308"/>
      <c r="AAO47" s="308"/>
      <c r="AAP47" s="308"/>
      <c r="AAQ47" s="308"/>
      <c r="AAR47" s="308"/>
      <c r="AAS47" s="308"/>
      <c r="AAT47" s="308"/>
      <c r="AAU47" s="308"/>
      <c r="AAV47" s="308"/>
      <c r="AAW47" s="308"/>
      <c r="AAX47" s="308"/>
      <c r="AAY47" s="308"/>
      <c r="AAZ47" s="308"/>
      <c r="ABA47" s="308"/>
      <c r="ABB47" s="308"/>
      <c r="ABC47" s="308"/>
      <c r="ABD47" s="308"/>
      <c r="ABE47" s="308"/>
      <c r="ABF47" s="308"/>
      <c r="ABG47" s="308"/>
      <c r="ABH47" s="308"/>
      <c r="ABI47" s="308"/>
      <c r="ABJ47" s="308"/>
      <c r="ABK47" s="308"/>
      <c r="ABL47" s="308"/>
      <c r="ABM47" s="308"/>
      <c r="ABN47" s="308"/>
      <c r="ABO47" s="308"/>
      <c r="ABP47" s="308"/>
      <c r="ABQ47" s="308"/>
      <c r="ABR47" s="308"/>
      <c r="ABS47" s="308"/>
      <c r="ABT47" s="308"/>
      <c r="ABU47" s="308"/>
      <c r="ABV47" s="308"/>
      <c r="ABW47" s="308"/>
      <c r="ABX47" s="308"/>
      <c r="ABY47" s="308"/>
      <c r="ABZ47" s="308"/>
      <c r="ACA47" s="308"/>
      <c r="ACB47" s="308"/>
      <c r="ACC47" s="308"/>
      <c r="ACD47" s="308"/>
      <c r="ACE47" s="308"/>
      <c r="ACF47" s="308"/>
      <c r="ACG47" s="308"/>
      <c r="ACH47" s="308"/>
      <c r="ACI47" s="308"/>
      <c r="ACJ47" s="308"/>
      <c r="ACK47" s="308"/>
      <c r="ACL47" s="308"/>
      <c r="ACM47" s="308"/>
      <c r="ACN47" s="308"/>
      <c r="ACO47" s="308"/>
      <c r="ACP47" s="308"/>
      <c r="ACQ47" s="308"/>
      <c r="ACR47" s="308"/>
      <c r="ACS47" s="308"/>
      <c r="ACT47" s="308"/>
      <c r="ACU47" s="308"/>
      <c r="ACV47" s="308"/>
      <c r="ACW47" s="308"/>
      <c r="ACX47" s="308"/>
      <c r="ACY47" s="308"/>
      <c r="ACZ47" s="308"/>
      <c r="ADA47" s="308"/>
      <c r="ADB47" s="308"/>
      <c r="ADC47" s="308"/>
      <c r="ADD47" s="308"/>
      <c r="ADE47" s="308"/>
      <c r="ADF47" s="308"/>
      <c r="ADG47" s="308"/>
      <c r="ADH47" s="308"/>
      <c r="ADI47" s="308"/>
      <c r="ADJ47" s="308"/>
      <c r="ADK47" s="308"/>
      <c r="ADL47" s="308"/>
      <c r="ADM47" s="308"/>
      <c r="ADN47" s="308"/>
      <c r="ADO47" s="308"/>
      <c r="ADP47" s="308"/>
      <c r="ADQ47" s="308"/>
      <c r="ADR47" s="308"/>
      <c r="ADS47" s="308"/>
      <c r="ADT47" s="308"/>
      <c r="ADU47" s="308"/>
      <c r="ADV47" s="308"/>
      <c r="ADW47" s="308"/>
      <c r="ADX47" s="308"/>
      <c r="ADY47" s="308"/>
      <c r="ADZ47" s="308"/>
      <c r="AEA47" s="308"/>
      <c r="AEB47" s="308"/>
      <c r="AEC47" s="308"/>
      <c r="AED47" s="308"/>
      <c r="AEE47" s="308"/>
      <c r="AEF47" s="308"/>
      <c r="AEG47" s="308"/>
      <c r="AEH47" s="308"/>
      <c r="AEI47" s="308"/>
      <c r="AEJ47" s="308"/>
      <c r="AEK47" s="308"/>
      <c r="AEL47" s="308"/>
      <c r="AEM47" s="308"/>
      <c r="AEN47" s="308"/>
      <c r="AEO47" s="308"/>
      <c r="AEP47" s="308"/>
      <c r="AEQ47" s="308"/>
      <c r="AER47" s="308"/>
      <c r="AES47" s="308"/>
      <c r="AET47" s="308"/>
      <c r="AEU47" s="308"/>
      <c r="AEV47" s="308"/>
      <c r="AEW47" s="308"/>
      <c r="AEX47" s="308"/>
      <c r="AEY47" s="308"/>
      <c r="AEZ47" s="308"/>
      <c r="AFA47" s="308"/>
      <c r="AFB47" s="308"/>
      <c r="AFC47" s="308"/>
      <c r="AFD47" s="308"/>
      <c r="AFE47" s="308"/>
      <c r="AFF47" s="308"/>
      <c r="AFG47" s="308"/>
      <c r="AFH47" s="308"/>
      <c r="AFI47" s="308"/>
      <c r="AFJ47" s="308"/>
      <c r="AFK47" s="308"/>
      <c r="AFL47" s="308"/>
      <c r="AFM47" s="308"/>
      <c r="AFN47" s="308"/>
      <c r="AFO47" s="308"/>
      <c r="AFP47" s="308"/>
      <c r="AFQ47" s="308"/>
      <c r="AFR47" s="308"/>
      <c r="AFS47" s="308"/>
      <c r="AFT47" s="308"/>
      <c r="AFU47" s="308"/>
      <c r="AFV47" s="308"/>
      <c r="AFW47" s="308"/>
      <c r="AFX47" s="308"/>
      <c r="AFY47" s="308"/>
      <c r="AFZ47" s="308"/>
      <c r="AGA47" s="308"/>
      <c r="AGB47" s="308"/>
      <c r="AGC47" s="308"/>
      <c r="AGD47" s="308"/>
      <c r="AGE47" s="308"/>
      <c r="AGF47" s="308"/>
      <c r="AGG47" s="308"/>
      <c r="AGH47" s="308"/>
      <c r="AGI47" s="308"/>
      <c r="AGJ47" s="308"/>
      <c r="AGK47" s="308"/>
      <c r="AGL47" s="308"/>
      <c r="AGM47" s="308"/>
      <c r="AGN47" s="308"/>
      <c r="AGO47" s="308"/>
      <c r="AGP47" s="308"/>
      <c r="AGQ47" s="308"/>
      <c r="AGR47" s="308"/>
      <c r="AGS47" s="308"/>
      <c r="AGT47" s="308"/>
      <c r="AGU47" s="308"/>
      <c r="AGV47" s="308"/>
      <c r="AGW47" s="308"/>
      <c r="AGX47" s="308"/>
      <c r="AGY47" s="308"/>
      <c r="AGZ47" s="308"/>
      <c r="AHA47" s="308"/>
      <c r="AHB47" s="308"/>
      <c r="AHC47" s="308"/>
      <c r="AHD47" s="308"/>
      <c r="AHE47" s="308"/>
      <c r="AHF47" s="308"/>
      <c r="AHG47" s="308"/>
      <c r="AHH47" s="308"/>
      <c r="AHI47" s="308"/>
      <c r="AHJ47" s="308"/>
      <c r="AHK47" s="308"/>
      <c r="AHL47" s="308"/>
      <c r="AHM47" s="308"/>
      <c r="AHN47" s="308"/>
      <c r="AHO47" s="308"/>
      <c r="AHP47" s="308"/>
      <c r="AHQ47" s="308"/>
      <c r="AHR47" s="308"/>
      <c r="AHS47" s="308"/>
      <c r="AHT47" s="308"/>
      <c r="AHU47" s="308"/>
      <c r="AHV47" s="308"/>
      <c r="AHW47" s="308"/>
      <c r="AHX47" s="308"/>
      <c r="AHY47" s="308"/>
      <c r="AHZ47" s="308"/>
      <c r="AIA47" s="308"/>
      <c r="AIB47" s="308"/>
      <c r="AIC47" s="308"/>
      <c r="AID47" s="308"/>
      <c r="AIE47" s="308"/>
      <c r="AIF47" s="308"/>
      <c r="AIG47" s="308"/>
      <c r="AIH47" s="308"/>
      <c r="AII47" s="308"/>
      <c r="AIJ47" s="308"/>
      <c r="AIK47" s="308"/>
      <c r="AIL47" s="308"/>
      <c r="AIM47" s="308"/>
      <c r="AIN47" s="308"/>
      <c r="AIO47" s="308"/>
      <c r="AIP47" s="308"/>
      <c r="AIQ47" s="308"/>
      <c r="AIR47" s="308"/>
      <c r="AIS47" s="308"/>
      <c r="AIT47" s="308"/>
      <c r="AIU47" s="308"/>
      <c r="AIV47" s="308"/>
      <c r="AIW47" s="308"/>
      <c r="AIX47" s="308"/>
      <c r="AIY47" s="308"/>
      <c r="AIZ47" s="308"/>
      <c r="AJA47" s="308"/>
      <c r="AJB47" s="308"/>
      <c r="AJC47" s="308"/>
      <c r="AJD47" s="308"/>
      <c r="AJE47" s="308"/>
      <c r="AJF47" s="308"/>
      <c r="AJG47" s="308"/>
      <c r="AJH47" s="308"/>
      <c r="AJI47" s="308"/>
      <c r="AJJ47" s="308"/>
      <c r="AJK47" s="308"/>
      <c r="AJL47" s="308"/>
      <c r="AJM47" s="308"/>
      <c r="AJN47" s="308"/>
      <c r="AJO47" s="308"/>
      <c r="AJP47" s="308"/>
      <c r="AJQ47" s="308"/>
      <c r="AJR47" s="308"/>
      <c r="AJS47" s="308"/>
      <c r="AJT47" s="308"/>
      <c r="AJU47" s="308"/>
      <c r="AJV47" s="308"/>
      <c r="AJW47" s="308"/>
      <c r="AJX47" s="308"/>
      <c r="AJY47" s="308"/>
      <c r="AJZ47" s="308"/>
      <c r="AKA47" s="308"/>
      <c r="AKB47" s="308"/>
      <c r="AKC47" s="308"/>
      <c r="AKD47" s="308"/>
      <c r="AKE47" s="308"/>
      <c r="AKF47" s="308"/>
      <c r="AKG47" s="308"/>
      <c r="AKH47" s="308"/>
      <c r="AKI47" s="308"/>
      <c r="AKJ47" s="308"/>
      <c r="AKK47" s="308"/>
      <c r="AKL47" s="308"/>
      <c r="AKM47" s="308"/>
      <c r="AKN47" s="308"/>
      <c r="AKO47" s="308"/>
      <c r="AKP47" s="308"/>
      <c r="AKQ47" s="308"/>
      <c r="AKR47" s="308"/>
      <c r="AKS47" s="308"/>
      <c r="AKT47" s="308"/>
      <c r="AKU47" s="308"/>
      <c r="AKV47" s="308"/>
      <c r="AKW47" s="308"/>
      <c r="AKX47" s="308"/>
      <c r="AKY47" s="308"/>
      <c r="AKZ47" s="308"/>
      <c r="ALA47" s="308"/>
      <c r="ALB47" s="308"/>
      <c r="ALC47" s="308"/>
      <c r="ALD47" s="308"/>
      <c r="ALE47" s="308"/>
      <c r="ALF47" s="308"/>
      <c r="ALG47" s="308"/>
      <c r="ALH47" s="308"/>
      <c r="ALI47" s="308"/>
      <c r="ALJ47" s="308"/>
      <c r="ALK47" s="308"/>
      <c r="ALL47" s="308"/>
      <c r="ALM47" s="308"/>
      <c r="ALN47" s="308"/>
      <c r="ALO47" s="308"/>
      <c r="ALP47" s="308"/>
      <c r="ALQ47" s="308"/>
      <c r="ALR47" s="308"/>
      <c r="ALS47" s="308"/>
      <c r="ALT47" s="308"/>
      <c r="ALU47" s="308"/>
      <c r="ALV47" s="308"/>
      <c r="ALW47" s="308"/>
      <c r="ALX47" s="308"/>
      <c r="ALY47" s="308"/>
      <c r="ALZ47" s="308"/>
      <c r="AMA47" s="308"/>
      <c r="AMB47" s="308"/>
      <c r="AMC47" s="308"/>
      <c r="AMD47" s="308"/>
      <c r="AME47" s="308"/>
      <c r="AMF47" s="308"/>
      <c r="AMG47" s="308"/>
      <c r="AMH47" s="308"/>
      <c r="AMI47" s="308"/>
      <c r="AMJ47" s="308"/>
      <c r="AMK47" s="308"/>
      <c r="AML47" s="308"/>
      <c r="AMM47" s="308"/>
      <c r="AMN47" s="308"/>
      <c r="AMO47" s="308"/>
      <c r="AMP47" s="308"/>
      <c r="AMQ47" s="308"/>
      <c r="AMR47" s="308"/>
      <c r="AMS47" s="308"/>
      <c r="AMT47" s="308"/>
      <c r="AMU47" s="308"/>
      <c r="AMV47" s="308"/>
      <c r="AMW47" s="308"/>
      <c r="AMX47" s="308"/>
      <c r="AMY47" s="308"/>
      <c r="AMZ47" s="308"/>
      <c r="ANA47" s="308"/>
      <c r="ANB47" s="308"/>
      <c r="ANC47" s="308"/>
      <c r="AND47" s="308"/>
      <c r="ANE47" s="308"/>
      <c r="ANF47" s="308"/>
      <c r="ANG47" s="308"/>
      <c r="ANH47" s="308"/>
      <c r="ANI47" s="308"/>
      <c r="ANJ47" s="308"/>
      <c r="ANK47" s="308"/>
      <c r="ANL47" s="308"/>
      <c r="ANM47" s="308"/>
      <c r="ANN47" s="308"/>
      <c r="ANO47" s="308"/>
      <c r="ANP47" s="308"/>
      <c r="ANQ47" s="308"/>
      <c r="ANR47" s="308"/>
      <c r="ANS47" s="308"/>
      <c r="ANT47" s="308"/>
      <c r="ANU47" s="308"/>
      <c r="ANV47" s="308"/>
      <c r="ANW47" s="308"/>
      <c r="ANX47" s="308"/>
      <c r="ANY47" s="308"/>
      <c r="ANZ47" s="308"/>
      <c r="AOA47" s="308"/>
      <c r="AOB47" s="308"/>
      <c r="AOC47" s="308"/>
      <c r="AOD47" s="308"/>
      <c r="AOE47" s="308"/>
      <c r="AOF47" s="308"/>
      <c r="AOG47" s="308"/>
      <c r="AOH47" s="308"/>
      <c r="AOI47" s="308"/>
      <c r="AOJ47" s="308"/>
      <c r="AOK47" s="308"/>
      <c r="AOL47" s="308"/>
      <c r="AOM47" s="308"/>
      <c r="AON47" s="308"/>
      <c r="AOO47" s="308"/>
      <c r="AOP47" s="308"/>
      <c r="AOQ47" s="308"/>
      <c r="AOR47" s="308"/>
      <c r="AOS47" s="308"/>
      <c r="AOT47" s="308"/>
      <c r="AOU47" s="308"/>
      <c r="AOV47" s="308"/>
      <c r="AOW47" s="308"/>
      <c r="AOX47" s="308"/>
      <c r="AOY47" s="308"/>
      <c r="AOZ47" s="308"/>
      <c r="APA47" s="308"/>
      <c r="APB47" s="308"/>
      <c r="APC47" s="308"/>
      <c r="APD47" s="308"/>
      <c r="APE47" s="308"/>
      <c r="APF47" s="308"/>
      <c r="APG47" s="308"/>
      <c r="APH47" s="308"/>
      <c r="API47" s="308"/>
      <c r="APJ47" s="308"/>
      <c r="APK47" s="308"/>
      <c r="APL47" s="308"/>
      <c r="APM47" s="308"/>
      <c r="APN47" s="308"/>
      <c r="APO47" s="308"/>
      <c r="APP47" s="308"/>
      <c r="APQ47" s="308"/>
      <c r="APR47" s="308"/>
      <c r="APS47" s="308"/>
      <c r="APT47" s="308"/>
      <c r="APU47" s="308"/>
      <c r="APV47" s="308"/>
      <c r="APW47" s="308"/>
      <c r="APX47" s="308"/>
      <c r="APY47" s="308"/>
      <c r="APZ47" s="308"/>
      <c r="AQA47" s="308"/>
      <c r="AQB47" s="308"/>
      <c r="AQC47" s="308"/>
      <c r="AQD47" s="308"/>
      <c r="AQE47" s="308"/>
      <c r="AQF47" s="308"/>
      <c r="AQG47" s="308"/>
      <c r="AQH47" s="308"/>
      <c r="AQI47" s="308"/>
      <c r="AQJ47" s="308"/>
      <c r="AQK47" s="308"/>
      <c r="AQL47" s="308"/>
      <c r="AQM47" s="308"/>
      <c r="AQN47" s="308"/>
      <c r="AQO47" s="308"/>
      <c r="AQP47" s="308"/>
      <c r="AQQ47" s="308"/>
      <c r="AQR47" s="308"/>
      <c r="AQS47" s="308"/>
      <c r="AQT47" s="308"/>
      <c r="AQU47" s="308"/>
      <c r="AQV47" s="308"/>
      <c r="AQW47" s="308"/>
      <c r="AQX47" s="308"/>
      <c r="AQY47" s="308"/>
      <c r="AQZ47" s="308"/>
      <c r="ARA47" s="308"/>
      <c r="ARB47" s="308"/>
      <c r="ARC47" s="308"/>
      <c r="ARD47" s="308"/>
      <c r="ARE47" s="308"/>
      <c r="ARF47" s="308"/>
      <c r="ARG47" s="308"/>
      <c r="ARH47" s="308"/>
      <c r="ARI47" s="308"/>
      <c r="ARJ47" s="308"/>
      <c r="ARK47" s="308"/>
      <c r="ARL47" s="308"/>
      <c r="ARM47" s="308"/>
      <c r="ARN47" s="308"/>
      <c r="ARO47" s="308"/>
      <c r="ARP47" s="308"/>
      <c r="ARQ47" s="308"/>
      <c r="ARR47" s="308"/>
      <c r="ARS47" s="308"/>
      <c r="ART47" s="308"/>
      <c r="ARU47" s="308"/>
      <c r="ARV47" s="308"/>
      <c r="ARW47" s="308"/>
      <c r="ARX47" s="308"/>
      <c r="ARY47" s="308"/>
      <c r="ARZ47" s="308"/>
      <c r="ASA47" s="308"/>
      <c r="ASB47" s="308"/>
      <c r="ASC47" s="308"/>
      <c r="ASD47" s="308"/>
      <c r="ASE47" s="308"/>
      <c r="ASF47" s="308"/>
      <c r="ASG47" s="308"/>
      <c r="ASH47" s="308"/>
      <c r="ASI47" s="308"/>
      <c r="ASJ47" s="308"/>
      <c r="ASK47" s="308"/>
      <c r="ASL47" s="308"/>
      <c r="ASM47" s="308"/>
      <c r="ASN47" s="308"/>
      <c r="ASO47" s="308"/>
      <c r="ASP47" s="308"/>
      <c r="ASQ47" s="308"/>
      <c r="ASR47" s="308"/>
      <c r="ASS47" s="308"/>
      <c r="AST47" s="308"/>
      <c r="ASU47" s="308"/>
      <c r="ASV47" s="308"/>
      <c r="ASW47" s="308"/>
      <c r="ASX47" s="308"/>
      <c r="ASY47" s="308"/>
      <c r="ASZ47" s="308"/>
      <c r="ATA47" s="308"/>
      <c r="ATB47" s="308"/>
      <c r="ATC47" s="308"/>
      <c r="ATD47" s="308"/>
      <c r="ATE47" s="308"/>
      <c r="ATF47" s="308"/>
      <c r="ATG47" s="308"/>
      <c r="ATH47" s="308"/>
      <c r="ATI47" s="308"/>
      <c r="ATJ47" s="308"/>
      <c r="ATK47" s="308"/>
      <c r="ATL47" s="308"/>
      <c r="ATM47" s="308"/>
      <c r="ATN47" s="308"/>
      <c r="ATO47" s="308"/>
      <c r="ATP47" s="308"/>
      <c r="ATQ47" s="308"/>
      <c r="ATR47" s="308"/>
      <c r="ATS47" s="308"/>
      <c r="ATT47" s="308"/>
      <c r="ATU47" s="308"/>
      <c r="ATV47" s="308"/>
      <c r="ATW47" s="308"/>
      <c r="ATX47" s="308"/>
      <c r="ATY47" s="308"/>
      <c r="ATZ47" s="308"/>
      <c r="AUA47" s="308"/>
      <c r="AUB47" s="308"/>
      <c r="AUC47" s="308"/>
      <c r="AUD47" s="308"/>
      <c r="AUE47" s="308"/>
      <c r="AUF47" s="308"/>
      <c r="AUG47" s="308"/>
      <c r="AUH47" s="308"/>
      <c r="AUI47" s="308"/>
      <c r="AUJ47" s="308"/>
      <c r="AUK47" s="308"/>
      <c r="AUL47" s="308"/>
      <c r="AUM47" s="308"/>
      <c r="AUN47" s="308"/>
      <c r="AUO47" s="308"/>
      <c r="AUP47" s="308"/>
      <c r="AUQ47" s="308"/>
      <c r="AUR47" s="308"/>
      <c r="AUS47" s="308"/>
      <c r="AUT47" s="308"/>
      <c r="AUU47" s="308"/>
      <c r="AUV47" s="308"/>
      <c r="AUW47" s="308"/>
      <c r="AUX47" s="308"/>
      <c r="AUY47" s="308"/>
      <c r="AUZ47" s="308"/>
      <c r="AVA47" s="308"/>
      <c r="AVB47" s="308"/>
      <c r="AVC47" s="308"/>
      <c r="AVD47" s="308"/>
      <c r="AVE47" s="308"/>
      <c r="AVF47" s="308"/>
      <c r="AVG47" s="308"/>
      <c r="AVH47" s="308"/>
      <c r="AVI47" s="308"/>
      <c r="AVJ47" s="308"/>
      <c r="AVK47" s="308"/>
      <c r="AVL47" s="308"/>
      <c r="AVM47" s="308"/>
      <c r="AVN47" s="308"/>
      <c r="AVO47" s="308"/>
      <c r="AVP47" s="308"/>
      <c r="AVQ47" s="308"/>
      <c r="AVR47" s="308"/>
      <c r="AVS47" s="308"/>
      <c r="AVT47" s="308"/>
      <c r="AVU47" s="308"/>
      <c r="AVV47" s="308"/>
      <c r="AVW47" s="308"/>
      <c r="AVX47" s="308"/>
      <c r="AVY47" s="308"/>
      <c r="AVZ47" s="308"/>
      <c r="AWA47" s="308"/>
      <c r="AWB47" s="308"/>
      <c r="AWC47" s="308"/>
      <c r="AWD47" s="308"/>
      <c r="AWE47" s="308"/>
      <c r="AWF47" s="308"/>
      <c r="AWG47" s="308"/>
      <c r="AWH47" s="308"/>
      <c r="AWI47" s="308"/>
      <c r="AWJ47" s="308"/>
      <c r="AWK47" s="308"/>
      <c r="AWL47" s="308"/>
      <c r="AWM47" s="308"/>
      <c r="AWN47" s="308"/>
      <c r="AWO47" s="308"/>
      <c r="AWP47" s="308"/>
      <c r="AWQ47" s="308"/>
      <c r="AWR47" s="308"/>
      <c r="AWS47" s="308"/>
      <c r="AWT47" s="308"/>
      <c r="AWU47" s="308"/>
      <c r="AWV47" s="308"/>
      <c r="AWW47" s="308"/>
      <c r="AWX47" s="308"/>
      <c r="AWY47" s="308"/>
      <c r="AWZ47" s="308"/>
      <c r="AXA47" s="308"/>
      <c r="AXB47" s="308"/>
      <c r="AXC47" s="308"/>
      <c r="AXD47" s="308"/>
      <c r="AXE47" s="308"/>
      <c r="AXF47" s="308"/>
      <c r="AXG47" s="308"/>
      <c r="AXH47" s="308"/>
      <c r="AXI47" s="308"/>
      <c r="AXJ47" s="308"/>
      <c r="AXK47" s="308"/>
      <c r="AXL47" s="308"/>
      <c r="AXM47" s="308"/>
      <c r="AXN47" s="308"/>
      <c r="AXO47" s="308"/>
      <c r="AXP47" s="308"/>
      <c r="AXQ47" s="308"/>
      <c r="AXR47" s="308"/>
      <c r="AXS47" s="308"/>
      <c r="AXT47" s="308"/>
      <c r="AXU47" s="308"/>
      <c r="AXV47" s="308"/>
      <c r="AXW47" s="308"/>
      <c r="AXX47" s="308"/>
      <c r="AXY47" s="308"/>
      <c r="AXZ47" s="308"/>
      <c r="AYA47" s="308"/>
      <c r="AYB47" s="308"/>
      <c r="AYC47" s="308"/>
      <c r="AYD47" s="308"/>
      <c r="AYE47" s="308"/>
      <c r="AYF47" s="308"/>
      <c r="AYG47" s="308"/>
      <c r="AYH47" s="308"/>
      <c r="AYI47" s="308"/>
      <c r="AYJ47" s="308"/>
      <c r="AYK47" s="308"/>
      <c r="AYL47" s="308"/>
      <c r="AYM47" s="308"/>
      <c r="AYN47" s="308"/>
      <c r="AYO47" s="308"/>
      <c r="AYP47" s="308"/>
      <c r="AYQ47" s="308"/>
      <c r="AYR47" s="308"/>
      <c r="AYS47" s="308"/>
      <c r="AYT47" s="308"/>
      <c r="AYU47" s="308"/>
      <c r="AYV47" s="308"/>
      <c r="AYW47" s="308"/>
      <c r="AYX47" s="308"/>
      <c r="AYY47" s="308"/>
      <c r="AYZ47" s="308"/>
      <c r="AZA47" s="308"/>
      <c r="AZB47" s="308"/>
      <c r="AZC47" s="308"/>
      <c r="AZD47" s="308"/>
      <c r="AZE47" s="308"/>
      <c r="AZF47" s="308"/>
      <c r="AZG47" s="308"/>
      <c r="AZH47" s="308"/>
      <c r="AZI47" s="308"/>
      <c r="AZJ47" s="308"/>
      <c r="AZK47" s="308"/>
      <c r="AZL47" s="308"/>
      <c r="AZM47" s="308"/>
      <c r="AZN47" s="308"/>
      <c r="AZO47" s="308"/>
      <c r="AZP47" s="308"/>
      <c r="AZQ47" s="308"/>
      <c r="AZR47" s="308"/>
      <c r="AZS47" s="308"/>
      <c r="AZT47" s="308"/>
      <c r="AZU47" s="308"/>
      <c r="AZV47" s="308"/>
      <c r="AZW47" s="308"/>
      <c r="AZX47" s="308"/>
      <c r="AZY47" s="308"/>
      <c r="AZZ47" s="308"/>
      <c r="BAA47" s="308"/>
      <c r="BAB47" s="308"/>
      <c r="BAC47" s="308"/>
      <c r="BAD47" s="308"/>
      <c r="BAE47" s="308"/>
      <c r="BAF47" s="308"/>
      <c r="BAG47" s="308"/>
      <c r="BAH47" s="308"/>
      <c r="BAI47" s="308"/>
      <c r="BAJ47" s="308"/>
      <c r="BAK47" s="308"/>
      <c r="BAL47" s="308"/>
      <c r="BAM47" s="308"/>
      <c r="BAN47" s="308"/>
      <c r="BAO47" s="308"/>
      <c r="BAP47" s="308"/>
      <c r="BAQ47" s="308"/>
      <c r="BAR47" s="308"/>
      <c r="BAS47" s="308"/>
      <c r="BAT47" s="308"/>
      <c r="BAU47" s="308"/>
      <c r="BAV47" s="308"/>
      <c r="BAW47" s="308"/>
      <c r="BAX47" s="308"/>
      <c r="BAY47" s="308"/>
      <c r="BAZ47" s="308"/>
      <c r="BBA47" s="308"/>
      <c r="BBB47" s="308"/>
      <c r="BBC47" s="308"/>
      <c r="BBD47" s="308"/>
      <c r="BBE47" s="308"/>
      <c r="BBF47" s="308"/>
      <c r="BBG47" s="308"/>
      <c r="BBH47" s="308"/>
      <c r="BBI47" s="308"/>
      <c r="BBJ47" s="308"/>
      <c r="BBK47" s="308"/>
      <c r="BBL47" s="308"/>
      <c r="BBM47" s="308"/>
      <c r="BBN47" s="308"/>
      <c r="BBO47" s="308"/>
      <c r="BBP47" s="308"/>
      <c r="BBQ47" s="308"/>
      <c r="BBR47" s="308"/>
      <c r="BBS47" s="308"/>
      <c r="BBT47" s="308"/>
      <c r="BBU47" s="308"/>
      <c r="BBV47" s="308"/>
      <c r="BBW47" s="308"/>
      <c r="BBX47" s="308"/>
      <c r="BBY47" s="308"/>
      <c r="BBZ47" s="308"/>
      <c r="BCA47" s="308"/>
      <c r="BCB47" s="308"/>
      <c r="BCC47" s="308"/>
      <c r="BCD47" s="308"/>
      <c r="BCE47" s="308"/>
      <c r="BCF47" s="308"/>
      <c r="BCG47" s="308"/>
      <c r="BCH47" s="308"/>
      <c r="BCI47" s="308"/>
      <c r="BCJ47" s="308"/>
      <c r="BCK47" s="308"/>
      <c r="BCL47" s="308"/>
      <c r="BCM47" s="308"/>
      <c r="BCN47" s="308"/>
      <c r="BCO47" s="308"/>
      <c r="BCP47" s="308"/>
      <c r="BCQ47" s="308"/>
      <c r="BCR47" s="308"/>
      <c r="BCS47" s="308"/>
      <c r="BCT47" s="308"/>
      <c r="BCU47" s="308"/>
      <c r="BCV47" s="308"/>
      <c r="BCW47" s="308"/>
      <c r="BCX47" s="308"/>
      <c r="BCY47" s="308"/>
      <c r="BCZ47" s="308"/>
      <c r="BDA47" s="308"/>
      <c r="BDB47" s="308"/>
      <c r="BDC47" s="308"/>
      <c r="BDD47" s="308"/>
      <c r="BDE47" s="308"/>
      <c r="BDF47" s="308"/>
      <c r="BDG47" s="308"/>
      <c r="BDH47" s="308"/>
      <c r="BDI47" s="308"/>
      <c r="BDJ47" s="308"/>
      <c r="BDK47" s="308"/>
      <c r="BDL47" s="308"/>
      <c r="BDM47" s="308"/>
      <c r="BDN47" s="308"/>
      <c r="BDO47" s="308"/>
      <c r="BDP47" s="308"/>
      <c r="BDQ47" s="308"/>
      <c r="BDR47" s="308"/>
      <c r="BDS47" s="308"/>
      <c r="BDT47" s="308"/>
      <c r="BDU47" s="308"/>
      <c r="BDV47" s="308"/>
      <c r="BDW47" s="308"/>
      <c r="BDX47" s="308"/>
      <c r="BDY47" s="308"/>
      <c r="BDZ47" s="308"/>
      <c r="BEA47" s="308"/>
      <c r="BEB47" s="308"/>
      <c r="BEC47" s="308"/>
      <c r="BED47" s="308"/>
      <c r="BEE47" s="308"/>
      <c r="BEF47" s="308"/>
      <c r="BEG47" s="308"/>
      <c r="BEH47" s="308"/>
      <c r="BEI47" s="308"/>
      <c r="BEJ47" s="308"/>
      <c r="BEK47" s="308"/>
      <c r="BEL47" s="308"/>
      <c r="BEM47" s="308"/>
      <c r="BEN47" s="308"/>
      <c r="BEO47" s="308"/>
      <c r="BEP47" s="308"/>
      <c r="BEQ47" s="308"/>
      <c r="BER47" s="308"/>
      <c r="BES47" s="308"/>
      <c r="BET47" s="308"/>
      <c r="BEU47" s="308"/>
      <c r="BEV47" s="308"/>
      <c r="BEW47" s="308"/>
      <c r="BEX47" s="308"/>
      <c r="BEY47" s="308"/>
      <c r="BEZ47" s="308"/>
      <c r="BFA47" s="308"/>
      <c r="BFB47" s="308"/>
      <c r="BFC47" s="308"/>
      <c r="BFD47" s="308"/>
      <c r="BFE47" s="308"/>
      <c r="BFF47" s="308"/>
      <c r="BFG47" s="308"/>
      <c r="BFH47" s="308"/>
      <c r="BFI47" s="308"/>
      <c r="BFJ47" s="308"/>
      <c r="BFK47" s="308"/>
      <c r="BFL47" s="308"/>
      <c r="BFM47" s="308"/>
      <c r="BFN47" s="308"/>
      <c r="BFO47" s="308"/>
      <c r="BFP47" s="308"/>
      <c r="BFQ47" s="308"/>
      <c r="BFR47" s="308"/>
      <c r="BFS47" s="308"/>
      <c r="BFT47" s="308"/>
      <c r="BFU47" s="308"/>
      <c r="BFV47" s="308"/>
      <c r="BFW47" s="308"/>
      <c r="BFX47" s="308"/>
      <c r="BFY47" s="308"/>
      <c r="BFZ47" s="308"/>
      <c r="BGA47" s="308"/>
      <c r="BGB47" s="308"/>
      <c r="BGC47" s="308"/>
      <c r="BGD47" s="308"/>
      <c r="BGE47" s="308"/>
      <c r="BGF47" s="308"/>
      <c r="BGG47" s="308"/>
      <c r="BGH47" s="308"/>
      <c r="BGI47" s="308"/>
      <c r="BGJ47" s="308"/>
      <c r="BGK47" s="308"/>
      <c r="BGL47" s="308"/>
      <c r="BGM47" s="308"/>
      <c r="BGN47" s="308"/>
      <c r="BGO47" s="308"/>
      <c r="BGP47" s="308"/>
      <c r="BGQ47" s="308"/>
      <c r="BGR47" s="308"/>
      <c r="BGS47" s="308"/>
      <c r="BGT47" s="308"/>
      <c r="BGU47" s="308"/>
      <c r="BGV47" s="308"/>
      <c r="BGW47" s="308"/>
      <c r="BGX47" s="308"/>
      <c r="BGY47" s="308"/>
      <c r="BGZ47" s="308"/>
      <c r="BHA47" s="308"/>
      <c r="BHB47" s="308"/>
      <c r="BHC47" s="308"/>
      <c r="BHD47" s="308"/>
      <c r="BHE47" s="308"/>
      <c r="BHF47" s="308"/>
      <c r="BHG47" s="308"/>
      <c r="BHH47" s="308"/>
      <c r="BHI47" s="308"/>
      <c r="BHJ47" s="308"/>
      <c r="BHK47" s="308"/>
      <c r="BHL47" s="308"/>
      <c r="BHM47" s="308"/>
      <c r="BHN47" s="308"/>
      <c r="BHO47" s="308"/>
      <c r="BHP47" s="308"/>
      <c r="BHQ47" s="308"/>
      <c r="BHR47" s="308"/>
      <c r="BHS47" s="308"/>
      <c r="BHT47" s="308"/>
      <c r="BHU47" s="308"/>
      <c r="BHV47" s="308"/>
      <c r="BHW47" s="308"/>
      <c r="BHX47" s="308"/>
      <c r="BHY47" s="308"/>
      <c r="BHZ47" s="308"/>
      <c r="BIA47" s="308"/>
      <c r="BIB47" s="308"/>
      <c r="BIC47" s="308"/>
      <c r="BID47" s="308"/>
      <c r="BIE47" s="308"/>
      <c r="BIF47" s="308"/>
      <c r="BIG47" s="308"/>
      <c r="BIH47" s="308"/>
      <c r="BII47" s="308"/>
      <c r="BIJ47" s="308"/>
      <c r="BIK47" s="308"/>
      <c r="BIL47" s="308"/>
      <c r="BIM47" s="308"/>
      <c r="BIN47" s="308"/>
      <c r="BIO47" s="308"/>
      <c r="BIP47" s="308"/>
      <c r="BIQ47" s="308"/>
      <c r="BIR47" s="308"/>
      <c r="BIS47" s="308"/>
      <c r="BIT47" s="308"/>
      <c r="BIU47" s="308"/>
      <c r="BIV47" s="308"/>
      <c r="BIW47" s="308"/>
      <c r="BIX47" s="308"/>
      <c r="BIY47" s="308"/>
      <c r="BIZ47" s="308"/>
      <c r="BJA47" s="308"/>
      <c r="BJB47" s="308"/>
      <c r="BJC47" s="308"/>
      <c r="BJD47" s="308"/>
      <c r="BJE47" s="308"/>
      <c r="BJF47" s="308"/>
      <c r="BJG47" s="308"/>
      <c r="BJH47" s="308"/>
      <c r="BJI47" s="308"/>
      <c r="BJJ47" s="308"/>
      <c r="BJK47" s="308"/>
      <c r="BJL47" s="308"/>
      <c r="BJM47" s="308"/>
      <c r="BJN47" s="308"/>
      <c r="BJO47" s="308"/>
      <c r="BJP47" s="308"/>
      <c r="BJQ47" s="308"/>
      <c r="BJR47" s="308"/>
      <c r="BJS47" s="308"/>
      <c r="BJT47" s="308"/>
      <c r="BJU47" s="308"/>
      <c r="BJV47" s="308"/>
      <c r="BJW47" s="308"/>
      <c r="BJX47" s="308"/>
      <c r="BJY47" s="308"/>
      <c r="BJZ47" s="308"/>
      <c r="BKA47" s="308"/>
      <c r="BKB47" s="308"/>
      <c r="BKC47" s="308"/>
      <c r="BKD47" s="308"/>
      <c r="BKE47" s="308"/>
      <c r="BKF47" s="308"/>
      <c r="BKG47" s="308"/>
      <c r="BKH47" s="308"/>
      <c r="BKI47" s="308"/>
      <c r="BKJ47" s="308"/>
      <c r="BKK47" s="308"/>
      <c r="BKL47" s="308"/>
      <c r="BKM47" s="308"/>
      <c r="BKN47" s="308"/>
      <c r="BKO47" s="308"/>
      <c r="BKP47" s="308"/>
      <c r="BKQ47" s="308"/>
      <c r="BKR47" s="308"/>
      <c r="BKS47" s="308"/>
      <c r="BKT47" s="308"/>
      <c r="BKU47" s="308"/>
      <c r="BKV47" s="308"/>
      <c r="BKW47" s="308"/>
      <c r="BKX47" s="308"/>
      <c r="BKY47" s="308"/>
      <c r="BKZ47" s="308"/>
      <c r="BLA47" s="308"/>
      <c r="BLB47" s="308"/>
      <c r="BLC47" s="308"/>
      <c r="BLD47" s="308"/>
      <c r="BLE47" s="308"/>
      <c r="BLF47" s="308"/>
      <c r="BLG47" s="308"/>
      <c r="BLH47" s="308"/>
      <c r="BLI47" s="308"/>
      <c r="BLJ47" s="308"/>
      <c r="BLK47" s="308"/>
      <c r="BLL47" s="308"/>
      <c r="BLM47" s="308"/>
      <c r="BLN47" s="308"/>
      <c r="BLO47" s="308"/>
      <c r="BLP47" s="308"/>
      <c r="BLQ47" s="308"/>
      <c r="BLR47" s="308"/>
      <c r="BLS47" s="308"/>
      <c r="BLT47" s="308"/>
      <c r="BLU47" s="308"/>
      <c r="BLV47" s="308"/>
      <c r="BLW47" s="308"/>
      <c r="BLX47" s="308"/>
      <c r="BLY47" s="308"/>
      <c r="BLZ47" s="308"/>
      <c r="BMA47" s="308"/>
      <c r="BMB47" s="308"/>
      <c r="BMC47" s="308"/>
      <c r="BMD47" s="308"/>
      <c r="BME47" s="308"/>
      <c r="BMF47" s="308"/>
      <c r="BMG47" s="308"/>
      <c r="BMH47" s="308"/>
      <c r="BMI47" s="308"/>
      <c r="BMJ47" s="308"/>
      <c r="BMK47" s="308"/>
      <c r="BML47" s="308"/>
      <c r="BMM47" s="308"/>
      <c r="BMN47" s="308"/>
      <c r="BMO47" s="308"/>
      <c r="BMP47" s="308"/>
      <c r="BMQ47" s="308"/>
      <c r="BMR47" s="308"/>
      <c r="BMS47" s="308"/>
      <c r="BMT47" s="308"/>
      <c r="BMU47" s="308"/>
      <c r="BMV47" s="308"/>
      <c r="BMW47" s="308"/>
      <c r="BMX47" s="308"/>
      <c r="BMY47" s="308"/>
      <c r="BMZ47" s="308"/>
      <c r="BNA47" s="308"/>
      <c r="BNB47" s="308"/>
      <c r="BNC47" s="308"/>
      <c r="BND47" s="308"/>
      <c r="BNE47" s="308"/>
      <c r="BNF47" s="308"/>
      <c r="BNG47" s="308"/>
      <c r="BNH47" s="308"/>
      <c r="BNI47" s="308"/>
      <c r="BNJ47" s="308"/>
      <c r="BNK47" s="308"/>
      <c r="BNL47" s="308"/>
      <c r="BNM47" s="308"/>
      <c r="BNN47" s="308"/>
      <c r="BNO47" s="308"/>
      <c r="BNP47" s="308"/>
      <c r="BNQ47" s="308"/>
      <c r="BNR47" s="308"/>
      <c r="BNS47" s="308"/>
      <c r="BNT47" s="308"/>
      <c r="BNU47" s="308"/>
      <c r="BNV47" s="308"/>
      <c r="BNW47" s="308"/>
      <c r="BNX47" s="308"/>
      <c r="BNY47" s="308"/>
      <c r="BNZ47" s="308"/>
      <c r="BOA47" s="308"/>
      <c r="BOB47" s="308"/>
      <c r="BOC47" s="308"/>
      <c r="BOD47" s="308"/>
      <c r="BOE47" s="308"/>
      <c r="BOF47" s="308"/>
      <c r="BOG47" s="308"/>
      <c r="BOH47" s="308"/>
      <c r="BOI47" s="308"/>
      <c r="BOJ47" s="308"/>
      <c r="BOK47" s="308"/>
      <c r="BOL47" s="308"/>
      <c r="BOM47" s="308"/>
      <c r="BON47" s="308"/>
      <c r="BOO47" s="308"/>
      <c r="BOP47" s="308"/>
      <c r="BOQ47" s="308"/>
      <c r="BOR47" s="308"/>
      <c r="BOS47" s="308"/>
      <c r="BOT47" s="308"/>
      <c r="BOU47" s="308"/>
      <c r="BOV47" s="308"/>
      <c r="BOW47" s="308"/>
      <c r="BOX47" s="308"/>
      <c r="BOY47" s="308"/>
      <c r="BOZ47" s="308"/>
      <c r="BPA47" s="308"/>
      <c r="BPB47" s="308"/>
      <c r="BPC47" s="308"/>
      <c r="BPD47" s="308"/>
      <c r="BPE47" s="308"/>
      <c r="BPF47" s="308"/>
      <c r="BPG47" s="308"/>
      <c r="BPH47" s="308"/>
      <c r="BPI47" s="308"/>
      <c r="BPJ47" s="308"/>
      <c r="BPK47" s="308"/>
      <c r="BPL47" s="308"/>
      <c r="BPM47" s="308"/>
      <c r="BPN47" s="308"/>
      <c r="BPO47" s="308"/>
      <c r="BPP47" s="308"/>
      <c r="BPQ47" s="308"/>
      <c r="BPR47" s="308"/>
      <c r="BPS47" s="308"/>
      <c r="BPT47" s="308"/>
      <c r="BPU47" s="308"/>
      <c r="BPV47" s="308"/>
      <c r="BPW47" s="308"/>
      <c r="BPX47" s="308"/>
      <c r="BPY47" s="308"/>
      <c r="BPZ47" s="308"/>
      <c r="BQA47" s="308"/>
      <c r="BQB47" s="308"/>
      <c r="BQC47" s="308"/>
      <c r="BQD47" s="308"/>
      <c r="BQE47" s="308"/>
      <c r="BQF47" s="308"/>
      <c r="BQG47" s="308"/>
      <c r="BQH47" s="308"/>
      <c r="BQI47" s="308"/>
      <c r="BQJ47" s="308"/>
      <c r="BQK47" s="308"/>
      <c r="BQL47" s="308"/>
      <c r="BQM47" s="308"/>
      <c r="BQN47" s="308"/>
      <c r="BQO47" s="308"/>
      <c r="BQP47" s="308"/>
      <c r="BQQ47" s="308"/>
      <c r="BQR47" s="308"/>
      <c r="BQS47" s="308"/>
      <c r="BQT47" s="308"/>
      <c r="BQU47" s="308"/>
      <c r="BQV47" s="308"/>
      <c r="BQW47" s="308"/>
      <c r="BQX47" s="308"/>
      <c r="BQY47" s="308"/>
      <c r="BQZ47" s="308"/>
      <c r="BRA47" s="308"/>
      <c r="BRB47" s="308"/>
      <c r="BRC47" s="308"/>
      <c r="BRD47" s="308"/>
      <c r="BRE47" s="308"/>
      <c r="BRF47" s="308"/>
      <c r="BRG47" s="308"/>
      <c r="BRH47" s="308"/>
      <c r="BRI47" s="308"/>
      <c r="BRJ47" s="308"/>
      <c r="BRK47" s="308"/>
      <c r="BRL47" s="308"/>
      <c r="BRM47" s="308"/>
      <c r="BRN47" s="308"/>
      <c r="BRO47" s="308"/>
      <c r="BRP47" s="308"/>
      <c r="BRQ47" s="308"/>
      <c r="BRR47" s="308"/>
      <c r="BRS47" s="308"/>
      <c r="BRT47" s="308"/>
      <c r="BRU47" s="308"/>
      <c r="BRV47" s="308"/>
      <c r="BRW47" s="308"/>
      <c r="BRX47" s="308"/>
      <c r="BRY47" s="308"/>
      <c r="BRZ47" s="308"/>
      <c r="BSA47" s="308"/>
      <c r="BSB47" s="308"/>
      <c r="BSC47" s="308"/>
      <c r="BSD47" s="308"/>
      <c r="BSE47" s="308"/>
      <c r="BSF47" s="308"/>
      <c r="BSG47" s="308"/>
      <c r="BSH47" s="308"/>
      <c r="BSI47" s="308"/>
      <c r="BSJ47" s="308"/>
      <c r="BSK47" s="308"/>
      <c r="BSL47" s="308"/>
      <c r="BSM47" s="308"/>
      <c r="BSN47" s="308"/>
      <c r="BSO47" s="308"/>
      <c r="BSP47" s="308"/>
      <c r="BSQ47" s="308"/>
      <c r="BSR47" s="308"/>
      <c r="BSS47" s="308"/>
      <c r="BST47" s="308"/>
      <c r="BSU47" s="308"/>
      <c r="BSV47" s="308"/>
      <c r="BSW47" s="308"/>
      <c r="BSX47" s="308"/>
      <c r="BSY47" s="308"/>
      <c r="BSZ47" s="308"/>
      <c r="BTA47" s="308"/>
      <c r="BTB47" s="308"/>
      <c r="BTC47" s="308"/>
      <c r="BTD47" s="308"/>
      <c r="BTE47" s="308"/>
      <c r="BTF47" s="308"/>
      <c r="BTG47" s="308"/>
      <c r="BTH47" s="308"/>
      <c r="BTI47" s="308"/>
      <c r="BTJ47" s="308"/>
      <c r="BTK47" s="308"/>
      <c r="BTL47" s="308"/>
      <c r="BTM47" s="308"/>
      <c r="BTN47" s="308"/>
      <c r="BTO47" s="308"/>
      <c r="BTP47" s="308"/>
      <c r="BTQ47" s="308"/>
      <c r="BTR47" s="308"/>
      <c r="BTS47" s="308"/>
      <c r="BTT47" s="308"/>
      <c r="BTU47" s="308"/>
      <c r="BTV47" s="308"/>
      <c r="BTW47" s="308"/>
      <c r="BTX47" s="308"/>
      <c r="BTY47" s="308"/>
      <c r="BTZ47" s="308"/>
      <c r="BUA47" s="308"/>
      <c r="BUB47" s="308"/>
      <c r="BUC47" s="308"/>
      <c r="BUD47" s="308"/>
      <c r="BUE47" s="308"/>
      <c r="BUF47" s="308"/>
      <c r="BUG47" s="308"/>
      <c r="BUH47" s="308"/>
      <c r="BUI47" s="308"/>
      <c r="BUJ47" s="308"/>
      <c r="BUK47" s="308"/>
      <c r="BUL47" s="308"/>
      <c r="BUM47" s="308"/>
      <c r="BUN47" s="308"/>
      <c r="BUO47" s="308"/>
      <c r="BUP47" s="308"/>
      <c r="BUQ47" s="308"/>
      <c r="BUR47" s="308"/>
      <c r="BUS47" s="308"/>
      <c r="BUT47" s="308"/>
      <c r="BUU47" s="308"/>
      <c r="BUV47" s="308"/>
      <c r="BUW47" s="308"/>
      <c r="BUX47" s="308"/>
      <c r="BUY47" s="308"/>
      <c r="BUZ47" s="308"/>
      <c r="BVA47" s="308"/>
      <c r="BVB47" s="308"/>
      <c r="BVC47" s="308"/>
      <c r="BVD47" s="308"/>
      <c r="BVE47" s="308"/>
      <c r="BVF47" s="308"/>
      <c r="BVG47" s="308"/>
      <c r="BVH47" s="308"/>
      <c r="BVI47" s="308"/>
      <c r="BVJ47" s="308"/>
      <c r="BVK47" s="308"/>
      <c r="BVL47" s="308"/>
      <c r="BVM47" s="308"/>
      <c r="BVN47" s="308"/>
      <c r="BVO47" s="308"/>
      <c r="BVP47" s="308"/>
      <c r="BVQ47" s="308"/>
      <c r="BVR47" s="308"/>
      <c r="BVS47" s="308"/>
      <c r="BVT47" s="308"/>
      <c r="BVU47" s="308"/>
      <c r="BVV47" s="308"/>
      <c r="BVW47" s="308"/>
      <c r="BVX47" s="308"/>
      <c r="BVY47" s="308"/>
      <c r="BVZ47" s="308"/>
      <c r="BWA47" s="308"/>
      <c r="BWB47" s="308"/>
      <c r="BWC47" s="308"/>
      <c r="BWD47" s="308"/>
      <c r="BWE47" s="308"/>
      <c r="BWF47" s="308"/>
      <c r="BWG47" s="308"/>
      <c r="BWH47" s="308"/>
      <c r="BWI47" s="308"/>
      <c r="BWJ47" s="308"/>
      <c r="BWK47" s="308"/>
      <c r="BWL47" s="308"/>
      <c r="BWM47" s="308"/>
      <c r="BWN47" s="308"/>
      <c r="BWO47" s="308"/>
      <c r="BWP47" s="308"/>
      <c r="BWQ47" s="308"/>
      <c r="BWR47" s="308"/>
      <c r="BWS47" s="308"/>
      <c r="BWT47" s="308"/>
      <c r="BWU47" s="308"/>
      <c r="BWV47" s="308"/>
      <c r="BWW47" s="308"/>
      <c r="BWX47" s="308"/>
      <c r="BWY47" s="308"/>
      <c r="BWZ47" s="308"/>
      <c r="BXA47" s="308"/>
      <c r="BXB47" s="308"/>
      <c r="BXC47" s="308"/>
      <c r="BXD47" s="308"/>
      <c r="BXE47" s="308"/>
      <c r="BXF47" s="308"/>
      <c r="BXG47" s="308"/>
      <c r="BXH47" s="308"/>
      <c r="BXI47" s="308"/>
      <c r="BXJ47" s="308"/>
      <c r="BXK47" s="308"/>
      <c r="BXL47" s="308"/>
      <c r="BXM47" s="308"/>
      <c r="BXN47" s="308"/>
      <c r="BXO47" s="308"/>
      <c r="BXP47" s="308"/>
      <c r="BXQ47" s="308"/>
      <c r="BXR47" s="308"/>
      <c r="BXS47" s="308"/>
      <c r="BXT47" s="308"/>
      <c r="BXU47" s="308"/>
      <c r="BXV47" s="308"/>
      <c r="BXW47" s="308"/>
      <c r="BXX47" s="308"/>
      <c r="BXY47" s="308"/>
      <c r="BXZ47" s="308"/>
      <c r="BYA47" s="308"/>
      <c r="BYB47" s="308"/>
      <c r="BYC47" s="308"/>
      <c r="BYD47" s="308"/>
      <c r="BYE47" s="308"/>
      <c r="BYF47" s="308"/>
      <c r="BYG47" s="308"/>
      <c r="BYH47" s="308"/>
      <c r="BYI47" s="308"/>
      <c r="BYJ47" s="308"/>
      <c r="BYK47" s="308"/>
      <c r="BYL47" s="308"/>
      <c r="BYM47" s="308"/>
      <c r="BYN47" s="308"/>
      <c r="BYO47" s="308"/>
      <c r="BYP47" s="308"/>
      <c r="BYQ47" s="308"/>
      <c r="BYR47" s="308"/>
      <c r="BYS47" s="308"/>
      <c r="BYT47" s="308"/>
      <c r="BYU47" s="308"/>
      <c r="BYV47" s="308"/>
      <c r="BYW47" s="308"/>
      <c r="BYX47" s="308"/>
      <c r="BYY47" s="308"/>
      <c r="BYZ47" s="308"/>
      <c r="BZA47" s="308"/>
      <c r="BZB47" s="308"/>
      <c r="BZC47" s="308"/>
      <c r="BZD47" s="308"/>
      <c r="BZE47" s="308"/>
      <c r="BZF47" s="308"/>
      <c r="BZG47" s="308"/>
      <c r="BZH47" s="308"/>
      <c r="BZI47" s="308"/>
      <c r="BZJ47" s="308"/>
      <c r="BZK47" s="308"/>
      <c r="BZL47" s="308"/>
      <c r="BZM47" s="308"/>
      <c r="BZN47" s="308"/>
      <c r="BZO47" s="308"/>
      <c r="BZP47" s="308"/>
      <c r="BZQ47" s="308"/>
      <c r="BZR47" s="308"/>
      <c r="BZS47" s="308"/>
      <c r="BZT47" s="308"/>
      <c r="BZU47" s="308"/>
      <c r="BZV47" s="308"/>
      <c r="BZW47" s="308"/>
      <c r="BZX47" s="308"/>
      <c r="BZY47" s="308"/>
      <c r="BZZ47" s="308"/>
      <c r="CAA47" s="308"/>
      <c r="CAB47" s="308"/>
      <c r="CAC47" s="308"/>
      <c r="CAD47" s="308"/>
      <c r="CAE47" s="308"/>
      <c r="CAF47" s="308"/>
      <c r="CAG47" s="308"/>
      <c r="CAH47" s="308"/>
      <c r="CAI47" s="308"/>
      <c r="CAJ47" s="308"/>
      <c r="CAK47" s="308"/>
      <c r="CAL47" s="308"/>
      <c r="CAM47" s="308"/>
      <c r="CAN47" s="308"/>
      <c r="CAO47" s="308"/>
      <c r="CAP47" s="308"/>
      <c r="CAQ47" s="308"/>
      <c r="CAR47" s="308"/>
      <c r="CAS47" s="308"/>
      <c r="CAT47" s="308"/>
      <c r="CAU47" s="308"/>
      <c r="CAV47" s="308"/>
      <c r="CAW47" s="308"/>
      <c r="CAX47" s="308"/>
      <c r="CAY47" s="308"/>
      <c r="CAZ47" s="308"/>
      <c r="CBA47" s="308"/>
      <c r="CBB47" s="308"/>
      <c r="CBC47" s="308"/>
      <c r="CBD47" s="308"/>
      <c r="CBE47" s="308"/>
      <c r="CBF47" s="308"/>
      <c r="CBG47" s="308"/>
      <c r="CBH47" s="308"/>
      <c r="CBI47" s="308"/>
      <c r="CBJ47" s="308"/>
      <c r="CBK47" s="308"/>
      <c r="CBL47" s="308"/>
      <c r="CBM47" s="308"/>
      <c r="CBN47" s="308"/>
      <c r="CBO47" s="308"/>
      <c r="CBP47" s="308"/>
      <c r="CBQ47" s="308"/>
      <c r="CBR47" s="308"/>
      <c r="CBS47" s="308"/>
      <c r="CBT47" s="308"/>
      <c r="CBU47" s="308"/>
      <c r="CBV47" s="308"/>
      <c r="CBW47" s="308"/>
      <c r="CBX47" s="308"/>
      <c r="CBY47" s="308"/>
      <c r="CBZ47" s="308"/>
      <c r="CCA47" s="308"/>
      <c r="CCB47" s="308"/>
      <c r="CCC47" s="308"/>
      <c r="CCD47" s="308"/>
      <c r="CCE47" s="308"/>
      <c r="CCF47" s="308"/>
      <c r="CCG47" s="308"/>
      <c r="CCH47" s="308"/>
      <c r="CCI47" s="308"/>
      <c r="CCJ47" s="308"/>
      <c r="CCK47" s="308"/>
      <c r="CCL47" s="308"/>
      <c r="CCM47" s="308"/>
      <c r="CCN47" s="308"/>
      <c r="CCO47" s="308"/>
      <c r="CCP47" s="308"/>
      <c r="CCQ47" s="308"/>
      <c r="CCR47" s="308"/>
      <c r="CCS47" s="308"/>
      <c r="CCT47" s="308"/>
      <c r="CCU47" s="308"/>
      <c r="CCV47" s="308"/>
      <c r="CCW47" s="308"/>
      <c r="CCX47" s="308"/>
      <c r="CCY47" s="308"/>
      <c r="CCZ47" s="308"/>
      <c r="CDA47" s="308"/>
      <c r="CDB47" s="308"/>
      <c r="CDC47" s="308"/>
      <c r="CDD47" s="308"/>
      <c r="CDE47" s="308"/>
      <c r="CDF47" s="308"/>
      <c r="CDG47" s="308"/>
      <c r="CDH47" s="308"/>
      <c r="CDI47" s="308"/>
      <c r="CDJ47" s="308"/>
      <c r="CDK47" s="308"/>
      <c r="CDL47" s="308"/>
      <c r="CDM47" s="308"/>
      <c r="CDN47" s="308"/>
      <c r="CDO47" s="308"/>
      <c r="CDP47" s="308"/>
      <c r="CDQ47" s="308"/>
      <c r="CDR47" s="308"/>
      <c r="CDS47" s="308"/>
      <c r="CDT47" s="308"/>
      <c r="CDU47" s="308"/>
      <c r="CDV47" s="308"/>
      <c r="CDW47" s="308"/>
      <c r="CDX47" s="308"/>
      <c r="CDY47" s="308"/>
      <c r="CDZ47" s="308"/>
      <c r="CEA47" s="308"/>
      <c r="CEB47" s="308"/>
      <c r="CEC47" s="308"/>
      <c r="CED47" s="308"/>
      <c r="CEE47" s="308"/>
      <c r="CEF47" s="308"/>
      <c r="CEG47" s="308"/>
      <c r="CEH47" s="308"/>
      <c r="CEI47" s="308"/>
      <c r="CEJ47" s="308"/>
      <c r="CEK47" s="308"/>
      <c r="CEL47" s="308"/>
      <c r="CEM47" s="308"/>
      <c r="CEN47" s="308"/>
      <c r="CEO47" s="308"/>
      <c r="CEP47" s="308"/>
      <c r="CEQ47" s="308"/>
      <c r="CER47" s="308"/>
      <c r="CES47" s="308"/>
      <c r="CET47" s="308"/>
      <c r="CEU47" s="308"/>
      <c r="CEV47" s="308"/>
      <c r="CEW47" s="308"/>
      <c r="CEX47" s="308"/>
      <c r="CEY47" s="308"/>
      <c r="CEZ47" s="308"/>
      <c r="CFA47" s="308"/>
      <c r="CFB47" s="308"/>
      <c r="CFC47" s="308"/>
      <c r="CFD47" s="308"/>
      <c r="CFE47" s="308"/>
      <c r="CFF47" s="308"/>
      <c r="CFG47" s="308"/>
      <c r="CFH47" s="308"/>
      <c r="CFI47" s="308"/>
      <c r="CFJ47" s="308"/>
      <c r="CFK47" s="308"/>
      <c r="CFL47" s="308"/>
      <c r="CFM47" s="308"/>
      <c r="CFN47" s="308"/>
      <c r="CFO47" s="308"/>
      <c r="CFP47" s="308"/>
      <c r="CFQ47" s="308"/>
      <c r="CFR47" s="308"/>
      <c r="CFS47" s="308"/>
      <c r="CFT47" s="308"/>
      <c r="CFU47" s="308"/>
      <c r="CFV47" s="308"/>
      <c r="CFW47" s="308"/>
      <c r="CFX47" s="308"/>
      <c r="CFY47" s="308"/>
      <c r="CFZ47" s="308"/>
      <c r="CGA47" s="308"/>
      <c r="CGB47" s="308"/>
      <c r="CGC47" s="308"/>
      <c r="CGD47" s="308"/>
      <c r="CGE47" s="308"/>
      <c r="CGF47" s="308"/>
      <c r="CGG47" s="308"/>
      <c r="CGH47" s="308"/>
      <c r="CGI47" s="308"/>
      <c r="CGJ47" s="308"/>
      <c r="CGK47" s="308"/>
      <c r="CGL47" s="308"/>
      <c r="CGM47" s="308"/>
      <c r="CGN47" s="308"/>
      <c r="CGO47" s="308"/>
      <c r="CGP47" s="308"/>
      <c r="CGQ47" s="308"/>
      <c r="CGR47" s="308"/>
      <c r="CGS47" s="308"/>
      <c r="CGT47" s="308"/>
      <c r="CGU47" s="308"/>
      <c r="CGV47" s="308"/>
      <c r="CGW47" s="308"/>
      <c r="CGX47" s="308"/>
      <c r="CGY47" s="308"/>
      <c r="CGZ47" s="308"/>
      <c r="CHA47" s="308"/>
      <c r="CHB47" s="308"/>
      <c r="CHC47" s="308"/>
      <c r="CHD47" s="308"/>
      <c r="CHE47" s="308"/>
      <c r="CHF47" s="308"/>
      <c r="CHG47" s="308"/>
      <c r="CHH47" s="308"/>
      <c r="CHI47" s="308"/>
      <c r="CHJ47" s="308"/>
      <c r="CHK47" s="308"/>
      <c r="CHL47" s="308"/>
      <c r="CHM47" s="308"/>
      <c r="CHN47" s="308"/>
      <c r="CHO47" s="308"/>
      <c r="CHP47" s="308"/>
      <c r="CHQ47" s="308"/>
      <c r="CHR47" s="308"/>
      <c r="CHS47" s="308"/>
      <c r="CHT47" s="308"/>
      <c r="CHU47" s="308"/>
      <c r="CHV47" s="308"/>
      <c r="CHW47" s="308"/>
      <c r="CHX47" s="308"/>
      <c r="CHY47" s="308"/>
      <c r="CHZ47" s="308"/>
      <c r="CIA47" s="308"/>
      <c r="CIB47" s="308"/>
      <c r="CIC47" s="308"/>
      <c r="CID47" s="308"/>
      <c r="CIE47" s="308"/>
      <c r="CIF47" s="308"/>
      <c r="CIG47" s="308"/>
      <c r="CIH47" s="308"/>
      <c r="CII47" s="308"/>
      <c r="CIJ47" s="308"/>
      <c r="CIK47" s="308"/>
      <c r="CIL47" s="308"/>
      <c r="CIM47" s="308"/>
      <c r="CIN47" s="308"/>
      <c r="CIO47" s="308"/>
      <c r="CIP47" s="308"/>
      <c r="CIQ47" s="308"/>
      <c r="CIR47" s="308"/>
      <c r="CIS47" s="308"/>
      <c r="CIT47" s="308"/>
      <c r="CIU47" s="308"/>
      <c r="CIV47" s="308"/>
      <c r="CIW47" s="308"/>
      <c r="CIX47" s="308"/>
      <c r="CIY47" s="308"/>
      <c r="CIZ47" s="308"/>
      <c r="CJA47" s="308"/>
      <c r="CJB47" s="308"/>
      <c r="CJC47" s="308"/>
      <c r="CJD47" s="308"/>
      <c r="CJE47" s="308"/>
      <c r="CJF47" s="308"/>
      <c r="CJG47" s="308"/>
      <c r="CJH47" s="308"/>
      <c r="CJI47" s="308"/>
      <c r="CJJ47" s="308"/>
      <c r="CJK47" s="308"/>
      <c r="CJL47" s="308"/>
      <c r="CJM47" s="308"/>
      <c r="CJN47" s="308"/>
      <c r="CJO47" s="308"/>
      <c r="CJP47" s="308"/>
      <c r="CJQ47" s="308"/>
      <c r="CJR47" s="308"/>
      <c r="CJS47" s="308"/>
      <c r="CJT47" s="308"/>
      <c r="CJU47" s="308"/>
      <c r="CJV47" s="308"/>
      <c r="CJW47" s="308"/>
      <c r="CJX47" s="308"/>
      <c r="CJY47" s="308"/>
      <c r="CJZ47" s="308"/>
      <c r="CKA47" s="308"/>
      <c r="CKB47" s="308"/>
      <c r="CKC47" s="308"/>
      <c r="CKD47" s="308"/>
      <c r="CKE47" s="308"/>
      <c r="CKF47" s="308"/>
      <c r="CKG47" s="308"/>
      <c r="CKH47" s="308"/>
      <c r="CKI47" s="308"/>
      <c r="CKJ47" s="308"/>
      <c r="CKK47" s="308"/>
      <c r="CKL47" s="308"/>
      <c r="CKM47" s="308"/>
      <c r="CKN47" s="308"/>
      <c r="CKO47" s="308"/>
      <c r="CKP47" s="308"/>
      <c r="CKQ47" s="308"/>
      <c r="CKR47" s="308"/>
      <c r="CKS47" s="308"/>
      <c r="CKT47" s="308"/>
      <c r="CKU47" s="308"/>
      <c r="CKV47" s="308"/>
      <c r="CKW47" s="308"/>
      <c r="CKX47" s="308"/>
      <c r="CKY47" s="308"/>
      <c r="CKZ47" s="308"/>
      <c r="CLA47" s="308"/>
      <c r="CLB47" s="308"/>
      <c r="CLC47" s="308"/>
      <c r="CLD47" s="308"/>
      <c r="CLE47" s="308"/>
      <c r="CLF47" s="308"/>
      <c r="CLG47" s="308"/>
      <c r="CLH47" s="308"/>
      <c r="CLI47" s="308"/>
      <c r="CLJ47" s="308"/>
      <c r="CLK47" s="308"/>
      <c r="CLL47" s="308"/>
      <c r="CLM47" s="308"/>
      <c r="CLN47" s="308"/>
      <c r="CLO47" s="308"/>
      <c r="CLP47" s="308"/>
      <c r="CLQ47" s="308"/>
      <c r="CLR47" s="308"/>
      <c r="CLS47" s="308"/>
      <c r="CLT47" s="308"/>
      <c r="CLU47" s="308"/>
      <c r="CLV47" s="308"/>
      <c r="CLW47" s="308"/>
      <c r="CLX47" s="308"/>
      <c r="CLY47" s="308"/>
      <c r="CLZ47" s="308"/>
      <c r="CMA47" s="308"/>
      <c r="CMB47" s="308"/>
      <c r="CMC47" s="308"/>
      <c r="CMD47" s="308"/>
      <c r="CME47" s="308"/>
      <c r="CMF47" s="308"/>
      <c r="CMG47" s="308"/>
      <c r="CMH47" s="308"/>
      <c r="CMI47" s="308"/>
      <c r="CMJ47" s="308"/>
      <c r="CMK47" s="308"/>
      <c r="CML47" s="308"/>
      <c r="CMM47" s="308"/>
      <c r="CMN47" s="308"/>
      <c r="CMO47" s="308"/>
      <c r="CMP47" s="308"/>
      <c r="CMQ47" s="308"/>
      <c r="CMR47" s="308"/>
      <c r="CMS47" s="308"/>
      <c r="CMT47" s="308"/>
      <c r="CMU47" s="308"/>
      <c r="CMV47" s="308"/>
      <c r="CMW47" s="308"/>
      <c r="CMX47" s="308"/>
      <c r="CMY47" s="308"/>
      <c r="CMZ47" s="308"/>
      <c r="CNA47" s="308"/>
      <c r="CNB47" s="308"/>
      <c r="CNC47" s="308"/>
      <c r="CND47" s="308"/>
      <c r="CNE47" s="308"/>
      <c r="CNF47" s="308"/>
      <c r="CNG47" s="308"/>
      <c r="CNH47" s="308"/>
      <c r="CNI47" s="308"/>
      <c r="CNJ47" s="308"/>
      <c r="CNK47" s="308"/>
      <c r="CNL47" s="308"/>
      <c r="CNM47" s="308"/>
      <c r="CNN47" s="308"/>
      <c r="CNO47" s="308"/>
      <c r="CNP47" s="308"/>
      <c r="CNQ47" s="308"/>
      <c r="CNR47" s="308"/>
      <c r="CNS47" s="308"/>
      <c r="CNT47" s="308"/>
      <c r="CNU47" s="308"/>
      <c r="CNV47" s="308"/>
      <c r="CNW47" s="308"/>
      <c r="CNX47" s="308"/>
      <c r="CNY47" s="308"/>
      <c r="CNZ47" s="308"/>
      <c r="COA47" s="308"/>
      <c r="COB47" s="308"/>
      <c r="COC47" s="308"/>
      <c r="COD47" s="308"/>
      <c r="COE47" s="308"/>
      <c r="COF47" s="308"/>
      <c r="COG47" s="308"/>
      <c r="COH47" s="308"/>
      <c r="COI47" s="308"/>
      <c r="COJ47" s="308"/>
      <c r="COK47" s="308"/>
      <c r="COL47" s="308"/>
      <c r="COM47" s="308"/>
      <c r="CON47" s="308"/>
      <c r="COO47" s="308"/>
      <c r="COP47" s="308"/>
      <c r="COQ47" s="308"/>
      <c r="COR47" s="308"/>
      <c r="COS47" s="308"/>
      <c r="COT47" s="308"/>
      <c r="COU47" s="308"/>
      <c r="COV47" s="308"/>
      <c r="COW47" s="308"/>
      <c r="COX47" s="308"/>
      <c r="COY47" s="308"/>
      <c r="COZ47" s="308"/>
      <c r="CPA47" s="308"/>
      <c r="CPB47" s="308"/>
      <c r="CPC47" s="308"/>
      <c r="CPD47" s="308"/>
      <c r="CPE47" s="308"/>
      <c r="CPF47" s="308"/>
      <c r="CPG47" s="308"/>
      <c r="CPH47" s="308"/>
      <c r="CPI47" s="308"/>
      <c r="CPJ47" s="308"/>
      <c r="CPK47" s="308"/>
      <c r="CPL47" s="308"/>
      <c r="CPM47" s="308"/>
      <c r="CPN47" s="308"/>
      <c r="CPO47" s="308"/>
      <c r="CPP47" s="308"/>
      <c r="CPQ47" s="308"/>
      <c r="CPR47" s="308"/>
      <c r="CPS47" s="308"/>
      <c r="CPT47" s="308"/>
      <c r="CPU47" s="308"/>
      <c r="CPV47" s="308"/>
      <c r="CPW47" s="308"/>
      <c r="CPX47" s="308"/>
      <c r="CPY47" s="308"/>
      <c r="CPZ47" s="308"/>
      <c r="CQA47" s="308"/>
      <c r="CQB47" s="308"/>
      <c r="CQC47" s="308"/>
      <c r="CQD47" s="308"/>
      <c r="CQE47" s="308"/>
      <c r="CQF47" s="308"/>
      <c r="CQG47" s="308"/>
      <c r="CQH47" s="308"/>
      <c r="CQI47" s="308"/>
      <c r="CQJ47" s="308"/>
      <c r="CQK47" s="308"/>
      <c r="CQL47" s="308"/>
      <c r="CQM47" s="308"/>
      <c r="CQN47" s="308"/>
      <c r="CQO47" s="308"/>
      <c r="CQP47" s="308"/>
      <c r="CQQ47" s="308"/>
      <c r="CQR47" s="308"/>
      <c r="CQS47" s="308"/>
      <c r="CQT47" s="308"/>
      <c r="CQU47" s="308"/>
      <c r="CQV47" s="308"/>
      <c r="CQW47" s="308"/>
      <c r="CQX47" s="308"/>
      <c r="CQY47" s="308"/>
      <c r="CQZ47" s="308"/>
      <c r="CRA47" s="308"/>
      <c r="CRB47" s="308"/>
      <c r="CRC47" s="308"/>
      <c r="CRD47" s="308"/>
      <c r="CRE47" s="308"/>
      <c r="CRF47" s="308"/>
      <c r="CRG47" s="308"/>
      <c r="CRH47" s="308"/>
      <c r="CRI47" s="308"/>
      <c r="CRJ47" s="308"/>
      <c r="CRK47" s="308"/>
      <c r="CRL47" s="308"/>
      <c r="CRM47" s="308"/>
      <c r="CRN47" s="308"/>
      <c r="CRO47" s="308"/>
      <c r="CRP47" s="308"/>
      <c r="CRQ47" s="308"/>
      <c r="CRR47" s="308"/>
      <c r="CRS47" s="308"/>
      <c r="CRT47" s="308"/>
      <c r="CRU47" s="308"/>
      <c r="CRV47" s="308"/>
      <c r="CRW47" s="308"/>
      <c r="CRX47" s="308"/>
      <c r="CRY47" s="308"/>
      <c r="CRZ47" s="308"/>
      <c r="CSA47" s="308"/>
      <c r="CSB47" s="308"/>
      <c r="CSC47" s="308"/>
      <c r="CSD47" s="308"/>
      <c r="CSE47" s="308"/>
      <c r="CSF47" s="308"/>
      <c r="CSG47" s="308"/>
      <c r="CSH47" s="308"/>
      <c r="CSI47" s="308"/>
      <c r="CSJ47" s="308"/>
      <c r="CSK47" s="308"/>
      <c r="CSL47" s="308"/>
      <c r="CSM47" s="308"/>
      <c r="CSN47" s="308"/>
      <c r="CSO47" s="308"/>
      <c r="CSP47" s="308"/>
      <c r="CSQ47" s="308"/>
      <c r="CSR47" s="308"/>
      <c r="CSS47" s="308"/>
      <c r="CST47" s="308"/>
      <c r="CSU47" s="308"/>
      <c r="CSV47" s="308"/>
      <c r="CSW47" s="308"/>
      <c r="CSX47" s="308"/>
      <c r="CSY47" s="308"/>
      <c r="CSZ47" s="308"/>
      <c r="CTA47" s="308"/>
      <c r="CTB47" s="308"/>
      <c r="CTC47" s="308"/>
      <c r="CTD47" s="308"/>
      <c r="CTE47" s="308"/>
      <c r="CTF47" s="308"/>
      <c r="CTG47" s="308"/>
      <c r="CTH47" s="308"/>
      <c r="CTI47" s="308"/>
      <c r="CTJ47" s="308"/>
      <c r="CTK47" s="308"/>
      <c r="CTL47" s="308"/>
      <c r="CTM47" s="308"/>
      <c r="CTN47" s="308"/>
      <c r="CTO47" s="308"/>
      <c r="CTP47" s="308"/>
      <c r="CTQ47" s="308"/>
      <c r="CTR47" s="308"/>
      <c r="CTS47" s="308"/>
      <c r="CTT47" s="308"/>
      <c r="CTU47" s="308"/>
      <c r="CTV47" s="308"/>
      <c r="CTW47" s="308"/>
      <c r="CTX47" s="308"/>
      <c r="CTY47" s="308"/>
      <c r="CTZ47" s="308"/>
      <c r="CUA47" s="308"/>
      <c r="CUB47" s="308"/>
      <c r="CUC47" s="308"/>
      <c r="CUD47" s="308"/>
      <c r="CUE47" s="308"/>
      <c r="CUF47" s="308"/>
      <c r="CUG47" s="308"/>
      <c r="CUH47" s="308"/>
      <c r="CUI47" s="308"/>
      <c r="CUJ47" s="308"/>
      <c r="CUK47" s="308"/>
      <c r="CUL47" s="308"/>
      <c r="CUM47" s="308"/>
      <c r="CUN47" s="308"/>
      <c r="CUO47" s="308"/>
      <c r="CUP47" s="308"/>
      <c r="CUQ47" s="308"/>
      <c r="CUR47" s="308"/>
      <c r="CUS47" s="308"/>
      <c r="CUT47" s="308"/>
      <c r="CUU47" s="308"/>
      <c r="CUV47" s="308"/>
      <c r="CUW47" s="308"/>
      <c r="CUX47" s="308"/>
      <c r="CUY47" s="308"/>
      <c r="CUZ47" s="308"/>
      <c r="CVA47" s="308"/>
      <c r="CVB47" s="308"/>
      <c r="CVC47" s="308"/>
      <c r="CVD47" s="308"/>
      <c r="CVE47" s="308"/>
      <c r="CVF47" s="308"/>
      <c r="CVG47" s="308"/>
      <c r="CVH47" s="308"/>
      <c r="CVI47" s="308"/>
      <c r="CVJ47" s="308"/>
      <c r="CVK47" s="308"/>
      <c r="CVL47" s="308"/>
      <c r="CVM47" s="308"/>
      <c r="CVN47" s="308"/>
      <c r="CVO47" s="308"/>
      <c r="CVP47" s="308"/>
      <c r="CVQ47" s="308"/>
      <c r="CVR47" s="308"/>
      <c r="CVS47" s="308"/>
      <c r="CVT47" s="308"/>
      <c r="CVU47" s="308"/>
      <c r="CVV47" s="308"/>
      <c r="CVW47" s="308"/>
      <c r="CVX47" s="308"/>
      <c r="CVY47" s="308"/>
      <c r="CVZ47" s="308"/>
      <c r="CWA47" s="308"/>
      <c r="CWB47" s="308"/>
      <c r="CWC47" s="308"/>
      <c r="CWD47" s="308"/>
      <c r="CWE47" s="308"/>
      <c r="CWF47" s="308"/>
      <c r="CWG47" s="308"/>
      <c r="CWH47" s="308"/>
      <c r="CWI47" s="308"/>
      <c r="CWJ47" s="308"/>
      <c r="CWK47" s="308"/>
      <c r="CWL47" s="308"/>
      <c r="CWM47" s="308"/>
      <c r="CWN47" s="308"/>
      <c r="CWO47" s="308"/>
      <c r="CWP47" s="308"/>
      <c r="CWQ47" s="308"/>
      <c r="CWR47" s="308"/>
      <c r="CWS47" s="308"/>
      <c r="CWT47" s="308"/>
      <c r="CWU47" s="308"/>
      <c r="CWV47" s="308"/>
      <c r="CWW47" s="308"/>
      <c r="CWX47" s="308"/>
      <c r="CWY47" s="308"/>
      <c r="CWZ47" s="308"/>
      <c r="CXA47" s="308"/>
      <c r="CXB47" s="308"/>
      <c r="CXC47" s="308"/>
      <c r="CXD47" s="308"/>
      <c r="CXE47" s="308"/>
      <c r="CXF47" s="308"/>
      <c r="CXG47" s="308"/>
      <c r="CXH47" s="308"/>
      <c r="CXI47" s="308"/>
      <c r="CXJ47" s="308"/>
      <c r="CXK47" s="308"/>
      <c r="CXL47" s="308"/>
      <c r="CXM47" s="308"/>
      <c r="CXN47" s="308"/>
      <c r="CXO47" s="308"/>
      <c r="CXP47" s="308"/>
      <c r="CXQ47" s="308"/>
      <c r="CXR47" s="308"/>
      <c r="CXS47" s="308"/>
      <c r="CXT47" s="308"/>
      <c r="CXU47" s="308"/>
      <c r="CXV47" s="308"/>
      <c r="CXW47" s="308"/>
      <c r="CXX47" s="308"/>
      <c r="CXY47" s="308"/>
      <c r="CXZ47" s="308"/>
      <c r="CYA47" s="308"/>
      <c r="CYB47" s="308"/>
      <c r="CYC47" s="308"/>
      <c r="CYD47" s="308"/>
      <c r="CYE47" s="308"/>
      <c r="CYF47" s="308"/>
      <c r="CYG47" s="308"/>
      <c r="CYH47" s="308"/>
      <c r="CYI47" s="308"/>
      <c r="CYJ47" s="308"/>
      <c r="CYK47" s="308"/>
      <c r="CYL47" s="308"/>
      <c r="CYM47" s="308"/>
      <c r="CYN47" s="308"/>
      <c r="CYO47" s="308"/>
      <c r="CYP47" s="308"/>
      <c r="CYQ47" s="308"/>
      <c r="CYR47" s="308"/>
      <c r="CYS47" s="308"/>
      <c r="CYT47" s="308"/>
      <c r="CYU47" s="308"/>
      <c r="CYV47" s="308"/>
      <c r="CYW47" s="308"/>
      <c r="CYX47" s="308"/>
      <c r="CYY47" s="308"/>
      <c r="CYZ47" s="308"/>
      <c r="CZA47" s="308"/>
      <c r="CZB47" s="308"/>
      <c r="CZC47" s="308"/>
      <c r="CZD47" s="308"/>
      <c r="CZE47" s="308"/>
      <c r="CZF47" s="308"/>
      <c r="CZG47" s="308"/>
      <c r="CZH47" s="308"/>
      <c r="CZI47" s="308"/>
      <c r="CZJ47" s="308"/>
      <c r="CZK47" s="308"/>
      <c r="CZL47" s="308"/>
      <c r="CZM47" s="308"/>
      <c r="CZN47" s="308"/>
      <c r="CZO47" s="308"/>
      <c r="CZP47" s="308"/>
      <c r="CZQ47" s="308"/>
      <c r="CZR47" s="308"/>
      <c r="CZS47" s="308"/>
      <c r="CZT47" s="308"/>
      <c r="CZU47" s="308"/>
      <c r="CZV47" s="308"/>
      <c r="CZW47" s="308"/>
      <c r="CZX47" s="308"/>
      <c r="CZY47" s="308"/>
      <c r="CZZ47" s="308"/>
      <c r="DAA47" s="308"/>
      <c r="DAB47" s="308"/>
      <c r="DAC47" s="308"/>
      <c r="DAD47" s="308"/>
      <c r="DAE47" s="308"/>
      <c r="DAF47" s="308"/>
      <c r="DAG47" s="308"/>
      <c r="DAH47" s="308"/>
      <c r="DAI47" s="308"/>
      <c r="DAJ47" s="308"/>
      <c r="DAK47" s="308"/>
      <c r="DAL47" s="308"/>
      <c r="DAM47" s="308"/>
      <c r="DAN47" s="308"/>
      <c r="DAO47" s="308"/>
      <c r="DAP47" s="308"/>
      <c r="DAQ47" s="308"/>
      <c r="DAR47" s="308"/>
      <c r="DAS47" s="308"/>
      <c r="DAT47" s="308"/>
      <c r="DAU47" s="308"/>
      <c r="DAV47" s="308"/>
      <c r="DAW47" s="308"/>
      <c r="DAX47" s="308"/>
      <c r="DAY47" s="308"/>
      <c r="DAZ47" s="308"/>
      <c r="DBA47" s="308"/>
      <c r="DBB47" s="308"/>
      <c r="DBC47" s="308"/>
      <c r="DBD47" s="308"/>
      <c r="DBE47" s="308"/>
      <c r="DBF47" s="308"/>
      <c r="DBG47" s="308"/>
      <c r="DBH47" s="308"/>
      <c r="DBI47" s="308"/>
      <c r="DBJ47" s="308"/>
      <c r="DBK47" s="308"/>
      <c r="DBL47" s="308"/>
      <c r="DBM47" s="308"/>
      <c r="DBN47" s="308"/>
      <c r="DBO47" s="308"/>
      <c r="DBP47" s="308"/>
      <c r="DBQ47" s="308"/>
      <c r="DBR47" s="308"/>
      <c r="DBS47" s="308"/>
      <c r="DBT47" s="308"/>
      <c r="DBU47" s="308"/>
      <c r="DBV47" s="308"/>
      <c r="DBW47" s="308"/>
      <c r="DBX47" s="308"/>
      <c r="DBY47" s="308"/>
      <c r="DBZ47" s="308"/>
      <c r="DCA47" s="308"/>
      <c r="DCB47" s="308"/>
      <c r="DCC47" s="308"/>
      <c r="DCD47" s="308"/>
      <c r="DCE47" s="308"/>
      <c r="DCF47" s="308"/>
      <c r="DCG47" s="308"/>
      <c r="DCH47" s="308"/>
      <c r="DCI47" s="308"/>
      <c r="DCJ47" s="308"/>
      <c r="DCK47" s="308"/>
      <c r="DCL47" s="308"/>
      <c r="DCM47" s="308"/>
      <c r="DCN47" s="308"/>
      <c r="DCO47" s="308"/>
      <c r="DCP47" s="308"/>
      <c r="DCQ47" s="308"/>
      <c r="DCR47" s="308"/>
      <c r="DCS47" s="308"/>
      <c r="DCT47" s="308"/>
      <c r="DCU47" s="308"/>
      <c r="DCV47" s="308"/>
      <c r="DCW47" s="308"/>
      <c r="DCX47" s="308"/>
      <c r="DCY47" s="308"/>
      <c r="DCZ47" s="308"/>
      <c r="DDA47" s="308"/>
      <c r="DDB47" s="308"/>
      <c r="DDC47" s="308"/>
      <c r="DDD47" s="308"/>
      <c r="DDE47" s="308"/>
      <c r="DDF47" s="308"/>
      <c r="DDG47" s="308"/>
      <c r="DDH47" s="308"/>
      <c r="DDI47" s="308"/>
      <c r="DDJ47" s="308"/>
      <c r="DDK47" s="308"/>
      <c r="DDL47" s="308"/>
      <c r="DDM47" s="308"/>
      <c r="DDN47" s="308"/>
      <c r="DDO47" s="308"/>
      <c r="DDP47" s="308"/>
      <c r="DDQ47" s="308"/>
      <c r="DDR47" s="308"/>
      <c r="DDS47" s="308"/>
      <c r="DDT47" s="308"/>
      <c r="DDU47" s="308"/>
      <c r="DDV47" s="308"/>
      <c r="DDW47" s="308"/>
      <c r="DDX47" s="308"/>
      <c r="DDY47" s="308"/>
      <c r="DDZ47" s="308"/>
      <c r="DEA47" s="308"/>
      <c r="DEB47" s="308"/>
      <c r="DEC47" s="308"/>
      <c r="DED47" s="308"/>
      <c r="DEE47" s="308"/>
      <c r="DEF47" s="308"/>
      <c r="DEG47" s="308"/>
      <c r="DEH47" s="308"/>
      <c r="DEI47" s="308"/>
      <c r="DEJ47" s="308"/>
      <c r="DEK47" s="308"/>
      <c r="DEL47" s="308"/>
      <c r="DEM47" s="308"/>
      <c r="DEN47" s="308"/>
      <c r="DEO47" s="308"/>
      <c r="DEP47" s="308"/>
      <c r="DEQ47" s="308"/>
      <c r="DER47" s="308"/>
      <c r="DES47" s="308"/>
      <c r="DET47" s="308"/>
      <c r="DEU47" s="308"/>
      <c r="DEV47" s="308"/>
      <c r="DEW47" s="308"/>
      <c r="DEX47" s="308"/>
      <c r="DEY47" s="308"/>
      <c r="DEZ47" s="308"/>
      <c r="DFA47" s="308"/>
      <c r="DFB47" s="308"/>
      <c r="DFC47" s="308"/>
      <c r="DFD47" s="308"/>
      <c r="DFE47" s="308"/>
      <c r="DFF47" s="308"/>
      <c r="DFG47" s="308"/>
      <c r="DFH47" s="308"/>
      <c r="DFI47" s="308"/>
      <c r="DFJ47" s="308"/>
      <c r="DFK47" s="308"/>
      <c r="DFL47" s="308"/>
      <c r="DFM47" s="308"/>
      <c r="DFN47" s="308"/>
      <c r="DFO47" s="308"/>
      <c r="DFP47" s="308"/>
      <c r="DFQ47" s="308"/>
      <c r="DFR47" s="308"/>
      <c r="DFS47" s="308"/>
      <c r="DFT47" s="308"/>
      <c r="DFU47" s="308"/>
      <c r="DFV47" s="308"/>
      <c r="DFW47" s="308"/>
      <c r="DFX47" s="308"/>
      <c r="DFY47" s="308"/>
      <c r="DFZ47" s="308"/>
      <c r="DGA47" s="308"/>
      <c r="DGB47" s="308"/>
      <c r="DGC47" s="308"/>
      <c r="DGD47" s="308"/>
      <c r="DGE47" s="308"/>
      <c r="DGF47" s="308"/>
      <c r="DGG47" s="308"/>
      <c r="DGH47" s="308"/>
      <c r="DGI47" s="308"/>
      <c r="DGJ47" s="308"/>
      <c r="DGK47" s="308"/>
      <c r="DGL47" s="308"/>
      <c r="DGM47" s="308"/>
      <c r="DGN47" s="308"/>
      <c r="DGO47" s="308"/>
      <c r="DGP47" s="308"/>
      <c r="DGQ47" s="308"/>
      <c r="DGR47" s="308"/>
      <c r="DGS47" s="308"/>
      <c r="DGT47" s="308"/>
      <c r="DGU47" s="308"/>
      <c r="DGV47" s="308"/>
      <c r="DGW47" s="308"/>
      <c r="DGX47" s="308"/>
      <c r="DGY47" s="308"/>
      <c r="DGZ47" s="308"/>
      <c r="DHA47" s="308"/>
      <c r="DHB47" s="308"/>
      <c r="DHC47" s="308"/>
      <c r="DHD47" s="308"/>
      <c r="DHE47" s="308"/>
      <c r="DHF47" s="308"/>
      <c r="DHG47" s="308"/>
      <c r="DHH47" s="308"/>
      <c r="DHI47" s="308"/>
      <c r="DHJ47" s="308"/>
      <c r="DHK47" s="308"/>
      <c r="DHL47" s="308"/>
      <c r="DHM47" s="308"/>
      <c r="DHN47" s="308"/>
      <c r="DHO47" s="308"/>
      <c r="DHP47" s="308"/>
      <c r="DHQ47" s="308"/>
      <c r="DHR47" s="308"/>
      <c r="DHS47" s="308"/>
      <c r="DHT47" s="308"/>
      <c r="DHU47" s="308"/>
      <c r="DHV47" s="308"/>
      <c r="DHW47" s="308"/>
      <c r="DHX47" s="308"/>
      <c r="DHY47" s="308"/>
      <c r="DHZ47" s="308"/>
      <c r="DIA47" s="308"/>
      <c r="DIB47" s="308"/>
      <c r="DIC47" s="308"/>
      <c r="DID47" s="308"/>
      <c r="DIE47" s="308"/>
      <c r="DIF47" s="308"/>
      <c r="DIG47" s="308"/>
      <c r="DIH47" s="308"/>
      <c r="DII47" s="308"/>
      <c r="DIJ47" s="308"/>
      <c r="DIK47" s="308"/>
      <c r="DIL47" s="308"/>
      <c r="DIM47" s="308"/>
      <c r="DIN47" s="308"/>
      <c r="DIO47" s="308"/>
      <c r="DIP47" s="308"/>
      <c r="DIQ47" s="308"/>
      <c r="DIR47" s="308"/>
      <c r="DIS47" s="308"/>
      <c r="DIT47" s="308"/>
      <c r="DIU47" s="308"/>
      <c r="DIV47" s="308"/>
      <c r="DIW47" s="308"/>
      <c r="DIX47" s="308"/>
      <c r="DIY47" s="308"/>
      <c r="DIZ47" s="308"/>
      <c r="DJA47" s="308"/>
      <c r="DJB47" s="308"/>
      <c r="DJC47" s="308"/>
      <c r="DJD47" s="308"/>
      <c r="DJE47" s="308"/>
      <c r="DJF47" s="308"/>
      <c r="DJG47" s="308"/>
      <c r="DJH47" s="308"/>
      <c r="DJI47" s="308"/>
      <c r="DJJ47" s="308"/>
      <c r="DJK47" s="308"/>
      <c r="DJL47" s="308"/>
      <c r="DJM47" s="308"/>
      <c r="DJN47" s="308"/>
      <c r="DJO47" s="308"/>
      <c r="DJP47" s="308"/>
      <c r="DJQ47" s="308"/>
      <c r="DJR47" s="308"/>
      <c r="DJS47" s="308"/>
      <c r="DJT47" s="308"/>
      <c r="DJU47" s="308"/>
      <c r="DJV47" s="308"/>
      <c r="DJW47" s="308"/>
      <c r="DJX47" s="308"/>
      <c r="DJY47" s="308"/>
      <c r="DJZ47" s="308"/>
      <c r="DKA47" s="308"/>
      <c r="DKB47" s="308"/>
      <c r="DKC47" s="308"/>
      <c r="DKD47" s="308"/>
      <c r="DKE47" s="308"/>
      <c r="DKF47" s="308"/>
      <c r="DKG47" s="308"/>
      <c r="DKH47" s="308"/>
      <c r="DKI47" s="308"/>
      <c r="DKJ47" s="308"/>
      <c r="DKK47" s="308"/>
      <c r="DKL47" s="308"/>
      <c r="DKM47" s="308"/>
      <c r="DKN47" s="308"/>
      <c r="DKO47" s="308"/>
      <c r="DKP47" s="308"/>
      <c r="DKQ47" s="308"/>
      <c r="DKR47" s="308"/>
      <c r="DKS47" s="308"/>
      <c r="DKT47" s="308"/>
      <c r="DKU47" s="308"/>
      <c r="DKV47" s="308"/>
      <c r="DKW47" s="308"/>
      <c r="DKX47" s="308"/>
      <c r="DKY47" s="308"/>
      <c r="DKZ47" s="308"/>
      <c r="DLA47" s="308"/>
      <c r="DLB47" s="308"/>
      <c r="DLC47" s="308"/>
      <c r="DLD47" s="308"/>
      <c r="DLE47" s="308"/>
      <c r="DLF47" s="308"/>
      <c r="DLG47" s="308"/>
      <c r="DLH47" s="308"/>
      <c r="DLI47" s="308"/>
      <c r="DLJ47" s="308"/>
      <c r="DLK47" s="308"/>
      <c r="DLL47" s="308"/>
      <c r="DLM47" s="308"/>
      <c r="DLN47" s="308"/>
      <c r="DLO47" s="308"/>
      <c r="DLP47" s="308"/>
      <c r="DLQ47" s="308"/>
      <c r="DLR47" s="308"/>
      <c r="DLS47" s="308"/>
      <c r="DLT47" s="308"/>
      <c r="DLU47" s="308"/>
      <c r="DLV47" s="308"/>
      <c r="DLW47" s="308"/>
      <c r="DLX47" s="308"/>
      <c r="DLY47" s="308"/>
      <c r="DLZ47" s="308"/>
      <c r="DMA47" s="308"/>
      <c r="DMB47" s="308"/>
      <c r="DMC47" s="308"/>
      <c r="DMD47" s="308"/>
      <c r="DME47" s="308"/>
      <c r="DMF47" s="308"/>
      <c r="DMG47" s="308"/>
      <c r="DMH47" s="308"/>
      <c r="DMI47" s="308"/>
      <c r="DMJ47" s="308"/>
      <c r="DMK47" s="308"/>
      <c r="DML47" s="308"/>
      <c r="DMM47" s="308"/>
      <c r="DMN47" s="308"/>
      <c r="DMO47" s="308"/>
      <c r="DMP47" s="308"/>
      <c r="DMQ47" s="308"/>
      <c r="DMR47" s="308"/>
      <c r="DMS47" s="308"/>
      <c r="DMT47" s="308"/>
      <c r="DMU47" s="308"/>
      <c r="DMV47" s="308"/>
      <c r="DMW47" s="308"/>
      <c r="DMX47" s="308"/>
      <c r="DMY47" s="308"/>
      <c r="DMZ47" s="308"/>
      <c r="DNA47" s="308"/>
      <c r="DNB47" s="308"/>
      <c r="DNC47" s="308"/>
      <c r="DND47" s="308"/>
      <c r="DNE47" s="308"/>
      <c r="DNF47" s="308"/>
      <c r="DNG47" s="308"/>
      <c r="DNH47" s="308"/>
      <c r="DNI47" s="308"/>
      <c r="DNJ47" s="308"/>
      <c r="DNK47" s="308"/>
      <c r="DNL47" s="308"/>
      <c r="DNM47" s="308"/>
      <c r="DNN47" s="308"/>
      <c r="DNO47" s="308"/>
      <c r="DNP47" s="308"/>
      <c r="DNQ47" s="308"/>
      <c r="DNR47" s="308"/>
      <c r="DNS47" s="308"/>
      <c r="DNT47" s="308"/>
      <c r="DNU47" s="308"/>
      <c r="DNV47" s="308"/>
      <c r="DNW47" s="308"/>
      <c r="DNX47" s="308"/>
      <c r="DNY47" s="308"/>
      <c r="DNZ47" s="308"/>
      <c r="DOA47" s="308"/>
      <c r="DOB47" s="308"/>
      <c r="DOC47" s="308"/>
      <c r="DOD47" s="308"/>
      <c r="DOE47" s="308"/>
      <c r="DOF47" s="308"/>
      <c r="DOG47" s="308"/>
      <c r="DOH47" s="308"/>
      <c r="DOI47" s="308"/>
      <c r="DOJ47" s="308"/>
      <c r="DOK47" s="308"/>
      <c r="DOL47" s="308"/>
      <c r="DOM47" s="308"/>
      <c r="DON47" s="308"/>
      <c r="DOO47" s="308"/>
      <c r="DOP47" s="308"/>
      <c r="DOQ47" s="308"/>
      <c r="DOR47" s="308"/>
      <c r="DOS47" s="308"/>
      <c r="DOT47" s="308"/>
      <c r="DOU47" s="308"/>
      <c r="DOV47" s="308"/>
      <c r="DOW47" s="308"/>
      <c r="DOX47" s="308"/>
      <c r="DOY47" s="308"/>
      <c r="DOZ47" s="308"/>
      <c r="DPA47" s="308"/>
      <c r="DPB47" s="308"/>
      <c r="DPC47" s="308"/>
      <c r="DPD47" s="308"/>
      <c r="DPE47" s="308"/>
      <c r="DPF47" s="308"/>
      <c r="DPG47" s="308"/>
      <c r="DPH47" s="308"/>
      <c r="DPI47" s="308"/>
      <c r="DPJ47" s="308"/>
      <c r="DPK47" s="308"/>
      <c r="DPL47" s="308"/>
      <c r="DPM47" s="308"/>
      <c r="DPN47" s="308"/>
      <c r="DPO47" s="308"/>
      <c r="DPP47" s="308"/>
      <c r="DPQ47" s="308"/>
      <c r="DPR47" s="308"/>
      <c r="DPS47" s="308"/>
      <c r="DPT47" s="308"/>
      <c r="DPU47" s="308"/>
      <c r="DPV47" s="308"/>
      <c r="DPW47" s="308"/>
      <c r="DPX47" s="308"/>
      <c r="DPY47" s="308"/>
      <c r="DPZ47" s="308"/>
      <c r="DQA47" s="308"/>
      <c r="DQB47" s="308"/>
      <c r="DQC47" s="308"/>
      <c r="DQD47" s="308"/>
      <c r="DQE47" s="308"/>
      <c r="DQF47" s="308"/>
      <c r="DQG47" s="308"/>
      <c r="DQH47" s="308"/>
      <c r="DQI47" s="308"/>
      <c r="DQJ47" s="308"/>
      <c r="DQK47" s="308"/>
      <c r="DQL47" s="308"/>
      <c r="DQM47" s="308"/>
      <c r="DQN47" s="308"/>
      <c r="DQO47" s="308"/>
      <c r="DQP47" s="308"/>
      <c r="DQQ47" s="308"/>
      <c r="DQR47" s="308"/>
      <c r="DQS47" s="308"/>
      <c r="DQT47" s="308"/>
      <c r="DQU47" s="308"/>
      <c r="DQV47" s="308"/>
      <c r="DQW47" s="308"/>
      <c r="DQX47" s="308"/>
      <c r="DQY47" s="308"/>
      <c r="DQZ47" s="308"/>
      <c r="DRA47" s="308"/>
      <c r="DRB47" s="308"/>
      <c r="DRC47" s="308"/>
      <c r="DRD47" s="308"/>
      <c r="DRE47" s="308"/>
      <c r="DRF47" s="308"/>
      <c r="DRG47" s="308"/>
      <c r="DRH47" s="308"/>
      <c r="DRI47" s="308"/>
      <c r="DRJ47" s="308"/>
      <c r="DRK47" s="308"/>
      <c r="DRL47" s="308"/>
      <c r="DRM47" s="308"/>
      <c r="DRN47" s="308"/>
      <c r="DRO47" s="308"/>
      <c r="DRP47" s="308"/>
      <c r="DRQ47" s="308"/>
      <c r="DRR47" s="308"/>
      <c r="DRS47" s="308"/>
      <c r="DRT47" s="308"/>
      <c r="DRU47" s="308"/>
      <c r="DRV47" s="308"/>
      <c r="DRW47" s="308"/>
      <c r="DRX47" s="308"/>
      <c r="DRY47" s="308"/>
      <c r="DRZ47" s="308"/>
      <c r="DSA47" s="308"/>
      <c r="DSB47" s="308"/>
      <c r="DSC47" s="308"/>
      <c r="DSD47" s="308"/>
      <c r="DSE47" s="308"/>
      <c r="DSF47" s="308"/>
      <c r="DSG47" s="308"/>
      <c r="DSH47" s="308"/>
      <c r="DSI47" s="308"/>
      <c r="DSJ47" s="308"/>
      <c r="DSK47" s="308"/>
      <c r="DSL47" s="308"/>
      <c r="DSM47" s="308"/>
      <c r="DSN47" s="308"/>
      <c r="DSO47" s="308"/>
      <c r="DSP47" s="308"/>
      <c r="DSQ47" s="308"/>
      <c r="DSR47" s="308"/>
      <c r="DSS47" s="308"/>
      <c r="DST47" s="308"/>
      <c r="DSU47" s="308"/>
      <c r="DSV47" s="308"/>
      <c r="DSW47" s="308"/>
      <c r="DSX47" s="308"/>
      <c r="DSY47" s="308"/>
      <c r="DSZ47" s="308"/>
      <c r="DTA47" s="308"/>
      <c r="DTB47" s="308"/>
      <c r="DTC47" s="308"/>
      <c r="DTD47" s="308"/>
      <c r="DTE47" s="308"/>
      <c r="DTF47" s="308"/>
      <c r="DTG47" s="308"/>
      <c r="DTH47" s="308"/>
      <c r="DTI47" s="308"/>
      <c r="DTJ47" s="308"/>
      <c r="DTK47" s="308"/>
      <c r="DTL47" s="308"/>
      <c r="DTM47" s="308"/>
      <c r="DTN47" s="308"/>
      <c r="DTO47" s="308"/>
      <c r="DTP47" s="308"/>
      <c r="DTQ47" s="308"/>
      <c r="DTR47" s="308"/>
      <c r="DTS47" s="308"/>
      <c r="DTT47" s="308"/>
      <c r="DTU47" s="308"/>
      <c r="DTV47" s="308"/>
      <c r="DTW47" s="308"/>
      <c r="DTX47" s="308"/>
      <c r="DTY47" s="308"/>
      <c r="DTZ47" s="308"/>
      <c r="DUA47" s="308"/>
      <c r="DUB47" s="308"/>
      <c r="DUC47" s="308"/>
      <c r="DUD47" s="308"/>
      <c r="DUE47" s="308"/>
      <c r="DUF47" s="308"/>
      <c r="DUG47" s="308"/>
      <c r="DUH47" s="308"/>
      <c r="DUI47" s="308"/>
      <c r="DUJ47" s="308"/>
      <c r="DUK47" s="308"/>
      <c r="DUL47" s="308"/>
      <c r="DUM47" s="308"/>
      <c r="DUN47" s="308"/>
      <c r="DUO47" s="308"/>
      <c r="DUP47" s="308"/>
      <c r="DUQ47" s="308"/>
      <c r="DUR47" s="308"/>
      <c r="DUS47" s="308"/>
      <c r="DUT47" s="308"/>
      <c r="DUU47" s="308"/>
      <c r="DUV47" s="308"/>
      <c r="DUW47" s="308"/>
      <c r="DUX47" s="308"/>
      <c r="DUY47" s="308"/>
      <c r="DUZ47" s="308"/>
      <c r="DVA47" s="308"/>
      <c r="DVB47" s="308"/>
      <c r="DVC47" s="308"/>
      <c r="DVD47" s="308"/>
      <c r="DVE47" s="308"/>
      <c r="DVF47" s="308"/>
      <c r="DVG47" s="308"/>
      <c r="DVH47" s="308"/>
      <c r="DVI47" s="308"/>
      <c r="DVJ47" s="308"/>
      <c r="DVK47" s="308"/>
      <c r="DVL47" s="308"/>
      <c r="DVM47" s="308"/>
      <c r="DVN47" s="308"/>
      <c r="DVO47" s="308"/>
      <c r="DVP47" s="308"/>
      <c r="DVQ47" s="308"/>
      <c r="DVR47" s="308"/>
      <c r="DVS47" s="308"/>
      <c r="DVT47" s="308"/>
      <c r="DVU47" s="308"/>
      <c r="DVV47" s="308"/>
      <c r="DVW47" s="308"/>
      <c r="DVX47" s="308"/>
      <c r="DVY47" s="308"/>
      <c r="DVZ47" s="308"/>
      <c r="DWA47" s="308"/>
      <c r="DWB47" s="308"/>
      <c r="DWC47" s="308"/>
      <c r="DWD47" s="308"/>
      <c r="DWE47" s="308"/>
      <c r="DWF47" s="308"/>
      <c r="DWG47" s="308"/>
      <c r="DWH47" s="308"/>
      <c r="DWI47" s="308"/>
      <c r="DWJ47" s="308"/>
      <c r="DWK47" s="308"/>
      <c r="DWL47" s="308"/>
      <c r="DWM47" s="308"/>
      <c r="DWN47" s="308"/>
      <c r="DWO47" s="308"/>
      <c r="DWP47" s="308"/>
      <c r="DWQ47" s="308"/>
      <c r="DWR47" s="308"/>
      <c r="DWS47" s="308"/>
      <c r="DWT47" s="308"/>
      <c r="DWU47" s="308"/>
      <c r="DWV47" s="308"/>
      <c r="DWW47" s="308"/>
      <c r="DWX47" s="308"/>
      <c r="DWY47" s="308"/>
      <c r="DWZ47" s="308"/>
      <c r="DXA47" s="308"/>
      <c r="DXB47" s="308"/>
      <c r="DXC47" s="308"/>
      <c r="DXD47" s="308"/>
      <c r="DXE47" s="308"/>
      <c r="DXF47" s="308"/>
      <c r="DXG47" s="308"/>
      <c r="DXH47" s="308"/>
      <c r="DXI47" s="308"/>
      <c r="DXJ47" s="308"/>
      <c r="DXK47" s="308"/>
      <c r="DXL47" s="308"/>
      <c r="DXM47" s="308"/>
      <c r="DXN47" s="308"/>
      <c r="DXO47" s="308"/>
      <c r="DXP47" s="308"/>
      <c r="DXQ47" s="308"/>
      <c r="DXR47" s="308"/>
      <c r="DXS47" s="308"/>
      <c r="DXT47" s="308"/>
      <c r="DXU47" s="308"/>
      <c r="DXV47" s="308"/>
      <c r="DXW47" s="308"/>
      <c r="DXX47" s="308"/>
      <c r="DXY47" s="308"/>
      <c r="DXZ47" s="308"/>
      <c r="DYA47" s="308"/>
      <c r="DYB47" s="308"/>
      <c r="DYC47" s="308"/>
      <c r="DYD47" s="308"/>
      <c r="DYE47" s="308"/>
      <c r="DYF47" s="308"/>
      <c r="DYG47" s="308"/>
      <c r="DYH47" s="308"/>
      <c r="DYI47" s="308"/>
      <c r="DYJ47" s="308"/>
      <c r="DYK47" s="308"/>
      <c r="DYL47" s="308"/>
      <c r="DYM47" s="308"/>
      <c r="DYN47" s="308"/>
      <c r="DYO47" s="308"/>
      <c r="DYP47" s="308"/>
      <c r="DYQ47" s="308"/>
      <c r="DYR47" s="308"/>
      <c r="DYS47" s="308"/>
      <c r="DYT47" s="308"/>
      <c r="DYU47" s="308"/>
      <c r="DYV47" s="308"/>
      <c r="DYW47" s="308"/>
      <c r="DYX47" s="308"/>
      <c r="DYY47" s="308"/>
      <c r="DYZ47" s="308"/>
      <c r="DZA47" s="308"/>
      <c r="DZB47" s="308"/>
      <c r="DZC47" s="308"/>
      <c r="DZD47" s="308"/>
      <c r="DZE47" s="308"/>
      <c r="DZF47" s="308"/>
      <c r="DZG47" s="308"/>
      <c r="DZH47" s="308"/>
      <c r="DZI47" s="308"/>
      <c r="DZJ47" s="308"/>
      <c r="DZK47" s="308"/>
      <c r="DZL47" s="308"/>
      <c r="DZM47" s="308"/>
      <c r="DZN47" s="308"/>
      <c r="DZO47" s="308"/>
      <c r="DZP47" s="308"/>
      <c r="DZQ47" s="308"/>
      <c r="DZR47" s="308"/>
      <c r="DZS47" s="308"/>
      <c r="DZT47" s="308"/>
      <c r="DZU47" s="308"/>
      <c r="DZV47" s="308"/>
      <c r="DZW47" s="308"/>
      <c r="DZX47" s="308"/>
      <c r="DZY47" s="308"/>
      <c r="DZZ47" s="308"/>
      <c r="EAA47" s="308"/>
      <c r="EAB47" s="308"/>
      <c r="EAC47" s="308"/>
      <c r="EAD47" s="308"/>
      <c r="EAE47" s="308"/>
      <c r="EAF47" s="308"/>
      <c r="EAG47" s="308"/>
      <c r="EAH47" s="308"/>
      <c r="EAI47" s="308"/>
      <c r="EAJ47" s="308"/>
      <c r="EAK47" s="308"/>
      <c r="EAL47" s="308"/>
      <c r="EAM47" s="308"/>
      <c r="EAN47" s="308"/>
      <c r="EAO47" s="308"/>
      <c r="EAP47" s="308"/>
      <c r="EAQ47" s="308"/>
      <c r="EAR47" s="308"/>
      <c r="EAS47" s="308"/>
      <c r="EAT47" s="308"/>
      <c r="EAU47" s="308"/>
      <c r="EAV47" s="308"/>
      <c r="EAW47" s="308"/>
      <c r="EAX47" s="308"/>
      <c r="EAY47" s="308"/>
      <c r="EAZ47" s="308"/>
      <c r="EBA47" s="308"/>
      <c r="EBB47" s="308"/>
      <c r="EBC47" s="308"/>
      <c r="EBD47" s="308"/>
      <c r="EBE47" s="308"/>
      <c r="EBF47" s="308"/>
      <c r="EBG47" s="308"/>
      <c r="EBH47" s="308"/>
      <c r="EBI47" s="308"/>
      <c r="EBJ47" s="308"/>
      <c r="EBK47" s="308"/>
      <c r="EBL47" s="308"/>
      <c r="EBM47" s="308"/>
      <c r="EBN47" s="308"/>
      <c r="EBO47" s="308"/>
      <c r="EBP47" s="308"/>
      <c r="EBQ47" s="308"/>
      <c r="EBR47" s="308"/>
      <c r="EBS47" s="308"/>
      <c r="EBT47" s="308"/>
      <c r="EBU47" s="308"/>
      <c r="EBV47" s="308"/>
      <c r="EBW47" s="308"/>
      <c r="EBX47" s="308"/>
      <c r="EBY47" s="308"/>
      <c r="EBZ47" s="308"/>
      <c r="ECA47" s="308"/>
      <c r="ECB47" s="308"/>
      <c r="ECC47" s="308"/>
      <c r="ECD47" s="308"/>
      <c r="ECE47" s="308"/>
      <c r="ECF47" s="308"/>
      <c r="ECG47" s="308"/>
      <c r="ECH47" s="308"/>
      <c r="ECI47" s="308"/>
      <c r="ECJ47" s="308"/>
      <c r="ECK47" s="308"/>
      <c r="ECL47" s="308"/>
      <c r="ECM47" s="308"/>
      <c r="ECN47" s="308"/>
      <c r="ECO47" s="308"/>
      <c r="ECP47" s="308"/>
      <c r="ECQ47" s="308"/>
      <c r="ECR47" s="308"/>
      <c r="ECS47" s="308"/>
      <c r="ECT47" s="308"/>
      <c r="ECU47" s="308"/>
      <c r="ECV47" s="308"/>
      <c r="ECW47" s="308"/>
      <c r="ECX47" s="308"/>
      <c r="ECY47" s="308"/>
      <c r="ECZ47" s="308"/>
      <c r="EDA47" s="308"/>
      <c r="EDB47" s="308"/>
      <c r="EDC47" s="308"/>
      <c r="EDD47" s="308"/>
      <c r="EDE47" s="308"/>
      <c r="EDF47" s="308"/>
      <c r="EDG47" s="308"/>
      <c r="EDH47" s="308"/>
      <c r="EDI47" s="308"/>
      <c r="EDJ47" s="308"/>
      <c r="EDK47" s="308"/>
      <c r="EDL47" s="308"/>
      <c r="EDM47" s="308"/>
      <c r="EDN47" s="308"/>
      <c r="EDO47" s="308"/>
      <c r="EDP47" s="308"/>
      <c r="EDQ47" s="308"/>
      <c r="EDR47" s="308"/>
      <c r="EDS47" s="308"/>
      <c r="EDT47" s="308"/>
      <c r="EDU47" s="308"/>
      <c r="EDV47" s="308"/>
      <c r="EDW47" s="308"/>
      <c r="EDX47" s="308"/>
      <c r="EDY47" s="308"/>
      <c r="EDZ47" s="308"/>
      <c r="EEA47" s="308"/>
      <c r="EEB47" s="308"/>
      <c r="EEC47" s="308"/>
      <c r="EED47" s="308"/>
      <c r="EEE47" s="308"/>
      <c r="EEF47" s="308"/>
      <c r="EEG47" s="308"/>
      <c r="EEH47" s="308"/>
      <c r="EEI47" s="308"/>
      <c r="EEJ47" s="308"/>
      <c r="EEK47" s="308"/>
      <c r="EEL47" s="308"/>
      <c r="EEM47" s="308"/>
      <c r="EEN47" s="308"/>
      <c r="EEO47" s="308"/>
      <c r="EEP47" s="308"/>
      <c r="EEQ47" s="308"/>
      <c r="EER47" s="308"/>
      <c r="EES47" s="308"/>
      <c r="EET47" s="308"/>
      <c r="EEU47" s="308"/>
      <c r="EEV47" s="308"/>
      <c r="EEW47" s="308"/>
      <c r="EEX47" s="308"/>
      <c r="EEY47" s="308"/>
      <c r="EEZ47" s="308"/>
      <c r="EFA47" s="308"/>
      <c r="EFB47" s="308"/>
      <c r="EFC47" s="308"/>
      <c r="EFD47" s="308"/>
      <c r="EFE47" s="308"/>
      <c r="EFF47" s="308"/>
      <c r="EFG47" s="308"/>
      <c r="EFH47" s="308"/>
      <c r="EFI47" s="308"/>
      <c r="EFJ47" s="308"/>
      <c r="EFK47" s="308"/>
      <c r="EFL47" s="308"/>
      <c r="EFM47" s="308"/>
      <c r="EFN47" s="308"/>
      <c r="EFO47" s="308"/>
      <c r="EFP47" s="308"/>
      <c r="EFQ47" s="308"/>
      <c r="EFR47" s="308"/>
      <c r="EFS47" s="308"/>
      <c r="EFT47" s="308"/>
      <c r="EFU47" s="308"/>
      <c r="EFV47" s="308"/>
      <c r="EFW47" s="308"/>
      <c r="EFX47" s="308"/>
      <c r="EFY47" s="308"/>
      <c r="EFZ47" s="308"/>
      <c r="EGA47" s="308"/>
      <c r="EGB47" s="308"/>
      <c r="EGC47" s="308"/>
      <c r="EGD47" s="308"/>
      <c r="EGE47" s="308"/>
      <c r="EGF47" s="308"/>
      <c r="EGG47" s="308"/>
      <c r="EGH47" s="308"/>
      <c r="EGI47" s="308"/>
      <c r="EGJ47" s="308"/>
      <c r="EGK47" s="308"/>
      <c r="EGL47" s="308"/>
      <c r="EGM47" s="308"/>
      <c r="EGN47" s="308"/>
      <c r="EGO47" s="308"/>
      <c r="EGP47" s="308"/>
      <c r="EGQ47" s="308"/>
      <c r="EGR47" s="308"/>
      <c r="EGS47" s="308"/>
      <c r="EGT47" s="308"/>
      <c r="EGU47" s="308"/>
      <c r="EGV47" s="308"/>
      <c r="EGW47" s="308"/>
      <c r="EGX47" s="308"/>
      <c r="EGY47" s="308"/>
      <c r="EGZ47" s="308"/>
      <c r="EHA47" s="308"/>
      <c r="EHB47" s="308"/>
      <c r="EHC47" s="308"/>
      <c r="EHD47" s="308"/>
      <c r="EHE47" s="308"/>
      <c r="EHF47" s="308"/>
      <c r="EHG47" s="308"/>
      <c r="EHH47" s="308"/>
      <c r="EHI47" s="308"/>
      <c r="EHJ47" s="308"/>
      <c r="EHK47" s="308"/>
      <c r="EHL47" s="308"/>
      <c r="EHM47" s="308"/>
      <c r="EHN47" s="308"/>
      <c r="EHO47" s="308"/>
      <c r="EHP47" s="308"/>
      <c r="EHQ47" s="308"/>
      <c r="EHR47" s="308"/>
      <c r="EHS47" s="308"/>
      <c r="EHT47" s="308"/>
      <c r="EHU47" s="308"/>
      <c r="EHV47" s="308"/>
      <c r="EHW47" s="308"/>
      <c r="EHX47" s="308"/>
      <c r="EHY47" s="308"/>
      <c r="EHZ47" s="308"/>
      <c r="EIA47" s="308"/>
      <c r="EIB47" s="308"/>
      <c r="EIC47" s="308"/>
      <c r="EID47" s="308"/>
      <c r="EIE47" s="308"/>
      <c r="EIF47" s="308"/>
      <c r="EIG47" s="308"/>
      <c r="EIH47" s="308"/>
      <c r="EII47" s="308"/>
      <c r="EIJ47" s="308"/>
      <c r="EIK47" s="308"/>
      <c r="EIL47" s="308"/>
      <c r="EIM47" s="308"/>
      <c r="EIN47" s="308"/>
      <c r="EIO47" s="308"/>
      <c r="EIP47" s="308"/>
      <c r="EIQ47" s="308"/>
      <c r="EIR47" s="308"/>
      <c r="EIS47" s="308"/>
      <c r="EIT47" s="308"/>
      <c r="EIU47" s="308"/>
      <c r="EIV47" s="308"/>
      <c r="EIW47" s="308"/>
      <c r="EIX47" s="308"/>
      <c r="EIY47" s="308"/>
      <c r="EIZ47" s="308"/>
      <c r="EJA47" s="308"/>
      <c r="EJB47" s="308"/>
      <c r="EJC47" s="308"/>
      <c r="EJD47" s="308"/>
      <c r="EJE47" s="308"/>
      <c r="EJF47" s="308"/>
      <c r="EJG47" s="308"/>
      <c r="EJH47" s="308"/>
      <c r="EJI47" s="308"/>
      <c r="EJJ47" s="308"/>
      <c r="EJK47" s="308"/>
      <c r="EJL47" s="308"/>
      <c r="EJM47" s="308"/>
      <c r="EJN47" s="308"/>
      <c r="EJO47" s="308"/>
      <c r="EJP47" s="308"/>
      <c r="EJQ47" s="308"/>
      <c r="EJR47" s="308"/>
      <c r="EJS47" s="308"/>
      <c r="EJT47" s="308"/>
      <c r="EJU47" s="308"/>
      <c r="EJV47" s="308"/>
      <c r="EJW47" s="308"/>
      <c r="EJX47" s="308"/>
      <c r="EJY47" s="308"/>
      <c r="EJZ47" s="308"/>
      <c r="EKA47" s="308"/>
      <c r="EKB47" s="308"/>
      <c r="EKC47" s="308"/>
      <c r="EKD47" s="308"/>
      <c r="EKE47" s="308"/>
      <c r="EKF47" s="308"/>
      <c r="EKG47" s="308"/>
      <c r="EKH47" s="308"/>
      <c r="EKI47" s="308"/>
      <c r="EKJ47" s="308"/>
      <c r="EKK47" s="308"/>
      <c r="EKL47" s="308"/>
      <c r="EKM47" s="308"/>
      <c r="EKN47" s="308"/>
      <c r="EKO47" s="308"/>
      <c r="EKP47" s="308"/>
      <c r="EKQ47" s="308"/>
      <c r="EKR47" s="308"/>
      <c r="EKS47" s="308"/>
      <c r="EKT47" s="308"/>
      <c r="EKU47" s="308"/>
      <c r="EKV47" s="308"/>
      <c r="EKW47" s="308"/>
      <c r="EKX47" s="308"/>
      <c r="EKY47" s="308"/>
      <c r="EKZ47" s="308"/>
      <c r="ELA47" s="308"/>
      <c r="ELB47" s="308"/>
      <c r="ELC47" s="308"/>
      <c r="ELD47" s="308"/>
      <c r="ELE47" s="308"/>
      <c r="ELF47" s="308"/>
      <c r="ELG47" s="308"/>
      <c r="ELH47" s="308"/>
      <c r="ELI47" s="308"/>
      <c r="ELJ47" s="308"/>
      <c r="ELK47" s="308"/>
      <c r="ELL47" s="308"/>
      <c r="ELM47" s="308"/>
      <c r="ELN47" s="308"/>
      <c r="ELO47" s="308"/>
      <c r="ELP47" s="308"/>
      <c r="ELQ47" s="308"/>
      <c r="ELR47" s="308"/>
      <c r="ELS47" s="308"/>
      <c r="ELT47" s="308"/>
      <c r="ELU47" s="308"/>
      <c r="ELV47" s="308"/>
      <c r="ELW47" s="308"/>
      <c r="ELX47" s="308"/>
      <c r="ELY47" s="308"/>
      <c r="ELZ47" s="308"/>
      <c r="EMA47" s="308"/>
      <c r="EMB47" s="308"/>
      <c r="EMC47" s="308"/>
      <c r="EMD47" s="308"/>
      <c r="EME47" s="308"/>
      <c r="EMF47" s="308"/>
      <c r="EMG47" s="308"/>
      <c r="EMH47" s="308"/>
      <c r="EMI47" s="308"/>
      <c r="EMJ47" s="308"/>
      <c r="EMK47" s="308"/>
      <c r="EML47" s="308"/>
      <c r="EMM47" s="308"/>
      <c r="EMN47" s="308"/>
      <c r="EMO47" s="308"/>
      <c r="EMP47" s="308"/>
      <c r="EMQ47" s="308"/>
      <c r="EMR47" s="308"/>
      <c r="EMS47" s="308"/>
      <c r="EMT47" s="308"/>
      <c r="EMU47" s="308"/>
      <c r="EMV47" s="308"/>
      <c r="EMW47" s="308"/>
      <c r="EMX47" s="308"/>
      <c r="EMY47" s="308"/>
      <c r="EMZ47" s="308"/>
      <c r="ENA47" s="308"/>
      <c r="ENB47" s="308"/>
      <c r="ENC47" s="308"/>
      <c r="END47" s="308"/>
      <c r="ENE47" s="308"/>
      <c r="ENF47" s="308"/>
      <c r="ENG47" s="308"/>
      <c r="ENH47" s="308"/>
      <c r="ENI47" s="308"/>
      <c r="ENJ47" s="308"/>
      <c r="ENK47" s="308"/>
      <c r="ENL47" s="308"/>
      <c r="ENM47" s="308"/>
      <c r="ENN47" s="308"/>
      <c r="ENO47" s="308"/>
      <c r="ENP47" s="308"/>
      <c r="ENQ47" s="308"/>
      <c r="ENR47" s="308"/>
      <c r="ENS47" s="308"/>
      <c r="ENT47" s="308"/>
      <c r="ENU47" s="308"/>
      <c r="ENV47" s="308"/>
      <c r="ENW47" s="308"/>
      <c r="ENX47" s="308"/>
      <c r="ENY47" s="308"/>
      <c r="ENZ47" s="308"/>
      <c r="EOA47" s="308"/>
      <c r="EOB47" s="308"/>
      <c r="EOC47" s="308"/>
      <c r="EOD47" s="308"/>
      <c r="EOE47" s="308"/>
      <c r="EOF47" s="308"/>
      <c r="EOG47" s="308"/>
      <c r="EOH47" s="308"/>
      <c r="EOI47" s="308"/>
      <c r="EOJ47" s="308"/>
      <c r="EOK47" s="308"/>
      <c r="EOL47" s="308"/>
      <c r="EOM47" s="308"/>
      <c r="EON47" s="308"/>
      <c r="EOO47" s="308"/>
      <c r="EOP47" s="308"/>
      <c r="EOQ47" s="308"/>
      <c r="EOR47" s="308"/>
      <c r="EOS47" s="308"/>
      <c r="EOT47" s="308"/>
      <c r="EOU47" s="308"/>
      <c r="EOV47" s="308"/>
      <c r="EOW47" s="308"/>
      <c r="EOX47" s="308"/>
      <c r="EOY47" s="308"/>
      <c r="EOZ47" s="308"/>
      <c r="EPA47" s="308"/>
      <c r="EPB47" s="308"/>
      <c r="EPC47" s="308"/>
      <c r="EPD47" s="308"/>
      <c r="EPE47" s="308"/>
      <c r="EPF47" s="308"/>
      <c r="EPG47" s="308"/>
      <c r="EPH47" s="308"/>
      <c r="EPI47" s="308"/>
      <c r="EPJ47" s="308"/>
      <c r="EPK47" s="308"/>
      <c r="EPL47" s="308"/>
      <c r="EPM47" s="308"/>
      <c r="EPN47" s="308"/>
      <c r="EPO47" s="308"/>
      <c r="EPP47" s="308"/>
      <c r="EPQ47" s="308"/>
      <c r="EPR47" s="308"/>
      <c r="EPS47" s="308"/>
      <c r="EPT47" s="308"/>
      <c r="EPU47" s="308"/>
      <c r="EPV47" s="308"/>
      <c r="EPW47" s="308"/>
      <c r="EPX47" s="308"/>
      <c r="EPY47" s="308"/>
      <c r="EPZ47" s="308"/>
      <c r="EQA47" s="308"/>
      <c r="EQB47" s="308"/>
      <c r="EQC47" s="308"/>
      <c r="EQD47" s="308"/>
      <c r="EQE47" s="308"/>
      <c r="EQF47" s="308"/>
      <c r="EQG47" s="308"/>
      <c r="EQH47" s="308"/>
      <c r="EQI47" s="308"/>
      <c r="EQJ47" s="308"/>
      <c r="EQK47" s="308"/>
      <c r="EQL47" s="308"/>
      <c r="EQM47" s="308"/>
      <c r="EQN47" s="308"/>
      <c r="EQO47" s="308"/>
      <c r="EQP47" s="308"/>
      <c r="EQQ47" s="308"/>
      <c r="EQR47" s="308"/>
      <c r="EQS47" s="308"/>
      <c r="EQT47" s="308"/>
      <c r="EQU47" s="308"/>
      <c r="EQV47" s="308"/>
      <c r="EQW47" s="308"/>
      <c r="EQX47" s="308"/>
      <c r="EQY47" s="308"/>
      <c r="EQZ47" s="308"/>
      <c r="ERA47" s="308"/>
      <c r="ERB47" s="308"/>
      <c r="ERC47" s="308"/>
      <c r="ERD47" s="308"/>
      <c r="ERE47" s="308"/>
      <c r="ERF47" s="308"/>
      <c r="ERG47" s="308"/>
      <c r="ERH47" s="308"/>
      <c r="ERI47" s="308"/>
      <c r="ERJ47" s="308"/>
      <c r="ERK47" s="308"/>
      <c r="ERL47" s="308"/>
      <c r="ERM47" s="308"/>
      <c r="ERN47" s="308"/>
      <c r="ERO47" s="308"/>
      <c r="ERP47" s="308"/>
      <c r="ERQ47" s="308"/>
      <c r="ERR47" s="308"/>
      <c r="ERS47" s="308"/>
      <c r="ERT47" s="308"/>
      <c r="ERU47" s="308"/>
      <c r="ERV47" s="308"/>
      <c r="ERW47" s="308"/>
      <c r="ERX47" s="308"/>
      <c r="ERY47" s="308"/>
      <c r="ERZ47" s="308"/>
      <c r="ESA47" s="308"/>
      <c r="ESB47" s="308"/>
      <c r="ESC47" s="308"/>
      <c r="ESD47" s="308"/>
      <c r="ESE47" s="308"/>
      <c r="ESF47" s="308"/>
      <c r="ESG47" s="308"/>
      <c r="ESH47" s="308"/>
      <c r="ESI47" s="308"/>
      <c r="ESJ47" s="308"/>
      <c r="ESK47" s="308"/>
      <c r="ESL47" s="308"/>
      <c r="ESM47" s="308"/>
      <c r="ESN47" s="308"/>
      <c r="ESO47" s="308"/>
      <c r="ESP47" s="308"/>
      <c r="ESQ47" s="308"/>
      <c r="ESR47" s="308"/>
      <c r="ESS47" s="308"/>
      <c r="EST47" s="308"/>
      <c r="ESU47" s="308"/>
      <c r="ESV47" s="308"/>
      <c r="ESW47" s="308"/>
      <c r="ESX47" s="308"/>
      <c r="ESY47" s="308"/>
      <c r="ESZ47" s="308"/>
      <c r="ETA47" s="308"/>
      <c r="ETB47" s="308"/>
      <c r="ETC47" s="308"/>
      <c r="ETD47" s="308"/>
      <c r="ETE47" s="308"/>
      <c r="ETF47" s="308"/>
      <c r="ETG47" s="308"/>
      <c r="ETH47" s="308"/>
      <c r="ETI47" s="308"/>
      <c r="ETJ47" s="308"/>
      <c r="ETK47" s="308"/>
      <c r="ETL47" s="308"/>
      <c r="ETM47" s="308"/>
      <c r="ETN47" s="308"/>
      <c r="ETO47" s="308"/>
      <c r="ETP47" s="308"/>
      <c r="ETQ47" s="308"/>
      <c r="ETR47" s="308"/>
      <c r="ETS47" s="308"/>
      <c r="ETT47" s="308"/>
      <c r="ETU47" s="308"/>
      <c r="ETV47" s="308"/>
      <c r="ETW47" s="308"/>
      <c r="ETX47" s="308"/>
      <c r="ETY47" s="308"/>
      <c r="ETZ47" s="308"/>
      <c r="EUA47" s="308"/>
      <c r="EUB47" s="308"/>
      <c r="EUC47" s="308"/>
      <c r="EUD47" s="308"/>
      <c r="EUE47" s="308"/>
      <c r="EUF47" s="308"/>
      <c r="EUG47" s="308"/>
      <c r="EUH47" s="308"/>
      <c r="EUI47" s="308"/>
      <c r="EUJ47" s="308"/>
      <c r="EUK47" s="308"/>
      <c r="EUL47" s="308"/>
      <c r="EUM47" s="308"/>
      <c r="EUN47" s="308"/>
      <c r="EUO47" s="308"/>
      <c r="EUP47" s="308"/>
      <c r="EUQ47" s="308"/>
      <c r="EUR47" s="308"/>
      <c r="EUS47" s="308"/>
      <c r="EUT47" s="308"/>
      <c r="EUU47" s="308"/>
      <c r="EUV47" s="308"/>
      <c r="EUW47" s="308"/>
      <c r="EUX47" s="308"/>
      <c r="EUY47" s="308"/>
      <c r="EUZ47" s="308"/>
      <c r="EVA47" s="308"/>
      <c r="EVB47" s="308"/>
      <c r="EVC47" s="308"/>
      <c r="EVD47" s="308"/>
      <c r="EVE47" s="308"/>
      <c r="EVF47" s="308"/>
      <c r="EVG47" s="308"/>
      <c r="EVH47" s="308"/>
      <c r="EVI47" s="308"/>
      <c r="EVJ47" s="308"/>
      <c r="EVK47" s="308"/>
      <c r="EVL47" s="308"/>
      <c r="EVM47" s="308"/>
      <c r="EVN47" s="308"/>
      <c r="EVO47" s="308"/>
      <c r="EVP47" s="308"/>
      <c r="EVQ47" s="308"/>
      <c r="EVR47" s="308"/>
      <c r="EVS47" s="308"/>
      <c r="EVT47" s="308"/>
      <c r="EVU47" s="308"/>
      <c r="EVV47" s="308"/>
      <c r="EVW47" s="308"/>
      <c r="EVX47" s="308"/>
      <c r="EVY47" s="308"/>
      <c r="EVZ47" s="308"/>
      <c r="EWA47" s="308"/>
      <c r="EWB47" s="308"/>
      <c r="EWC47" s="308"/>
      <c r="EWD47" s="308"/>
      <c r="EWE47" s="308"/>
      <c r="EWF47" s="308"/>
      <c r="EWG47" s="308"/>
      <c r="EWH47" s="308"/>
      <c r="EWI47" s="308"/>
      <c r="EWJ47" s="308"/>
      <c r="EWK47" s="308"/>
      <c r="EWL47" s="308"/>
      <c r="EWM47" s="308"/>
      <c r="EWN47" s="308"/>
      <c r="EWO47" s="308"/>
      <c r="EWP47" s="308"/>
      <c r="EWQ47" s="308"/>
      <c r="EWR47" s="308"/>
      <c r="EWS47" s="308"/>
      <c r="EWT47" s="308"/>
      <c r="EWU47" s="308"/>
      <c r="EWV47" s="308"/>
      <c r="EWW47" s="308"/>
      <c r="EWX47" s="308"/>
      <c r="EWY47" s="308"/>
      <c r="EWZ47" s="308"/>
      <c r="EXA47" s="308"/>
      <c r="EXB47" s="308"/>
      <c r="EXC47" s="308"/>
      <c r="EXD47" s="308"/>
      <c r="EXE47" s="308"/>
      <c r="EXF47" s="308"/>
      <c r="EXG47" s="308"/>
      <c r="EXH47" s="308"/>
      <c r="EXI47" s="308"/>
      <c r="EXJ47" s="308"/>
      <c r="EXK47" s="308"/>
      <c r="EXL47" s="308"/>
      <c r="EXM47" s="308"/>
      <c r="EXN47" s="308"/>
      <c r="EXO47" s="308"/>
      <c r="EXP47" s="308"/>
      <c r="EXQ47" s="308"/>
      <c r="EXR47" s="308"/>
      <c r="EXS47" s="308"/>
      <c r="EXT47" s="308"/>
      <c r="EXU47" s="308"/>
      <c r="EXV47" s="308"/>
      <c r="EXW47" s="308"/>
      <c r="EXX47" s="308"/>
      <c r="EXY47" s="308"/>
      <c r="EXZ47" s="308"/>
      <c r="EYA47" s="308"/>
      <c r="EYB47" s="308"/>
      <c r="EYC47" s="308"/>
      <c r="EYD47" s="308"/>
      <c r="EYE47" s="308"/>
      <c r="EYF47" s="308"/>
      <c r="EYG47" s="308"/>
      <c r="EYH47" s="308"/>
      <c r="EYI47" s="308"/>
      <c r="EYJ47" s="308"/>
      <c r="EYK47" s="308"/>
      <c r="EYL47" s="308"/>
      <c r="EYM47" s="308"/>
      <c r="EYN47" s="308"/>
      <c r="EYO47" s="308"/>
      <c r="EYP47" s="308"/>
      <c r="EYQ47" s="308"/>
      <c r="EYR47" s="308"/>
      <c r="EYS47" s="308"/>
      <c r="EYT47" s="308"/>
      <c r="EYU47" s="308"/>
      <c r="EYV47" s="308"/>
      <c r="EYW47" s="308"/>
      <c r="EYX47" s="308"/>
      <c r="EYY47" s="308"/>
      <c r="EYZ47" s="308"/>
      <c r="EZA47" s="308"/>
      <c r="EZB47" s="308"/>
      <c r="EZC47" s="308"/>
      <c r="EZD47" s="308"/>
      <c r="EZE47" s="308"/>
      <c r="EZF47" s="308"/>
      <c r="EZG47" s="308"/>
      <c r="EZH47" s="308"/>
      <c r="EZI47" s="308"/>
      <c r="EZJ47" s="308"/>
      <c r="EZK47" s="308"/>
      <c r="EZL47" s="308"/>
      <c r="EZM47" s="308"/>
      <c r="EZN47" s="308"/>
      <c r="EZO47" s="308"/>
      <c r="EZP47" s="308"/>
      <c r="EZQ47" s="308"/>
      <c r="EZR47" s="308"/>
      <c r="EZS47" s="308"/>
      <c r="EZT47" s="308"/>
      <c r="EZU47" s="308"/>
      <c r="EZV47" s="308"/>
      <c r="EZW47" s="308"/>
      <c r="EZX47" s="308"/>
      <c r="EZY47" s="308"/>
      <c r="EZZ47" s="308"/>
      <c r="FAA47" s="308"/>
      <c r="FAB47" s="308"/>
      <c r="FAC47" s="308"/>
      <c r="FAD47" s="308"/>
      <c r="FAE47" s="308"/>
      <c r="FAF47" s="308"/>
      <c r="FAG47" s="308"/>
      <c r="FAH47" s="308"/>
      <c r="FAI47" s="308"/>
      <c r="FAJ47" s="308"/>
      <c r="FAK47" s="308"/>
      <c r="FAL47" s="308"/>
      <c r="FAM47" s="308"/>
      <c r="FAN47" s="308"/>
      <c r="FAO47" s="308"/>
      <c r="FAP47" s="308"/>
      <c r="FAQ47" s="308"/>
      <c r="FAR47" s="308"/>
      <c r="FAS47" s="308"/>
      <c r="FAT47" s="308"/>
      <c r="FAU47" s="308"/>
      <c r="FAV47" s="308"/>
      <c r="FAW47" s="308"/>
      <c r="FAX47" s="308"/>
      <c r="FAY47" s="308"/>
      <c r="FAZ47" s="308"/>
      <c r="FBA47" s="308"/>
      <c r="FBB47" s="308"/>
      <c r="FBC47" s="308"/>
      <c r="FBD47" s="308"/>
      <c r="FBE47" s="308"/>
      <c r="FBF47" s="308"/>
      <c r="FBG47" s="308"/>
      <c r="FBH47" s="308"/>
      <c r="FBI47" s="308"/>
      <c r="FBJ47" s="308"/>
      <c r="FBK47" s="308"/>
      <c r="FBL47" s="308"/>
      <c r="FBM47" s="308"/>
      <c r="FBN47" s="308"/>
      <c r="FBO47" s="308"/>
      <c r="FBP47" s="308"/>
      <c r="FBQ47" s="308"/>
      <c r="FBR47" s="308"/>
      <c r="FBS47" s="308"/>
      <c r="FBT47" s="308"/>
      <c r="FBU47" s="308"/>
      <c r="FBV47" s="308"/>
      <c r="FBW47" s="308"/>
      <c r="FBX47" s="308"/>
      <c r="FBY47" s="308"/>
      <c r="FBZ47" s="308"/>
      <c r="FCA47" s="308"/>
      <c r="FCB47" s="308"/>
      <c r="FCC47" s="308"/>
      <c r="FCD47" s="308"/>
      <c r="FCE47" s="308"/>
      <c r="FCF47" s="308"/>
      <c r="FCG47" s="308"/>
      <c r="FCH47" s="308"/>
      <c r="FCI47" s="308"/>
      <c r="FCJ47" s="308"/>
      <c r="FCK47" s="308"/>
      <c r="FCL47" s="308"/>
      <c r="FCM47" s="308"/>
      <c r="FCN47" s="308"/>
      <c r="FCO47" s="308"/>
      <c r="FCP47" s="308"/>
      <c r="FCQ47" s="308"/>
      <c r="FCR47" s="308"/>
      <c r="FCS47" s="308"/>
      <c r="FCT47" s="308"/>
      <c r="FCU47" s="308"/>
      <c r="FCV47" s="308"/>
      <c r="FCW47" s="308"/>
      <c r="FCX47" s="308"/>
      <c r="FCY47" s="308"/>
      <c r="FCZ47" s="308"/>
      <c r="FDA47" s="308"/>
      <c r="FDB47" s="308"/>
      <c r="FDC47" s="308"/>
      <c r="FDD47" s="308"/>
      <c r="FDE47" s="308"/>
      <c r="FDF47" s="308"/>
      <c r="FDG47" s="308"/>
      <c r="FDH47" s="308"/>
      <c r="FDI47" s="308"/>
      <c r="FDJ47" s="308"/>
      <c r="FDK47" s="308"/>
      <c r="FDL47" s="308"/>
      <c r="FDM47" s="308"/>
      <c r="FDN47" s="308"/>
      <c r="FDO47" s="308"/>
      <c r="FDP47" s="308"/>
      <c r="FDQ47" s="308"/>
      <c r="FDR47" s="308"/>
      <c r="FDS47" s="308"/>
      <c r="FDT47" s="308"/>
      <c r="FDU47" s="308"/>
      <c r="FDV47" s="308"/>
      <c r="FDW47" s="308"/>
      <c r="FDX47" s="308"/>
      <c r="FDY47" s="308"/>
      <c r="FDZ47" s="308"/>
      <c r="FEA47" s="308"/>
      <c r="FEB47" s="308"/>
      <c r="FEC47" s="308"/>
      <c r="FED47" s="308"/>
      <c r="FEE47" s="308"/>
      <c r="FEF47" s="308"/>
      <c r="FEG47" s="308"/>
      <c r="FEH47" s="308"/>
      <c r="FEI47" s="308"/>
      <c r="FEJ47" s="308"/>
      <c r="FEK47" s="308"/>
      <c r="FEL47" s="308"/>
      <c r="FEM47" s="308"/>
      <c r="FEN47" s="308"/>
      <c r="FEO47" s="308"/>
      <c r="FEP47" s="308"/>
      <c r="FEQ47" s="308"/>
      <c r="FER47" s="308"/>
      <c r="FES47" s="308"/>
      <c r="FET47" s="308"/>
      <c r="FEU47" s="308"/>
      <c r="FEV47" s="308"/>
      <c r="FEW47" s="308"/>
      <c r="FEX47" s="308"/>
      <c r="FEY47" s="308"/>
      <c r="FEZ47" s="308"/>
      <c r="FFA47" s="308"/>
      <c r="FFB47" s="308"/>
      <c r="FFC47" s="308"/>
      <c r="FFD47" s="308"/>
      <c r="FFE47" s="308"/>
      <c r="FFF47" s="308"/>
      <c r="FFG47" s="308"/>
      <c r="FFH47" s="308"/>
      <c r="FFI47" s="308"/>
      <c r="FFJ47" s="308"/>
      <c r="FFK47" s="308"/>
      <c r="FFL47" s="308"/>
      <c r="FFM47" s="308"/>
      <c r="FFN47" s="308"/>
      <c r="FFO47" s="308"/>
      <c r="FFP47" s="308"/>
      <c r="FFQ47" s="308"/>
      <c r="FFR47" s="308"/>
      <c r="FFS47" s="308"/>
      <c r="FFT47" s="308"/>
      <c r="FFU47" s="308"/>
      <c r="FFV47" s="308"/>
      <c r="FFW47" s="308"/>
      <c r="FFX47" s="308"/>
      <c r="FFY47" s="308"/>
      <c r="FFZ47" s="308"/>
      <c r="FGA47" s="308"/>
      <c r="FGB47" s="308"/>
      <c r="FGC47" s="308"/>
      <c r="FGD47" s="308"/>
      <c r="FGE47" s="308"/>
      <c r="FGF47" s="308"/>
      <c r="FGG47" s="308"/>
      <c r="FGH47" s="308"/>
      <c r="FGI47" s="308"/>
      <c r="FGJ47" s="308"/>
      <c r="FGK47" s="308"/>
      <c r="FGL47" s="308"/>
      <c r="FGM47" s="308"/>
      <c r="FGN47" s="308"/>
      <c r="FGO47" s="308"/>
      <c r="FGP47" s="308"/>
      <c r="FGQ47" s="308"/>
      <c r="FGR47" s="308"/>
      <c r="FGS47" s="308"/>
      <c r="FGT47" s="308"/>
      <c r="FGU47" s="308"/>
      <c r="FGV47" s="308"/>
      <c r="FGW47" s="308"/>
      <c r="FGX47" s="308"/>
      <c r="FGY47" s="308"/>
      <c r="FGZ47" s="308"/>
      <c r="FHA47" s="308"/>
      <c r="FHB47" s="308"/>
      <c r="FHC47" s="308"/>
      <c r="FHD47" s="308"/>
      <c r="FHE47" s="308"/>
      <c r="FHF47" s="308"/>
      <c r="FHG47" s="308"/>
      <c r="FHH47" s="308"/>
      <c r="FHI47" s="308"/>
      <c r="FHJ47" s="308"/>
      <c r="FHK47" s="308"/>
      <c r="FHL47" s="308"/>
      <c r="FHM47" s="308"/>
      <c r="FHN47" s="308"/>
      <c r="FHO47" s="308"/>
      <c r="FHP47" s="308"/>
      <c r="FHQ47" s="308"/>
      <c r="FHR47" s="308"/>
      <c r="FHS47" s="308"/>
      <c r="FHT47" s="308"/>
      <c r="FHU47" s="308"/>
      <c r="FHV47" s="308"/>
      <c r="FHW47" s="308"/>
      <c r="FHX47" s="308"/>
      <c r="FHY47" s="308"/>
      <c r="FHZ47" s="308"/>
      <c r="FIA47" s="308"/>
      <c r="FIB47" s="308"/>
      <c r="FIC47" s="308"/>
      <c r="FID47" s="308"/>
      <c r="FIE47" s="308"/>
      <c r="FIF47" s="308"/>
      <c r="FIG47" s="308"/>
      <c r="FIH47" s="308"/>
      <c r="FII47" s="308"/>
      <c r="FIJ47" s="308"/>
      <c r="FIK47" s="308"/>
      <c r="FIL47" s="308"/>
      <c r="FIM47" s="308"/>
      <c r="FIN47" s="308"/>
      <c r="FIO47" s="308"/>
      <c r="FIP47" s="308"/>
      <c r="FIQ47" s="308"/>
      <c r="FIR47" s="308"/>
      <c r="FIS47" s="308"/>
      <c r="FIT47" s="308"/>
      <c r="FIU47" s="308"/>
      <c r="FIV47" s="308"/>
      <c r="FIW47" s="308"/>
      <c r="FIX47" s="308"/>
      <c r="FIY47" s="308"/>
      <c r="FIZ47" s="308"/>
      <c r="FJA47" s="308"/>
      <c r="FJB47" s="308"/>
      <c r="FJC47" s="308"/>
      <c r="FJD47" s="308"/>
      <c r="FJE47" s="308"/>
      <c r="FJF47" s="308"/>
      <c r="FJG47" s="308"/>
      <c r="FJH47" s="308"/>
      <c r="FJI47" s="308"/>
      <c r="FJJ47" s="308"/>
      <c r="FJK47" s="308"/>
      <c r="FJL47" s="308"/>
      <c r="FJM47" s="308"/>
      <c r="FJN47" s="308"/>
      <c r="FJO47" s="308"/>
      <c r="FJP47" s="308"/>
      <c r="FJQ47" s="308"/>
      <c r="FJR47" s="308"/>
      <c r="FJS47" s="308"/>
      <c r="FJT47" s="308"/>
      <c r="FJU47" s="308"/>
      <c r="FJV47" s="308"/>
      <c r="FJW47" s="308"/>
      <c r="FJX47" s="308"/>
      <c r="FJY47" s="308"/>
      <c r="FJZ47" s="308"/>
      <c r="FKA47" s="308"/>
      <c r="FKB47" s="308"/>
      <c r="FKC47" s="308"/>
      <c r="FKD47" s="308"/>
      <c r="FKE47" s="308"/>
      <c r="FKF47" s="308"/>
      <c r="FKG47" s="308"/>
      <c r="FKH47" s="308"/>
      <c r="FKI47" s="308"/>
      <c r="FKJ47" s="308"/>
      <c r="FKK47" s="308"/>
      <c r="FKL47" s="308"/>
      <c r="FKM47" s="308"/>
      <c r="FKN47" s="308"/>
      <c r="FKO47" s="308"/>
      <c r="FKP47" s="308"/>
      <c r="FKQ47" s="308"/>
      <c r="FKR47" s="308"/>
      <c r="FKS47" s="308"/>
      <c r="FKT47" s="308"/>
      <c r="FKU47" s="308"/>
      <c r="FKV47" s="308"/>
      <c r="FKW47" s="308"/>
      <c r="FKX47" s="308"/>
      <c r="FKY47" s="308"/>
      <c r="FKZ47" s="308"/>
      <c r="FLA47" s="308"/>
      <c r="FLB47" s="308"/>
      <c r="FLC47" s="308"/>
      <c r="FLD47" s="308"/>
      <c r="FLE47" s="308"/>
      <c r="FLF47" s="308"/>
      <c r="FLG47" s="308"/>
      <c r="FLH47" s="308"/>
      <c r="FLI47" s="308"/>
      <c r="FLJ47" s="308"/>
      <c r="FLK47" s="308"/>
      <c r="FLL47" s="308"/>
      <c r="FLM47" s="308"/>
      <c r="FLN47" s="308"/>
      <c r="FLO47" s="308"/>
      <c r="FLP47" s="308"/>
      <c r="FLQ47" s="308"/>
      <c r="FLR47" s="308"/>
      <c r="FLS47" s="308"/>
      <c r="FLT47" s="308"/>
      <c r="FLU47" s="308"/>
      <c r="FLV47" s="308"/>
      <c r="FLW47" s="308"/>
      <c r="FLX47" s="308"/>
      <c r="FLY47" s="308"/>
      <c r="FLZ47" s="308"/>
      <c r="FMA47" s="308"/>
      <c r="FMB47" s="308"/>
      <c r="FMC47" s="308"/>
      <c r="FMD47" s="308"/>
      <c r="FME47" s="308"/>
      <c r="FMF47" s="308"/>
      <c r="FMG47" s="308"/>
      <c r="FMH47" s="308"/>
      <c r="FMI47" s="308"/>
      <c r="FMJ47" s="308"/>
      <c r="FMK47" s="308"/>
      <c r="FML47" s="308"/>
      <c r="FMM47" s="308"/>
      <c r="FMN47" s="308"/>
      <c r="FMO47" s="308"/>
      <c r="FMP47" s="308"/>
      <c r="FMQ47" s="308"/>
      <c r="FMR47" s="308"/>
      <c r="FMS47" s="308"/>
      <c r="FMT47" s="308"/>
      <c r="FMU47" s="308"/>
      <c r="FMV47" s="308"/>
      <c r="FMW47" s="308"/>
      <c r="FMX47" s="308"/>
      <c r="FMY47" s="308"/>
      <c r="FMZ47" s="308"/>
      <c r="FNA47" s="308"/>
      <c r="FNB47" s="308"/>
      <c r="FNC47" s="308"/>
      <c r="FND47" s="308"/>
      <c r="FNE47" s="308"/>
      <c r="FNF47" s="308"/>
      <c r="FNG47" s="308"/>
      <c r="FNH47" s="308"/>
      <c r="FNI47" s="308"/>
      <c r="FNJ47" s="308"/>
      <c r="FNK47" s="308"/>
      <c r="FNL47" s="308"/>
      <c r="FNM47" s="308"/>
      <c r="FNN47" s="308"/>
      <c r="FNO47" s="308"/>
      <c r="FNP47" s="308"/>
      <c r="FNQ47" s="308"/>
      <c r="FNR47" s="308"/>
      <c r="FNS47" s="308"/>
      <c r="FNT47" s="308"/>
      <c r="FNU47" s="308"/>
      <c r="FNV47" s="308"/>
      <c r="FNW47" s="308"/>
      <c r="FNX47" s="308"/>
      <c r="FNY47" s="308"/>
      <c r="FNZ47" s="308"/>
      <c r="FOA47" s="308"/>
      <c r="FOB47" s="308"/>
      <c r="FOC47" s="308"/>
      <c r="FOD47" s="308"/>
      <c r="FOE47" s="308"/>
      <c r="FOF47" s="308"/>
      <c r="FOG47" s="308"/>
      <c r="FOH47" s="308"/>
      <c r="FOI47" s="308"/>
      <c r="FOJ47" s="308"/>
      <c r="FOK47" s="308"/>
      <c r="FOL47" s="308"/>
      <c r="FOM47" s="308"/>
      <c r="FON47" s="308"/>
      <c r="FOO47" s="308"/>
      <c r="FOP47" s="308"/>
      <c r="FOQ47" s="308"/>
      <c r="FOR47" s="308"/>
      <c r="FOS47" s="308"/>
      <c r="FOT47" s="308"/>
      <c r="FOU47" s="308"/>
      <c r="FOV47" s="308"/>
      <c r="FOW47" s="308"/>
      <c r="FOX47" s="308"/>
      <c r="FOY47" s="308"/>
      <c r="FOZ47" s="308"/>
      <c r="FPA47" s="308"/>
      <c r="FPB47" s="308"/>
      <c r="FPC47" s="308"/>
      <c r="FPD47" s="308"/>
      <c r="FPE47" s="308"/>
      <c r="FPF47" s="308"/>
      <c r="FPG47" s="308"/>
      <c r="FPH47" s="308"/>
      <c r="FPI47" s="308"/>
      <c r="FPJ47" s="308"/>
      <c r="FPK47" s="308"/>
      <c r="FPL47" s="308"/>
      <c r="FPM47" s="308"/>
      <c r="FPN47" s="308"/>
      <c r="FPO47" s="308"/>
      <c r="FPP47" s="308"/>
      <c r="FPQ47" s="308"/>
      <c r="FPR47" s="308"/>
      <c r="FPS47" s="308"/>
      <c r="FPT47" s="308"/>
      <c r="FPU47" s="308"/>
      <c r="FPV47" s="308"/>
      <c r="FPW47" s="308"/>
      <c r="FPX47" s="308"/>
      <c r="FPY47" s="308"/>
      <c r="FPZ47" s="308"/>
      <c r="FQA47" s="308"/>
      <c r="FQB47" s="308"/>
      <c r="FQC47" s="308"/>
      <c r="FQD47" s="308"/>
      <c r="FQE47" s="308"/>
      <c r="FQF47" s="308"/>
      <c r="FQG47" s="308"/>
      <c r="FQH47" s="308"/>
      <c r="FQI47" s="308"/>
      <c r="FQJ47" s="308"/>
      <c r="FQK47" s="308"/>
      <c r="FQL47" s="308"/>
      <c r="FQM47" s="308"/>
      <c r="FQN47" s="308"/>
      <c r="FQO47" s="308"/>
      <c r="FQP47" s="308"/>
      <c r="FQQ47" s="308"/>
      <c r="FQR47" s="308"/>
      <c r="FQS47" s="308"/>
      <c r="FQT47" s="308"/>
      <c r="FQU47" s="308"/>
      <c r="FQV47" s="308"/>
      <c r="FQW47" s="308"/>
      <c r="FQX47" s="308"/>
      <c r="FQY47" s="308"/>
      <c r="FQZ47" s="308"/>
      <c r="FRA47" s="308"/>
      <c r="FRB47" s="308"/>
      <c r="FRC47" s="308"/>
      <c r="FRD47" s="308"/>
      <c r="FRE47" s="308"/>
      <c r="FRF47" s="308"/>
      <c r="FRG47" s="308"/>
      <c r="FRH47" s="308"/>
      <c r="FRI47" s="308"/>
      <c r="FRJ47" s="308"/>
      <c r="FRK47" s="308"/>
      <c r="FRL47" s="308"/>
      <c r="FRM47" s="308"/>
      <c r="FRN47" s="308"/>
      <c r="FRO47" s="308"/>
      <c r="FRP47" s="308"/>
      <c r="FRQ47" s="308"/>
      <c r="FRR47" s="308"/>
      <c r="FRS47" s="308"/>
      <c r="FRT47" s="308"/>
      <c r="FRU47" s="308"/>
      <c r="FRV47" s="308"/>
      <c r="FRW47" s="308"/>
      <c r="FRX47" s="308"/>
      <c r="FRY47" s="308"/>
      <c r="FRZ47" s="308"/>
      <c r="FSA47" s="308"/>
      <c r="FSB47" s="308"/>
      <c r="FSC47" s="308"/>
      <c r="FSD47" s="308"/>
      <c r="FSE47" s="308"/>
      <c r="FSF47" s="308"/>
      <c r="FSG47" s="308"/>
      <c r="FSH47" s="308"/>
      <c r="FSI47" s="308"/>
      <c r="FSJ47" s="308"/>
      <c r="FSK47" s="308"/>
      <c r="FSL47" s="308"/>
      <c r="FSM47" s="308"/>
      <c r="FSN47" s="308"/>
      <c r="FSO47" s="308"/>
      <c r="FSP47" s="308"/>
      <c r="FSQ47" s="308"/>
      <c r="FSR47" s="308"/>
      <c r="FSS47" s="308"/>
      <c r="FST47" s="308"/>
      <c r="FSU47" s="308"/>
      <c r="FSV47" s="308"/>
      <c r="FSW47" s="308"/>
      <c r="FSX47" s="308"/>
      <c r="FSY47" s="308"/>
      <c r="FSZ47" s="308"/>
      <c r="FTA47" s="308"/>
      <c r="FTB47" s="308"/>
      <c r="FTC47" s="308"/>
      <c r="FTD47" s="308"/>
      <c r="FTE47" s="308"/>
      <c r="FTF47" s="308"/>
      <c r="FTG47" s="308"/>
      <c r="FTH47" s="308"/>
      <c r="FTI47" s="308"/>
      <c r="FTJ47" s="308"/>
      <c r="FTK47" s="308"/>
      <c r="FTL47" s="308"/>
      <c r="FTM47" s="308"/>
      <c r="FTN47" s="308"/>
      <c r="FTO47" s="308"/>
      <c r="FTP47" s="308"/>
      <c r="FTQ47" s="308"/>
      <c r="FTR47" s="308"/>
      <c r="FTS47" s="308"/>
      <c r="FTT47" s="308"/>
      <c r="FTU47" s="308"/>
      <c r="FTV47" s="308"/>
      <c r="FTW47" s="308"/>
      <c r="FTX47" s="308"/>
      <c r="FTY47" s="308"/>
      <c r="FTZ47" s="308"/>
      <c r="FUA47" s="308"/>
      <c r="FUB47" s="308"/>
      <c r="FUC47" s="308"/>
      <c r="FUD47" s="308"/>
      <c r="FUE47" s="308"/>
      <c r="FUF47" s="308"/>
      <c r="FUG47" s="308"/>
      <c r="FUH47" s="308"/>
      <c r="FUI47" s="308"/>
      <c r="FUJ47" s="308"/>
      <c r="FUK47" s="308"/>
      <c r="FUL47" s="308"/>
      <c r="FUM47" s="308"/>
      <c r="FUN47" s="308"/>
      <c r="FUO47" s="308"/>
      <c r="FUP47" s="308"/>
      <c r="FUQ47" s="308"/>
      <c r="FUR47" s="308"/>
      <c r="FUS47" s="308"/>
      <c r="FUT47" s="308"/>
      <c r="FUU47" s="308"/>
      <c r="FUV47" s="308"/>
      <c r="FUW47" s="308"/>
      <c r="FUX47" s="308"/>
      <c r="FUY47" s="308"/>
      <c r="FUZ47" s="308"/>
      <c r="FVA47" s="308"/>
      <c r="FVB47" s="308"/>
      <c r="FVC47" s="308"/>
      <c r="FVD47" s="308"/>
      <c r="FVE47" s="308"/>
      <c r="FVF47" s="308"/>
      <c r="FVG47" s="308"/>
      <c r="FVH47" s="308"/>
      <c r="FVI47" s="308"/>
      <c r="FVJ47" s="308"/>
      <c r="FVK47" s="308"/>
      <c r="FVL47" s="308"/>
      <c r="FVM47" s="308"/>
      <c r="FVN47" s="308"/>
      <c r="FVO47" s="308"/>
      <c r="FVP47" s="308"/>
      <c r="FVQ47" s="308"/>
      <c r="FVR47" s="308"/>
      <c r="FVS47" s="308"/>
      <c r="FVT47" s="308"/>
      <c r="FVU47" s="308"/>
      <c r="FVV47" s="308"/>
      <c r="FVW47" s="308"/>
      <c r="FVX47" s="308"/>
      <c r="FVY47" s="308"/>
      <c r="FVZ47" s="308"/>
      <c r="FWA47" s="308"/>
      <c r="FWB47" s="308"/>
      <c r="FWC47" s="308"/>
      <c r="FWD47" s="308"/>
      <c r="FWE47" s="308"/>
      <c r="FWF47" s="308"/>
      <c r="FWG47" s="308"/>
      <c r="FWH47" s="308"/>
      <c r="FWI47" s="308"/>
      <c r="FWJ47" s="308"/>
      <c r="FWK47" s="308"/>
      <c r="FWL47" s="308"/>
      <c r="FWM47" s="308"/>
      <c r="FWN47" s="308"/>
      <c r="FWO47" s="308"/>
      <c r="FWP47" s="308"/>
      <c r="FWQ47" s="308"/>
      <c r="FWR47" s="308"/>
      <c r="FWS47" s="308"/>
      <c r="FWT47" s="308"/>
      <c r="FWU47" s="308"/>
      <c r="FWV47" s="308"/>
      <c r="FWW47" s="308"/>
      <c r="FWX47" s="308"/>
      <c r="FWY47" s="308"/>
      <c r="FWZ47" s="308"/>
      <c r="FXA47" s="308"/>
      <c r="FXB47" s="308"/>
      <c r="FXC47" s="308"/>
      <c r="FXD47" s="308"/>
      <c r="FXE47" s="308"/>
      <c r="FXF47" s="308"/>
      <c r="FXG47" s="308"/>
      <c r="FXH47" s="308"/>
      <c r="FXI47" s="308"/>
      <c r="FXJ47" s="308"/>
      <c r="FXK47" s="308"/>
      <c r="FXL47" s="308"/>
      <c r="FXM47" s="308"/>
      <c r="FXN47" s="308"/>
      <c r="FXO47" s="308"/>
      <c r="FXP47" s="308"/>
      <c r="FXQ47" s="308"/>
      <c r="FXR47" s="308"/>
      <c r="FXS47" s="308"/>
      <c r="FXT47" s="308"/>
      <c r="FXU47" s="308"/>
      <c r="FXV47" s="308"/>
      <c r="FXW47" s="308"/>
      <c r="FXX47" s="308"/>
      <c r="FXY47" s="308"/>
      <c r="FXZ47" s="308"/>
      <c r="FYA47" s="308"/>
      <c r="FYB47" s="308"/>
      <c r="FYC47" s="308"/>
      <c r="FYD47" s="308"/>
      <c r="FYE47" s="308"/>
      <c r="FYF47" s="308"/>
      <c r="FYG47" s="308"/>
      <c r="FYH47" s="308"/>
      <c r="FYI47" s="308"/>
      <c r="FYJ47" s="308"/>
      <c r="FYK47" s="308"/>
      <c r="FYL47" s="308"/>
      <c r="FYM47" s="308"/>
      <c r="FYN47" s="308"/>
      <c r="FYO47" s="308"/>
      <c r="FYP47" s="308"/>
      <c r="FYQ47" s="308"/>
      <c r="FYR47" s="308"/>
      <c r="FYS47" s="308"/>
      <c r="FYT47" s="308"/>
      <c r="FYU47" s="308"/>
      <c r="FYV47" s="308"/>
      <c r="FYW47" s="308"/>
      <c r="FYX47" s="308"/>
      <c r="FYY47" s="308"/>
      <c r="FYZ47" s="308"/>
      <c r="FZA47" s="308"/>
      <c r="FZB47" s="308"/>
      <c r="FZC47" s="308"/>
      <c r="FZD47" s="308"/>
      <c r="FZE47" s="308"/>
      <c r="FZF47" s="308"/>
      <c r="FZG47" s="308"/>
      <c r="FZH47" s="308"/>
      <c r="FZI47" s="308"/>
      <c r="FZJ47" s="308"/>
      <c r="FZK47" s="308"/>
      <c r="FZL47" s="308"/>
      <c r="FZM47" s="308"/>
      <c r="FZN47" s="308"/>
      <c r="FZO47" s="308"/>
      <c r="FZP47" s="308"/>
      <c r="FZQ47" s="308"/>
      <c r="FZR47" s="308"/>
      <c r="FZS47" s="308"/>
      <c r="FZT47" s="308"/>
      <c r="FZU47" s="308"/>
      <c r="FZV47" s="308"/>
      <c r="FZW47" s="308"/>
      <c r="FZX47" s="308"/>
      <c r="FZY47" s="308"/>
      <c r="FZZ47" s="308"/>
      <c r="GAA47" s="308"/>
      <c r="GAB47" s="308"/>
      <c r="GAC47" s="308"/>
      <c r="GAD47" s="308"/>
      <c r="GAE47" s="308"/>
      <c r="GAF47" s="308"/>
      <c r="GAG47" s="308"/>
      <c r="GAH47" s="308"/>
      <c r="GAI47" s="308"/>
      <c r="GAJ47" s="308"/>
      <c r="GAK47" s="308"/>
      <c r="GAL47" s="308"/>
      <c r="GAM47" s="308"/>
      <c r="GAN47" s="308"/>
      <c r="GAO47" s="308"/>
      <c r="GAP47" s="308"/>
      <c r="GAQ47" s="308"/>
      <c r="GAR47" s="308"/>
      <c r="GAS47" s="308"/>
      <c r="GAT47" s="308"/>
      <c r="GAU47" s="308"/>
      <c r="GAV47" s="308"/>
      <c r="GAW47" s="308"/>
      <c r="GAX47" s="308"/>
      <c r="GAY47" s="308"/>
      <c r="GAZ47" s="308"/>
      <c r="GBA47" s="308"/>
      <c r="GBB47" s="308"/>
      <c r="GBC47" s="308"/>
      <c r="GBD47" s="308"/>
      <c r="GBE47" s="308"/>
      <c r="GBF47" s="308"/>
      <c r="GBG47" s="308"/>
      <c r="GBH47" s="308"/>
      <c r="GBI47" s="308"/>
      <c r="GBJ47" s="308"/>
      <c r="GBK47" s="308"/>
      <c r="GBL47" s="308"/>
      <c r="GBM47" s="308"/>
      <c r="GBN47" s="308"/>
      <c r="GBO47" s="308"/>
      <c r="GBP47" s="308"/>
      <c r="GBQ47" s="308"/>
      <c r="GBR47" s="308"/>
      <c r="GBS47" s="308"/>
      <c r="GBT47" s="308"/>
      <c r="GBU47" s="308"/>
      <c r="GBV47" s="308"/>
      <c r="GBW47" s="308"/>
      <c r="GBX47" s="308"/>
      <c r="GBY47" s="308"/>
      <c r="GBZ47" s="308"/>
      <c r="GCA47" s="308"/>
      <c r="GCB47" s="308"/>
      <c r="GCC47" s="308"/>
      <c r="GCD47" s="308"/>
      <c r="GCE47" s="308"/>
      <c r="GCF47" s="308"/>
      <c r="GCG47" s="308"/>
      <c r="GCH47" s="308"/>
      <c r="GCI47" s="308"/>
      <c r="GCJ47" s="308"/>
      <c r="GCK47" s="308"/>
      <c r="GCL47" s="308"/>
      <c r="GCM47" s="308"/>
      <c r="GCN47" s="308"/>
      <c r="GCO47" s="308"/>
      <c r="GCP47" s="308"/>
      <c r="GCQ47" s="308"/>
      <c r="GCR47" s="308"/>
      <c r="GCS47" s="308"/>
      <c r="GCT47" s="308"/>
      <c r="GCU47" s="308"/>
      <c r="GCV47" s="308"/>
      <c r="GCW47" s="308"/>
      <c r="GCX47" s="308"/>
      <c r="GCY47" s="308"/>
      <c r="GCZ47" s="308"/>
      <c r="GDA47" s="308"/>
      <c r="GDB47" s="308"/>
      <c r="GDC47" s="308"/>
      <c r="GDD47" s="308"/>
      <c r="GDE47" s="308"/>
      <c r="GDF47" s="308"/>
      <c r="GDG47" s="308"/>
      <c r="GDH47" s="308"/>
      <c r="GDI47" s="308"/>
      <c r="GDJ47" s="308"/>
      <c r="GDK47" s="308"/>
      <c r="GDL47" s="308"/>
      <c r="GDM47" s="308"/>
      <c r="GDN47" s="308"/>
      <c r="GDO47" s="308"/>
      <c r="GDP47" s="308"/>
      <c r="GDQ47" s="308"/>
      <c r="GDR47" s="308"/>
      <c r="GDS47" s="308"/>
      <c r="GDT47" s="308"/>
      <c r="GDU47" s="308"/>
      <c r="GDV47" s="308"/>
      <c r="GDW47" s="308"/>
      <c r="GDX47" s="308"/>
      <c r="GDY47" s="308"/>
      <c r="GDZ47" s="308"/>
      <c r="GEA47" s="308"/>
      <c r="GEB47" s="308"/>
      <c r="GEC47" s="308"/>
      <c r="GED47" s="308"/>
      <c r="GEE47" s="308"/>
      <c r="GEF47" s="308"/>
      <c r="GEG47" s="308"/>
      <c r="GEH47" s="308"/>
      <c r="GEI47" s="308"/>
      <c r="GEJ47" s="308"/>
      <c r="GEK47" s="308"/>
      <c r="GEL47" s="308"/>
      <c r="GEM47" s="308"/>
      <c r="GEN47" s="308"/>
      <c r="GEO47" s="308"/>
      <c r="GEP47" s="308"/>
      <c r="GEQ47" s="308"/>
      <c r="GER47" s="308"/>
      <c r="GES47" s="308"/>
      <c r="GET47" s="308"/>
      <c r="GEU47" s="308"/>
      <c r="GEV47" s="308"/>
      <c r="GEW47" s="308"/>
      <c r="GEX47" s="308"/>
      <c r="GEY47" s="308"/>
      <c r="GEZ47" s="308"/>
      <c r="GFA47" s="308"/>
      <c r="GFB47" s="308"/>
      <c r="GFC47" s="308"/>
      <c r="GFD47" s="308"/>
      <c r="GFE47" s="308"/>
      <c r="GFF47" s="308"/>
      <c r="GFG47" s="308"/>
      <c r="GFH47" s="308"/>
      <c r="GFI47" s="308"/>
      <c r="GFJ47" s="308"/>
      <c r="GFK47" s="308"/>
      <c r="GFL47" s="308"/>
      <c r="GFM47" s="308"/>
      <c r="GFN47" s="308"/>
      <c r="GFO47" s="308"/>
      <c r="GFP47" s="308"/>
      <c r="GFQ47" s="308"/>
      <c r="GFR47" s="308"/>
      <c r="GFS47" s="308"/>
      <c r="GFT47" s="308"/>
      <c r="GFU47" s="308"/>
      <c r="GFV47" s="308"/>
      <c r="GFW47" s="308"/>
      <c r="GFX47" s="308"/>
      <c r="GFY47" s="308"/>
      <c r="GFZ47" s="308"/>
      <c r="GGA47" s="308"/>
      <c r="GGB47" s="308"/>
      <c r="GGC47" s="308"/>
      <c r="GGD47" s="308"/>
      <c r="GGE47" s="308"/>
      <c r="GGF47" s="308"/>
      <c r="GGG47" s="308"/>
      <c r="GGH47" s="308"/>
      <c r="GGI47" s="308"/>
      <c r="GGJ47" s="308"/>
      <c r="GGK47" s="308"/>
      <c r="GGL47" s="308"/>
      <c r="GGM47" s="308"/>
      <c r="GGN47" s="308"/>
      <c r="GGO47" s="308"/>
      <c r="GGP47" s="308"/>
      <c r="GGQ47" s="308"/>
      <c r="GGR47" s="308"/>
      <c r="GGS47" s="308"/>
      <c r="GGT47" s="308"/>
      <c r="GGU47" s="308"/>
      <c r="GGV47" s="308"/>
      <c r="GGW47" s="308"/>
      <c r="GGX47" s="308"/>
      <c r="GGY47" s="308"/>
      <c r="GGZ47" s="308"/>
      <c r="GHA47" s="308"/>
      <c r="GHB47" s="308"/>
      <c r="GHC47" s="308"/>
      <c r="GHD47" s="308"/>
      <c r="GHE47" s="308"/>
      <c r="GHF47" s="308"/>
      <c r="GHG47" s="308"/>
      <c r="GHH47" s="308"/>
      <c r="GHI47" s="308"/>
      <c r="GHJ47" s="308"/>
      <c r="GHK47" s="308"/>
      <c r="GHL47" s="308"/>
      <c r="GHM47" s="308"/>
      <c r="GHN47" s="308"/>
      <c r="GHO47" s="308"/>
      <c r="GHP47" s="308"/>
      <c r="GHQ47" s="308"/>
      <c r="GHR47" s="308"/>
      <c r="GHS47" s="308"/>
      <c r="GHT47" s="308"/>
      <c r="GHU47" s="308"/>
      <c r="GHV47" s="308"/>
      <c r="GHW47" s="308"/>
      <c r="GHX47" s="308"/>
      <c r="GHY47" s="308"/>
      <c r="GHZ47" s="308"/>
      <c r="GIA47" s="308"/>
      <c r="GIB47" s="308"/>
      <c r="GIC47" s="308"/>
      <c r="GID47" s="308"/>
      <c r="GIE47" s="308"/>
      <c r="GIF47" s="308"/>
      <c r="GIG47" s="308"/>
      <c r="GIH47" s="308"/>
      <c r="GII47" s="308"/>
      <c r="GIJ47" s="308"/>
      <c r="GIK47" s="308"/>
      <c r="GIL47" s="308"/>
      <c r="GIM47" s="308"/>
      <c r="GIN47" s="308"/>
      <c r="GIO47" s="308"/>
      <c r="GIP47" s="308"/>
      <c r="GIQ47" s="308"/>
      <c r="GIR47" s="308"/>
      <c r="GIS47" s="308"/>
      <c r="GIT47" s="308"/>
      <c r="GIU47" s="308"/>
      <c r="GIV47" s="308"/>
      <c r="GIW47" s="308"/>
      <c r="GIX47" s="308"/>
      <c r="GIY47" s="308"/>
      <c r="GIZ47" s="308"/>
      <c r="GJA47" s="308"/>
      <c r="GJB47" s="308"/>
      <c r="GJC47" s="308"/>
      <c r="GJD47" s="308"/>
      <c r="GJE47" s="308"/>
      <c r="GJF47" s="308"/>
      <c r="GJG47" s="308"/>
      <c r="GJH47" s="308"/>
      <c r="GJI47" s="308"/>
      <c r="GJJ47" s="308"/>
      <c r="GJK47" s="308"/>
      <c r="GJL47" s="308"/>
      <c r="GJM47" s="308"/>
      <c r="GJN47" s="308"/>
      <c r="GJO47" s="308"/>
      <c r="GJP47" s="308"/>
      <c r="GJQ47" s="308"/>
      <c r="GJR47" s="308"/>
      <c r="GJS47" s="308"/>
      <c r="GJT47" s="308"/>
      <c r="GJU47" s="308"/>
      <c r="GJV47" s="308"/>
      <c r="GJW47" s="308"/>
      <c r="GJX47" s="308"/>
      <c r="GJY47" s="308"/>
      <c r="GJZ47" s="308"/>
      <c r="GKA47" s="308"/>
      <c r="GKB47" s="308"/>
      <c r="GKC47" s="308"/>
      <c r="GKD47" s="308"/>
      <c r="GKE47" s="308"/>
      <c r="GKF47" s="308"/>
      <c r="GKG47" s="308"/>
      <c r="GKH47" s="308"/>
      <c r="GKI47" s="308"/>
      <c r="GKJ47" s="308"/>
      <c r="GKK47" s="308"/>
      <c r="GKL47" s="308"/>
      <c r="GKM47" s="308"/>
      <c r="GKN47" s="308"/>
      <c r="GKO47" s="308"/>
      <c r="GKP47" s="308"/>
      <c r="GKQ47" s="308"/>
      <c r="GKR47" s="308"/>
      <c r="GKS47" s="308"/>
      <c r="GKT47" s="308"/>
      <c r="GKU47" s="308"/>
      <c r="GKV47" s="308"/>
      <c r="GKW47" s="308"/>
      <c r="GKX47" s="308"/>
      <c r="GKY47" s="308"/>
      <c r="GKZ47" s="308"/>
      <c r="GLA47" s="308"/>
      <c r="GLB47" s="308"/>
      <c r="GLC47" s="308"/>
      <c r="GLD47" s="308"/>
      <c r="GLE47" s="308"/>
      <c r="GLF47" s="308"/>
      <c r="GLG47" s="308"/>
      <c r="GLH47" s="308"/>
      <c r="GLI47" s="308"/>
      <c r="GLJ47" s="308"/>
      <c r="GLK47" s="308"/>
      <c r="GLL47" s="308"/>
      <c r="GLM47" s="308"/>
      <c r="GLN47" s="308"/>
      <c r="GLO47" s="308"/>
      <c r="GLP47" s="308"/>
      <c r="GLQ47" s="308"/>
      <c r="GLR47" s="308"/>
      <c r="GLS47" s="308"/>
      <c r="GLT47" s="308"/>
      <c r="GLU47" s="308"/>
      <c r="GLV47" s="308"/>
      <c r="GLW47" s="308"/>
      <c r="GLX47" s="308"/>
      <c r="GLY47" s="308"/>
      <c r="GLZ47" s="308"/>
      <c r="GMA47" s="308"/>
      <c r="GMB47" s="308"/>
      <c r="GMC47" s="308"/>
      <c r="GMD47" s="308"/>
      <c r="GME47" s="308"/>
      <c r="GMF47" s="308"/>
      <c r="GMG47" s="308"/>
      <c r="GMH47" s="308"/>
      <c r="GMI47" s="308"/>
      <c r="GMJ47" s="308"/>
      <c r="GMK47" s="308"/>
      <c r="GML47" s="308"/>
      <c r="GMM47" s="308"/>
      <c r="GMN47" s="308"/>
      <c r="GMO47" s="308"/>
      <c r="GMP47" s="308"/>
      <c r="GMQ47" s="308"/>
      <c r="GMR47" s="308"/>
      <c r="GMS47" s="308"/>
      <c r="GMT47" s="308"/>
      <c r="GMU47" s="308"/>
      <c r="GMV47" s="308"/>
      <c r="GMW47" s="308"/>
      <c r="GMX47" s="308"/>
      <c r="GMY47" s="308"/>
      <c r="GMZ47" s="308"/>
      <c r="GNA47" s="308"/>
      <c r="GNB47" s="308"/>
      <c r="GNC47" s="308"/>
      <c r="GND47" s="308"/>
      <c r="GNE47" s="308"/>
      <c r="GNF47" s="308"/>
      <c r="GNG47" s="308"/>
      <c r="GNH47" s="308"/>
      <c r="GNI47" s="308"/>
      <c r="GNJ47" s="308"/>
      <c r="GNK47" s="308"/>
      <c r="GNL47" s="308"/>
      <c r="GNM47" s="308"/>
      <c r="GNN47" s="308"/>
      <c r="GNO47" s="308"/>
      <c r="GNP47" s="308"/>
      <c r="GNQ47" s="308"/>
      <c r="GNR47" s="308"/>
      <c r="GNS47" s="308"/>
      <c r="GNT47" s="308"/>
      <c r="GNU47" s="308"/>
      <c r="GNV47" s="308"/>
      <c r="GNW47" s="308"/>
      <c r="GNX47" s="308"/>
      <c r="GNY47" s="308"/>
      <c r="GNZ47" s="308"/>
      <c r="GOA47" s="308"/>
      <c r="GOB47" s="308"/>
      <c r="GOC47" s="308"/>
      <c r="GOD47" s="308"/>
      <c r="GOE47" s="308"/>
      <c r="GOF47" s="308"/>
      <c r="GOG47" s="308"/>
      <c r="GOH47" s="308"/>
      <c r="GOI47" s="308"/>
      <c r="GOJ47" s="308"/>
      <c r="GOK47" s="308"/>
      <c r="GOL47" s="308"/>
      <c r="GOM47" s="308"/>
      <c r="GON47" s="308"/>
      <c r="GOO47" s="308"/>
      <c r="GOP47" s="308"/>
      <c r="GOQ47" s="308"/>
      <c r="GOR47" s="308"/>
      <c r="GOS47" s="308"/>
      <c r="GOT47" s="308"/>
      <c r="GOU47" s="308"/>
      <c r="GOV47" s="308"/>
      <c r="GOW47" s="308"/>
      <c r="GOX47" s="308"/>
      <c r="GOY47" s="308"/>
      <c r="GOZ47" s="308"/>
      <c r="GPA47" s="308"/>
      <c r="GPB47" s="308"/>
      <c r="GPC47" s="308"/>
      <c r="GPD47" s="308"/>
      <c r="GPE47" s="308"/>
      <c r="GPF47" s="308"/>
      <c r="GPG47" s="308"/>
      <c r="GPH47" s="308"/>
      <c r="GPI47" s="308"/>
      <c r="GPJ47" s="308"/>
      <c r="GPK47" s="308"/>
      <c r="GPL47" s="308"/>
      <c r="GPM47" s="308"/>
      <c r="GPN47" s="308"/>
      <c r="GPO47" s="308"/>
      <c r="GPP47" s="308"/>
      <c r="GPQ47" s="308"/>
      <c r="GPR47" s="308"/>
      <c r="GPS47" s="308"/>
      <c r="GPT47" s="308"/>
      <c r="GPU47" s="308"/>
      <c r="GPV47" s="308"/>
      <c r="GPW47" s="308"/>
      <c r="GPX47" s="308"/>
      <c r="GPY47" s="308"/>
      <c r="GPZ47" s="308"/>
      <c r="GQA47" s="308"/>
      <c r="GQB47" s="308"/>
      <c r="GQC47" s="308"/>
      <c r="GQD47" s="308"/>
      <c r="GQE47" s="308"/>
      <c r="GQF47" s="308"/>
      <c r="GQG47" s="308"/>
      <c r="GQH47" s="308"/>
      <c r="GQI47" s="308"/>
      <c r="GQJ47" s="308"/>
      <c r="GQK47" s="308"/>
      <c r="GQL47" s="308"/>
      <c r="GQM47" s="308"/>
      <c r="GQN47" s="308"/>
      <c r="GQO47" s="308"/>
      <c r="GQP47" s="308"/>
      <c r="GQQ47" s="308"/>
      <c r="GQR47" s="308"/>
      <c r="GQS47" s="308"/>
      <c r="GQT47" s="308"/>
      <c r="GQU47" s="308"/>
      <c r="GQV47" s="308"/>
      <c r="GQW47" s="308"/>
      <c r="GQX47" s="308"/>
      <c r="GQY47" s="308"/>
      <c r="GQZ47" s="308"/>
      <c r="GRA47" s="308"/>
      <c r="GRB47" s="308"/>
      <c r="GRC47" s="308"/>
      <c r="GRD47" s="308"/>
      <c r="GRE47" s="308"/>
      <c r="GRF47" s="308"/>
      <c r="GRG47" s="308"/>
      <c r="GRH47" s="308"/>
      <c r="GRI47" s="308"/>
      <c r="GRJ47" s="308"/>
      <c r="GRK47" s="308"/>
      <c r="GRL47" s="308"/>
      <c r="GRM47" s="308"/>
      <c r="GRN47" s="308"/>
      <c r="GRO47" s="308"/>
      <c r="GRP47" s="308"/>
      <c r="GRQ47" s="308"/>
      <c r="GRR47" s="308"/>
      <c r="GRS47" s="308"/>
      <c r="GRT47" s="308"/>
      <c r="GRU47" s="308"/>
      <c r="GRV47" s="308"/>
      <c r="GRW47" s="308"/>
      <c r="GRX47" s="308"/>
      <c r="GRY47" s="308"/>
      <c r="GRZ47" s="308"/>
      <c r="GSA47" s="308"/>
      <c r="GSB47" s="308"/>
      <c r="GSC47" s="308"/>
      <c r="GSD47" s="308"/>
      <c r="GSE47" s="308"/>
      <c r="GSF47" s="308"/>
      <c r="GSG47" s="308"/>
      <c r="GSH47" s="308"/>
      <c r="GSI47" s="308"/>
      <c r="GSJ47" s="308"/>
      <c r="GSK47" s="308"/>
      <c r="GSL47" s="308"/>
      <c r="GSM47" s="308"/>
      <c r="GSN47" s="308"/>
      <c r="GSO47" s="308"/>
      <c r="GSP47" s="308"/>
      <c r="GSQ47" s="308"/>
      <c r="GSR47" s="308"/>
      <c r="GSS47" s="308"/>
      <c r="GST47" s="308"/>
      <c r="GSU47" s="308"/>
      <c r="GSV47" s="308"/>
      <c r="GSW47" s="308"/>
      <c r="GSX47" s="308"/>
      <c r="GSY47" s="308"/>
      <c r="GSZ47" s="308"/>
      <c r="GTA47" s="308"/>
      <c r="GTB47" s="308"/>
      <c r="GTC47" s="308"/>
      <c r="GTD47" s="308"/>
      <c r="GTE47" s="308"/>
      <c r="GTF47" s="308"/>
      <c r="GTG47" s="308"/>
      <c r="GTH47" s="308"/>
      <c r="GTI47" s="308"/>
      <c r="GTJ47" s="308"/>
      <c r="GTK47" s="308"/>
      <c r="GTL47" s="308"/>
      <c r="GTM47" s="308"/>
      <c r="GTN47" s="308"/>
      <c r="GTO47" s="308"/>
      <c r="GTP47" s="308"/>
      <c r="GTQ47" s="308"/>
      <c r="GTR47" s="308"/>
      <c r="GTS47" s="308"/>
      <c r="GTT47" s="308"/>
      <c r="GTU47" s="308"/>
      <c r="GTV47" s="308"/>
      <c r="GTW47" s="308"/>
      <c r="GTX47" s="308"/>
      <c r="GTY47" s="308"/>
      <c r="GTZ47" s="308"/>
      <c r="GUA47" s="308"/>
      <c r="GUB47" s="308"/>
      <c r="GUC47" s="308"/>
      <c r="GUD47" s="308"/>
      <c r="GUE47" s="308"/>
      <c r="GUF47" s="308"/>
      <c r="GUG47" s="308"/>
      <c r="GUH47" s="308"/>
      <c r="GUI47" s="308"/>
      <c r="GUJ47" s="308"/>
      <c r="GUK47" s="308"/>
      <c r="GUL47" s="308"/>
      <c r="GUM47" s="308"/>
      <c r="GUN47" s="308"/>
      <c r="GUO47" s="308"/>
      <c r="GUP47" s="308"/>
      <c r="GUQ47" s="308"/>
      <c r="GUR47" s="308"/>
      <c r="GUS47" s="308"/>
      <c r="GUT47" s="308"/>
      <c r="GUU47" s="308"/>
      <c r="GUV47" s="308"/>
      <c r="GUW47" s="308"/>
      <c r="GUX47" s="308"/>
      <c r="GUY47" s="308"/>
      <c r="GUZ47" s="308"/>
      <c r="GVA47" s="308"/>
      <c r="GVB47" s="308"/>
      <c r="GVC47" s="308"/>
      <c r="GVD47" s="308"/>
      <c r="GVE47" s="308"/>
      <c r="GVF47" s="308"/>
      <c r="GVG47" s="308"/>
      <c r="GVH47" s="308"/>
      <c r="GVI47" s="308"/>
      <c r="GVJ47" s="308"/>
      <c r="GVK47" s="308"/>
      <c r="GVL47" s="308"/>
      <c r="GVM47" s="308"/>
      <c r="GVN47" s="308"/>
      <c r="GVO47" s="308"/>
      <c r="GVP47" s="308"/>
      <c r="GVQ47" s="308"/>
      <c r="GVR47" s="308"/>
      <c r="GVS47" s="308"/>
      <c r="GVT47" s="308"/>
      <c r="GVU47" s="308"/>
      <c r="GVV47" s="308"/>
      <c r="GVW47" s="308"/>
      <c r="GVX47" s="308"/>
      <c r="GVY47" s="308"/>
      <c r="GVZ47" s="308"/>
      <c r="GWA47" s="308"/>
      <c r="GWB47" s="308"/>
      <c r="GWC47" s="308"/>
      <c r="GWD47" s="308"/>
      <c r="GWE47" s="308"/>
      <c r="GWF47" s="308"/>
      <c r="GWG47" s="308"/>
      <c r="GWH47" s="308"/>
      <c r="GWI47" s="308"/>
      <c r="GWJ47" s="308"/>
      <c r="GWK47" s="308"/>
      <c r="GWL47" s="308"/>
      <c r="GWM47" s="308"/>
      <c r="GWN47" s="308"/>
      <c r="GWO47" s="308"/>
      <c r="GWP47" s="308"/>
      <c r="GWQ47" s="308"/>
      <c r="GWR47" s="308"/>
      <c r="GWS47" s="308"/>
      <c r="GWT47" s="308"/>
      <c r="GWU47" s="308"/>
      <c r="GWV47" s="308"/>
      <c r="GWW47" s="308"/>
      <c r="GWX47" s="308"/>
      <c r="GWY47" s="308"/>
      <c r="GWZ47" s="308"/>
      <c r="GXA47" s="308"/>
      <c r="GXB47" s="308"/>
      <c r="GXC47" s="308"/>
      <c r="GXD47" s="308"/>
      <c r="GXE47" s="308"/>
      <c r="GXF47" s="308"/>
      <c r="GXG47" s="308"/>
      <c r="GXH47" s="308"/>
      <c r="GXI47" s="308"/>
      <c r="GXJ47" s="308"/>
      <c r="GXK47" s="308"/>
      <c r="GXL47" s="308"/>
      <c r="GXM47" s="308"/>
      <c r="GXN47" s="308"/>
      <c r="GXO47" s="308"/>
      <c r="GXP47" s="308"/>
      <c r="GXQ47" s="308"/>
      <c r="GXR47" s="308"/>
      <c r="GXS47" s="308"/>
      <c r="GXT47" s="308"/>
      <c r="GXU47" s="308"/>
      <c r="GXV47" s="308"/>
      <c r="GXW47" s="308"/>
      <c r="GXX47" s="308"/>
      <c r="GXY47" s="308"/>
      <c r="GXZ47" s="308"/>
      <c r="GYA47" s="308"/>
      <c r="GYB47" s="308"/>
      <c r="GYC47" s="308"/>
      <c r="GYD47" s="308"/>
      <c r="GYE47" s="308"/>
      <c r="GYF47" s="308"/>
      <c r="GYG47" s="308"/>
      <c r="GYH47" s="308"/>
      <c r="GYI47" s="308"/>
      <c r="GYJ47" s="308"/>
      <c r="GYK47" s="308"/>
      <c r="GYL47" s="308"/>
      <c r="GYM47" s="308"/>
      <c r="GYN47" s="308"/>
      <c r="GYO47" s="308"/>
      <c r="GYP47" s="308"/>
      <c r="GYQ47" s="308"/>
      <c r="GYR47" s="308"/>
      <c r="GYS47" s="308"/>
      <c r="GYT47" s="308"/>
      <c r="GYU47" s="308"/>
      <c r="GYV47" s="308"/>
      <c r="GYW47" s="308"/>
      <c r="GYX47" s="308"/>
      <c r="GYY47" s="308"/>
      <c r="GYZ47" s="308"/>
      <c r="GZA47" s="308"/>
      <c r="GZB47" s="308"/>
      <c r="GZC47" s="308"/>
      <c r="GZD47" s="308"/>
      <c r="GZE47" s="308"/>
      <c r="GZF47" s="308"/>
      <c r="GZG47" s="308"/>
      <c r="GZH47" s="308"/>
      <c r="GZI47" s="308"/>
      <c r="GZJ47" s="308"/>
      <c r="GZK47" s="308"/>
      <c r="GZL47" s="308"/>
      <c r="GZM47" s="308"/>
      <c r="GZN47" s="308"/>
      <c r="GZO47" s="308"/>
      <c r="GZP47" s="308"/>
      <c r="GZQ47" s="308"/>
      <c r="GZR47" s="308"/>
      <c r="GZS47" s="308"/>
      <c r="GZT47" s="308"/>
      <c r="GZU47" s="308"/>
      <c r="GZV47" s="308"/>
      <c r="GZW47" s="308"/>
      <c r="GZX47" s="308"/>
      <c r="GZY47" s="308"/>
      <c r="GZZ47" s="308"/>
      <c r="HAA47" s="308"/>
      <c r="HAB47" s="308"/>
      <c r="HAC47" s="308"/>
      <c r="HAD47" s="308"/>
      <c r="HAE47" s="308"/>
      <c r="HAF47" s="308"/>
      <c r="HAG47" s="308"/>
      <c r="HAH47" s="308"/>
      <c r="HAI47" s="308"/>
      <c r="HAJ47" s="308"/>
      <c r="HAK47" s="308"/>
      <c r="HAL47" s="308"/>
      <c r="HAM47" s="308"/>
      <c r="HAN47" s="308"/>
      <c r="HAO47" s="308"/>
      <c r="HAP47" s="308"/>
      <c r="HAQ47" s="308"/>
      <c r="HAR47" s="308"/>
      <c r="HAS47" s="308"/>
      <c r="HAT47" s="308"/>
      <c r="HAU47" s="308"/>
      <c r="HAV47" s="308"/>
      <c r="HAW47" s="308"/>
      <c r="HAX47" s="308"/>
      <c r="HAY47" s="308"/>
      <c r="HAZ47" s="308"/>
      <c r="HBA47" s="308"/>
      <c r="HBB47" s="308"/>
      <c r="HBC47" s="308"/>
      <c r="HBD47" s="308"/>
      <c r="HBE47" s="308"/>
      <c r="HBF47" s="308"/>
      <c r="HBG47" s="308"/>
      <c r="HBH47" s="308"/>
      <c r="HBI47" s="308"/>
      <c r="HBJ47" s="308"/>
      <c r="HBK47" s="308"/>
      <c r="HBL47" s="308"/>
      <c r="HBM47" s="308"/>
      <c r="HBN47" s="308"/>
      <c r="HBO47" s="308"/>
      <c r="HBP47" s="308"/>
      <c r="HBQ47" s="308"/>
      <c r="HBR47" s="308"/>
      <c r="HBS47" s="308"/>
      <c r="HBT47" s="308"/>
      <c r="HBU47" s="308"/>
      <c r="HBV47" s="308"/>
      <c r="HBW47" s="308"/>
      <c r="HBX47" s="308"/>
      <c r="HBY47" s="308"/>
      <c r="HBZ47" s="308"/>
      <c r="HCA47" s="308"/>
      <c r="HCB47" s="308"/>
      <c r="HCC47" s="308"/>
      <c r="HCD47" s="308"/>
      <c r="HCE47" s="308"/>
      <c r="HCF47" s="308"/>
      <c r="HCG47" s="308"/>
      <c r="HCH47" s="308"/>
      <c r="HCI47" s="308"/>
      <c r="HCJ47" s="308"/>
      <c r="HCK47" s="308"/>
      <c r="HCL47" s="308"/>
      <c r="HCM47" s="308"/>
      <c r="HCN47" s="308"/>
      <c r="HCO47" s="308"/>
      <c r="HCP47" s="308"/>
      <c r="HCQ47" s="308"/>
      <c r="HCR47" s="308"/>
      <c r="HCS47" s="308"/>
      <c r="HCT47" s="308"/>
      <c r="HCU47" s="308"/>
      <c r="HCV47" s="308"/>
      <c r="HCW47" s="308"/>
      <c r="HCX47" s="308"/>
      <c r="HCY47" s="308"/>
      <c r="HCZ47" s="308"/>
      <c r="HDA47" s="308"/>
      <c r="HDB47" s="308"/>
      <c r="HDC47" s="308"/>
      <c r="HDD47" s="308"/>
      <c r="HDE47" s="308"/>
      <c r="HDF47" s="308"/>
      <c r="HDG47" s="308"/>
      <c r="HDH47" s="308"/>
      <c r="HDI47" s="308"/>
      <c r="HDJ47" s="308"/>
      <c r="HDK47" s="308"/>
      <c r="HDL47" s="308"/>
      <c r="HDM47" s="308"/>
      <c r="HDN47" s="308"/>
      <c r="HDO47" s="308"/>
      <c r="HDP47" s="308"/>
      <c r="HDQ47" s="308"/>
      <c r="HDR47" s="308"/>
      <c r="HDS47" s="308"/>
      <c r="HDT47" s="308"/>
      <c r="HDU47" s="308"/>
      <c r="HDV47" s="308"/>
      <c r="HDW47" s="308"/>
      <c r="HDX47" s="308"/>
      <c r="HDY47" s="308"/>
      <c r="HDZ47" s="308"/>
      <c r="HEA47" s="308"/>
      <c r="HEB47" s="308"/>
      <c r="HEC47" s="308"/>
      <c r="HED47" s="308"/>
      <c r="HEE47" s="308"/>
      <c r="HEF47" s="308"/>
      <c r="HEG47" s="308"/>
      <c r="HEH47" s="308"/>
      <c r="HEI47" s="308"/>
      <c r="HEJ47" s="308"/>
      <c r="HEK47" s="308"/>
      <c r="HEL47" s="308"/>
      <c r="HEM47" s="308"/>
      <c r="HEN47" s="308"/>
      <c r="HEO47" s="308"/>
      <c r="HEP47" s="308"/>
      <c r="HEQ47" s="308"/>
      <c r="HER47" s="308"/>
      <c r="HES47" s="308"/>
      <c r="HET47" s="308"/>
      <c r="HEU47" s="308"/>
      <c r="HEV47" s="308"/>
      <c r="HEW47" s="308"/>
      <c r="HEX47" s="308"/>
      <c r="HEY47" s="308"/>
      <c r="HEZ47" s="308"/>
      <c r="HFA47" s="308"/>
      <c r="HFB47" s="308"/>
      <c r="HFC47" s="308"/>
      <c r="HFD47" s="308"/>
      <c r="HFE47" s="308"/>
      <c r="HFF47" s="308"/>
      <c r="HFG47" s="308"/>
      <c r="HFH47" s="308"/>
      <c r="HFI47" s="308"/>
      <c r="HFJ47" s="308"/>
      <c r="HFK47" s="308"/>
      <c r="HFL47" s="308"/>
      <c r="HFM47" s="308"/>
      <c r="HFN47" s="308"/>
      <c r="HFO47" s="308"/>
      <c r="HFP47" s="308"/>
      <c r="HFQ47" s="308"/>
      <c r="HFR47" s="308"/>
      <c r="HFS47" s="308"/>
      <c r="HFT47" s="308"/>
      <c r="HFU47" s="308"/>
      <c r="HFV47" s="308"/>
      <c r="HFW47" s="308"/>
      <c r="HFX47" s="308"/>
      <c r="HFY47" s="308"/>
      <c r="HFZ47" s="308"/>
      <c r="HGA47" s="308"/>
      <c r="HGB47" s="308"/>
      <c r="HGC47" s="308"/>
      <c r="HGD47" s="308"/>
      <c r="HGE47" s="308"/>
      <c r="HGF47" s="308"/>
      <c r="HGG47" s="308"/>
      <c r="HGH47" s="308"/>
      <c r="HGI47" s="308"/>
      <c r="HGJ47" s="308"/>
      <c r="HGK47" s="308"/>
      <c r="HGL47" s="308"/>
      <c r="HGM47" s="308"/>
      <c r="HGN47" s="308"/>
      <c r="HGO47" s="308"/>
      <c r="HGP47" s="308"/>
      <c r="HGQ47" s="308"/>
      <c r="HGR47" s="308"/>
      <c r="HGS47" s="308"/>
      <c r="HGT47" s="308"/>
      <c r="HGU47" s="308"/>
      <c r="HGV47" s="308"/>
      <c r="HGW47" s="308"/>
      <c r="HGX47" s="308"/>
      <c r="HGY47" s="308"/>
      <c r="HGZ47" s="308"/>
      <c r="HHA47" s="308"/>
      <c r="HHB47" s="308"/>
      <c r="HHC47" s="308"/>
      <c r="HHD47" s="308"/>
      <c r="HHE47" s="308"/>
      <c r="HHF47" s="308"/>
      <c r="HHG47" s="308"/>
      <c r="HHH47" s="308"/>
      <c r="HHI47" s="308"/>
      <c r="HHJ47" s="308"/>
      <c r="HHK47" s="308"/>
      <c r="HHL47" s="308"/>
      <c r="HHM47" s="308"/>
      <c r="HHN47" s="308"/>
      <c r="HHO47" s="308"/>
      <c r="HHP47" s="308"/>
      <c r="HHQ47" s="308"/>
      <c r="HHR47" s="308"/>
      <c r="HHS47" s="308"/>
      <c r="HHT47" s="308"/>
      <c r="HHU47" s="308"/>
      <c r="HHV47" s="308"/>
      <c r="HHW47" s="308"/>
      <c r="HHX47" s="308"/>
      <c r="HHY47" s="308"/>
      <c r="HHZ47" s="308"/>
      <c r="HIA47" s="308"/>
      <c r="HIB47" s="308"/>
      <c r="HIC47" s="308"/>
      <c r="HID47" s="308"/>
      <c r="HIE47" s="308"/>
      <c r="HIF47" s="308"/>
      <c r="HIG47" s="308"/>
      <c r="HIH47" s="308"/>
      <c r="HII47" s="308"/>
      <c r="HIJ47" s="308"/>
      <c r="HIK47" s="308"/>
      <c r="HIL47" s="308"/>
      <c r="HIM47" s="308"/>
      <c r="HIN47" s="308"/>
      <c r="HIO47" s="308"/>
      <c r="HIP47" s="308"/>
      <c r="HIQ47" s="308"/>
      <c r="HIR47" s="308"/>
      <c r="HIS47" s="308"/>
      <c r="HIT47" s="308"/>
      <c r="HIU47" s="308"/>
      <c r="HIV47" s="308"/>
      <c r="HIW47" s="308"/>
      <c r="HIX47" s="308"/>
      <c r="HIY47" s="308"/>
      <c r="HIZ47" s="308"/>
      <c r="HJA47" s="308"/>
      <c r="HJB47" s="308"/>
      <c r="HJC47" s="308"/>
      <c r="HJD47" s="308"/>
      <c r="HJE47" s="308"/>
      <c r="HJF47" s="308"/>
      <c r="HJG47" s="308"/>
      <c r="HJH47" s="308"/>
      <c r="HJI47" s="308"/>
      <c r="HJJ47" s="308"/>
      <c r="HJK47" s="308"/>
      <c r="HJL47" s="308"/>
      <c r="HJM47" s="308"/>
      <c r="HJN47" s="308"/>
      <c r="HJO47" s="308"/>
      <c r="HJP47" s="308"/>
      <c r="HJQ47" s="308"/>
      <c r="HJR47" s="308"/>
      <c r="HJS47" s="308"/>
      <c r="HJT47" s="308"/>
      <c r="HJU47" s="308"/>
      <c r="HJV47" s="308"/>
      <c r="HJW47" s="308"/>
      <c r="HJX47" s="308"/>
      <c r="HJY47" s="308"/>
      <c r="HJZ47" s="308"/>
      <c r="HKA47" s="308"/>
      <c r="HKB47" s="308"/>
      <c r="HKC47" s="308"/>
      <c r="HKD47" s="308"/>
      <c r="HKE47" s="308"/>
      <c r="HKF47" s="308"/>
      <c r="HKG47" s="308"/>
      <c r="HKH47" s="308"/>
      <c r="HKI47" s="308"/>
      <c r="HKJ47" s="308"/>
      <c r="HKK47" s="308"/>
      <c r="HKL47" s="308"/>
      <c r="HKM47" s="308"/>
      <c r="HKN47" s="308"/>
      <c r="HKO47" s="308"/>
      <c r="HKP47" s="308"/>
      <c r="HKQ47" s="308"/>
      <c r="HKR47" s="308"/>
      <c r="HKS47" s="308"/>
      <c r="HKT47" s="308"/>
      <c r="HKU47" s="308"/>
      <c r="HKV47" s="308"/>
      <c r="HKW47" s="308"/>
      <c r="HKX47" s="308"/>
      <c r="HKY47" s="308"/>
      <c r="HKZ47" s="308"/>
      <c r="HLA47" s="308"/>
      <c r="HLB47" s="308"/>
      <c r="HLC47" s="308"/>
      <c r="HLD47" s="308"/>
      <c r="HLE47" s="308"/>
      <c r="HLF47" s="308"/>
      <c r="HLG47" s="308"/>
      <c r="HLH47" s="308"/>
      <c r="HLI47" s="308"/>
      <c r="HLJ47" s="308"/>
      <c r="HLK47" s="308"/>
      <c r="HLL47" s="308"/>
      <c r="HLM47" s="308"/>
      <c r="HLN47" s="308"/>
      <c r="HLO47" s="308"/>
      <c r="HLP47" s="308"/>
      <c r="HLQ47" s="308"/>
      <c r="HLR47" s="308"/>
      <c r="HLS47" s="308"/>
      <c r="HLT47" s="308"/>
      <c r="HLU47" s="308"/>
      <c r="HLV47" s="308"/>
      <c r="HLW47" s="308"/>
      <c r="HLX47" s="308"/>
      <c r="HLY47" s="308"/>
      <c r="HLZ47" s="308"/>
      <c r="HMA47" s="308"/>
      <c r="HMB47" s="308"/>
      <c r="HMC47" s="308"/>
      <c r="HMD47" s="308"/>
      <c r="HME47" s="308"/>
      <c r="HMF47" s="308"/>
      <c r="HMG47" s="308"/>
      <c r="HMH47" s="308"/>
      <c r="HMI47" s="308"/>
      <c r="HMJ47" s="308"/>
      <c r="HMK47" s="308"/>
      <c r="HML47" s="308"/>
      <c r="HMM47" s="308"/>
      <c r="HMN47" s="308"/>
      <c r="HMO47" s="308"/>
      <c r="HMP47" s="308"/>
      <c r="HMQ47" s="308"/>
      <c r="HMR47" s="308"/>
      <c r="HMS47" s="308"/>
      <c r="HMT47" s="308"/>
      <c r="HMU47" s="308"/>
      <c r="HMV47" s="308"/>
      <c r="HMW47" s="308"/>
      <c r="HMX47" s="308"/>
      <c r="HMY47" s="308"/>
      <c r="HMZ47" s="308"/>
      <c r="HNA47" s="308"/>
      <c r="HNB47" s="308"/>
      <c r="HNC47" s="308"/>
      <c r="HND47" s="308"/>
      <c r="HNE47" s="308"/>
      <c r="HNF47" s="308"/>
      <c r="HNG47" s="308"/>
      <c r="HNH47" s="308"/>
      <c r="HNI47" s="308"/>
      <c r="HNJ47" s="308"/>
      <c r="HNK47" s="308"/>
      <c r="HNL47" s="308"/>
      <c r="HNM47" s="308"/>
      <c r="HNN47" s="308"/>
      <c r="HNO47" s="308"/>
      <c r="HNP47" s="308"/>
      <c r="HNQ47" s="308"/>
      <c r="HNR47" s="308"/>
      <c r="HNS47" s="308"/>
      <c r="HNT47" s="308"/>
      <c r="HNU47" s="308"/>
      <c r="HNV47" s="308"/>
      <c r="HNW47" s="308"/>
      <c r="HNX47" s="308"/>
      <c r="HNY47" s="308"/>
      <c r="HNZ47" s="308"/>
      <c r="HOA47" s="308"/>
      <c r="HOB47" s="308"/>
      <c r="HOC47" s="308"/>
      <c r="HOD47" s="308"/>
      <c r="HOE47" s="308"/>
      <c r="HOF47" s="308"/>
      <c r="HOG47" s="308"/>
      <c r="HOH47" s="308"/>
      <c r="HOI47" s="308"/>
      <c r="HOJ47" s="308"/>
      <c r="HOK47" s="308"/>
      <c r="HOL47" s="308"/>
      <c r="HOM47" s="308"/>
      <c r="HON47" s="308"/>
      <c r="HOO47" s="308"/>
      <c r="HOP47" s="308"/>
      <c r="HOQ47" s="308"/>
      <c r="HOR47" s="308"/>
      <c r="HOS47" s="308"/>
      <c r="HOT47" s="308"/>
      <c r="HOU47" s="308"/>
      <c r="HOV47" s="308"/>
      <c r="HOW47" s="308"/>
      <c r="HOX47" s="308"/>
      <c r="HOY47" s="308"/>
      <c r="HOZ47" s="308"/>
      <c r="HPA47" s="308"/>
      <c r="HPB47" s="308"/>
      <c r="HPC47" s="308"/>
      <c r="HPD47" s="308"/>
      <c r="HPE47" s="308"/>
      <c r="HPF47" s="308"/>
      <c r="HPG47" s="308"/>
      <c r="HPH47" s="308"/>
      <c r="HPI47" s="308"/>
      <c r="HPJ47" s="308"/>
      <c r="HPK47" s="308"/>
      <c r="HPL47" s="308"/>
      <c r="HPM47" s="308"/>
      <c r="HPN47" s="308"/>
      <c r="HPO47" s="308"/>
      <c r="HPP47" s="308"/>
      <c r="HPQ47" s="308"/>
      <c r="HPR47" s="308"/>
      <c r="HPS47" s="308"/>
      <c r="HPT47" s="308"/>
      <c r="HPU47" s="308"/>
      <c r="HPV47" s="308"/>
      <c r="HPW47" s="308"/>
      <c r="HPX47" s="308"/>
      <c r="HPY47" s="308"/>
      <c r="HPZ47" s="308"/>
      <c r="HQA47" s="308"/>
      <c r="HQB47" s="308"/>
      <c r="HQC47" s="308"/>
      <c r="HQD47" s="308"/>
      <c r="HQE47" s="308"/>
      <c r="HQF47" s="308"/>
      <c r="HQG47" s="308"/>
      <c r="HQH47" s="308"/>
      <c r="HQI47" s="308"/>
      <c r="HQJ47" s="308"/>
      <c r="HQK47" s="308"/>
      <c r="HQL47" s="308"/>
      <c r="HQM47" s="308"/>
      <c r="HQN47" s="308"/>
      <c r="HQO47" s="308"/>
      <c r="HQP47" s="308"/>
      <c r="HQQ47" s="308"/>
      <c r="HQR47" s="308"/>
      <c r="HQS47" s="308"/>
      <c r="HQT47" s="308"/>
      <c r="HQU47" s="308"/>
      <c r="HQV47" s="308"/>
      <c r="HQW47" s="308"/>
      <c r="HQX47" s="308"/>
      <c r="HQY47" s="308"/>
      <c r="HQZ47" s="308"/>
      <c r="HRA47" s="308"/>
      <c r="HRB47" s="308"/>
      <c r="HRC47" s="308"/>
      <c r="HRD47" s="308"/>
      <c r="HRE47" s="308"/>
      <c r="HRF47" s="308"/>
      <c r="HRG47" s="308"/>
      <c r="HRH47" s="308"/>
      <c r="HRI47" s="308"/>
      <c r="HRJ47" s="308"/>
      <c r="HRK47" s="308"/>
      <c r="HRL47" s="308"/>
      <c r="HRM47" s="308"/>
      <c r="HRN47" s="308"/>
      <c r="HRO47" s="308"/>
      <c r="HRP47" s="308"/>
      <c r="HRQ47" s="308"/>
      <c r="HRR47" s="308"/>
      <c r="HRS47" s="308"/>
      <c r="HRT47" s="308"/>
      <c r="HRU47" s="308"/>
      <c r="HRV47" s="308"/>
      <c r="HRW47" s="308"/>
      <c r="HRX47" s="308"/>
      <c r="HRY47" s="308"/>
      <c r="HRZ47" s="308"/>
      <c r="HSA47" s="308"/>
      <c r="HSB47" s="308"/>
      <c r="HSC47" s="308"/>
      <c r="HSD47" s="308"/>
      <c r="HSE47" s="308"/>
      <c r="HSF47" s="308"/>
      <c r="HSG47" s="308"/>
      <c r="HSH47" s="308"/>
      <c r="HSI47" s="308"/>
      <c r="HSJ47" s="308"/>
      <c r="HSK47" s="308"/>
      <c r="HSL47" s="308"/>
      <c r="HSM47" s="308"/>
      <c r="HSN47" s="308"/>
      <c r="HSO47" s="308"/>
      <c r="HSP47" s="308"/>
      <c r="HSQ47" s="308"/>
      <c r="HSR47" s="308"/>
      <c r="HSS47" s="308"/>
      <c r="HST47" s="308"/>
      <c r="HSU47" s="308"/>
      <c r="HSV47" s="308"/>
      <c r="HSW47" s="308"/>
      <c r="HSX47" s="308"/>
      <c r="HSY47" s="308"/>
      <c r="HSZ47" s="308"/>
      <c r="HTA47" s="308"/>
      <c r="HTB47" s="308"/>
      <c r="HTC47" s="308"/>
      <c r="HTD47" s="308"/>
      <c r="HTE47" s="308"/>
      <c r="HTF47" s="308"/>
      <c r="HTG47" s="308"/>
      <c r="HTH47" s="308"/>
      <c r="HTI47" s="308"/>
      <c r="HTJ47" s="308"/>
      <c r="HTK47" s="308"/>
      <c r="HTL47" s="308"/>
      <c r="HTM47" s="308"/>
      <c r="HTN47" s="308"/>
      <c r="HTO47" s="308"/>
      <c r="HTP47" s="308"/>
      <c r="HTQ47" s="308"/>
      <c r="HTR47" s="308"/>
      <c r="HTS47" s="308"/>
      <c r="HTT47" s="308"/>
      <c r="HTU47" s="308"/>
      <c r="HTV47" s="308"/>
      <c r="HTW47" s="308"/>
      <c r="HTX47" s="308"/>
      <c r="HTY47" s="308"/>
      <c r="HTZ47" s="308"/>
      <c r="HUA47" s="308"/>
      <c r="HUB47" s="308"/>
      <c r="HUC47" s="308"/>
      <c r="HUD47" s="308"/>
      <c r="HUE47" s="308"/>
      <c r="HUF47" s="308"/>
      <c r="HUG47" s="308"/>
      <c r="HUH47" s="308"/>
      <c r="HUI47" s="308"/>
      <c r="HUJ47" s="308"/>
      <c r="HUK47" s="308"/>
      <c r="HUL47" s="308"/>
      <c r="HUM47" s="308"/>
      <c r="HUN47" s="308"/>
      <c r="HUO47" s="308"/>
      <c r="HUP47" s="308"/>
      <c r="HUQ47" s="308"/>
      <c r="HUR47" s="308"/>
      <c r="HUS47" s="308"/>
      <c r="HUT47" s="308"/>
      <c r="HUU47" s="308"/>
      <c r="HUV47" s="308"/>
      <c r="HUW47" s="308"/>
      <c r="HUX47" s="308"/>
      <c r="HUY47" s="308"/>
      <c r="HUZ47" s="308"/>
      <c r="HVA47" s="308"/>
      <c r="HVB47" s="308"/>
      <c r="HVC47" s="308"/>
      <c r="HVD47" s="308"/>
      <c r="HVE47" s="308"/>
      <c r="HVF47" s="308"/>
      <c r="HVG47" s="308"/>
      <c r="HVH47" s="308"/>
      <c r="HVI47" s="308"/>
      <c r="HVJ47" s="308"/>
      <c r="HVK47" s="308"/>
      <c r="HVL47" s="308"/>
      <c r="HVM47" s="308"/>
      <c r="HVN47" s="308"/>
      <c r="HVO47" s="308"/>
      <c r="HVP47" s="308"/>
      <c r="HVQ47" s="308"/>
      <c r="HVR47" s="308"/>
      <c r="HVS47" s="308"/>
      <c r="HVT47" s="308"/>
      <c r="HVU47" s="308"/>
      <c r="HVV47" s="308"/>
      <c r="HVW47" s="308"/>
      <c r="HVX47" s="308"/>
      <c r="HVY47" s="308"/>
      <c r="HVZ47" s="308"/>
      <c r="HWA47" s="308"/>
      <c r="HWB47" s="308"/>
      <c r="HWC47" s="308"/>
      <c r="HWD47" s="308"/>
      <c r="HWE47" s="308"/>
      <c r="HWF47" s="308"/>
      <c r="HWG47" s="308"/>
      <c r="HWH47" s="308"/>
      <c r="HWI47" s="308"/>
      <c r="HWJ47" s="308"/>
      <c r="HWK47" s="308"/>
      <c r="HWL47" s="308"/>
      <c r="HWM47" s="308"/>
      <c r="HWN47" s="308"/>
      <c r="HWO47" s="308"/>
      <c r="HWP47" s="308"/>
      <c r="HWQ47" s="308"/>
      <c r="HWR47" s="308"/>
      <c r="HWS47" s="308"/>
      <c r="HWT47" s="308"/>
      <c r="HWU47" s="308"/>
      <c r="HWV47" s="308"/>
      <c r="HWW47" s="308"/>
      <c r="HWX47" s="308"/>
      <c r="HWY47" s="308"/>
      <c r="HWZ47" s="308"/>
      <c r="HXA47" s="308"/>
      <c r="HXB47" s="308"/>
      <c r="HXC47" s="308"/>
      <c r="HXD47" s="308"/>
      <c r="HXE47" s="308"/>
      <c r="HXF47" s="308"/>
      <c r="HXG47" s="308"/>
      <c r="HXH47" s="308"/>
      <c r="HXI47" s="308"/>
      <c r="HXJ47" s="308"/>
      <c r="HXK47" s="308"/>
      <c r="HXL47" s="308"/>
      <c r="HXM47" s="308"/>
      <c r="HXN47" s="308"/>
      <c r="HXO47" s="308"/>
      <c r="HXP47" s="308"/>
      <c r="HXQ47" s="308"/>
      <c r="HXR47" s="308"/>
      <c r="HXS47" s="308"/>
      <c r="HXT47" s="308"/>
      <c r="HXU47" s="308"/>
      <c r="HXV47" s="308"/>
      <c r="HXW47" s="308"/>
      <c r="HXX47" s="308"/>
      <c r="HXY47" s="308"/>
      <c r="HXZ47" s="308"/>
      <c r="HYA47" s="308"/>
      <c r="HYB47" s="308"/>
      <c r="HYC47" s="308"/>
      <c r="HYD47" s="308"/>
      <c r="HYE47" s="308"/>
      <c r="HYF47" s="308"/>
      <c r="HYG47" s="308"/>
      <c r="HYH47" s="308"/>
      <c r="HYI47" s="308"/>
      <c r="HYJ47" s="308"/>
      <c r="HYK47" s="308"/>
      <c r="HYL47" s="308"/>
      <c r="HYM47" s="308"/>
      <c r="HYN47" s="308"/>
      <c r="HYO47" s="308"/>
      <c r="HYP47" s="308"/>
      <c r="HYQ47" s="308"/>
      <c r="HYR47" s="308"/>
      <c r="HYS47" s="308"/>
      <c r="HYT47" s="308"/>
      <c r="HYU47" s="308"/>
      <c r="HYV47" s="308"/>
      <c r="HYW47" s="308"/>
      <c r="HYX47" s="308"/>
      <c r="HYY47" s="308"/>
      <c r="HYZ47" s="308"/>
      <c r="HZA47" s="308"/>
      <c r="HZB47" s="308"/>
      <c r="HZC47" s="308"/>
      <c r="HZD47" s="308"/>
      <c r="HZE47" s="308"/>
      <c r="HZF47" s="308"/>
      <c r="HZG47" s="308"/>
      <c r="HZH47" s="308"/>
      <c r="HZI47" s="308"/>
      <c r="HZJ47" s="308"/>
      <c r="HZK47" s="308"/>
      <c r="HZL47" s="308"/>
      <c r="HZM47" s="308"/>
      <c r="HZN47" s="308"/>
      <c r="HZO47" s="308"/>
      <c r="HZP47" s="308"/>
      <c r="HZQ47" s="308"/>
      <c r="HZR47" s="308"/>
      <c r="HZS47" s="308"/>
      <c r="HZT47" s="308"/>
      <c r="HZU47" s="308"/>
      <c r="HZV47" s="308"/>
      <c r="HZW47" s="308"/>
      <c r="HZX47" s="308"/>
      <c r="HZY47" s="308"/>
      <c r="HZZ47" s="308"/>
      <c r="IAA47" s="308"/>
      <c r="IAB47" s="308"/>
      <c r="IAC47" s="308"/>
      <c r="IAD47" s="308"/>
      <c r="IAE47" s="308"/>
      <c r="IAF47" s="308"/>
      <c r="IAG47" s="308"/>
      <c r="IAH47" s="308"/>
      <c r="IAI47" s="308"/>
      <c r="IAJ47" s="308"/>
      <c r="IAK47" s="308"/>
      <c r="IAL47" s="308"/>
      <c r="IAM47" s="308"/>
      <c r="IAN47" s="308"/>
      <c r="IAO47" s="308"/>
      <c r="IAP47" s="308"/>
      <c r="IAQ47" s="308"/>
      <c r="IAR47" s="308"/>
      <c r="IAS47" s="308"/>
      <c r="IAT47" s="308"/>
      <c r="IAU47" s="308"/>
      <c r="IAV47" s="308"/>
      <c r="IAW47" s="308"/>
      <c r="IAX47" s="308"/>
      <c r="IAY47" s="308"/>
      <c r="IAZ47" s="308"/>
      <c r="IBA47" s="308"/>
      <c r="IBB47" s="308"/>
      <c r="IBC47" s="308"/>
      <c r="IBD47" s="308"/>
      <c r="IBE47" s="308"/>
      <c r="IBF47" s="308"/>
      <c r="IBG47" s="308"/>
      <c r="IBH47" s="308"/>
      <c r="IBI47" s="308"/>
      <c r="IBJ47" s="308"/>
      <c r="IBK47" s="308"/>
      <c r="IBL47" s="308"/>
      <c r="IBM47" s="308"/>
      <c r="IBN47" s="308"/>
      <c r="IBO47" s="308"/>
      <c r="IBP47" s="308"/>
      <c r="IBQ47" s="308"/>
      <c r="IBR47" s="308"/>
      <c r="IBS47" s="308"/>
      <c r="IBT47" s="308"/>
      <c r="IBU47" s="308"/>
      <c r="IBV47" s="308"/>
      <c r="IBW47" s="308"/>
      <c r="IBX47" s="308"/>
      <c r="IBY47" s="308"/>
      <c r="IBZ47" s="308"/>
      <c r="ICA47" s="308"/>
      <c r="ICB47" s="308"/>
      <c r="ICC47" s="308"/>
      <c r="ICD47" s="308"/>
      <c r="ICE47" s="308"/>
      <c r="ICF47" s="308"/>
      <c r="ICG47" s="308"/>
      <c r="ICH47" s="308"/>
      <c r="ICI47" s="308"/>
      <c r="ICJ47" s="308"/>
      <c r="ICK47" s="308"/>
      <c r="ICL47" s="308"/>
      <c r="ICM47" s="308"/>
      <c r="ICN47" s="308"/>
      <c r="ICO47" s="308"/>
      <c r="ICP47" s="308"/>
      <c r="ICQ47" s="308"/>
      <c r="ICR47" s="308"/>
      <c r="ICS47" s="308"/>
      <c r="ICT47" s="308"/>
      <c r="ICU47" s="308"/>
      <c r="ICV47" s="308"/>
      <c r="ICW47" s="308"/>
      <c r="ICX47" s="308"/>
      <c r="ICY47" s="308"/>
      <c r="ICZ47" s="308"/>
      <c r="IDA47" s="308"/>
      <c r="IDB47" s="308"/>
      <c r="IDC47" s="308"/>
      <c r="IDD47" s="308"/>
      <c r="IDE47" s="308"/>
      <c r="IDF47" s="308"/>
      <c r="IDG47" s="308"/>
      <c r="IDH47" s="308"/>
      <c r="IDI47" s="308"/>
      <c r="IDJ47" s="308"/>
      <c r="IDK47" s="308"/>
      <c r="IDL47" s="308"/>
      <c r="IDM47" s="308"/>
      <c r="IDN47" s="308"/>
      <c r="IDO47" s="308"/>
      <c r="IDP47" s="308"/>
      <c r="IDQ47" s="308"/>
      <c r="IDR47" s="308"/>
      <c r="IDS47" s="308"/>
      <c r="IDT47" s="308"/>
      <c r="IDU47" s="308"/>
      <c r="IDV47" s="308"/>
      <c r="IDW47" s="308"/>
      <c r="IDX47" s="308"/>
      <c r="IDY47" s="308"/>
      <c r="IDZ47" s="308"/>
      <c r="IEA47" s="308"/>
      <c r="IEB47" s="308"/>
      <c r="IEC47" s="308"/>
      <c r="IED47" s="308"/>
      <c r="IEE47" s="308"/>
      <c r="IEF47" s="308"/>
      <c r="IEG47" s="308"/>
      <c r="IEH47" s="308"/>
      <c r="IEI47" s="308"/>
      <c r="IEJ47" s="308"/>
      <c r="IEK47" s="308"/>
      <c r="IEL47" s="308"/>
      <c r="IEM47" s="308"/>
      <c r="IEN47" s="308"/>
      <c r="IEO47" s="308"/>
      <c r="IEP47" s="308"/>
      <c r="IEQ47" s="308"/>
      <c r="IER47" s="308"/>
      <c r="IES47" s="308"/>
      <c r="IET47" s="308"/>
      <c r="IEU47" s="308"/>
      <c r="IEV47" s="308"/>
      <c r="IEW47" s="308"/>
      <c r="IEX47" s="308"/>
      <c r="IEY47" s="308"/>
      <c r="IEZ47" s="308"/>
      <c r="IFA47" s="308"/>
      <c r="IFB47" s="308"/>
      <c r="IFC47" s="308"/>
      <c r="IFD47" s="308"/>
      <c r="IFE47" s="308"/>
      <c r="IFF47" s="308"/>
      <c r="IFG47" s="308"/>
      <c r="IFH47" s="308"/>
      <c r="IFI47" s="308"/>
      <c r="IFJ47" s="308"/>
      <c r="IFK47" s="308"/>
      <c r="IFL47" s="308"/>
      <c r="IFM47" s="308"/>
      <c r="IFN47" s="308"/>
      <c r="IFO47" s="308"/>
      <c r="IFP47" s="308"/>
      <c r="IFQ47" s="308"/>
      <c r="IFR47" s="308"/>
      <c r="IFS47" s="308"/>
      <c r="IFT47" s="308"/>
      <c r="IFU47" s="308"/>
      <c r="IFV47" s="308"/>
      <c r="IFW47" s="308"/>
      <c r="IFX47" s="308"/>
      <c r="IFY47" s="308"/>
      <c r="IFZ47" s="308"/>
      <c r="IGA47" s="308"/>
      <c r="IGB47" s="308"/>
      <c r="IGC47" s="308"/>
      <c r="IGD47" s="308"/>
      <c r="IGE47" s="308"/>
      <c r="IGF47" s="308"/>
      <c r="IGG47" s="308"/>
      <c r="IGH47" s="308"/>
      <c r="IGI47" s="308"/>
      <c r="IGJ47" s="308"/>
      <c r="IGK47" s="308"/>
      <c r="IGL47" s="308"/>
      <c r="IGM47" s="308"/>
      <c r="IGN47" s="308"/>
      <c r="IGO47" s="308"/>
      <c r="IGP47" s="308"/>
      <c r="IGQ47" s="308"/>
      <c r="IGR47" s="308"/>
      <c r="IGS47" s="308"/>
      <c r="IGT47" s="308"/>
      <c r="IGU47" s="308"/>
      <c r="IGV47" s="308"/>
      <c r="IGW47" s="308"/>
      <c r="IGX47" s="308"/>
      <c r="IGY47" s="308"/>
      <c r="IGZ47" s="308"/>
      <c r="IHA47" s="308"/>
      <c r="IHB47" s="308"/>
      <c r="IHC47" s="308"/>
      <c r="IHD47" s="308"/>
      <c r="IHE47" s="308"/>
      <c r="IHF47" s="308"/>
      <c r="IHG47" s="308"/>
      <c r="IHH47" s="308"/>
      <c r="IHI47" s="308"/>
      <c r="IHJ47" s="308"/>
      <c r="IHK47" s="308"/>
      <c r="IHL47" s="308"/>
      <c r="IHM47" s="308"/>
      <c r="IHN47" s="308"/>
      <c r="IHO47" s="308"/>
      <c r="IHP47" s="308"/>
      <c r="IHQ47" s="308"/>
      <c r="IHR47" s="308"/>
      <c r="IHS47" s="308"/>
      <c r="IHT47" s="308"/>
      <c r="IHU47" s="308"/>
      <c r="IHV47" s="308"/>
      <c r="IHW47" s="308"/>
      <c r="IHX47" s="308"/>
      <c r="IHY47" s="308"/>
      <c r="IHZ47" s="308"/>
      <c r="IIA47" s="308"/>
      <c r="IIB47" s="308"/>
      <c r="IIC47" s="308"/>
      <c r="IID47" s="308"/>
      <c r="IIE47" s="308"/>
      <c r="IIF47" s="308"/>
      <c r="IIG47" s="308"/>
      <c r="IIH47" s="308"/>
      <c r="III47" s="308"/>
      <c r="IIJ47" s="308"/>
      <c r="IIK47" s="308"/>
      <c r="IIL47" s="308"/>
      <c r="IIM47" s="308"/>
      <c r="IIN47" s="308"/>
      <c r="IIO47" s="308"/>
      <c r="IIP47" s="308"/>
      <c r="IIQ47" s="308"/>
      <c r="IIR47" s="308"/>
      <c r="IIS47" s="308"/>
      <c r="IIT47" s="308"/>
      <c r="IIU47" s="308"/>
      <c r="IIV47" s="308"/>
      <c r="IIW47" s="308"/>
      <c r="IIX47" s="308"/>
      <c r="IIY47" s="308"/>
      <c r="IIZ47" s="308"/>
      <c r="IJA47" s="308"/>
      <c r="IJB47" s="308"/>
      <c r="IJC47" s="308"/>
      <c r="IJD47" s="308"/>
      <c r="IJE47" s="308"/>
      <c r="IJF47" s="308"/>
      <c r="IJG47" s="308"/>
      <c r="IJH47" s="308"/>
      <c r="IJI47" s="308"/>
      <c r="IJJ47" s="308"/>
      <c r="IJK47" s="308"/>
      <c r="IJL47" s="308"/>
      <c r="IJM47" s="308"/>
      <c r="IJN47" s="308"/>
      <c r="IJO47" s="308"/>
      <c r="IJP47" s="308"/>
      <c r="IJQ47" s="308"/>
      <c r="IJR47" s="308"/>
      <c r="IJS47" s="308"/>
      <c r="IJT47" s="308"/>
      <c r="IJU47" s="308"/>
      <c r="IJV47" s="308"/>
      <c r="IJW47" s="308"/>
      <c r="IJX47" s="308"/>
      <c r="IJY47" s="308"/>
      <c r="IJZ47" s="308"/>
      <c r="IKA47" s="308"/>
      <c r="IKB47" s="308"/>
      <c r="IKC47" s="308"/>
      <c r="IKD47" s="308"/>
      <c r="IKE47" s="308"/>
      <c r="IKF47" s="308"/>
      <c r="IKG47" s="308"/>
      <c r="IKH47" s="308"/>
      <c r="IKI47" s="308"/>
      <c r="IKJ47" s="308"/>
      <c r="IKK47" s="308"/>
      <c r="IKL47" s="308"/>
      <c r="IKM47" s="308"/>
      <c r="IKN47" s="308"/>
      <c r="IKO47" s="308"/>
      <c r="IKP47" s="308"/>
      <c r="IKQ47" s="308"/>
      <c r="IKR47" s="308"/>
      <c r="IKS47" s="308"/>
      <c r="IKT47" s="308"/>
      <c r="IKU47" s="308"/>
      <c r="IKV47" s="308"/>
      <c r="IKW47" s="308"/>
      <c r="IKX47" s="308"/>
      <c r="IKY47" s="308"/>
      <c r="IKZ47" s="308"/>
      <c r="ILA47" s="308"/>
      <c r="ILB47" s="308"/>
      <c r="ILC47" s="308"/>
      <c r="ILD47" s="308"/>
      <c r="ILE47" s="308"/>
      <c r="ILF47" s="308"/>
      <c r="ILG47" s="308"/>
      <c r="ILH47" s="308"/>
      <c r="ILI47" s="308"/>
      <c r="ILJ47" s="308"/>
      <c r="ILK47" s="308"/>
      <c r="ILL47" s="308"/>
      <c r="ILM47" s="308"/>
      <c r="ILN47" s="308"/>
      <c r="ILO47" s="308"/>
      <c r="ILP47" s="308"/>
      <c r="ILQ47" s="308"/>
      <c r="ILR47" s="308"/>
      <c r="ILS47" s="308"/>
      <c r="ILT47" s="308"/>
      <c r="ILU47" s="308"/>
      <c r="ILV47" s="308"/>
      <c r="ILW47" s="308"/>
      <c r="ILX47" s="308"/>
      <c r="ILY47" s="308"/>
      <c r="ILZ47" s="308"/>
      <c r="IMA47" s="308"/>
      <c r="IMB47" s="308"/>
      <c r="IMC47" s="308"/>
      <c r="IMD47" s="308"/>
      <c r="IME47" s="308"/>
      <c r="IMF47" s="308"/>
      <c r="IMG47" s="308"/>
      <c r="IMH47" s="308"/>
      <c r="IMI47" s="308"/>
      <c r="IMJ47" s="308"/>
      <c r="IMK47" s="308"/>
      <c r="IML47" s="308"/>
      <c r="IMM47" s="308"/>
      <c r="IMN47" s="308"/>
      <c r="IMO47" s="308"/>
      <c r="IMP47" s="308"/>
      <c r="IMQ47" s="308"/>
      <c r="IMR47" s="308"/>
      <c r="IMS47" s="308"/>
      <c r="IMT47" s="308"/>
      <c r="IMU47" s="308"/>
      <c r="IMV47" s="308"/>
      <c r="IMW47" s="308"/>
      <c r="IMX47" s="308"/>
      <c r="IMY47" s="308"/>
      <c r="IMZ47" s="308"/>
      <c r="INA47" s="308"/>
      <c r="INB47" s="308"/>
      <c r="INC47" s="308"/>
      <c r="IND47" s="308"/>
      <c r="INE47" s="308"/>
      <c r="INF47" s="308"/>
      <c r="ING47" s="308"/>
      <c r="INH47" s="308"/>
      <c r="INI47" s="308"/>
      <c r="INJ47" s="308"/>
      <c r="INK47" s="308"/>
      <c r="INL47" s="308"/>
      <c r="INM47" s="308"/>
      <c r="INN47" s="308"/>
      <c r="INO47" s="308"/>
      <c r="INP47" s="308"/>
      <c r="INQ47" s="308"/>
      <c r="INR47" s="308"/>
      <c r="INS47" s="308"/>
      <c r="INT47" s="308"/>
      <c r="INU47" s="308"/>
      <c r="INV47" s="308"/>
      <c r="INW47" s="308"/>
      <c r="INX47" s="308"/>
      <c r="INY47" s="308"/>
      <c r="INZ47" s="308"/>
      <c r="IOA47" s="308"/>
      <c r="IOB47" s="308"/>
      <c r="IOC47" s="308"/>
      <c r="IOD47" s="308"/>
      <c r="IOE47" s="308"/>
      <c r="IOF47" s="308"/>
      <c r="IOG47" s="308"/>
      <c r="IOH47" s="308"/>
      <c r="IOI47" s="308"/>
      <c r="IOJ47" s="308"/>
      <c r="IOK47" s="308"/>
      <c r="IOL47" s="308"/>
      <c r="IOM47" s="308"/>
      <c r="ION47" s="308"/>
      <c r="IOO47" s="308"/>
      <c r="IOP47" s="308"/>
      <c r="IOQ47" s="308"/>
      <c r="IOR47" s="308"/>
      <c r="IOS47" s="308"/>
      <c r="IOT47" s="308"/>
      <c r="IOU47" s="308"/>
      <c r="IOV47" s="308"/>
      <c r="IOW47" s="308"/>
      <c r="IOX47" s="308"/>
      <c r="IOY47" s="308"/>
      <c r="IOZ47" s="308"/>
      <c r="IPA47" s="308"/>
      <c r="IPB47" s="308"/>
      <c r="IPC47" s="308"/>
      <c r="IPD47" s="308"/>
      <c r="IPE47" s="308"/>
      <c r="IPF47" s="308"/>
      <c r="IPG47" s="308"/>
      <c r="IPH47" s="308"/>
      <c r="IPI47" s="308"/>
      <c r="IPJ47" s="308"/>
      <c r="IPK47" s="308"/>
      <c r="IPL47" s="308"/>
      <c r="IPM47" s="308"/>
      <c r="IPN47" s="308"/>
      <c r="IPO47" s="308"/>
      <c r="IPP47" s="308"/>
      <c r="IPQ47" s="308"/>
      <c r="IPR47" s="308"/>
      <c r="IPS47" s="308"/>
      <c r="IPT47" s="308"/>
      <c r="IPU47" s="308"/>
      <c r="IPV47" s="308"/>
      <c r="IPW47" s="308"/>
      <c r="IPX47" s="308"/>
      <c r="IPY47" s="308"/>
      <c r="IPZ47" s="308"/>
      <c r="IQA47" s="308"/>
      <c r="IQB47" s="308"/>
      <c r="IQC47" s="308"/>
      <c r="IQD47" s="308"/>
      <c r="IQE47" s="308"/>
      <c r="IQF47" s="308"/>
      <c r="IQG47" s="308"/>
      <c r="IQH47" s="308"/>
      <c r="IQI47" s="308"/>
      <c r="IQJ47" s="308"/>
      <c r="IQK47" s="308"/>
      <c r="IQL47" s="308"/>
      <c r="IQM47" s="308"/>
      <c r="IQN47" s="308"/>
      <c r="IQO47" s="308"/>
      <c r="IQP47" s="308"/>
      <c r="IQQ47" s="308"/>
      <c r="IQR47" s="308"/>
      <c r="IQS47" s="308"/>
      <c r="IQT47" s="308"/>
      <c r="IQU47" s="308"/>
      <c r="IQV47" s="308"/>
      <c r="IQW47" s="308"/>
      <c r="IQX47" s="308"/>
      <c r="IQY47" s="308"/>
      <c r="IQZ47" s="308"/>
      <c r="IRA47" s="308"/>
      <c r="IRB47" s="308"/>
      <c r="IRC47" s="308"/>
      <c r="IRD47" s="308"/>
      <c r="IRE47" s="308"/>
      <c r="IRF47" s="308"/>
      <c r="IRG47" s="308"/>
      <c r="IRH47" s="308"/>
      <c r="IRI47" s="308"/>
      <c r="IRJ47" s="308"/>
      <c r="IRK47" s="308"/>
      <c r="IRL47" s="308"/>
      <c r="IRM47" s="308"/>
      <c r="IRN47" s="308"/>
      <c r="IRO47" s="308"/>
      <c r="IRP47" s="308"/>
      <c r="IRQ47" s="308"/>
      <c r="IRR47" s="308"/>
      <c r="IRS47" s="308"/>
      <c r="IRT47" s="308"/>
      <c r="IRU47" s="308"/>
      <c r="IRV47" s="308"/>
      <c r="IRW47" s="308"/>
      <c r="IRX47" s="308"/>
      <c r="IRY47" s="308"/>
      <c r="IRZ47" s="308"/>
      <c r="ISA47" s="308"/>
      <c r="ISB47" s="308"/>
      <c r="ISC47" s="308"/>
      <c r="ISD47" s="308"/>
      <c r="ISE47" s="308"/>
      <c r="ISF47" s="308"/>
      <c r="ISG47" s="308"/>
      <c r="ISH47" s="308"/>
      <c r="ISI47" s="308"/>
      <c r="ISJ47" s="308"/>
      <c r="ISK47" s="308"/>
      <c r="ISL47" s="308"/>
      <c r="ISM47" s="308"/>
      <c r="ISN47" s="308"/>
      <c r="ISO47" s="308"/>
      <c r="ISP47" s="308"/>
      <c r="ISQ47" s="308"/>
      <c r="ISR47" s="308"/>
      <c r="ISS47" s="308"/>
      <c r="IST47" s="308"/>
      <c r="ISU47" s="308"/>
      <c r="ISV47" s="308"/>
      <c r="ISW47" s="308"/>
      <c r="ISX47" s="308"/>
      <c r="ISY47" s="308"/>
      <c r="ISZ47" s="308"/>
      <c r="ITA47" s="308"/>
      <c r="ITB47" s="308"/>
      <c r="ITC47" s="308"/>
      <c r="ITD47" s="308"/>
      <c r="ITE47" s="308"/>
      <c r="ITF47" s="308"/>
      <c r="ITG47" s="308"/>
      <c r="ITH47" s="308"/>
      <c r="ITI47" s="308"/>
      <c r="ITJ47" s="308"/>
      <c r="ITK47" s="308"/>
      <c r="ITL47" s="308"/>
      <c r="ITM47" s="308"/>
      <c r="ITN47" s="308"/>
      <c r="ITO47" s="308"/>
      <c r="ITP47" s="308"/>
      <c r="ITQ47" s="308"/>
      <c r="ITR47" s="308"/>
      <c r="ITS47" s="308"/>
      <c r="ITT47" s="308"/>
      <c r="ITU47" s="308"/>
      <c r="ITV47" s="308"/>
      <c r="ITW47" s="308"/>
      <c r="ITX47" s="308"/>
      <c r="ITY47" s="308"/>
      <c r="ITZ47" s="308"/>
      <c r="IUA47" s="308"/>
      <c r="IUB47" s="308"/>
      <c r="IUC47" s="308"/>
      <c r="IUD47" s="308"/>
      <c r="IUE47" s="308"/>
      <c r="IUF47" s="308"/>
      <c r="IUG47" s="308"/>
      <c r="IUH47" s="308"/>
      <c r="IUI47" s="308"/>
      <c r="IUJ47" s="308"/>
      <c r="IUK47" s="308"/>
      <c r="IUL47" s="308"/>
      <c r="IUM47" s="308"/>
      <c r="IUN47" s="308"/>
      <c r="IUO47" s="308"/>
      <c r="IUP47" s="308"/>
      <c r="IUQ47" s="308"/>
      <c r="IUR47" s="308"/>
      <c r="IUS47" s="308"/>
      <c r="IUT47" s="308"/>
      <c r="IUU47" s="308"/>
      <c r="IUV47" s="308"/>
      <c r="IUW47" s="308"/>
      <c r="IUX47" s="308"/>
      <c r="IUY47" s="308"/>
      <c r="IUZ47" s="308"/>
      <c r="IVA47" s="308"/>
      <c r="IVB47" s="308"/>
      <c r="IVC47" s="308"/>
      <c r="IVD47" s="308"/>
      <c r="IVE47" s="308"/>
      <c r="IVF47" s="308"/>
      <c r="IVG47" s="308"/>
      <c r="IVH47" s="308"/>
      <c r="IVI47" s="308"/>
      <c r="IVJ47" s="308"/>
      <c r="IVK47" s="308"/>
      <c r="IVL47" s="308"/>
      <c r="IVM47" s="308"/>
      <c r="IVN47" s="308"/>
      <c r="IVO47" s="308"/>
      <c r="IVP47" s="308"/>
      <c r="IVQ47" s="308"/>
      <c r="IVR47" s="308"/>
      <c r="IVS47" s="308"/>
      <c r="IVT47" s="308"/>
      <c r="IVU47" s="308"/>
      <c r="IVV47" s="308"/>
      <c r="IVW47" s="308"/>
      <c r="IVX47" s="308"/>
      <c r="IVY47" s="308"/>
      <c r="IVZ47" s="308"/>
      <c r="IWA47" s="308"/>
      <c r="IWB47" s="308"/>
      <c r="IWC47" s="308"/>
      <c r="IWD47" s="308"/>
      <c r="IWE47" s="308"/>
      <c r="IWF47" s="308"/>
      <c r="IWG47" s="308"/>
      <c r="IWH47" s="308"/>
      <c r="IWI47" s="308"/>
      <c r="IWJ47" s="308"/>
      <c r="IWK47" s="308"/>
      <c r="IWL47" s="308"/>
      <c r="IWM47" s="308"/>
      <c r="IWN47" s="308"/>
      <c r="IWO47" s="308"/>
      <c r="IWP47" s="308"/>
      <c r="IWQ47" s="308"/>
      <c r="IWR47" s="308"/>
      <c r="IWS47" s="308"/>
      <c r="IWT47" s="308"/>
      <c r="IWU47" s="308"/>
      <c r="IWV47" s="308"/>
      <c r="IWW47" s="308"/>
      <c r="IWX47" s="308"/>
      <c r="IWY47" s="308"/>
      <c r="IWZ47" s="308"/>
      <c r="IXA47" s="308"/>
      <c r="IXB47" s="308"/>
      <c r="IXC47" s="308"/>
      <c r="IXD47" s="308"/>
      <c r="IXE47" s="308"/>
      <c r="IXF47" s="308"/>
      <c r="IXG47" s="308"/>
      <c r="IXH47" s="308"/>
      <c r="IXI47" s="308"/>
      <c r="IXJ47" s="308"/>
      <c r="IXK47" s="308"/>
      <c r="IXL47" s="308"/>
      <c r="IXM47" s="308"/>
      <c r="IXN47" s="308"/>
      <c r="IXO47" s="308"/>
      <c r="IXP47" s="308"/>
      <c r="IXQ47" s="308"/>
      <c r="IXR47" s="308"/>
      <c r="IXS47" s="308"/>
      <c r="IXT47" s="308"/>
      <c r="IXU47" s="308"/>
      <c r="IXV47" s="308"/>
      <c r="IXW47" s="308"/>
      <c r="IXX47" s="308"/>
      <c r="IXY47" s="308"/>
      <c r="IXZ47" s="308"/>
      <c r="IYA47" s="308"/>
      <c r="IYB47" s="308"/>
      <c r="IYC47" s="308"/>
      <c r="IYD47" s="308"/>
      <c r="IYE47" s="308"/>
      <c r="IYF47" s="308"/>
      <c r="IYG47" s="308"/>
      <c r="IYH47" s="308"/>
      <c r="IYI47" s="308"/>
      <c r="IYJ47" s="308"/>
      <c r="IYK47" s="308"/>
      <c r="IYL47" s="308"/>
      <c r="IYM47" s="308"/>
      <c r="IYN47" s="308"/>
      <c r="IYO47" s="308"/>
      <c r="IYP47" s="308"/>
      <c r="IYQ47" s="308"/>
      <c r="IYR47" s="308"/>
      <c r="IYS47" s="308"/>
      <c r="IYT47" s="308"/>
      <c r="IYU47" s="308"/>
      <c r="IYV47" s="308"/>
      <c r="IYW47" s="308"/>
      <c r="IYX47" s="308"/>
      <c r="IYY47" s="308"/>
      <c r="IYZ47" s="308"/>
      <c r="IZA47" s="308"/>
      <c r="IZB47" s="308"/>
      <c r="IZC47" s="308"/>
      <c r="IZD47" s="308"/>
      <c r="IZE47" s="308"/>
      <c r="IZF47" s="308"/>
      <c r="IZG47" s="308"/>
      <c r="IZH47" s="308"/>
      <c r="IZI47" s="308"/>
      <c r="IZJ47" s="308"/>
      <c r="IZK47" s="308"/>
      <c r="IZL47" s="308"/>
      <c r="IZM47" s="308"/>
      <c r="IZN47" s="308"/>
      <c r="IZO47" s="308"/>
      <c r="IZP47" s="308"/>
      <c r="IZQ47" s="308"/>
      <c r="IZR47" s="308"/>
      <c r="IZS47" s="308"/>
      <c r="IZT47" s="308"/>
      <c r="IZU47" s="308"/>
      <c r="IZV47" s="308"/>
      <c r="IZW47" s="308"/>
      <c r="IZX47" s="308"/>
      <c r="IZY47" s="308"/>
      <c r="IZZ47" s="308"/>
      <c r="JAA47" s="308"/>
      <c r="JAB47" s="308"/>
      <c r="JAC47" s="308"/>
      <c r="JAD47" s="308"/>
      <c r="JAE47" s="308"/>
      <c r="JAF47" s="308"/>
      <c r="JAG47" s="308"/>
      <c r="JAH47" s="308"/>
      <c r="JAI47" s="308"/>
      <c r="JAJ47" s="308"/>
      <c r="JAK47" s="308"/>
      <c r="JAL47" s="308"/>
      <c r="JAM47" s="308"/>
      <c r="JAN47" s="308"/>
      <c r="JAO47" s="308"/>
      <c r="JAP47" s="308"/>
      <c r="JAQ47" s="308"/>
      <c r="JAR47" s="308"/>
      <c r="JAS47" s="308"/>
      <c r="JAT47" s="308"/>
      <c r="JAU47" s="308"/>
      <c r="JAV47" s="308"/>
      <c r="JAW47" s="308"/>
      <c r="JAX47" s="308"/>
      <c r="JAY47" s="308"/>
      <c r="JAZ47" s="308"/>
      <c r="JBA47" s="308"/>
      <c r="JBB47" s="308"/>
      <c r="JBC47" s="308"/>
      <c r="JBD47" s="308"/>
      <c r="JBE47" s="308"/>
      <c r="JBF47" s="308"/>
      <c r="JBG47" s="308"/>
      <c r="JBH47" s="308"/>
      <c r="JBI47" s="308"/>
      <c r="JBJ47" s="308"/>
      <c r="JBK47" s="308"/>
      <c r="JBL47" s="308"/>
      <c r="JBM47" s="308"/>
      <c r="JBN47" s="308"/>
      <c r="JBO47" s="308"/>
      <c r="JBP47" s="308"/>
      <c r="JBQ47" s="308"/>
      <c r="JBR47" s="308"/>
      <c r="JBS47" s="308"/>
      <c r="JBT47" s="308"/>
      <c r="JBU47" s="308"/>
      <c r="JBV47" s="308"/>
      <c r="JBW47" s="308"/>
      <c r="JBX47" s="308"/>
      <c r="JBY47" s="308"/>
      <c r="JBZ47" s="308"/>
      <c r="JCA47" s="308"/>
      <c r="JCB47" s="308"/>
      <c r="JCC47" s="308"/>
      <c r="JCD47" s="308"/>
      <c r="JCE47" s="308"/>
      <c r="JCF47" s="308"/>
      <c r="JCG47" s="308"/>
      <c r="JCH47" s="308"/>
      <c r="JCI47" s="308"/>
      <c r="JCJ47" s="308"/>
      <c r="JCK47" s="308"/>
      <c r="JCL47" s="308"/>
      <c r="JCM47" s="308"/>
      <c r="JCN47" s="308"/>
      <c r="JCO47" s="308"/>
      <c r="JCP47" s="308"/>
      <c r="JCQ47" s="308"/>
      <c r="JCR47" s="308"/>
      <c r="JCS47" s="308"/>
      <c r="JCT47" s="308"/>
      <c r="JCU47" s="308"/>
      <c r="JCV47" s="308"/>
      <c r="JCW47" s="308"/>
      <c r="JCX47" s="308"/>
      <c r="JCY47" s="308"/>
      <c r="JCZ47" s="308"/>
      <c r="JDA47" s="308"/>
      <c r="JDB47" s="308"/>
      <c r="JDC47" s="308"/>
      <c r="JDD47" s="308"/>
      <c r="JDE47" s="308"/>
      <c r="JDF47" s="308"/>
      <c r="JDG47" s="308"/>
      <c r="JDH47" s="308"/>
      <c r="JDI47" s="308"/>
      <c r="JDJ47" s="308"/>
      <c r="JDK47" s="308"/>
      <c r="JDL47" s="308"/>
      <c r="JDM47" s="308"/>
      <c r="JDN47" s="308"/>
      <c r="JDO47" s="308"/>
      <c r="JDP47" s="308"/>
      <c r="JDQ47" s="308"/>
      <c r="JDR47" s="308"/>
      <c r="JDS47" s="308"/>
      <c r="JDT47" s="308"/>
      <c r="JDU47" s="308"/>
      <c r="JDV47" s="308"/>
      <c r="JDW47" s="308"/>
      <c r="JDX47" s="308"/>
      <c r="JDY47" s="308"/>
      <c r="JDZ47" s="308"/>
      <c r="JEA47" s="308"/>
      <c r="JEB47" s="308"/>
      <c r="JEC47" s="308"/>
      <c r="JED47" s="308"/>
      <c r="JEE47" s="308"/>
      <c r="JEF47" s="308"/>
      <c r="JEG47" s="308"/>
      <c r="JEH47" s="308"/>
      <c r="JEI47" s="308"/>
      <c r="JEJ47" s="308"/>
      <c r="JEK47" s="308"/>
      <c r="JEL47" s="308"/>
      <c r="JEM47" s="308"/>
      <c r="JEN47" s="308"/>
      <c r="JEO47" s="308"/>
      <c r="JEP47" s="308"/>
      <c r="JEQ47" s="308"/>
      <c r="JER47" s="308"/>
      <c r="JES47" s="308"/>
      <c r="JET47" s="308"/>
      <c r="JEU47" s="308"/>
      <c r="JEV47" s="308"/>
      <c r="JEW47" s="308"/>
      <c r="JEX47" s="308"/>
      <c r="JEY47" s="308"/>
      <c r="JEZ47" s="308"/>
      <c r="JFA47" s="308"/>
      <c r="JFB47" s="308"/>
      <c r="JFC47" s="308"/>
      <c r="JFD47" s="308"/>
      <c r="JFE47" s="308"/>
      <c r="JFF47" s="308"/>
      <c r="JFG47" s="308"/>
      <c r="JFH47" s="308"/>
      <c r="JFI47" s="308"/>
      <c r="JFJ47" s="308"/>
      <c r="JFK47" s="308"/>
      <c r="JFL47" s="308"/>
      <c r="JFM47" s="308"/>
      <c r="JFN47" s="308"/>
      <c r="JFO47" s="308"/>
      <c r="JFP47" s="308"/>
      <c r="JFQ47" s="308"/>
      <c r="JFR47" s="308"/>
      <c r="JFS47" s="308"/>
      <c r="JFT47" s="308"/>
      <c r="JFU47" s="308"/>
      <c r="JFV47" s="308"/>
      <c r="JFW47" s="308"/>
      <c r="JFX47" s="308"/>
      <c r="JFY47" s="308"/>
      <c r="JFZ47" s="308"/>
      <c r="JGA47" s="308"/>
      <c r="JGB47" s="308"/>
      <c r="JGC47" s="308"/>
      <c r="JGD47" s="308"/>
      <c r="JGE47" s="308"/>
      <c r="JGF47" s="308"/>
      <c r="JGG47" s="308"/>
      <c r="JGH47" s="308"/>
      <c r="JGI47" s="308"/>
      <c r="JGJ47" s="308"/>
      <c r="JGK47" s="308"/>
      <c r="JGL47" s="308"/>
      <c r="JGM47" s="308"/>
      <c r="JGN47" s="308"/>
      <c r="JGO47" s="308"/>
      <c r="JGP47" s="308"/>
      <c r="JGQ47" s="308"/>
      <c r="JGR47" s="308"/>
      <c r="JGS47" s="308"/>
      <c r="JGT47" s="308"/>
      <c r="JGU47" s="308"/>
      <c r="JGV47" s="308"/>
      <c r="JGW47" s="308"/>
      <c r="JGX47" s="308"/>
      <c r="JGY47" s="308"/>
      <c r="JGZ47" s="308"/>
      <c r="JHA47" s="308"/>
      <c r="JHB47" s="308"/>
      <c r="JHC47" s="308"/>
      <c r="JHD47" s="308"/>
      <c r="JHE47" s="308"/>
      <c r="JHF47" s="308"/>
      <c r="JHG47" s="308"/>
      <c r="JHH47" s="308"/>
      <c r="JHI47" s="308"/>
      <c r="JHJ47" s="308"/>
      <c r="JHK47" s="308"/>
      <c r="JHL47" s="308"/>
      <c r="JHM47" s="308"/>
      <c r="JHN47" s="308"/>
      <c r="JHO47" s="308"/>
      <c r="JHP47" s="308"/>
      <c r="JHQ47" s="308"/>
      <c r="JHR47" s="308"/>
      <c r="JHS47" s="308"/>
      <c r="JHT47" s="308"/>
      <c r="JHU47" s="308"/>
      <c r="JHV47" s="308"/>
      <c r="JHW47" s="308"/>
      <c r="JHX47" s="308"/>
      <c r="JHY47" s="308"/>
      <c r="JHZ47" s="308"/>
      <c r="JIA47" s="308"/>
      <c r="JIB47" s="308"/>
      <c r="JIC47" s="308"/>
      <c r="JID47" s="308"/>
      <c r="JIE47" s="308"/>
      <c r="JIF47" s="308"/>
      <c r="JIG47" s="308"/>
      <c r="JIH47" s="308"/>
      <c r="JII47" s="308"/>
      <c r="JIJ47" s="308"/>
      <c r="JIK47" s="308"/>
      <c r="JIL47" s="308"/>
      <c r="JIM47" s="308"/>
      <c r="JIN47" s="308"/>
      <c r="JIO47" s="308"/>
      <c r="JIP47" s="308"/>
      <c r="JIQ47" s="308"/>
      <c r="JIR47" s="308"/>
      <c r="JIS47" s="308"/>
      <c r="JIT47" s="308"/>
      <c r="JIU47" s="308"/>
      <c r="JIV47" s="308"/>
      <c r="JIW47" s="308"/>
      <c r="JIX47" s="308"/>
      <c r="JIY47" s="308"/>
      <c r="JIZ47" s="308"/>
      <c r="JJA47" s="308"/>
      <c r="JJB47" s="308"/>
      <c r="JJC47" s="308"/>
      <c r="JJD47" s="308"/>
      <c r="JJE47" s="308"/>
      <c r="JJF47" s="308"/>
      <c r="JJG47" s="308"/>
      <c r="JJH47" s="308"/>
      <c r="JJI47" s="308"/>
      <c r="JJJ47" s="308"/>
      <c r="JJK47" s="308"/>
      <c r="JJL47" s="308"/>
      <c r="JJM47" s="308"/>
      <c r="JJN47" s="308"/>
      <c r="JJO47" s="308"/>
      <c r="JJP47" s="308"/>
      <c r="JJQ47" s="308"/>
      <c r="JJR47" s="308"/>
      <c r="JJS47" s="308"/>
      <c r="JJT47" s="308"/>
      <c r="JJU47" s="308"/>
      <c r="JJV47" s="308"/>
      <c r="JJW47" s="308"/>
      <c r="JJX47" s="308"/>
      <c r="JJY47" s="308"/>
      <c r="JJZ47" s="308"/>
      <c r="JKA47" s="308"/>
      <c r="JKB47" s="308"/>
      <c r="JKC47" s="308"/>
      <c r="JKD47" s="308"/>
      <c r="JKE47" s="308"/>
      <c r="JKF47" s="308"/>
      <c r="JKG47" s="308"/>
      <c r="JKH47" s="308"/>
      <c r="JKI47" s="308"/>
      <c r="JKJ47" s="308"/>
      <c r="JKK47" s="308"/>
      <c r="JKL47" s="308"/>
      <c r="JKM47" s="308"/>
      <c r="JKN47" s="308"/>
      <c r="JKO47" s="308"/>
      <c r="JKP47" s="308"/>
      <c r="JKQ47" s="308"/>
      <c r="JKR47" s="308"/>
      <c r="JKS47" s="308"/>
      <c r="JKT47" s="308"/>
      <c r="JKU47" s="308"/>
      <c r="JKV47" s="308"/>
      <c r="JKW47" s="308"/>
      <c r="JKX47" s="308"/>
      <c r="JKY47" s="308"/>
      <c r="JKZ47" s="308"/>
      <c r="JLA47" s="308"/>
      <c r="JLB47" s="308"/>
      <c r="JLC47" s="308"/>
      <c r="JLD47" s="308"/>
      <c r="JLE47" s="308"/>
      <c r="JLF47" s="308"/>
      <c r="JLG47" s="308"/>
      <c r="JLH47" s="308"/>
      <c r="JLI47" s="308"/>
      <c r="JLJ47" s="308"/>
      <c r="JLK47" s="308"/>
      <c r="JLL47" s="308"/>
      <c r="JLM47" s="308"/>
      <c r="JLN47" s="308"/>
      <c r="JLO47" s="308"/>
      <c r="JLP47" s="308"/>
      <c r="JLQ47" s="308"/>
      <c r="JLR47" s="308"/>
      <c r="JLS47" s="308"/>
      <c r="JLT47" s="308"/>
      <c r="JLU47" s="308"/>
      <c r="JLV47" s="308"/>
      <c r="JLW47" s="308"/>
      <c r="JLX47" s="308"/>
      <c r="JLY47" s="308"/>
      <c r="JLZ47" s="308"/>
      <c r="JMA47" s="308"/>
      <c r="JMB47" s="308"/>
      <c r="JMC47" s="308"/>
      <c r="JMD47" s="308"/>
      <c r="JME47" s="308"/>
      <c r="JMF47" s="308"/>
      <c r="JMG47" s="308"/>
      <c r="JMH47" s="308"/>
      <c r="JMI47" s="308"/>
      <c r="JMJ47" s="308"/>
      <c r="JMK47" s="308"/>
      <c r="JML47" s="308"/>
      <c r="JMM47" s="308"/>
      <c r="JMN47" s="308"/>
      <c r="JMO47" s="308"/>
      <c r="JMP47" s="308"/>
      <c r="JMQ47" s="308"/>
      <c r="JMR47" s="308"/>
      <c r="JMS47" s="308"/>
      <c r="JMT47" s="308"/>
      <c r="JMU47" s="308"/>
      <c r="JMV47" s="308"/>
      <c r="JMW47" s="308"/>
      <c r="JMX47" s="308"/>
      <c r="JMY47" s="308"/>
      <c r="JMZ47" s="308"/>
      <c r="JNA47" s="308"/>
      <c r="JNB47" s="308"/>
      <c r="JNC47" s="308"/>
      <c r="JND47" s="308"/>
      <c r="JNE47" s="308"/>
      <c r="JNF47" s="308"/>
      <c r="JNG47" s="308"/>
      <c r="JNH47" s="308"/>
      <c r="JNI47" s="308"/>
      <c r="JNJ47" s="308"/>
      <c r="JNK47" s="308"/>
      <c r="JNL47" s="308"/>
      <c r="JNM47" s="308"/>
      <c r="JNN47" s="308"/>
      <c r="JNO47" s="308"/>
      <c r="JNP47" s="308"/>
      <c r="JNQ47" s="308"/>
      <c r="JNR47" s="308"/>
      <c r="JNS47" s="308"/>
      <c r="JNT47" s="308"/>
      <c r="JNU47" s="308"/>
      <c r="JNV47" s="308"/>
      <c r="JNW47" s="308"/>
      <c r="JNX47" s="308"/>
      <c r="JNY47" s="308"/>
      <c r="JNZ47" s="308"/>
      <c r="JOA47" s="308"/>
      <c r="JOB47" s="308"/>
      <c r="JOC47" s="308"/>
      <c r="JOD47" s="308"/>
      <c r="JOE47" s="308"/>
      <c r="JOF47" s="308"/>
      <c r="JOG47" s="308"/>
      <c r="JOH47" s="308"/>
      <c r="JOI47" s="308"/>
      <c r="JOJ47" s="308"/>
      <c r="JOK47" s="308"/>
      <c r="JOL47" s="308"/>
      <c r="JOM47" s="308"/>
      <c r="JON47" s="308"/>
      <c r="JOO47" s="308"/>
      <c r="JOP47" s="308"/>
      <c r="JOQ47" s="308"/>
      <c r="JOR47" s="308"/>
      <c r="JOS47" s="308"/>
      <c r="JOT47" s="308"/>
      <c r="JOU47" s="308"/>
      <c r="JOV47" s="308"/>
      <c r="JOW47" s="308"/>
      <c r="JOX47" s="308"/>
      <c r="JOY47" s="308"/>
      <c r="JOZ47" s="308"/>
      <c r="JPA47" s="308"/>
      <c r="JPB47" s="308"/>
      <c r="JPC47" s="308"/>
      <c r="JPD47" s="308"/>
      <c r="JPE47" s="308"/>
      <c r="JPF47" s="308"/>
      <c r="JPG47" s="308"/>
      <c r="JPH47" s="308"/>
      <c r="JPI47" s="308"/>
      <c r="JPJ47" s="308"/>
      <c r="JPK47" s="308"/>
      <c r="JPL47" s="308"/>
      <c r="JPM47" s="308"/>
      <c r="JPN47" s="308"/>
      <c r="JPO47" s="308"/>
      <c r="JPP47" s="308"/>
      <c r="JPQ47" s="308"/>
      <c r="JPR47" s="308"/>
      <c r="JPS47" s="308"/>
      <c r="JPT47" s="308"/>
      <c r="JPU47" s="308"/>
      <c r="JPV47" s="308"/>
      <c r="JPW47" s="308"/>
      <c r="JPX47" s="308"/>
      <c r="JPY47" s="308"/>
      <c r="JPZ47" s="308"/>
      <c r="JQA47" s="308"/>
      <c r="JQB47" s="308"/>
      <c r="JQC47" s="308"/>
      <c r="JQD47" s="308"/>
      <c r="JQE47" s="308"/>
      <c r="JQF47" s="308"/>
      <c r="JQG47" s="308"/>
      <c r="JQH47" s="308"/>
      <c r="JQI47" s="308"/>
      <c r="JQJ47" s="308"/>
      <c r="JQK47" s="308"/>
      <c r="JQL47" s="308"/>
      <c r="JQM47" s="308"/>
      <c r="JQN47" s="308"/>
      <c r="JQO47" s="308"/>
      <c r="JQP47" s="308"/>
      <c r="JQQ47" s="308"/>
      <c r="JQR47" s="308"/>
      <c r="JQS47" s="308"/>
      <c r="JQT47" s="308"/>
      <c r="JQU47" s="308"/>
      <c r="JQV47" s="308"/>
      <c r="JQW47" s="308"/>
      <c r="JQX47" s="308"/>
      <c r="JQY47" s="308"/>
      <c r="JQZ47" s="308"/>
      <c r="JRA47" s="308"/>
      <c r="JRB47" s="308"/>
      <c r="JRC47" s="308"/>
      <c r="JRD47" s="308"/>
      <c r="JRE47" s="308"/>
      <c r="JRF47" s="308"/>
      <c r="JRG47" s="308"/>
      <c r="JRH47" s="308"/>
      <c r="JRI47" s="308"/>
      <c r="JRJ47" s="308"/>
      <c r="JRK47" s="308"/>
      <c r="JRL47" s="308"/>
      <c r="JRM47" s="308"/>
      <c r="JRN47" s="308"/>
      <c r="JRO47" s="308"/>
      <c r="JRP47" s="308"/>
      <c r="JRQ47" s="308"/>
      <c r="JRR47" s="308"/>
      <c r="JRS47" s="308"/>
      <c r="JRT47" s="308"/>
      <c r="JRU47" s="308"/>
      <c r="JRV47" s="308"/>
      <c r="JRW47" s="308"/>
      <c r="JRX47" s="308"/>
      <c r="JRY47" s="308"/>
      <c r="JRZ47" s="308"/>
      <c r="JSA47" s="308"/>
      <c r="JSB47" s="308"/>
      <c r="JSC47" s="308"/>
      <c r="JSD47" s="308"/>
      <c r="JSE47" s="308"/>
      <c r="JSF47" s="308"/>
      <c r="JSG47" s="308"/>
      <c r="JSH47" s="308"/>
      <c r="JSI47" s="308"/>
      <c r="JSJ47" s="308"/>
      <c r="JSK47" s="308"/>
      <c r="JSL47" s="308"/>
      <c r="JSM47" s="308"/>
      <c r="JSN47" s="308"/>
      <c r="JSO47" s="308"/>
      <c r="JSP47" s="308"/>
      <c r="JSQ47" s="308"/>
      <c r="JSR47" s="308"/>
      <c r="JSS47" s="308"/>
      <c r="JST47" s="308"/>
      <c r="JSU47" s="308"/>
      <c r="JSV47" s="308"/>
      <c r="JSW47" s="308"/>
      <c r="JSX47" s="308"/>
      <c r="JSY47" s="308"/>
      <c r="JSZ47" s="308"/>
      <c r="JTA47" s="308"/>
      <c r="JTB47" s="308"/>
      <c r="JTC47" s="308"/>
      <c r="JTD47" s="308"/>
      <c r="JTE47" s="308"/>
      <c r="JTF47" s="308"/>
      <c r="JTG47" s="308"/>
      <c r="JTH47" s="308"/>
      <c r="JTI47" s="308"/>
      <c r="JTJ47" s="308"/>
      <c r="JTK47" s="308"/>
      <c r="JTL47" s="308"/>
      <c r="JTM47" s="308"/>
      <c r="JTN47" s="308"/>
      <c r="JTO47" s="308"/>
      <c r="JTP47" s="308"/>
      <c r="JTQ47" s="308"/>
      <c r="JTR47" s="308"/>
      <c r="JTS47" s="308"/>
      <c r="JTT47" s="308"/>
      <c r="JTU47" s="308"/>
      <c r="JTV47" s="308"/>
      <c r="JTW47" s="308"/>
      <c r="JTX47" s="308"/>
      <c r="JTY47" s="308"/>
      <c r="JTZ47" s="308"/>
      <c r="JUA47" s="308"/>
      <c r="JUB47" s="308"/>
      <c r="JUC47" s="308"/>
      <c r="JUD47" s="308"/>
      <c r="JUE47" s="308"/>
      <c r="JUF47" s="308"/>
      <c r="JUG47" s="308"/>
      <c r="JUH47" s="308"/>
      <c r="JUI47" s="308"/>
      <c r="JUJ47" s="308"/>
      <c r="JUK47" s="308"/>
      <c r="JUL47" s="308"/>
      <c r="JUM47" s="308"/>
      <c r="JUN47" s="308"/>
      <c r="JUO47" s="308"/>
      <c r="JUP47" s="308"/>
      <c r="JUQ47" s="308"/>
      <c r="JUR47" s="308"/>
      <c r="JUS47" s="308"/>
      <c r="JUT47" s="308"/>
      <c r="JUU47" s="308"/>
      <c r="JUV47" s="308"/>
      <c r="JUW47" s="308"/>
      <c r="JUX47" s="308"/>
      <c r="JUY47" s="308"/>
      <c r="JUZ47" s="308"/>
      <c r="JVA47" s="308"/>
      <c r="JVB47" s="308"/>
      <c r="JVC47" s="308"/>
      <c r="JVD47" s="308"/>
      <c r="JVE47" s="308"/>
      <c r="JVF47" s="308"/>
      <c r="JVG47" s="308"/>
      <c r="JVH47" s="308"/>
      <c r="JVI47" s="308"/>
      <c r="JVJ47" s="308"/>
      <c r="JVK47" s="308"/>
      <c r="JVL47" s="308"/>
      <c r="JVM47" s="308"/>
      <c r="JVN47" s="308"/>
      <c r="JVO47" s="308"/>
      <c r="JVP47" s="308"/>
      <c r="JVQ47" s="308"/>
      <c r="JVR47" s="308"/>
      <c r="JVS47" s="308"/>
      <c r="JVT47" s="308"/>
      <c r="JVU47" s="308"/>
      <c r="JVV47" s="308"/>
      <c r="JVW47" s="308"/>
      <c r="JVX47" s="308"/>
      <c r="JVY47" s="308"/>
      <c r="JVZ47" s="308"/>
      <c r="JWA47" s="308"/>
      <c r="JWB47" s="308"/>
      <c r="JWC47" s="308"/>
      <c r="JWD47" s="308"/>
      <c r="JWE47" s="308"/>
      <c r="JWF47" s="308"/>
      <c r="JWG47" s="308"/>
      <c r="JWH47" s="308"/>
      <c r="JWI47" s="308"/>
      <c r="JWJ47" s="308"/>
      <c r="JWK47" s="308"/>
      <c r="JWL47" s="308"/>
      <c r="JWM47" s="308"/>
      <c r="JWN47" s="308"/>
      <c r="JWO47" s="308"/>
      <c r="JWP47" s="308"/>
      <c r="JWQ47" s="308"/>
      <c r="JWR47" s="308"/>
      <c r="JWS47" s="308"/>
      <c r="JWT47" s="308"/>
      <c r="JWU47" s="308"/>
      <c r="JWV47" s="308"/>
      <c r="JWW47" s="308"/>
      <c r="JWX47" s="308"/>
      <c r="JWY47" s="308"/>
      <c r="JWZ47" s="308"/>
      <c r="JXA47" s="308"/>
      <c r="JXB47" s="308"/>
      <c r="JXC47" s="308"/>
      <c r="JXD47" s="308"/>
      <c r="JXE47" s="308"/>
      <c r="JXF47" s="308"/>
      <c r="JXG47" s="308"/>
      <c r="JXH47" s="308"/>
      <c r="JXI47" s="308"/>
      <c r="JXJ47" s="308"/>
      <c r="JXK47" s="308"/>
      <c r="JXL47" s="308"/>
      <c r="JXM47" s="308"/>
      <c r="JXN47" s="308"/>
      <c r="JXO47" s="308"/>
      <c r="JXP47" s="308"/>
      <c r="JXQ47" s="308"/>
      <c r="JXR47" s="308"/>
      <c r="JXS47" s="308"/>
      <c r="JXT47" s="308"/>
      <c r="JXU47" s="308"/>
      <c r="JXV47" s="308"/>
      <c r="JXW47" s="308"/>
      <c r="JXX47" s="308"/>
      <c r="JXY47" s="308"/>
      <c r="JXZ47" s="308"/>
      <c r="JYA47" s="308"/>
      <c r="JYB47" s="308"/>
      <c r="JYC47" s="308"/>
      <c r="JYD47" s="308"/>
      <c r="JYE47" s="308"/>
      <c r="JYF47" s="308"/>
      <c r="JYG47" s="308"/>
      <c r="JYH47" s="308"/>
      <c r="JYI47" s="308"/>
      <c r="JYJ47" s="308"/>
      <c r="JYK47" s="308"/>
      <c r="JYL47" s="308"/>
      <c r="JYM47" s="308"/>
      <c r="JYN47" s="308"/>
      <c r="JYO47" s="308"/>
      <c r="JYP47" s="308"/>
      <c r="JYQ47" s="308"/>
      <c r="JYR47" s="308"/>
      <c r="JYS47" s="308"/>
      <c r="JYT47" s="308"/>
      <c r="JYU47" s="308"/>
      <c r="JYV47" s="308"/>
      <c r="JYW47" s="308"/>
      <c r="JYX47" s="308"/>
      <c r="JYY47" s="308"/>
      <c r="JYZ47" s="308"/>
      <c r="JZA47" s="308"/>
      <c r="JZB47" s="308"/>
      <c r="JZC47" s="308"/>
      <c r="JZD47" s="308"/>
      <c r="JZE47" s="308"/>
      <c r="JZF47" s="308"/>
      <c r="JZG47" s="308"/>
      <c r="JZH47" s="308"/>
      <c r="JZI47" s="308"/>
      <c r="JZJ47" s="308"/>
      <c r="JZK47" s="308"/>
      <c r="JZL47" s="308"/>
      <c r="JZM47" s="308"/>
      <c r="JZN47" s="308"/>
      <c r="JZO47" s="308"/>
      <c r="JZP47" s="308"/>
      <c r="JZQ47" s="308"/>
      <c r="JZR47" s="308"/>
      <c r="JZS47" s="308"/>
      <c r="JZT47" s="308"/>
      <c r="JZU47" s="308"/>
      <c r="JZV47" s="308"/>
      <c r="JZW47" s="308"/>
      <c r="JZX47" s="308"/>
      <c r="JZY47" s="308"/>
      <c r="JZZ47" s="308"/>
      <c r="KAA47" s="308"/>
      <c r="KAB47" s="308"/>
      <c r="KAC47" s="308"/>
      <c r="KAD47" s="308"/>
      <c r="KAE47" s="308"/>
      <c r="KAF47" s="308"/>
      <c r="KAG47" s="308"/>
      <c r="KAH47" s="308"/>
      <c r="KAI47" s="308"/>
      <c r="KAJ47" s="308"/>
      <c r="KAK47" s="308"/>
      <c r="KAL47" s="308"/>
      <c r="KAM47" s="308"/>
      <c r="KAN47" s="308"/>
      <c r="KAO47" s="308"/>
      <c r="KAP47" s="308"/>
      <c r="KAQ47" s="308"/>
      <c r="KAR47" s="308"/>
      <c r="KAS47" s="308"/>
      <c r="KAT47" s="308"/>
      <c r="KAU47" s="308"/>
      <c r="KAV47" s="308"/>
      <c r="KAW47" s="308"/>
      <c r="KAX47" s="308"/>
      <c r="KAY47" s="308"/>
      <c r="KAZ47" s="308"/>
      <c r="KBA47" s="308"/>
      <c r="KBB47" s="308"/>
      <c r="KBC47" s="308"/>
      <c r="KBD47" s="308"/>
      <c r="KBE47" s="308"/>
      <c r="KBF47" s="308"/>
      <c r="KBG47" s="308"/>
      <c r="KBH47" s="308"/>
      <c r="KBI47" s="308"/>
      <c r="KBJ47" s="308"/>
      <c r="KBK47" s="308"/>
      <c r="KBL47" s="308"/>
      <c r="KBM47" s="308"/>
      <c r="KBN47" s="308"/>
      <c r="KBO47" s="308"/>
      <c r="KBP47" s="308"/>
      <c r="KBQ47" s="308"/>
      <c r="KBR47" s="308"/>
      <c r="KBS47" s="308"/>
      <c r="KBT47" s="308"/>
      <c r="KBU47" s="308"/>
      <c r="KBV47" s="308"/>
      <c r="KBW47" s="308"/>
      <c r="KBX47" s="308"/>
      <c r="KBY47" s="308"/>
      <c r="KBZ47" s="308"/>
      <c r="KCA47" s="308"/>
      <c r="KCB47" s="308"/>
      <c r="KCC47" s="308"/>
      <c r="KCD47" s="308"/>
      <c r="KCE47" s="308"/>
      <c r="KCF47" s="308"/>
      <c r="KCG47" s="308"/>
      <c r="KCH47" s="308"/>
      <c r="KCI47" s="308"/>
      <c r="KCJ47" s="308"/>
      <c r="KCK47" s="308"/>
      <c r="KCL47" s="308"/>
      <c r="KCM47" s="308"/>
      <c r="KCN47" s="308"/>
      <c r="KCO47" s="308"/>
      <c r="KCP47" s="308"/>
      <c r="KCQ47" s="308"/>
      <c r="KCR47" s="308"/>
      <c r="KCS47" s="308"/>
      <c r="KCT47" s="308"/>
      <c r="KCU47" s="308"/>
      <c r="KCV47" s="308"/>
      <c r="KCW47" s="308"/>
      <c r="KCX47" s="308"/>
      <c r="KCY47" s="308"/>
      <c r="KCZ47" s="308"/>
      <c r="KDA47" s="308"/>
      <c r="KDB47" s="308"/>
      <c r="KDC47" s="308"/>
      <c r="KDD47" s="308"/>
      <c r="KDE47" s="308"/>
      <c r="KDF47" s="308"/>
      <c r="KDG47" s="308"/>
      <c r="KDH47" s="308"/>
      <c r="KDI47" s="308"/>
      <c r="KDJ47" s="308"/>
      <c r="KDK47" s="308"/>
      <c r="KDL47" s="308"/>
      <c r="KDM47" s="308"/>
      <c r="KDN47" s="308"/>
      <c r="KDO47" s="308"/>
      <c r="KDP47" s="308"/>
      <c r="KDQ47" s="308"/>
      <c r="KDR47" s="308"/>
      <c r="KDS47" s="308"/>
      <c r="KDT47" s="308"/>
      <c r="KDU47" s="308"/>
      <c r="KDV47" s="308"/>
      <c r="KDW47" s="308"/>
      <c r="KDX47" s="308"/>
      <c r="KDY47" s="308"/>
      <c r="KDZ47" s="308"/>
      <c r="KEA47" s="308"/>
      <c r="KEB47" s="308"/>
      <c r="KEC47" s="308"/>
      <c r="KED47" s="308"/>
      <c r="KEE47" s="308"/>
      <c r="KEF47" s="308"/>
      <c r="KEG47" s="308"/>
      <c r="KEH47" s="308"/>
      <c r="KEI47" s="308"/>
      <c r="KEJ47" s="308"/>
      <c r="KEK47" s="308"/>
      <c r="KEL47" s="308"/>
      <c r="KEM47" s="308"/>
      <c r="KEN47" s="308"/>
      <c r="KEO47" s="308"/>
      <c r="KEP47" s="308"/>
      <c r="KEQ47" s="308"/>
      <c r="KER47" s="308"/>
      <c r="KES47" s="308"/>
      <c r="KET47" s="308"/>
      <c r="KEU47" s="308"/>
      <c r="KEV47" s="308"/>
      <c r="KEW47" s="308"/>
      <c r="KEX47" s="308"/>
      <c r="KEY47" s="308"/>
      <c r="KEZ47" s="308"/>
      <c r="KFA47" s="308"/>
      <c r="KFB47" s="308"/>
      <c r="KFC47" s="308"/>
      <c r="KFD47" s="308"/>
      <c r="KFE47" s="308"/>
      <c r="KFF47" s="308"/>
      <c r="KFG47" s="308"/>
      <c r="KFH47" s="308"/>
      <c r="KFI47" s="308"/>
      <c r="KFJ47" s="308"/>
      <c r="KFK47" s="308"/>
      <c r="KFL47" s="308"/>
      <c r="KFM47" s="308"/>
      <c r="KFN47" s="308"/>
      <c r="KFO47" s="308"/>
      <c r="KFP47" s="308"/>
      <c r="KFQ47" s="308"/>
      <c r="KFR47" s="308"/>
      <c r="KFS47" s="308"/>
      <c r="KFT47" s="308"/>
      <c r="KFU47" s="308"/>
      <c r="KFV47" s="308"/>
      <c r="KFW47" s="308"/>
      <c r="KFX47" s="308"/>
      <c r="KFY47" s="308"/>
      <c r="KFZ47" s="308"/>
      <c r="KGA47" s="308"/>
      <c r="KGB47" s="308"/>
      <c r="KGC47" s="308"/>
      <c r="KGD47" s="308"/>
      <c r="KGE47" s="308"/>
      <c r="KGF47" s="308"/>
      <c r="KGG47" s="308"/>
      <c r="KGH47" s="308"/>
      <c r="KGI47" s="308"/>
      <c r="KGJ47" s="308"/>
      <c r="KGK47" s="308"/>
      <c r="KGL47" s="308"/>
      <c r="KGM47" s="308"/>
      <c r="KGN47" s="308"/>
      <c r="KGO47" s="308"/>
      <c r="KGP47" s="308"/>
      <c r="KGQ47" s="308"/>
      <c r="KGR47" s="308"/>
      <c r="KGS47" s="308"/>
      <c r="KGT47" s="308"/>
      <c r="KGU47" s="308"/>
      <c r="KGV47" s="308"/>
      <c r="KGW47" s="308"/>
      <c r="KGX47" s="308"/>
      <c r="KGY47" s="308"/>
      <c r="KGZ47" s="308"/>
      <c r="KHA47" s="308"/>
      <c r="KHB47" s="308"/>
      <c r="KHC47" s="308"/>
      <c r="KHD47" s="308"/>
      <c r="KHE47" s="308"/>
      <c r="KHF47" s="308"/>
      <c r="KHG47" s="308"/>
      <c r="KHH47" s="308"/>
      <c r="KHI47" s="308"/>
      <c r="KHJ47" s="308"/>
      <c r="KHK47" s="308"/>
      <c r="KHL47" s="308"/>
      <c r="KHM47" s="308"/>
      <c r="KHN47" s="308"/>
      <c r="KHO47" s="308"/>
      <c r="KHP47" s="308"/>
      <c r="KHQ47" s="308"/>
      <c r="KHR47" s="308"/>
      <c r="KHS47" s="308"/>
      <c r="KHT47" s="308"/>
      <c r="KHU47" s="308"/>
      <c r="KHV47" s="308"/>
      <c r="KHW47" s="308"/>
      <c r="KHX47" s="308"/>
      <c r="KHY47" s="308"/>
      <c r="KHZ47" s="308"/>
      <c r="KIA47" s="308"/>
      <c r="KIB47" s="308"/>
      <c r="KIC47" s="308"/>
      <c r="KID47" s="308"/>
      <c r="KIE47" s="308"/>
      <c r="KIF47" s="308"/>
      <c r="KIG47" s="308"/>
      <c r="KIH47" s="308"/>
      <c r="KII47" s="308"/>
      <c r="KIJ47" s="308"/>
      <c r="KIK47" s="308"/>
      <c r="KIL47" s="308"/>
      <c r="KIM47" s="308"/>
      <c r="KIN47" s="308"/>
      <c r="KIO47" s="308"/>
      <c r="KIP47" s="308"/>
      <c r="KIQ47" s="308"/>
      <c r="KIR47" s="308"/>
      <c r="KIS47" s="308"/>
      <c r="KIT47" s="308"/>
      <c r="KIU47" s="308"/>
      <c r="KIV47" s="308"/>
      <c r="KIW47" s="308"/>
      <c r="KIX47" s="308"/>
      <c r="KIY47" s="308"/>
      <c r="KIZ47" s="308"/>
      <c r="KJA47" s="308"/>
      <c r="KJB47" s="308"/>
      <c r="KJC47" s="308"/>
      <c r="KJD47" s="308"/>
      <c r="KJE47" s="308"/>
      <c r="KJF47" s="308"/>
      <c r="KJG47" s="308"/>
      <c r="KJH47" s="308"/>
      <c r="KJI47" s="308"/>
      <c r="KJJ47" s="308"/>
      <c r="KJK47" s="308"/>
      <c r="KJL47" s="308"/>
      <c r="KJM47" s="308"/>
      <c r="KJN47" s="308"/>
      <c r="KJO47" s="308"/>
      <c r="KJP47" s="308"/>
      <c r="KJQ47" s="308"/>
      <c r="KJR47" s="308"/>
      <c r="KJS47" s="308"/>
      <c r="KJT47" s="308"/>
      <c r="KJU47" s="308"/>
      <c r="KJV47" s="308"/>
      <c r="KJW47" s="308"/>
      <c r="KJX47" s="308"/>
      <c r="KJY47" s="308"/>
      <c r="KJZ47" s="308"/>
      <c r="KKA47" s="308"/>
      <c r="KKB47" s="308"/>
      <c r="KKC47" s="308"/>
      <c r="KKD47" s="308"/>
      <c r="KKE47" s="308"/>
      <c r="KKF47" s="308"/>
      <c r="KKG47" s="308"/>
      <c r="KKH47" s="308"/>
      <c r="KKI47" s="308"/>
      <c r="KKJ47" s="308"/>
      <c r="KKK47" s="308"/>
      <c r="KKL47" s="308"/>
      <c r="KKM47" s="308"/>
      <c r="KKN47" s="308"/>
      <c r="KKO47" s="308"/>
      <c r="KKP47" s="308"/>
      <c r="KKQ47" s="308"/>
      <c r="KKR47" s="308"/>
      <c r="KKS47" s="308"/>
      <c r="KKT47" s="308"/>
      <c r="KKU47" s="308"/>
      <c r="KKV47" s="308"/>
      <c r="KKW47" s="308"/>
      <c r="KKX47" s="308"/>
      <c r="KKY47" s="308"/>
      <c r="KKZ47" s="308"/>
      <c r="KLA47" s="308"/>
      <c r="KLB47" s="308"/>
      <c r="KLC47" s="308"/>
      <c r="KLD47" s="308"/>
      <c r="KLE47" s="308"/>
      <c r="KLF47" s="308"/>
      <c r="KLG47" s="308"/>
      <c r="KLH47" s="308"/>
      <c r="KLI47" s="308"/>
      <c r="KLJ47" s="308"/>
      <c r="KLK47" s="308"/>
      <c r="KLL47" s="308"/>
      <c r="KLM47" s="308"/>
      <c r="KLN47" s="308"/>
      <c r="KLO47" s="308"/>
      <c r="KLP47" s="308"/>
      <c r="KLQ47" s="308"/>
      <c r="KLR47" s="308"/>
      <c r="KLS47" s="308"/>
      <c r="KLT47" s="308"/>
      <c r="KLU47" s="308"/>
      <c r="KLV47" s="308"/>
      <c r="KLW47" s="308"/>
      <c r="KLX47" s="308"/>
      <c r="KLY47" s="308"/>
      <c r="KLZ47" s="308"/>
      <c r="KMA47" s="308"/>
      <c r="KMB47" s="308"/>
      <c r="KMC47" s="308"/>
      <c r="KMD47" s="308"/>
      <c r="KME47" s="308"/>
      <c r="KMF47" s="308"/>
      <c r="KMG47" s="308"/>
      <c r="KMH47" s="308"/>
      <c r="KMI47" s="308"/>
      <c r="KMJ47" s="308"/>
      <c r="KMK47" s="308"/>
      <c r="KML47" s="308"/>
      <c r="KMM47" s="308"/>
      <c r="KMN47" s="308"/>
      <c r="KMO47" s="308"/>
      <c r="KMP47" s="308"/>
      <c r="KMQ47" s="308"/>
      <c r="KMR47" s="308"/>
      <c r="KMS47" s="308"/>
      <c r="KMT47" s="308"/>
      <c r="KMU47" s="308"/>
      <c r="KMV47" s="308"/>
      <c r="KMW47" s="308"/>
      <c r="KMX47" s="308"/>
      <c r="KMY47" s="308"/>
      <c r="KMZ47" s="308"/>
      <c r="KNA47" s="308"/>
      <c r="KNB47" s="308"/>
      <c r="KNC47" s="308"/>
      <c r="KND47" s="308"/>
      <c r="KNE47" s="308"/>
      <c r="KNF47" s="308"/>
      <c r="KNG47" s="308"/>
      <c r="KNH47" s="308"/>
      <c r="KNI47" s="308"/>
      <c r="KNJ47" s="308"/>
      <c r="KNK47" s="308"/>
      <c r="KNL47" s="308"/>
      <c r="KNM47" s="308"/>
      <c r="KNN47" s="308"/>
      <c r="KNO47" s="308"/>
      <c r="KNP47" s="308"/>
      <c r="KNQ47" s="308"/>
      <c r="KNR47" s="308"/>
      <c r="KNS47" s="308"/>
      <c r="KNT47" s="308"/>
      <c r="KNU47" s="308"/>
      <c r="KNV47" s="308"/>
      <c r="KNW47" s="308"/>
      <c r="KNX47" s="308"/>
      <c r="KNY47" s="308"/>
      <c r="KNZ47" s="308"/>
      <c r="KOA47" s="308"/>
      <c r="KOB47" s="308"/>
      <c r="KOC47" s="308"/>
      <c r="KOD47" s="308"/>
      <c r="KOE47" s="308"/>
      <c r="KOF47" s="308"/>
      <c r="KOG47" s="308"/>
      <c r="KOH47" s="308"/>
      <c r="KOI47" s="308"/>
      <c r="KOJ47" s="308"/>
      <c r="KOK47" s="308"/>
      <c r="KOL47" s="308"/>
      <c r="KOM47" s="308"/>
      <c r="KON47" s="308"/>
      <c r="KOO47" s="308"/>
      <c r="KOP47" s="308"/>
      <c r="KOQ47" s="308"/>
      <c r="KOR47" s="308"/>
      <c r="KOS47" s="308"/>
      <c r="KOT47" s="308"/>
      <c r="KOU47" s="308"/>
      <c r="KOV47" s="308"/>
      <c r="KOW47" s="308"/>
      <c r="KOX47" s="308"/>
      <c r="KOY47" s="308"/>
      <c r="KOZ47" s="308"/>
      <c r="KPA47" s="308"/>
      <c r="KPB47" s="308"/>
      <c r="KPC47" s="308"/>
      <c r="KPD47" s="308"/>
      <c r="KPE47" s="308"/>
      <c r="KPF47" s="308"/>
      <c r="KPG47" s="308"/>
      <c r="KPH47" s="308"/>
      <c r="KPI47" s="308"/>
      <c r="KPJ47" s="308"/>
      <c r="KPK47" s="308"/>
      <c r="KPL47" s="308"/>
      <c r="KPM47" s="308"/>
      <c r="KPN47" s="308"/>
      <c r="KPO47" s="308"/>
      <c r="KPP47" s="308"/>
      <c r="KPQ47" s="308"/>
      <c r="KPR47" s="308"/>
      <c r="KPS47" s="308"/>
      <c r="KPT47" s="308"/>
      <c r="KPU47" s="308"/>
      <c r="KPV47" s="308"/>
      <c r="KPW47" s="308"/>
      <c r="KPX47" s="308"/>
      <c r="KPY47" s="308"/>
      <c r="KPZ47" s="308"/>
      <c r="KQA47" s="308"/>
      <c r="KQB47" s="308"/>
      <c r="KQC47" s="308"/>
      <c r="KQD47" s="308"/>
      <c r="KQE47" s="308"/>
      <c r="KQF47" s="308"/>
      <c r="KQG47" s="308"/>
      <c r="KQH47" s="308"/>
      <c r="KQI47" s="308"/>
      <c r="KQJ47" s="308"/>
      <c r="KQK47" s="308"/>
      <c r="KQL47" s="308"/>
      <c r="KQM47" s="308"/>
      <c r="KQN47" s="308"/>
      <c r="KQO47" s="308"/>
      <c r="KQP47" s="308"/>
      <c r="KQQ47" s="308"/>
      <c r="KQR47" s="308"/>
      <c r="KQS47" s="308"/>
      <c r="KQT47" s="308"/>
      <c r="KQU47" s="308"/>
      <c r="KQV47" s="308"/>
      <c r="KQW47" s="308"/>
      <c r="KQX47" s="308"/>
      <c r="KQY47" s="308"/>
      <c r="KQZ47" s="308"/>
      <c r="KRA47" s="308"/>
      <c r="KRB47" s="308"/>
      <c r="KRC47" s="308"/>
      <c r="KRD47" s="308"/>
      <c r="KRE47" s="308"/>
      <c r="KRF47" s="308"/>
      <c r="KRG47" s="308"/>
      <c r="KRH47" s="308"/>
      <c r="KRI47" s="308"/>
      <c r="KRJ47" s="308"/>
      <c r="KRK47" s="308"/>
      <c r="KRL47" s="308"/>
      <c r="KRM47" s="308"/>
      <c r="KRN47" s="308"/>
      <c r="KRO47" s="308"/>
      <c r="KRP47" s="308"/>
      <c r="KRQ47" s="308"/>
      <c r="KRR47" s="308"/>
      <c r="KRS47" s="308"/>
      <c r="KRT47" s="308"/>
      <c r="KRU47" s="308"/>
      <c r="KRV47" s="308"/>
      <c r="KRW47" s="308"/>
      <c r="KRX47" s="308"/>
      <c r="KRY47" s="308"/>
      <c r="KRZ47" s="308"/>
      <c r="KSA47" s="308"/>
      <c r="KSB47" s="308"/>
      <c r="KSC47" s="308"/>
      <c r="KSD47" s="308"/>
      <c r="KSE47" s="308"/>
      <c r="KSF47" s="308"/>
      <c r="KSG47" s="308"/>
      <c r="KSH47" s="308"/>
      <c r="KSI47" s="308"/>
      <c r="KSJ47" s="308"/>
      <c r="KSK47" s="308"/>
      <c r="KSL47" s="308"/>
      <c r="KSM47" s="308"/>
      <c r="KSN47" s="308"/>
      <c r="KSO47" s="308"/>
      <c r="KSP47" s="308"/>
      <c r="KSQ47" s="308"/>
      <c r="KSR47" s="308"/>
      <c r="KSS47" s="308"/>
      <c r="KST47" s="308"/>
      <c r="KSU47" s="308"/>
      <c r="KSV47" s="308"/>
      <c r="KSW47" s="308"/>
      <c r="KSX47" s="308"/>
      <c r="KSY47" s="308"/>
      <c r="KSZ47" s="308"/>
      <c r="KTA47" s="308"/>
      <c r="KTB47" s="308"/>
      <c r="KTC47" s="308"/>
      <c r="KTD47" s="308"/>
      <c r="KTE47" s="308"/>
      <c r="KTF47" s="308"/>
      <c r="KTG47" s="308"/>
      <c r="KTH47" s="308"/>
      <c r="KTI47" s="308"/>
      <c r="KTJ47" s="308"/>
      <c r="KTK47" s="308"/>
      <c r="KTL47" s="308"/>
      <c r="KTM47" s="308"/>
      <c r="KTN47" s="308"/>
      <c r="KTO47" s="308"/>
      <c r="KTP47" s="308"/>
      <c r="KTQ47" s="308"/>
      <c r="KTR47" s="308"/>
      <c r="KTS47" s="308"/>
      <c r="KTT47" s="308"/>
      <c r="KTU47" s="308"/>
      <c r="KTV47" s="308"/>
      <c r="KTW47" s="308"/>
      <c r="KTX47" s="308"/>
      <c r="KTY47" s="308"/>
      <c r="KTZ47" s="308"/>
      <c r="KUA47" s="308"/>
      <c r="KUB47" s="308"/>
      <c r="KUC47" s="308"/>
      <c r="KUD47" s="308"/>
      <c r="KUE47" s="308"/>
      <c r="KUF47" s="308"/>
      <c r="KUG47" s="308"/>
      <c r="KUH47" s="308"/>
      <c r="KUI47" s="308"/>
      <c r="KUJ47" s="308"/>
      <c r="KUK47" s="308"/>
      <c r="KUL47" s="308"/>
      <c r="KUM47" s="308"/>
      <c r="KUN47" s="308"/>
      <c r="KUO47" s="308"/>
      <c r="KUP47" s="308"/>
      <c r="KUQ47" s="308"/>
      <c r="KUR47" s="308"/>
      <c r="KUS47" s="308"/>
      <c r="KUT47" s="308"/>
      <c r="KUU47" s="308"/>
      <c r="KUV47" s="308"/>
      <c r="KUW47" s="308"/>
      <c r="KUX47" s="308"/>
      <c r="KUY47" s="308"/>
      <c r="KUZ47" s="308"/>
      <c r="KVA47" s="308"/>
      <c r="KVB47" s="308"/>
      <c r="KVC47" s="308"/>
      <c r="KVD47" s="308"/>
      <c r="KVE47" s="308"/>
      <c r="KVF47" s="308"/>
      <c r="KVG47" s="308"/>
      <c r="KVH47" s="308"/>
      <c r="KVI47" s="308"/>
      <c r="KVJ47" s="308"/>
      <c r="KVK47" s="308"/>
      <c r="KVL47" s="308"/>
      <c r="KVM47" s="308"/>
      <c r="KVN47" s="308"/>
      <c r="KVO47" s="308"/>
      <c r="KVP47" s="308"/>
      <c r="KVQ47" s="308"/>
      <c r="KVR47" s="308"/>
      <c r="KVS47" s="308"/>
      <c r="KVT47" s="308"/>
      <c r="KVU47" s="308"/>
      <c r="KVV47" s="308"/>
      <c r="KVW47" s="308"/>
      <c r="KVX47" s="308"/>
      <c r="KVY47" s="308"/>
      <c r="KVZ47" s="308"/>
      <c r="KWA47" s="308"/>
      <c r="KWB47" s="308"/>
      <c r="KWC47" s="308"/>
      <c r="KWD47" s="308"/>
      <c r="KWE47" s="308"/>
      <c r="KWF47" s="308"/>
      <c r="KWG47" s="308"/>
      <c r="KWH47" s="308"/>
      <c r="KWI47" s="308"/>
      <c r="KWJ47" s="308"/>
      <c r="KWK47" s="308"/>
      <c r="KWL47" s="308"/>
      <c r="KWM47" s="308"/>
      <c r="KWN47" s="308"/>
      <c r="KWO47" s="308"/>
      <c r="KWP47" s="308"/>
      <c r="KWQ47" s="308"/>
      <c r="KWR47" s="308"/>
      <c r="KWS47" s="308"/>
      <c r="KWT47" s="308"/>
      <c r="KWU47" s="308"/>
      <c r="KWV47" s="308"/>
      <c r="KWW47" s="308"/>
      <c r="KWX47" s="308"/>
      <c r="KWY47" s="308"/>
      <c r="KWZ47" s="308"/>
      <c r="KXA47" s="308"/>
      <c r="KXB47" s="308"/>
      <c r="KXC47" s="308"/>
      <c r="KXD47" s="308"/>
      <c r="KXE47" s="308"/>
      <c r="KXF47" s="308"/>
      <c r="KXG47" s="308"/>
      <c r="KXH47" s="308"/>
      <c r="KXI47" s="308"/>
      <c r="KXJ47" s="308"/>
      <c r="KXK47" s="308"/>
      <c r="KXL47" s="308"/>
      <c r="KXM47" s="308"/>
      <c r="KXN47" s="308"/>
      <c r="KXO47" s="308"/>
      <c r="KXP47" s="308"/>
      <c r="KXQ47" s="308"/>
      <c r="KXR47" s="308"/>
      <c r="KXS47" s="308"/>
      <c r="KXT47" s="308"/>
      <c r="KXU47" s="308"/>
      <c r="KXV47" s="308"/>
      <c r="KXW47" s="308"/>
      <c r="KXX47" s="308"/>
      <c r="KXY47" s="308"/>
      <c r="KXZ47" s="308"/>
      <c r="KYA47" s="308"/>
      <c r="KYB47" s="308"/>
      <c r="KYC47" s="308"/>
      <c r="KYD47" s="308"/>
      <c r="KYE47" s="308"/>
      <c r="KYF47" s="308"/>
      <c r="KYG47" s="308"/>
      <c r="KYH47" s="308"/>
      <c r="KYI47" s="308"/>
      <c r="KYJ47" s="308"/>
      <c r="KYK47" s="308"/>
      <c r="KYL47" s="308"/>
      <c r="KYM47" s="308"/>
      <c r="KYN47" s="308"/>
      <c r="KYO47" s="308"/>
      <c r="KYP47" s="308"/>
      <c r="KYQ47" s="308"/>
      <c r="KYR47" s="308"/>
      <c r="KYS47" s="308"/>
      <c r="KYT47" s="308"/>
      <c r="KYU47" s="308"/>
      <c r="KYV47" s="308"/>
      <c r="KYW47" s="308"/>
      <c r="KYX47" s="308"/>
      <c r="KYY47" s="308"/>
      <c r="KYZ47" s="308"/>
      <c r="KZA47" s="308"/>
      <c r="KZB47" s="308"/>
      <c r="KZC47" s="308"/>
      <c r="KZD47" s="308"/>
      <c r="KZE47" s="308"/>
      <c r="KZF47" s="308"/>
      <c r="KZG47" s="308"/>
      <c r="KZH47" s="308"/>
      <c r="KZI47" s="308"/>
      <c r="KZJ47" s="308"/>
      <c r="KZK47" s="308"/>
      <c r="KZL47" s="308"/>
      <c r="KZM47" s="308"/>
      <c r="KZN47" s="308"/>
      <c r="KZO47" s="308"/>
      <c r="KZP47" s="308"/>
      <c r="KZQ47" s="308"/>
      <c r="KZR47" s="308"/>
      <c r="KZS47" s="308"/>
      <c r="KZT47" s="308"/>
      <c r="KZU47" s="308"/>
      <c r="KZV47" s="308"/>
      <c r="KZW47" s="308"/>
      <c r="KZX47" s="308"/>
      <c r="KZY47" s="308"/>
      <c r="KZZ47" s="308"/>
      <c r="LAA47" s="308"/>
      <c r="LAB47" s="308"/>
      <c r="LAC47" s="308"/>
      <c r="LAD47" s="308"/>
      <c r="LAE47" s="308"/>
      <c r="LAF47" s="308"/>
      <c r="LAG47" s="308"/>
      <c r="LAH47" s="308"/>
      <c r="LAI47" s="308"/>
      <c r="LAJ47" s="308"/>
      <c r="LAK47" s="308"/>
      <c r="LAL47" s="308"/>
      <c r="LAM47" s="308"/>
      <c r="LAN47" s="308"/>
      <c r="LAO47" s="308"/>
      <c r="LAP47" s="308"/>
      <c r="LAQ47" s="308"/>
      <c r="LAR47" s="308"/>
      <c r="LAS47" s="308"/>
      <c r="LAT47" s="308"/>
      <c r="LAU47" s="308"/>
      <c r="LAV47" s="308"/>
      <c r="LAW47" s="308"/>
      <c r="LAX47" s="308"/>
      <c r="LAY47" s="308"/>
      <c r="LAZ47" s="308"/>
      <c r="LBA47" s="308"/>
      <c r="LBB47" s="308"/>
      <c r="LBC47" s="308"/>
      <c r="LBD47" s="308"/>
      <c r="LBE47" s="308"/>
      <c r="LBF47" s="308"/>
      <c r="LBG47" s="308"/>
      <c r="LBH47" s="308"/>
      <c r="LBI47" s="308"/>
      <c r="LBJ47" s="308"/>
      <c r="LBK47" s="308"/>
      <c r="LBL47" s="308"/>
      <c r="LBM47" s="308"/>
      <c r="LBN47" s="308"/>
      <c r="LBO47" s="308"/>
      <c r="LBP47" s="308"/>
      <c r="LBQ47" s="308"/>
      <c r="LBR47" s="308"/>
      <c r="LBS47" s="308"/>
      <c r="LBT47" s="308"/>
      <c r="LBU47" s="308"/>
      <c r="LBV47" s="308"/>
      <c r="LBW47" s="308"/>
      <c r="LBX47" s="308"/>
      <c r="LBY47" s="308"/>
      <c r="LBZ47" s="308"/>
      <c r="LCA47" s="308"/>
      <c r="LCB47" s="308"/>
      <c r="LCC47" s="308"/>
      <c r="LCD47" s="308"/>
      <c r="LCE47" s="308"/>
      <c r="LCF47" s="308"/>
      <c r="LCG47" s="308"/>
      <c r="LCH47" s="308"/>
      <c r="LCI47" s="308"/>
      <c r="LCJ47" s="308"/>
      <c r="LCK47" s="308"/>
      <c r="LCL47" s="308"/>
      <c r="LCM47" s="308"/>
      <c r="LCN47" s="308"/>
      <c r="LCO47" s="308"/>
      <c r="LCP47" s="308"/>
      <c r="LCQ47" s="308"/>
      <c r="LCR47" s="308"/>
      <c r="LCS47" s="308"/>
      <c r="LCT47" s="308"/>
      <c r="LCU47" s="308"/>
      <c r="LCV47" s="308"/>
      <c r="LCW47" s="308"/>
      <c r="LCX47" s="308"/>
      <c r="LCY47" s="308"/>
      <c r="LCZ47" s="308"/>
      <c r="LDA47" s="308"/>
      <c r="LDB47" s="308"/>
      <c r="LDC47" s="308"/>
      <c r="LDD47" s="308"/>
      <c r="LDE47" s="308"/>
      <c r="LDF47" s="308"/>
      <c r="LDG47" s="308"/>
      <c r="LDH47" s="308"/>
      <c r="LDI47" s="308"/>
      <c r="LDJ47" s="308"/>
      <c r="LDK47" s="308"/>
      <c r="LDL47" s="308"/>
      <c r="LDM47" s="308"/>
      <c r="LDN47" s="308"/>
      <c r="LDO47" s="308"/>
      <c r="LDP47" s="308"/>
      <c r="LDQ47" s="308"/>
      <c r="LDR47" s="308"/>
      <c r="LDS47" s="308"/>
      <c r="LDT47" s="308"/>
      <c r="LDU47" s="308"/>
      <c r="LDV47" s="308"/>
      <c r="LDW47" s="308"/>
      <c r="LDX47" s="308"/>
      <c r="LDY47" s="308"/>
      <c r="LDZ47" s="308"/>
      <c r="LEA47" s="308"/>
      <c r="LEB47" s="308"/>
      <c r="LEC47" s="308"/>
      <c r="LED47" s="308"/>
      <c r="LEE47" s="308"/>
      <c r="LEF47" s="308"/>
      <c r="LEG47" s="308"/>
      <c r="LEH47" s="308"/>
      <c r="LEI47" s="308"/>
      <c r="LEJ47" s="308"/>
      <c r="LEK47" s="308"/>
      <c r="LEL47" s="308"/>
      <c r="LEM47" s="308"/>
      <c r="LEN47" s="308"/>
      <c r="LEO47" s="308"/>
      <c r="LEP47" s="308"/>
      <c r="LEQ47" s="308"/>
      <c r="LER47" s="308"/>
      <c r="LES47" s="308"/>
      <c r="LET47" s="308"/>
      <c r="LEU47" s="308"/>
      <c r="LEV47" s="308"/>
      <c r="LEW47" s="308"/>
      <c r="LEX47" s="308"/>
      <c r="LEY47" s="308"/>
      <c r="LEZ47" s="308"/>
      <c r="LFA47" s="308"/>
      <c r="LFB47" s="308"/>
      <c r="LFC47" s="308"/>
      <c r="LFD47" s="308"/>
      <c r="LFE47" s="308"/>
      <c r="LFF47" s="308"/>
      <c r="LFG47" s="308"/>
      <c r="LFH47" s="308"/>
      <c r="LFI47" s="308"/>
      <c r="LFJ47" s="308"/>
      <c r="LFK47" s="308"/>
      <c r="LFL47" s="308"/>
      <c r="LFM47" s="308"/>
      <c r="LFN47" s="308"/>
      <c r="LFO47" s="308"/>
      <c r="LFP47" s="308"/>
      <c r="LFQ47" s="308"/>
      <c r="LFR47" s="308"/>
      <c r="LFS47" s="308"/>
      <c r="LFT47" s="308"/>
      <c r="LFU47" s="308"/>
      <c r="LFV47" s="308"/>
      <c r="LFW47" s="308"/>
      <c r="LFX47" s="308"/>
      <c r="LFY47" s="308"/>
      <c r="LFZ47" s="308"/>
      <c r="LGA47" s="308"/>
      <c r="LGB47" s="308"/>
      <c r="LGC47" s="308"/>
      <c r="LGD47" s="308"/>
      <c r="LGE47" s="308"/>
      <c r="LGF47" s="308"/>
      <c r="LGG47" s="308"/>
      <c r="LGH47" s="308"/>
      <c r="LGI47" s="308"/>
      <c r="LGJ47" s="308"/>
      <c r="LGK47" s="308"/>
      <c r="LGL47" s="308"/>
      <c r="LGM47" s="308"/>
      <c r="LGN47" s="308"/>
      <c r="LGO47" s="308"/>
      <c r="LGP47" s="308"/>
      <c r="LGQ47" s="308"/>
      <c r="LGR47" s="308"/>
      <c r="LGS47" s="308"/>
      <c r="LGT47" s="308"/>
      <c r="LGU47" s="308"/>
      <c r="LGV47" s="308"/>
      <c r="LGW47" s="308"/>
      <c r="LGX47" s="308"/>
      <c r="LGY47" s="308"/>
      <c r="LGZ47" s="308"/>
      <c r="LHA47" s="308"/>
      <c r="LHB47" s="308"/>
      <c r="LHC47" s="308"/>
      <c r="LHD47" s="308"/>
      <c r="LHE47" s="308"/>
      <c r="LHF47" s="308"/>
      <c r="LHG47" s="308"/>
      <c r="LHH47" s="308"/>
      <c r="LHI47" s="308"/>
      <c r="LHJ47" s="308"/>
      <c r="LHK47" s="308"/>
      <c r="LHL47" s="308"/>
      <c r="LHM47" s="308"/>
      <c r="LHN47" s="308"/>
      <c r="LHO47" s="308"/>
      <c r="LHP47" s="308"/>
      <c r="LHQ47" s="308"/>
      <c r="LHR47" s="308"/>
      <c r="LHS47" s="308"/>
      <c r="LHT47" s="308"/>
      <c r="LHU47" s="308"/>
      <c r="LHV47" s="308"/>
      <c r="LHW47" s="308"/>
      <c r="LHX47" s="308"/>
      <c r="LHY47" s="308"/>
      <c r="LHZ47" s="308"/>
      <c r="LIA47" s="308"/>
      <c r="LIB47" s="308"/>
      <c r="LIC47" s="308"/>
      <c r="LID47" s="308"/>
      <c r="LIE47" s="308"/>
      <c r="LIF47" s="308"/>
      <c r="LIG47" s="308"/>
      <c r="LIH47" s="308"/>
      <c r="LII47" s="308"/>
      <c r="LIJ47" s="308"/>
      <c r="LIK47" s="308"/>
      <c r="LIL47" s="308"/>
      <c r="LIM47" s="308"/>
      <c r="LIN47" s="308"/>
      <c r="LIO47" s="308"/>
      <c r="LIP47" s="308"/>
      <c r="LIQ47" s="308"/>
      <c r="LIR47" s="308"/>
      <c r="LIS47" s="308"/>
      <c r="LIT47" s="308"/>
      <c r="LIU47" s="308"/>
      <c r="LIV47" s="308"/>
      <c r="LIW47" s="308"/>
      <c r="LIX47" s="308"/>
      <c r="LIY47" s="308"/>
      <c r="LIZ47" s="308"/>
      <c r="LJA47" s="308"/>
      <c r="LJB47" s="308"/>
      <c r="LJC47" s="308"/>
      <c r="LJD47" s="308"/>
      <c r="LJE47" s="308"/>
      <c r="LJF47" s="308"/>
      <c r="LJG47" s="308"/>
      <c r="LJH47" s="308"/>
      <c r="LJI47" s="308"/>
      <c r="LJJ47" s="308"/>
      <c r="LJK47" s="308"/>
      <c r="LJL47" s="308"/>
      <c r="LJM47" s="308"/>
      <c r="LJN47" s="308"/>
      <c r="LJO47" s="308"/>
      <c r="LJP47" s="308"/>
      <c r="LJQ47" s="308"/>
      <c r="LJR47" s="308"/>
      <c r="LJS47" s="308"/>
      <c r="LJT47" s="308"/>
      <c r="LJU47" s="308"/>
      <c r="LJV47" s="308"/>
      <c r="LJW47" s="308"/>
      <c r="LJX47" s="308"/>
      <c r="LJY47" s="308"/>
      <c r="LJZ47" s="308"/>
      <c r="LKA47" s="308"/>
      <c r="LKB47" s="308"/>
      <c r="LKC47" s="308"/>
      <c r="LKD47" s="308"/>
      <c r="LKE47" s="308"/>
      <c r="LKF47" s="308"/>
      <c r="LKG47" s="308"/>
      <c r="LKH47" s="308"/>
      <c r="LKI47" s="308"/>
      <c r="LKJ47" s="308"/>
      <c r="LKK47" s="308"/>
      <c r="LKL47" s="308"/>
      <c r="LKM47" s="308"/>
      <c r="LKN47" s="308"/>
      <c r="LKO47" s="308"/>
      <c r="LKP47" s="308"/>
      <c r="LKQ47" s="308"/>
      <c r="LKR47" s="308"/>
      <c r="LKS47" s="308"/>
      <c r="LKT47" s="308"/>
      <c r="LKU47" s="308"/>
      <c r="LKV47" s="308"/>
      <c r="LKW47" s="308"/>
      <c r="LKX47" s="308"/>
      <c r="LKY47" s="308"/>
      <c r="LKZ47" s="308"/>
      <c r="LLA47" s="308"/>
      <c r="LLB47" s="308"/>
      <c r="LLC47" s="308"/>
      <c r="LLD47" s="308"/>
      <c r="LLE47" s="308"/>
      <c r="LLF47" s="308"/>
      <c r="LLG47" s="308"/>
      <c r="LLH47" s="308"/>
      <c r="LLI47" s="308"/>
      <c r="LLJ47" s="308"/>
      <c r="LLK47" s="308"/>
      <c r="LLL47" s="308"/>
      <c r="LLM47" s="308"/>
      <c r="LLN47" s="308"/>
      <c r="LLO47" s="308"/>
      <c r="LLP47" s="308"/>
      <c r="LLQ47" s="308"/>
      <c r="LLR47" s="308"/>
      <c r="LLS47" s="308"/>
      <c r="LLT47" s="308"/>
      <c r="LLU47" s="308"/>
      <c r="LLV47" s="308"/>
      <c r="LLW47" s="308"/>
      <c r="LLX47" s="308"/>
      <c r="LLY47" s="308"/>
      <c r="LLZ47" s="308"/>
      <c r="LMA47" s="308"/>
      <c r="LMB47" s="308"/>
      <c r="LMC47" s="308"/>
      <c r="LMD47" s="308"/>
      <c r="LME47" s="308"/>
      <c r="LMF47" s="308"/>
      <c r="LMG47" s="308"/>
      <c r="LMH47" s="308"/>
      <c r="LMI47" s="308"/>
      <c r="LMJ47" s="308"/>
      <c r="LMK47" s="308"/>
      <c r="LML47" s="308"/>
      <c r="LMM47" s="308"/>
      <c r="LMN47" s="308"/>
      <c r="LMO47" s="308"/>
      <c r="LMP47" s="308"/>
      <c r="LMQ47" s="308"/>
      <c r="LMR47" s="308"/>
      <c r="LMS47" s="308"/>
      <c r="LMT47" s="308"/>
      <c r="LMU47" s="308"/>
      <c r="LMV47" s="308"/>
      <c r="LMW47" s="308"/>
      <c r="LMX47" s="308"/>
      <c r="LMY47" s="308"/>
      <c r="LMZ47" s="308"/>
      <c r="LNA47" s="308"/>
      <c r="LNB47" s="308"/>
      <c r="LNC47" s="308"/>
      <c r="LND47" s="308"/>
      <c r="LNE47" s="308"/>
      <c r="LNF47" s="308"/>
      <c r="LNG47" s="308"/>
      <c r="LNH47" s="308"/>
      <c r="LNI47" s="308"/>
      <c r="LNJ47" s="308"/>
      <c r="LNK47" s="308"/>
      <c r="LNL47" s="308"/>
      <c r="LNM47" s="308"/>
      <c r="LNN47" s="308"/>
      <c r="LNO47" s="308"/>
      <c r="LNP47" s="308"/>
      <c r="LNQ47" s="308"/>
      <c r="LNR47" s="308"/>
      <c r="LNS47" s="308"/>
      <c r="LNT47" s="308"/>
      <c r="LNU47" s="308"/>
      <c r="LNV47" s="308"/>
      <c r="LNW47" s="308"/>
      <c r="LNX47" s="308"/>
      <c r="LNY47" s="308"/>
      <c r="LNZ47" s="308"/>
      <c r="LOA47" s="308"/>
      <c r="LOB47" s="308"/>
      <c r="LOC47" s="308"/>
      <c r="LOD47" s="308"/>
      <c r="LOE47" s="308"/>
      <c r="LOF47" s="308"/>
      <c r="LOG47" s="308"/>
      <c r="LOH47" s="308"/>
      <c r="LOI47" s="308"/>
      <c r="LOJ47" s="308"/>
      <c r="LOK47" s="308"/>
      <c r="LOL47" s="308"/>
      <c r="LOM47" s="308"/>
      <c r="LON47" s="308"/>
      <c r="LOO47" s="308"/>
      <c r="LOP47" s="308"/>
      <c r="LOQ47" s="308"/>
      <c r="LOR47" s="308"/>
      <c r="LOS47" s="308"/>
      <c r="LOT47" s="308"/>
      <c r="LOU47" s="308"/>
      <c r="LOV47" s="308"/>
      <c r="LOW47" s="308"/>
      <c r="LOX47" s="308"/>
      <c r="LOY47" s="308"/>
      <c r="LOZ47" s="308"/>
      <c r="LPA47" s="308"/>
      <c r="LPB47" s="308"/>
      <c r="LPC47" s="308"/>
      <c r="LPD47" s="308"/>
      <c r="LPE47" s="308"/>
      <c r="LPF47" s="308"/>
      <c r="LPG47" s="308"/>
      <c r="LPH47" s="308"/>
      <c r="LPI47" s="308"/>
      <c r="LPJ47" s="308"/>
      <c r="LPK47" s="308"/>
      <c r="LPL47" s="308"/>
      <c r="LPM47" s="308"/>
      <c r="LPN47" s="308"/>
      <c r="LPO47" s="308"/>
      <c r="LPP47" s="308"/>
      <c r="LPQ47" s="308"/>
      <c r="LPR47" s="308"/>
      <c r="LPS47" s="308"/>
      <c r="LPT47" s="308"/>
      <c r="LPU47" s="308"/>
      <c r="LPV47" s="308"/>
      <c r="LPW47" s="308"/>
      <c r="LPX47" s="308"/>
      <c r="LPY47" s="308"/>
      <c r="LPZ47" s="308"/>
      <c r="LQA47" s="308"/>
      <c r="LQB47" s="308"/>
      <c r="LQC47" s="308"/>
      <c r="LQD47" s="308"/>
      <c r="LQE47" s="308"/>
      <c r="LQF47" s="308"/>
      <c r="LQG47" s="308"/>
      <c r="LQH47" s="308"/>
      <c r="LQI47" s="308"/>
      <c r="LQJ47" s="308"/>
      <c r="LQK47" s="308"/>
      <c r="LQL47" s="308"/>
      <c r="LQM47" s="308"/>
      <c r="LQN47" s="308"/>
      <c r="LQO47" s="308"/>
      <c r="LQP47" s="308"/>
      <c r="LQQ47" s="308"/>
      <c r="LQR47" s="308"/>
      <c r="LQS47" s="308"/>
      <c r="LQT47" s="308"/>
      <c r="LQU47" s="308"/>
      <c r="LQV47" s="308"/>
      <c r="LQW47" s="308"/>
      <c r="LQX47" s="308"/>
      <c r="LQY47" s="308"/>
      <c r="LQZ47" s="308"/>
      <c r="LRA47" s="308"/>
      <c r="LRB47" s="308"/>
      <c r="LRC47" s="308"/>
      <c r="LRD47" s="308"/>
      <c r="LRE47" s="308"/>
      <c r="LRF47" s="308"/>
      <c r="LRG47" s="308"/>
      <c r="LRH47" s="308"/>
      <c r="LRI47" s="308"/>
      <c r="LRJ47" s="308"/>
      <c r="LRK47" s="308"/>
      <c r="LRL47" s="308"/>
      <c r="LRM47" s="308"/>
      <c r="LRN47" s="308"/>
      <c r="LRO47" s="308"/>
      <c r="LRP47" s="308"/>
      <c r="LRQ47" s="308"/>
      <c r="LRR47" s="308"/>
      <c r="LRS47" s="308"/>
      <c r="LRT47" s="308"/>
      <c r="LRU47" s="308"/>
      <c r="LRV47" s="308"/>
      <c r="LRW47" s="308"/>
      <c r="LRX47" s="308"/>
      <c r="LRY47" s="308"/>
      <c r="LRZ47" s="308"/>
      <c r="LSA47" s="308"/>
      <c r="LSB47" s="308"/>
      <c r="LSC47" s="308"/>
      <c r="LSD47" s="308"/>
      <c r="LSE47" s="308"/>
      <c r="LSF47" s="308"/>
      <c r="LSG47" s="308"/>
      <c r="LSH47" s="308"/>
      <c r="LSI47" s="308"/>
      <c r="LSJ47" s="308"/>
      <c r="LSK47" s="308"/>
      <c r="LSL47" s="308"/>
      <c r="LSM47" s="308"/>
      <c r="LSN47" s="308"/>
      <c r="LSO47" s="308"/>
      <c r="LSP47" s="308"/>
      <c r="LSQ47" s="308"/>
      <c r="LSR47" s="308"/>
      <c r="LSS47" s="308"/>
      <c r="LST47" s="308"/>
      <c r="LSU47" s="308"/>
      <c r="LSV47" s="308"/>
      <c r="LSW47" s="308"/>
      <c r="LSX47" s="308"/>
      <c r="LSY47" s="308"/>
      <c r="LSZ47" s="308"/>
      <c r="LTA47" s="308"/>
      <c r="LTB47" s="308"/>
      <c r="LTC47" s="308"/>
      <c r="LTD47" s="308"/>
      <c r="LTE47" s="308"/>
      <c r="LTF47" s="308"/>
      <c r="LTG47" s="308"/>
      <c r="LTH47" s="308"/>
      <c r="LTI47" s="308"/>
      <c r="LTJ47" s="308"/>
      <c r="LTK47" s="308"/>
      <c r="LTL47" s="308"/>
      <c r="LTM47" s="308"/>
      <c r="LTN47" s="308"/>
      <c r="LTO47" s="308"/>
      <c r="LTP47" s="308"/>
      <c r="LTQ47" s="308"/>
      <c r="LTR47" s="308"/>
      <c r="LTS47" s="308"/>
      <c r="LTT47" s="308"/>
      <c r="LTU47" s="308"/>
      <c r="LTV47" s="308"/>
      <c r="LTW47" s="308"/>
      <c r="LTX47" s="308"/>
      <c r="LTY47" s="308"/>
      <c r="LTZ47" s="308"/>
      <c r="LUA47" s="308"/>
      <c r="LUB47" s="308"/>
      <c r="LUC47" s="308"/>
      <c r="LUD47" s="308"/>
      <c r="LUE47" s="308"/>
      <c r="LUF47" s="308"/>
      <c r="LUG47" s="308"/>
      <c r="LUH47" s="308"/>
      <c r="LUI47" s="308"/>
      <c r="LUJ47" s="308"/>
      <c r="LUK47" s="308"/>
      <c r="LUL47" s="308"/>
      <c r="LUM47" s="308"/>
      <c r="LUN47" s="308"/>
      <c r="LUO47" s="308"/>
      <c r="LUP47" s="308"/>
      <c r="LUQ47" s="308"/>
      <c r="LUR47" s="308"/>
      <c r="LUS47" s="308"/>
      <c r="LUT47" s="308"/>
      <c r="LUU47" s="308"/>
      <c r="LUV47" s="308"/>
      <c r="LUW47" s="308"/>
      <c r="LUX47" s="308"/>
      <c r="LUY47" s="308"/>
      <c r="LUZ47" s="308"/>
      <c r="LVA47" s="308"/>
      <c r="LVB47" s="308"/>
      <c r="LVC47" s="308"/>
      <c r="LVD47" s="308"/>
      <c r="LVE47" s="308"/>
      <c r="LVF47" s="308"/>
      <c r="LVG47" s="308"/>
      <c r="LVH47" s="308"/>
      <c r="LVI47" s="308"/>
      <c r="LVJ47" s="308"/>
      <c r="LVK47" s="308"/>
      <c r="LVL47" s="308"/>
      <c r="LVM47" s="308"/>
      <c r="LVN47" s="308"/>
      <c r="LVO47" s="308"/>
      <c r="LVP47" s="308"/>
      <c r="LVQ47" s="308"/>
      <c r="LVR47" s="308"/>
      <c r="LVS47" s="308"/>
      <c r="LVT47" s="308"/>
      <c r="LVU47" s="308"/>
      <c r="LVV47" s="308"/>
      <c r="LVW47" s="308"/>
      <c r="LVX47" s="308"/>
      <c r="LVY47" s="308"/>
      <c r="LVZ47" s="308"/>
      <c r="LWA47" s="308"/>
      <c r="LWB47" s="308"/>
      <c r="LWC47" s="308"/>
      <c r="LWD47" s="308"/>
      <c r="LWE47" s="308"/>
      <c r="LWF47" s="308"/>
      <c r="LWG47" s="308"/>
      <c r="LWH47" s="308"/>
      <c r="LWI47" s="308"/>
      <c r="LWJ47" s="308"/>
      <c r="LWK47" s="308"/>
      <c r="LWL47" s="308"/>
      <c r="LWM47" s="308"/>
      <c r="LWN47" s="308"/>
      <c r="LWO47" s="308"/>
      <c r="LWP47" s="308"/>
      <c r="LWQ47" s="308"/>
      <c r="LWR47" s="308"/>
      <c r="LWS47" s="308"/>
      <c r="LWT47" s="308"/>
      <c r="LWU47" s="308"/>
      <c r="LWV47" s="308"/>
      <c r="LWW47" s="308"/>
      <c r="LWX47" s="308"/>
      <c r="LWY47" s="308"/>
      <c r="LWZ47" s="308"/>
      <c r="LXA47" s="308"/>
      <c r="LXB47" s="308"/>
      <c r="LXC47" s="308"/>
      <c r="LXD47" s="308"/>
      <c r="LXE47" s="308"/>
      <c r="LXF47" s="308"/>
      <c r="LXG47" s="308"/>
      <c r="LXH47" s="308"/>
      <c r="LXI47" s="308"/>
      <c r="LXJ47" s="308"/>
      <c r="LXK47" s="308"/>
      <c r="LXL47" s="308"/>
      <c r="LXM47" s="308"/>
      <c r="LXN47" s="308"/>
      <c r="LXO47" s="308"/>
      <c r="LXP47" s="308"/>
      <c r="LXQ47" s="308"/>
      <c r="LXR47" s="308"/>
      <c r="LXS47" s="308"/>
      <c r="LXT47" s="308"/>
      <c r="LXU47" s="308"/>
      <c r="LXV47" s="308"/>
      <c r="LXW47" s="308"/>
      <c r="LXX47" s="308"/>
      <c r="LXY47" s="308"/>
      <c r="LXZ47" s="308"/>
      <c r="LYA47" s="308"/>
      <c r="LYB47" s="308"/>
      <c r="LYC47" s="308"/>
      <c r="LYD47" s="308"/>
      <c r="LYE47" s="308"/>
      <c r="LYF47" s="308"/>
      <c r="LYG47" s="308"/>
      <c r="LYH47" s="308"/>
      <c r="LYI47" s="308"/>
      <c r="LYJ47" s="308"/>
      <c r="LYK47" s="308"/>
      <c r="LYL47" s="308"/>
      <c r="LYM47" s="308"/>
      <c r="LYN47" s="308"/>
      <c r="LYO47" s="308"/>
      <c r="LYP47" s="308"/>
      <c r="LYQ47" s="308"/>
      <c r="LYR47" s="308"/>
      <c r="LYS47" s="308"/>
      <c r="LYT47" s="308"/>
      <c r="LYU47" s="308"/>
      <c r="LYV47" s="308"/>
      <c r="LYW47" s="308"/>
      <c r="LYX47" s="308"/>
      <c r="LYY47" s="308"/>
      <c r="LYZ47" s="308"/>
      <c r="LZA47" s="308"/>
      <c r="LZB47" s="308"/>
      <c r="LZC47" s="308"/>
      <c r="LZD47" s="308"/>
      <c r="LZE47" s="308"/>
      <c r="LZF47" s="308"/>
      <c r="LZG47" s="308"/>
      <c r="LZH47" s="308"/>
      <c r="LZI47" s="308"/>
      <c r="LZJ47" s="308"/>
      <c r="LZK47" s="308"/>
      <c r="LZL47" s="308"/>
      <c r="LZM47" s="308"/>
      <c r="LZN47" s="308"/>
      <c r="LZO47" s="308"/>
      <c r="LZP47" s="308"/>
      <c r="LZQ47" s="308"/>
      <c r="LZR47" s="308"/>
      <c r="LZS47" s="308"/>
      <c r="LZT47" s="308"/>
      <c r="LZU47" s="308"/>
      <c r="LZV47" s="308"/>
      <c r="LZW47" s="308"/>
      <c r="LZX47" s="308"/>
      <c r="LZY47" s="308"/>
      <c r="LZZ47" s="308"/>
      <c r="MAA47" s="308"/>
      <c r="MAB47" s="308"/>
      <c r="MAC47" s="308"/>
      <c r="MAD47" s="308"/>
      <c r="MAE47" s="308"/>
      <c r="MAF47" s="308"/>
      <c r="MAG47" s="308"/>
      <c r="MAH47" s="308"/>
      <c r="MAI47" s="308"/>
      <c r="MAJ47" s="308"/>
      <c r="MAK47" s="308"/>
      <c r="MAL47" s="308"/>
      <c r="MAM47" s="308"/>
      <c r="MAN47" s="308"/>
      <c r="MAO47" s="308"/>
      <c r="MAP47" s="308"/>
      <c r="MAQ47" s="308"/>
      <c r="MAR47" s="308"/>
      <c r="MAS47" s="308"/>
      <c r="MAT47" s="308"/>
      <c r="MAU47" s="308"/>
      <c r="MAV47" s="308"/>
      <c r="MAW47" s="308"/>
      <c r="MAX47" s="308"/>
      <c r="MAY47" s="308"/>
      <c r="MAZ47" s="308"/>
      <c r="MBA47" s="308"/>
      <c r="MBB47" s="308"/>
      <c r="MBC47" s="308"/>
      <c r="MBD47" s="308"/>
      <c r="MBE47" s="308"/>
      <c r="MBF47" s="308"/>
      <c r="MBG47" s="308"/>
      <c r="MBH47" s="308"/>
      <c r="MBI47" s="308"/>
      <c r="MBJ47" s="308"/>
      <c r="MBK47" s="308"/>
      <c r="MBL47" s="308"/>
      <c r="MBM47" s="308"/>
      <c r="MBN47" s="308"/>
      <c r="MBO47" s="308"/>
      <c r="MBP47" s="308"/>
      <c r="MBQ47" s="308"/>
      <c r="MBR47" s="308"/>
      <c r="MBS47" s="308"/>
      <c r="MBT47" s="308"/>
      <c r="MBU47" s="308"/>
      <c r="MBV47" s="308"/>
      <c r="MBW47" s="308"/>
      <c r="MBX47" s="308"/>
      <c r="MBY47" s="308"/>
      <c r="MBZ47" s="308"/>
      <c r="MCA47" s="308"/>
      <c r="MCB47" s="308"/>
      <c r="MCC47" s="308"/>
      <c r="MCD47" s="308"/>
      <c r="MCE47" s="308"/>
      <c r="MCF47" s="308"/>
      <c r="MCG47" s="308"/>
      <c r="MCH47" s="308"/>
      <c r="MCI47" s="308"/>
      <c r="MCJ47" s="308"/>
      <c r="MCK47" s="308"/>
      <c r="MCL47" s="308"/>
      <c r="MCM47" s="308"/>
      <c r="MCN47" s="308"/>
      <c r="MCO47" s="308"/>
      <c r="MCP47" s="308"/>
      <c r="MCQ47" s="308"/>
      <c r="MCR47" s="308"/>
      <c r="MCS47" s="308"/>
      <c r="MCT47" s="308"/>
      <c r="MCU47" s="308"/>
      <c r="MCV47" s="308"/>
      <c r="MCW47" s="308"/>
      <c r="MCX47" s="308"/>
      <c r="MCY47" s="308"/>
      <c r="MCZ47" s="308"/>
      <c r="MDA47" s="308"/>
      <c r="MDB47" s="308"/>
      <c r="MDC47" s="308"/>
      <c r="MDD47" s="308"/>
      <c r="MDE47" s="308"/>
      <c r="MDF47" s="308"/>
      <c r="MDG47" s="308"/>
      <c r="MDH47" s="308"/>
      <c r="MDI47" s="308"/>
      <c r="MDJ47" s="308"/>
      <c r="MDK47" s="308"/>
      <c r="MDL47" s="308"/>
      <c r="MDM47" s="308"/>
      <c r="MDN47" s="308"/>
      <c r="MDO47" s="308"/>
      <c r="MDP47" s="308"/>
      <c r="MDQ47" s="308"/>
      <c r="MDR47" s="308"/>
      <c r="MDS47" s="308"/>
      <c r="MDT47" s="308"/>
      <c r="MDU47" s="308"/>
      <c r="MDV47" s="308"/>
      <c r="MDW47" s="308"/>
      <c r="MDX47" s="308"/>
      <c r="MDY47" s="308"/>
      <c r="MDZ47" s="308"/>
      <c r="MEA47" s="308"/>
      <c r="MEB47" s="308"/>
      <c r="MEC47" s="308"/>
      <c r="MED47" s="308"/>
      <c r="MEE47" s="308"/>
      <c r="MEF47" s="308"/>
      <c r="MEG47" s="308"/>
      <c r="MEH47" s="308"/>
      <c r="MEI47" s="308"/>
      <c r="MEJ47" s="308"/>
      <c r="MEK47" s="308"/>
      <c r="MEL47" s="308"/>
      <c r="MEM47" s="308"/>
      <c r="MEN47" s="308"/>
      <c r="MEO47" s="308"/>
      <c r="MEP47" s="308"/>
      <c r="MEQ47" s="308"/>
      <c r="MER47" s="308"/>
      <c r="MES47" s="308"/>
      <c r="MET47" s="308"/>
      <c r="MEU47" s="308"/>
      <c r="MEV47" s="308"/>
      <c r="MEW47" s="308"/>
      <c r="MEX47" s="308"/>
      <c r="MEY47" s="308"/>
      <c r="MEZ47" s="308"/>
      <c r="MFA47" s="308"/>
      <c r="MFB47" s="308"/>
      <c r="MFC47" s="308"/>
      <c r="MFD47" s="308"/>
      <c r="MFE47" s="308"/>
      <c r="MFF47" s="308"/>
      <c r="MFG47" s="308"/>
      <c r="MFH47" s="308"/>
      <c r="MFI47" s="308"/>
      <c r="MFJ47" s="308"/>
      <c r="MFK47" s="308"/>
      <c r="MFL47" s="308"/>
      <c r="MFM47" s="308"/>
      <c r="MFN47" s="308"/>
      <c r="MFO47" s="308"/>
      <c r="MFP47" s="308"/>
      <c r="MFQ47" s="308"/>
      <c r="MFR47" s="308"/>
      <c r="MFS47" s="308"/>
      <c r="MFT47" s="308"/>
      <c r="MFU47" s="308"/>
      <c r="MFV47" s="308"/>
      <c r="MFW47" s="308"/>
      <c r="MFX47" s="308"/>
      <c r="MFY47" s="308"/>
      <c r="MFZ47" s="308"/>
      <c r="MGA47" s="308"/>
      <c r="MGB47" s="308"/>
      <c r="MGC47" s="308"/>
      <c r="MGD47" s="308"/>
      <c r="MGE47" s="308"/>
      <c r="MGF47" s="308"/>
      <c r="MGG47" s="308"/>
      <c r="MGH47" s="308"/>
      <c r="MGI47" s="308"/>
      <c r="MGJ47" s="308"/>
      <c r="MGK47" s="308"/>
      <c r="MGL47" s="308"/>
      <c r="MGM47" s="308"/>
      <c r="MGN47" s="308"/>
      <c r="MGO47" s="308"/>
      <c r="MGP47" s="308"/>
      <c r="MGQ47" s="308"/>
      <c r="MGR47" s="308"/>
      <c r="MGS47" s="308"/>
      <c r="MGT47" s="308"/>
      <c r="MGU47" s="308"/>
      <c r="MGV47" s="308"/>
      <c r="MGW47" s="308"/>
      <c r="MGX47" s="308"/>
      <c r="MGY47" s="308"/>
      <c r="MGZ47" s="308"/>
      <c r="MHA47" s="308"/>
      <c r="MHB47" s="308"/>
      <c r="MHC47" s="308"/>
      <c r="MHD47" s="308"/>
      <c r="MHE47" s="308"/>
      <c r="MHF47" s="308"/>
      <c r="MHG47" s="308"/>
      <c r="MHH47" s="308"/>
      <c r="MHI47" s="308"/>
      <c r="MHJ47" s="308"/>
      <c r="MHK47" s="308"/>
      <c r="MHL47" s="308"/>
      <c r="MHM47" s="308"/>
      <c r="MHN47" s="308"/>
      <c r="MHO47" s="308"/>
      <c r="MHP47" s="308"/>
      <c r="MHQ47" s="308"/>
      <c r="MHR47" s="308"/>
      <c r="MHS47" s="308"/>
      <c r="MHT47" s="308"/>
      <c r="MHU47" s="308"/>
      <c r="MHV47" s="308"/>
      <c r="MHW47" s="308"/>
      <c r="MHX47" s="308"/>
      <c r="MHY47" s="308"/>
      <c r="MHZ47" s="308"/>
      <c r="MIA47" s="308"/>
      <c r="MIB47" s="308"/>
      <c r="MIC47" s="308"/>
      <c r="MID47" s="308"/>
      <c r="MIE47" s="308"/>
      <c r="MIF47" s="308"/>
      <c r="MIG47" s="308"/>
      <c r="MIH47" s="308"/>
      <c r="MII47" s="308"/>
      <c r="MIJ47" s="308"/>
      <c r="MIK47" s="308"/>
      <c r="MIL47" s="308"/>
      <c r="MIM47" s="308"/>
      <c r="MIN47" s="308"/>
      <c r="MIO47" s="308"/>
      <c r="MIP47" s="308"/>
      <c r="MIQ47" s="308"/>
      <c r="MIR47" s="308"/>
      <c r="MIS47" s="308"/>
      <c r="MIT47" s="308"/>
      <c r="MIU47" s="308"/>
      <c r="MIV47" s="308"/>
      <c r="MIW47" s="308"/>
      <c r="MIX47" s="308"/>
      <c r="MIY47" s="308"/>
      <c r="MIZ47" s="308"/>
      <c r="MJA47" s="308"/>
      <c r="MJB47" s="308"/>
      <c r="MJC47" s="308"/>
      <c r="MJD47" s="308"/>
      <c r="MJE47" s="308"/>
      <c r="MJF47" s="308"/>
      <c r="MJG47" s="308"/>
      <c r="MJH47" s="308"/>
      <c r="MJI47" s="308"/>
      <c r="MJJ47" s="308"/>
      <c r="MJK47" s="308"/>
      <c r="MJL47" s="308"/>
      <c r="MJM47" s="308"/>
      <c r="MJN47" s="308"/>
      <c r="MJO47" s="308"/>
      <c r="MJP47" s="308"/>
      <c r="MJQ47" s="308"/>
      <c r="MJR47" s="308"/>
      <c r="MJS47" s="308"/>
      <c r="MJT47" s="308"/>
      <c r="MJU47" s="308"/>
      <c r="MJV47" s="308"/>
      <c r="MJW47" s="308"/>
      <c r="MJX47" s="308"/>
      <c r="MJY47" s="308"/>
      <c r="MJZ47" s="308"/>
      <c r="MKA47" s="308"/>
      <c r="MKB47" s="308"/>
      <c r="MKC47" s="308"/>
      <c r="MKD47" s="308"/>
      <c r="MKE47" s="308"/>
      <c r="MKF47" s="308"/>
      <c r="MKG47" s="308"/>
      <c r="MKH47" s="308"/>
      <c r="MKI47" s="308"/>
      <c r="MKJ47" s="308"/>
      <c r="MKK47" s="308"/>
      <c r="MKL47" s="308"/>
      <c r="MKM47" s="308"/>
      <c r="MKN47" s="308"/>
      <c r="MKO47" s="308"/>
      <c r="MKP47" s="308"/>
      <c r="MKQ47" s="308"/>
      <c r="MKR47" s="308"/>
      <c r="MKS47" s="308"/>
      <c r="MKT47" s="308"/>
      <c r="MKU47" s="308"/>
      <c r="MKV47" s="308"/>
      <c r="MKW47" s="308"/>
      <c r="MKX47" s="308"/>
      <c r="MKY47" s="308"/>
      <c r="MKZ47" s="308"/>
      <c r="MLA47" s="308"/>
      <c r="MLB47" s="308"/>
      <c r="MLC47" s="308"/>
      <c r="MLD47" s="308"/>
      <c r="MLE47" s="308"/>
      <c r="MLF47" s="308"/>
      <c r="MLG47" s="308"/>
      <c r="MLH47" s="308"/>
      <c r="MLI47" s="308"/>
      <c r="MLJ47" s="308"/>
      <c r="MLK47" s="308"/>
      <c r="MLL47" s="308"/>
      <c r="MLM47" s="308"/>
      <c r="MLN47" s="308"/>
      <c r="MLO47" s="308"/>
      <c r="MLP47" s="308"/>
      <c r="MLQ47" s="308"/>
      <c r="MLR47" s="308"/>
      <c r="MLS47" s="308"/>
      <c r="MLT47" s="308"/>
      <c r="MLU47" s="308"/>
      <c r="MLV47" s="308"/>
      <c r="MLW47" s="308"/>
      <c r="MLX47" s="308"/>
      <c r="MLY47" s="308"/>
      <c r="MLZ47" s="308"/>
      <c r="MMA47" s="308"/>
      <c r="MMB47" s="308"/>
      <c r="MMC47" s="308"/>
      <c r="MMD47" s="308"/>
      <c r="MME47" s="308"/>
      <c r="MMF47" s="308"/>
      <c r="MMG47" s="308"/>
      <c r="MMH47" s="308"/>
      <c r="MMI47" s="308"/>
      <c r="MMJ47" s="308"/>
      <c r="MMK47" s="308"/>
      <c r="MML47" s="308"/>
      <c r="MMM47" s="308"/>
      <c r="MMN47" s="308"/>
      <c r="MMO47" s="308"/>
      <c r="MMP47" s="308"/>
      <c r="MMQ47" s="308"/>
      <c r="MMR47" s="308"/>
      <c r="MMS47" s="308"/>
      <c r="MMT47" s="308"/>
      <c r="MMU47" s="308"/>
      <c r="MMV47" s="308"/>
      <c r="MMW47" s="308"/>
      <c r="MMX47" s="308"/>
      <c r="MMY47" s="308"/>
      <c r="MMZ47" s="308"/>
      <c r="MNA47" s="308"/>
      <c r="MNB47" s="308"/>
      <c r="MNC47" s="308"/>
      <c r="MND47" s="308"/>
      <c r="MNE47" s="308"/>
      <c r="MNF47" s="308"/>
      <c r="MNG47" s="308"/>
      <c r="MNH47" s="308"/>
      <c r="MNI47" s="308"/>
      <c r="MNJ47" s="308"/>
      <c r="MNK47" s="308"/>
      <c r="MNL47" s="308"/>
      <c r="MNM47" s="308"/>
      <c r="MNN47" s="308"/>
      <c r="MNO47" s="308"/>
      <c r="MNP47" s="308"/>
      <c r="MNQ47" s="308"/>
      <c r="MNR47" s="308"/>
      <c r="MNS47" s="308"/>
      <c r="MNT47" s="308"/>
      <c r="MNU47" s="308"/>
      <c r="MNV47" s="308"/>
      <c r="MNW47" s="308"/>
      <c r="MNX47" s="308"/>
      <c r="MNY47" s="308"/>
      <c r="MNZ47" s="308"/>
      <c r="MOA47" s="308"/>
      <c r="MOB47" s="308"/>
      <c r="MOC47" s="308"/>
      <c r="MOD47" s="308"/>
      <c r="MOE47" s="308"/>
      <c r="MOF47" s="308"/>
      <c r="MOG47" s="308"/>
      <c r="MOH47" s="308"/>
      <c r="MOI47" s="308"/>
      <c r="MOJ47" s="308"/>
      <c r="MOK47" s="308"/>
      <c r="MOL47" s="308"/>
      <c r="MOM47" s="308"/>
      <c r="MON47" s="308"/>
      <c r="MOO47" s="308"/>
      <c r="MOP47" s="308"/>
      <c r="MOQ47" s="308"/>
      <c r="MOR47" s="308"/>
      <c r="MOS47" s="308"/>
      <c r="MOT47" s="308"/>
      <c r="MOU47" s="308"/>
      <c r="MOV47" s="308"/>
      <c r="MOW47" s="308"/>
      <c r="MOX47" s="308"/>
      <c r="MOY47" s="308"/>
      <c r="MOZ47" s="308"/>
      <c r="MPA47" s="308"/>
      <c r="MPB47" s="308"/>
      <c r="MPC47" s="308"/>
      <c r="MPD47" s="308"/>
      <c r="MPE47" s="308"/>
      <c r="MPF47" s="308"/>
      <c r="MPG47" s="308"/>
      <c r="MPH47" s="308"/>
      <c r="MPI47" s="308"/>
      <c r="MPJ47" s="308"/>
      <c r="MPK47" s="308"/>
      <c r="MPL47" s="308"/>
      <c r="MPM47" s="308"/>
      <c r="MPN47" s="308"/>
      <c r="MPO47" s="308"/>
      <c r="MPP47" s="308"/>
      <c r="MPQ47" s="308"/>
      <c r="MPR47" s="308"/>
      <c r="MPS47" s="308"/>
      <c r="MPT47" s="308"/>
      <c r="MPU47" s="308"/>
      <c r="MPV47" s="308"/>
      <c r="MPW47" s="308"/>
      <c r="MPX47" s="308"/>
      <c r="MPY47" s="308"/>
      <c r="MPZ47" s="308"/>
      <c r="MQA47" s="308"/>
      <c r="MQB47" s="308"/>
      <c r="MQC47" s="308"/>
      <c r="MQD47" s="308"/>
      <c r="MQE47" s="308"/>
      <c r="MQF47" s="308"/>
      <c r="MQG47" s="308"/>
      <c r="MQH47" s="308"/>
      <c r="MQI47" s="308"/>
      <c r="MQJ47" s="308"/>
      <c r="MQK47" s="308"/>
      <c r="MQL47" s="308"/>
      <c r="MQM47" s="308"/>
      <c r="MQN47" s="308"/>
      <c r="MQO47" s="308"/>
      <c r="MQP47" s="308"/>
      <c r="MQQ47" s="308"/>
      <c r="MQR47" s="308"/>
      <c r="MQS47" s="308"/>
      <c r="MQT47" s="308"/>
      <c r="MQU47" s="308"/>
      <c r="MQV47" s="308"/>
      <c r="MQW47" s="308"/>
      <c r="MQX47" s="308"/>
      <c r="MQY47" s="308"/>
      <c r="MQZ47" s="308"/>
      <c r="MRA47" s="308"/>
      <c r="MRB47" s="308"/>
      <c r="MRC47" s="308"/>
      <c r="MRD47" s="308"/>
      <c r="MRE47" s="308"/>
      <c r="MRF47" s="308"/>
      <c r="MRG47" s="308"/>
      <c r="MRH47" s="308"/>
      <c r="MRI47" s="308"/>
      <c r="MRJ47" s="308"/>
      <c r="MRK47" s="308"/>
      <c r="MRL47" s="308"/>
      <c r="MRM47" s="308"/>
      <c r="MRN47" s="308"/>
      <c r="MRO47" s="308"/>
      <c r="MRP47" s="308"/>
      <c r="MRQ47" s="308"/>
      <c r="MRR47" s="308"/>
      <c r="MRS47" s="308"/>
      <c r="MRT47" s="308"/>
      <c r="MRU47" s="308"/>
      <c r="MRV47" s="308"/>
      <c r="MRW47" s="308"/>
      <c r="MRX47" s="308"/>
      <c r="MRY47" s="308"/>
      <c r="MRZ47" s="308"/>
      <c r="MSA47" s="308"/>
      <c r="MSB47" s="308"/>
      <c r="MSC47" s="308"/>
      <c r="MSD47" s="308"/>
      <c r="MSE47" s="308"/>
      <c r="MSF47" s="308"/>
      <c r="MSG47" s="308"/>
      <c r="MSH47" s="308"/>
      <c r="MSI47" s="308"/>
      <c r="MSJ47" s="308"/>
      <c r="MSK47" s="308"/>
      <c r="MSL47" s="308"/>
      <c r="MSM47" s="308"/>
      <c r="MSN47" s="308"/>
      <c r="MSO47" s="308"/>
      <c r="MSP47" s="308"/>
      <c r="MSQ47" s="308"/>
      <c r="MSR47" s="308"/>
      <c r="MSS47" s="308"/>
      <c r="MST47" s="308"/>
      <c r="MSU47" s="308"/>
      <c r="MSV47" s="308"/>
      <c r="MSW47" s="308"/>
      <c r="MSX47" s="308"/>
      <c r="MSY47" s="308"/>
      <c r="MSZ47" s="308"/>
      <c r="MTA47" s="308"/>
      <c r="MTB47" s="308"/>
      <c r="MTC47" s="308"/>
      <c r="MTD47" s="308"/>
      <c r="MTE47" s="308"/>
      <c r="MTF47" s="308"/>
      <c r="MTG47" s="308"/>
      <c r="MTH47" s="308"/>
      <c r="MTI47" s="308"/>
      <c r="MTJ47" s="308"/>
      <c r="MTK47" s="308"/>
      <c r="MTL47" s="308"/>
      <c r="MTM47" s="308"/>
      <c r="MTN47" s="308"/>
      <c r="MTO47" s="308"/>
      <c r="MTP47" s="308"/>
      <c r="MTQ47" s="308"/>
      <c r="MTR47" s="308"/>
      <c r="MTS47" s="308"/>
      <c r="MTT47" s="308"/>
      <c r="MTU47" s="308"/>
      <c r="MTV47" s="308"/>
      <c r="MTW47" s="308"/>
      <c r="MTX47" s="308"/>
      <c r="MTY47" s="308"/>
      <c r="MTZ47" s="308"/>
      <c r="MUA47" s="308"/>
      <c r="MUB47" s="308"/>
      <c r="MUC47" s="308"/>
      <c r="MUD47" s="308"/>
      <c r="MUE47" s="308"/>
      <c r="MUF47" s="308"/>
      <c r="MUG47" s="308"/>
      <c r="MUH47" s="308"/>
      <c r="MUI47" s="308"/>
      <c r="MUJ47" s="308"/>
      <c r="MUK47" s="308"/>
      <c r="MUL47" s="308"/>
      <c r="MUM47" s="308"/>
      <c r="MUN47" s="308"/>
      <c r="MUO47" s="308"/>
      <c r="MUP47" s="308"/>
      <c r="MUQ47" s="308"/>
      <c r="MUR47" s="308"/>
      <c r="MUS47" s="308"/>
      <c r="MUT47" s="308"/>
      <c r="MUU47" s="308"/>
      <c r="MUV47" s="308"/>
      <c r="MUW47" s="308"/>
      <c r="MUX47" s="308"/>
      <c r="MUY47" s="308"/>
      <c r="MUZ47" s="308"/>
      <c r="MVA47" s="308"/>
      <c r="MVB47" s="308"/>
      <c r="MVC47" s="308"/>
      <c r="MVD47" s="308"/>
      <c r="MVE47" s="308"/>
      <c r="MVF47" s="308"/>
      <c r="MVG47" s="308"/>
      <c r="MVH47" s="308"/>
      <c r="MVI47" s="308"/>
      <c r="MVJ47" s="308"/>
      <c r="MVK47" s="308"/>
      <c r="MVL47" s="308"/>
      <c r="MVM47" s="308"/>
      <c r="MVN47" s="308"/>
      <c r="MVO47" s="308"/>
      <c r="MVP47" s="308"/>
      <c r="MVQ47" s="308"/>
      <c r="MVR47" s="308"/>
      <c r="MVS47" s="308"/>
      <c r="MVT47" s="308"/>
      <c r="MVU47" s="308"/>
      <c r="MVV47" s="308"/>
      <c r="MVW47" s="308"/>
      <c r="MVX47" s="308"/>
      <c r="MVY47" s="308"/>
      <c r="MVZ47" s="308"/>
      <c r="MWA47" s="308"/>
      <c r="MWB47" s="308"/>
      <c r="MWC47" s="308"/>
      <c r="MWD47" s="308"/>
      <c r="MWE47" s="308"/>
      <c r="MWF47" s="308"/>
      <c r="MWG47" s="308"/>
      <c r="MWH47" s="308"/>
      <c r="MWI47" s="308"/>
      <c r="MWJ47" s="308"/>
      <c r="MWK47" s="308"/>
      <c r="MWL47" s="308"/>
      <c r="MWM47" s="308"/>
      <c r="MWN47" s="308"/>
      <c r="MWO47" s="308"/>
      <c r="MWP47" s="308"/>
      <c r="MWQ47" s="308"/>
      <c r="MWR47" s="308"/>
      <c r="MWS47" s="308"/>
      <c r="MWT47" s="308"/>
      <c r="MWU47" s="308"/>
      <c r="MWV47" s="308"/>
      <c r="MWW47" s="308"/>
      <c r="MWX47" s="308"/>
      <c r="MWY47" s="308"/>
      <c r="MWZ47" s="308"/>
      <c r="MXA47" s="308"/>
      <c r="MXB47" s="308"/>
      <c r="MXC47" s="308"/>
      <c r="MXD47" s="308"/>
      <c r="MXE47" s="308"/>
      <c r="MXF47" s="308"/>
      <c r="MXG47" s="308"/>
      <c r="MXH47" s="308"/>
      <c r="MXI47" s="308"/>
      <c r="MXJ47" s="308"/>
      <c r="MXK47" s="308"/>
      <c r="MXL47" s="308"/>
      <c r="MXM47" s="308"/>
      <c r="MXN47" s="308"/>
      <c r="MXO47" s="308"/>
      <c r="MXP47" s="308"/>
      <c r="MXQ47" s="308"/>
      <c r="MXR47" s="308"/>
      <c r="MXS47" s="308"/>
      <c r="MXT47" s="308"/>
      <c r="MXU47" s="308"/>
      <c r="MXV47" s="308"/>
      <c r="MXW47" s="308"/>
      <c r="MXX47" s="308"/>
      <c r="MXY47" s="308"/>
      <c r="MXZ47" s="308"/>
      <c r="MYA47" s="308"/>
      <c r="MYB47" s="308"/>
      <c r="MYC47" s="308"/>
      <c r="MYD47" s="308"/>
      <c r="MYE47" s="308"/>
      <c r="MYF47" s="308"/>
      <c r="MYG47" s="308"/>
      <c r="MYH47" s="308"/>
      <c r="MYI47" s="308"/>
      <c r="MYJ47" s="308"/>
      <c r="MYK47" s="308"/>
      <c r="MYL47" s="308"/>
      <c r="MYM47" s="308"/>
      <c r="MYN47" s="308"/>
      <c r="MYO47" s="308"/>
      <c r="MYP47" s="308"/>
      <c r="MYQ47" s="308"/>
      <c r="MYR47" s="308"/>
      <c r="MYS47" s="308"/>
      <c r="MYT47" s="308"/>
      <c r="MYU47" s="308"/>
      <c r="MYV47" s="308"/>
      <c r="MYW47" s="308"/>
      <c r="MYX47" s="308"/>
      <c r="MYY47" s="308"/>
      <c r="MYZ47" s="308"/>
      <c r="MZA47" s="308"/>
      <c r="MZB47" s="308"/>
      <c r="MZC47" s="308"/>
      <c r="MZD47" s="308"/>
      <c r="MZE47" s="308"/>
      <c r="MZF47" s="308"/>
      <c r="MZG47" s="308"/>
      <c r="MZH47" s="308"/>
      <c r="MZI47" s="308"/>
      <c r="MZJ47" s="308"/>
      <c r="MZK47" s="308"/>
      <c r="MZL47" s="308"/>
      <c r="MZM47" s="308"/>
      <c r="MZN47" s="308"/>
      <c r="MZO47" s="308"/>
      <c r="MZP47" s="308"/>
      <c r="MZQ47" s="308"/>
      <c r="MZR47" s="308"/>
      <c r="MZS47" s="308"/>
      <c r="MZT47" s="308"/>
      <c r="MZU47" s="308"/>
      <c r="MZV47" s="308"/>
      <c r="MZW47" s="308"/>
      <c r="MZX47" s="308"/>
      <c r="MZY47" s="308"/>
      <c r="MZZ47" s="308"/>
      <c r="NAA47" s="308"/>
      <c r="NAB47" s="308"/>
      <c r="NAC47" s="308"/>
      <c r="NAD47" s="308"/>
      <c r="NAE47" s="308"/>
      <c r="NAF47" s="308"/>
      <c r="NAG47" s="308"/>
      <c r="NAH47" s="308"/>
      <c r="NAI47" s="308"/>
      <c r="NAJ47" s="308"/>
      <c r="NAK47" s="308"/>
      <c r="NAL47" s="308"/>
      <c r="NAM47" s="308"/>
      <c r="NAN47" s="308"/>
      <c r="NAO47" s="308"/>
      <c r="NAP47" s="308"/>
      <c r="NAQ47" s="308"/>
      <c r="NAR47" s="308"/>
      <c r="NAS47" s="308"/>
      <c r="NAT47" s="308"/>
      <c r="NAU47" s="308"/>
      <c r="NAV47" s="308"/>
      <c r="NAW47" s="308"/>
      <c r="NAX47" s="308"/>
      <c r="NAY47" s="308"/>
      <c r="NAZ47" s="308"/>
      <c r="NBA47" s="308"/>
      <c r="NBB47" s="308"/>
      <c r="NBC47" s="308"/>
      <c r="NBD47" s="308"/>
      <c r="NBE47" s="308"/>
      <c r="NBF47" s="308"/>
      <c r="NBG47" s="308"/>
      <c r="NBH47" s="308"/>
      <c r="NBI47" s="308"/>
      <c r="NBJ47" s="308"/>
      <c r="NBK47" s="308"/>
      <c r="NBL47" s="308"/>
      <c r="NBM47" s="308"/>
      <c r="NBN47" s="308"/>
      <c r="NBO47" s="308"/>
      <c r="NBP47" s="308"/>
      <c r="NBQ47" s="308"/>
      <c r="NBR47" s="308"/>
      <c r="NBS47" s="308"/>
      <c r="NBT47" s="308"/>
      <c r="NBU47" s="308"/>
      <c r="NBV47" s="308"/>
      <c r="NBW47" s="308"/>
      <c r="NBX47" s="308"/>
      <c r="NBY47" s="308"/>
      <c r="NBZ47" s="308"/>
      <c r="NCA47" s="308"/>
      <c r="NCB47" s="308"/>
      <c r="NCC47" s="308"/>
      <c r="NCD47" s="308"/>
      <c r="NCE47" s="308"/>
      <c r="NCF47" s="308"/>
      <c r="NCG47" s="308"/>
      <c r="NCH47" s="308"/>
      <c r="NCI47" s="308"/>
      <c r="NCJ47" s="308"/>
      <c r="NCK47" s="308"/>
      <c r="NCL47" s="308"/>
      <c r="NCM47" s="308"/>
      <c r="NCN47" s="308"/>
      <c r="NCO47" s="308"/>
      <c r="NCP47" s="308"/>
      <c r="NCQ47" s="308"/>
      <c r="NCR47" s="308"/>
      <c r="NCS47" s="308"/>
      <c r="NCT47" s="308"/>
      <c r="NCU47" s="308"/>
      <c r="NCV47" s="308"/>
      <c r="NCW47" s="308"/>
      <c r="NCX47" s="308"/>
      <c r="NCY47" s="308"/>
      <c r="NCZ47" s="308"/>
      <c r="NDA47" s="308"/>
      <c r="NDB47" s="308"/>
      <c r="NDC47" s="308"/>
      <c r="NDD47" s="308"/>
      <c r="NDE47" s="308"/>
      <c r="NDF47" s="308"/>
      <c r="NDG47" s="308"/>
      <c r="NDH47" s="308"/>
      <c r="NDI47" s="308"/>
      <c r="NDJ47" s="308"/>
      <c r="NDK47" s="308"/>
      <c r="NDL47" s="308"/>
      <c r="NDM47" s="308"/>
      <c r="NDN47" s="308"/>
      <c r="NDO47" s="308"/>
      <c r="NDP47" s="308"/>
      <c r="NDQ47" s="308"/>
      <c r="NDR47" s="308"/>
      <c r="NDS47" s="308"/>
      <c r="NDT47" s="308"/>
      <c r="NDU47" s="308"/>
      <c r="NDV47" s="308"/>
      <c r="NDW47" s="308"/>
      <c r="NDX47" s="308"/>
      <c r="NDY47" s="308"/>
      <c r="NDZ47" s="308"/>
      <c r="NEA47" s="308"/>
      <c r="NEB47" s="308"/>
      <c r="NEC47" s="308"/>
      <c r="NED47" s="308"/>
      <c r="NEE47" s="308"/>
      <c r="NEF47" s="308"/>
      <c r="NEG47" s="308"/>
      <c r="NEH47" s="308"/>
      <c r="NEI47" s="308"/>
      <c r="NEJ47" s="308"/>
      <c r="NEK47" s="308"/>
      <c r="NEL47" s="308"/>
      <c r="NEM47" s="308"/>
      <c r="NEN47" s="308"/>
      <c r="NEO47" s="308"/>
      <c r="NEP47" s="308"/>
      <c r="NEQ47" s="308"/>
      <c r="NER47" s="308"/>
      <c r="NES47" s="308"/>
      <c r="NET47" s="308"/>
      <c r="NEU47" s="308"/>
      <c r="NEV47" s="308"/>
      <c r="NEW47" s="308"/>
      <c r="NEX47" s="308"/>
      <c r="NEY47" s="308"/>
      <c r="NEZ47" s="308"/>
      <c r="NFA47" s="308"/>
      <c r="NFB47" s="308"/>
      <c r="NFC47" s="308"/>
      <c r="NFD47" s="308"/>
      <c r="NFE47" s="308"/>
      <c r="NFF47" s="308"/>
      <c r="NFG47" s="308"/>
      <c r="NFH47" s="308"/>
      <c r="NFI47" s="308"/>
      <c r="NFJ47" s="308"/>
      <c r="NFK47" s="308"/>
      <c r="NFL47" s="308"/>
      <c r="NFM47" s="308"/>
      <c r="NFN47" s="308"/>
      <c r="NFO47" s="308"/>
      <c r="NFP47" s="308"/>
      <c r="NFQ47" s="308"/>
      <c r="NFR47" s="308"/>
      <c r="NFS47" s="308"/>
      <c r="NFT47" s="308"/>
      <c r="NFU47" s="308"/>
      <c r="NFV47" s="308"/>
      <c r="NFW47" s="308"/>
      <c r="NFX47" s="308"/>
      <c r="NFY47" s="308"/>
      <c r="NFZ47" s="308"/>
      <c r="NGA47" s="308"/>
      <c r="NGB47" s="308"/>
      <c r="NGC47" s="308"/>
      <c r="NGD47" s="308"/>
      <c r="NGE47" s="308"/>
      <c r="NGF47" s="308"/>
      <c r="NGG47" s="308"/>
      <c r="NGH47" s="308"/>
      <c r="NGI47" s="308"/>
      <c r="NGJ47" s="308"/>
      <c r="NGK47" s="308"/>
      <c r="NGL47" s="308"/>
      <c r="NGM47" s="308"/>
      <c r="NGN47" s="308"/>
      <c r="NGO47" s="308"/>
      <c r="NGP47" s="308"/>
      <c r="NGQ47" s="308"/>
      <c r="NGR47" s="308"/>
      <c r="NGS47" s="308"/>
      <c r="NGT47" s="308"/>
      <c r="NGU47" s="308"/>
      <c r="NGV47" s="308"/>
      <c r="NGW47" s="308"/>
      <c r="NGX47" s="308"/>
      <c r="NGY47" s="308"/>
      <c r="NGZ47" s="308"/>
      <c r="NHA47" s="308"/>
      <c r="NHB47" s="308"/>
      <c r="NHC47" s="308"/>
      <c r="NHD47" s="308"/>
      <c r="NHE47" s="308"/>
      <c r="NHF47" s="308"/>
      <c r="NHG47" s="308"/>
      <c r="NHH47" s="308"/>
      <c r="NHI47" s="308"/>
      <c r="NHJ47" s="308"/>
      <c r="NHK47" s="308"/>
      <c r="NHL47" s="308"/>
      <c r="NHM47" s="308"/>
      <c r="NHN47" s="308"/>
      <c r="NHO47" s="308"/>
      <c r="NHP47" s="308"/>
      <c r="NHQ47" s="308"/>
      <c r="NHR47" s="308"/>
      <c r="NHS47" s="308"/>
      <c r="NHT47" s="308"/>
      <c r="NHU47" s="308"/>
      <c r="NHV47" s="308"/>
      <c r="NHW47" s="308"/>
      <c r="NHX47" s="308"/>
      <c r="NHY47" s="308"/>
      <c r="NHZ47" s="308"/>
      <c r="NIA47" s="308"/>
      <c r="NIB47" s="308"/>
      <c r="NIC47" s="308"/>
      <c r="NID47" s="308"/>
      <c r="NIE47" s="308"/>
      <c r="NIF47" s="308"/>
      <c r="NIG47" s="308"/>
      <c r="NIH47" s="308"/>
      <c r="NII47" s="308"/>
      <c r="NIJ47" s="308"/>
      <c r="NIK47" s="308"/>
      <c r="NIL47" s="308"/>
      <c r="NIM47" s="308"/>
      <c r="NIN47" s="308"/>
      <c r="NIO47" s="308"/>
      <c r="NIP47" s="308"/>
      <c r="NIQ47" s="308"/>
      <c r="NIR47" s="308"/>
      <c r="NIS47" s="308"/>
      <c r="NIT47" s="308"/>
      <c r="NIU47" s="308"/>
      <c r="NIV47" s="308"/>
      <c r="NIW47" s="308"/>
      <c r="NIX47" s="308"/>
      <c r="NIY47" s="308"/>
      <c r="NIZ47" s="308"/>
      <c r="NJA47" s="308"/>
      <c r="NJB47" s="308"/>
      <c r="NJC47" s="308"/>
      <c r="NJD47" s="308"/>
      <c r="NJE47" s="308"/>
      <c r="NJF47" s="308"/>
      <c r="NJG47" s="308"/>
      <c r="NJH47" s="308"/>
      <c r="NJI47" s="308"/>
      <c r="NJJ47" s="308"/>
      <c r="NJK47" s="308"/>
      <c r="NJL47" s="308"/>
      <c r="NJM47" s="308"/>
      <c r="NJN47" s="308"/>
      <c r="NJO47" s="308"/>
      <c r="NJP47" s="308"/>
      <c r="NJQ47" s="308"/>
      <c r="NJR47" s="308"/>
      <c r="NJS47" s="308"/>
      <c r="NJT47" s="308"/>
      <c r="NJU47" s="308"/>
      <c r="NJV47" s="308"/>
      <c r="NJW47" s="308"/>
      <c r="NJX47" s="308"/>
      <c r="NJY47" s="308"/>
      <c r="NJZ47" s="308"/>
      <c r="NKA47" s="308"/>
      <c r="NKB47" s="308"/>
      <c r="NKC47" s="308"/>
      <c r="NKD47" s="308"/>
      <c r="NKE47" s="308"/>
      <c r="NKF47" s="308"/>
      <c r="NKG47" s="308"/>
      <c r="NKH47" s="308"/>
      <c r="NKI47" s="308"/>
      <c r="NKJ47" s="308"/>
      <c r="NKK47" s="308"/>
      <c r="NKL47" s="308"/>
      <c r="NKM47" s="308"/>
      <c r="NKN47" s="308"/>
      <c r="NKO47" s="308"/>
      <c r="NKP47" s="308"/>
      <c r="NKQ47" s="308"/>
      <c r="NKR47" s="308"/>
      <c r="NKS47" s="308"/>
      <c r="NKT47" s="308"/>
      <c r="NKU47" s="308"/>
      <c r="NKV47" s="308"/>
      <c r="NKW47" s="308"/>
      <c r="NKX47" s="308"/>
      <c r="NKY47" s="308"/>
      <c r="NKZ47" s="308"/>
      <c r="NLA47" s="308"/>
      <c r="NLB47" s="308"/>
      <c r="NLC47" s="308"/>
      <c r="NLD47" s="308"/>
      <c r="NLE47" s="308"/>
      <c r="NLF47" s="308"/>
      <c r="NLG47" s="308"/>
      <c r="NLH47" s="308"/>
      <c r="NLI47" s="308"/>
      <c r="NLJ47" s="308"/>
      <c r="NLK47" s="308"/>
      <c r="NLL47" s="308"/>
      <c r="NLM47" s="308"/>
      <c r="NLN47" s="308"/>
      <c r="NLO47" s="308"/>
      <c r="NLP47" s="308"/>
      <c r="NLQ47" s="308"/>
      <c r="NLR47" s="308"/>
      <c r="NLS47" s="308"/>
      <c r="NLT47" s="308"/>
      <c r="NLU47" s="308"/>
      <c r="NLV47" s="308"/>
      <c r="NLW47" s="308"/>
      <c r="NLX47" s="308"/>
      <c r="NLY47" s="308"/>
      <c r="NLZ47" s="308"/>
      <c r="NMA47" s="308"/>
      <c r="NMB47" s="308"/>
      <c r="NMC47" s="308"/>
      <c r="NMD47" s="308"/>
      <c r="NME47" s="308"/>
      <c r="NMF47" s="308"/>
      <c r="NMG47" s="308"/>
      <c r="NMH47" s="308"/>
      <c r="NMI47" s="308"/>
      <c r="NMJ47" s="308"/>
      <c r="NMK47" s="308"/>
      <c r="NML47" s="308"/>
      <c r="NMM47" s="308"/>
      <c r="NMN47" s="308"/>
      <c r="NMO47" s="308"/>
      <c r="NMP47" s="308"/>
      <c r="NMQ47" s="308"/>
      <c r="NMR47" s="308"/>
      <c r="NMS47" s="308"/>
      <c r="NMT47" s="308"/>
      <c r="NMU47" s="308"/>
      <c r="NMV47" s="308"/>
      <c r="NMW47" s="308"/>
      <c r="NMX47" s="308"/>
      <c r="NMY47" s="308"/>
      <c r="NMZ47" s="308"/>
      <c r="NNA47" s="308"/>
      <c r="NNB47" s="308"/>
      <c r="NNC47" s="308"/>
      <c r="NND47" s="308"/>
      <c r="NNE47" s="308"/>
      <c r="NNF47" s="308"/>
      <c r="NNG47" s="308"/>
      <c r="NNH47" s="308"/>
      <c r="NNI47" s="308"/>
      <c r="NNJ47" s="308"/>
      <c r="NNK47" s="308"/>
      <c r="NNL47" s="308"/>
      <c r="NNM47" s="308"/>
      <c r="NNN47" s="308"/>
      <c r="NNO47" s="308"/>
      <c r="NNP47" s="308"/>
      <c r="NNQ47" s="308"/>
      <c r="NNR47" s="308"/>
      <c r="NNS47" s="308"/>
      <c r="NNT47" s="308"/>
      <c r="NNU47" s="308"/>
      <c r="NNV47" s="308"/>
      <c r="NNW47" s="308"/>
      <c r="NNX47" s="308"/>
      <c r="NNY47" s="308"/>
      <c r="NNZ47" s="308"/>
      <c r="NOA47" s="308"/>
      <c r="NOB47" s="308"/>
      <c r="NOC47" s="308"/>
      <c r="NOD47" s="308"/>
      <c r="NOE47" s="308"/>
      <c r="NOF47" s="308"/>
      <c r="NOG47" s="308"/>
      <c r="NOH47" s="308"/>
      <c r="NOI47" s="308"/>
      <c r="NOJ47" s="308"/>
      <c r="NOK47" s="308"/>
      <c r="NOL47" s="308"/>
      <c r="NOM47" s="308"/>
      <c r="NON47" s="308"/>
      <c r="NOO47" s="308"/>
      <c r="NOP47" s="308"/>
      <c r="NOQ47" s="308"/>
      <c r="NOR47" s="308"/>
      <c r="NOS47" s="308"/>
      <c r="NOT47" s="308"/>
      <c r="NOU47" s="308"/>
      <c r="NOV47" s="308"/>
      <c r="NOW47" s="308"/>
      <c r="NOX47" s="308"/>
      <c r="NOY47" s="308"/>
      <c r="NOZ47" s="308"/>
      <c r="NPA47" s="308"/>
      <c r="NPB47" s="308"/>
      <c r="NPC47" s="308"/>
      <c r="NPD47" s="308"/>
      <c r="NPE47" s="308"/>
      <c r="NPF47" s="308"/>
      <c r="NPG47" s="308"/>
      <c r="NPH47" s="308"/>
      <c r="NPI47" s="308"/>
      <c r="NPJ47" s="308"/>
      <c r="NPK47" s="308"/>
      <c r="NPL47" s="308"/>
      <c r="NPM47" s="308"/>
      <c r="NPN47" s="308"/>
      <c r="NPO47" s="308"/>
      <c r="NPP47" s="308"/>
      <c r="NPQ47" s="308"/>
      <c r="NPR47" s="308"/>
      <c r="NPS47" s="308"/>
      <c r="NPT47" s="308"/>
      <c r="NPU47" s="308"/>
      <c r="NPV47" s="308"/>
      <c r="NPW47" s="308"/>
      <c r="NPX47" s="308"/>
      <c r="NPY47" s="308"/>
      <c r="NPZ47" s="308"/>
      <c r="NQA47" s="308"/>
      <c r="NQB47" s="308"/>
      <c r="NQC47" s="308"/>
      <c r="NQD47" s="308"/>
      <c r="NQE47" s="308"/>
      <c r="NQF47" s="308"/>
      <c r="NQG47" s="308"/>
      <c r="NQH47" s="308"/>
      <c r="NQI47" s="308"/>
      <c r="NQJ47" s="308"/>
      <c r="NQK47" s="308"/>
      <c r="NQL47" s="308"/>
      <c r="NQM47" s="308"/>
      <c r="NQN47" s="308"/>
      <c r="NQO47" s="308"/>
      <c r="NQP47" s="308"/>
      <c r="NQQ47" s="308"/>
      <c r="NQR47" s="308"/>
      <c r="NQS47" s="308"/>
      <c r="NQT47" s="308"/>
      <c r="NQU47" s="308"/>
      <c r="NQV47" s="308"/>
      <c r="NQW47" s="308"/>
      <c r="NQX47" s="308"/>
      <c r="NQY47" s="308"/>
      <c r="NQZ47" s="308"/>
      <c r="NRA47" s="308"/>
      <c r="NRB47" s="308"/>
      <c r="NRC47" s="308"/>
      <c r="NRD47" s="308"/>
      <c r="NRE47" s="308"/>
      <c r="NRF47" s="308"/>
      <c r="NRG47" s="308"/>
      <c r="NRH47" s="308"/>
      <c r="NRI47" s="308"/>
      <c r="NRJ47" s="308"/>
      <c r="NRK47" s="308"/>
      <c r="NRL47" s="308"/>
      <c r="NRM47" s="308"/>
      <c r="NRN47" s="308"/>
      <c r="NRO47" s="308"/>
      <c r="NRP47" s="308"/>
      <c r="NRQ47" s="308"/>
      <c r="NRR47" s="308"/>
      <c r="NRS47" s="308"/>
      <c r="NRT47" s="308"/>
      <c r="NRU47" s="308"/>
      <c r="NRV47" s="308"/>
      <c r="NRW47" s="308"/>
      <c r="NRX47" s="308"/>
      <c r="NRY47" s="308"/>
      <c r="NRZ47" s="308"/>
      <c r="NSA47" s="308"/>
      <c r="NSB47" s="308"/>
      <c r="NSC47" s="308"/>
      <c r="NSD47" s="308"/>
      <c r="NSE47" s="308"/>
      <c r="NSF47" s="308"/>
      <c r="NSG47" s="308"/>
      <c r="NSH47" s="308"/>
      <c r="NSI47" s="308"/>
      <c r="NSJ47" s="308"/>
      <c r="NSK47" s="308"/>
      <c r="NSL47" s="308"/>
      <c r="NSM47" s="308"/>
      <c r="NSN47" s="308"/>
      <c r="NSO47" s="308"/>
      <c r="NSP47" s="308"/>
      <c r="NSQ47" s="308"/>
      <c r="NSR47" s="308"/>
      <c r="NSS47" s="308"/>
      <c r="NST47" s="308"/>
      <c r="NSU47" s="308"/>
      <c r="NSV47" s="308"/>
      <c r="NSW47" s="308"/>
      <c r="NSX47" s="308"/>
      <c r="NSY47" s="308"/>
      <c r="NSZ47" s="308"/>
      <c r="NTA47" s="308"/>
      <c r="NTB47" s="308"/>
      <c r="NTC47" s="308"/>
      <c r="NTD47" s="308"/>
      <c r="NTE47" s="308"/>
      <c r="NTF47" s="308"/>
      <c r="NTG47" s="308"/>
      <c r="NTH47" s="308"/>
      <c r="NTI47" s="308"/>
      <c r="NTJ47" s="308"/>
      <c r="NTK47" s="308"/>
      <c r="NTL47" s="308"/>
      <c r="NTM47" s="308"/>
      <c r="NTN47" s="308"/>
      <c r="NTO47" s="308"/>
      <c r="NTP47" s="308"/>
      <c r="NTQ47" s="308"/>
      <c r="NTR47" s="308"/>
      <c r="NTS47" s="308"/>
      <c r="NTT47" s="308"/>
      <c r="NTU47" s="308"/>
      <c r="NTV47" s="308"/>
      <c r="NTW47" s="308"/>
      <c r="NTX47" s="308"/>
      <c r="NTY47" s="308"/>
      <c r="NTZ47" s="308"/>
      <c r="NUA47" s="308"/>
      <c r="NUB47" s="308"/>
      <c r="NUC47" s="308"/>
      <c r="NUD47" s="308"/>
      <c r="NUE47" s="308"/>
      <c r="NUF47" s="308"/>
      <c r="NUG47" s="308"/>
      <c r="NUH47" s="308"/>
      <c r="NUI47" s="308"/>
      <c r="NUJ47" s="308"/>
      <c r="NUK47" s="308"/>
      <c r="NUL47" s="308"/>
      <c r="NUM47" s="308"/>
      <c r="NUN47" s="308"/>
      <c r="NUO47" s="308"/>
      <c r="NUP47" s="308"/>
      <c r="NUQ47" s="308"/>
      <c r="NUR47" s="308"/>
      <c r="NUS47" s="308"/>
      <c r="NUT47" s="308"/>
      <c r="NUU47" s="308"/>
      <c r="NUV47" s="308"/>
      <c r="NUW47" s="308"/>
      <c r="NUX47" s="308"/>
      <c r="NUY47" s="308"/>
      <c r="NUZ47" s="308"/>
      <c r="NVA47" s="308"/>
      <c r="NVB47" s="308"/>
      <c r="NVC47" s="308"/>
      <c r="NVD47" s="308"/>
      <c r="NVE47" s="308"/>
      <c r="NVF47" s="308"/>
      <c r="NVG47" s="308"/>
      <c r="NVH47" s="308"/>
      <c r="NVI47" s="308"/>
      <c r="NVJ47" s="308"/>
      <c r="NVK47" s="308"/>
      <c r="NVL47" s="308"/>
      <c r="NVM47" s="308"/>
      <c r="NVN47" s="308"/>
      <c r="NVO47" s="308"/>
      <c r="NVP47" s="308"/>
      <c r="NVQ47" s="308"/>
      <c r="NVR47" s="308"/>
      <c r="NVS47" s="308"/>
      <c r="NVT47" s="308"/>
      <c r="NVU47" s="308"/>
      <c r="NVV47" s="308"/>
      <c r="NVW47" s="308"/>
      <c r="NVX47" s="308"/>
      <c r="NVY47" s="308"/>
      <c r="NVZ47" s="308"/>
      <c r="NWA47" s="308"/>
      <c r="NWB47" s="308"/>
      <c r="NWC47" s="308"/>
      <c r="NWD47" s="308"/>
      <c r="NWE47" s="308"/>
      <c r="NWF47" s="308"/>
      <c r="NWG47" s="308"/>
      <c r="NWH47" s="308"/>
      <c r="NWI47" s="308"/>
      <c r="NWJ47" s="308"/>
      <c r="NWK47" s="308"/>
      <c r="NWL47" s="308"/>
      <c r="NWM47" s="308"/>
      <c r="NWN47" s="308"/>
      <c r="NWO47" s="308"/>
      <c r="NWP47" s="308"/>
      <c r="NWQ47" s="308"/>
      <c r="NWR47" s="308"/>
      <c r="NWS47" s="308"/>
      <c r="NWT47" s="308"/>
      <c r="NWU47" s="308"/>
      <c r="NWV47" s="308"/>
      <c r="NWW47" s="308"/>
      <c r="NWX47" s="308"/>
      <c r="NWY47" s="308"/>
      <c r="NWZ47" s="308"/>
      <c r="NXA47" s="308"/>
      <c r="NXB47" s="308"/>
      <c r="NXC47" s="308"/>
      <c r="NXD47" s="308"/>
      <c r="NXE47" s="308"/>
      <c r="NXF47" s="308"/>
      <c r="NXG47" s="308"/>
      <c r="NXH47" s="308"/>
      <c r="NXI47" s="308"/>
      <c r="NXJ47" s="308"/>
      <c r="NXK47" s="308"/>
      <c r="NXL47" s="308"/>
      <c r="NXM47" s="308"/>
      <c r="NXN47" s="308"/>
      <c r="NXO47" s="308"/>
      <c r="NXP47" s="308"/>
      <c r="NXQ47" s="308"/>
      <c r="NXR47" s="308"/>
      <c r="NXS47" s="308"/>
      <c r="NXT47" s="308"/>
      <c r="NXU47" s="308"/>
      <c r="NXV47" s="308"/>
      <c r="NXW47" s="308"/>
      <c r="NXX47" s="308"/>
      <c r="NXY47" s="308"/>
      <c r="NXZ47" s="308"/>
      <c r="NYA47" s="308"/>
      <c r="NYB47" s="308"/>
      <c r="NYC47" s="308"/>
      <c r="NYD47" s="308"/>
      <c r="NYE47" s="308"/>
      <c r="NYF47" s="308"/>
      <c r="NYG47" s="308"/>
      <c r="NYH47" s="308"/>
      <c r="NYI47" s="308"/>
      <c r="NYJ47" s="308"/>
      <c r="NYK47" s="308"/>
      <c r="NYL47" s="308"/>
      <c r="NYM47" s="308"/>
      <c r="NYN47" s="308"/>
      <c r="NYO47" s="308"/>
      <c r="NYP47" s="308"/>
      <c r="NYQ47" s="308"/>
      <c r="NYR47" s="308"/>
      <c r="NYS47" s="308"/>
      <c r="NYT47" s="308"/>
      <c r="NYU47" s="308"/>
      <c r="NYV47" s="308"/>
      <c r="NYW47" s="308"/>
      <c r="NYX47" s="308"/>
      <c r="NYY47" s="308"/>
      <c r="NYZ47" s="308"/>
      <c r="NZA47" s="308"/>
      <c r="NZB47" s="308"/>
      <c r="NZC47" s="308"/>
      <c r="NZD47" s="308"/>
      <c r="NZE47" s="308"/>
      <c r="NZF47" s="308"/>
      <c r="NZG47" s="308"/>
      <c r="NZH47" s="308"/>
      <c r="NZI47" s="308"/>
      <c r="NZJ47" s="308"/>
      <c r="NZK47" s="308"/>
      <c r="NZL47" s="308"/>
      <c r="NZM47" s="308"/>
      <c r="NZN47" s="308"/>
      <c r="NZO47" s="308"/>
      <c r="NZP47" s="308"/>
      <c r="NZQ47" s="308"/>
      <c r="NZR47" s="308"/>
      <c r="NZS47" s="308"/>
      <c r="NZT47" s="308"/>
      <c r="NZU47" s="308"/>
      <c r="NZV47" s="308"/>
      <c r="NZW47" s="308"/>
      <c r="NZX47" s="308"/>
      <c r="NZY47" s="308"/>
      <c r="NZZ47" s="308"/>
      <c r="OAA47" s="308"/>
      <c r="OAB47" s="308"/>
      <c r="OAC47" s="308"/>
      <c r="OAD47" s="308"/>
      <c r="OAE47" s="308"/>
      <c r="OAF47" s="308"/>
      <c r="OAG47" s="308"/>
      <c r="OAH47" s="308"/>
      <c r="OAI47" s="308"/>
      <c r="OAJ47" s="308"/>
      <c r="OAK47" s="308"/>
      <c r="OAL47" s="308"/>
      <c r="OAM47" s="308"/>
      <c r="OAN47" s="308"/>
      <c r="OAO47" s="308"/>
      <c r="OAP47" s="308"/>
      <c r="OAQ47" s="308"/>
      <c r="OAR47" s="308"/>
      <c r="OAS47" s="308"/>
      <c r="OAT47" s="308"/>
      <c r="OAU47" s="308"/>
      <c r="OAV47" s="308"/>
      <c r="OAW47" s="308"/>
      <c r="OAX47" s="308"/>
      <c r="OAY47" s="308"/>
      <c r="OAZ47" s="308"/>
      <c r="OBA47" s="308"/>
      <c r="OBB47" s="308"/>
      <c r="OBC47" s="308"/>
      <c r="OBD47" s="308"/>
      <c r="OBE47" s="308"/>
      <c r="OBF47" s="308"/>
      <c r="OBG47" s="308"/>
      <c r="OBH47" s="308"/>
      <c r="OBI47" s="308"/>
      <c r="OBJ47" s="308"/>
      <c r="OBK47" s="308"/>
      <c r="OBL47" s="308"/>
      <c r="OBM47" s="308"/>
      <c r="OBN47" s="308"/>
      <c r="OBO47" s="308"/>
      <c r="OBP47" s="308"/>
      <c r="OBQ47" s="308"/>
      <c r="OBR47" s="308"/>
      <c r="OBS47" s="308"/>
      <c r="OBT47" s="308"/>
      <c r="OBU47" s="308"/>
      <c r="OBV47" s="308"/>
      <c r="OBW47" s="308"/>
      <c r="OBX47" s="308"/>
      <c r="OBY47" s="308"/>
      <c r="OBZ47" s="308"/>
      <c r="OCA47" s="308"/>
      <c r="OCB47" s="308"/>
      <c r="OCC47" s="308"/>
      <c r="OCD47" s="308"/>
      <c r="OCE47" s="308"/>
      <c r="OCF47" s="308"/>
      <c r="OCG47" s="308"/>
      <c r="OCH47" s="308"/>
      <c r="OCI47" s="308"/>
      <c r="OCJ47" s="308"/>
      <c r="OCK47" s="308"/>
      <c r="OCL47" s="308"/>
      <c r="OCM47" s="308"/>
      <c r="OCN47" s="308"/>
      <c r="OCO47" s="308"/>
      <c r="OCP47" s="308"/>
      <c r="OCQ47" s="308"/>
      <c r="OCR47" s="308"/>
      <c r="OCS47" s="308"/>
      <c r="OCT47" s="308"/>
      <c r="OCU47" s="308"/>
      <c r="OCV47" s="308"/>
      <c r="OCW47" s="308"/>
      <c r="OCX47" s="308"/>
      <c r="OCY47" s="308"/>
      <c r="OCZ47" s="308"/>
      <c r="ODA47" s="308"/>
      <c r="ODB47" s="308"/>
      <c r="ODC47" s="308"/>
      <c r="ODD47" s="308"/>
      <c r="ODE47" s="308"/>
      <c r="ODF47" s="308"/>
      <c r="ODG47" s="308"/>
      <c r="ODH47" s="308"/>
      <c r="ODI47" s="308"/>
      <c r="ODJ47" s="308"/>
      <c r="ODK47" s="308"/>
      <c r="ODL47" s="308"/>
      <c r="ODM47" s="308"/>
      <c r="ODN47" s="308"/>
      <c r="ODO47" s="308"/>
      <c r="ODP47" s="308"/>
      <c r="ODQ47" s="308"/>
      <c r="ODR47" s="308"/>
      <c r="ODS47" s="308"/>
      <c r="ODT47" s="308"/>
      <c r="ODU47" s="308"/>
      <c r="ODV47" s="308"/>
      <c r="ODW47" s="308"/>
      <c r="ODX47" s="308"/>
      <c r="ODY47" s="308"/>
      <c r="ODZ47" s="308"/>
      <c r="OEA47" s="308"/>
      <c r="OEB47" s="308"/>
      <c r="OEC47" s="308"/>
      <c r="OED47" s="308"/>
      <c r="OEE47" s="308"/>
      <c r="OEF47" s="308"/>
      <c r="OEG47" s="308"/>
      <c r="OEH47" s="308"/>
      <c r="OEI47" s="308"/>
      <c r="OEJ47" s="308"/>
      <c r="OEK47" s="308"/>
      <c r="OEL47" s="308"/>
      <c r="OEM47" s="308"/>
      <c r="OEN47" s="308"/>
      <c r="OEO47" s="308"/>
      <c r="OEP47" s="308"/>
      <c r="OEQ47" s="308"/>
      <c r="OER47" s="308"/>
      <c r="OES47" s="308"/>
      <c r="OET47" s="308"/>
      <c r="OEU47" s="308"/>
      <c r="OEV47" s="308"/>
      <c r="OEW47" s="308"/>
      <c r="OEX47" s="308"/>
      <c r="OEY47" s="308"/>
      <c r="OEZ47" s="308"/>
      <c r="OFA47" s="308"/>
      <c r="OFB47" s="308"/>
      <c r="OFC47" s="308"/>
      <c r="OFD47" s="308"/>
      <c r="OFE47" s="308"/>
      <c r="OFF47" s="308"/>
      <c r="OFG47" s="308"/>
      <c r="OFH47" s="308"/>
      <c r="OFI47" s="308"/>
      <c r="OFJ47" s="308"/>
      <c r="OFK47" s="308"/>
      <c r="OFL47" s="308"/>
      <c r="OFM47" s="308"/>
      <c r="OFN47" s="308"/>
      <c r="OFO47" s="308"/>
      <c r="OFP47" s="308"/>
      <c r="OFQ47" s="308"/>
      <c r="OFR47" s="308"/>
      <c r="OFS47" s="308"/>
      <c r="OFT47" s="308"/>
      <c r="OFU47" s="308"/>
      <c r="OFV47" s="308"/>
      <c r="OFW47" s="308"/>
      <c r="OFX47" s="308"/>
      <c r="OFY47" s="308"/>
      <c r="OFZ47" s="308"/>
      <c r="OGA47" s="308"/>
      <c r="OGB47" s="308"/>
      <c r="OGC47" s="308"/>
      <c r="OGD47" s="308"/>
      <c r="OGE47" s="308"/>
      <c r="OGF47" s="308"/>
      <c r="OGG47" s="308"/>
      <c r="OGH47" s="308"/>
      <c r="OGI47" s="308"/>
      <c r="OGJ47" s="308"/>
      <c r="OGK47" s="308"/>
      <c r="OGL47" s="308"/>
      <c r="OGM47" s="308"/>
      <c r="OGN47" s="308"/>
      <c r="OGO47" s="308"/>
      <c r="OGP47" s="308"/>
      <c r="OGQ47" s="308"/>
      <c r="OGR47" s="308"/>
      <c r="OGS47" s="308"/>
      <c r="OGT47" s="308"/>
      <c r="OGU47" s="308"/>
      <c r="OGV47" s="308"/>
      <c r="OGW47" s="308"/>
      <c r="OGX47" s="308"/>
      <c r="OGY47" s="308"/>
      <c r="OGZ47" s="308"/>
      <c r="OHA47" s="308"/>
      <c r="OHB47" s="308"/>
      <c r="OHC47" s="308"/>
      <c r="OHD47" s="308"/>
      <c r="OHE47" s="308"/>
      <c r="OHF47" s="308"/>
      <c r="OHG47" s="308"/>
      <c r="OHH47" s="308"/>
      <c r="OHI47" s="308"/>
      <c r="OHJ47" s="308"/>
      <c r="OHK47" s="308"/>
      <c r="OHL47" s="308"/>
      <c r="OHM47" s="308"/>
      <c r="OHN47" s="308"/>
      <c r="OHO47" s="308"/>
      <c r="OHP47" s="308"/>
      <c r="OHQ47" s="308"/>
      <c r="OHR47" s="308"/>
      <c r="OHS47" s="308"/>
      <c r="OHT47" s="308"/>
      <c r="OHU47" s="308"/>
      <c r="OHV47" s="308"/>
      <c r="OHW47" s="308"/>
      <c r="OHX47" s="308"/>
      <c r="OHY47" s="308"/>
      <c r="OHZ47" s="308"/>
      <c r="OIA47" s="308"/>
      <c r="OIB47" s="308"/>
      <c r="OIC47" s="308"/>
      <c r="OID47" s="308"/>
      <c r="OIE47" s="308"/>
      <c r="OIF47" s="308"/>
      <c r="OIG47" s="308"/>
      <c r="OIH47" s="308"/>
      <c r="OII47" s="308"/>
      <c r="OIJ47" s="308"/>
      <c r="OIK47" s="308"/>
      <c r="OIL47" s="308"/>
      <c r="OIM47" s="308"/>
      <c r="OIN47" s="308"/>
      <c r="OIO47" s="308"/>
      <c r="OIP47" s="308"/>
      <c r="OIQ47" s="308"/>
      <c r="OIR47" s="308"/>
      <c r="OIS47" s="308"/>
      <c r="OIT47" s="308"/>
      <c r="OIU47" s="308"/>
      <c r="OIV47" s="308"/>
      <c r="OIW47" s="308"/>
      <c r="OIX47" s="308"/>
      <c r="OIY47" s="308"/>
      <c r="OIZ47" s="308"/>
      <c r="OJA47" s="308"/>
      <c r="OJB47" s="308"/>
      <c r="OJC47" s="308"/>
      <c r="OJD47" s="308"/>
      <c r="OJE47" s="308"/>
      <c r="OJF47" s="308"/>
      <c r="OJG47" s="308"/>
      <c r="OJH47" s="308"/>
      <c r="OJI47" s="308"/>
      <c r="OJJ47" s="308"/>
      <c r="OJK47" s="308"/>
      <c r="OJL47" s="308"/>
      <c r="OJM47" s="308"/>
      <c r="OJN47" s="308"/>
      <c r="OJO47" s="308"/>
      <c r="OJP47" s="308"/>
      <c r="OJQ47" s="308"/>
      <c r="OJR47" s="308"/>
      <c r="OJS47" s="308"/>
      <c r="OJT47" s="308"/>
      <c r="OJU47" s="308"/>
      <c r="OJV47" s="308"/>
      <c r="OJW47" s="308"/>
      <c r="OJX47" s="308"/>
      <c r="OJY47" s="308"/>
      <c r="OJZ47" s="308"/>
      <c r="OKA47" s="308"/>
      <c r="OKB47" s="308"/>
      <c r="OKC47" s="308"/>
      <c r="OKD47" s="308"/>
      <c r="OKE47" s="308"/>
      <c r="OKF47" s="308"/>
      <c r="OKG47" s="308"/>
      <c r="OKH47" s="308"/>
      <c r="OKI47" s="308"/>
      <c r="OKJ47" s="308"/>
      <c r="OKK47" s="308"/>
      <c r="OKL47" s="308"/>
      <c r="OKM47" s="308"/>
      <c r="OKN47" s="308"/>
      <c r="OKO47" s="308"/>
      <c r="OKP47" s="308"/>
      <c r="OKQ47" s="308"/>
      <c r="OKR47" s="308"/>
      <c r="OKS47" s="308"/>
      <c r="OKT47" s="308"/>
      <c r="OKU47" s="308"/>
      <c r="OKV47" s="308"/>
      <c r="OKW47" s="308"/>
      <c r="OKX47" s="308"/>
      <c r="OKY47" s="308"/>
      <c r="OKZ47" s="308"/>
      <c r="OLA47" s="308"/>
      <c r="OLB47" s="308"/>
      <c r="OLC47" s="308"/>
      <c r="OLD47" s="308"/>
      <c r="OLE47" s="308"/>
      <c r="OLF47" s="308"/>
      <c r="OLG47" s="308"/>
      <c r="OLH47" s="308"/>
      <c r="OLI47" s="308"/>
      <c r="OLJ47" s="308"/>
      <c r="OLK47" s="308"/>
      <c r="OLL47" s="308"/>
      <c r="OLM47" s="308"/>
      <c r="OLN47" s="308"/>
      <c r="OLO47" s="308"/>
      <c r="OLP47" s="308"/>
      <c r="OLQ47" s="308"/>
      <c r="OLR47" s="308"/>
      <c r="OLS47" s="308"/>
      <c r="OLT47" s="308"/>
      <c r="OLU47" s="308"/>
      <c r="OLV47" s="308"/>
      <c r="OLW47" s="308"/>
      <c r="OLX47" s="308"/>
      <c r="OLY47" s="308"/>
      <c r="OLZ47" s="308"/>
      <c r="OMA47" s="308"/>
      <c r="OMB47" s="308"/>
      <c r="OMC47" s="308"/>
      <c r="OMD47" s="308"/>
      <c r="OME47" s="308"/>
      <c r="OMF47" s="308"/>
      <c r="OMG47" s="308"/>
      <c r="OMH47" s="308"/>
      <c r="OMI47" s="308"/>
      <c r="OMJ47" s="308"/>
      <c r="OMK47" s="308"/>
      <c r="OML47" s="308"/>
      <c r="OMM47" s="308"/>
      <c r="OMN47" s="308"/>
      <c r="OMO47" s="308"/>
      <c r="OMP47" s="308"/>
      <c r="OMQ47" s="308"/>
      <c r="OMR47" s="308"/>
      <c r="OMS47" s="308"/>
      <c r="OMT47" s="308"/>
      <c r="OMU47" s="308"/>
      <c r="OMV47" s="308"/>
      <c r="OMW47" s="308"/>
      <c r="OMX47" s="308"/>
      <c r="OMY47" s="308"/>
      <c r="OMZ47" s="308"/>
      <c r="ONA47" s="308"/>
      <c r="ONB47" s="308"/>
      <c r="ONC47" s="308"/>
      <c r="OND47" s="308"/>
      <c r="ONE47" s="308"/>
      <c r="ONF47" s="308"/>
      <c r="ONG47" s="308"/>
      <c r="ONH47" s="308"/>
      <c r="ONI47" s="308"/>
      <c r="ONJ47" s="308"/>
      <c r="ONK47" s="308"/>
      <c r="ONL47" s="308"/>
      <c r="ONM47" s="308"/>
      <c r="ONN47" s="308"/>
      <c r="ONO47" s="308"/>
      <c r="ONP47" s="308"/>
      <c r="ONQ47" s="308"/>
      <c r="ONR47" s="308"/>
      <c r="ONS47" s="308"/>
      <c r="ONT47" s="308"/>
      <c r="ONU47" s="308"/>
      <c r="ONV47" s="308"/>
      <c r="ONW47" s="308"/>
      <c r="ONX47" s="308"/>
      <c r="ONY47" s="308"/>
      <c r="ONZ47" s="308"/>
      <c r="OOA47" s="308"/>
      <c r="OOB47" s="308"/>
      <c r="OOC47" s="308"/>
      <c r="OOD47" s="308"/>
      <c r="OOE47" s="308"/>
      <c r="OOF47" s="308"/>
      <c r="OOG47" s="308"/>
      <c r="OOH47" s="308"/>
      <c r="OOI47" s="308"/>
      <c r="OOJ47" s="308"/>
      <c r="OOK47" s="308"/>
      <c r="OOL47" s="308"/>
      <c r="OOM47" s="308"/>
      <c r="OON47" s="308"/>
      <c r="OOO47" s="308"/>
      <c r="OOP47" s="308"/>
      <c r="OOQ47" s="308"/>
      <c r="OOR47" s="308"/>
      <c r="OOS47" s="308"/>
      <c r="OOT47" s="308"/>
      <c r="OOU47" s="308"/>
      <c r="OOV47" s="308"/>
      <c r="OOW47" s="308"/>
      <c r="OOX47" s="308"/>
      <c r="OOY47" s="308"/>
      <c r="OOZ47" s="308"/>
      <c r="OPA47" s="308"/>
      <c r="OPB47" s="308"/>
      <c r="OPC47" s="308"/>
      <c r="OPD47" s="308"/>
      <c r="OPE47" s="308"/>
      <c r="OPF47" s="308"/>
      <c r="OPG47" s="308"/>
      <c r="OPH47" s="308"/>
      <c r="OPI47" s="308"/>
      <c r="OPJ47" s="308"/>
      <c r="OPK47" s="308"/>
      <c r="OPL47" s="308"/>
      <c r="OPM47" s="308"/>
      <c r="OPN47" s="308"/>
      <c r="OPO47" s="308"/>
      <c r="OPP47" s="308"/>
      <c r="OPQ47" s="308"/>
      <c r="OPR47" s="308"/>
      <c r="OPS47" s="308"/>
      <c r="OPT47" s="308"/>
      <c r="OPU47" s="308"/>
      <c r="OPV47" s="308"/>
      <c r="OPW47" s="308"/>
      <c r="OPX47" s="308"/>
      <c r="OPY47" s="308"/>
      <c r="OPZ47" s="308"/>
      <c r="OQA47" s="308"/>
      <c r="OQB47" s="308"/>
      <c r="OQC47" s="308"/>
      <c r="OQD47" s="308"/>
      <c r="OQE47" s="308"/>
      <c r="OQF47" s="308"/>
      <c r="OQG47" s="308"/>
      <c r="OQH47" s="308"/>
      <c r="OQI47" s="308"/>
      <c r="OQJ47" s="308"/>
      <c r="OQK47" s="308"/>
      <c r="OQL47" s="308"/>
      <c r="OQM47" s="308"/>
      <c r="OQN47" s="308"/>
      <c r="OQO47" s="308"/>
      <c r="OQP47" s="308"/>
      <c r="OQQ47" s="308"/>
      <c r="OQR47" s="308"/>
      <c r="OQS47" s="308"/>
      <c r="OQT47" s="308"/>
      <c r="OQU47" s="308"/>
      <c r="OQV47" s="308"/>
      <c r="OQW47" s="308"/>
      <c r="OQX47" s="308"/>
      <c r="OQY47" s="308"/>
      <c r="OQZ47" s="308"/>
      <c r="ORA47" s="308"/>
      <c r="ORB47" s="308"/>
      <c r="ORC47" s="308"/>
      <c r="ORD47" s="308"/>
      <c r="ORE47" s="308"/>
      <c r="ORF47" s="308"/>
      <c r="ORG47" s="308"/>
      <c r="ORH47" s="308"/>
      <c r="ORI47" s="308"/>
      <c r="ORJ47" s="308"/>
      <c r="ORK47" s="308"/>
      <c r="ORL47" s="308"/>
      <c r="ORM47" s="308"/>
      <c r="ORN47" s="308"/>
      <c r="ORO47" s="308"/>
      <c r="ORP47" s="308"/>
      <c r="ORQ47" s="308"/>
      <c r="ORR47" s="308"/>
      <c r="ORS47" s="308"/>
      <c r="ORT47" s="308"/>
      <c r="ORU47" s="308"/>
      <c r="ORV47" s="308"/>
      <c r="ORW47" s="308"/>
      <c r="ORX47" s="308"/>
      <c r="ORY47" s="308"/>
      <c r="ORZ47" s="308"/>
      <c r="OSA47" s="308"/>
      <c r="OSB47" s="308"/>
      <c r="OSC47" s="308"/>
      <c r="OSD47" s="308"/>
      <c r="OSE47" s="308"/>
      <c r="OSF47" s="308"/>
      <c r="OSG47" s="308"/>
      <c r="OSH47" s="308"/>
      <c r="OSI47" s="308"/>
      <c r="OSJ47" s="308"/>
      <c r="OSK47" s="308"/>
      <c r="OSL47" s="308"/>
      <c r="OSM47" s="308"/>
      <c r="OSN47" s="308"/>
      <c r="OSO47" s="308"/>
      <c r="OSP47" s="308"/>
      <c r="OSQ47" s="308"/>
      <c r="OSR47" s="308"/>
      <c r="OSS47" s="308"/>
      <c r="OST47" s="308"/>
      <c r="OSU47" s="308"/>
      <c r="OSV47" s="308"/>
      <c r="OSW47" s="308"/>
      <c r="OSX47" s="308"/>
      <c r="OSY47" s="308"/>
      <c r="OSZ47" s="308"/>
      <c r="OTA47" s="308"/>
      <c r="OTB47" s="308"/>
      <c r="OTC47" s="308"/>
      <c r="OTD47" s="308"/>
      <c r="OTE47" s="308"/>
      <c r="OTF47" s="308"/>
      <c r="OTG47" s="308"/>
      <c r="OTH47" s="308"/>
      <c r="OTI47" s="308"/>
      <c r="OTJ47" s="308"/>
      <c r="OTK47" s="308"/>
      <c r="OTL47" s="308"/>
      <c r="OTM47" s="308"/>
      <c r="OTN47" s="308"/>
      <c r="OTO47" s="308"/>
      <c r="OTP47" s="308"/>
      <c r="OTQ47" s="308"/>
      <c r="OTR47" s="308"/>
      <c r="OTS47" s="308"/>
      <c r="OTT47" s="308"/>
      <c r="OTU47" s="308"/>
      <c r="OTV47" s="308"/>
      <c r="OTW47" s="308"/>
      <c r="OTX47" s="308"/>
      <c r="OTY47" s="308"/>
      <c r="OTZ47" s="308"/>
      <c r="OUA47" s="308"/>
      <c r="OUB47" s="308"/>
      <c r="OUC47" s="308"/>
      <c r="OUD47" s="308"/>
      <c r="OUE47" s="308"/>
      <c r="OUF47" s="308"/>
      <c r="OUG47" s="308"/>
      <c r="OUH47" s="308"/>
      <c r="OUI47" s="308"/>
      <c r="OUJ47" s="308"/>
      <c r="OUK47" s="308"/>
      <c r="OUL47" s="308"/>
      <c r="OUM47" s="308"/>
      <c r="OUN47" s="308"/>
      <c r="OUO47" s="308"/>
      <c r="OUP47" s="308"/>
      <c r="OUQ47" s="308"/>
      <c r="OUR47" s="308"/>
      <c r="OUS47" s="308"/>
      <c r="OUT47" s="308"/>
      <c r="OUU47" s="308"/>
      <c r="OUV47" s="308"/>
      <c r="OUW47" s="308"/>
      <c r="OUX47" s="308"/>
      <c r="OUY47" s="308"/>
      <c r="OUZ47" s="308"/>
      <c r="OVA47" s="308"/>
      <c r="OVB47" s="308"/>
      <c r="OVC47" s="308"/>
      <c r="OVD47" s="308"/>
      <c r="OVE47" s="308"/>
      <c r="OVF47" s="308"/>
      <c r="OVG47" s="308"/>
      <c r="OVH47" s="308"/>
      <c r="OVI47" s="308"/>
      <c r="OVJ47" s="308"/>
      <c r="OVK47" s="308"/>
      <c r="OVL47" s="308"/>
      <c r="OVM47" s="308"/>
      <c r="OVN47" s="308"/>
      <c r="OVO47" s="308"/>
      <c r="OVP47" s="308"/>
      <c r="OVQ47" s="308"/>
      <c r="OVR47" s="308"/>
      <c r="OVS47" s="308"/>
      <c r="OVT47" s="308"/>
      <c r="OVU47" s="308"/>
      <c r="OVV47" s="308"/>
      <c r="OVW47" s="308"/>
      <c r="OVX47" s="308"/>
      <c r="OVY47" s="308"/>
      <c r="OVZ47" s="308"/>
      <c r="OWA47" s="308"/>
      <c r="OWB47" s="308"/>
      <c r="OWC47" s="308"/>
      <c r="OWD47" s="308"/>
      <c r="OWE47" s="308"/>
      <c r="OWF47" s="308"/>
      <c r="OWG47" s="308"/>
      <c r="OWH47" s="308"/>
      <c r="OWI47" s="308"/>
      <c r="OWJ47" s="308"/>
      <c r="OWK47" s="308"/>
      <c r="OWL47" s="308"/>
      <c r="OWM47" s="308"/>
      <c r="OWN47" s="308"/>
      <c r="OWO47" s="308"/>
      <c r="OWP47" s="308"/>
      <c r="OWQ47" s="308"/>
      <c r="OWR47" s="308"/>
      <c r="OWS47" s="308"/>
      <c r="OWT47" s="308"/>
      <c r="OWU47" s="308"/>
      <c r="OWV47" s="308"/>
      <c r="OWW47" s="308"/>
      <c r="OWX47" s="308"/>
      <c r="OWY47" s="308"/>
      <c r="OWZ47" s="308"/>
      <c r="OXA47" s="308"/>
      <c r="OXB47" s="308"/>
      <c r="OXC47" s="308"/>
      <c r="OXD47" s="308"/>
      <c r="OXE47" s="308"/>
      <c r="OXF47" s="308"/>
      <c r="OXG47" s="308"/>
      <c r="OXH47" s="308"/>
      <c r="OXI47" s="308"/>
      <c r="OXJ47" s="308"/>
      <c r="OXK47" s="308"/>
      <c r="OXL47" s="308"/>
      <c r="OXM47" s="308"/>
      <c r="OXN47" s="308"/>
      <c r="OXO47" s="308"/>
      <c r="OXP47" s="308"/>
      <c r="OXQ47" s="308"/>
      <c r="OXR47" s="308"/>
      <c r="OXS47" s="308"/>
      <c r="OXT47" s="308"/>
      <c r="OXU47" s="308"/>
      <c r="OXV47" s="308"/>
      <c r="OXW47" s="308"/>
      <c r="OXX47" s="308"/>
      <c r="OXY47" s="308"/>
      <c r="OXZ47" s="308"/>
      <c r="OYA47" s="308"/>
      <c r="OYB47" s="308"/>
      <c r="OYC47" s="308"/>
      <c r="OYD47" s="308"/>
      <c r="OYE47" s="308"/>
      <c r="OYF47" s="308"/>
      <c r="OYG47" s="308"/>
      <c r="OYH47" s="308"/>
      <c r="OYI47" s="308"/>
      <c r="OYJ47" s="308"/>
      <c r="OYK47" s="308"/>
      <c r="OYL47" s="308"/>
      <c r="OYM47" s="308"/>
      <c r="OYN47" s="308"/>
      <c r="OYO47" s="308"/>
      <c r="OYP47" s="308"/>
      <c r="OYQ47" s="308"/>
      <c r="OYR47" s="308"/>
      <c r="OYS47" s="308"/>
      <c r="OYT47" s="308"/>
      <c r="OYU47" s="308"/>
      <c r="OYV47" s="308"/>
      <c r="OYW47" s="308"/>
      <c r="OYX47" s="308"/>
      <c r="OYY47" s="308"/>
      <c r="OYZ47" s="308"/>
      <c r="OZA47" s="308"/>
      <c r="OZB47" s="308"/>
      <c r="OZC47" s="308"/>
      <c r="OZD47" s="308"/>
      <c r="OZE47" s="308"/>
      <c r="OZF47" s="308"/>
      <c r="OZG47" s="308"/>
      <c r="OZH47" s="308"/>
      <c r="OZI47" s="308"/>
      <c r="OZJ47" s="308"/>
      <c r="OZK47" s="308"/>
      <c r="OZL47" s="308"/>
      <c r="OZM47" s="308"/>
      <c r="OZN47" s="308"/>
      <c r="OZO47" s="308"/>
      <c r="OZP47" s="308"/>
      <c r="OZQ47" s="308"/>
      <c r="OZR47" s="308"/>
      <c r="OZS47" s="308"/>
      <c r="OZT47" s="308"/>
      <c r="OZU47" s="308"/>
      <c r="OZV47" s="308"/>
      <c r="OZW47" s="308"/>
      <c r="OZX47" s="308"/>
      <c r="OZY47" s="308"/>
      <c r="OZZ47" s="308"/>
      <c r="PAA47" s="308"/>
      <c r="PAB47" s="308"/>
      <c r="PAC47" s="308"/>
      <c r="PAD47" s="308"/>
      <c r="PAE47" s="308"/>
      <c r="PAF47" s="308"/>
      <c r="PAG47" s="308"/>
      <c r="PAH47" s="308"/>
      <c r="PAI47" s="308"/>
      <c r="PAJ47" s="308"/>
      <c r="PAK47" s="308"/>
      <c r="PAL47" s="308"/>
      <c r="PAM47" s="308"/>
      <c r="PAN47" s="308"/>
      <c r="PAO47" s="308"/>
      <c r="PAP47" s="308"/>
      <c r="PAQ47" s="308"/>
      <c r="PAR47" s="308"/>
      <c r="PAS47" s="308"/>
      <c r="PAT47" s="308"/>
      <c r="PAU47" s="308"/>
      <c r="PAV47" s="308"/>
      <c r="PAW47" s="308"/>
      <c r="PAX47" s="308"/>
      <c r="PAY47" s="308"/>
      <c r="PAZ47" s="308"/>
      <c r="PBA47" s="308"/>
      <c r="PBB47" s="308"/>
      <c r="PBC47" s="308"/>
      <c r="PBD47" s="308"/>
      <c r="PBE47" s="308"/>
      <c r="PBF47" s="308"/>
      <c r="PBG47" s="308"/>
      <c r="PBH47" s="308"/>
      <c r="PBI47" s="308"/>
      <c r="PBJ47" s="308"/>
      <c r="PBK47" s="308"/>
      <c r="PBL47" s="308"/>
      <c r="PBM47" s="308"/>
      <c r="PBN47" s="308"/>
      <c r="PBO47" s="308"/>
      <c r="PBP47" s="308"/>
      <c r="PBQ47" s="308"/>
      <c r="PBR47" s="308"/>
      <c r="PBS47" s="308"/>
      <c r="PBT47" s="308"/>
      <c r="PBU47" s="308"/>
      <c r="PBV47" s="308"/>
      <c r="PBW47" s="308"/>
      <c r="PBX47" s="308"/>
      <c r="PBY47" s="308"/>
      <c r="PBZ47" s="308"/>
      <c r="PCA47" s="308"/>
      <c r="PCB47" s="308"/>
      <c r="PCC47" s="308"/>
      <c r="PCD47" s="308"/>
      <c r="PCE47" s="308"/>
      <c r="PCF47" s="308"/>
      <c r="PCG47" s="308"/>
      <c r="PCH47" s="308"/>
      <c r="PCI47" s="308"/>
      <c r="PCJ47" s="308"/>
      <c r="PCK47" s="308"/>
      <c r="PCL47" s="308"/>
      <c r="PCM47" s="308"/>
      <c r="PCN47" s="308"/>
      <c r="PCO47" s="308"/>
      <c r="PCP47" s="308"/>
      <c r="PCQ47" s="308"/>
      <c r="PCR47" s="308"/>
      <c r="PCS47" s="308"/>
      <c r="PCT47" s="308"/>
      <c r="PCU47" s="308"/>
      <c r="PCV47" s="308"/>
      <c r="PCW47" s="308"/>
      <c r="PCX47" s="308"/>
      <c r="PCY47" s="308"/>
      <c r="PCZ47" s="308"/>
      <c r="PDA47" s="308"/>
      <c r="PDB47" s="308"/>
      <c r="PDC47" s="308"/>
      <c r="PDD47" s="308"/>
      <c r="PDE47" s="308"/>
      <c r="PDF47" s="308"/>
      <c r="PDG47" s="308"/>
      <c r="PDH47" s="308"/>
      <c r="PDI47" s="308"/>
      <c r="PDJ47" s="308"/>
      <c r="PDK47" s="308"/>
      <c r="PDL47" s="308"/>
      <c r="PDM47" s="308"/>
      <c r="PDN47" s="308"/>
      <c r="PDO47" s="308"/>
      <c r="PDP47" s="308"/>
      <c r="PDQ47" s="308"/>
      <c r="PDR47" s="308"/>
      <c r="PDS47" s="308"/>
      <c r="PDT47" s="308"/>
      <c r="PDU47" s="308"/>
      <c r="PDV47" s="308"/>
      <c r="PDW47" s="308"/>
      <c r="PDX47" s="308"/>
      <c r="PDY47" s="308"/>
      <c r="PDZ47" s="308"/>
      <c r="PEA47" s="308"/>
      <c r="PEB47" s="308"/>
      <c r="PEC47" s="308"/>
      <c r="PED47" s="308"/>
      <c r="PEE47" s="308"/>
      <c r="PEF47" s="308"/>
      <c r="PEG47" s="308"/>
      <c r="PEH47" s="308"/>
      <c r="PEI47" s="308"/>
      <c r="PEJ47" s="308"/>
      <c r="PEK47" s="308"/>
      <c r="PEL47" s="308"/>
      <c r="PEM47" s="308"/>
      <c r="PEN47" s="308"/>
      <c r="PEO47" s="308"/>
      <c r="PEP47" s="308"/>
      <c r="PEQ47" s="308"/>
      <c r="PER47" s="308"/>
      <c r="PES47" s="308"/>
      <c r="PET47" s="308"/>
      <c r="PEU47" s="308"/>
      <c r="PEV47" s="308"/>
      <c r="PEW47" s="308"/>
      <c r="PEX47" s="308"/>
      <c r="PEY47" s="308"/>
      <c r="PEZ47" s="308"/>
      <c r="PFA47" s="308"/>
      <c r="PFB47" s="308"/>
      <c r="PFC47" s="308"/>
      <c r="PFD47" s="308"/>
      <c r="PFE47" s="308"/>
      <c r="PFF47" s="308"/>
      <c r="PFG47" s="308"/>
      <c r="PFH47" s="308"/>
      <c r="PFI47" s="308"/>
      <c r="PFJ47" s="308"/>
      <c r="PFK47" s="308"/>
      <c r="PFL47" s="308"/>
      <c r="PFM47" s="308"/>
      <c r="PFN47" s="308"/>
      <c r="PFO47" s="308"/>
      <c r="PFP47" s="308"/>
      <c r="PFQ47" s="308"/>
      <c r="PFR47" s="308"/>
      <c r="PFS47" s="308"/>
      <c r="PFT47" s="308"/>
      <c r="PFU47" s="308"/>
      <c r="PFV47" s="308"/>
      <c r="PFW47" s="308"/>
      <c r="PFX47" s="308"/>
      <c r="PFY47" s="308"/>
      <c r="PFZ47" s="308"/>
      <c r="PGA47" s="308"/>
      <c r="PGB47" s="308"/>
      <c r="PGC47" s="308"/>
      <c r="PGD47" s="308"/>
      <c r="PGE47" s="308"/>
      <c r="PGF47" s="308"/>
      <c r="PGG47" s="308"/>
      <c r="PGH47" s="308"/>
      <c r="PGI47" s="308"/>
      <c r="PGJ47" s="308"/>
      <c r="PGK47" s="308"/>
      <c r="PGL47" s="308"/>
      <c r="PGM47" s="308"/>
      <c r="PGN47" s="308"/>
      <c r="PGO47" s="308"/>
      <c r="PGP47" s="308"/>
      <c r="PGQ47" s="308"/>
      <c r="PGR47" s="308"/>
      <c r="PGS47" s="308"/>
      <c r="PGT47" s="308"/>
      <c r="PGU47" s="308"/>
      <c r="PGV47" s="308"/>
      <c r="PGW47" s="308"/>
      <c r="PGX47" s="308"/>
      <c r="PGY47" s="308"/>
      <c r="PGZ47" s="308"/>
      <c r="PHA47" s="308"/>
      <c r="PHB47" s="308"/>
      <c r="PHC47" s="308"/>
      <c r="PHD47" s="308"/>
      <c r="PHE47" s="308"/>
      <c r="PHF47" s="308"/>
      <c r="PHG47" s="308"/>
      <c r="PHH47" s="308"/>
      <c r="PHI47" s="308"/>
      <c r="PHJ47" s="308"/>
      <c r="PHK47" s="308"/>
      <c r="PHL47" s="308"/>
      <c r="PHM47" s="308"/>
      <c r="PHN47" s="308"/>
      <c r="PHO47" s="308"/>
      <c r="PHP47" s="308"/>
      <c r="PHQ47" s="308"/>
      <c r="PHR47" s="308"/>
      <c r="PHS47" s="308"/>
      <c r="PHT47" s="308"/>
      <c r="PHU47" s="308"/>
      <c r="PHV47" s="308"/>
      <c r="PHW47" s="308"/>
      <c r="PHX47" s="308"/>
      <c r="PHY47" s="308"/>
      <c r="PHZ47" s="308"/>
      <c r="PIA47" s="308"/>
      <c r="PIB47" s="308"/>
      <c r="PIC47" s="308"/>
      <c r="PID47" s="308"/>
      <c r="PIE47" s="308"/>
      <c r="PIF47" s="308"/>
      <c r="PIG47" s="308"/>
      <c r="PIH47" s="308"/>
      <c r="PII47" s="308"/>
      <c r="PIJ47" s="308"/>
      <c r="PIK47" s="308"/>
      <c r="PIL47" s="308"/>
      <c r="PIM47" s="308"/>
      <c r="PIN47" s="308"/>
      <c r="PIO47" s="308"/>
      <c r="PIP47" s="308"/>
      <c r="PIQ47" s="308"/>
      <c r="PIR47" s="308"/>
      <c r="PIS47" s="308"/>
      <c r="PIT47" s="308"/>
      <c r="PIU47" s="308"/>
      <c r="PIV47" s="308"/>
      <c r="PIW47" s="308"/>
      <c r="PIX47" s="308"/>
      <c r="PIY47" s="308"/>
      <c r="PIZ47" s="308"/>
      <c r="PJA47" s="308"/>
      <c r="PJB47" s="308"/>
      <c r="PJC47" s="308"/>
      <c r="PJD47" s="308"/>
      <c r="PJE47" s="308"/>
      <c r="PJF47" s="308"/>
      <c r="PJG47" s="308"/>
      <c r="PJH47" s="308"/>
      <c r="PJI47" s="308"/>
      <c r="PJJ47" s="308"/>
      <c r="PJK47" s="308"/>
      <c r="PJL47" s="308"/>
      <c r="PJM47" s="308"/>
      <c r="PJN47" s="308"/>
      <c r="PJO47" s="308"/>
      <c r="PJP47" s="308"/>
      <c r="PJQ47" s="308"/>
      <c r="PJR47" s="308"/>
      <c r="PJS47" s="308"/>
      <c r="PJT47" s="308"/>
      <c r="PJU47" s="308"/>
      <c r="PJV47" s="308"/>
      <c r="PJW47" s="308"/>
      <c r="PJX47" s="308"/>
      <c r="PJY47" s="308"/>
      <c r="PJZ47" s="308"/>
      <c r="PKA47" s="308"/>
      <c r="PKB47" s="308"/>
      <c r="PKC47" s="308"/>
      <c r="PKD47" s="308"/>
      <c r="PKE47" s="308"/>
      <c r="PKF47" s="308"/>
      <c r="PKG47" s="308"/>
      <c r="PKH47" s="308"/>
      <c r="PKI47" s="308"/>
      <c r="PKJ47" s="308"/>
      <c r="PKK47" s="308"/>
      <c r="PKL47" s="308"/>
      <c r="PKM47" s="308"/>
      <c r="PKN47" s="308"/>
      <c r="PKO47" s="308"/>
      <c r="PKP47" s="308"/>
      <c r="PKQ47" s="308"/>
      <c r="PKR47" s="308"/>
      <c r="PKS47" s="308"/>
      <c r="PKT47" s="308"/>
      <c r="PKU47" s="308"/>
      <c r="PKV47" s="308"/>
      <c r="PKW47" s="308"/>
      <c r="PKX47" s="308"/>
      <c r="PKY47" s="308"/>
      <c r="PKZ47" s="308"/>
      <c r="PLA47" s="308"/>
      <c r="PLB47" s="308"/>
      <c r="PLC47" s="308"/>
      <c r="PLD47" s="308"/>
      <c r="PLE47" s="308"/>
      <c r="PLF47" s="308"/>
      <c r="PLG47" s="308"/>
      <c r="PLH47" s="308"/>
      <c r="PLI47" s="308"/>
      <c r="PLJ47" s="308"/>
      <c r="PLK47" s="308"/>
      <c r="PLL47" s="308"/>
      <c r="PLM47" s="308"/>
      <c r="PLN47" s="308"/>
      <c r="PLO47" s="308"/>
      <c r="PLP47" s="308"/>
      <c r="PLQ47" s="308"/>
      <c r="PLR47" s="308"/>
      <c r="PLS47" s="308"/>
      <c r="PLT47" s="308"/>
      <c r="PLU47" s="308"/>
      <c r="PLV47" s="308"/>
      <c r="PLW47" s="308"/>
      <c r="PLX47" s="308"/>
      <c r="PLY47" s="308"/>
      <c r="PLZ47" s="308"/>
      <c r="PMA47" s="308"/>
      <c r="PMB47" s="308"/>
      <c r="PMC47" s="308"/>
      <c r="PMD47" s="308"/>
      <c r="PME47" s="308"/>
      <c r="PMF47" s="308"/>
      <c r="PMG47" s="308"/>
      <c r="PMH47" s="308"/>
      <c r="PMI47" s="308"/>
      <c r="PMJ47" s="308"/>
      <c r="PMK47" s="308"/>
      <c r="PML47" s="308"/>
      <c r="PMM47" s="308"/>
      <c r="PMN47" s="308"/>
      <c r="PMO47" s="308"/>
      <c r="PMP47" s="308"/>
      <c r="PMQ47" s="308"/>
      <c r="PMR47" s="308"/>
      <c r="PMS47" s="308"/>
      <c r="PMT47" s="308"/>
      <c r="PMU47" s="308"/>
      <c r="PMV47" s="308"/>
      <c r="PMW47" s="308"/>
      <c r="PMX47" s="308"/>
      <c r="PMY47" s="308"/>
      <c r="PMZ47" s="308"/>
      <c r="PNA47" s="308"/>
      <c r="PNB47" s="308"/>
      <c r="PNC47" s="308"/>
      <c r="PND47" s="308"/>
      <c r="PNE47" s="308"/>
      <c r="PNF47" s="308"/>
      <c r="PNG47" s="308"/>
      <c r="PNH47" s="308"/>
      <c r="PNI47" s="308"/>
      <c r="PNJ47" s="308"/>
      <c r="PNK47" s="308"/>
      <c r="PNL47" s="308"/>
      <c r="PNM47" s="308"/>
      <c r="PNN47" s="308"/>
      <c r="PNO47" s="308"/>
      <c r="PNP47" s="308"/>
      <c r="PNQ47" s="308"/>
      <c r="PNR47" s="308"/>
      <c r="PNS47" s="308"/>
      <c r="PNT47" s="308"/>
      <c r="PNU47" s="308"/>
      <c r="PNV47" s="308"/>
      <c r="PNW47" s="308"/>
      <c r="PNX47" s="308"/>
      <c r="PNY47" s="308"/>
      <c r="PNZ47" s="308"/>
      <c r="POA47" s="308"/>
      <c r="POB47" s="308"/>
      <c r="POC47" s="308"/>
      <c r="POD47" s="308"/>
      <c r="POE47" s="308"/>
      <c r="POF47" s="308"/>
      <c r="POG47" s="308"/>
      <c r="POH47" s="308"/>
      <c r="POI47" s="308"/>
      <c r="POJ47" s="308"/>
      <c r="POK47" s="308"/>
      <c r="POL47" s="308"/>
      <c r="POM47" s="308"/>
      <c r="PON47" s="308"/>
      <c r="POO47" s="308"/>
      <c r="POP47" s="308"/>
      <c r="POQ47" s="308"/>
      <c r="POR47" s="308"/>
      <c r="POS47" s="308"/>
      <c r="POT47" s="308"/>
      <c r="POU47" s="308"/>
      <c r="POV47" s="308"/>
      <c r="POW47" s="308"/>
      <c r="POX47" s="308"/>
      <c r="POY47" s="308"/>
      <c r="POZ47" s="308"/>
      <c r="PPA47" s="308"/>
      <c r="PPB47" s="308"/>
      <c r="PPC47" s="308"/>
      <c r="PPD47" s="308"/>
      <c r="PPE47" s="308"/>
      <c r="PPF47" s="308"/>
      <c r="PPG47" s="308"/>
      <c r="PPH47" s="308"/>
      <c r="PPI47" s="308"/>
      <c r="PPJ47" s="308"/>
      <c r="PPK47" s="308"/>
      <c r="PPL47" s="308"/>
      <c r="PPM47" s="308"/>
      <c r="PPN47" s="308"/>
      <c r="PPO47" s="308"/>
      <c r="PPP47" s="308"/>
      <c r="PPQ47" s="308"/>
      <c r="PPR47" s="308"/>
      <c r="PPS47" s="308"/>
      <c r="PPT47" s="308"/>
      <c r="PPU47" s="308"/>
      <c r="PPV47" s="308"/>
      <c r="PPW47" s="308"/>
      <c r="PPX47" s="308"/>
      <c r="PPY47" s="308"/>
      <c r="PPZ47" s="308"/>
      <c r="PQA47" s="308"/>
      <c r="PQB47" s="308"/>
      <c r="PQC47" s="308"/>
      <c r="PQD47" s="308"/>
      <c r="PQE47" s="308"/>
      <c r="PQF47" s="308"/>
      <c r="PQG47" s="308"/>
      <c r="PQH47" s="308"/>
      <c r="PQI47" s="308"/>
      <c r="PQJ47" s="308"/>
      <c r="PQK47" s="308"/>
      <c r="PQL47" s="308"/>
      <c r="PQM47" s="308"/>
      <c r="PQN47" s="308"/>
      <c r="PQO47" s="308"/>
      <c r="PQP47" s="308"/>
      <c r="PQQ47" s="308"/>
      <c r="PQR47" s="308"/>
      <c r="PQS47" s="308"/>
      <c r="PQT47" s="308"/>
      <c r="PQU47" s="308"/>
      <c r="PQV47" s="308"/>
      <c r="PQW47" s="308"/>
      <c r="PQX47" s="308"/>
      <c r="PQY47" s="308"/>
      <c r="PQZ47" s="308"/>
      <c r="PRA47" s="308"/>
      <c r="PRB47" s="308"/>
      <c r="PRC47" s="308"/>
      <c r="PRD47" s="308"/>
      <c r="PRE47" s="308"/>
      <c r="PRF47" s="308"/>
      <c r="PRG47" s="308"/>
      <c r="PRH47" s="308"/>
      <c r="PRI47" s="308"/>
      <c r="PRJ47" s="308"/>
      <c r="PRK47" s="308"/>
      <c r="PRL47" s="308"/>
      <c r="PRM47" s="308"/>
      <c r="PRN47" s="308"/>
      <c r="PRO47" s="308"/>
      <c r="PRP47" s="308"/>
      <c r="PRQ47" s="308"/>
      <c r="PRR47" s="308"/>
      <c r="PRS47" s="308"/>
      <c r="PRT47" s="308"/>
      <c r="PRU47" s="308"/>
      <c r="PRV47" s="308"/>
      <c r="PRW47" s="308"/>
      <c r="PRX47" s="308"/>
      <c r="PRY47" s="308"/>
      <c r="PRZ47" s="308"/>
      <c r="PSA47" s="308"/>
      <c r="PSB47" s="308"/>
      <c r="PSC47" s="308"/>
      <c r="PSD47" s="308"/>
      <c r="PSE47" s="308"/>
      <c r="PSF47" s="308"/>
      <c r="PSG47" s="308"/>
      <c r="PSH47" s="308"/>
      <c r="PSI47" s="308"/>
      <c r="PSJ47" s="308"/>
      <c r="PSK47" s="308"/>
      <c r="PSL47" s="308"/>
      <c r="PSM47" s="308"/>
      <c r="PSN47" s="308"/>
      <c r="PSO47" s="308"/>
      <c r="PSP47" s="308"/>
      <c r="PSQ47" s="308"/>
      <c r="PSR47" s="308"/>
      <c r="PSS47" s="308"/>
      <c r="PST47" s="308"/>
      <c r="PSU47" s="308"/>
      <c r="PSV47" s="308"/>
      <c r="PSW47" s="308"/>
      <c r="PSX47" s="308"/>
      <c r="PSY47" s="308"/>
      <c r="PSZ47" s="308"/>
      <c r="PTA47" s="308"/>
      <c r="PTB47" s="308"/>
      <c r="PTC47" s="308"/>
      <c r="PTD47" s="308"/>
      <c r="PTE47" s="308"/>
      <c r="PTF47" s="308"/>
      <c r="PTG47" s="308"/>
      <c r="PTH47" s="308"/>
      <c r="PTI47" s="308"/>
      <c r="PTJ47" s="308"/>
      <c r="PTK47" s="308"/>
      <c r="PTL47" s="308"/>
      <c r="PTM47" s="308"/>
      <c r="PTN47" s="308"/>
      <c r="PTO47" s="308"/>
      <c r="PTP47" s="308"/>
      <c r="PTQ47" s="308"/>
      <c r="PTR47" s="308"/>
      <c r="PTS47" s="308"/>
      <c r="PTT47" s="308"/>
      <c r="PTU47" s="308"/>
      <c r="PTV47" s="308"/>
      <c r="PTW47" s="308"/>
      <c r="PTX47" s="308"/>
      <c r="PTY47" s="308"/>
      <c r="PTZ47" s="308"/>
      <c r="PUA47" s="308"/>
      <c r="PUB47" s="308"/>
      <c r="PUC47" s="308"/>
      <c r="PUD47" s="308"/>
      <c r="PUE47" s="308"/>
      <c r="PUF47" s="308"/>
      <c r="PUG47" s="308"/>
      <c r="PUH47" s="308"/>
      <c r="PUI47" s="308"/>
      <c r="PUJ47" s="308"/>
      <c r="PUK47" s="308"/>
      <c r="PUL47" s="308"/>
      <c r="PUM47" s="308"/>
      <c r="PUN47" s="308"/>
      <c r="PUO47" s="308"/>
      <c r="PUP47" s="308"/>
      <c r="PUQ47" s="308"/>
      <c r="PUR47" s="308"/>
      <c r="PUS47" s="308"/>
      <c r="PUT47" s="308"/>
      <c r="PUU47" s="308"/>
      <c r="PUV47" s="308"/>
      <c r="PUW47" s="308"/>
      <c r="PUX47" s="308"/>
      <c r="PUY47" s="308"/>
      <c r="PUZ47" s="308"/>
      <c r="PVA47" s="308"/>
      <c r="PVB47" s="308"/>
      <c r="PVC47" s="308"/>
      <c r="PVD47" s="308"/>
      <c r="PVE47" s="308"/>
      <c r="PVF47" s="308"/>
      <c r="PVG47" s="308"/>
      <c r="PVH47" s="308"/>
      <c r="PVI47" s="308"/>
      <c r="PVJ47" s="308"/>
      <c r="PVK47" s="308"/>
      <c r="PVL47" s="308"/>
      <c r="PVM47" s="308"/>
      <c r="PVN47" s="308"/>
      <c r="PVO47" s="308"/>
      <c r="PVP47" s="308"/>
      <c r="PVQ47" s="308"/>
      <c r="PVR47" s="308"/>
      <c r="PVS47" s="308"/>
      <c r="PVT47" s="308"/>
      <c r="PVU47" s="308"/>
      <c r="PVV47" s="308"/>
      <c r="PVW47" s="308"/>
      <c r="PVX47" s="308"/>
      <c r="PVY47" s="308"/>
      <c r="PVZ47" s="308"/>
      <c r="PWA47" s="308"/>
      <c r="PWB47" s="308"/>
      <c r="PWC47" s="308"/>
      <c r="PWD47" s="308"/>
      <c r="PWE47" s="308"/>
      <c r="PWF47" s="308"/>
      <c r="PWG47" s="308"/>
      <c r="PWH47" s="308"/>
      <c r="PWI47" s="308"/>
      <c r="PWJ47" s="308"/>
      <c r="PWK47" s="308"/>
      <c r="PWL47" s="308"/>
      <c r="PWM47" s="308"/>
      <c r="PWN47" s="308"/>
      <c r="PWO47" s="308"/>
      <c r="PWP47" s="308"/>
      <c r="PWQ47" s="308"/>
      <c r="PWR47" s="308"/>
      <c r="PWS47" s="308"/>
      <c r="PWT47" s="308"/>
      <c r="PWU47" s="308"/>
      <c r="PWV47" s="308"/>
      <c r="PWW47" s="308"/>
      <c r="PWX47" s="308"/>
      <c r="PWY47" s="308"/>
      <c r="PWZ47" s="308"/>
      <c r="PXA47" s="308"/>
      <c r="PXB47" s="308"/>
      <c r="PXC47" s="308"/>
      <c r="PXD47" s="308"/>
      <c r="PXE47" s="308"/>
      <c r="PXF47" s="308"/>
      <c r="PXG47" s="308"/>
      <c r="PXH47" s="308"/>
      <c r="PXI47" s="308"/>
      <c r="PXJ47" s="308"/>
      <c r="PXK47" s="308"/>
      <c r="PXL47" s="308"/>
      <c r="PXM47" s="308"/>
      <c r="PXN47" s="308"/>
      <c r="PXO47" s="308"/>
      <c r="PXP47" s="308"/>
      <c r="PXQ47" s="308"/>
      <c r="PXR47" s="308"/>
      <c r="PXS47" s="308"/>
      <c r="PXT47" s="308"/>
      <c r="PXU47" s="308"/>
      <c r="PXV47" s="308"/>
      <c r="PXW47" s="308"/>
      <c r="PXX47" s="308"/>
      <c r="PXY47" s="308"/>
      <c r="PXZ47" s="308"/>
      <c r="PYA47" s="308"/>
      <c r="PYB47" s="308"/>
      <c r="PYC47" s="308"/>
      <c r="PYD47" s="308"/>
      <c r="PYE47" s="308"/>
      <c r="PYF47" s="308"/>
      <c r="PYG47" s="308"/>
      <c r="PYH47" s="308"/>
      <c r="PYI47" s="308"/>
      <c r="PYJ47" s="308"/>
      <c r="PYK47" s="308"/>
      <c r="PYL47" s="308"/>
      <c r="PYM47" s="308"/>
      <c r="PYN47" s="308"/>
      <c r="PYO47" s="308"/>
      <c r="PYP47" s="308"/>
      <c r="PYQ47" s="308"/>
      <c r="PYR47" s="308"/>
      <c r="PYS47" s="308"/>
      <c r="PYT47" s="308"/>
      <c r="PYU47" s="308"/>
      <c r="PYV47" s="308"/>
      <c r="PYW47" s="308"/>
      <c r="PYX47" s="308"/>
      <c r="PYY47" s="308"/>
      <c r="PYZ47" s="308"/>
      <c r="PZA47" s="308"/>
      <c r="PZB47" s="308"/>
      <c r="PZC47" s="308"/>
      <c r="PZD47" s="308"/>
      <c r="PZE47" s="308"/>
      <c r="PZF47" s="308"/>
      <c r="PZG47" s="308"/>
      <c r="PZH47" s="308"/>
      <c r="PZI47" s="308"/>
      <c r="PZJ47" s="308"/>
      <c r="PZK47" s="308"/>
      <c r="PZL47" s="308"/>
      <c r="PZM47" s="308"/>
      <c r="PZN47" s="308"/>
      <c r="PZO47" s="308"/>
      <c r="PZP47" s="308"/>
      <c r="PZQ47" s="308"/>
      <c r="PZR47" s="308"/>
      <c r="PZS47" s="308"/>
      <c r="PZT47" s="308"/>
      <c r="PZU47" s="308"/>
      <c r="PZV47" s="308"/>
      <c r="PZW47" s="308"/>
      <c r="PZX47" s="308"/>
      <c r="PZY47" s="308"/>
      <c r="PZZ47" s="308"/>
      <c r="QAA47" s="308"/>
      <c r="QAB47" s="308"/>
      <c r="QAC47" s="308"/>
      <c r="QAD47" s="308"/>
      <c r="QAE47" s="308"/>
      <c r="QAF47" s="308"/>
      <c r="QAG47" s="308"/>
      <c r="QAH47" s="308"/>
      <c r="QAI47" s="308"/>
      <c r="QAJ47" s="308"/>
      <c r="QAK47" s="308"/>
      <c r="QAL47" s="308"/>
      <c r="QAM47" s="308"/>
      <c r="QAN47" s="308"/>
      <c r="QAO47" s="308"/>
      <c r="QAP47" s="308"/>
      <c r="QAQ47" s="308"/>
      <c r="QAR47" s="308"/>
      <c r="QAS47" s="308"/>
      <c r="QAT47" s="308"/>
      <c r="QAU47" s="308"/>
      <c r="QAV47" s="308"/>
      <c r="QAW47" s="308"/>
      <c r="QAX47" s="308"/>
      <c r="QAY47" s="308"/>
      <c r="QAZ47" s="308"/>
      <c r="QBA47" s="308"/>
      <c r="QBB47" s="308"/>
      <c r="QBC47" s="308"/>
      <c r="QBD47" s="308"/>
      <c r="QBE47" s="308"/>
      <c r="QBF47" s="308"/>
      <c r="QBG47" s="308"/>
      <c r="QBH47" s="308"/>
      <c r="QBI47" s="308"/>
      <c r="QBJ47" s="308"/>
      <c r="QBK47" s="308"/>
      <c r="QBL47" s="308"/>
      <c r="QBM47" s="308"/>
      <c r="QBN47" s="308"/>
      <c r="QBO47" s="308"/>
      <c r="QBP47" s="308"/>
      <c r="QBQ47" s="308"/>
      <c r="QBR47" s="308"/>
      <c r="QBS47" s="308"/>
      <c r="QBT47" s="308"/>
      <c r="QBU47" s="308"/>
      <c r="QBV47" s="308"/>
      <c r="QBW47" s="308"/>
      <c r="QBX47" s="308"/>
      <c r="QBY47" s="308"/>
      <c r="QBZ47" s="308"/>
      <c r="QCA47" s="308"/>
      <c r="QCB47" s="308"/>
      <c r="QCC47" s="308"/>
      <c r="QCD47" s="308"/>
      <c r="QCE47" s="308"/>
      <c r="QCF47" s="308"/>
      <c r="QCG47" s="308"/>
      <c r="QCH47" s="308"/>
      <c r="QCI47" s="308"/>
      <c r="QCJ47" s="308"/>
      <c r="QCK47" s="308"/>
      <c r="QCL47" s="308"/>
      <c r="QCM47" s="308"/>
      <c r="QCN47" s="308"/>
      <c r="QCO47" s="308"/>
      <c r="QCP47" s="308"/>
      <c r="QCQ47" s="308"/>
      <c r="QCR47" s="308"/>
      <c r="QCS47" s="308"/>
      <c r="QCT47" s="308"/>
      <c r="QCU47" s="308"/>
      <c r="QCV47" s="308"/>
      <c r="QCW47" s="308"/>
      <c r="QCX47" s="308"/>
      <c r="QCY47" s="308"/>
      <c r="QCZ47" s="308"/>
      <c r="QDA47" s="308"/>
      <c r="QDB47" s="308"/>
      <c r="QDC47" s="308"/>
      <c r="QDD47" s="308"/>
      <c r="QDE47" s="308"/>
      <c r="QDF47" s="308"/>
      <c r="QDG47" s="308"/>
      <c r="QDH47" s="308"/>
      <c r="QDI47" s="308"/>
      <c r="QDJ47" s="308"/>
      <c r="QDK47" s="308"/>
      <c r="QDL47" s="308"/>
      <c r="QDM47" s="308"/>
      <c r="QDN47" s="308"/>
      <c r="QDO47" s="308"/>
      <c r="QDP47" s="308"/>
      <c r="QDQ47" s="308"/>
      <c r="QDR47" s="308"/>
      <c r="QDS47" s="308"/>
      <c r="QDT47" s="308"/>
      <c r="QDU47" s="308"/>
      <c r="QDV47" s="308"/>
      <c r="QDW47" s="308"/>
      <c r="QDX47" s="308"/>
      <c r="QDY47" s="308"/>
      <c r="QDZ47" s="308"/>
      <c r="QEA47" s="308"/>
      <c r="QEB47" s="308"/>
      <c r="QEC47" s="308"/>
      <c r="QED47" s="308"/>
      <c r="QEE47" s="308"/>
      <c r="QEF47" s="308"/>
      <c r="QEG47" s="308"/>
      <c r="QEH47" s="308"/>
      <c r="QEI47" s="308"/>
      <c r="QEJ47" s="308"/>
      <c r="QEK47" s="308"/>
      <c r="QEL47" s="308"/>
      <c r="QEM47" s="308"/>
      <c r="QEN47" s="308"/>
      <c r="QEO47" s="308"/>
      <c r="QEP47" s="308"/>
      <c r="QEQ47" s="308"/>
      <c r="QER47" s="308"/>
      <c r="QES47" s="308"/>
      <c r="QET47" s="308"/>
      <c r="QEU47" s="308"/>
      <c r="QEV47" s="308"/>
      <c r="QEW47" s="308"/>
      <c r="QEX47" s="308"/>
      <c r="QEY47" s="308"/>
      <c r="QEZ47" s="308"/>
      <c r="QFA47" s="308"/>
      <c r="QFB47" s="308"/>
      <c r="QFC47" s="308"/>
      <c r="QFD47" s="308"/>
      <c r="QFE47" s="308"/>
      <c r="QFF47" s="308"/>
      <c r="QFG47" s="308"/>
      <c r="QFH47" s="308"/>
      <c r="QFI47" s="308"/>
      <c r="QFJ47" s="308"/>
      <c r="QFK47" s="308"/>
      <c r="QFL47" s="308"/>
      <c r="QFM47" s="308"/>
      <c r="QFN47" s="308"/>
      <c r="QFO47" s="308"/>
      <c r="QFP47" s="308"/>
      <c r="QFQ47" s="308"/>
      <c r="QFR47" s="308"/>
      <c r="QFS47" s="308"/>
      <c r="QFT47" s="308"/>
      <c r="QFU47" s="308"/>
      <c r="QFV47" s="308"/>
      <c r="QFW47" s="308"/>
      <c r="QFX47" s="308"/>
      <c r="QFY47" s="308"/>
      <c r="QFZ47" s="308"/>
      <c r="QGA47" s="308"/>
      <c r="QGB47" s="308"/>
      <c r="QGC47" s="308"/>
      <c r="QGD47" s="308"/>
      <c r="QGE47" s="308"/>
      <c r="QGF47" s="308"/>
      <c r="QGG47" s="308"/>
      <c r="QGH47" s="308"/>
      <c r="QGI47" s="308"/>
      <c r="QGJ47" s="308"/>
      <c r="QGK47" s="308"/>
      <c r="QGL47" s="308"/>
      <c r="QGM47" s="308"/>
      <c r="QGN47" s="308"/>
      <c r="QGO47" s="308"/>
      <c r="QGP47" s="308"/>
      <c r="QGQ47" s="308"/>
      <c r="QGR47" s="308"/>
      <c r="QGS47" s="308"/>
      <c r="QGT47" s="308"/>
      <c r="QGU47" s="308"/>
      <c r="QGV47" s="308"/>
      <c r="QGW47" s="308"/>
      <c r="QGX47" s="308"/>
      <c r="QGY47" s="308"/>
      <c r="QGZ47" s="308"/>
      <c r="QHA47" s="308"/>
      <c r="QHB47" s="308"/>
      <c r="QHC47" s="308"/>
      <c r="QHD47" s="308"/>
      <c r="QHE47" s="308"/>
      <c r="QHF47" s="308"/>
      <c r="QHG47" s="308"/>
      <c r="QHH47" s="308"/>
      <c r="QHI47" s="308"/>
      <c r="QHJ47" s="308"/>
      <c r="QHK47" s="308"/>
      <c r="QHL47" s="308"/>
      <c r="QHM47" s="308"/>
      <c r="QHN47" s="308"/>
      <c r="QHO47" s="308"/>
      <c r="QHP47" s="308"/>
      <c r="QHQ47" s="308"/>
      <c r="QHR47" s="308"/>
      <c r="QHS47" s="308"/>
      <c r="QHT47" s="308"/>
      <c r="QHU47" s="308"/>
      <c r="QHV47" s="308"/>
      <c r="QHW47" s="308"/>
      <c r="QHX47" s="308"/>
      <c r="QHY47" s="308"/>
      <c r="QHZ47" s="308"/>
      <c r="QIA47" s="308"/>
      <c r="QIB47" s="308"/>
      <c r="QIC47" s="308"/>
      <c r="QID47" s="308"/>
      <c r="QIE47" s="308"/>
      <c r="QIF47" s="308"/>
      <c r="QIG47" s="308"/>
      <c r="QIH47" s="308"/>
      <c r="QII47" s="308"/>
      <c r="QIJ47" s="308"/>
      <c r="QIK47" s="308"/>
      <c r="QIL47" s="308"/>
      <c r="QIM47" s="308"/>
      <c r="QIN47" s="308"/>
      <c r="QIO47" s="308"/>
      <c r="QIP47" s="308"/>
      <c r="QIQ47" s="308"/>
      <c r="QIR47" s="308"/>
      <c r="QIS47" s="308"/>
      <c r="QIT47" s="308"/>
      <c r="QIU47" s="308"/>
      <c r="QIV47" s="308"/>
      <c r="QIW47" s="308"/>
      <c r="QIX47" s="308"/>
      <c r="QIY47" s="308"/>
      <c r="QIZ47" s="308"/>
      <c r="QJA47" s="308"/>
      <c r="QJB47" s="308"/>
      <c r="QJC47" s="308"/>
      <c r="QJD47" s="308"/>
      <c r="QJE47" s="308"/>
      <c r="QJF47" s="308"/>
      <c r="QJG47" s="308"/>
      <c r="QJH47" s="308"/>
      <c r="QJI47" s="308"/>
      <c r="QJJ47" s="308"/>
      <c r="QJK47" s="308"/>
      <c r="QJL47" s="308"/>
      <c r="QJM47" s="308"/>
      <c r="QJN47" s="308"/>
      <c r="QJO47" s="308"/>
      <c r="QJP47" s="308"/>
      <c r="QJQ47" s="308"/>
      <c r="QJR47" s="308"/>
      <c r="QJS47" s="308"/>
      <c r="QJT47" s="308"/>
      <c r="QJU47" s="308"/>
      <c r="QJV47" s="308"/>
      <c r="QJW47" s="308"/>
      <c r="QJX47" s="308"/>
      <c r="QJY47" s="308"/>
      <c r="QJZ47" s="308"/>
      <c r="QKA47" s="308"/>
      <c r="QKB47" s="308"/>
      <c r="QKC47" s="308"/>
      <c r="QKD47" s="308"/>
      <c r="QKE47" s="308"/>
      <c r="QKF47" s="308"/>
      <c r="QKG47" s="308"/>
      <c r="QKH47" s="308"/>
      <c r="QKI47" s="308"/>
      <c r="QKJ47" s="308"/>
      <c r="QKK47" s="308"/>
      <c r="QKL47" s="308"/>
      <c r="QKM47" s="308"/>
      <c r="QKN47" s="308"/>
      <c r="QKO47" s="308"/>
      <c r="QKP47" s="308"/>
      <c r="QKQ47" s="308"/>
      <c r="QKR47" s="308"/>
      <c r="QKS47" s="308"/>
      <c r="QKT47" s="308"/>
      <c r="QKU47" s="308"/>
      <c r="QKV47" s="308"/>
      <c r="QKW47" s="308"/>
      <c r="QKX47" s="308"/>
      <c r="QKY47" s="308"/>
      <c r="QKZ47" s="308"/>
      <c r="QLA47" s="308"/>
      <c r="QLB47" s="308"/>
      <c r="QLC47" s="308"/>
      <c r="QLD47" s="308"/>
      <c r="QLE47" s="308"/>
      <c r="QLF47" s="308"/>
      <c r="QLG47" s="308"/>
      <c r="QLH47" s="308"/>
      <c r="QLI47" s="308"/>
      <c r="QLJ47" s="308"/>
      <c r="QLK47" s="308"/>
      <c r="QLL47" s="308"/>
      <c r="QLM47" s="308"/>
      <c r="QLN47" s="308"/>
      <c r="QLO47" s="308"/>
      <c r="QLP47" s="308"/>
      <c r="QLQ47" s="308"/>
      <c r="QLR47" s="308"/>
      <c r="QLS47" s="308"/>
      <c r="QLT47" s="308"/>
      <c r="QLU47" s="308"/>
      <c r="QLV47" s="308"/>
      <c r="QLW47" s="308"/>
      <c r="QLX47" s="308"/>
      <c r="QLY47" s="308"/>
      <c r="QLZ47" s="308"/>
      <c r="QMA47" s="308"/>
      <c r="QMB47" s="308"/>
      <c r="QMC47" s="308"/>
      <c r="QMD47" s="308"/>
      <c r="QME47" s="308"/>
      <c r="QMF47" s="308"/>
      <c r="QMG47" s="308"/>
      <c r="QMH47" s="308"/>
      <c r="QMI47" s="308"/>
      <c r="QMJ47" s="308"/>
      <c r="QMK47" s="308"/>
      <c r="QML47" s="308"/>
      <c r="QMM47" s="308"/>
      <c r="QMN47" s="308"/>
      <c r="QMO47" s="308"/>
      <c r="QMP47" s="308"/>
      <c r="QMQ47" s="308"/>
      <c r="QMR47" s="308"/>
      <c r="QMS47" s="308"/>
      <c r="QMT47" s="308"/>
      <c r="QMU47" s="308"/>
      <c r="QMV47" s="308"/>
      <c r="QMW47" s="308"/>
      <c r="QMX47" s="308"/>
      <c r="QMY47" s="308"/>
      <c r="QMZ47" s="308"/>
      <c r="QNA47" s="308"/>
      <c r="QNB47" s="308"/>
      <c r="QNC47" s="308"/>
      <c r="QND47" s="308"/>
      <c r="QNE47" s="308"/>
      <c r="QNF47" s="308"/>
      <c r="QNG47" s="308"/>
      <c r="QNH47" s="308"/>
      <c r="QNI47" s="308"/>
      <c r="QNJ47" s="308"/>
      <c r="QNK47" s="308"/>
      <c r="QNL47" s="308"/>
      <c r="QNM47" s="308"/>
      <c r="QNN47" s="308"/>
      <c r="QNO47" s="308"/>
      <c r="QNP47" s="308"/>
      <c r="QNQ47" s="308"/>
      <c r="QNR47" s="308"/>
      <c r="QNS47" s="308"/>
      <c r="QNT47" s="308"/>
      <c r="QNU47" s="308"/>
      <c r="QNV47" s="308"/>
      <c r="QNW47" s="308"/>
      <c r="QNX47" s="308"/>
      <c r="QNY47" s="308"/>
      <c r="QNZ47" s="308"/>
      <c r="QOA47" s="308"/>
      <c r="QOB47" s="308"/>
      <c r="QOC47" s="308"/>
      <c r="QOD47" s="308"/>
      <c r="QOE47" s="308"/>
      <c r="QOF47" s="308"/>
      <c r="QOG47" s="308"/>
      <c r="QOH47" s="308"/>
      <c r="QOI47" s="308"/>
      <c r="QOJ47" s="308"/>
      <c r="QOK47" s="308"/>
      <c r="QOL47" s="308"/>
      <c r="QOM47" s="308"/>
      <c r="QON47" s="308"/>
      <c r="QOO47" s="308"/>
      <c r="QOP47" s="308"/>
      <c r="QOQ47" s="308"/>
      <c r="QOR47" s="308"/>
      <c r="QOS47" s="308"/>
      <c r="QOT47" s="308"/>
      <c r="QOU47" s="308"/>
      <c r="QOV47" s="308"/>
      <c r="QOW47" s="308"/>
      <c r="QOX47" s="308"/>
      <c r="QOY47" s="308"/>
      <c r="QOZ47" s="308"/>
      <c r="QPA47" s="308"/>
      <c r="QPB47" s="308"/>
      <c r="QPC47" s="308"/>
      <c r="QPD47" s="308"/>
      <c r="QPE47" s="308"/>
      <c r="QPF47" s="308"/>
      <c r="QPG47" s="308"/>
      <c r="QPH47" s="308"/>
      <c r="QPI47" s="308"/>
      <c r="QPJ47" s="308"/>
      <c r="QPK47" s="308"/>
      <c r="QPL47" s="308"/>
      <c r="QPM47" s="308"/>
      <c r="QPN47" s="308"/>
      <c r="QPO47" s="308"/>
      <c r="QPP47" s="308"/>
      <c r="QPQ47" s="308"/>
      <c r="QPR47" s="308"/>
      <c r="QPS47" s="308"/>
      <c r="QPT47" s="308"/>
      <c r="QPU47" s="308"/>
      <c r="QPV47" s="308"/>
      <c r="QPW47" s="308"/>
      <c r="QPX47" s="308"/>
      <c r="QPY47" s="308"/>
      <c r="QPZ47" s="308"/>
      <c r="QQA47" s="308"/>
      <c r="QQB47" s="308"/>
      <c r="QQC47" s="308"/>
      <c r="QQD47" s="308"/>
      <c r="QQE47" s="308"/>
      <c r="QQF47" s="308"/>
      <c r="QQG47" s="308"/>
      <c r="QQH47" s="308"/>
      <c r="QQI47" s="308"/>
      <c r="QQJ47" s="308"/>
      <c r="QQK47" s="308"/>
      <c r="QQL47" s="308"/>
      <c r="QQM47" s="308"/>
      <c r="QQN47" s="308"/>
      <c r="QQO47" s="308"/>
      <c r="QQP47" s="308"/>
      <c r="QQQ47" s="308"/>
      <c r="QQR47" s="308"/>
      <c r="QQS47" s="308"/>
      <c r="QQT47" s="308"/>
      <c r="QQU47" s="308"/>
      <c r="QQV47" s="308"/>
      <c r="QQW47" s="308"/>
      <c r="QQX47" s="308"/>
      <c r="QQY47" s="308"/>
      <c r="QQZ47" s="308"/>
      <c r="QRA47" s="308"/>
      <c r="QRB47" s="308"/>
      <c r="QRC47" s="308"/>
      <c r="QRD47" s="308"/>
      <c r="QRE47" s="308"/>
      <c r="QRF47" s="308"/>
      <c r="QRG47" s="308"/>
      <c r="QRH47" s="308"/>
      <c r="QRI47" s="308"/>
      <c r="QRJ47" s="308"/>
      <c r="QRK47" s="308"/>
      <c r="QRL47" s="308"/>
      <c r="QRM47" s="308"/>
      <c r="QRN47" s="308"/>
      <c r="QRO47" s="308"/>
      <c r="QRP47" s="308"/>
      <c r="QRQ47" s="308"/>
      <c r="QRR47" s="308"/>
      <c r="QRS47" s="308"/>
      <c r="QRT47" s="308"/>
      <c r="QRU47" s="308"/>
      <c r="QRV47" s="308"/>
      <c r="QRW47" s="308"/>
      <c r="QRX47" s="308"/>
      <c r="QRY47" s="308"/>
      <c r="QRZ47" s="308"/>
      <c r="QSA47" s="308"/>
      <c r="QSB47" s="308"/>
      <c r="QSC47" s="308"/>
      <c r="QSD47" s="308"/>
      <c r="QSE47" s="308"/>
      <c r="QSF47" s="308"/>
      <c r="QSG47" s="308"/>
      <c r="QSH47" s="308"/>
      <c r="QSI47" s="308"/>
      <c r="QSJ47" s="308"/>
      <c r="QSK47" s="308"/>
      <c r="QSL47" s="308"/>
      <c r="QSM47" s="308"/>
      <c r="QSN47" s="308"/>
      <c r="QSO47" s="308"/>
      <c r="QSP47" s="308"/>
      <c r="QSQ47" s="308"/>
      <c r="QSR47" s="308"/>
      <c r="QSS47" s="308"/>
      <c r="QST47" s="308"/>
      <c r="QSU47" s="308"/>
      <c r="QSV47" s="308"/>
      <c r="QSW47" s="308"/>
      <c r="QSX47" s="308"/>
      <c r="QSY47" s="308"/>
      <c r="QSZ47" s="308"/>
      <c r="QTA47" s="308"/>
      <c r="QTB47" s="308"/>
      <c r="QTC47" s="308"/>
      <c r="QTD47" s="308"/>
      <c r="QTE47" s="308"/>
      <c r="QTF47" s="308"/>
      <c r="QTG47" s="308"/>
      <c r="QTH47" s="308"/>
      <c r="QTI47" s="308"/>
      <c r="QTJ47" s="308"/>
      <c r="QTK47" s="308"/>
      <c r="QTL47" s="308"/>
      <c r="QTM47" s="308"/>
      <c r="QTN47" s="308"/>
      <c r="QTO47" s="308"/>
      <c r="QTP47" s="308"/>
      <c r="QTQ47" s="308"/>
      <c r="QTR47" s="308"/>
      <c r="QTS47" s="308"/>
      <c r="QTT47" s="308"/>
      <c r="QTU47" s="308"/>
      <c r="QTV47" s="308"/>
      <c r="QTW47" s="308"/>
      <c r="QTX47" s="308"/>
      <c r="QTY47" s="308"/>
      <c r="QTZ47" s="308"/>
      <c r="QUA47" s="308"/>
      <c r="QUB47" s="308"/>
      <c r="QUC47" s="308"/>
      <c r="QUD47" s="308"/>
      <c r="QUE47" s="308"/>
      <c r="QUF47" s="308"/>
      <c r="QUG47" s="308"/>
      <c r="QUH47" s="308"/>
      <c r="QUI47" s="308"/>
      <c r="QUJ47" s="308"/>
      <c r="QUK47" s="308"/>
      <c r="QUL47" s="308"/>
      <c r="QUM47" s="308"/>
      <c r="QUN47" s="308"/>
      <c r="QUO47" s="308"/>
      <c r="QUP47" s="308"/>
      <c r="QUQ47" s="308"/>
      <c r="QUR47" s="308"/>
      <c r="QUS47" s="308"/>
      <c r="QUT47" s="308"/>
      <c r="QUU47" s="308"/>
      <c r="QUV47" s="308"/>
      <c r="QUW47" s="308"/>
      <c r="QUX47" s="308"/>
      <c r="QUY47" s="308"/>
      <c r="QUZ47" s="308"/>
      <c r="QVA47" s="308"/>
      <c r="QVB47" s="308"/>
      <c r="QVC47" s="308"/>
      <c r="QVD47" s="308"/>
      <c r="QVE47" s="308"/>
      <c r="QVF47" s="308"/>
      <c r="QVG47" s="308"/>
      <c r="QVH47" s="308"/>
      <c r="QVI47" s="308"/>
      <c r="QVJ47" s="308"/>
      <c r="QVK47" s="308"/>
      <c r="QVL47" s="308"/>
      <c r="QVM47" s="308"/>
      <c r="QVN47" s="308"/>
      <c r="QVO47" s="308"/>
      <c r="QVP47" s="308"/>
      <c r="QVQ47" s="308"/>
      <c r="QVR47" s="308"/>
      <c r="QVS47" s="308"/>
      <c r="QVT47" s="308"/>
      <c r="QVU47" s="308"/>
      <c r="QVV47" s="308"/>
      <c r="QVW47" s="308"/>
      <c r="QVX47" s="308"/>
      <c r="QVY47" s="308"/>
      <c r="QVZ47" s="308"/>
      <c r="QWA47" s="308"/>
      <c r="QWB47" s="308"/>
      <c r="QWC47" s="308"/>
      <c r="QWD47" s="308"/>
      <c r="QWE47" s="308"/>
      <c r="QWF47" s="308"/>
      <c r="QWG47" s="308"/>
      <c r="QWH47" s="308"/>
      <c r="QWI47" s="308"/>
      <c r="QWJ47" s="308"/>
      <c r="QWK47" s="308"/>
      <c r="QWL47" s="308"/>
      <c r="QWM47" s="308"/>
      <c r="QWN47" s="308"/>
      <c r="QWO47" s="308"/>
      <c r="QWP47" s="308"/>
      <c r="QWQ47" s="308"/>
      <c r="QWR47" s="308"/>
      <c r="QWS47" s="308"/>
      <c r="QWT47" s="308"/>
      <c r="QWU47" s="308"/>
      <c r="QWV47" s="308"/>
      <c r="QWW47" s="308"/>
      <c r="QWX47" s="308"/>
      <c r="QWY47" s="308"/>
      <c r="QWZ47" s="308"/>
      <c r="QXA47" s="308"/>
      <c r="QXB47" s="308"/>
      <c r="QXC47" s="308"/>
      <c r="QXD47" s="308"/>
      <c r="QXE47" s="308"/>
      <c r="QXF47" s="308"/>
      <c r="QXG47" s="308"/>
      <c r="QXH47" s="308"/>
      <c r="QXI47" s="308"/>
      <c r="QXJ47" s="308"/>
      <c r="QXK47" s="308"/>
      <c r="QXL47" s="308"/>
      <c r="QXM47" s="308"/>
      <c r="QXN47" s="308"/>
      <c r="QXO47" s="308"/>
      <c r="QXP47" s="308"/>
      <c r="QXQ47" s="308"/>
      <c r="QXR47" s="308"/>
      <c r="QXS47" s="308"/>
      <c r="QXT47" s="308"/>
      <c r="QXU47" s="308"/>
      <c r="QXV47" s="308"/>
      <c r="QXW47" s="308"/>
      <c r="QXX47" s="308"/>
      <c r="QXY47" s="308"/>
      <c r="QXZ47" s="308"/>
      <c r="QYA47" s="308"/>
      <c r="QYB47" s="308"/>
      <c r="QYC47" s="308"/>
      <c r="QYD47" s="308"/>
      <c r="QYE47" s="308"/>
      <c r="QYF47" s="308"/>
      <c r="QYG47" s="308"/>
      <c r="QYH47" s="308"/>
      <c r="QYI47" s="308"/>
      <c r="QYJ47" s="308"/>
      <c r="QYK47" s="308"/>
      <c r="QYL47" s="308"/>
      <c r="QYM47" s="308"/>
      <c r="QYN47" s="308"/>
      <c r="QYO47" s="308"/>
      <c r="QYP47" s="308"/>
      <c r="QYQ47" s="308"/>
      <c r="QYR47" s="308"/>
      <c r="QYS47" s="308"/>
      <c r="QYT47" s="308"/>
      <c r="QYU47" s="308"/>
      <c r="QYV47" s="308"/>
      <c r="QYW47" s="308"/>
      <c r="QYX47" s="308"/>
      <c r="QYY47" s="308"/>
      <c r="QYZ47" s="308"/>
      <c r="QZA47" s="308"/>
      <c r="QZB47" s="308"/>
      <c r="QZC47" s="308"/>
      <c r="QZD47" s="308"/>
      <c r="QZE47" s="308"/>
      <c r="QZF47" s="308"/>
      <c r="QZG47" s="308"/>
      <c r="QZH47" s="308"/>
      <c r="QZI47" s="308"/>
      <c r="QZJ47" s="308"/>
      <c r="QZK47" s="308"/>
      <c r="QZL47" s="308"/>
      <c r="QZM47" s="308"/>
      <c r="QZN47" s="308"/>
      <c r="QZO47" s="308"/>
      <c r="QZP47" s="308"/>
      <c r="QZQ47" s="308"/>
      <c r="QZR47" s="308"/>
      <c r="QZS47" s="308"/>
      <c r="QZT47" s="308"/>
      <c r="QZU47" s="308"/>
      <c r="QZV47" s="308"/>
      <c r="QZW47" s="308"/>
      <c r="QZX47" s="308"/>
      <c r="QZY47" s="308"/>
      <c r="QZZ47" s="308"/>
      <c r="RAA47" s="308"/>
      <c r="RAB47" s="308"/>
      <c r="RAC47" s="308"/>
      <c r="RAD47" s="308"/>
      <c r="RAE47" s="308"/>
      <c r="RAF47" s="308"/>
      <c r="RAG47" s="308"/>
      <c r="RAH47" s="308"/>
      <c r="RAI47" s="308"/>
      <c r="RAJ47" s="308"/>
      <c r="RAK47" s="308"/>
      <c r="RAL47" s="308"/>
      <c r="RAM47" s="308"/>
      <c r="RAN47" s="308"/>
      <c r="RAO47" s="308"/>
      <c r="RAP47" s="308"/>
      <c r="RAQ47" s="308"/>
      <c r="RAR47" s="308"/>
      <c r="RAS47" s="308"/>
      <c r="RAT47" s="308"/>
      <c r="RAU47" s="308"/>
      <c r="RAV47" s="308"/>
      <c r="RAW47" s="308"/>
      <c r="RAX47" s="308"/>
      <c r="RAY47" s="308"/>
      <c r="RAZ47" s="308"/>
      <c r="RBA47" s="308"/>
      <c r="RBB47" s="308"/>
      <c r="RBC47" s="308"/>
      <c r="RBD47" s="308"/>
      <c r="RBE47" s="308"/>
      <c r="RBF47" s="308"/>
      <c r="RBG47" s="308"/>
      <c r="RBH47" s="308"/>
      <c r="RBI47" s="308"/>
      <c r="RBJ47" s="308"/>
      <c r="RBK47" s="308"/>
      <c r="RBL47" s="308"/>
      <c r="RBM47" s="308"/>
      <c r="RBN47" s="308"/>
      <c r="RBO47" s="308"/>
      <c r="RBP47" s="308"/>
      <c r="RBQ47" s="308"/>
      <c r="RBR47" s="308"/>
      <c r="RBS47" s="308"/>
      <c r="RBT47" s="308"/>
      <c r="RBU47" s="308"/>
      <c r="RBV47" s="308"/>
      <c r="RBW47" s="308"/>
      <c r="RBX47" s="308"/>
      <c r="RBY47" s="308"/>
      <c r="RBZ47" s="308"/>
      <c r="RCA47" s="308"/>
      <c r="RCB47" s="308"/>
      <c r="RCC47" s="308"/>
      <c r="RCD47" s="308"/>
      <c r="RCE47" s="308"/>
      <c r="RCF47" s="308"/>
      <c r="RCG47" s="308"/>
      <c r="RCH47" s="308"/>
      <c r="RCI47" s="308"/>
      <c r="RCJ47" s="308"/>
      <c r="RCK47" s="308"/>
      <c r="RCL47" s="308"/>
      <c r="RCM47" s="308"/>
      <c r="RCN47" s="308"/>
      <c r="RCO47" s="308"/>
      <c r="RCP47" s="308"/>
      <c r="RCQ47" s="308"/>
      <c r="RCR47" s="308"/>
      <c r="RCS47" s="308"/>
      <c r="RCT47" s="308"/>
      <c r="RCU47" s="308"/>
      <c r="RCV47" s="308"/>
      <c r="RCW47" s="308"/>
      <c r="RCX47" s="308"/>
      <c r="RCY47" s="308"/>
      <c r="RCZ47" s="308"/>
      <c r="RDA47" s="308"/>
      <c r="RDB47" s="308"/>
      <c r="RDC47" s="308"/>
      <c r="RDD47" s="308"/>
      <c r="RDE47" s="308"/>
      <c r="RDF47" s="308"/>
      <c r="RDG47" s="308"/>
      <c r="RDH47" s="308"/>
      <c r="RDI47" s="308"/>
      <c r="RDJ47" s="308"/>
      <c r="RDK47" s="308"/>
      <c r="RDL47" s="308"/>
      <c r="RDM47" s="308"/>
      <c r="RDN47" s="308"/>
      <c r="RDO47" s="308"/>
      <c r="RDP47" s="308"/>
      <c r="RDQ47" s="308"/>
      <c r="RDR47" s="308"/>
      <c r="RDS47" s="308"/>
      <c r="RDT47" s="308"/>
      <c r="RDU47" s="308"/>
      <c r="RDV47" s="308"/>
      <c r="RDW47" s="308"/>
      <c r="RDX47" s="308"/>
      <c r="RDY47" s="308"/>
      <c r="RDZ47" s="308"/>
      <c r="REA47" s="308"/>
      <c r="REB47" s="308"/>
      <c r="REC47" s="308"/>
      <c r="RED47" s="308"/>
      <c r="REE47" s="308"/>
      <c r="REF47" s="308"/>
      <c r="REG47" s="308"/>
      <c r="REH47" s="308"/>
      <c r="REI47" s="308"/>
      <c r="REJ47" s="308"/>
      <c r="REK47" s="308"/>
      <c r="REL47" s="308"/>
      <c r="REM47" s="308"/>
      <c r="REN47" s="308"/>
      <c r="REO47" s="308"/>
      <c r="REP47" s="308"/>
      <c r="REQ47" s="308"/>
      <c r="RER47" s="308"/>
      <c r="RES47" s="308"/>
      <c r="RET47" s="308"/>
      <c r="REU47" s="308"/>
      <c r="REV47" s="308"/>
      <c r="REW47" s="308"/>
      <c r="REX47" s="308"/>
      <c r="REY47" s="308"/>
      <c r="REZ47" s="308"/>
      <c r="RFA47" s="308"/>
      <c r="RFB47" s="308"/>
      <c r="RFC47" s="308"/>
      <c r="RFD47" s="308"/>
      <c r="RFE47" s="308"/>
      <c r="RFF47" s="308"/>
      <c r="RFG47" s="308"/>
      <c r="RFH47" s="308"/>
      <c r="RFI47" s="308"/>
      <c r="RFJ47" s="308"/>
      <c r="RFK47" s="308"/>
      <c r="RFL47" s="308"/>
      <c r="RFM47" s="308"/>
      <c r="RFN47" s="308"/>
      <c r="RFO47" s="308"/>
      <c r="RFP47" s="308"/>
      <c r="RFQ47" s="308"/>
      <c r="RFR47" s="308"/>
      <c r="RFS47" s="308"/>
      <c r="RFT47" s="308"/>
      <c r="RFU47" s="308"/>
      <c r="RFV47" s="308"/>
      <c r="RFW47" s="308"/>
      <c r="RFX47" s="308"/>
      <c r="RFY47" s="308"/>
      <c r="RFZ47" s="308"/>
      <c r="RGA47" s="308"/>
      <c r="RGB47" s="308"/>
      <c r="RGC47" s="308"/>
      <c r="RGD47" s="308"/>
      <c r="RGE47" s="308"/>
      <c r="RGF47" s="308"/>
      <c r="RGG47" s="308"/>
      <c r="RGH47" s="308"/>
      <c r="RGI47" s="308"/>
      <c r="RGJ47" s="308"/>
      <c r="RGK47" s="308"/>
      <c r="RGL47" s="308"/>
      <c r="RGM47" s="308"/>
      <c r="RGN47" s="308"/>
      <c r="RGO47" s="308"/>
      <c r="RGP47" s="308"/>
      <c r="RGQ47" s="308"/>
      <c r="RGR47" s="308"/>
      <c r="RGS47" s="308"/>
      <c r="RGT47" s="308"/>
      <c r="RGU47" s="308"/>
      <c r="RGV47" s="308"/>
      <c r="RGW47" s="308"/>
      <c r="RGX47" s="308"/>
      <c r="RGY47" s="308"/>
      <c r="RGZ47" s="308"/>
      <c r="RHA47" s="308"/>
      <c r="RHB47" s="308"/>
      <c r="RHC47" s="308"/>
      <c r="RHD47" s="308"/>
      <c r="RHE47" s="308"/>
      <c r="RHF47" s="308"/>
      <c r="RHG47" s="308"/>
      <c r="RHH47" s="308"/>
      <c r="RHI47" s="308"/>
      <c r="RHJ47" s="308"/>
      <c r="RHK47" s="308"/>
      <c r="RHL47" s="308"/>
      <c r="RHM47" s="308"/>
      <c r="RHN47" s="308"/>
      <c r="RHO47" s="308"/>
      <c r="RHP47" s="308"/>
      <c r="RHQ47" s="308"/>
      <c r="RHR47" s="308"/>
      <c r="RHS47" s="308"/>
      <c r="RHT47" s="308"/>
      <c r="RHU47" s="308"/>
      <c r="RHV47" s="308"/>
      <c r="RHW47" s="308"/>
      <c r="RHX47" s="308"/>
      <c r="RHY47" s="308"/>
      <c r="RHZ47" s="308"/>
      <c r="RIA47" s="308"/>
      <c r="RIB47" s="308"/>
      <c r="RIC47" s="308"/>
      <c r="RID47" s="308"/>
      <c r="RIE47" s="308"/>
      <c r="RIF47" s="308"/>
      <c r="RIG47" s="308"/>
      <c r="RIH47" s="308"/>
      <c r="RII47" s="308"/>
      <c r="RIJ47" s="308"/>
      <c r="RIK47" s="308"/>
      <c r="RIL47" s="308"/>
      <c r="RIM47" s="308"/>
      <c r="RIN47" s="308"/>
      <c r="RIO47" s="308"/>
      <c r="RIP47" s="308"/>
      <c r="RIQ47" s="308"/>
      <c r="RIR47" s="308"/>
      <c r="RIS47" s="308"/>
      <c r="RIT47" s="308"/>
      <c r="RIU47" s="308"/>
      <c r="RIV47" s="308"/>
      <c r="RIW47" s="308"/>
      <c r="RIX47" s="308"/>
      <c r="RIY47" s="308"/>
      <c r="RIZ47" s="308"/>
      <c r="RJA47" s="308"/>
      <c r="RJB47" s="308"/>
      <c r="RJC47" s="308"/>
      <c r="RJD47" s="308"/>
      <c r="RJE47" s="308"/>
      <c r="RJF47" s="308"/>
      <c r="RJG47" s="308"/>
      <c r="RJH47" s="308"/>
      <c r="RJI47" s="308"/>
      <c r="RJJ47" s="308"/>
      <c r="RJK47" s="308"/>
      <c r="RJL47" s="308"/>
      <c r="RJM47" s="308"/>
      <c r="RJN47" s="308"/>
      <c r="RJO47" s="308"/>
      <c r="RJP47" s="308"/>
      <c r="RJQ47" s="308"/>
      <c r="RJR47" s="308"/>
      <c r="RJS47" s="308"/>
      <c r="RJT47" s="308"/>
      <c r="RJU47" s="308"/>
      <c r="RJV47" s="308"/>
      <c r="RJW47" s="308"/>
      <c r="RJX47" s="308"/>
      <c r="RJY47" s="308"/>
      <c r="RJZ47" s="308"/>
      <c r="RKA47" s="308"/>
      <c r="RKB47" s="308"/>
      <c r="RKC47" s="308"/>
      <c r="RKD47" s="308"/>
      <c r="RKE47" s="308"/>
      <c r="RKF47" s="308"/>
      <c r="RKG47" s="308"/>
      <c r="RKH47" s="308"/>
      <c r="RKI47" s="308"/>
      <c r="RKJ47" s="308"/>
      <c r="RKK47" s="308"/>
      <c r="RKL47" s="308"/>
      <c r="RKM47" s="308"/>
      <c r="RKN47" s="308"/>
      <c r="RKO47" s="308"/>
      <c r="RKP47" s="308"/>
      <c r="RKQ47" s="308"/>
      <c r="RKR47" s="308"/>
      <c r="RKS47" s="308"/>
      <c r="RKT47" s="308"/>
      <c r="RKU47" s="308"/>
      <c r="RKV47" s="308"/>
      <c r="RKW47" s="308"/>
      <c r="RKX47" s="308"/>
      <c r="RKY47" s="308"/>
      <c r="RKZ47" s="308"/>
      <c r="RLA47" s="308"/>
      <c r="RLB47" s="308"/>
      <c r="RLC47" s="308"/>
      <c r="RLD47" s="308"/>
      <c r="RLE47" s="308"/>
      <c r="RLF47" s="308"/>
      <c r="RLG47" s="308"/>
      <c r="RLH47" s="308"/>
      <c r="RLI47" s="308"/>
      <c r="RLJ47" s="308"/>
      <c r="RLK47" s="308"/>
      <c r="RLL47" s="308"/>
      <c r="RLM47" s="308"/>
      <c r="RLN47" s="308"/>
      <c r="RLO47" s="308"/>
      <c r="RLP47" s="308"/>
      <c r="RLQ47" s="308"/>
      <c r="RLR47" s="308"/>
      <c r="RLS47" s="308"/>
      <c r="RLT47" s="308"/>
      <c r="RLU47" s="308"/>
      <c r="RLV47" s="308"/>
      <c r="RLW47" s="308"/>
      <c r="RLX47" s="308"/>
      <c r="RLY47" s="308"/>
      <c r="RLZ47" s="308"/>
      <c r="RMA47" s="308"/>
      <c r="RMB47" s="308"/>
      <c r="RMC47" s="308"/>
      <c r="RMD47" s="308"/>
      <c r="RME47" s="308"/>
      <c r="RMF47" s="308"/>
      <c r="RMG47" s="308"/>
      <c r="RMH47" s="308"/>
      <c r="RMI47" s="308"/>
      <c r="RMJ47" s="308"/>
      <c r="RMK47" s="308"/>
      <c r="RML47" s="308"/>
      <c r="RMM47" s="308"/>
      <c r="RMN47" s="308"/>
      <c r="RMO47" s="308"/>
      <c r="RMP47" s="308"/>
      <c r="RMQ47" s="308"/>
      <c r="RMR47" s="308"/>
      <c r="RMS47" s="308"/>
      <c r="RMT47" s="308"/>
      <c r="RMU47" s="308"/>
      <c r="RMV47" s="308"/>
      <c r="RMW47" s="308"/>
      <c r="RMX47" s="308"/>
      <c r="RMY47" s="308"/>
      <c r="RMZ47" s="308"/>
      <c r="RNA47" s="308"/>
      <c r="RNB47" s="308"/>
      <c r="RNC47" s="308"/>
      <c r="RND47" s="308"/>
      <c r="RNE47" s="308"/>
      <c r="RNF47" s="308"/>
      <c r="RNG47" s="308"/>
      <c r="RNH47" s="308"/>
      <c r="RNI47" s="308"/>
      <c r="RNJ47" s="308"/>
      <c r="RNK47" s="308"/>
      <c r="RNL47" s="308"/>
      <c r="RNM47" s="308"/>
      <c r="RNN47" s="308"/>
      <c r="RNO47" s="308"/>
      <c r="RNP47" s="308"/>
      <c r="RNQ47" s="308"/>
      <c r="RNR47" s="308"/>
      <c r="RNS47" s="308"/>
      <c r="RNT47" s="308"/>
      <c r="RNU47" s="308"/>
      <c r="RNV47" s="308"/>
      <c r="RNW47" s="308"/>
      <c r="RNX47" s="308"/>
      <c r="RNY47" s="308"/>
      <c r="RNZ47" s="308"/>
      <c r="ROA47" s="308"/>
      <c r="ROB47" s="308"/>
      <c r="ROC47" s="308"/>
      <c r="ROD47" s="308"/>
      <c r="ROE47" s="308"/>
      <c r="ROF47" s="308"/>
      <c r="ROG47" s="308"/>
      <c r="ROH47" s="308"/>
      <c r="ROI47" s="308"/>
      <c r="ROJ47" s="308"/>
      <c r="ROK47" s="308"/>
      <c r="ROL47" s="308"/>
      <c r="ROM47" s="308"/>
      <c r="RON47" s="308"/>
      <c r="ROO47" s="308"/>
      <c r="ROP47" s="308"/>
      <c r="ROQ47" s="308"/>
      <c r="ROR47" s="308"/>
      <c r="ROS47" s="308"/>
      <c r="ROT47" s="308"/>
      <c r="ROU47" s="308"/>
      <c r="ROV47" s="308"/>
      <c r="ROW47" s="308"/>
      <c r="ROX47" s="308"/>
      <c r="ROY47" s="308"/>
      <c r="ROZ47" s="308"/>
      <c r="RPA47" s="308"/>
      <c r="RPB47" s="308"/>
      <c r="RPC47" s="308"/>
      <c r="RPD47" s="308"/>
      <c r="RPE47" s="308"/>
      <c r="RPF47" s="308"/>
      <c r="RPG47" s="308"/>
      <c r="RPH47" s="308"/>
      <c r="RPI47" s="308"/>
      <c r="RPJ47" s="308"/>
      <c r="RPK47" s="308"/>
      <c r="RPL47" s="308"/>
      <c r="RPM47" s="308"/>
      <c r="RPN47" s="308"/>
      <c r="RPO47" s="308"/>
      <c r="RPP47" s="308"/>
      <c r="RPQ47" s="308"/>
      <c r="RPR47" s="308"/>
      <c r="RPS47" s="308"/>
      <c r="RPT47" s="308"/>
      <c r="RPU47" s="308"/>
      <c r="RPV47" s="308"/>
      <c r="RPW47" s="308"/>
      <c r="RPX47" s="308"/>
      <c r="RPY47" s="308"/>
      <c r="RPZ47" s="308"/>
      <c r="RQA47" s="308"/>
      <c r="RQB47" s="308"/>
      <c r="RQC47" s="308"/>
      <c r="RQD47" s="308"/>
      <c r="RQE47" s="308"/>
      <c r="RQF47" s="308"/>
      <c r="RQG47" s="308"/>
      <c r="RQH47" s="308"/>
      <c r="RQI47" s="308"/>
      <c r="RQJ47" s="308"/>
      <c r="RQK47" s="308"/>
      <c r="RQL47" s="308"/>
      <c r="RQM47" s="308"/>
      <c r="RQN47" s="308"/>
      <c r="RQO47" s="308"/>
      <c r="RQP47" s="308"/>
      <c r="RQQ47" s="308"/>
      <c r="RQR47" s="308"/>
      <c r="RQS47" s="308"/>
      <c r="RQT47" s="308"/>
      <c r="RQU47" s="308"/>
      <c r="RQV47" s="308"/>
      <c r="RQW47" s="308"/>
      <c r="RQX47" s="308"/>
      <c r="RQY47" s="308"/>
      <c r="RQZ47" s="308"/>
      <c r="RRA47" s="308"/>
      <c r="RRB47" s="308"/>
      <c r="RRC47" s="308"/>
      <c r="RRD47" s="308"/>
      <c r="RRE47" s="308"/>
      <c r="RRF47" s="308"/>
      <c r="RRG47" s="308"/>
      <c r="RRH47" s="308"/>
      <c r="RRI47" s="308"/>
      <c r="RRJ47" s="308"/>
      <c r="RRK47" s="308"/>
      <c r="RRL47" s="308"/>
      <c r="RRM47" s="308"/>
      <c r="RRN47" s="308"/>
      <c r="RRO47" s="308"/>
      <c r="RRP47" s="308"/>
      <c r="RRQ47" s="308"/>
      <c r="RRR47" s="308"/>
      <c r="RRS47" s="308"/>
      <c r="RRT47" s="308"/>
      <c r="RRU47" s="308"/>
      <c r="RRV47" s="308"/>
      <c r="RRW47" s="308"/>
      <c r="RRX47" s="308"/>
      <c r="RRY47" s="308"/>
      <c r="RRZ47" s="308"/>
      <c r="RSA47" s="308"/>
      <c r="RSB47" s="308"/>
      <c r="RSC47" s="308"/>
      <c r="RSD47" s="308"/>
      <c r="RSE47" s="308"/>
      <c r="RSF47" s="308"/>
      <c r="RSG47" s="308"/>
      <c r="RSH47" s="308"/>
      <c r="RSI47" s="308"/>
      <c r="RSJ47" s="308"/>
      <c r="RSK47" s="308"/>
      <c r="RSL47" s="308"/>
      <c r="RSM47" s="308"/>
      <c r="RSN47" s="308"/>
      <c r="RSO47" s="308"/>
      <c r="RSP47" s="308"/>
      <c r="RSQ47" s="308"/>
      <c r="RSR47" s="308"/>
      <c r="RSS47" s="308"/>
      <c r="RST47" s="308"/>
      <c r="RSU47" s="308"/>
      <c r="RSV47" s="308"/>
      <c r="RSW47" s="308"/>
      <c r="RSX47" s="308"/>
      <c r="RSY47" s="308"/>
      <c r="RSZ47" s="308"/>
      <c r="RTA47" s="308"/>
      <c r="RTB47" s="308"/>
      <c r="RTC47" s="308"/>
      <c r="RTD47" s="308"/>
      <c r="RTE47" s="308"/>
      <c r="RTF47" s="308"/>
      <c r="RTG47" s="308"/>
      <c r="RTH47" s="308"/>
      <c r="RTI47" s="308"/>
      <c r="RTJ47" s="308"/>
      <c r="RTK47" s="308"/>
      <c r="RTL47" s="308"/>
      <c r="RTM47" s="308"/>
      <c r="RTN47" s="308"/>
      <c r="RTO47" s="308"/>
      <c r="RTP47" s="308"/>
      <c r="RTQ47" s="308"/>
      <c r="RTR47" s="308"/>
      <c r="RTS47" s="308"/>
      <c r="RTT47" s="308"/>
      <c r="RTU47" s="308"/>
      <c r="RTV47" s="308"/>
      <c r="RTW47" s="308"/>
      <c r="RTX47" s="308"/>
      <c r="RTY47" s="308"/>
      <c r="RTZ47" s="308"/>
      <c r="RUA47" s="308"/>
      <c r="RUB47" s="308"/>
      <c r="RUC47" s="308"/>
      <c r="RUD47" s="308"/>
      <c r="RUE47" s="308"/>
      <c r="RUF47" s="308"/>
      <c r="RUG47" s="308"/>
      <c r="RUH47" s="308"/>
      <c r="RUI47" s="308"/>
      <c r="RUJ47" s="308"/>
      <c r="RUK47" s="308"/>
      <c r="RUL47" s="308"/>
      <c r="RUM47" s="308"/>
      <c r="RUN47" s="308"/>
      <c r="RUO47" s="308"/>
      <c r="RUP47" s="308"/>
      <c r="RUQ47" s="308"/>
      <c r="RUR47" s="308"/>
      <c r="RUS47" s="308"/>
      <c r="RUT47" s="308"/>
      <c r="RUU47" s="308"/>
      <c r="RUV47" s="308"/>
      <c r="RUW47" s="308"/>
      <c r="RUX47" s="308"/>
      <c r="RUY47" s="308"/>
      <c r="RUZ47" s="308"/>
      <c r="RVA47" s="308"/>
      <c r="RVB47" s="308"/>
      <c r="RVC47" s="308"/>
      <c r="RVD47" s="308"/>
      <c r="RVE47" s="308"/>
      <c r="RVF47" s="308"/>
      <c r="RVG47" s="308"/>
      <c r="RVH47" s="308"/>
      <c r="RVI47" s="308"/>
      <c r="RVJ47" s="308"/>
      <c r="RVK47" s="308"/>
      <c r="RVL47" s="308"/>
      <c r="RVM47" s="308"/>
      <c r="RVN47" s="308"/>
      <c r="RVO47" s="308"/>
      <c r="RVP47" s="308"/>
      <c r="RVQ47" s="308"/>
      <c r="RVR47" s="308"/>
      <c r="RVS47" s="308"/>
      <c r="RVT47" s="308"/>
      <c r="RVU47" s="308"/>
      <c r="RVV47" s="308"/>
      <c r="RVW47" s="308"/>
      <c r="RVX47" s="308"/>
      <c r="RVY47" s="308"/>
      <c r="RVZ47" s="308"/>
      <c r="RWA47" s="308"/>
      <c r="RWB47" s="308"/>
      <c r="RWC47" s="308"/>
      <c r="RWD47" s="308"/>
      <c r="RWE47" s="308"/>
      <c r="RWF47" s="308"/>
      <c r="RWG47" s="308"/>
      <c r="RWH47" s="308"/>
      <c r="RWI47" s="308"/>
      <c r="RWJ47" s="308"/>
      <c r="RWK47" s="308"/>
      <c r="RWL47" s="308"/>
      <c r="RWM47" s="308"/>
      <c r="RWN47" s="308"/>
      <c r="RWO47" s="308"/>
      <c r="RWP47" s="308"/>
      <c r="RWQ47" s="308"/>
      <c r="RWR47" s="308"/>
      <c r="RWS47" s="308"/>
      <c r="RWT47" s="308"/>
      <c r="RWU47" s="308"/>
      <c r="RWV47" s="308"/>
      <c r="RWW47" s="308"/>
      <c r="RWX47" s="308"/>
      <c r="RWY47" s="308"/>
      <c r="RWZ47" s="308"/>
      <c r="RXA47" s="308"/>
      <c r="RXB47" s="308"/>
      <c r="RXC47" s="308"/>
      <c r="RXD47" s="308"/>
      <c r="RXE47" s="308"/>
      <c r="RXF47" s="308"/>
      <c r="RXG47" s="308"/>
      <c r="RXH47" s="308"/>
      <c r="RXI47" s="308"/>
      <c r="RXJ47" s="308"/>
      <c r="RXK47" s="308"/>
      <c r="RXL47" s="308"/>
      <c r="RXM47" s="308"/>
      <c r="RXN47" s="308"/>
      <c r="RXO47" s="308"/>
      <c r="RXP47" s="308"/>
      <c r="RXQ47" s="308"/>
      <c r="RXR47" s="308"/>
      <c r="RXS47" s="308"/>
      <c r="RXT47" s="308"/>
      <c r="RXU47" s="308"/>
      <c r="RXV47" s="308"/>
      <c r="RXW47" s="308"/>
      <c r="RXX47" s="308"/>
      <c r="RXY47" s="308"/>
      <c r="RXZ47" s="308"/>
      <c r="RYA47" s="308"/>
      <c r="RYB47" s="308"/>
      <c r="RYC47" s="308"/>
      <c r="RYD47" s="308"/>
      <c r="RYE47" s="308"/>
      <c r="RYF47" s="308"/>
      <c r="RYG47" s="308"/>
      <c r="RYH47" s="308"/>
      <c r="RYI47" s="308"/>
      <c r="RYJ47" s="308"/>
      <c r="RYK47" s="308"/>
      <c r="RYL47" s="308"/>
      <c r="RYM47" s="308"/>
      <c r="RYN47" s="308"/>
      <c r="RYO47" s="308"/>
      <c r="RYP47" s="308"/>
      <c r="RYQ47" s="308"/>
      <c r="RYR47" s="308"/>
      <c r="RYS47" s="308"/>
      <c r="RYT47" s="308"/>
      <c r="RYU47" s="308"/>
      <c r="RYV47" s="308"/>
      <c r="RYW47" s="308"/>
      <c r="RYX47" s="308"/>
      <c r="RYY47" s="308"/>
      <c r="RYZ47" s="308"/>
      <c r="RZA47" s="308"/>
      <c r="RZB47" s="308"/>
      <c r="RZC47" s="308"/>
      <c r="RZD47" s="308"/>
      <c r="RZE47" s="308"/>
      <c r="RZF47" s="308"/>
      <c r="RZG47" s="308"/>
      <c r="RZH47" s="308"/>
      <c r="RZI47" s="308"/>
      <c r="RZJ47" s="308"/>
      <c r="RZK47" s="308"/>
      <c r="RZL47" s="308"/>
      <c r="RZM47" s="308"/>
      <c r="RZN47" s="308"/>
      <c r="RZO47" s="308"/>
      <c r="RZP47" s="308"/>
      <c r="RZQ47" s="308"/>
      <c r="RZR47" s="308"/>
      <c r="RZS47" s="308"/>
      <c r="RZT47" s="308"/>
      <c r="RZU47" s="308"/>
      <c r="RZV47" s="308"/>
      <c r="RZW47" s="308"/>
      <c r="RZX47" s="308"/>
      <c r="RZY47" s="308"/>
      <c r="RZZ47" s="308"/>
      <c r="SAA47" s="308"/>
      <c r="SAB47" s="308"/>
      <c r="SAC47" s="308"/>
      <c r="SAD47" s="308"/>
      <c r="SAE47" s="308"/>
      <c r="SAF47" s="308"/>
      <c r="SAG47" s="308"/>
      <c r="SAH47" s="308"/>
      <c r="SAI47" s="308"/>
      <c r="SAJ47" s="308"/>
      <c r="SAK47" s="308"/>
      <c r="SAL47" s="308"/>
      <c r="SAM47" s="308"/>
      <c r="SAN47" s="308"/>
      <c r="SAO47" s="308"/>
      <c r="SAP47" s="308"/>
      <c r="SAQ47" s="308"/>
      <c r="SAR47" s="308"/>
      <c r="SAS47" s="308"/>
      <c r="SAT47" s="308"/>
      <c r="SAU47" s="308"/>
      <c r="SAV47" s="308"/>
      <c r="SAW47" s="308"/>
      <c r="SAX47" s="308"/>
      <c r="SAY47" s="308"/>
      <c r="SAZ47" s="308"/>
      <c r="SBA47" s="308"/>
      <c r="SBB47" s="308"/>
      <c r="SBC47" s="308"/>
      <c r="SBD47" s="308"/>
      <c r="SBE47" s="308"/>
      <c r="SBF47" s="308"/>
      <c r="SBG47" s="308"/>
      <c r="SBH47" s="308"/>
      <c r="SBI47" s="308"/>
      <c r="SBJ47" s="308"/>
      <c r="SBK47" s="308"/>
      <c r="SBL47" s="308"/>
      <c r="SBM47" s="308"/>
      <c r="SBN47" s="308"/>
      <c r="SBO47" s="308"/>
      <c r="SBP47" s="308"/>
      <c r="SBQ47" s="308"/>
      <c r="SBR47" s="308"/>
      <c r="SBS47" s="308"/>
      <c r="SBT47" s="308"/>
      <c r="SBU47" s="308"/>
      <c r="SBV47" s="308"/>
      <c r="SBW47" s="308"/>
      <c r="SBX47" s="308"/>
      <c r="SBY47" s="308"/>
      <c r="SBZ47" s="308"/>
      <c r="SCA47" s="308"/>
      <c r="SCB47" s="308"/>
      <c r="SCC47" s="308"/>
      <c r="SCD47" s="308"/>
      <c r="SCE47" s="308"/>
      <c r="SCF47" s="308"/>
      <c r="SCG47" s="308"/>
      <c r="SCH47" s="308"/>
      <c r="SCI47" s="308"/>
      <c r="SCJ47" s="308"/>
      <c r="SCK47" s="308"/>
      <c r="SCL47" s="308"/>
      <c r="SCM47" s="308"/>
      <c r="SCN47" s="308"/>
      <c r="SCO47" s="308"/>
      <c r="SCP47" s="308"/>
      <c r="SCQ47" s="308"/>
      <c r="SCR47" s="308"/>
      <c r="SCS47" s="308"/>
      <c r="SCT47" s="308"/>
      <c r="SCU47" s="308"/>
      <c r="SCV47" s="308"/>
      <c r="SCW47" s="308"/>
      <c r="SCX47" s="308"/>
      <c r="SCY47" s="308"/>
      <c r="SCZ47" s="308"/>
      <c r="SDA47" s="308"/>
      <c r="SDB47" s="308"/>
      <c r="SDC47" s="308"/>
      <c r="SDD47" s="308"/>
      <c r="SDE47" s="308"/>
      <c r="SDF47" s="308"/>
      <c r="SDG47" s="308"/>
      <c r="SDH47" s="308"/>
      <c r="SDI47" s="308"/>
      <c r="SDJ47" s="308"/>
      <c r="SDK47" s="308"/>
      <c r="SDL47" s="308"/>
      <c r="SDM47" s="308"/>
      <c r="SDN47" s="308"/>
      <c r="SDO47" s="308"/>
      <c r="SDP47" s="308"/>
      <c r="SDQ47" s="308"/>
      <c r="SDR47" s="308"/>
      <c r="SDS47" s="308"/>
      <c r="SDT47" s="308"/>
      <c r="SDU47" s="308"/>
      <c r="SDV47" s="308"/>
      <c r="SDW47" s="308"/>
      <c r="SDX47" s="308"/>
      <c r="SDY47" s="308"/>
      <c r="SDZ47" s="308"/>
      <c r="SEA47" s="308"/>
      <c r="SEB47" s="308"/>
      <c r="SEC47" s="308"/>
      <c r="SED47" s="308"/>
      <c r="SEE47" s="308"/>
      <c r="SEF47" s="308"/>
      <c r="SEG47" s="308"/>
      <c r="SEH47" s="308"/>
      <c r="SEI47" s="308"/>
      <c r="SEJ47" s="308"/>
      <c r="SEK47" s="308"/>
      <c r="SEL47" s="308"/>
      <c r="SEM47" s="308"/>
      <c r="SEN47" s="308"/>
      <c r="SEO47" s="308"/>
      <c r="SEP47" s="308"/>
      <c r="SEQ47" s="308"/>
      <c r="SER47" s="308"/>
      <c r="SES47" s="308"/>
      <c r="SET47" s="308"/>
      <c r="SEU47" s="308"/>
      <c r="SEV47" s="308"/>
      <c r="SEW47" s="308"/>
      <c r="SEX47" s="308"/>
      <c r="SEY47" s="308"/>
      <c r="SEZ47" s="308"/>
      <c r="SFA47" s="308"/>
      <c r="SFB47" s="308"/>
      <c r="SFC47" s="308"/>
      <c r="SFD47" s="308"/>
      <c r="SFE47" s="308"/>
      <c r="SFF47" s="308"/>
      <c r="SFG47" s="308"/>
      <c r="SFH47" s="308"/>
      <c r="SFI47" s="308"/>
      <c r="SFJ47" s="308"/>
      <c r="SFK47" s="308"/>
      <c r="SFL47" s="308"/>
      <c r="SFM47" s="308"/>
      <c r="SFN47" s="308"/>
      <c r="SFO47" s="308"/>
      <c r="SFP47" s="308"/>
      <c r="SFQ47" s="308"/>
      <c r="SFR47" s="308"/>
      <c r="SFS47" s="308"/>
      <c r="SFT47" s="308"/>
      <c r="SFU47" s="308"/>
      <c r="SFV47" s="308"/>
      <c r="SFW47" s="308"/>
      <c r="SFX47" s="308"/>
      <c r="SFY47" s="308"/>
      <c r="SFZ47" s="308"/>
      <c r="SGA47" s="308"/>
      <c r="SGB47" s="308"/>
      <c r="SGC47" s="308"/>
      <c r="SGD47" s="308"/>
      <c r="SGE47" s="308"/>
      <c r="SGF47" s="308"/>
      <c r="SGG47" s="308"/>
      <c r="SGH47" s="308"/>
      <c r="SGI47" s="308"/>
      <c r="SGJ47" s="308"/>
      <c r="SGK47" s="308"/>
      <c r="SGL47" s="308"/>
      <c r="SGM47" s="308"/>
      <c r="SGN47" s="308"/>
      <c r="SGO47" s="308"/>
      <c r="SGP47" s="308"/>
      <c r="SGQ47" s="308"/>
      <c r="SGR47" s="308"/>
      <c r="SGS47" s="308"/>
      <c r="SGT47" s="308"/>
      <c r="SGU47" s="308"/>
      <c r="SGV47" s="308"/>
      <c r="SGW47" s="308"/>
      <c r="SGX47" s="308"/>
      <c r="SGY47" s="308"/>
      <c r="SGZ47" s="308"/>
      <c r="SHA47" s="308"/>
      <c r="SHB47" s="308"/>
      <c r="SHC47" s="308"/>
      <c r="SHD47" s="308"/>
      <c r="SHE47" s="308"/>
      <c r="SHF47" s="308"/>
      <c r="SHG47" s="308"/>
      <c r="SHH47" s="308"/>
      <c r="SHI47" s="308"/>
      <c r="SHJ47" s="308"/>
      <c r="SHK47" s="308"/>
      <c r="SHL47" s="308"/>
      <c r="SHM47" s="308"/>
      <c r="SHN47" s="308"/>
      <c r="SHO47" s="308"/>
      <c r="SHP47" s="308"/>
      <c r="SHQ47" s="308"/>
      <c r="SHR47" s="308"/>
      <c r="SHS47" s="308"/>
      <c r="SHT47" s="308"/>
      <c r="SHU47" s="308"/>
      <c r="SHV47" s="308"/>
      <c r="SHW47" s="308"/>
      <c r="SHX47" s="308"/>
      <c r="SHY47" s="308"/>
      <c r="SHZ47" s="308"/>
      <c r="SIA47" s="308"/>
      <c r="SIB47" s="308"/>
      <c r="SIC47" s="308"/>
      <c r="SID47" s="308"/>
      <c r="SIE47" s="308"/>
      <c r="SIF47" s="308"/>
      <c r="SIG47" s="308"/>
      <c r="SIH47" s="308"/>
      <c r="SII47" s="308"/>
      <c r="SIJ47" s="308"/>
      <c r="SIK47" s="308"/>
      <c r="SIL47" s="308"/>
      <c r="SIM47" s="308"/>
      <c r="SIN47" s="308"/>
      <c r="SIO47" s="308"/>
      <c r="SIP47" s="308"/>
      <c r="SIQ47" s="308"/>
      <c r="SIR47" s="308"/>
      <c r="SIS47" s="308"/>
      <c r="SIT47" s="308"/>
      <c r="SIU47" s="308"/>
      <c r="SIV47" s="308"/>
      <c r="SIW47" s="308"/>
      <c r="SIX47" s="308"/>
      <c r="SIY47" s="308"/>
      <c r="SIZ47" s="308"/>
      <c r="SJA47" s="308"/>
      <c r="SJB47" s="308"/>
      <c r="SJC47" s="308"/>
      <c r="SJD47" s="308"/>
      <c r="SJE47" s="308"/>
      <c r="SJF47" s="308"/>
      <c r="SJG47" s="308"/>
      <c r="SJH47" s="308"/>
      <c r="SJI47" s="308"/>
      <c r="SJJ47" s="308"/>
      <c r="SJK47" s="308"/>
      <c r="SJL47" s="308"/>
      <c r="SJM47" s="308"/>
      <c r="SJN47" s="308"/>
      <c r="SJO47" s="308"/>
      <c r="SJP47" s="308"/>
      <c r="SJQ47" s="308"/>
      <c r="SJR47" s="308"/>
      <c r="SJS47" s="308"/>
      <c r="SJT47" s="308"/>
      <c r="SJU47" s="308"/>
      <c r="SJV47" s="308"/>
      <c r="SJW47" s="308"/>
      <c r="SJX47" s="308"/>
      <c r="SJY47" s="308"/>
      <c r="SJZ47" s="308"/>
      <c r="SKA47" s="308"/>
      <c r="SKB47" s="308"/>
      <c r="SKC47" s="308"/>
      <c r="SKD47" s="308"/>
      <c r="SKE47" s="308"/>
      <c r="SKF47" s="308"/>
      <c r="SKG47" s="308"/>
      <c r="SKH47" s="308"/>
      <c r="SKI47" s="308"/>
      <c r="SKJ47" s="308"/>
      <c r="SKK47" s="308"/>
      <c r="SKL47" s="308"/>
      <c r="SKM47" s="308"/>
      <c r="SKN47" s="308"/>
      <c r="SKO47" s="308"/>
      <c r="SKP47" s="308"/>
      <c r="SKQ47" s="308"/>
      <c r="SKR47" s="308"/>
      <c r="SKS47" s="308"/>
      <c r="SKT47" s="308"/>
      <c r="SKU47" s="308"/>
      <c r="SKV47" s="308"/>
      <c r="SKW47" s="308"/>
      <c r="SKX47" s="308"/>
      <c r="SKY47" s="308"/>
      <c r="SKZ47" s="308"/>
      <c r="SLA47" s="308"/>
      <c r="SLB47" s="308"/>
      <c r="SLC47" s="308"/>
      <c r="SLD47" s="308"/>
      <c r="SLE47" s="308"/>
      <c r="SLF47" s="308"/>
      <c r="SLG47" s="308"/>
      <c r="SLH47" s="308"/>
      <c r="SLI47" s="308"/>
      <c r="SLJ47" s="308"/>
      <c r="SLK47" s="308"/>
      <c r="SLL47" s="308"/>
      <c r="SLM47" s="308"/>
      <c r="SLN47" s="308"/>
      <c r="SLO47" s="308"/>
      <c r="SLP47" s="308"/>
      <c r="SLQ47" s="308"/>
      <c r="SLR47" s="308"/>
      <c r="SLS47" s="308"/>
      <c r="SLT47" s="308"/>
      <c r="SLU47" s="308"/>
      <c r="SLV47" s="308"/>
      <c r="SLW47" s="308"/>
      <c r="SLX47" s="308"/>
      <c r="SLY47" s="308"/>
      <c r="SLZ47" s="308"/>
      <c r="SMA47" s="308"/>
      <c r="SMB47" s="308"/>
      <c r="SMC47" s="308"/>
      <c r="SMD47" s="308"/>
      <c r="SME47" s="308"/>
      <c r="SMF47" s="308"/>
      <c r="SMG47" s="308"/>
      <c r="SMH47" s="308"/>
      <c r="SMI47" s="308"/>
      <c r="SMJ47" s="308"/>
      <c r="SMK47" s="308"/>
      <c r="SML47" s="308"/>
      <c r="SMM47" s="308"/>
      <c r="SMN47" s="308"/>
      <c r="SMO47" s="308"/>
      <c r="SMP47" s="308"/>
      <c r="SMQ47" s="308"/>
      <c r="SMR47" s="308"/>
      <c r="SMS47" s="308"/>
      <c r="SMT47" s="308"/>
      <c r="SMU47" s="308"/>
      <c r="SMV47" s="308"/>
      <c r="SMW47" s="308"/>
      <c r="SMX47" s="308"/>
      <c r="SMY47" s="308"/>
      <c r="SMZ47" s="308"/>
      <c r="SNA47" s="308"/>
      <c r="SNB47" s="308"/>
      <c r="SNC47" s="308"/>
      <c r="SND47" s="308"/>
      <c r="SNE47" s="308"/>
      <c r="SNF47" s="308"/>
      <c r="SNG47" s="308"/>
      <c r="SNH47" s="308"/>
      <c r="SNI47" s="308"/>
      <c r="SNJ47" s="308"/>
      <c r="SNK47" s="308"/>
      <c r="SNL47" s="308"/>
      <c r="SNM47" s="308"/>
      <c r="SNN47" s="308"/>
      <c r="SNO47" s="308"/>
      <c r="SNP47" s="308"/>
      <c r="SNQ47" s="308"/>
      <c r="SNR47" s="308"/>
      <c r="SNS47" s="308"/>
      <c r="SNT47" s="308"/>
      <c r="SNU47" s="308"/>
      <c r="SNV47" s="308"/>
      <c r="SNW47" s="308"/>
      <c r="SNX47" s="308"/>
      <c r="SNY47" s="308"/>
      <c r="SNZ47" s="308"/>
      <c r="SOA47" s="308"/>
      <c r="SOB47" s="308"/>
      <c r="SOC47" s="308"/>
      <c r="SOD47" s="308"/>
      <c r="SOE47" s="308"/>
      <c r="SOF47" s="308"/>
      <c r="SOG47" s="308"/>
      <c r="SOH47" s="308"/>
      <c r="SOI47" s="308"/>
      <c r="SOJ47" s="308"/>
      <c r="SOK47" s="308"/>
      <c r="SOL47" s="308"/>
      <c r="SOM47" s="308"/>
      <c r="SON47" s="308"/>
      <c r="SOO47" s="308"/>
      <c r="SOP47" s="308"/>
      <c r="SOQ47" s="308"/>
      <c r="SOR47" s="308"/>
      <c r="SOS47" s="308"/>
      <c r="SOT47" s="308"/>
      <c r="SOU47" s="308"/>
      <c r="SOV47" s="308"/>
      <c r="SOW47" s="308"/>
      <c r="SOX47" s="308"/>
      <c r="SOY47" s="308"/>
      <c r="SOZ47" s="308"/>
      <c r="SPA47" s="308"/>
      <c r="SPB47" s="308"/>
      <c r="SPC47" s="308"/>
      <c r="SPD47" s="308"/>
      <c r="SPE47" s="308"/>
      <c r="SPF47" s="308"/>
      <c r="SPG47" s="308"/>
      <c r="SPH47" s="308"/>
      <c r="SPI47" s="308"/>
      <c r="SPJ47" s="308"/>
      <c r="SPK47" s="308"/>
      <c r="SPL47" s="308"/>
      <c r="SPM47" s="308"/>
      <c r="SPN47" s="308"/>
      <c r="SPO47" s="308"/>
      <c r="SPP47" s="308"/>
      <c r="SPQ47" s="308"/>
      <c r="SPR47" s="308"/>
      <c r="SPS47" s="308"/>
      <c r="SPT47" s="308"/>
      <c r="SPU47" s="308"/>
      <c r="SPV47" s="308"/>
      <c r="SPW47" s="308"/>
      <c r="SPX47" s="308"/>
      <c r="SPY47" s="308"/>
      <c r="SPZ47" s="308"/>
      <c r="SQA47" s="308"/>
      <c r="SQB47" s="308"/>
      <c r="SQC47" s="308"/>
      <c r="SQD47" s="308"/>
      <c r="SQE47" s="308"/>
      <c r="SQF47" s="308"/>
      <c r="SQG47" s="308"/>
      <c r="SQH47" s="308"/>
      <c r="SQI47" s="308"/>
      <c r="SQJ47" s="308"/>
      <c r="SQK47" s="308"/>
      <c r="SQL47" s="308"/>
      <c r="SQM47" s="308"/>
      <c r="SQN47" s="308"/>
      <c r="SQO47" s="308"/>
      <c r="SQP47" s="308"/>
      <c r="SQQ47" s="308"/>
      <c r="SQR47" s="308"/>
      <c r="SQS47" s="308"/>
      <c r="SQT47" s="308"/>
      <c r="SQU47" s="308"/>
      <c r="SQV47" s="308"/>
      <c r="SQW47" s="308"/>
      <c r="SQX47" s="308"/>
      <c r="SQY47" s="308"/>
      <c r="SQZ47" s="308"/>
      <c r="SRA47" s="308"/>
      <c r="SRB47" s="308"/>
      <c r="SRC47" s="308"/>
      <c r="SRD47" s="308"/>
      <c r="SRE47" s="308"/>
      <c r="SRF47" s="308"/>
      <c r="SRG47" s="308"/>
      <c r="SRH47" s="308"/>
      <c r="SRI47" s="308"/>
      <c r="SRJ47" s="308"/>
      <c r="SRK47" s="308"/>
      <c r="SRL47" s="308"/>
      <c r="SRM47" s="308"/>
      <c r="SRN47" s="308"/>
      <c r="SRO47" s="308"/>
      <c r="SRP47" s="308"/>
      <c r="SRQ47" s="308"/>
      <c r="SRR47" s="308"/>
      <c r="SRS47" s="308"/>
      <c r="SRT47" s="308"/>
      <c r="SRU47" s="308"/>
      <c r="SRV47" s="308"/>
      <c r="SRW47" s="308"/>
      <c r="SRX47" s="308"/>
      <c r="SRY47" s="308"/>
      <c r="SRZ47" s="308"/>
      <c r="SSA47" s="308"/>
      <c r="SSB47" s="308"/>
      <c r="SSC47" s="308"/>
      <c r="SSD47" s="308"/>
      <c r="SSE47" s="308"/>
      <c r="SSF47" s="308"/>
      <c r="SSG47" s="308"/>
      <c r="SSH47" s="308"/>
      <c r="SSI47" s="308"/>
      <c r="SSJ47" s="308"/>
      <c r="SSK47" s="308"/>
      <c r="SSL47" s="308"/>
      <c r="SSM47" s="308"/>
      <c r="SSN47" s="308"/>
      <c r="SSO47" s="308"/>
      <c r="SSP47" s="308"/>
      <c r="SSQ47" s="308"/>
      <c r="SSR47" s="308"/>
      <c r="SSS47" s="308"/>
      <c r="SST47" s="308"/>
      <c r="SSU47" s="308"/>
      <c r="SSV47" s="308"/>
      <c r="SSW47" s="308"/>
      <c r="SSX47" s="308"/>
      <c r="SSY47" s="308"/>
      <c r="SSZ47" s="308"/>
      <c r="STA47" s="308"/>
      <c r="STB47" s="308"/>
      <c r="STC47" s="308"/>
      <c r="STD47" s="308"/>
      <c r="STE47" s="308"/>
      <c r="STF47" s="308"/>
      <c r="STG47" s="308"/>
      <c r="STH47" s="308"/>
      <c r="STI47" s="308"/>
      <c r="STJ47" s="308"/>
      <c r="STK47" s="308"/>
      <c r="STL47" s="308"/>
      <c r="STM47" s="308"/>
      <c r="STN47" s="308"/>
      <c r="STO47" s="308"/>
      <c r="STP47" s="308"/>
      <c r="STQ47" s="308"/>
      <c r="STR47" s="308"/>
      <c r="STS47" s="308"/>
      <c r="STT47" s="308"/>
      <c r="STU47" s="308"/>
      <c r="STV47" s="308"/>
      <c r="STW47" s="308"/>
      <c r="STX47" s="308"/>
      <c r="STY47" s="308"/>
      <c r="STZ47" s="308"/>
      <c r="SUA47" s="308"/>
      <c r="SUB47" s="308"/>
      <c r="SUC47" s="308"/>
      <c r="SUD47" s="308"/>
      <c r="SUE47" s="308"/>
      <c r="SUF47" s="308"/>
      <c r="SUG47" s="308"/>
      <c r="SUH47" s="308"/>
      <c r="SUI47" s="308"/>
      <c r="SUJ47" s="308"/>
      <c r="SUK47" s="308"/>
      <c r="SUL47" s="308"/>
      <c r="SUM47" s="308"/>
      <c r="SUN47" s="308"/>
      <c r="SUO47" s="308"/>
      <c r="SUP47" s="308"/>
      <c r="SUQ47" s="308"/>
      <c r="SUR47" s="308"/>
      <c r="SUS47" s="308"/>
      <c r="SUT47" s="308"/>
      <c r="SUU47" s="308"/>
      <c r="SUV47" s="308"/>
      <c r="SUW47" s="308"/>
      <c r="SUX47" s="308"/>
      <c r="SUY47" s="308"/>
      <c r="SUZ47" s="308"/>
      <c r="SVA47" s="308"/>
      <c r="SVB47" s="308"/>
      <c r="SVC47" s="308"/>
      <c r="SVD47" s="308"/>
      <c r="SVE47" s="308"/>
      <c r="SVF47" s="308"/>
      <c r="SVG47" s="308"/>
      <c r="SVH47" s="308"/>
      <c r="SVI47" s="308"/>
      <c r="SVJ47" s="308"/>
      <c r="SVK47" s="308"/>
      <c r="SVL47" s="308"/>
      <c r="SVM47" s="308"/>
      <c r="SVN47" s="308"/>
      <c r="SVO47" s="308"/>
      <c r="SVP47" s="308"/>
      <c r="SVQ47" s="308"/>
      <c r="SVR47" s="308"/>
      <c r="SVS47" s="308"/>
      <c r="SVT47" s="308"/>
      <c r="SVU47" s="308"/>
      <c r="SVV47" s="308"/>
      <c r="SVW47" s="308"/>
      <c r="SVX47" s="308"/>
      <c r="SVY47" s="308"/>
      <c r="SVZ47" s="308"/>
      <c r="SWA47" s="308"/>
      <c r="SWB47" s="308"/>
      <c r="SWC47" s="308"/>
      <c r="SWD47" s="308"/>
      <c r="SWE47" s="308"/>
      <c r="SWF47" s="308"/>
      <c r="SWG47" s="308"/>
      <c r="SWH47" s="308"/>
      <c r="SWI47" s="308"/>
      <c r="SWJ47" s="308"/>
      <c r="SWK47" s="308"/>
      <c r="SWL47" s="308"/>
      <c r="SWM47" s="308"/>
      <c r="SWN47" s="308"/>
      <c r="SWO47" s="308"/>
      <c r="SWP47" s="308"/>
      <c r="SWQ47" s="308"/>
      <c r="SWR47" s="308"/>
      <c r="SWS47" s="308"/>
      <c r="SWT47" s="308"/>
      <c r="SWU47" s="308"/>
      <c r="SWV47" s="308"/>
      <c r="SWW47" s="308"/>
      <c r="SWX47" s="308"/>
      <c r="SWY47" s="308"/>
      <c r="SWZ47" s="308"/>
      <c r="SXA47" s="308"/>
      <c r="SXB47" s="308"/>
      <c r="SXC47" s="308"/>
      <c r="SXD47" s="308"/>
      <c r="SXE47" s="308"/>
      <c r="SXF47" s="308"/>
      <c r="SXG47" s="308"/>
      <c r="SXH47" s="308"/>
      <c r="SXI47" s="308"/>
      <c r="SXJ47" s="308"/>
      <c r="SXK47" s="308"/>
      <c r="SXL47" s="308"/>
      <c r="SXM47" s="308"/>
      <c r="SXN47" s="308"/>
      <c r="SXO47" s="308"/>
      <c r="SXP47" s="308"/>
      <c r="SXQ47" s="308"/>
      <c r="SXR47" s="308"/>
      <c r="SXS47" s="308"/>
      <c r="SXT47" s="308"/>
      <c r="SXU47" s="308"/>
      <c r="SXV47" s="308"/>
      <c r="SXW47" s="308"/>
      <c r="SXX47" s="308"/>
      <c r="SXY47" s="308"/>
      <c r="SXZ47" s="308"/>
      <c r="SYA47" s="308"/>
      <c r="SYB47" s="308"/>
      <c r="SYC47" s="308"/>
      <c r="SYD47" s="308"/>
      <c r="SYE47" s="308"/>
      <c r="SYF47" s="308"/>
      <c r="SYG47" s="308"/>
      <c r="SYH47" s="308"/>
      <c r="SYI47" s="308"/>
      <c r="SYJ47" s="308"/>
      <c r="SYK47" s="308"/>
      <c r="SYL47" s="308"/>
      <c r="SYM47" s="308"/>
      <c r="SYN47" s="308"/>
      <c r="SYO47" s="308"/>
      <c r="SYP47" s="308"/>
      <c r="SYQ47" s="308"/>
      <c r="SYR47" s="308"/>
      <c r="SYS47" s="308"/>
      <c r="SYT47" s="308"/>
      <c r="SYU47" s="308"/>
      <c r="SYV47" s="308"/>
      <c r="SYW47" s="308"/>
      <c r="SYX47" s="308"/>
      <c r="SYY47" s="308"/>
      <c r="SYZ47" s="308"/>
      <c r="SZA47" s="308"/>
      <c r="SZB47" s="308"/>
      <c r="SZC47" s="308"/>
      <c r="SZD47" s="308"/>
      <c r="SZE47" s="308"/>
      <c r="SZF47" s="308"/>
      <c r="SZG47" s="308"/>
      <c r="SZH47" s="308"/>
      <c r="SZI47" s="308"/>
      <c r="SZJ47" s="308"/>
      <c r="SZK47" s="308"/>
      <c r="SZL47" s="308"/>
      <c r="SZM47" s="308"/>
      <c r="SZN47" s="308"/>
      <c r="SZO47" s="308"/>
      <c r="SZP47" s="308"/>
      <c r="SZQ47" s="308"/>
      <c r="SZR47" s="308"/>
      <c r="SZS47" s="308"/>
      <c r="SZT47" s="308"/>
      <c r="SZU47" s="308"/>
      <c r="SZV47" s="308"/>
      <c r="SZW47" s="308"/>
      <c r="SZX47" s="308"/>
      <c r="SZY47" s="308"/>
      <c r="SZZ47" s="308"/>
      <c r="TAA47" s="308"/>
      <c r="TAB47" s="308"/>
      <c r="TAC47" s="308"/>
      <c r="TAD47" s="308"/>
      <c r="TAE47" s="308"/>
      <c r="TAF47" s="308"/>
      <c r="TAG47" s="308"/>
      <c r="TAH47" s="308"/>
      <c r="TAI47" s="308"/>
      <c r="TAJ47" s="308"/>
      <c r="TAK47" s="308"/>
      <c r="TAL47" s="308"/>
      <c r="TAM47" s="308"/>
      <c r="TAN47" s="308"/>
      <c r="TAO47" s="308"/>
      <c r="TAP47" s="308"/>
      <c r="TAQ47" s="308"/>
      <c r="TAR47" s="308"/>
      <c r="TAS47" s="308"/>
      <c r="TAT47" s="308"/>
      <c r="TAU47" s="308"/>
      <c r="TAV47" s="308"/>
      <c r="TAW47" s="308"/>
      <c r="TAX47" s="308"/>
      <c r="TAY47" s="308"/>
      <c r="TAZ47" s="308"/>
      <c r="TBA47" s="308"/>
      <c r="TBB47" s="308"/>
      <c r="TBC47" s="308"/>
      <c r="TBD47" s="308"/>
      <c r="TBE47" s="308"/>
      <c r="TBF47" s="308"/>
      <c r="TBG47" s="308"/>
      <c r="TBH47" s="308"/>
      <c r="TBI47" s="308"/>
      <c r="TBJ47" s="308"/>
      <c r="TBK47" s="308"/>
      <c r="TBL47" s="308"/>
      <c r="TBM47" s="308"/>
      <c r="TBN47" s="308"/>
      <c r="TBO47" s="308"/>
      <c r="TBP47" s="308"/>
      <c r="TBQ47" s="308"/>
      <c r="TBR47" s="308"/>
      <c r="TBS47" s="308"/>
      <c r="TBT47" s="308"/>
      <c r="TBU47" s="308"/>
      <c r="TBV47" s="308"/>
      <c r="TBW47" s="308"/>
      <c r="TBX47" s="308"/>
      <c r="TBY47" s="308"/>
      <c r="TBZ47" s="308"/>
      <c r="TCA47" s="308"/>
      <c r="TCB47" s="308"/>
      <c r="TCC47" s="308"/>
      <c r="TCD47" s="308"/>
      <c r="TCE47" s="308"/>
      <c r="TCF47" s="308"/>
      <c r="TCG47" s="308"/>
      <c r="TCH47" s="308"/>
      <c r="TCI47" s="308"/>
      <c r="TCJ47" s="308"/>
      <c r="TCK47" s="308"/>
      <c r="TCL47" s="308"/>
      <c r="TCM47" s="308"/>
      <c r="TCN47" s="308"/>
      <c r="TCO47" s="308"/>
      <c r="TCP47" s="308"/>
      <c r="TCQ47" s="308"/>
      <c r="TCR47" s="308"/>
      <c r="TCS47" s="308"/>
      <c r="TCT47" s="308"/>
      <c r="TCU47" s="308"/>
      <c r="TCV47" s="308"/>
      <c r="TCW47" s="308"/>
      <c r="TCX47" s="308"/>
      <c r="TCY47" s="308"/>
      <c r="TCZ47" s="308"/>
      <c r="TDA47" s="308"/>
      <c r="TDB47" s="308"/>
      <c r="TDC47" s="308"/>
      <c r="TDD47" s="308"/>
      <c r="TDE47" s="308"/>
      <c r="TDF47" s="308"/>
      <c r="TDG47" s="308"/>
      <c r="TDH47" s="308"/>
      <c r="TDI47" s="308"/>
      <c r="TDJ47" s="308"/>
      <c r="TDK47" s="308"/>
      <c r="TDL47" s="308"/>
      <c r="TDM47" s="308"/>
      <c r="TDN47" s="308"/>
      <c r="TDO47" s="308"/>
      <c r="TDP47" s="308"/>
      <c r="TDQ47" s="308"/>
      <c r="TDR47" s="308"/>
      <c r="TDS47" s="308"/>
      <c r="TDT47" s="308"/>
      <c r="TDU47" s="308"/>
      <c r="TDV47" s="308"/>
      <c r="TDW47" s="308"/>
      <c r="TDX47" s="308"/>
      <c r="TDY47" s="308"/>
      <c r="TDZ47" s="308"/>
      <c r="TEA47" s="308"/>
      <c r="TEB47" s="308"/>
      <c r="TEC47" s="308"/>
      <c r="TED47" s="308"/>
      <c r="TEE47" s="308"/>
      <c r="TEF47" s="308"/>
      <c r="TEG47" s="308"/>
      <c r="TEH47" s="308"/>
      <c r="TEI47" s="308"/>
      <c r="TEJ47" s="308"/>
      <c r="TEK47" s="308"/>
      <c r="TEL47" s="308"/>
      <c r="TEM47" s="308"/>
      <c r="TEN47" s="308"/>
      <c r="TEO47" s="308"/>
      <c r="TEP47" s="308"/>
      <c r="TEQ47" s="308"/>
      <c r="TER47" s="308"/>
      <c r="TES47" s="308"/>
      <c r="TET47" s="308"/>
      <c r="TEU47" s="308"/>
      <c r="TEV47" s="308"/>
      <c r="TEW47" s="308"/>
      <c r="TEX47" s="308"/>
      <c r="TEY47" s="308"/>
      <c r="TEZ47" s="308"/>
      <c r="TFA47" s="308"/>
      <c r="TFB47" s="308"/>
      <c r="TFC47" s="308"/>
      <c r="TFD47" s="308"/>
      <c r="TFE47" s="308"/>
      <c r="TFF47" s="308"/>
      <c r="TFG47" s="308"/>
      <c r="TFH47" s="308"/>
      <c r="TFI47" s="308"/>
      <c r="TFJ47" s="308"/>
      <c r="TFK47" s="308"/>
      <c r="TFL47" s="308"/>
      <c r="TFM47" s="308"/>
      <c r="TFN47" s="308"/>
      <c r="TFO47" s="308"/>
      <c r="TFP47" s="308"/>
      <c r="TFQ47" s="308"/>
      <c r="TFR47" s="308"/>
      <c r="TFS47" s="308"/>
      <c r="TFT47" s="308"/>
      <c r="TFU47" s="308"/>
      <c r="TFV47" s="308"/>
      <c r="TFW47" s="308"/>
      <c r="TFX47" s="308"/>
      <c r="TFY47" s="308"/>
      <c r="TFZ47" s="308"/>
      <c r="TGA47" s="308"/>
      <c r="TGB47" s="308"/>
      <c r="TGC47" s="308"/>
      <c r="TGD47" s="308"/>
      <c r="TGE47" s="308"/>
      <c r="TGF47" s="308"/>
      <c r="TGG47" s="308"/>
      <c r="TGH47" s="308"/>
      <c r="TGI47" s="308"/>
      <c r="TGJ47" s="308"/>
      <c r="TGK47" s="308"/>
      <c r="TGL47" s="308"/>
      <c r="TGM47" s="308"/>
      <c r="TGN47" s="308"/>
      <c r="TGO47" s="308"/>
      <c r="TGP47" s="308"/>
      <c r="TGQ47" s="308"/>
      <c r="TGR47" s="308"/>
      <c r="TGS47" s="308"/>
      <c r="TGT47" s="308"/>
      <c r="TGU47" s="308"/>
      <c r="TGV47" s="308"/>
      <c r="TGW47" s="308"/>
      <c r="TGX47" s="308"/>
      <c r="TGY47" s="308"/>
      <c r="TGZ47" s="308"/>
      <c r="THA47" s="308"/>
      <c r="THB47" s="308"/>
      <c r="THC47" s="308"/>
      <c r="THD47" s="308"/>
      <c r="THE47" s="308"/>
      <c r="THF47" s="308"/>
      <c r="THG47" s="308"/>
      <c r="THH47" s="308"/>
      <c r="THI47" s="308"/>
      <c r="THJ47" s="308"/>
      <c r="THK47" s="308"/>
      <c r="THL47" s="308"/>
      <c r="THM47" s="308"/>
      <c r="THN47" s="308"/>
      <c r="THO47" s="308"/>
      <c r="THP47" s="308"/>
      <c r="THQ47" s="308"/>
      <c r="THR47" s="308"/>
      <c r="THS47" s="308"/>
      <c r="THT47" s="308"/>
      <c r="THU47" s="308"/>
      <c r="THV47" s="308"/>
      <c r="THW47" s="308"/>
      <c r="THX47" s="308"/>
      <c r="THY47" s="308"/>
      <c r="THZ47" s="308"/>
      <c r="TIA47" s="308"/>
      <c r="TIB47" s="308"/>
      <c r="TIC47" s="308"/>
      <c r="TID47" s="308"/>
      <c r="TIE47" s="308"/>
      <c r="TIF47" s="308"/>
      <c r="TIG47" s="308"/>
      <c r="TIH47" s="308"/>
      <c r="TII47" s="308"/>
      <c r="TIJ47" s="308"/>
      <c r="TIK47" s="308"/>
      <c r="TIL47" s="308"/>
      <c r="TIM47" s="308"/>
      <c r="TIN47" s="308"/>
      <c r="TIO47" s="308"/>
      <c r="TIP47" s="308"/>
      <c r="TIQ47" s="308"/>
      <c r="TIR47" s="308"/>
      <c r="TIS47" s="308"/>
      <c r="TIT47" s="308"/>
      <c r="TIU47" s="308"/>
      <c r="TIV47" s="308"/>
      <c r="TIW47" s="308"/>
      <c r="TIX47" s="308"/>
      <c r="TIY47" s="308"/>
      <c r="TIZ47" s="308"/>
      <c r="TJA47" s="308"/>
      <c r="TJB47" s="308"/>
      <c r="TJC47" s="308"/>
      <c r="TJD47" s="308"/>
      <c r="TJE47" s="308"/>
      <c r="TJF47" s="308"/>
      <c r="TJG47" s="308"/>
      <c r="TJH47" s="308"/>
      <c r="TJI47" s="308"/>
      <c r="TJJ47" s="308"/>
      <c r="TJK47" s="308"/>
      <c r="TJL47" s="308"/>
      <c r="TJM47" s="308"/>
      <c r="TJN47" s="308"/>
      <c r="TJO47" s="308"/>
      <c r="TJP47" s="308"/>
      <c r="TJQ47" s="308"/>
      <c r="TJR47" s="308"/>
      <c r="TJS47" s="308"/>
      <c r="TJT47" s="308"/>
      <c r="TJU47" s="308"/>
      <c r="TJV47" s="308"/>
      <c r="TJW47" s="308"/>
      <c r="TJX47" s="308"/>
      <c r="TJY47" s="308"/>
      <c r="TJZ47" s="308"/>
      <c r="TKA47" s="308"/>
      <c r="TKB47" s="308"/>
      <c r="TKC47" s="308"/>
      <c r="TKD47" s="308"/>
      <c r="TKE47" s="308"/>
      <c r="TKF47" s="308"/>
      <c r="TKG47" s="308"/>
      <c r="TKH47" s="308"/>
      <c r="TKI47" s="308"/>
      <c r="TKJ47" s="308"/>
      <c r="TKK47" s="308"/>
      <c r="TKL47" s="308"/>
      <c r="TKM47" s="308"/>
      <c r="TKN47" s="308"/>
      <c r="TKO47" s="308"/>
      <c r="TKP47" s="308"/>
      <c r="TKQ47" s="308"/>
      <c r="TKR47" s="308"/>
      <c r="TKS47" s="308"/>
      <c r="TKT47" s="308"/>
      <c r="TKU47" s="308"/>
      <c r="TKV47" s="308"/>
      <c r="TKW47" s="308"/>
      <c r="TKX47" s="308"/>
      <c r="TKY47" s="308"/>
      <c r="TKZ47" s="308"/>
      <c r="TLA47" s="308"/>
      <c r="TLB47" s="308"/>
      <c r="TLC47" s="308"/>
      <c r="TLD47" s="308"/>
      <c r="TLE47" s="308"/>
      <c r="TLF47" s="308"/>
      <c r="TLG47" s="308"/>
      <c r="TLH47" s="308"/>
      <c r="TLI47" s="308"/>
      <c r="TLJ47" s="308"/>
      <c r="TLK47" s="308"/>
      <c r="TLL47" s="308"/>
      <c r="TLM47" s="308"/>
      <c r="TLN47" s="308"/>
      <c r="TLO47" s="308"/>
      <c r="TLP47" s="308"/>
      <c r="TLQ47" s="308"/>
      <c r="TLR47" s="308"/>
      <c r="TLS47" s="308"/>
      <c r="TLT47" s="308"/>
      <c r="TLU47" s="308"/>
      <c r="TLV47" s="308"/>
      <c r="TLW47" s="308"/>
      <c r="TLX47" s="308"/>
      <c r="TLY47" s="308"/>
      <c r="TLZ47" s="308"/>
      <c r="TMA47" s="308"/>
      <c r="TMB47" s="308"/>
      <c r="TMC47" s="308"/>
      <c r="TMD47" s="308"/>
      <c r="TME47" s="308"/>
      <c r="TMF47" s="308"/>
      <c r="TMG47" s="308"/>
      <c r="TMH47" s="308"/>
      <c r="TMI47" s="308"/>
      <c r="TMJ47" s="308"/>
      <c r="TMK47" s="308"/>
      <c r="TML47" s="308"/>
      <c r="TMM47" s="308"/>
      <c r="TMN47" s="308"/>
      <c r="TMO47" s="308"/>
      <c r="TMP47" s="308"/>
      <c r="TMQ47" s="308"/>
      <c r="TMR47" s="308"/>
      <c r="TMS47" s="308"/>
      <c r="TMT47" s="308"/>
      <c r="TMU47" s="308"/>
      <c r="TMV47" s="308"/>
      <c r="TMW47" s="308"/>
      <c r="TMX47" s="308"/>
      <c r="TMY47" s="308"/>
      <c r="TMZ47" s="308"/>
      <c r="TNA47" s="308"/>
      <c r="TNB47" s="308"/>
      <c r="TNC47" s="308"/>
      <c r="TND47" s="308"/>
      <c r="TNE47" s="308"/>
      <c r="TNF47" s="308"/>
      <c r="TNG47" s="308"/>
      <c r="TNH47" s="308"/>
      <c r="TNI47" s="308"/>
      <c r="TNJ47" s="308"/>
      <c r="TNK47" s="308"/>
      <c r="TNL47" s="308"/>
      <c r="TNM47" s="308"/>
      <c r="TNN47" s="308"/>
      <c r="TNO47" s="308"/>
      <c r="TNP47" s="308"/>
      <c r="TNQ47" s="308"/>
      <c r="TNR47" s="308"/>
      <c r="TNS47" s="308"/>
      <c r="TNT47" s="308"/>
      <c r="TNU47" s="308"/>
      <c r="TNV47" s="308"/>
      <c r="TNW47" s="308"/>
      <c r="TNX47" s="308"/>
      <c r="TNY47" s="308"/>
      <c r="TNZ47" s="308"/>
      <c r="TOA47" s="308"/>
      <c r="TOB47" s="308"/>
      <c r="TOC47" s="308"/>
      <c r="TOD47" s="308"/>
      <c r="TOE47" s="308"/>
      <c r="TOF47" s="308"/>
      <c r="TOG47" s="308"/>
      <c r="TOH47" s="308"/>
      <c r="TOI47" s="308"/>
      <c r="TOJ47" s="308"/>
      <c r="TOK47" s="308"/>
      <c r="TOL47" s="308"/>
      <c r="TOM47" s="308"/>
      <c r="TON47" s="308"/>
      <c r="TOO47" s="308"/>
      <c r="TOP47" s="308"/>
      <c r="TOQ47" s="308"/>
      <c r="TOR47" s="308"/>
      <c r="TOS47" s="308"/>
      <c r="TOT47" s="308"/>
      <c r="TOU47" s="308"/>
      <c r="TOV47" s="308"/>
      <c r="TOW47" s="308"/>
      <c r="TOX47" s="308"/>
      <c r="TOY47" s="308"/>
      <c r="TOZ47" s="308"/>
      <c r="TPA47" s="308"/>
      <c r="TPB47" s="308"/>
      <c r="TPC47" s="308"/>
      <c r="TPD47" s="308"/>
      <c r="TPE47" s="308"/>
      <c r="TPF47" s="308"/>
      <c r="TPG47" s="308"/>
      <c r="TPH47" s="308"/>
      <c r="TPI47" s="308"/>
      <c r="TPJ47" s="308"/>
      <c r="TPK47" s="308"/>
      <c r="TPL47" s="308"/>
      <c r="TPM47" s="308"/>
      <c r="TPN47" s="308"/>
      <c r="TPO47" s="308"/>
      <c r="TPP47" s="308"/>
      <c r="TPQ47" s="308"/>
      <c r="TPR47" s="308"/>
      <c r="TPS47" s="308"/>
      <c r="TPT47" s="308"/>
      <c r="TPU47" s="308"/>
      <c r="TPV47" s="308"/>
      <c r="TPW47" s="308"/>
      <c r="TPX47" s="308"/>
      <c r="TPY47" s="308"/>
      <c r="TPZ47" s="308"/>
      <c r="TQA47" s="308"/>
      <c r="TQB47" s="308"/>
      <c r="TQC47" s="308"/>
      <c r="TQD47" s="308"/>
      <c r="TQE47" s="308"/>
      <c r="TQF47" s="308"/>
      <c r="TQG47" s="308"/>
      <c r="TQH47" s="308"/>
      <c r="TQI47" s="308"/>
      <c r="TQJ47" s="308"/>
      <c r="TQK47" s="308"/>
      <c r="TQL47" s="308"/>
      <c r="TQM47" s="308"/>
      <c r="TQN47" s="308"/>
      <c r="TQO47" s="308"/>
      <c r="TQP47" s="308"/>
      <c r="TQQ47" s="308"/>
      <c r="TQR47" s="308"/>
      <c r="TQS47" s="308"/>
      <c r="TQT47" s="308"/>
      <c r="TQU47" s="308"/>
      <c r="TQV47" s="308"/>
      <c r="TQW47" s="308"/>
      <c r="TQX47" s="308"/>
      <c r="TQY47" s="308"/>
      <c r="TQZ47" s="308"/>
      <c r="TRA47" s="308"/>
      <c r="TRB47" s="308"/>
      <c r="TRC47" s="308"/>
      <c r="TRD47" s="308"/>
      <c r="TRE47" s="308"/>
      <c r="TRF47" s="308"/>
      <c r="TRG47" s="308"/>
      <c r="TRH47" s="308"/>
      <c r="TRI47" s="308"/>
      <c r="TRJ47" s="308"/>
      <c r="TRK47" s="308"/>
      <c r="TRL47" s="308"/>
      <c r="TRM47" s="308"/>
      <c r="TRN47" s="308"/>
      <c r="TRO47" s="308"/>
      <c r="TRP47" s="308"/>
      <c r="TRQ47" s="308"/>
      <c r="TRR47" s="308"/>
      <c r="TRS47" s="308"/>
      <c r="TRT47" s="308"/>
      <c r="TRU47" s="308"/>
      <c r="TRV47" s="308"/>
      <c r="TRW47" s="308"/>
      <c r="TRX47" s="308"/>
      <c r="TRY47" s="308"/>
      <c r="TRZ47" s="308"/>
      <c r="TSA47" s="308"/>
      <c r="TSB47" s="308"/>
      <c r="TSC47" s="308"/>
      <c r="TSD47" s="308"/>
      <c r="TSE47" s="308"/>
      <c r="TSF47" s="308"/>
      <c r="TSG47" s="308"/>
      <c r="TSH47" s="308"/>
      <c r="TSI47" s="308"/>
      <c r="TSJ47" s="308"/>
      <c r="TSK47" s="308"/>
      <c r="TSL47" s="308"/>
      <c r="TSM47" s="308"/>
      <c r="TSN47" s="308"/>
      <c r="TSO47" s="308"/>
      <c r="TSP47" s="308"/>
      <c r="TSQ47" s="308"/>
      <c r="TSR47" s="308"/>
      <c r="TSS47" s="308"/>
      <c r="TST47" s="308"/>
      <c r="TSU47" s="308"/>
      <c r="TSV47" s="308"/>
      <c r="TSW47" s="308"/>
      <c r="TSX47" s="308"/>
      <c r="TSY47" s="308"/>
      <c r="TSZ47" s="308"/>
      <c r="TTA47" s="308"/>
      <c r="TTB47" s="308"/>
      <c r="TTC47" s="308"/>
      <c r="TTD47" s="308"/>
      <c r="TTE47" s="308"/>
      <c r="TTF47" s="308"/>
      <c r="TTG47" s="308"/>
      <c r="TTH47" s="308"/>
      <c r="TTI47" s="308"/>
      <c r="TTJ47" s="308"/>
      <c r="TTK47" s="308"/>
      <c r="TTL47" s="308"/>
      <c r="TTM47" s="308"/>
      <c r="TTN47" s="308"/>
      <c r="TTO47" s="308"/>
      <c r="TTP47" s="308"/>
      <c r="TTQ47" s="308"/>
      <c r="TTR47" s="308"/>
      <c r="TTS47" s="308"/>
      <c r="TTT47" s="308"/>
      <c r="TTU47" s="308"/>
      <c r="TTV47" s="308"/>
      <c r="TTW47" s="308"/>
      <c r="TTX47" s="308"/>
      <c r="TTY47" s="308"/>
      <c r="TTZ47" s="308"/>
      <c r="TUA47" s="308"/>
      <c r="TUB47" s="308"/>
      <c r="TUC47" s="308"/>
      <c r="TUD47" s="308"/>
      <c r="TUE47" s="308"/>
      <c r="TUF47" s="308"/>
      <c r="TUG47" s="308"/>
      <c r="TUH47" s="308"/>
      <c r="TUI47" s="308"/>
      <c r="TUJ47" s="308"/>
      <c r="TUK47" s="308"/>
      <c r="TUL47" s="308"/>
      <c r="TUM47" s="308"/>
      <c r="TUN47" s="308"/>
      <c r="TUO47" s="308"/>
      <c r="TUP47" s="308"/>
      <c r="TUQ47" s="308"/>
      <c r="TUR47" s="308"/>
      <c r="TUS47" s="308"/>
      <c r="TUT47" s="308"/>
      <c r="TUU47" s="308"/>
      <c r="TUV47" s="308"/>
      <c r="TUW47" s="308"/>
      <c r="TUX47" s="308"/>
      <c r="TUY47" s="308"/>
      <c r="TUZ47" s="308"/>
      <c r="TVA47" s="308"/>
      <c r="TVB47" s="308"/>
      <c r="TVC47" s="308"/>
      <c r="TVD47" s="308"/>
      <c r="TVE47" s="308"/>
      <c r="TVF47" s="308"/>
      <c r="TVG47" s="308"/>
      <c r="TVH47" s="308"/>
      <c r="TVI47" s="308"/>
      <c r="TVJ47" s="308"/>
      <c r="TVK47" s="308"/>
      <c r="TVL47" s="308"/>
      <c r="TVM47" s="308"/>
      <c r="TVN47" s="308"/>
      <c r="TVO47" s="308"/>
      <c r="TVP47" s="308"/>
      <c r="TVQ47" s="308"/>
      <c r="TVR47" s="308"/>
      <c r="TVS47" s="308"/>
      <c r="TVT47" s="308"/>
      <c r="TVU47" s="308"/>
      <c r="TVV47" s="308"/>
      <c r="TVW47" s="308"/>
      <c r="TVX47" s="308"/>
      <c r="TVY47" s="308"/>
      <c r="TVZ47" s="308"/>
      <c r="TWA47" s="308"/>
      <c r="TWB47" s="308"/>
      <c r="TWC47" s="308"/>
      <c r="TWD47" s="308"/>
      <c r="TWE47" s="308"/>
      <c r="TWF47" s="308"/>
      <c r="TWG47" s="308"/>
      <c r="TWH47" s="308"/>
      <c r="TWI47" s="308"/>
      <c r="TWJ47" s="308"/>
      <c r="TWK47" s="308"/>
      <c r="TWL47" s="308"/>
      <c r="TWM47" s="308"/>
      <c r="TWN47" s="308"/>
      <c r="TWO47" s="308"/>
      <c r="TWP47" s="308"/>
      <c r="TWQ47" s="308"/>
      <c r="TWR47" s="308"/>
      <c r="TWS47" s="308"/>
      <c r="TWT47" s="308"/>
      <c r="TWU47" s="308"/>
      <c r="TWV47" s="308"/>
      <c r="TWW47" s="308"/>
      <c r="TWX47" s="308"/>
      <c r="TWY47" s="308"/>
      <c r="TWZ47" s="308"/>
      <c r="TXA47" s="308"/>
      <c r="TXB47" s="308"/>
      <c r="TXC47" s="308"/>
      <c r="TXD47" s="308"/>
      <c r="TXE47" s="308"/>
      <c r="TXF47" s="308"/>
      <c r="TXG47" s="308"/>
      <c r="TXH47" s="308"/>
      <c r="TXI47" s="308"/>
      <c r="TXJ47" s="308"/>
      <c r="TXK47" s="308"/>
      <c r="TXL47" s="308"/>
      <c r="TXM47" s="308"/>
      <c r="TXN47" s="308"/>
      <c r="TXO47" s="308"/>
      <c r="TXP47" s="308"/>
      <c r="TXQ47" s="308"/>
      <c r="TXR47" s="308"/>
      <c r="TXS47" s="308"/>
      <c r="TXT47" s="308"/>
      <c r="TXU47" s="308"/>
      <c r="TXV47" s="308"/>
      <c r="TXW47" s="308"/>
      <c r="TXX47" s="308"/>
      <c r="TXY47" s="308"/>
      <c r="TXZ47" s="308"/>
      <c r="TYA47" s="308"/>
      <c r="TYB47" s="308"/>
      <c r="TYC47" s="308"/>
      <c r="TYD47" s="308"/>
      <c r="TYE47" s="308"/>
      <c r="TYF47" s="308"/>
      <c r="TYG47" s="308"/>
      <c r="TYH47" s="308"/>
      <c r="TYI47" s="308"/>
      <c r="TYJ47" s="308"/>
      <c r="TYK47" s="308"/>
      <c r="TYL47" s="308"/>
      <c r="TYM47" s="308"/>
      <c r="TYN47" s="308"/>
      <c r="TYO47" s="308"/>
      <c r="TYP47" s="308"/>
      <c r="TYQ47" s="308"/>
      <c r="TYR47" s="308"/>
      <c r="TYS47" s="308"/>
      <c r="TYT47" s="308"/>
      <c r="TYU47" s="308"/>
      <c r="TYV47" s="308"/>
      <c r="TYW47" s="308"/>
      <c r="TYX47" s="308"/>
      <c r="TYY47" s="308"/>
      <c r="TYZ47" s="308"/>
      <c r="TZA47" s="308"/>
      <c r="TZB47" s="308"/>
      <c r="TZC47" s="308"/>
      <c r="TZD47" s="308"/>
      <c r="TZE47" s="308"/>
      <c r="TZF47" s="308"/>
      <c r="TZG47" s="308"/>
      <c r="TZH47" s="308"/>
      <c r="TZI47" s="308"/>
      <c r="TZJ47" s="308"/>
      <c r="TZK47" s="308"/>
      <c r="TZL47" s="308"/>
      <c r="TZM47" s="308"/>
      <c r="TZN47" s="308"/>
      <c r="TZO47" s="308"/>
      <c r="TZP47" s="308"/>
      <c r="TZQ47" s="308"/>
      <c r="TZR47" s="308"/>
      <c r="TZS47" s="308"/>
      <c r="TZT47" s="308"/>
      <c r="TZU47" s="308"/>
      <c r="TZV47" s="308"/>
      <c r="TZW47" s="308"/>
      <c r="TZX47" s="308"/>
      <c r="TZY47" s="308"/>
      <c r="TZZ47" s="308"/>
      <c r="UAA47" s="308"/>
      <c r="UAB47" s="308"/>
      <c r="UAC47" s="308"/>
      <c r="UAD47" s="308"/>
      <c r="UAE47" s="308"/>
      <c r="UAF47" s="308"/>
      <c r="UAG47" s="308"/>
      <c r="UAH47" s="308"/>
      <c r="UAI47" s="308"/>
      <c r="UAJ47" s="308"/>
      <c r="UAK47" s="308"/>
      <c r="UAL47" s="308"/>
      <c r="UAM47" s="308"/>
      <c r="UAN47" s="308"/>
      <c r="UAO47" s="308"/>
      <c r="UAP47" s="308"/>
      <c r="UAQ47" s="308"/>
      <c r="UAR47" s="308"/>
      <c r="UAS47" s="308"/>
      <c r="UAT47" s="308"/>
      <c r="UAU47" s="308"/>
      <c r="UAV47" s="308"/>
      <c r="UAW47" s="308"/>
      <c r="UAX47" s="308"/>
      <c r="UAY47" s="308"/>
      <c r="UAZ47" s="308"/>
      <c r="UBA47" s="308"/>
      <c r="UBB47" s="308"/>
      <c r="UBC47" s="308"/>
      <c r="UBD47" s="308"/>
      <c r="UBE47" s="308"/>
      <c r="UBF47" s="308"/>
      <c r="UBG47" s="308"/>
      <c r="UBH47" s="308"/>
      <c r="UBI47" s="308"/>
      <c r="UBJ47" s="308"/>
      <c r="UBK47" s="308"/>
      <c r="UBL47" s="308"/>
      <c r="UBM47" s="308"/>
      <c r="UBN47" s="308"/>
      <c r="UBO47" s="308"/>
      <c r="UBP47" s="308"/>
      <c r="UBQ47" s="308"/>
      <c r="UBR47" s="308"/>
      <c r="UBS47" s="308"/>
      <c r="UBT47" s="308"/>
      <c r="UBU47" s="308"/>
      <c r="UBV47" s="308"/>
      <c r="UBW47" s="308"/>
      <c r="UBX47" s="308"/>
      <c r="UBY47" s="308"/>
      <c r="UBZ47" s="308"/>
      <c r="UCA47" s="308"/>
      <c r="UCB47" s="308"/>
      <c r="UCC47" s="308"/>
      <c r="UCD47" s="308"/>
      <c r="UCE47" s="308"/>
      <c r="UCF47" s="308"/>
      <c r="UCG47" s="308"/>
      <c r="UCH47" s="308"/>
      <c r="UCI47" s="308"/>
      <c r="UCJ47" s="308"/>
      <c r="UCK47" s="308"/>
      <c r="UCL47" s="308"/>
      <c r="UCM47" s="308"/>
      <c r="UCN47" s="308"/>
      <c r="UCO47" s="308"/>
      <c r="UCP47" s="308"/>
      <c r="UCQ47" s="308"/>
      <c r="UCR47" s="308"/>
      <c r="UCS47" s="308"/>
      <c r="UCT47" s="308"/>
      <c r="UCU47" s="308"/>
      <c r="UCV47" s="308"/>
      <c r="UCW47" s="308"/>
      <c r="UCX47" s="308"/>
      <c r="UCY47" s="308"/>
      <c r="UCZ47" s="308"/>
      <c r="UDA47" s="308"/>
      <c r="UDB47" s="308"/>
      <c r="UDC47" s="308"/>
      <c r="UDD47" s="308"/>
      <c r="UDE47" s="308"/>
      <c r="UDF47" s="308"/>
      <c r="UDG47" s="308"/>
      <c r="UDH47" s="308"/>
      <c r="UDI47" s="308"/>
      <c r="UDJ47" s="308"/>
      <c r="UDK47" s="308"/>
      <c r="UDL47" s="308"/>
      <c r="UDM47" s="308"/>
      <c r="UDN47" s="308"/>
      <c r="UDO47" s="308"/>
      <c r="UDP47" s="308"/>
      <c r="UDQ47" s="308"/>
      <c r="UDR47" s="308"/>
      <c r="UDS47" s="308"/>
      <c r="UDT47" s="308"/>
      <c r="UDU47" s="308"/>
      <c r="UDV47" s="308"/>
      <c r="UDW47" s="308"/>
      <c r="UDX47" s="308"/>
      <c r="UDY47" s="308"/>
      <c r="UDZ47" s="308"/>
      <c r="UEA47" s="308"/>
      <c r="UEB47" s="308"/>
      <c r="UEC47" s="308"/>
      <c r="UED47" s="308"/>
      <c r="UEE47" s="308"/>
      <c r="UEF47" s="308"/>
      <c r="UEG47" s="308"/>
      <c r="UEH47" s="308"/>
      <c r="UEI47" s="308"/>
      <c r="UEJ47" s="308"/>
      <c r="UEK47" s="308"/>
      <c r="UEL47" s="308"/>
      <c r="UEM47" s="308"/>
      <c r="UEN47" s="308"/>
      <c r="UEO47" s="308"/>
      <c r="UEP47" s="308"/>
      <c r="UEQ47" s="308"/>
      <c r="UER47" s="308"/>
      <c r="UES47" s="308"/>
      <c r="UET47" s="308"/>
      <c r="UEU47" s="308"/>
      <c r="UEV47" s="308"/>
      <c r="UEW47" s="308"/>
      <c r="UEX47" s="308"/>
      <c r="UEY47" s="308"/>
      <c r="UEZ47" s="308"/>
      <c r="UFA47" s="308"/>
      <c r="UFB47" s="308"/>
      <c r="UFC47" s="308"/>
      <c r="UFD47" s="308"/>
      <c r="UFE47" s="308"/>
      <c r="UFF47" s="308"/>
      <c r="UFG47" s="308"/>
      <c r="UFH47" s="308"/>
      <c r="UFI47" s="308"/>
      <c r="UFJ47" s="308"/>
      <c r="UFK47" s="308"/>
      <c r="UFL47" s="308"/>
      <c r="UFM47" s="308"/>
      <c r="UFN47" s="308"/>
      <c r="UFO47" s="308"/>
      <c r="UFP47" s="308"/>
      <c r="UFQ47" s="308"/>
      <c r="UFR47" s="308"/>
      <c r="UFS47" s="308"/>
      <c r="UFT47" s="308"/>
      <c r="UFU47" s="308"/>
      <c r="UFV47" s="308"/>
      <c r="UFW47" s="308"/>
      <c r="UFX47" s="308"/>
      <c r="UFY47" s="308"/>
      <c r="UFZ47" s="308"/>
      <c r="UGA47" s="308"/>
      <c r="UGB47" s="308"/>
      <c r="UGC47" s="308"/>
      <c r="UGD47" s="308"/>
      <c r="UGE47" s="308"/>
      <c r="UGF47" s="308"/>
      <c r="UGG47" s="308"/>
      <c r="UGH47" s="308"/>
      <c r="UGI47" s="308"/>
      <c r="UGJ47" s="308"/>
      <c r="UGK47" s="308"/>
      <c r="UGL47" s="308"/>
      <c r="UGM47" s="308"/>
      <c r="UGN47" s="308"/>
      <c r="UGO47" s="308"/>
      <c r="UGP47" s="308"/>
      <c r="UGQ47" s="308"/>
      <c r="UGR47" s="308"/>
      <c r="UGS47" s="308"/>
      <c r="UGT47" s="308"/>
      <c r="UGU47" s="308"/>
      <c r="UGV47" s="308"/>
      <c r="UGW47" s="308"/>
      <c r="UGX47" s="308"/>
      <c r="UGY47" s="308"/>
      <c r="UGZ47" s="308"/>
      <c r="UHA47" s="308"/>
      <c r="UHB47" s="308"/>
      <c r="UHC47" s="308"/>
      <c r="UHD47" s="308"/>
      <c r="UHE47" s="308"/>
      <c r="UHF47" s="308"/>
      <c r="UHG47" s="308"/>
      <c r="UHH47" s="308"/>
      <c r="UHI47" s="308"/>
      <c r="UHJ47" s="308"/>
      <c r="UHK47" s="308"/>
      <c r="UHL47" s="308"/>
      <c r="UHM47" s="308"/>
      <c r="UHN47" s="308"/>
      <c r="UHO47" s="308"/>
      <c r="UHP47" s="308"/>
      <c r="UHQ47" s="308"/>
      <c r="UHR47" s="308"/>
      <c r="UHS47" s="308"/>
      <c r="UHT47" s="308"/>
      <c r="UHU47" s="308"/>
      <c r="UHV47" s="308"/>
      <c r="UHW47" s="308"/>
      <c r="UHX47" s="308"/>
      <c r="UHY47" s="308"/>
      <c r="UHZ47" s="308"/>
      <c r="UIA47" s="308"/>
      <c r="UIB47" s="308"/>
      <c r="UIC47" s="308"/>
      <c r="UID47" s="308"/>
      <c r="UIE47" s="308"/>
      <c r="UIF47" s="308"/>
      <c r="UIG47" s="308"/>
      <c r="UIH47" s="308"/>
      <c r="UII47" s="308"/>
      <c r="UIJ47" s="308"/>
      <c r="UIK47" s="308"/>
      <c r="UIL47" s="308"/>
      <c r="UIM47" s="308"/>
      <c r="UIN47" s="308"/>
      <c r="UIO47" s="308"/>
      <c r="UIP47" s="308"/>
      <c r="UIQ47" s="308"/>
      <c r="UIR47" s="308"/>
      <c r="UIS47" s="308"/>
      <c r="UIT47" s="308"/>
      <c r="UIU47" s="308"/>
      <c r="UIV47" s="308"/>
      <c r="UIW47" s="308"/>
      <c r="UIX47" s="308"/>
      <c r="UIY47" s="308"/>
      <c r="UIZ47" s="308"/>
      <c r="UJA47" s="308"/>
      <c r="UJB47" s="308"/>
      <c r="UJC47" s="308"/>
      <c r="UJD47" s="308"/>
      <c r="UJE47" s="308"/>
      <c r="UJF47" s="308"/>
      <c r="UJG47" s="308"/>
      <c r="UJH47" s="308"/>
      <c r="UJI47" s="308"/>
      <c r="UJJ47" s="308"/>
      <c r="UJK47" s="308"/>
      <c r="UJL47" s="308"/>
      <c r="UJM47" s="308"/>
      <c r="UJN47" s="308"/>
      <c r="UJO47" s="308"/>
      <c r="UJP47" s="308"/>
      <c r="UJQ47" s="308"/>
      <c r="UJR47" s="308"/>
      <c r="UJS47" s="308"/>
      <c r="UJT47" s="308"/>
      <c r="UJU47" s="308"/>
      <c r="UJV47" s="308"/>
      <c r="UJW47" s="308"/>
      <c r="UJX47" s="308"/>
      <c r="UJY47" s="308"/>
      <c r="UJZ47" s="308"/>
      <c r="UKA47" s="308"/>
      <c r="UKB47" s="308"/>
      <c r="UKC47" s="308"/>
      <c r="UKD47" s="308"/>
      <c r="UKE47" s="308"/>
      <c r="UKF47" s="308"/>
      <c r="UKG47" s="308"/>
      <c r="UKH47" s="308"/>
      <c r="UKI47" s="308"/>
      <c r="UKJ47" s="308"/>
      <c r="UKK47" s="308"/>
      <c r="UKL47" s="308"/>
      <c r="UKM47" s="308"/>
      <c r="UKN47" s="308"/>
      <c r="UKO47" s="308"/>
      <c r="UKP47" s="308"/>
      <c r="UKQ47" s="308"/>
      <c r="UKR47" s="308"/>
      <c r="UKS47" s="308"/>
      <c r="UKT47" s="308"/>
      <c r="UKU47" s="308"/>
      <c r="UKV47" s="308"/>
      <c r="UKW47" s="308"/>
      <c r="UKX47" s="308"/>
      <c r="UKY47" s="308"/>
      <c r="UKZ47" s="308"/>
      <c r="ULA47" s="308"/>
      <c r="ULB47" s="308"/>
      <c r="ULC47" s="308"/>
      <c r="ULD47" s="308"/>
      <c r="ULE47" s="308"/>
      <c r="ULF47" s="308"/>
      <c r="ULG47" s="308"/>
      <c r="ULH47" s="308"/>
      <c r="ULI47" s="308"/>
      <c r="ULJ47" s="308"/>
      <c r="ULK47" s="308"/>
      <c r="ULL47" s="308"/>
      <c r="ULM47" s="308"/>
      <c r="ULN47" s="308"/>
      <c r="ULO47" s="308"/>
      <c r="ULP47" s="308"/>
      <c r="ULQ47" s="308"/>
      <c r="ULR47" s="308"/>
      <c r="ULS47" s="308"/>
      <c r="ULT47" s="308"/>
      <c r="ULU47" s="308"/>
      <c r="ULV47" s="308"/>
      <c r="ULW47" s="308"/>
      <c r="ULX47" s="308"/>
      <c r="ULY47" s="308"/>
      <c r="ULZ47" s="308"/>
      <c r="UMA47" s="308"/>
      <c r="UMB47" s="308"/>
      <c r="UMC47" s="308"/>
      <c r="UMD47" s="308"/>
      <c r="UME47" s="308"/>
      <c r="UMF47" s="308"/>
      <c r="UMG47" s="308"/>
      <c r="UMH47" s="308"/>
      <c r="UMI47" s="308"/>
      <c r="UMJ47" s="308"/>
      <c r="UMK47" s="308"/>
      <c r="UML47" s="308"/>
      <c r="UMM47" s="308"/>
      <c r="UMN47" s="308"/>
      <c r="UMO47" s="308"/>
      <c r="UMP47" s="308"/>
      <c r="UMQ47" s="308"/>
      <c r="UMR47" s="308"/>
      <c r="UMS47" s="308"/>
      <c r="UMT47" s="308"/>
      <c r="UMU47" s="308"/>
      <c r="UMV47" s="308"/>
      <c r="UMW47" s="308"/>
      <c r="UMX47" s="308"/>
      <c r="UMY47" s="308"/>
      <c r="UMZ47" s="308"/>
      <c r="UNA47" s="308"/>
      <c r="UNB47" s="308"/>
      <c r="UNC47" s="308"/>
      <c r="UND47" s="308"/>
      <c r="UNE47" s="308"/>
      <c r="UNF47" s="308"/>
      <c r="UNG47" s="308"/>
      <c r="UNH47" s="308"/>
      <c r="UNI47" s="308"/>
      <c r="UNJ47" s="308"/>
      <c r="UNK47" s="308"/>
      <c r="UNL47" s="308"/>
      <c r="UNM47" s="308"/>
      <c r="UNN47" s="308"/>
      <c r="UNO47" s="308"/>
      <c r="UNP47" s="308"/>
      <c r="UNQ47" s="308"/>
      <c r="UNR47" s="308"/>
      <c r="UNS47" s="308"/>
      <c r="UNT47" s="308"/>
      <c r="UNU47" s="308"/>
      <c r="UNV47" s="308"/>
      <c r="UNW47" s="308"/>
      <c r="UNX47" s="308"/>
      <c r="UNY47" s="308"/>
      <c r="UNZ47" s="308"/>
      <c r="UOA47" s="308"/>
      <c r="UOB47" s="308"/>
      <c r="UOC47" s="308"/>
      <c r="UOD47" s="308"/>
      <c r="UOE47" s="308"/>
      <c r="UOF47" s="308"/>
      <c r="UOG47" s="308"/>
      <c r="UOH47" s="308"/>
      <c r="UOI47" s="308"/>
      <c r="UOJ47" s="308"/>
      <c r="UOK47" s="308"/>
      <c r="UOL47" s="308"/>
      <c r="UOM47" s="308"/>
      <c r="UON47" s="308"/>
      <c r="UOO47" s="308"/>
      <c r="UOP47" s="308"/>
      <c r="UOQ47" s="308"/>
      <c r="UOR47" s="308"/>
      <c r="UOS47" s="308"/>
      <c r="UOT47" s="308"/>
      <c r="UOU47" s="308"/>
      <c r="UOV47" s="308"/>
      <c r="UOW47" s="308"/>
      <c r="UOX47" s="308"/>
      <c r="UOY47" s="308"/>
      <c r="UOZ47" s="308"/>
      <c r="UPA47" s="308"/>
      <c r="UPB47" s="308"/>
      <c r="UPC47" s="308"/>
      <c r="UPD47" s="308"/>
      <c r="UPE47" s="308"/>
      <c r="UPF47" s="308"/>
      <c r="UPG47" s="308"/>
      <c r="UPH47" s="308"/>
      <c r="UPI47" s="308"/>
      <c r="UPJ47" s="308"/>
      <c r="UPK47" s="308"/>
      <c r="UPL47" s="308"/>
      <c r="UPM47" s="308"/>
      <c r="UPN47" s="308"/>
      <c r="UPO47" s="308"/>
      <c r="UPP47" s="308"/>
      <c r="UPQ47" s="308"/>
      <c r="UPR47" s="308"/>
      <c r="UPS47" s="308"/>
      <c r="UPT47" s="308"/>
      <c r="UPU47" s="308"/>
      <c r="UPV47" s="308"/>
      <c r="UPW47" s="308"/>
      <c r="UPX47" s="308"/>
      <c r="UPY47" s="308"/>
      <c r="UPZ47" s="308"/>
      <c r="UQA47" s="308"/>
      <c r="UQB47" s="308"/>
      <c r="UQC47" s="308"/>
      <c r="UQD47" s="308"/>
      <c r="UQE47" s="308"/>
      <c r="UQF47" s="308"/>
      <c r="UQG47" s="308"/>
      <c r="UQH47" s="308"/>
      <c r="UQI47" s="308"/>
      <c r="UQJ47" s="308"/>
      <c r="UQK47" s="308"/>
      <c r="UQL47" s="308"/>
      <c r="UQM47" s="308"/>
      <c r="UQN47" s="308"/>
      <c r="UQO47" s="308"/>
      <c r="UQP47" s="308"/>
      <c r="UQQ47" s="308"/>
      <c r="UQR47" s="308"/>
      <c r="UQS47" s="308"/>
      <c r="UQT47" s="308"/>
      <c r="UQU47" s="308"/>
      <c r="UQV47" s="308"/>
      <c r="UQW47" s="308"/>
      <c r="UQX47" s="308"/>
      <c r="UQY47" s="308"/>
      <c r="UQZ47" s="308"/>
      <c r="URA47" s="308"/>
      <c r="URB47" s="308"/>
      <c r="URC47" s="308"/>
      <c r="URD47" s="308"/>
      <c r="URE47" s="308"/>
      <c r="URF47" s="308"/>
      <c r="URG47" s="308"/>
      <c r="URH47" s="308"/>
      <c r="URI47" s="308"/>
      <c r="URJ47" s="308"/>
      <c r="URK47" s="308"/>
      <c r="URL47" s="308"/>
      <c r="URM47" s="308"/>
      <c r="URN47" s="308"/>
      <c r="URO47" s="308"/>
      <c r="URP47" s="308"/>
      <c r="URQ47" s="308"/>
      <c r="URR47" s="308"/>
      <c r="URS47" s="308"/>
      <c r="URT47" s="308"/>
      <c r="URU47" s="308"/>
      <c r="URV47" s="308"/>
      <c r="URW47" s="308"/>
      <c r="URX47" s="308"/>
      <c r="URY47" s="308"/>
      <c r="URZ47" s="308"/>
      <c r="USA47" s="308"/>
      <c r="USB47" s="308"/>
      <c r="USC47" s="308"/>
      <c r="USD47" s="308"/>
      <c r="USE47" s="308"/>
      <c r="USF47" s="308"/>
      <c r="USG47" s="308"/>
      <c r="USH47" s="308"/>
      <c r="USI47" s="308"/>
      <c r="USJ47" s="308"/>
      <c r="USK47" s="308"/>
      <c r="USL47" s="308"/>
      <c r="USM47" s="308"/>
      <c r="USN47" s="308"/>
      <c r="USO47" s="308"/>
      <c r="USP47" s="308"/>
      <c r="USQ47" s="308"/>
      <c r="USR47" s="308"/>
      <c r="USS47" s="308"/>
      <c r="UST47" s="308"/>
      <c r="USU47" s="308"/>
      <c r="USV47" s="308"/>
      <c r="USW47" s="308"/>
      <c r="USX47" s="308"/>
      <c r="USY47" s="308"/>
      <c r="USZ47" s="308"/>
      <c r="UTA47" s="308"/>
      <c r="UTB47" s="308"/>
      <c r="UTC47" s="308"/>
      <c r="UTD47" s="308"/>
      <c r="UTE47" s="308"/>
      <c r="UTF47" s="308"/>
      <c r="UTG47" s="308"/>
      <c r="UTH47" s="308"/>
      <c r="UTI47" s="308"/>
      <c r="UTJ47" s="308"/>
      <c r="UTK47" s="308"/>
      <c r="UTL47" s="308"/>
      <c r="UTM47" s="308"/>
      <c r="UTN47" s="308"/>
      <c r="UTO47" s="308"/>
      <c r="UTP47" s="308"/>
      <c r="UTQ47" s="308"/>
      <c r="UTR47" s="308"/>
      <c r="UTS47" s="308"/>
      <c r="UTT47" s="308"/>
      <c r="UTU47" s="308"/>
      <c r="UTV47" s="308"/>
      <c r="UTW47" s="308"/>
      <c r="UTX47" s="308"/>
      <c r="UTY47" s="308"/>
      <c r="UTZ47" s="308"/>
      <c r="UUA47" s="308"/>
      <c r="UUB47" s="308"/>
      <c r="UUC47" s="308"/>
      <c r="UUD47" s="308"/>
      <c r="UUE47" s="308"/>
      <c r="UUF47" s="308"/>
      <c r="UUG47" s="308"/>
      <c r="UUH47" s="308"/>
      <c r="UUI47" s="308"/>
      <c r="UUJ47" s="308"/>
      <c r="UUK47" s="308"/>
      <c r="UUL47" s="308"/>
      <c r="UUM47" s="308"/>
      <c r="UUN47" s="308"/>
      <c r="UUO47" s="308"/>
      <c r="UUP47" s="308"/>
      <c r="UUQ47" s="308"/>
      <c r="UUR47" s="308"/>
      <c r="UUS47" s="308"/>
      <c r="UUT47" s="308"/>
      <c r="UUU47" s="308"/>
      <c r="UUV47" s="308"/>
      <c r="UUW47" s="308"/>
      <c r="UUX47" s="308"/>
      <c r="UUY47" s="308"/>
      <c r="UUZ47" s="308"/>
      <c r="UVA47" s="308"/>
      <c r="UVB47" s="308"/>
      <c r="UVC47" s="308"/>
      <c r="UVD47" s="308"/>
      <c r="UVE47" s="308"/>
      <c r="UVF47" s="308"/>
      <c r="UVG47" s="308"/>
      <c r="UVH47" s="308"/>
      <c r="UVI47" s="308"/>
      <c r="UVJ47" s="308"/>
      <c r="UVK47" s="308"/>
      <c r="UVL47" s="308"/>
      <c r="UVM47" s="308"/>
      <c r="UVN47" s="308"/>
      <c r="UVO47" s="308"/>
      <c r="UVP47" s="308"/>
      <c r="UVQ47" s="308"/>
      <c r="UVR47" s="308"/>
      <c r="UVS47" s="308"/>
      <c r="UVT47" s="308"/>
      <c r="UVU47" s="308"/>
      <c r="UVV47" s="308"/>
      <c r="UVW47" s="308"/>
      <c r="UVX47" s="308"/>
      <c r="UVY47" s="308"/>
      <c r="UVZ47" s="308"/>
      <c r="UWA47" s="308"/>
      <c r="UWB47" s="308"/>
      <c r="UWC47" s="308"/>
      <c r="UWD47" s="308"/>
      <c r="UWE47" s="308"/>
      <c r="UWF47" s="308"/>
      <c r="UWG47" s="308"/>
      <c r="UWH47" s="308"/>
      <c r="UWI47" s="308"/>
      <c r="UWJ47" s="308"/>
      <c r="UWK47" s="308"/>
      <c r="UWL47" s="308"/>
      <c r="UWM47" s="308"/>
      <c r="UWN47" s="308"/>
      <c r="UWO47" s="308"/>
      <c r="UWP47" s="308"/>
      <c r="UWQ47" s="308"/>
      <c r="UWR47" s="308"/>
      <c r="UWS47" s="308"/>
      <c r="UWT47" s="308"/>
      <c r="UWU47" s="308"/>
      <c r="UWV47" s="308"/>
      <c r="UWW47" s="308"/>
      <c r="UWX47" s="308"/>
      <c r="UWY47" s="308"/>
      <c r="UWZ47" s="308"/>
      <c r="UXA47" s="308"/>
      <c r="UXB47" s="308"/>
      <c r="UXC47" s="308"/>
      <c r="UXD47" s="308"/>
      <c r="UXE47" s="308"/>
      <c r="UXF47" s="308"/>
      <c r="UXG47" s="308"/>
      <c r="UXH47" s="308"/>
      <c r="UXI47" s="308"/>
      <c r="UXJ47" s="308"/>
      <c r="UXK47" s="308"/>
      <c r="UXL47" s="308"/>
      <c r="UXM47" s="308"/>
      <c r="UXN47" s="308"/>
      <c r="UXO47" s="308"/>
      <c r="UXP47" s="308"/>
      <c r="UXQ47" s="308"/>
      <c r="UXR47" s="308"/>
      <c r="UXS47" s="308"/>
      <c r="UXT47" s="308"/>
      <c r="UXU47" s="308"/>
      <c r="UXV47" s="308"/>
      <c r="UXW47" s="308"/>
      <c r="UXX47" s="308"/>
      <c r="UXY47" s="308"/>
      <c r="UXZ47" s="308"/>
      <c r="UYA47" s="308"/>
      <c r="UYB47" s="308"/>
      <c r="UYC47" s="308"/>
      <c r="UYD47" s="308"/>
      <c r="UYE47" s="308"/>
      <c r="UYF47" s="308"/>
      <c r="UYG47" s="308"/>
      <c r="UYH47" s="308"/>
      <c r="UYI47" s="308"/>
      <c r="UYJ47" s="308"/>
      <c r="UYK47" s="308"/>
      <c r="UYL47" s="308"/>
      <c r="UYM47" s="308"/>
      <c r="UYN47" s="308"/>
      <c r="UYO47" s="308"/>
      <c r="UYP47" s="308"/>
      <c r="UYQ47" s="308"/>
      <c r="UYR47" s="308"/>
      <c r="UYS47" s="308"/>
      <c r="UYT47" s="308"/>
      <c r="UYU47" s="308"/>
      <c r="UYV47" s="308"/>
      <c r="UYW47" s="308"/>
      <c r="UYX47" s="308"/>
      <c r="UYY47" s="308"/>
      <c r="UYZ47" s="308"/>
      <c r="UZA47" s="308"/>
      <c r="UZB47" s="308"/>
      <c r="UZC47" s="308"/>
      <c r="UZD47" s="308"/>
      <c r="UZE47" s="308"/>
      <c r="UZF47" s="308"/>
      <c r="UZG47" s="308"/>
      <c r="UZH47" s="308"/>
      <c r="UZI47" s="308"/>
      <c r="UZJ47" s="308"/>
      <c r="UZK47" s="308"/>
      <c r="UZL47" s="308"/>
      <c r="UZM47" s="308"/>
      <c r="UZN47" s="308"/>
      <c r="UZO47" s="308"/>
      <c r="UZP47" s="308"/>
      <c r="UZQ47" s="308"/>
      <c r="UZR47" s="308"/>
      <c r="UZS47" s="308"/>
      <c r="UZT47" s="308"/>
      <c r="UZU47" s="308"/>
      <c r="UZV47" s="308"/>
      <c r="UZW47" s="308"/>
      <c r="UZX47" s="308"/>
      <c r="UZY47" s="308"/>
      <c r="UZZ47" s="308"/>
      <c r="VAA47" s="308"/>
      <c r="VAB47" s="308"/>
      <c r="VAC47" s="308"/>
      <c r="VAD47" s="308"/>
      <c r="VAE47" s="308"/>
      <c r="VAF47" s="308"/>
      <c r="VAG47" s="308"/>
      <c r="VAH47" s="308"/>
      <c r="VAI47" s="308"/>
      <c r="VAJ47" s="308"/>
      <c r="VAK47" s="308"/>
      <c r="VAL47" s="308"/>
      <c r="VAM47" s="308"/>
      <c r="VAN47" s="308"/>
      <c r="VAO47" s="308"/>
      <c r="VAP47" s="308"/>
      <c r="VAQ47" s="308"/>
      <c r="VAR47" s="308"/>
      <c r="VAS47" s="308"/>
      <c r="VAT47" s="308"/>
      <c r="VAU47" s="308"/>
      <c r="VAV47" s="308"/>
      <c r="VAW47" s="308"/>
      <c r="VAX47" s="308"/>
      <c r="VAY47" s="308"/>
      <c r="VAZ47" s="308"/>
      <c r="VBA47" s="308"/>
      <c r="VBB47" s="308"/>
      <c r="VBC47" s="308"/>
      <c r="VBD47" s="308"/>
      <c r="VBE47" s="308"/>
      <c r="VBF47" s="308"/>
      <c r="VBG47" s="308"/>
      <c r="VBH47" s="308"/>
      <c r="VBI47" s="308"/>
      <c r="VBJ47" s="308"/>
      <c r="VBK47" s="308"/>
      <c r="VBL47" s="308"/>
      <c r="VBM47" s="308"/>
      <c r="VBN47" s="308"/>
      <c r="VBO47" s="308"/>
      <c r="VBP47" s="308"/>
      <c r="VBQ47" s="308"/>
      <c r="VBR47" s="308"/>
      <c r="VBS47" s="308"/>
      <c r="VBT47" s="308"/>
      <c r="VBU47" s="308"/>
      <c r="VBV47" s="308"/>
      <c r="VBW47" s="308"/>
      <c r="VBX47" s="308"/>
      <c r="VBY47" s="308"/>
      <c r="VBZ47" s="308"/>
      <c r="VCA47" s="308"/>
      <c r="VCB47" s="308"/>
      <c r="VCC47" s="308"/>
      <c r="VCD47" s="308"/>
      <c r="VCE47" s="308"/>
      <c r="VCF47" s="308"/>
      <c r="VCG47" s="308"/>
      <c r="VCH47" s="308"/>
      <c r="VCI47" s="308"/>
      <c r="VCJ47" s="308"/>
      <c r="VCK47" s="308"/>
      <c r="VCL47" s="308"/>
      <c r="VCM47" s="308"/>
      <c r="VCN47" s="308"/>
      <c r="VCO47" s="308"/>
      <c r="VCP47" s="308"/>
      <c r="VCQ47" s="308"/>
      <c r="VCR47" s="308"/>
      <c r="VCS47" s="308"/>
      <c r="VCT47" s="308"/>
      <c r="VCU47" s="308"/>
      <c r="VCV47" s="308"/>
      <c r="VCW47" s="308"/>
      <c r="VCX47" s="308"/>
      <c r="VCY47" s="308"/>
      <c r="VCZ47" s="308"/>
      <c r="VDA47" s="308"/>
      <c r="VDB47" s="308"/>
      <c r="VDC47" s="308"/>
      <c r="VDD47" s="308"/>
      <c r="VDE47" s="308"/>
      <c r="VDF47" s="308"/>
      <c r="VDG47" s="308"/>
      <c r="VDH47" s="308"/>
      <c r="VDI47" s="308"/>
      <c r="VDJ47" s="308"/>
      <c r="VDK47" s="308"/>
      <c r="VDL47" s="308"/>
      <c r="VDM47" s="308"/>
      <c r="VDN47" s="308"/>
      <c r="VDO47" s="308"/>
      <c r="VDP47" s="308"/>
      <c r="VDQ47" s="308"/>
      <c r="VDR47" s="308"/>
      <c r="VDS47" s="308"/>
      <c r="VDT47" s="308"/>
      <c r="VDU47" s="308"/>
      <c r="VDV47" s="308"/>
      <c r="VDW47" s="308"/>
      <c r="VDX47" s="308"/>
      <c r="VDY47" s="308"/>
      <c r="VDZ47" s="308"/>
      <c r="VEA47" s="308"/>
      <c r="VEB47" s="308"/>
      <c r="VEC47" s="308"/>
      <c r="VED47" s="308"/>
      <c r="VEE47" s="308"/>
      <c r="VEF47" s="308"/>
      <c r="VEG47" s="308"/>
      <c r="VEH47" s="308"/>
      <c r="VEI47" s="308"/>
      <c r="VEJ47" s="308"/>
      <c r="VEK47" s="308"/>
      <c r="VEL47" s="308"/>
      <c r="VEM47" s="308"/>
      <c r="VEN47" s="308"/>
      <c r="VEO47" s="308"/>
      <c r="VEP47" s="308"/>
      <c r="VEQ47" s="308"/>
      <c r="VER47" s="308"/>
      <c r="VES47" s="308"/>
      <c r="VET47" s="308"/>
      <c r="VEU47" s="308"/>
      <c r="VEV47" s="308"/>
      <c r="VEW47" s="308"/>
      <c r="VEX47" s="308"/>
      <c r="VEY47" s="308"/>
      <c r="VEZ47" s="308"/>
      <c r="VFA47" s="308"/>
      <c r="VFB47" s="308"/>
      <c r="VFC47" s="308"/>
      <c r="VFD47" s="308"/>
      <c r="VFE47" s="308"/>
      <c r="VFF47" s="308"/>
      <c r="VFG47" s="308"/>
      <c r="VFH47" s="308"/>
      <c r="VFI47" s="308"/>
      <c r="VFJ47" s="308"/>
      <c r="VFK47" s="308"/>
      <c r="VFL47" s="308"/>
      <c r="VFM47" s="308"/>
      <c r="VFN47" s="308"/>
      <c r="VFO47" s="308"/>
      <c r="VFP47" s="308"/>
      <c r="VFQ47" s="308"/>
      <c r="VFR47" s="308"/>
      <c r="VFS47" s="308"/>
      <c r="VFT47" s="308"/>
      <c r="VFU47" s="308"/>
      <c r="VFV47" s="308"/>
      <c r="VFW47" s="308"/>
      <c r="VFX47" s="308"/>
      <c r="VFY47" s="308"/>
      <c r="VFZ47" s="308"/>
      <c r="VGA47" s="308"/>
      <c r="VGB47" s="308"/>
      <c r="VGC47" s="308"/>
      <c r="VGD47" s="308"/>
      <c r="VGE47" s="308"/>
      <c r="VGF47" s="308"/>
      <c r="VGG47" s="308"/>
      <c r="VGH47" s="308"/>
      <c r="VGI47" s="308"/>
      <c r="VGJ47" s="308"/>
      <c r="VGK47" s="308"/>
      <c r="VGL47" s="308"/>
      <c r="VGM47" s="308"/>
      <c r="VGN47" s="308"/>
      <c r="VGO47" s="308"/>
      <c r="VGP47" s="308"/>
      <c r="VGQ47" s="308"/>
      <c r="VGR47" s="308"/>
      <c r="VGS47" s="308"/>
      <c r="VGT47" s="308"/>
      <c r="VGU47" s="308"/>
      <c r="VGV47" s="308"/>
      <c r="VGW47" s="308"/>
      <c r="VGX47" s="308"/>
      <c r="VGY47" s="308"/>
      <c r="VGZ47" s="308"/>
      <c r="VHA47" s="308"/>
      <c r="VHB47" s="308"/>
      <c r="VHC47" s="308"/>
      <c r="VHD47" s="308"/>
      <c r="VHE47" s="308"/>
      <c r="VHF47" s="308"/>
      <c r="VHG47" s="308"/>
      <c r="VHH47" s="308"/>
      <c r="VHI47" s="308"/>
      <c r="VHJ47" s="308"/>
      <c r="VHK47" s="308"/>
      <c r="VHL47" s="308"/>
      <c r="VHM47" s="308"/>
      <c r="VHN47" s="308"/>
      <c r="VHO47" s="308"/>
      <c r="VHP47" s="308"/>
      <c r="VHQ47" s="308"/>
      <c r="VHR47" s="308"/>
      <c r="VHS47" s="308"/>
      <c r="VHT47" s="308"/>
      <c r="VHU47" s="308"/>
      <c r="VHV47" s="308"/>
      <c r="VHW47" s="308"/>
      <c r="VHX47" s="308"/>
      <c r="VHY47" s="308"/>
      <c r="VHZ47" s="308"/>
      <c r="VIA47" s="308"/>
      <c r="VIB47" s="308"/>
      <c r="VIC47" s="308"/>
      <c r="VID47" s="308"/>
      <c r="VIE47" s="308"/>
      <c r="VIF47" s="308"/>
      <c r="VIG47" s="308"/>
      <c r="VIH47" s="308"/>
      <c r="VII47" s="308"/>
      <c r="VIJ47" s="308"/>
      <c r="VIK47" s="308"/>
      <c r="VIL47" s="308"/>
      <c r="VIM47" s="308"/>
      <c r="VIN47" s="308"/>
      <c r="VIO47" s="308"/>
      <c r="VIP47" s="308"/>
      <c r="VIQ47" s="308"/>
      <c r="VIR47" s="308"/>
      <c r="VIS47" s="308"/>
      <c r="VIT47" s="308"/>
      <c r="VIU47" s="308"/>
      <c r="VIV47" s="308"/>
      <c r="VIW47" s="308"/>
      <c r="VIX47" s="308"/>
      <c r="VIY47" s="308"/>
      <c r="VIZ47" s="308"/>
      <c r="VJA47" s="308"/>
      <c r="VJB47" s="308"/>
      <c r="VJC47" s="308"/>
      <c r="VJD47" s="308"/>
      <c r="VJE47" s="308"/>
      <c r="VJF47" s="308"/>
      <c r="VJG47" s="308"/>
      <c r="VJH47" s="308"/>
      <c r="VJI47" s="308"/>
      <c r="VJJ47" s="308"/>
      <c r="VJK47" s="308"/>
      <c r="VJL47" s="308"/>
      <c r="VJM47" s="308"/>
      <c r="VJN47" s="308"/>
      <c r="VJO47" s="308"/>
      <c r="VJP47" s="308"/>
      <c r="VJQ47" s="308"/>
      <c r="VJR47" s="308"/>
      <c r="VJS47" s="308"/>
      <c r="VJT47" s="308"/>
      <c r="VJU47" s="308"/>
      <c r="VJV47" s="308"/>
      <c r="VJW47" s="308"/>
      <c r="VJX47" s="308"/>
      <c r="VJY47" s="308"/>
      <c r="VJZ47" s="308"/>
      <c r="VKA47" s="308"/>
      <c r="VKB47" s="308"/>
      <c r="VKC47" s="308"/>
      <c r="VKD47" s="308"/>
      <c r="VKE47" s="308"/>
      <c r="VKF47" s="308"/>
      <c r="VKG47" s="308"/>
      <c r="VKH47" s="308"/>
      <c r="VKI47" s="308"/>
      <c r="VKJ47" s="308"/>
      <c r="VKK47" s="308"/>
      <c r="VKL47" s="308"/>
      <c r="VKM47" s="308"/>
      <c r="VKN47" s="308"/>
      <c r="VKO47" s="308"/>
      <c r="VKP47" s="308"/>
      <c r="VKQ47" s="308"/>
      <c r="VKR47" s="308"/>
      <c r="VKS47" s="308"/>
      <c r="VKT47" s="308"/>
      <c r="VKU47" s="308"/>
      <c r="VKV47" s="308"/>
      <c r="VKW47" s="308"/>
      <c r="VKX47" s="308"/>
      <c r="VKY47" s="308"/>
      <c r="VKZ47" s="308"/>
      <c r="VLA47" s="308"/>
      <c r="VLB47" s="308"/>
      <c r="VLC47" s="308"/>
      <c r="VLD47" s="308"/>
      <c r="VLE47" s="308"/>
      <c r="VLF47" s="308"/>
      <c r="VLG47" s="308"/>
      <c r="VLH47" s="308"/>
      <c r="VLI47" s="308"/>
      <c r="VLJ47" s="308"/>
      <c r="VLK47" s="308"/>
      <c r="VLL47" s="308"/>
      <c r="VLM47" s="308"/>
      <c r="VLN47" s="308"/>
      <c r="VLO47" s="308"/>
      <c r="VLP47" s="308"/>
      <c r="VLQ47" s="308"/>
      <c r="VLR47" s="308"/>
      <c r="VLS47" s="308"/>
      <c r="VLT47" s="308"/>
      <c r="VLU47" s="308"/>
      <c r="VLV47" s="308"/>
      <c r="VLW47" s="308"/>
      <c r="VLX47" s="308"/>
      <c r="VLY47" s="308"/>
      <c r="VLZ47" s="308"/>
      <c r="VMA47" s="308"/>
      <c r="VMB47" s="308"/>
      <c r="VMC47" s="308"/>
      <c r="VMD47" s="308"/>
      <c r="VME47" s="308"/>
      <c r="VMF47" s="308"/>
      <c r="VMG47" s="308"/>
      <c r="VMH47" s="308"/>
      <c r="VMI47" s="308"/>
      <c r="VMJ47" s="308"/>
      <c r="VMK47" s="308"/>
      <c r="VML47" s="308"/>
      <c r="VMM47" s="308"/>
      <c r="VMN47" s="308"/>
      <c r="VMO47" s="308"/>
      <c r="VMP47" s="308"/>
      <c r="VMQ47" s="308"/>
      <c r="VMR47" s="308"/>
      <c r="VMS47" s="308"/>
      <c r="VMT47" s="308"/>
      <c r="VMU47" s="308"/>
      <c r="VMV47" s="308"/>
      <c r="VMW47" s="308"/>
      <c r="VMX47" s="308"/>
      <c r="VMY47" s="308"/>
      <c r="VMZ47" s="308"/>
      <c r="VNA47" s="308"/>
      <c r="VNB47" s="308"/>
      <c r="VNC47" s="308"/>
      <c r="VND47" s="308"/>
      <c r="VNE47" s="308"/>
      <c r="VNF47" s="308"/>
      <c r="VNG47" s="308"/>
      <c r="VNH47" s="308"/>
      <c r="VNI47" s="308"/>
      <c r="VNJ47" s="308"/>
      <c r="VNK47" s="308"/>
      <c r="VNL47" s="308"/>
      <c r="VNM47" s="308"/>
      <c r="VNN47" s="308"/>
      <c r="VNO47" s="308"/>
      <c r="VNP47" s="308"/>
      <c r="VNQ47" s="308"/>
      <c r="VNR47" s="308"/>
      <c r="VNS47" s="308"/>
      <c r="VNT47" s="308"/>
      <c r="VNU47" s="308"/>
      <c r="VNV47" s="308"/>
      <c r="VNW47" s="308"/>
      <c r="VNX47" s="308"/>
      <c r="VNY47" s="308"/>
      <c r="VNZ47" s="308"/>
      <c r="VOA47" s="308"/>
      <c r="VOB47" s="308"/>
      <c r="VOC47" s="308"/>
      <c r="VOD47" s="308"/>
      <c r="VOE47" s="308"/>
      <c r="VOF47" s="308"/>
      <c r="VOG47" s="308"/>
      <c r="VOH47" s="308"/>
      <c r="VOI47" s="308"/>
      <c r="VOJ47" s="308"/>
      <c r="VOK47" s="308"/>
      <c r="VOL47" s="308"/>
      <c r="VOM47" s="308"/>
      <c r="VON47" s="308"/>
      <c r="VOO47" s="308"/>
      <c r="VOP47" s="308"/>
      <c r="VOQ47" s="308"/>
      <c r="VOR47" s="308"/>
      <c r="VOS47" s="308"/>
      <c r="VOT47" s="308"/>
      <c r="VOU47" s="308"/>
      <c r="VOV47" s="308"/>
      <c r="VOW47" s="308"/>
      <c r="VOX47" s="308"/>
      <c r="VOY47" s="308"/>
      <c r="VOZ47" s="308"/>
      <c r="VPA47" s="308"/>
      <c r="VPB47" s="308"/>
      <c r="VPC47" s="308"/>
      <c r="VPD47" s="308"/>
      <c r="VPE47" s="308"/>
      <c r="VPF47" s="308"/>
      <c r="VPG47" s="308"/>
      <c r="VPH47" s="308"/>
      <c r="VPI47" s="308"/>
      <c r="VPJ47" s="308"/>
      <c r="VPK47" s="308"/>
      <c r="VPL47" s="308"/>
      <c r="VPM47" s="308"/>
      <c r="VPN47" s="308"/>
      <c r="VPO47" s="308"/>
      <c r="VPP47" s="308"/>
      <c r="VPQ47" s="308"/>
      <c r="VPR47" s="308"/>
      <c r="VPS47" s="308"/>
      <c r="VPT47" s="308"/>
      <c r="VPU47" s="308"/>
      <c r="VPV47" s="308"/>
      <c r="VPW47" s="308"/>
      <c r="VPX47" s="308"/>
      <c r="VPY47" s="308"/>
      <c r="VPZ47" s="308"/>
      <c r="VQA47" s="308"/>
      <c r="VQB47" s="308"/>
      <c r="VQC47" s="308"/>
      <c r="VQD47" s="308"/>
      <c r="VQE47" s="308"/>
      <c r="VQF47" s="308"/>
      <c r="VQG47" s="308"/>
      <c r="VQH47" s="308"/>
      <c r="VQI47" s="308"/>
      <c r="VQJ47" s="308"/>
      <c r="VQK47" s="308"/>
      <c r="VQL47" s="308"/>
      <c r="VQM47" s="308"/>
      <c r="VQN47" s="308"/>
      <c r="VQO47" s="308"/>
      <c r="VQP47" s="308"/>
      <c r="VQQ47" s="308"/>
      <c r="VQR47" s="308"/>
      <c r="VQS47" s="308"/>
      <c r="VQT47" s="308"/>
      <c r="VQU47" s="308"/>
      <c r="VQV47" s="308"/>
      <c r="VQW47" s="308"/>
      <c r="VQX47" s="308"/>
      <c r="VQY47" s="308"/>
      <c r="VQZ47" s="308"/>
      <c r="VRA47" s="308"/>
      <c r="VRB47" s="308"/>
      <c r="VRC47" s="308"/>
      <c r="VRD47" s="308"/>
      <c r="VRE47" s="308"/>
      <c r="VRF47" s="308"/>
      <c r="VRG47" s="308"/>
      <c r="VRH47" s="308"/>
      <c r="VRI47" s="308"/>
      <c r="VRJ47" s="308"/>
      <c r="VRK47" s="308"/>
      <c r="VRL47" s="308"/>
      <c r="VRM47" s="308"/>
      <c r="VRN47" s="308"/>
      <c r="VRO47" s="308"/>
      <c r="VRP47" s="308"/>
      <c r="VRQ47" s="308"/>
      <c r="VRR47" s="308"/>
      <c r="VRS47" s="308"/>
      <c r="VRT47" s="308"/>
      <c r="VRU47" s="308"/>
      <c r="VRV47" s="308"/>
      <c r="VRW47" s="308"/>
      <c r="VRX47" s="308"/>
      <c r="VRY47" s="308"/>
      <c r="VRZ47" s="308"/>
      <c r="VSA47" s="308"/>
      <c r="VSB47" s="308"/>
      <c r="VSC47" s="308"/>
      <c r="VSD47" s="308"/>
      <c r="VSE47" s="308"/>
      <c r="VSF47" s="308"/>
      <c r="VSG47" s="308"/>
      <c r="VSH47" s="308"/>
      <c r="VSI47" s="308"/>
      <c r="VSJ47" s="308"/>
      <c r="VSK47" s="308"/>
      <c r="VSL47" s="308"/>
      <c r="VSM47" s="308"/>
      <c r="VSN47" s="308"/>
      <c r="VSO47" s="308"/>
      <c r="VSP47" s="308"/>
      <c r="VSQ47" s="308"/>
      <c r="VSR47" s="308"/>
      <c r="VSS47" s="308"/>
      <c r="VST47" s="308"/>
      <c r="VSU47" s="308"/>
      <c r="VSV47" s="308"/>
      <c r="VSW47" s="308"/>
      <c r="VSX47" s="308"/>
      <c r="VSY47" s="308"/>
      <c r="VSZ47" s="308"/>
      <c r="VTA47" s="308"/>
      <c r="VTB47" s="308"/>
      <c r="VTC47" s="308"/>
      <c r="VTD47" s="308"/>
      <c r="VTE47" s="308"/>
      <c r="VTF47" s="308"/>
      <c r="VTG47" s="308"/>
      <c r="VTH47" s="308"/>
      <c r="VTI47" s="308"/>
      <c r="VTJ47" s="308"/>
      <c r="VTK47" s="308"/>
      <c r="VTL47" s="308"/>
      <c r="VTM47" s="308"/>
      <c r="VTN47" s="308"/>
      <c r="VTO47" s="308"/>
      <c r="VTP47" s="308"/>
      <c r="VTQ47" s="308"/>
      <c r="VTR47" s="308"/>
      <c r="VTS47" s="308"/>
      <c r="VTT47" s="308"/>
      <c r="VTU47" s="308"/>
      <c r="VTV47" s="308"/>
      <c r="VTW47" s="308"/>
      <c r="VTX47" s="308"/>
      <c r="VTY47" s="308"/>
      <c r="VTZ47" s="308"/>
      <c r="VUA47" s="308"/>
      <c r="VUB47" s="308"/>
      <c r="VUC47" s="308"/>
      <c r="VUD47" s="308"/>
      <c r="VUE47" s="308"/>
      <c r="VUF47" s="308"/>
      <c r="VUG47" s="308"/>
      <c r="VUH47" s="308"/>
      <c r="VUI47" s="308"/>
      <c r="VUJ47" s="308"/>
      <c r="VUK47" s="308"/>
      <c r="VUL47" s="308"/>
      <c r="VUM47" s="308"/>
      <c r="VUN47" s="308"/>
      <c r="VUO47" s="308"/>
      <c r="VUP47" s="308"/>
      <c r="VUQ47" s="308"/>
      <c r="VUR47" s="308"/>
      <c r="VUS47" s="308"/>
      <c r="VUT47" s="308"/>
      <c r="VUU47" s="308"/>
      <c r="VUV47" s="308"/>
      <c r="VUW47" s="308"/>
      <c r="VUX47" s="308"/>
      <c r="VUY47" s="308"/>
      <c r="VUZ47" s="308"/>
      <c r="VVA47" s="308"/>
      <c r="VVB47" s="308"/>
      <c r="VVC47" s="308"/>
      <c r="VVD47" s="308"/>
      <c r="VVE47" s="308"/>
      <c r="VVF47" s="308"/>
      <c r="VVG47" s="308"/>
      <c r="VVH47" s="308"/>
      <c r="VVI47" s="308"/>
      <c r="VVJ47" s="308"/>
      <c r="VVK47" s="308"/>
      <c r="VVL47" s="308"/>
      <c r="VVM47" s="308"/>
      <c r="VVN47" s="308"/>
      <c r="VVO47" s="308"/>
      <c r="VVP47" s="308"/>
      <c r="VVQ47" s="308"/>
      <c r="VVR47" s="308"/>
      <c r="VVS47" s="308"/>
      <c r="VVT47" s="308"/>
      <c r="VVU47" s="308"/>
      <c r="VVV47" s="308"/>
      <c r="VVW47" s="308"/>
      <c r="VVX47" s="308"/>
      <c r="VVY47" s="308"/>
      <c r="VVZ47" s="308"/>
      <c r="VWA47" s="308"/>
      <c r="VWB47" s="308"/>
      <c r="VWC47" s="308"/>
      <c r="VWD47" s="308"/>
      <c r="VWE47" s="308"/>
      <c r="VWF47" s="308"/>
      <c r="VWG47" s="308"/>
      <c r="VWH47" s="308"/>
      <c r="VWI47" s="308"/>
      <c r="VWJ47" s="308"/>
      <c r="VWK47" s="308"/>
      <c r="VWL47" s="308"/>
      <c r="VWM47" s="308"/>
      <c r="VWN47" s="308"/>
      <c r="VWO47" s="308"/>
      <c r="VWP47" s="308"/>
      <c r="VWQ47" s="308"/>
      <c r="VWR47" s="308"/>
      <c r="VWS47" s="308"/>
      <c r="VWT47" s="308"/>
      <c r="VWU47" s="308"/>
      <c r="VWV47" s="308"/>
      <c r="VWW47" s="308"/>
      <c r="VWX47" s="308"/>
      <c r="VWY47" s="308"/>
      <c r="VWZ47" s="308"/>
      <c r="VXA47" s="308"/>
      <c r="VXB47" s="308"/>
      <c r="VXC47" s="308"/>
      <c r="VXD47" s="308"/>
      <c r="VXE47" s="308"/>
      <c r="VXF47" s="308"/>
      <c r="VXG47" s="308"/>
      <c r="VXH47" s="308"/>
      <c r="VXI47" s="308"/>
      <c r="VXJ47" s="308"/>
      <c r="VXK47" s="308"/>
      <c r="VXL47" s="308"/>
      <c r="VXM47" s="308"/>
      <c r="VXN47" s="308"/>
      <c r="VXO47" s="308"/>
      <c r="VXP47" s="308"/>
      <c r="VXQ47" s="308"/>
      <c r="VXR47" s="308"/>
      <c r="VXS47" s="308"/>
      <c r="VXT47" s="308"/>
      <c r="VXU47" s="308"/>
      <c r="VXV47" s="308"/>
      <c r="VXW47" s="308"/>
      <c r="VXX47" s="308"/>
      <c r="VXY47" s="308"/>
      <c r="VXZ47" s="308"/>
      <c r="VYA47" s="308"/>
      <c r="VYB47" s="308"/>
      <c r="VYC47" s="308"/>
      <c r="VYD47" s="308"/>
      <c r="VYE47" s="308"/>
      <c r="VYF47" s="308"/>
      <c r="VYG47" s="308"/>
      <c r="VYH47" s="308"/>
      <c r="VYI47" s="308"/>
      <c r="VYJ47" s="308"/>
      <c r="VYK47" s="308"/>
      <c r="VYL47" s="308"/>
      <c r="VYM47" s="308"/>
      <c r="VYN47" s="308"/>
      <c r="VYO47" s="308"/>
      <c r="VYP47" s="308"/>
      <c r="VYQ47" s="308"/>
      <c r="VYR47" s="308"/>
      <c r="VYS47" s="308"/>
      <c r="VYT47" s="308"/>
      <c r="VYU47" s="308"/>
      <c r="VYV47" s="308"/>
      <c r="VYW47" s="308"/>
      <c r="VYX47" s="308"/>
      <c r="VYY47" s="308"/>
      <c r="VYZ47" s="308"/>
      <c r="VZA47" s="308"/>
      <c r="VZB47" s="308"/>
      <c r="VZC47" s="308"/>
      <c r="VZD47" s="308"/>
      <c r="VZE47" s="308"/>
      <c r="VZF47" s="308"/>
      <c r="VZG47" s="308"/>
      <c r="VZH47" s="308"/>
      <c r="VZI47" s="308"/>
      <c r="VZJ47" s="308"/>
      <c r="VZK47" s="308"/>
      <c r="VZL47" s="308"/>
      <c r="VZM47" s="308"/>
      <c r="VZN47" s="308"/>
      <c r="VZO47" s="308"/>
      <c r="VZP47" s="308"/>
      <c r="VZQ47" s="308"/>
      <c r="VZR47" s="308"/>
      <c r="VZS47" s="308"/>
      <c r="VZT47" s="308"/>
      <c r="VZU47" s="308"/>
      <c r="VZV47" s="308"/>
      <c r="VZW47" s="308"/>
      <c r="VZX47" s="308"/>
      <c r="VZY47" s="308"/>
      <c r="VZZ47" s="308"/>
      <c r="WAA47" s="308"/>
      <c r="WAB47" s="308"/>
      <c r="WAC47" s="308"/>
      <c r="WAD47" s="308"/>
      <c r="WAE47" s="308"/>
      <c r="WAF47" s="308"/>
      <c r="WAG47" s="308"/>
      <c r="WAH47" s="308"/>
      <c r="WAI47" s="308"/>
      <c r="WAJ47" s="308"/>
      <c r="WAK47" s="308"/>
      <c r="WAL47" s="308"/>
      <c r="WAM47" s="308"/>
      <c r="WAN47" s="308"/>
      <c r="WAO47" s="308"/>
      <c r="WAP47" s="308"/>
      <c r="WAQ47" s="308"/>
      <c r="WAR47" s="308"/>
      <c r="WAS47" s="308"/>
      <c r="WAT47" s="308"/>
      <c r="WAU47" s="308"/>
      <c r="WAV47" s="308"/>
      <c r="WAW47" s="308"/>
      <c r="WAX47" s="308"/>
      <c r="WAY47" s="308"/>
      <c r="WAZ47" s="308"/>
      <c r="WBA47" s="308"/>
      <c r="WBB47" s="308"/>
      <c r="WBC47" s="308"/>
      <c r="WBD47" s="308"/>
      <c r="WBE47" s="308"/>
      <c r="WBF47" s="308"/>
      <c r="WBG47" s="308"/>
      <c r="WBH47" s="308"/>
      <c r="WBI47" s="308"/>
      <c r="WBJ47" s="308"/>
      <c r="WBK47" s="308"/>
      <c r="WBL47" s="308"/>
      <c r="WBM47" s="308"/>
      <c r="WBN47" s="308"/>
      <c r="WBO47" s="308"/>
      <c r="WBP47" s="308"/>
      <c r="WBQ47" s="308"/>
      <c r="WBR47" s="308"/>
      <c r="WBS47" s="308"/>
      <c r="WBT47" s="308"/>
      <c r="WBU47" s="308"/>
      <c r="WBV47" s="308"/>
      <c r="WBW47" s="308"/>
      <c r="WBX47" s="308"/>
      <c r="WBY47" s="308"/>
      <c r="WBZ47" s="308"/>
      <c r="WCA47" s="308"/>
      <c r="WCB47" s="308"/>
      <c r="WCC47" s="308"/>
      <c r="WCD47" s="308"/>
      <c r="WCE47" s="308"/>
      <c r="WCF47" s="308"/>
      <c r="WCG47" s="308"/>
      <c r="WCH47" s="308"/>
      <c r="WCI47" s="308"/>
      <c r="WCJ47" s="308"/>
      <c r="WCK47" s="308"/>
      <c r="WCL47" s="308"/>
      <c r="WCM47" s="308"/>
      <c r="WCN47" s="308"/>
      <c r="WCO47" s="308"/>
      <c r="WCP47" s="308"/>
      <c r="WCQ47" s="308"/>
      <c r="WCR47" s="308"/>
      <c r="WCS47" s="308"/>
      <c r="WCT47" s="308"/>
      <c r="WCU47" s="308"/>
      <c r="WCV47" s="308"/>
      <c r="WCW47" s="308"/>
      <c r="WCX47" s="308"/>
      <c r="WCY47" s="308"/>
      <c r="WCZ47" s="308"/>
      <c r="WDA47" s="308"/>
      <c r="WDB47" s="308"/>
      <c r="WDC47" s="308"/>
      <c r="WDD47" s="308"/>
      <c r="WDE47" s="308"/>
      <c r="WDF47" s="308"/>
      <c r="WDG47" s="308"/>
      <c r="WDH47" s="308"/>
      <c r="WDI47" s="308"/>
      <c r="WDJ47" s="308"/>
      <c r="WDK47" s="308"/>
      <c r="WDL47" s="308"/>
      <c r="WDM47" s="308"/>
      <c r="WDN47" s="308"/>
      <c r="WDO47" s="308"/>
      <c r="WDP47" s="308"/>
      <c r="WDQ47" s="308"/>
      <c r="WDR47" s="308"/>
      <c r="WDS47" s="308"/>
      <c r="WDT47" s="308"/>
      <c r="WDU47" s="308"/>
      <c r="WDV47" s="308"/>
      <c r="WDW47" s="308"/>
      <c r="WDX47" s="308"/>
      <c r="WDY47" s="308"/>
      <c r="WDZ47" s="308"/>
      <c r="WEA47" s="308"/>
      <c r="WEB47" s="308"/>
      <c r="WEC47" s="308"/>
      <c r="WED47" s="308"/>
      <c r="WEE47" s="308"/>
      <c r="WEF47" s="308"/>
      <c r="WEG47" s="308"/>
      <c r="WEH47" s="308"/>
      <c r="WEI47" s="308"/>
      <c r="WEJ47" s="308"/>
      <c r="WEK47" s="308"/>
      <c r="WEL47" s="308"/>
      <c r="WEM47" s="308"/>
      <c r="WEN47" s="308"/>
      <c r="WEO47" s="308"/>
      <c r="WEP47" s="308"/>
      <c r="WEQ47" s="308"/>
      <c r="WER47" s="308"/>
      <c r="WES47" s="308"/>
      <c r="WET47" s="308"/>
      <c r="WEU47" s="308"/>
      <c r="WEV47" s="308"/>
      <c r="WEW47" s="308"/>
      <c r="WEX47" s="308"/>
      <c r="WEY47" s="308"/>
      <c r="WEZ47" s="308"/>
      <c r="WFA47" s="308"/>
      <c r="WFB47" s="308"/>
      <c r="WFC47" s="308"/>
      <c r="WFD47" s="308"/>
      <c r="WFE47" s="308"/>
      <c r="WFF47" s="308"/>
      <c r="WFG47" s="308"/>
      <c r="WFH47" s="308"/>
      <c r="WFI47" s="308"/>
      <c r="WFJ47" s="308"/>
      <c r="WFK47" s="308"/>
      <c r="WFL47" s="308"/>
      <c r="WFM47" s="308"/>
      <c r="WFN47" s="308"/>
      <c r="WFO47" s="308"/>
      <c r="WFP47" s="308"/>
      <c r="WFQ47" s="308"/>
      <c r="WFR47" s="308"/>
      <c r="WFS47" s="308"/>
      <c r="WFT47" s="308"/>
      <c r="WFU47" s="308"/>
      <c r="WFV47" s="308"/>
      <c r="WFW47" s="308"/>
      <c r="WFX47" s="308"/>
      <c r="WFY47" s="308"/>
      <c r="WFZ47" s="308"/>
      <c r="WGA47" s="308"/>
      <c r="WGB47" s="308"/>
      <c r="WGC47" s="308"/>
      <c r="WGD47" s="308"/>
      <c r="WGE47" s="308"/>
      <c r="WGF47" s="308"/>
      <c r="WGG47" s="308"/>
      <c r="WGH47" s="308"/>
      <c r="WGI47" s="308"/>
      <c r="WGJ47" s="308"/>
      <c r="WGK47" s="308"/>
      <c r="WGL47" s="308"/>
      <c r="WGM47" s="308"/>
      <c r="WGN47" s="308"/>
      <c r="WGO47" s="308"/>
      <c r="WGP47" s="308"/>
      <c r="WGQ47" s="308"/>
      <c r="WGR47" s="308"/>
      <c r="WGS47" s="308"/>
      <c r="WGT47" s="308"/>
      <c r="WGU47" s="308"/>
      <c r="WGV47" s="308"/>
      <c r="WGW47" s="308"/>
      <c r="WGX47" s="308"/>
      <c r="WGY47" s="308"/>
      <c r="WGZ47" s="308"/>
      <c r="WHA47" s="308"/>
      <c r="WHB47" s="308"/>
      <c r="WHC47" s="308"/>
      <c r="WHD47" s="308"/>
      <c r="WHE47" s="308"/>
      <c r="WHF47" s="308"/>
      <c r="WHG47" s="308"/>
      <c r="WHH47" s="308"/>
      <c r="WHI47" s="308"/>
      <c r="WHJ47" s="308"/>
      <c r="WHK47" s="308"/>
      <c r="WHL47" s="308"/>
      <c r="WHM47" s="308"/>
      <c r="WHN47" s="308"/>
      <c r="WHO47" s="308"/>
      <c r="WHP47" s="308"/>
      <c r="WHQ47" s="308"/>
      <c r="WHR47" s="308"/>
      <c r="WHS47" s="308"/>
      <c r="WHT47" s="308"/>
      <c r="WHU47" s="308"/>
      <c r="WHV47" s="308"/>
      <c r="WHW47" s="308"/>
      <c r="WHX47" s="308"/>
      <c r="WHY47" s="308"/>
      <c r="WHZ47" s="308"/>
      <c r="WIA47" s="308"/>
      <c r="WIB47" s="308"/>
      <c r="WIC47" s="308"/>
      <c r="WID47" s="308"/>
      <c r="WIE47" s="308"/>
      <c r="WIF47" s="308"/>
      <c r="WIG47" s="308"/>
      <c r="WIH47" s="308"/>
      <c r="WII47" s="308"/>
      <c r="WIJ47" s="308"/>
      <c r="WIK47" s="308"/>
      <c r="WIL47" s="308"/>
      <c r="WIM47" s="308"/>
      <c r="WIN47" s="308"/>
      <c r="WIO47" s="308"/>
      <c r="WIP47" s="308"/>
      <c r="WIQ47" s="308"/>
      <c r="WIR47" s="308"/>
      <c r="WIS47" s="308"/>
      <c r="WIT47" s="308"/>
      <c r="WIU47" s="308"/>
      <c r="WIV47" s="308"/>
      <c r="WIW47" s="308"/>
      <c r="WIX47" s="308"/>
      <c r="WIY47" s="308"/>
      <c r="WIZ47" s="308"/>
      <c r="WJA47" s="308"/>
      <c r="WJB47" s="308"/>
      <c r="WJC47" s="308"/>
      <c r="WJD47" s="308"/>
      <c r="WJE47" s="308"/>
      <c r="WJF47" s="308"/>
      <c r="WJG47" s="308"/>
      <c r="WJH47" s="308"/>
      <c r="WJI47" s="308"/>
      <c r="WJJ47" s="308"/>
      <c r="WJK47" s="308"/>
      <c r="WJL47" s="308"/>
      <c r="WJM47" s="308"/>
      <c r="WJN47" s="308"/>
      <c r="WJO47" s="308"/>
      <c r="WJP47" s="308"/>
      <c r="WJQ47" s="308"/>
      <c r="WJR47" s="308"/>
      <c r="WJS47" s="308"/>
      <c r="WJT47" s="308"/>
      <c r="WJU47" s="308"/>
      <c r="WJV47" s="308"/>
      <c r="WJW47" s="308"/>
      <c r="WJX47" s="308"/>
      <c r="WJY47" s="308"/>
      <c r="WJZ47" s="308"/>
      <c r="WKA47" s="308"/>
      <c r="WKB47" s="308"/>
      <c r="WKC47" s="308"/>
      <c r="WKD47" s="308"/>
      <c r="WKE47" s="308"/>
      <c r="WKF47" s="308"/>
      <c r="WKG47" s="308"/>
      <c r="WKH47" s="308"/>
      <c r="WKI47" s="308"/>
      <c r="WKJ47" s="308"/>
      <c r="WKK47" s="308"/>
      <c r="WKL47" s="308"/>
      <c r="WKM47" s="308"/>
      <c r="WKN47" s="308"/>
      <c r="WKO47" s="308"/>
      <c r="WKP47" s="308"/>
      <c r="WKQ47" s="308"/>
      <c r="WKR47" s="308"/>
      <c r="WKS47" s="308"/>
      <c r="WKT47" s="308"/>
      <c r="WKU47" s="308"/>
      <c r="WKV47" s="308"/>
      <c r="WKW47" s="308"/>
      <c r="WKX47" s="308"/>
      <c r="WKY47" s="308"/>
      <c r="WKZ47" s="308"/>
      <c r="WLA47" s="308"/>
      <c r="WLB47" s="308"/>
      <c r="WLC47" s="308"/>
      <c r="WLD47" s="308"/>
      <c r="WLE47" s="308"/>
      <c r="WLF47" s="308"/>
      <c r="WLG47" s="308"/>
      <c r="WLH47" s="308"/>
      <c r="WLI47" s="308"/>
      <c r="WLJ47" s="308"/>
      <c r="WLK47" s="308"/>
      <c r="WLL47" s="308"/>
      <c r="WLM47" s="308"/>
      <c r="WLN47" s="308"/>
      <c r="WLO47" s="308"/>
      <c r="WLP47" s="308"/>
      <c r="WLQ47" s="308"/>
      <c r="WLR47" s="308"/>
      <c r="WLS47" s="308"/>
      <c r="WLT47" s="308"/>
      <c r="WLU47" s="308"/>
      <c r="WLV47" s="308"/>
      <c r="WLW47" s="308"/>
      <c r="WLX47" s="308"/>
      <c r="WLY47" s="308"/>
      <c r="WLZ47" s="308"/>
      <c r="WMA47" s="308"/>
      <c r="WMB47" s="308"/>
      <c r="WMC47" s="308"/>
      <c r="WMD47" s="308"/>
      <c r="WME47" s="308"/>
      <c r="WMF47" s="308"/>
      <c r="WMG47" s="308"/>
      <c r="WMH47" s="308"/>
      <c r="WMI47" s="308"/>
      <c r="WMJ47" s="308"/>
      <c r="WMK47" s="308"/>
      <c r="WML47" s="308"/>
      <c r="WMM47" s="308"/>
      <c r="WMN47" s="308"/>
      <c r="WMO47" s="308"/>
      <c r="WMP47" s="308"/>
      <c r="WMQ47" s="308"/>
      <c r="WMR47" s="308"/>
      <c r="WMS47" s="308"/>
      <c r="WMT47" s="308"/>
      <c r="WMU47" s="308"/>
      <c r="WMV47" s="308"/>
      <c r="WMW47" s="308"/>
      <c r="WMX47" s="308"/>
      <c r="WMY47" s="308"/>
      <c r="WMZ47" s="308"/>
      <c r="WNA47" s="308"/>
      <c r="WNB47" s="308"/>
      <c r="WNC47" s="308"/>
      <c r="WND47" s="308"/>
      <c r="WNE47" s="308"/>
      <c r="WNF47" s="308"/>
      <c r="WNG47" s="308"/>
      <c r="WNH47" s="308"/>
      <c r="WNI47" s="308"/>
      <c r="WNJ47" s="308"/>
      <c r="WNK47" s="308"/>
      <c r="WNL47" s="308"/>
      <c r="WNM47" s="308"/>
      <c r="WNN47" s="308"/>
      <c r="WNO47" s="308"/>
      <c r="WNP47" s="308"/>
      <c r="WNQ47" s="308"/>
      <c r="WNR47" s="308"/>
      <c r="WNS47" s="308"/>
      <c r="WNT47" s="308"/>
      <c r="WNU47" s="308"/>
      <c r="WNV47" s="308"/>
      <c r="WNW47" s="308"/>
      <c r="WNX47" s="308"/>
      <c r="WNY47" s="308"/>
      <c r="WNZ47" s="308"/>
      <c r="WOA47" s="308"/>
      <c r="WOB47" s="308"/>
      <c r="WOC47" s="308"/>
      <c r="WOD47" s="308"/>
      <c r="WOE47" s="308"/>
      <c r="WOF47" s="308"/>
      <c r="WOG47" s="308"/>
      <c r="WOH47" s="308"/>
      <c r="WOI47" s="308"/>
      <c r="WOJ47" s="308"/>
      <c r="WOK47" s="308"/>
      <c r="WOL47" s="308"/>
      <c r="WOM47" s="308"/>
      <c r="WON47" s="308"/>
      <c r="WOO47" s="308"/>
      <c r="WOP47" s="308"/>
      <c r="WOQ47" s="308"/>
      <c r="WOR47" s="308"/>
      <c r="WOS47" s="308"/>
      <c r="WOT47" s="308"/>
      <c r="WOU47" s="308"/>
      <c r="WOV47" s="308"/>
      <c r="WOW47" s="308"/>
      <c r="WOX47" s="308"/>
      <c r="WOY47" s="308"/>
      <c r="WOZ47" s="308"/>
      <c r="WPA47" s="308"/>
      <c r="WPB47" s="308"/>
      <c r="WPC47" s="308"/>
      <c r="WPD47" s="308"/>
      <c r="WPE47" s="308"/>
      <c r="WPF47" s="308"/>
      <c r="WPG47" s="308"/>
      <c r="WPH47" s="308"/>
      <c r="WPI47" s="308"/>
      <c r="WPJ47" s="308"/>
      <c r="WPK47" s="308"/>
      <c r="WPL47" s="308"/>
      <c r="WPM47" s="308"/>
      <c r="WPN47" s="308"/>
      <c r="WPO47" s="308"/>
      <c r="WPP47" s="308"/>
      <c r="WPQ47" s="308"/>
      <c r="WPR47" s="308"/>
      <c r="WPS47" s="308"/>
      <c r="WPT47" s="308"/>
      <c r="WPU47" s="308"/>
      <c r="WPV47" s="308"/>
      <c r="WPW47" s="308"/>
      <c r="WPX47" s="308"/>
      <c r="WPY47" s="308"/>
      <c r="WPZ47" s="308"/>
      <c r="WQA47" s="308"/>
      <c r="WQB47" s="308"/>
      <c r="WQC47" s="308"/>
      <c r="WQD47" s="308"/>
      <c r="WQE47" s="308"/>
      <c r="WQF47" s="308"/>
      <c r="WQG47" s="308"/>
      <c r="WQH47" s="308"/>
      <c r="WQI47" s="308"/>
      <c r="WQJ47" s="308"/>
      <c r="WQK47" s="308"/>
      <c r="WQL47" s="308"/>
      <c r="WQM47" s="308"/>
      <c r="WQN47" s="308"/>
      <c r="WQO47" s="308"/>
      <c r="WQP47" s="308"/>
      <c r="WQQ47" s="308"/>
      <c r="WQR47" s="308"/>
      <c r="WQS47" s="308"/>
      <c r="WQT47" s="308"/>
      <c r="WQU47" s="308"/>
      <c r="WQV47" s="308"/>
      <c r="WQW47" s="308"/>
      <c r="WQX47" s="308"/>
      <c r="WQY47" s="308"/>
      <c r="WQZ47" s="308"/>
      <c r="WRA47" s="308"/>
      <c r="WRB47" s="308"/>
      <c r="WRC47" s="308"/>
      <c r="WRD47" s="308"/>
      <c r="WRE47" s="308"/>
      <c r="WRF47" s="308"/>
      <c r="WRG47" s="308"/>
      <c r="WRH47" s="308"/>
      <c r="WRI47" s="308"/>
      <c r="WRJ47" s="308"/>
      <c r="WRK47" s="308"/>
      <c r="WRL47" s="308"/>
      <c r="WRM47" s="308"/>
      <c r="WRN47" s="308"/>
      <c r="WRO47" s="308"/>
      <c r="WRP47" s="308"/>
      <c r="WRQ47" s="308"/>
      <c r="WRR47" s="308"/>
      <c r="WRS47" s="308"/>
      <c r="WRT47" s="308"/>
      <c r="WRU47" s="308"/>
      <c r="WRV47" s="308"/>
      <c r="WRW47" s="308"/>
      <c r="WRX47" s="308"/>
      <c r="WRY47" s="308"/>
      <c r="WRZ47" s="308"/>
      <c r="WSA47" s="308"/>
      <c r="WSB47" s="308"/>
      <c r="WSC47" s="308"/>
      <c r="WSD47" s="308"/>
      <c r="WSE47" s="308"/>
      <c r="WSF47" s="308"/>
      <c r="WSG47" s="308"/>
      <c r="WSH47" s="308"/>
      <c r="WSI47" s="308"/>
      <c r="WSJ47" s="308"/>
      <c r="WSK47" s="308"/>
      <c r="WSL47" s="308"/>
      <c r="WSM47" s="308"/>
      <c r="WSN47" s="308"/>
      <c r="WSO47" s="308"/>
      <c r="WSP47" s="308"/>
      <c r="WSQ47" s="308"/>
      <c r="WSR47" s="308"/>
      <c r="WSS47" s="308"/>
      <c r="WST47" s="308"/>
      <c r="WSU47" s="308"/>
      <c r="WSV47" s="308"/>
      <c r="WSW47" s="308"/>
      <c r="WSX47" s="308"/>
      <c r="WSY47" s="308"/>
      <c r="WSZ47" s="308"/>
      <c r="WTA47" s="308"/>
      <c r="WTB47" s="308"/>
      <c r="WTC47" s="308"/>
      <c r="WTD47" s="308"/>
      <c r="WTE47" s="308"/>
      <c r="WTF47" s="308"/>
      <c r="WTG47" s="308"/>
      <c r="WTH47" s="308"/>
      <c r="WTI47" s="308"/>
      <c r="WTJ47" s="308"/>
      <c r="WTK47" s="308"/>
      <c r="WTL47" s="308"/>
      <c r="WTM47" s="308"/>
      <c r="WTN47" s="308"/>
      <c r="WTO47" s="308"/>
      <c r="WTP47" s="308"/>
      <c r="WTQ47" s="308"/>
      <c r="WTR47" s="308"/>
      <c r="WTS47" s="308"/>
      <c r="WTT47" s="308"/>
      <c r="WTU47" s="308"/>
      <c r="WTV47" s="308"/>
      <c r="WTW47" s="308"/>
      <c r="WTX47" s="308"/>
      <c r="WTY47" s="308"/>
      <c r="WTZ47" s="308"/>
      <c r="WUA47" s="308"/>
      <c r="WUB47" s="308"/>
      <c r="WUC47" s="308"/>
      <c r="WUD47" s="308"/>
      <c r="WUE47" s="308"/>
      <c r="WUF47" s="308"/>
      <c r="WUG47" s="308"/>
      <c r="WUH47" s="308"/>
      <c r="WUI47" s="308"/>
      <c r="WUJ47" s="308"/>
      <c r="WUK47" s="308"/>
      <c r="WUL47" s="308"/>
      <c r="WUM47" s="308"/>
      <c r="WUN47" s="308"/>
      <c r="WUO47" s="308"/>
      <c r="WUP47" s="308"/>
      <c r="WUQ47" s="308"/>
      <c r="WUR47" s="308"/>
      <c r="WUS47" s="308"/>
      <c r="WUT47" s="308"/>
      <c r="WUU47" s="308"/>
      <c r="WUV47" s="308"/>
      <c r="WUW47" s="308"/>
      <c r="WUX47" s="308"/>
      <c r="WUY47" s="308"/>
      <c r="WUZ47" s="308"/>
      <c r="WVA47" s="308"/>
      <c r="WVB47" s="308"/>
      <c r="WVC47" s="308"/>
      <c r="WVD47" s="308"/>
      <c r="WVE47" s="308"/>
      <c r="WVF47" s="308"/>
      <c r="WVG47" s="308"/>
      <c r="WVH47" s="308"/>
      <c r="WVI47" s="308"/>
      <c r="WVJ47" s="308"/>
    </row>
    <row r="48" spans="1:16130" x14ac:dyDescent="0.2">
      <c r="A48" s="1453" t="s">
        <v>1434</v>
      </c>
      <c r="B48" s="1455" t="s">
        <v>177</v>
      </c>
      <c r="C48" s="1453" t="s">
        <v>1401</v>
      </c>
      <c r="D48" s="1453" t="s">
        <v>692</v>
      </c>
      <c r="E48" s="1454" t="s">
        <v>1398</v>
      </c>
      <c r="F48" s="1454" t="s">
        <v>178</v>
      </c>
    </row>
    <row r="49" spans="1:16130" x14ac:dyDescent="0.2">
      <c r="A49" s="1453" t="s">
        <v>1435</v>
      </c>
      <c r="B49" s="1455" t="s">
        <v>177</v>
      </c>
      <c r="C49" s="1453" t="s">
        <v>1401</v>
      </c>
      <c r="D49" s="1453" t="s">
        <v>692</v>
      </c>
      <c r="E49" s="1454" t="s">
        <v>1398</v>
      </c>
      <c r="F49" s="1454" t="s">
        <v>178</v>
      </c>
    </row>
    <row r="50" spans="1:16130" x14ac:dyDescent="0.2">
      <c r="A50" s="1453" t="s">
        <v>1436</v>
      </c>
      <c r="B50" s="1455" t="s">
        <v>177</v>
      </c>
      <c r="C50" s="1453" t="s">
        <v>1401</v>
      </c>
      <c r="D50" s="1473" t="s">
        <v>310</v>
      </c>
      <c r="E50" s="1454" t="s">
        <v>1398</v>
      </c>
      <c r="F50" s="1454" t="s">
        <v>178</v>
      </c>
    </row>
    <row r="51" spans="1:16130" x14ac:dyDescent="0.2">
      <c r="A51" s="1453" t="s">
        <v>1437</v>
      </c>
      <c r="B51" s="1455" t="s">
        <v>177</v>
      </c>
      <c r="C51" s="1453" t="s">
        <v>1397</v>
      </c>
      <c r="D51" s="1453" t="s">
        <v>310</v>
      </c>
      <c r="E51" s="1454" t="s">
        <v>1398</v>
      </c>
      <c r="F51" s="1454" t="s">
        <v>178</v>
      </c>
    </row>
    <row r="52" spans="1:16130" x14ac:dyDescent="0.2">
      <c r="A52" s="1453" t="s">
        <v>1438</v>
      </c>
      <c r="B52" s="1455" t="s">
        <v>177</v>
      </c>
      <c r="C52" s="1453" t="s">
        <v>1397</v>
      </c>
      <c r="D52" s="1453" t="s">
        <v>310</v>
      </c>
      <c r="E52" s="1454" t="s">
        <v>1398</v>
      </c>
      <c r="F52" s="1454" t="s">
        <v>178</v>
      </c>
    </row>
    <row r="53" spans="1:16130" x14ac:dyDescent="0.2">
      <c r="A53" s="1453" t="s">
        <v>1439</v>
      </c>
      <c r="B53" s="1455" t="s">
        <v>177</v>
      </c>
      <c r="C53" s="1453" t="s">
        <v>1401</v>
      </c>
      <c r="D53" s="1453" t="s">
        <v>692</v>
      </c>
      <c r="E53" s="1454" t="s">
        <v>1398</v>
      </c>
      <c r="F53" s="1454" t="s">
        <v>178</v>
      </c>
    </row>
    <row r="54" spans="1:16130" x14ac:dyDescent="0.2">
      <c r="A54" s="1453" t="s">
        <v>1440</v>
      </c>
      <c r="B54" s="1455" t="s">
        <v>177</v>
      </c>
      <c r="C54" s="1453" t="s">
        <v>1401</v>
      </c>
      <c r="D54" s="1453" t="s">
        <v>692</v>
      </c>
      <c r="E54" s="1454" t="s">
        <v>1398</v>
      </c>
      <c r="F54" s="1454" t="s">
        <v>178</v>
      </c>
    </row>
    <row r="55" spans="1:16130" x14ac:dyDescent="0.2">
      <c r="A55" s="1453" t="s">
        <v>1441</v>
      </c>
      <c r="B55" s="1455" t="s">
        <v>177</v>
      </c>
      <c r="C55" s="1453" t="s">
        <v>1401</v>
      </c>
      <c r="D55" s="1453" t="s">
        <v>692</v>
      </c>
      <c r="E55" s="1454" t="s">
        <v>1398</v>
      </c>
      <c r="F55" s="1454" t="s">
        <v>178</v>
      </c>
    </row>
    <row r="56" spans="1:16130" x14ac:dyDescent="0.2">
      <c r="A56" s="1453" t="s">
        <v>1442</v>
      </c>
      <c r="B56" s="1455" t="s">
        <v>177</v>
      </c>
      <c r="C56" s="1453" t="s">
        <v>1401</v>
      </c>
      <c r="D56" s="1453" t="s">
        <v>692</v>
      </c>
      <c r="E56" s="1454" t="s">
        <v>1398</v>
      </c>
      <c r="F56" s="1454" t="s">
        <v>178</v>
      </c>
    </row>
    <row r="57" spans="1:16130" x14ac:dyDescent="0.2">
      <c r="A57" s="1455" t="s">
        <v>1443</v>
      </c>
      <c r="B57" s="1455" t="s">
        <v>177</v>
      </c>
      <c r="C57" s="1455" t="s">
        <v>1397</v>
      </c>
      <c r="D57" s="1455" t="s">
        <v>692</v>
      </c>
      <c r="E57" s="1454" t="s">
        <v>1398</v>
      </c>
      <c r="F57" s="1454" t="s">
        <v>178</v>
      </c>
    </row>
    <row r="58" spans="1:16130" x14ac:dyDescent="0.2">
      <c r="A58" s="1453" t="s">
        <v>1444</v>
      </c>
      <c r="B58" s="1455" t="s">
        <v>177</v>
      </c>
      <c r="C58" s="1453" t="s">
        <v>1397</v>
      </c>
      <c r="D58" s="1453" t="s">
        <v>692</v>
      </c>
      <c r="E58" s="1454" t="s">
        <v>1398</v>
      </c>
      <c r="F58" s="1454" t="s">
        <v>178</v>
      </c>
    </row>
    <row r="59" spans="1:16130" s="1507" customFormat="1" x14ac:dyDescent="0.2">
      <c r="A59" s="1473" t="s">
        <v>1445</v>
      </c>
      <c r="B59" s="1475" t="s">
        <v>177</v>
      </c>
      <c r="C59" s="1473" t="s">
        <v>1401</v>
      </c>
      <c r="D59" s="1473" t="s">
        <v>692</v>
      </c>
      <c r="E59" s="1474" t="s">
        <v>1398</v>
      </c>
      <c r="F59" s="1474" t="s">
        <v>178</v>
      </c>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8"/>
      <c r="AT59" s="308"/>
      <c r="AU59" s="308"/>
      <c r="AV59" s="308"/>
      <c r="AW59" s="308"/>
      <c r="AX59" s="308"/>
      <c r="AY59" s="308"/>
      <c r="AZ59" s="308"/>
      <c r="BA59" s="308"/>
      <c r="BB59" s="308"/>
      <c r="BC59" s="308"/>
      <c r="BD59" s="308"/>
      <c r="BE59" s="308"/>
      <c r="BF59" s="308"/>
      <c r="BG59" s="308"/>
      <c r="BH59" s="308"/>
      <c r="BI59" s="308"/>
      <c r="BJ59" s="308"/>
      <c r="BK59" s="308"/>
      <c r="BL59" s="308"/>
      <c r="BM59" s="308"/>
      <c r="BN59" s="308"/>
      <c r="BO59" s="308"/>
      <c r="BP59" s="308"/>
      <c r="BQ59" s="308"/>
      <c r="BR59" s="308"/>
      <c r="BS59" s="308"/>
      <c r="BT59" s="308"/>
      <c r="BU59" s="308"/>
      <c r="BV59" s="308"/>
      <c r="BW59" s="308"/>
      <c r="BX59" s="308"/>
      <c r="BY59" s="308"/>
      <c r="BZ59" s="308"/>
      <c r="CA59" s="308"/>
      <c r="CB59" s="308"/>
      <c r="CC59" s="308"/>
      <c r="CD59" s="308"/>
      <c r="CE59" s="308"/>
      <c r="CF59" s="308"/>
      <c r="CG59" s="308"/>
      <c r="CH59" s="308"/>
      <c r="CI59" s="308"/>
      <c r="CJ59" s="308"/>
      <c r="CK59" s="308"/>
      <c r="CL59" s="308"/>
      <c r="CM59" s="308"/>
      <c r="CN59" s="308"/>
      <c r="CO59" s="308"/>
      <c r="CP59" s="308"/>
      <c r="CQ59" s="308"/>
      <c r="CR59" s="308"/>
      <c r="CS59" s="308"/>
      <c r="CT59" s="308"/>
      <c r="CU59" s="308"/>
      <c r="CV59" s="308"/>
      <c r="CW59" s="308"/>
      <c r="CX59" s="308"/>
      <c r="CY59" s="308"/>
      <c r="CZ59" s="308"/>
      <c r="DA59" s="308"/>
      <c r="DB59" s="308"/>
      <c r="DC59" s="308"/>
      <c r="DD59" s="308"/>
      <c r="DE59" s="308"/>
      <c r="DF59" s="308"/>
      <c r="DG59" s="308"/>
      <c r="DH59" s="308"/>
      <c r="DI59" s="308"/>
      <c r="DJ59" s="308"/>
      <c r="DK59" s="308"/>
      <c r="DL59" s="308"/>
      <c r="DM59" s="308"/>
      <c r="DN59" s="308"/>
      <c r="DO59" s="308"/>
      <c r="DP59" s="308"/>
      <c r="DQ59" s="308"/>
      <c r="DR59" s="308"/>
      <c r="DS59" s="308"/>
      <c r="DT59" s="308"/>
      <c r="DU59" s="308"/>
      <c r="DV59" s="308"/>
      <c r="DW59" s="308"/>
      <c r="DX59" s="308"/>
      <c r="DY59" s="308"/>
      <c r="DZ59" s="308"/>
      <c r="EA59" s="308"/>
      <c r="EB59" s="308"/>
      <c r="EC59" s="308"/>
      <c r="ED59" s="308"/>
      <c r="EE59" s="308"/>
      <c r="EF59" s="308"/>
      <c r="EG59" s="308"/>
      <c r="EH59" s="308"/>
      <c r="EI59" s="308"/>
      <c r="EJ59" s="308"/>
      <c r="EK59" s="308"/>
      <c r="EL59" s="308"/>
      <c r="EM59" s="308"/>
      <c r="EN59" s="308"/>
      <c r="EO59" s="308"/>
      <c r="EP59" s="308"/>
      <c r="EQ59" s="308"/>
      <c r="ER59" s="308"/>
      <c r="ES59" s="308"/>
      <c r="ET59" s="308"/>
      <c r="EU59" s="308"/>
      <c r="EV59" s="308"/>
      <c r="EW59" s="308"/>
      <c r="EX59" s="308"/>
      <c r="EY59" s="308"/>
      <c r="EZ59" s="308"/>
      <c r="FA59" s="308"/>
      <c r="FB59" s="308"/>
      <c r="FC59" s="308"/>
      <c r="FD59" s="308"/>
      <c r="FE59" s="308"/>
      <c r="FF59" s="308"/>
      <c r="FG59" s="308"/>
      <c r="FH59" s="308"/>
      <c r="FI59" s="308"/>
      <c r="FJ59" s="308"/>
      <c r="FK59" s="308"/>
      <c r="FL59" s="308"/>
      <c r="FM59" s="308"/>
      <c r="FN59" s="308"/>
      <c r="FO59" s="308"/>
      <c r="FP59" s="308"/>
      <c r="FQ59" s="308"/>
      <c r="FR59" s="308"/>
      <c r="FS59" s="308"/>
      <c r="FT59" s="308"/>
      <c r="FU59" s="308"/>
      <c r="FV59" s="308"/>
      <c r="FW59" s="308"/>
      <c r="FX59" s="308"/>
      <c r="FY59" s="308"/>
      <c r="FZ59" s="308"/>
      <c r="GA59" s="308"/>
      <c r="GB59" s="308"/>
      <c r="GC59" s="308"/>
      <c r="GD59" s="308"/>
      <c r="GE59" s="308"/>
      <c r="GF59" s="308"/>
      <c r="GG59" s="308"/>
      <c r="GH59" s="308"/>
      <c r="GI59" s="308"/>
      <c r="GJ59" s="308"/>
      <c r="GK59" s="308"/>
      <c r="GL59" s="308"/>
      <c r="GM59" s="308"/>
      <c r="GN59" s="308"/>
      <c r="GO59" s="308"/>
      <c r="GP59" s="308"/>
      <c r="GQ59" s="308"/>
      <c r="GR59" s="308"/>
      <c r="GS59" s="308"/>
      <c r="GT59" s="308"/>
      <c r="GU59" s="308"/>
      <c r="GV59" s="308"/>
      <c r="GW59" s="308"/>
      <c r="GX59" s="308"/>
      <c r="GY59" s="308"/>
      <c r="GZ59" s="308"/>
      <c r="HA59" s="308"/>
      <c r="HB59" s="308"/>
      <c r="HC59" s="308"/>
      <c r="HD59" s="308"/>
      <c r="HE59" s="308"/>
      <c r="HF59" s="308"/>
      <c r="HG59" s="308"/>
      <c r="HH59" s="308"/>
      <c r="HI59" s="308"/>
      <c r="HJ59" s="308"/>
      <c r="HK59" s="308"/>
      <c r="HL59" s="308"/>
      <c r="HM59" s="308"/>
      <c r="HN59" s="308"/>
      <c r="HO59" s="308"/>
      <c r="HP59" s="308"/>
      <c r="HQ59" s="308"/>
      <c r="HR59" s="308"/>
      <c r="HS59" s="308"/>
      <c r="HT59" s="308"/>
      <c r="HU59" s="308"/>
      <c r="HV59" s="308"/>
      <c r="HW59" s="308"/>
      <c r="HX59" s="308"/>
      <c r="HY59" s="308"/>
      <c r="HZ59" s="308"/>
      <c r="IA59" s="308"/>
      <c r="IB59" s="308"/>
      <c r="IC59" s="308"/>
      <c r="ID59" s="308"/>
      <c r="IE59" s="308"/>
      <c r="IF59" s="308"/>
      <c r="IG59" s="308"/>
      <c r="IH59" s="308"/>
      <c r="II59" s="308"/>
      <c r="IJ59" s="308"/>
      <c r="IK59" s="308"/>
      <c r="IL59" s="308"/>
      <c r="IM59" s="308"/>
      <c r="IN59" s="308"/>
      <c r="IO59" s="308"/>
      <c r="IP59" s="308"/>
      <c r="IQ59" s="308"/>
      <c r="IR59" s="308"/>
      <c r="IS59" s="308"/>
      <c r="IT59" s="308"/>
      <c r="IU59" s="308"/>
      <c r="IV59" s="308"/>
      <c r="IW59" s="308"/>
      <c r="IX59" s="308"/>
      <c r="IY59" s="308"/>
      <c r="IZ59" s="308"/>
      <c r="JA59" s="308"/>
      <c r="JB59" s="308"/>
      <c r="JC59" s="308"/>
      <c r="JD59" s="308"/>
      <c r="JE59" s="308"/>
      <c r="JF59" s="308"/>
      <c r="JG59" s="308"/>
      <c r="JH59" s="308"/>
      <c r="JI59" s="308"/>
      <c r="JJ59" s="308"/>
      <c r="JK59" s="308"/>
      <c r="JL59" s="308"/>
      <c r="JM59" s="308"/>
      <c r="JN59" s="308"/>
      <c r="JO59" s="308"/>
      <c r="JP59" s="308"/>
      <c r="JQ59" s="308"/>
      <c r="JR59" s="308"/>
      <c r="JS59" s="308"/>
      <c r="JT59" s="308"/>
      <c r="JU59" s="308"/>
      <c r="JV59" s="308"/>
      <c r="JW59" s="308"/>
      <c r="JX59" s="308"/>
      <c r="JY59" s="308"/>
      <c r="JZ59" s="308"/>
      <c r="KA59" s="308"/>
      <c r="KB59" s="308"/>
      <c r="KC59" s="308"/>
      <c r="KD59" s="308"/>
      <c r="KE59" s="308"/>
      <c r="KF59" s="308"/>
      <c r="KG59" s="308"/>
      <c r="KH59" s="308"/>
      <c r="KI59" s="308"/>
      <c r="KJ59" s="308"/>
      <c r="KK59" s="308"/>
      <c r="KL59" s="308"/>
      <c r="KM59" s="308"/>
      <c r="KN59" s="308"/>
      <c r="KO59" s="308"/>
      <c r="KP59" s="308"/>
      <c r="KQ59" s="308"/>
      <c r="KR59" s="308"/>
      <c r="KS59" s="308"/>
      <c r="KT59" s="308"/>
      <c r="KU59" s="308"/>
      <c r="KV59" s="308"/>
      <c r="KW59" s="308"/>
      <c r="KX59" s="308"/>
      <c r="KY59" s="308"/>
      <c r="KZ59" s="308"/>
      <c r="LA59" s="308"/>
      <c r="LB59" s="308"/>
      <c r="LC59" s="308"/>
      <c r="LD59" s="308"/>
      <c r="LE59" s="308"/>
      <c r="LF59" s="308"/>
      <c r="LG59" s="308"/>
      <c r="LH59" s="308"/>
      <c r="LI59" s="308"/>
      <c r="LJ59" s="308"/>
      <c r="LK59" s="308"/>
      <c r="LL59" s="308"/>
      <c r="LM59" s="308"/>
      <c r="LN59" s="308"/>
      <c r="LO59" s="308"/>
      <c r="LP59" s="308"/>
      <c r="LQ59" s="308"/>
      <c r="LR59" s="308"/>
      <c r="LS59" s="308"/>
      <c r="LT59" s="308"/>
      <c r="LU59" s="308"/>
      <c r="LV59" s="308"/>
      <c r="LW59" s="308"/>
      <c r="LX59" s="308"/>
      <c r="LY59" s="308"/>
      <c r="LZ59" s="308"/>
      <c r="MA59" s="308"/>
      <c r="MB59" s="308"/>
      <c r="MC59" s="308"/>
      <c r="MD59" s="308"/>
      <c r="ME59" s="308"/>
      <c r="MF59" s="308"/>
      <c r="MG59" s="308"/>
      <c r="MH59" s="308"/>
      <c r="MI59" s="308"/>
      <c r="MJ59" s="308"/>
      <c r="MK59" s="308"/>
      <c r="ML59" s="308"/>
      <c r="MM59" s="308"/>
      <c r="MN59" s="308"/>
      <c r="MO59" s="308"/>
      <c r="MP59" s="308"/>
      <c r="MQ59" s="308"/>
      <c r="MR59" s="308"/>
      <c r="MS59" s="308"/>
      <c r="MT59" s="308"/>
      <c r="MU59" s="308"/>
      <c r="MV59" s="308"/>
      <c r="MW59" s="308"/>
      <c r="MX59" s="308"/>
      <c r="MY59" s="308"/>
      <c r="MZ59" s="308"/>
      <c r="NA59" s="308"/>
      <c r="NB59" s="308"/>
      <c r="NC59" s="308"/>
      <c r="ND59" s="308"/>
      <c r="NE59" s="308"/>
      <c r="NF59" s="308"/>
      <c r="NG59" s="308"/>
      <c r="NH59" s="308"/>
      <c r="NI59" s="308"/>
      <c r="NJ59" s="308"/>
      <c r="NK59" s="308"/>
      <c r="NL59" s="308"/>
      <c r="NM59" s="308"/>
      <c r="NN59" s="308"/>
      <c r="NO59" s="308"/>
      <c r="NP59" s="308"/>
      <c r="NQ59" s="308"/>
      <c r="NR59" s="308"/>
      <c r="NS59" s="308"/>
      <c r="NT59" s="308"/>
      <c r="NU59" s="308"/>
      <c r="NV59" s="308"/>
      <c r="NW59" s="308"/>
      <c r="NX59" s="308"/>
      <c r="NY59" s="308"/>
      <c r="NZ59" s="308"/>
      <c r="OA59" s="308"/>
      <c r="OB59" s="308"/>
      <c r="OC59" s="308"/>
      <c r="OD59" s="308"/>
      <c r="OE59" s="308"/>
      <c r="OF59" s="308"/>
      <c r="OG59" s="308"/>
      <c r="OH59" s="308"/>
      <c r="OI59" s="308"/>
      <c r="OJ59" s="308"/>
      <c r="OK59" s="308"/>
      <c r="OL59" s="308"/>
      <c r="OM59" s="308"/>
      <c r="ON59" s="308"/>
      <c r="OO59" s="308"/>
      <c r="OP59" s="308"/>
      <c r="OQ59" s="308"/>
      <c r="OR59" s="308"/>
      <c r="OS59" s="308"/>
      <c r="OT59" s="308"/>
      <c r="OU59" s="308"/>
      <c r="OV59" s="308"/>
      <c r="OW59" s="308"/>
      <c r="OX59" s="308"/>
      <c r="OY59" s="308"/>
      <c r="OZ59" s="308"/>
      <c r="PA59" s="308"/>
      <c r="PB59" s="308"/>
      <c r="PC59" s="308"/>
      <c r="PD59" s="308"/>
      <c r="PE59" s="308"/>
      <c r="PF59" s="308"/>
      <c r="PG59" s="308"/>
      <c r="PH59" s="308"/>
      <c r="PI59" s="308"/>
      <c r="PJ59" s="308"/>
      <c r="PK59" s="308"/>
      <c r="PL59" s="308"/>
      <c r="PM59" s="308"/>
      <c r="PN59" s="308"/>
      <c r="PO59" s="308"/>
      <c r="PP59" s="308"/>
      <c r="PQ59" s="308"/>
      <c r="PR59" s="308"/>
      <c r="PS59" s="308"/>
      <c r="PT59" s="308"/>
      <c r="PU59" s="308"/>
      <c r="PV59" s="308"/>
      <c r="PW59" s="308"/>
      <c r="PX59" s="308"/>
      <c r="PY59" s="308"/>
      <c r="PZ59" s="308"/>
      <c r="QA59" s="308"/>
      <c r="QB59" s="308"/>
      <c r="QC59" s="308"/>
      <c r="QD59" s="308"/>
      <c r="QE59" s="308"/>
      <c r="QF59" s="308"/>
      <c r="QG59" s="308"/>
      <c r="QH59" s="308"/>
      <c r="QI59" s="308"/>
      <c r="QJ59" s="308"/>
      <c r="QK59" s="308"/>
      <c r="QL59" s="308"/>
      <c r="QM59" s="308"/>
      <c r="QN59" s="308"/>
      <c r="QO59" s="308"/>
      <c r="QP59" s="308"/>
      <c r="QQ59" s="308"/>
      <c r="QR59" s="308"/>
      <c r="QS59" s="308"/>
      <c r="QT59" s="308"/>
      <c r="QU59" s="308"/>
      <c r="QV59" s="308"/>
      <c r="QW59" s="308"/>
      <c r="QX59" s="308"/>
      <c r="QY59" s="308"/>
      <c r="QZ59" s="308"/>
      <c r="RA59" s="308"/>
      <c r="RB59" s="308"/>
      <c r="RC59" s="308"/>
      <c r="RD59" s="308"/>
      <c r="RE59" s="308"/>
      <c r="RF59" s="308"/>
      <c r="RG59" s="308"/>
      <c r="RH59" s="308"/>
      <c r="RI59" s="308"/>
      <c r="RJ59" s="308"/>
      <c r="RK59" s="308"/>
      <c r="RL59" s="308"/>
      <c r="RM59" s="308"/>
      <c r="RN59" s="308"/>
      <c r="RO59" s="308"/>
      <c r="RP59" s="308"/>
      <c r="RQ59" s="308"/>
      <c r="RR59" s="308"/>
      <c r="RS59" s="308"/>
      <c r="RT59" s="308"/>
      <c r="RU59" s="308"/>
      <c r="RV59" s="308"/>
      <c r="RW59" s="308"/>
      <c r="RX59" s="308"/>
      <c r="RY59" s="308"/>
      <c r="RZ59" s="308"/>
      <c r="SA59" s="308"/>
      <c r="SB59" s="308"/>
      <c r="SC59" s="308"/>
      <c r="SD59" s="308"/>
      <c r="SE59" s="308"/>
      <c r="SF59" s="308"/>
      <c r="SG59" s="308"/>
      <c r="SH59" s="308"/>
      <c r="SI59" s="308"/>
      <c r="SJ59" s="308"/>
      <c r="SK59" s="308"/>
      <c r="SL59" s="308"/>
      <c r="SM59" s="308"/>
      <c r="SN59" s="308"/>
      <c r="SO59" s="308"/>
      <c r="SP59" s="308"/>
      <c r="SQ59" s="308"/>
      <c r="SR59" s="308"/>
      <c r="SS59" s="308"/>
      <c r="ST59" s="308"/>
      <c r="SU59" s="308"/>
      <c r="SV59" s="308"/>
      <c r="SW59" s="308"/>
      <c r="SX59" s="308"/>
      <c r="SY59" s="308"/>
      <c r="SZ59" s="308"/>
      <c r="TA59" s="308"/>
      <c r="TB59" s="308"/>
      <c r="TC59" s="308"/>
      <c r="TD59" s="308"/>
      <c r="TE59" s="308"/>
      <c r="TF59" s="308"/>
      <c r="TG59" s="308"/>
      <c r="TH59" s="308"/>
      <c r="TI59" s="308"/>
      <c r="TJ59" s="308"/>
      <c r="TK59" s="308"/>
      <c r="TL59" s="308"/>
      <c r="TM59" s="308"/>
      <c r="TN59" s="308"/>
      <c r="TO59" s="308"/>
      <c r="TP59" s="308"/>
      <c r="TQ59" s="308"/>
      <c r="TR59" s="308"/>
      <c r="TS59" s="308"/>
      <c r="TT59" s="308"/>
      <c r="TU59" s="308"/>
      <c r="TV59" s="308"/>
      <c r="TW59" s="308"/>
      <c r="TX59" s="308"/>
      <c r="TY59" s="308"/>
      <c r="TZ59" s="308"/>
      <c r="UA59" s="308"/>
      <c r="UB59" s="308"/>
      <c r="UC59" s="308"/>
      <c r="UD59" s="308"/>
      <c r="UE59" s="308"/>
      <c r="UF59" s="308"/>
      <c r="UG59" s="308"/>
      <c r="UH59" s="308"/>
      <c r="UI59" s="308"/>
      <c r="UJ59" s="308"/>
      <c r="UK59" s="308"/>
      <c r="UL59" s="308"/>
      <c r="UM59" s="308"/>
      <c r="UN59" s="308"/>
      <c r="UO59" s="308"/>
      <c r="UP59" s="308"/>
      <c r="UQ59" s="308"/>
      <c r="UR59" s="308"/>
      <c r="US59" s="308"/>
      <c r="UT59" s="308"/>
      <c r="UU59" s="308"/>
      <c r="UV59" s="308"/>
      <c r="UW59" s="308"/>
      <c r="UX59" s="308"/>
      <c r="UY59" s="308"/>
      <c r="UZ59" s="308"/>
      <c r="VA59" s="308"/>
      <c r="VB59" s="308"/>
      <c r="VC59" s="308"/>
      <c r="VD59" s="308"/>
      <c r="VE59" s="308"/>
      <c r="VF59" s="308"/>
      <c r="VG59" s="308"/>
      <c r="VH59" s="308"/>
      <c r="VI59" s="308"/>
      <c r="VJ59" s="308"/>
      <c r="VK59" s="308"/>
      <c r="VL59" s="308"/>
      <c r="VM59" s="308"/>
      <c r="VN59" s="308"/>
      <c r="VO59" s="308"/>
      <c r="VP59" s="308"/>
      <c r="VQ59" s="308"/>
      <c r="VR59" s="308"/>
      <c r="VS59" s="308"/>
      <c r="VT59" s="308"/>
      <c r="VU59" s="308"/>
      <c r="VV59" s="308"/>
      <c r="VW59" s="308"/>
      <c r="VX59" s="308"/>
      <c r="VY59" s="308"/>
      <c r="VZ59" s="308"/>
      <c r="WA59" s="308"/>
      <c r="WB59" s="308"/>
      <c r="WC59" s="308"/>
      <c r="WD59" s="308"/>
      <c r="WE59" s="308"/>
      <c r="WF59" s="308"/>
      <c r="WG59" s="308"/>
      <c r="WH59" s="308"/>
      <c r="WI59" s="308"/>
      <c r="WJ59" s="308"/>
      <c r="WK59" s="308"/>
      <c r="WL59" s="308"/>
      <c r="WM59" s="308"/>
      <c r="WN59" s="308"/>
      <c r="WO59" s="308"/>
      <c r="WP59" s="308"/>
      <c r="WQ59" s="308"/>
      <c r="WR59" s="308"/>
      <c r="WS59" s="308"/>
      <c r="WT59" s="308"/>
      <c r="WU59" s="308"/>
      <c r="WV59" s="308"/>
      <c r="WW59" s="308"/>
      <c r="WX59" s="308"/>
      <c r="WY59" s="308"/>
      <c r="WZ59" s="308"/>
      <c r="XA59" s="308"/>
      <c r="XB59" s="308"/>
      <c r="XC59" s="308"/>
      <c r="XD59" s="308"/>
      <c r="XE59" s="308"/>
      <c r="XF59" s="308"/>
      <c r="XG59" s="308"/>
      <c r="XH59" s="308"/>
      <c r="XI59" s="308"/>
      <c r="XJ59" s="308"/>
      <c r="XK59" s="308"/>
      <c r="XL59" s="308"/>
      <c r="XM59" s="308"/>
      <c r="XN59" s="308"/>
      <c r="XO59" s="308"/>
      <c r="XP59" s="308"/>
      <c r="XQ59" s="308"/>
      <c r="XR59" s="308"/>
      <c r="XS59" s="308"/>
      <c r="XT59" s="308"/>
      <c r="XU59" s="308"/>
      <c r="XV59" s="308"/>
      <c r="XW59" s="308"/>
      <c r="XX59" s="308"/>
      <c r="XY59" s="308"/>
      <c r="XZ59" s="308"/>
      <c r="YA59" s="308"/>
      <c r="YB59" s="308"/>
      <c r="YC59" s="308"/>
      <c r="YD59" s="308"/>
      <c r="YE59" s="308"/>
      <c r="YF59" s="308"/>
      <c r="YG59" s="308"/>
      <c r="YH59" s="308"/>
      <c r="YI59" s="308"/>
      <c r="YJ59" s="308"/>
      <c r="YK59" s="308"/>
      <c r="YL59" s="308"/>
      <c r="YM59" s="308"/>
      <c r="YN59" s="308"/>
      <c r="YO59" s="308"/>
      <c r="YP59" s="308"/>
      <c r="YQ59" s="308"/>
      <c r="YR59" s="308"/>
      <c r="YS59" s="308"/>
      <c r="YT59" s="308"/>
      <c r="YU59" s="308"/>
      <c r="YV59" s="308"/>
      <c r="YW59" s="308"/>
      <c r="YX59" s="308"/>
      <c r="YY59" s="308"/>
      <c r="YZ59" s="308"/>
      <c r="ZA59" s="308"/>
      <c r="ZB59" s="308"/>
      <c r="ZC59" s="308"/>
      <c r="ZD59" s="308"/>
      <c r="ZE59" s="308"/>
      <c r="ZF59" s="308"/>
      <c r="ZG59" s="308"/>
      <c r="ZH59" s="308"/>
      <c r="ZI59" s="308"/>
      <c r="ZJ59" s="308"/>
      <c r="ZK59" s="308"/>
      <c r="ZL59" s="308"/>
      <c r="ZM59" s="308"/>
      <c r="ZN59" s="308"/>
      <c r="ZO59" s="308"/>
      <c r="ZP59" s="308"/>
      <c r="ZQ59" s="308"/>
      <c r="ZR59" s="308"/>
      <c r="ZS59" s="308"/>
      <c r="ZT59" s="308"/>
      <c r="ZU59" s="308"/>
      <c r="ZV59" s="308"/>
      <c r="ZW59" s="308"/>
      <c r="ZX59" s="308"/>
      <c r="ZY59" s="308"/>
      <c r="ZZ59" s="308"/>
      <c r="AAA59" s="308"/>
      <c r="AAB59" s="308"/>
      <c r="AAC59" s="308"/>
      <c r="AAD59" s="308"/>
      <c r="AAE59" s="308"/>
      <c r="AAF59" s="308"/>
      <c r="AAG59" s="308"/>
      <c r="AAH59" s="308"/>
      <c r="AAI59" s="308"/>
      <c r="AAJ59" s="308"/>
      <c r="AAK59" s="308"/>
      <c r="AAL59" s="308"/>
      <c r="AAM59" s="308"/>
      <c r="AAN59" s="308"/>
      <c r="AAO59" s="308"/>
      <c r="AAP59" s="308"/>
      <c r="AAQ59" s="308"/>
      <c r="AAR59" s="308"/>
      <c r="AAS59" s="308"/>
      <c r="AAT59" s="308"/>
      <c r="AAU59" s="308"/>
      <c r="AAV59" s="308"/>
      <c r="AAW59" s="308"/>
      <c r="AAX59" s="308"/>
      <c r="AAY59" s="308"/>
      <c r="AAZ59" s="308"/>
      <c r="ABA59" s="308"/>
      <c r="ABB59" s="308"/>
      <c r="ABC59" s="308"/>
      <c r="ABD59" s="308"/>
      <c r="ABE59" s="308"/>
      <c r="ABF59" s="308"/>
      <c r="ABG59" s="308"/>
      <c r="ABH59" s="308"/>
      <c r="ABI59" s="308"/>
      <c r="ABJ59" s="308"/>
      <c r="ABK59" s="308"/>
      <c r="ABL59" s="308"/>
      <c r="ABM59" s="308"/>
      <c r="ABN59" s="308"/>
      <c r="ABO59" s="308"/>
      <c r="ABP59" s="308"/>
      <c r="ABQ59" s="308"/>
      <c r="ABR59" s="308"/>
      <c r="ABS59" s="308"/>
      <c r="ABT59" s="308"/>
      <c r="ABU59" s="308"/>
      <c r="ABV59" s="308"/>
      <c r="ABW59" s="308"/>
      <c r="ABX59" s="308"/>
      <c r="ABY59" s="308"/>
      <c r="ABZ59" s="308"/>
      <c r="ACA59" s="308"/>
      <c r="ACB59" s="308"/>
      <c r="ACC59" s="308"/>
      <c r="ACD59" s="308"/>
      <c r="ACE59" s="308"/>
      <c r="ACF59" s="308"/>
      <c r="ACG59" s="308"/>
      <c r="ACH59" s="308"/>
      <c r="ACI59" s="308"/>
      <c r="ACJ59" s="308"/>
      <c r="ACK59" s="308"/>
      <c r="ACL59" s="308"/>
      <c r="ACM59" s="308"/>
      <c r="ACN59" s="308"/>
      <c r="ACO59" s="308"/>
      <c r="ACP59" s="308"/>
      <c r="ACQ59" s="308"/>
      <c r="ACR59" s="308"/>
      <c r="ACS59" s="308"/>
      <c r="ACT59" s="308"/>
      <c r="ACU59" s="308"/>
      <c r="ACV59" s="308"/>
      <c r="ACW59" s="308"/>
      <c r="ACX59" s="308"/>
      <c r="ACY59" s="308"/>
      <c r="ACZ59" s="308"/>
      <c r="ADA59" s="308"/>
      <c r="ADB59" s="308"/>
      <c r="ADC59" s="308"/>
      <c r="ADD59" s="308"/>
      <c r="ADE59" s="308"/>
      <c r="ADF59" s="308"/>
      <c r="ADG59" s="308"/>
      <c r="ADH59" s="308"/>
      <c r="ADI59" s="308"/>
      <c r="ADJ59" s="308"/>
      <c r="ADK59" s="308"/>
      <c r="ADL59" s="308"/>
      <c r="ADM59" s="308"/>
      <c r="ADN59" s="308"/>
      <c r="ADO59" s="308"/>
      <c r="ADP59" s="308"/>
      <c r="ADQ59" s="308"/>
      <c r="ADR59" s="308"/>
      <c r="ADS59" s="308"/>
      <c r="ADT59" s="308"/>
      <c r="ADU59" s="308"/>
      <c r="ADV59" s="308"/>
      <c r="ADW59" s="308"/>
      <c r="ADX59" s="308"/>
      <c r="ADY59" s="308"/>
      <c r="ADZ59" s="308"/>
      <c r="AEA59" s="308"/>
      <c r="AEB59" s="308"/>
      <c r="AEC59" s="308"/>
      <c r="AED59" s="308"/>
      <c r="AEE59" s="308"/>
      <c r="AEF59" s="308"/>
      <c r="AEG59" s="308"/>
      <c r="AEH59" s="308"/>
      <c r="AEI59" s="308"/>
      <c r="AEJ59" s="308"/>
      <c r="AEK59" s="308"/>
      <c r="AEL59" s="308"/>
      <c r="AEM59" s="308"/>
      <c r="AEN59" s="308"/>
      <c r="AEO59" s="308"/>
      <c r="AEP59" s="308"/>
      <c r="AEQ59" s="308"/>
      <c r="AER59" s="308"/>
      <c r="AES59" s="308"/>
      <c r="AET59" s="308"/>
      <c r="AEU59" s="308"/>
      <c r="AEV59" s="308"/>
      <c r="AEW59" s="308"/>
      <c r="AEX59" s="308"/>
      <c r="AEY59" s="308"/>
      <c r="AEZ59" s="308"/>
      <c r="AFA59" s="308"/>
      <c r="AFB59" s="308"/>
      <c r="AFC59" s="308"/>
      <c r="AFD59" s="308"/>
      <c r="AFE59" s="308"/>
      <c r="AFF59" s="308"/>
      <c r="AFG59" s="308"/>
      <c r="AFH59" s="308"/>
      <c r="AFI59" s="308"/>
      <c r="AFJ59" s="308"/>
      <c r="AFK59" s="308"/>
      <c r="AFL59" s="308"/>
      <c r="AFM59" s="308"/>
      <c r="AFN59" s="308"/>
      <c r="AFO59" s="308"/>
      <c r="AFP59" s="308"/>
      <c r="AFQ59" s="308"/>
      <c r="AFR59" s="308"/>
      <c r="AFS59" s="308"/>
      <c r="AFT59" s="308"/>
      <c r="AFU59" s="308"/>
      <c r="AFV59" s="308"/>
      <c r="AFW59" s="308"/>
      <c r="AFX59" s="308"/>
      <c r="AFY59" s="308"/>
      <c r="AFZ59" s="308"/>
      <c r="AGA59" s="308"/>
      <c r="AGB59" s="308"/>
      <c r="AGC59" s="308"/>
      <c r="AGD59" s="308"/>
      <c r="AGE59" s="308"/>
      <c r="AGF59" s="308"/>
      <c r="AGG59" s="308"/>
      <c r="AGH59" s="308"/>
      <c r="AGI59" s="308"/>
      <c r="AGJ59" s="308"/>
      <c r="AGK59" s="308"/>
      <c r="AGL59" s="308"/>
      <c r="AGM59" s="308"/>
      <c r="AGN59" s="308"/>
      <c r="AGO59" s="308"/>
      <c r="AGP59" s="308"/>
      <c r="AGQ59" s="308"/>
      <c r="AGR59" s="308"/>
      <c r="AGS59" s="308"/>
      <c r="AGT59" s="308"/>
      <c r="AGU59" s="308"/>
      <c r="AGV59" s="308"/>
      <c r="AGW59" s="308"/>
      <c r="AGX59" s="308"/>
      <c r="AGY59" s="308"/>
      <c r="AGZ59" s="308"/>
      <c r="AHA59" s="308"/>
      <c r="AHB59" s="308"/>
      <c r="AHC59" s="308"/>
      <c r="AHD59" s="308"/>
      <c r="AHE59" s="308"/>
      <c r="AHF59" s="308"/>
      <c r="AHG59" s="308"/>
      <c r="AHH59" s="308"/>
      <c r="AHI59" s="308"/>
      <c r="AHJ59" s="308"/>
      <c r="AHK59" s="308"/>
      <c r="AHL59" s="308"/>
      <c r="AHM59" s="308"/>
      <c r="AHN59" s="308"/>
      <c r="AHO59" s="308"/>
      <c r="AHP59" s="308"/>
      <c r="AHQ59" s="308"/>
      <c r="AHR59" s="308"/>
      <c r="AHS59" s="308"/>
      <c r="AHT59" s="308"/>
      <c r="AHU59" s="308"/>
      <c r="AHV59" s="308"/>
      <c r="AHW59" s="308"/>
      <c r="AHX59" s="308"/>
      <c r="AHY59" s="308"/>
      <c r="AHZ59" s="308"/>
      <c r="AIA59" s="308"/>
      <c r="AIB59" s="308"/>
      <c r="AIC59" s="308"/>
      <c r="AID59" s="308"/>
      <c r="AIE59" s="308"/>
      <c r="AIF59" s="308"/>
      <c r="AIG59" s="308"/>
      <c r="AIH59" s="308"/>
      <c r="AII59" s="308"/>
      <c r="AIJ59" s="308"/>
      <c r="AIK59" s="308"/>
      <c r="AIL59" s="308"/>
      <c r="AIM59" s="308"/>
      <c r="AIN59" s="308"/>
      <c r="AIO59" s="308"/>
      <c r="AIP59" s="308"/>
      <c r="AIQ59" s="308"/>
      <c r="AIR59" s="308"/>
      <c r="AIS59" s="308"/>
      <c r="AIT59" s="308"/>
      <c r="AIU59" s="308"/>
      <c r="AIV59" s="308"/>
      <c r="AIW59" s="308"/>
      <c r="AIX59" s="308"/>
      <c r="AIY59" s="308"/>
      <c r="AIZ59" s="308"/>
      <c r="AJA59" s="308"/>
      <c r="AJB59" s="308"/>
      <c r="AJC59" s="308"/>
      <c r="AJD59" s="308"/>
      <c r="AJE59" s="308"/>
      <c r="AJF59" s="308"/>
      <c r="AJG59" s="308"/>
      <c r="AJH59" s="308"/>
      <c r="AJI59" s="308"/>
      <c r="AJJ59" s="308"/>
      <c r="AJK59" s="308"/>
      <c r="AJL59" s="308"/>
      <c r="AJM59" s="308"/>
      <c r="AJN59" s="308"/>
      <c r="AJO59" s="308"/>
      <c r="AJP59" s="308"/>
      <c r="AJQ59" s="308"/>
      <c r="AJR59" s="308"/>
      <c r="AJS59" s="308"/>
      <c r="AJT59" s="308"/>
      <c r="AJU59" s="308"/>
      <c r="AJV59" s="308"/>
      <c r="AJW59" s="308"/>
      <c r="AJX59" s="308"/>
      <c r="AJY59" s="308"/>
      <c r="AJZ59" s="308"/>
      <c r="AKA59" s="308"/>
      <c r="AKB59" s="308"/>
      <c r="AKC59" s="308"/>
      <c r="AKD59" s="308"/>
      <c r="AKE59" s="308"/>
      <c r="AKF59" s="308"/>
      <c r="AKG59" s="308"/>
      <c r="AKH59" s="308"/>
      <c r="AKI59" s="308"/>
      <c r="AKJ59" s="308"/>
      <c r="AKK59" s="308"/>
      <c r="AKL59" s="308"/>
      <c r="AKM59" s="308"/>
      <c r="AKN59" s="308"/>
      <c r="AKO59" s="308"/>
      <c r="AKP59" s="308"/>
      <c r="AKQ59" s="308"/>
      <c r="AKR59" s="308"/>
      <c r="AKS59" s="308"/>
      <c r="AKT59" s="308"/>
      <c r="AKU59" s="308"/>
      <c r="AKV59" s="308"/>
      <c r="AKW59" s="308"/>
      <c r="AKX59" s="308"/>
      <c r="AKY59" s="308"/>
      <c r="AKZ59" s="308"/>
      <c r="ALA59" s="308"/>
      <c r="ALB59" s="308"/>
      <c r="ALC59" s="308"/>
      <c r="ALD59" s="308"/>
      <c r="ALE59" s="308"/>
      <c r="ALF59" s="308"/>
      <c r="ALG59" s="308"/>
      <c r="ALH59" s="308"/>
      <c r="ALI59" s="308"/>
      <c r="ALJ59" s="308"/>
      <c r="ALK59" s="308"/>
      <c r="ALL59" s="308"/>
      <c r="ALM59" s="308"/>
      <c r="ALN59" s="308"/>
      <c r="ALO59" s="308"/>
      <c r="ALP59" s="308"/>
      <c r="ALQ59" s="308"/>
      <c r="ALR59" s="308"/>
      <c r="ALS59" s="308"/>
      <c r="ALT59" s="308"/>
      <c r="ALU59" s="308"/>
      <c r="ALV59" s="308"/>
      <c r="ALW59" s="308"/>
      <c r="ALX59" s="308"/>
      <c r="ALY59" s="308"/>
      <c r="ALZ59" s="308"/>
      <c r="AMA59" s="308"/>
      <c r="AMB59" s="308"/>
      <c r="AMC59" s="308"/>
      <c r="AMD59" s="308"/>
      <c r="AME59" s="308"/>
      <c r="AMF59" s="308"/>
      <c r="AMG59" s="308"/>
      <c r="AMH59" s="308"/>
      <c r="AMI59" s="308"/>
      <c r="AMJ59" s="308"/>
      <c r="AMK59" s="308"/>
      <c r="AML59" s="308"/>
      <c r="AMM59" s="308"/>
      <c r="AMN59" s="308"/>
      <c r="AMO59" s="308"/>
      <c r="AMP59" s="308"/>
      <c r="AMQ59" s="308"/>
      <c r="AMR59" s="308"/>
      <c r="AMS59" s="308"/>
      <c r="AMT59" s="308"/>
      <c r="AMU59" s="308"/>
      <c r="AMV59" s="308"/>
      <c r="AMW59" s="308"/>
      <c r="AMX59" s="308"/>
      <c r="AMY59" s="308"/>
      <c r="AMZ59" s="308"/>
      <c r="ANA59" s="308"/>
      <c r="ANB59" s="308"/>
      <c r="ANC59" s="308"/>
      <c r="AND59" s="308"/>
      <c r="ANE59" s="308"/>
      <c r="ANF59" s="308"/>
      <c r="ANG59" s="308"/>
      <c r="ANH59" s="308"/>
      <c r="ANI59" s="308"/>
      <c r="ANJ59" s="308"/>
      <c r="ANK59" s="308"/>
      <c r="ANL59" s="308"/>
      <c r="ANM59" s="308"/>
      <c r="ANN59" s="308"/>
      <c r="ANO59" s="308"/>
      <c r="ANP59" s="308"/>
      <c r="ANQ59" s="308"/>
      <c r="ANR59" s="308"/>
      <c r="ANS59" s="308"/>
      <c r="ANT59" s="308"/>
      <c r="ANU59" s="308"/>
      <c r="ANV59" s="308"/>
      <c r="ANW59" s="308"/>
      <c r="ANX59" s="308"/>
      <c r="ANY59" s="308"/>
      <c r="ANZ59" s="308"/>
      <c r="AOA59" s="308"/>
      <c r="AOB59" s="308"/>
      <c r="AOC59" s="308"/>
      <c r="AOD59" s="308"/>
      <c r="AOE59" s="308"/>
      <c r="AOF59" s="308"/>
      <c r="AOG59" s="308"/>
      <c r="AOH59" s="308"/>
      <c r="AOI59" s="308"/>
      <c r="AOJ59" s="308"/>
      <c r="AOK59" s="308"/>
      <c r="AOL59" s="308"/>
      <c r="AOM59" s="308"/>
      <c r="AON59" s="308"/>
      <c r="AOO59" s="308"/>
      <c r="AOP59" s="308"/>
      <c r="AOQ59" s="308"/>
      <c r="AOR59" s="308"/>
      <c r="AOS59" s="308"/>
      <c r="AOT59" s="308"/>
      <c r="AOU59" s="308"/>
      <c r="AOV59" s="308"/>
      <c r="AOW59" s="308"/>
      <c r="AOX59" s="308"/>
      <c r="AOY59" s="308"/>
      <c r="AOZ59" s="308"/>
      <c r="APA59" s="308"/>
      <c r="APB59" s="308"/>
      <c r="APC59" s="308"/>
      <c r="APD59" s="308"/>
      <c r="APE59" s="308"/>
      <c r="APF59" s="308"/>
      <c r="APG59" s="308"/>
      <c r="APH59" s="308"/>
      <c r="API59" s="308"/>
      <c r="APJ59" s="308"/>
      <c r="APK59" s="308"/>
      <c r="APL59" s="308"/>
      <c r="APM59" s="308"/>
      <c r="APN59" s="308"/>
      <c r="APO59" s="308"/>
      <c r="APP59" s="308"/>
      <c r="APQ59" s="308"/>
      <c r="APR59" s="308"/>
      <c r="APS59" s="308"/>
      <c r="APT59" s="308"/>
      <c r="APU59" s="308"/>
      <c r="APV59" s="308"/>
      <c r="APW59" s="308"/>
      <c r="APX59" s="308"/>
      <c r="APY59" s="308"/>
      <c r="APZ59" s="308"/>
      <c r="AQA59" s="308"/>
      <c r="AQB59" s="308"/>
      <c r="AQC59" s="308"/>
      <c r="AQD59" s="308"/>
      <c r="AQE59" s="308"/>
      <c r="AQF59" s="308"/>
      <c r="AQG59" s="308"/>
      <c r="AQH59" s="308"/>
      <c r="AQI59" s="308"/>
      <c r="AQJ59" s="308"/>
      <c r="AQK59" s="308"/>
      <c r="AQL59" s="308"/>
      <c r="AQM59" s="308"/>
      <c r="AQN59" s="308"/>
      <c r="AQO59" s="308"/>
      <c r="AQP59" s="308"/>
      <c r="AQQ59" s="308"/>
      <c r="AQR59" s="308"/>
      <c r="AQS59" s="308"/>
      <c r="AQT59" s="308"/>
      <c r="AQU59" s="308"/>
      <c r="AQV59" s="308"/>
      <c r="AQW59" s="308"/>
      <c r="AQX59" s="308"/>
      <c r="AQY59" s="308"/>
      <c r="AQZ59" s="308"/>
      <c r="ARA59" s="308"/>
      <c r="ARB59" s="308"/>
      <c r="ARC59" s="308"/>
      <c r="ARD59" s="308"/>
      <c r="ARE59" s="308"/>
      <c r="ARF59" s="308"/>
      <c r="ARG59" s="308"/>
      <c r="ARH59" s="308"/>
      <c r="ARI59" s="308"/>
      <c r="ARJ59" s="308"/>
      <c r="ARK59" s="308"/>
      <c r="ARL59" s="308"/>
      <c r="ARM59" s="308"/>
      <c r="ARN59" s="308"/>
      <c r="ARO59" s="308"/>
      <c r="ARP59" s="308"/>
      <c r="ARQ59" s="308"/>
      <c r="ARR59" s="308"/>
      <c r="ARS59" s="308"/>
      <c r="ART59" s="308"/>
      <c r="ARU59" s="308"/>
      <c r="ARV59" s="308"/>
      <c r="ARW59" s="308"/>
      <c r="ARX59" s="308"/>
      <c r="ARY59" s="308"/>
      <c r="ARZ59" s="308"/>
      <c r="ASA59" s="308"/>
      <c r="ASB59" s="308"/>
      <c r="ASC59" s="308"/>
      <c r="ASD59" s="308"/>
      <c r="ASE59" s="308"/>
      <c r="ASF59" s="308"/>
      <c r="ASG59" s="308"/>
      <c r="ASH59" s="308"/>
      <c r="ASI59" s="308"/>
      <c r="ASJ59" s="308"/>
      <c r="ASK59" s="308"/>
      <c r="ASL59" s="308"/>
      <c r="ASM59" s="308"/>
      <c r="ASN59" s="308"/>
      <c r="ASO59" s="308"/>
      <c r="ASP59" s="308"/>
      <c r="ASQ59" s="308"/>
      <c r="ASR59" s="308"/>
      <c r="ASS59" s="308"/>
      <c r="AST59" s="308"/>
      <c r="ASU59" s="308"/>
      <c r="ASV59" s="308"/>
      <c r="ASW59" s="308"/>
      <c r="ASX59" s="308"/>
      <c r="ASY59" s="308"/>
      <c r="ASZ59" s="308"/>
      <c r="ATA59" s="308"/>
      <c r="ATB59" s="308"/>
      <c r="ATC59" s="308"/>
      <c r="ATD59" s="308"/>
      <c r="ATE59" s="308"/>
      <c r="ATF59" s="308"/>
      <c r="ATG59" s="308"/>
      <c r="ATH59" s="308"/>
      <c r="ATI59" s="308"/>
      <c r="ATJ59" s="308"/>
      <c r="ATK59" s="308"/>
      <c r="ATL59" s="308"/>
      <c r="ATM59" s="308"/>
      <c r="ATN59" s="308"/>
      <c r="ATO59" s="308"/>
      <c r="ATP59" s="308"/>
      <c r="ATQ59" s="308"/>
      <c r="ATR59" s="308"/>
      <c r="ATS59" s="308"/>
      <c r="ATT59" s="308"/>
      <c r="ATU59" s="308"/>
      <c r="ATV59" s="308"/>
      <c r="ATW59" s="308"/>
      <c r="ATX59" s="308"/>
      <c r="ATY59" s="308"/>
      <c r="ATZ59" s="308"/>
      <c r="AUA59" s="308"/>
      <c r="AUB59" s="308"/>
      <c r="AUC59" s="308"/>
      <c r="AUD59" s="308"/>
      <c r="AUE59" s="308"/>
      <c r="AUF59" s="308"/>
      <c r="AUG59" s="308"/>
      <c r="AUH59" s="308"/>
      <c r="AUI59" s="308"/>
      <c r="AUJ59" s="308"/>
      <c r="AUK59" s="308"/>
      <c r="AUL59" s="308"/>
      <c r="AUM59" s="308"/>
      <c r="AUN59" s="308"/>
      <c r="AUO59" s="308"/>
      <c r="AUP59" s="308"/>
      <c r="AUQ59" s="308"/>
      <c r="AUR59" s="308"/>
      <c r="AUS59" s="308"/>
      <c r="AUT59" s="308"/>
      <c r="AUU59" s="308"/>
      <c r="AUV59" s="308"/>
      <c r="AUW59" s="308"/>
      <c r="AUX59" s="308"/>
      <c r="AUY59" s="308"/>
      <c r="AUZ59" s="308"/>
      <c r="AVA59" s="308"/>
      <c r="AVB59" s="308"/>
      <c r="AVC59" s="308"/>
      <c r="AVD59" s="308"/>
      <c r="AVE59" s="308"/>
      <c r="AVF59" s="308"/>
      <c r="AVG59" s="308"/>
      <c r="AVH59" s="308"/>
      <c r="AVI59" s="308"/>
      <c r="AVJ59" s="308"/>
      <c r="AVK59" s="308"/>
      <c r="AVL59" s="308"/>
      <c r="AVM59" s="308"/>
      <c r="AVN59" s="308"/>
      <c r="AVO59" s="308"/>
      <c r="AVP59" s="308"/>
      <c r="AVQ59" s="308"/>
      <c r="AVR59" s="308"/>
      <c r="AVS59" s="308"/>
      <c r="AVT59" s="308"/>
      <c r="AVU59" s="308"/>
      <c r="AVV59" s="308"/>
      <c r="AVW59" s="308"/>
      <c r="AVX59" s="308"/>
      <c r="AVY59" s="308"/>
      <c r="AVZ59" s="308"/>
      <c r="AWA59" s="308"/>
      <c r="AWB59" s="308"/>
      <c r="AWC59" s="308"/>
      <c r="AWD59" s="308"/>
      <c r="AWE59" s="308"/>
      <c r="AWF59" s="308"/>
      <c r="AWG59" s="308"/>
      <c r="AWH59" s="308"/>
      <c r="AWI59" s="308"/>
      <c r="AWJ59" s="308"/>
      <c r="AWK59" s="308"/>
      <c r="AWL59" s="308"/>
      <c r="AWM59" s="308"/>
      <c r="AWN59" s="308"/>
      <c r="AWO59" s="308"/>
      <c r="AWP59" s="308"/>
      <c r="AWQ59" s="308"/>
      <c r="AWR59" s="308"/>
      <c r="AWS59" s="308"/>
      <c r="AWT59" s="308"/>
      <c r="AWU59" s="308"/>
      <c r="AWV59" s="308"/>
      <c r="AWW59" s="308"/>
      <c r="AWX59" s="308"/>
      <c r="AWY59" s="308"/>
      <c r="AWZ59" s="308"/>
      <c r="AXA59" s="308"/>
      <c r="AXB59" s="308"/>
      <c r="AXC59" s="308"/>
      <c r="AXD59" s="308"/>
      <c r="AXE59" s="308"/>
      <c r="AXF59" s="308"/>
      <c r="AXG59" s="308"/>
      <c r="AXH59" s="308"/>
      <c r="AXI59" s="308"/>
      <c r="AXJ59" s="308"/>
      <c r="AXK59" s="308"/>
      <c r="AXL59" s="308"/>
      <c r="AXM59" s="308"/>
      <c r="AXN59" s="308"/>
      <c r="AXO59" s="308"/>
      <c r="AXP59" s="308"/>
      <c r="AXQ59" s="308"/>
      <c r="AXR59" s="308"/>
      <c r="AXS59" s="308"/>
      <c r="AXT59" s="308"/>
      <c r="AXU59" s="308"/>
      <c r="AXV59" s="308"/>
      <c r="AXW59" s="308"/>
      <c r="AXX59" s="308"/>
      <c r="AXY59" s="308"/>
      <c r="AXZ59" s="308"/>
      <c r="AYA59" s="308"/>
      <c r="AYB59" s="308"/>
      <c r="AYC59" s="308"/>
      <c r="AYD59" s="308"/>
      <c r="AYE59" s="308"/>
      <c r="AYF59" s="308"/>
      <c r="AYG59" s="308"/>
      <c r="AYH59" s="308"/>
      <c r="AYI59" s="308"/>
      <c r="AYJ59" s="308"/>
      <c r="AYK59" s="308"/>
      <c r="AYL59" s="308"/>
      <c r="AYM59" s="308"/>
      <c r="AYN59" s="308"/>
      <c r="AYO59" s="308"/>
      <c r="AYP59" s="308"/>
      <c r="AYQ59" s="308"/>
      <c r="AYR59" s="308"/>
      <c r="AYS59" s="308"/>
      <c r="AYT59" s="308"/>
      <c r="AYU59" s="308"/>
      <c r="AYV59" s="308"/>
      <c r="AYW59" s="308"/>
      <c r="AYX59" s="308"/>
      <c r="AYY59" s="308"/>
      <c r="AYZ59" s="308"/>
      <c r="AZA59" s="308"/>
      <c r="AZB59" s="308"/>
      <c r="AZC59" s="308"/>
      <c r="AZD59" s="308"/>
      <c r="AZE59" s="308"/>
      <c r="AZF59" s="308"/>
      <c r="AZG59" s="308"/>
      <c r="AZH59" s="308"/>
      <c r="AZI59" s="308"/>
      <c r="AZJ59" s="308"/>
      <c r="AZK59" s="308"/>
      <c r="AZL59" s="308"/>
      <c r="AZM59" s="308"/>
      <c r="AZN59" s="308"/>
      <c r="AZO59" s="308"/>
      <c r="AZP59" s="308"/>
      <c r="AZQ59" s="308"/>
      <c r="AZR59" s="308"/>
      <c r="AZS59" s="308"/>
      <c r="AZT59" s="308"/>
      <c r="AZU59" s="308"/>
      <c r="AZV59" s="308"/>
      <c r="AZW59" s="308"/>
      <c r="AZX59" s="308"/>
      <c r="AZY59" s="308"/>
      <c r="AZZ59" s="308"/>
      <c r="BAA59" s="308"/>
      <c r="BAB59" s="308"/>
      <c r="BAC59" s="308"/>
      <c r="BAD59" s="308"/>
      <c r="BAE59" s="308"/>
      <c r="BAF59" s="308"/>
      <c r="BAG59" s="308"/>
      <c r="BAH59" s="308"/>
      <c r="BAI59" s="308"/>
      <c r="BAJ59" s="308"/>
      <c r="BAK59" s="308"/>
      <c r="BAL59" s="308"/>
      <c r="BAM59" s="308"/>
      <c r="BAN59" s="308"/>
      <c r="BAO59" s="308"/>
      <c r="BAP59" s="308"/>
      <c r="BAQ59" s="308"/>
      <c r="BAR59" s="308"/>
      <c r="BAS59" s="308"/>
      <c r="BAT59" s="308"/>
      <c r="BAU59" s="308"/>
      <c r="BAV59" s="308"/>
      <c r="BAW59" s="308"/>
      <c r="BAX59" s="308"/>
      <c r="BAY59" s="308"/>
      <c r="BAZ59" s="308"/>
      <c r="BBA59" s="308"/>
      <c r="BBB59" s="308"/>
      <c r="BBC59" s="308"/>
      <c r="BBD59" s="308"/>
      <c r="BBE59" s="308"/>
      <c r="BBF59" s="308"/>
      <c r="BBG59" s="308"/>
      <c r="BBH59" s="308"/>
      <c r="BBI59" s="308"/>
      <c r="BBJ59" s="308"/>
      <c r="BBK59" s="308"/>
      <c r="BBL59" s="308"/>
      <c r="BBM59" s="308"/>
      <c r="BBN59" s="308"/>
      <c r="BBO59" s="308"/>
      <c r="BBP59" s="308"/>
      <c r="BBQ59" s="308"/>
      <c r="BBR59" s="308"/>
      <c r="BBS59" s="308"/>
      <c r="BBT59" s="308"/>
      <c r="BBU59" s="308"/>
      <c r="BBV59" s="308"/>
      <c r="BBW59" s="308"/>
      <c r="BBX59" s="308"/>
      <c r="BBY59" s="308"/>
      <c r="BBZ59" s="308"/>
      <c r="BCA59" s="308"/>
      <c r="BCB59" s="308"/>
      <c r="BCC59" s="308"/>
      <c r="BCD59" s="308"/>
      <c r="BCE59" s="308"/>
      <c r="BCF59" s="308"/>
      <c r="BCG59" s="308"/>
      <c r="BCH59" s="308"/>
      <c r="BCI59" s="308"/>
      <c r="BCJ59" s="308"/>
      <c r="BCK59" s="308"/>
      <c r="BCL59" s="308"/>
      <c r="BCM59" s="308"/>
      <c r="BCN59" s="308"/>
      <c r="BCO59" s="308"/>
      <c r="BCP59" s="308"/>
      <c r="BCQ59" s="308"/>
      <c r="BCR59" s="308"/>
      <c r="BCS59" s="308"/>
      <c r="BCT59" s="308"/>
      <c r="BCU59" s="308"/>
      <c r="BCV59" s="308"/>
      <c r="BCW59" s="308"/>
      <c r="BCX59" s="308"/>
      <c r="BCY59" s="308"/>
      <c r="BCZ59" s="308"/>
      <c r="BDA59" s="308"/>
      <c r="BDB59" s="308"/>
      <c r="BDC59" s="308"/>
      <c r="BDD59" s="308"/>
      <c r="BDE59" s="308"/>
      <c r="BDF59" s="308"/>
      <c r="BDG59" s="308"/>
      <c r="BDH59" s="308"/>
      <c r="BDI59" s="308"/>
      <c r="BDJ59" s="308"/>
      <c r="BDK59" s="308"/>
      <c r="BDL59" s="308"/>
      <c r="BDM59" s="308"/>
      <c r="BDN59" s="308"/>
      <c r="BDO59" s="308"/>
      <c r="BDP59" s="308"/>
      <c r="BDQ59" s="308"/>
      <c r="BDR59" s="308"/>
      <c r="BDS59" s="308"/>
      <c r="BDT59" s="308"/>
      <c r="BDU59" s="308"/>
      <c r="BDV59" s="308"/>
      <c r="BDW59" s="308"/>
      <c r="BDX59" s="308"/>
      <c r="BDY59" s="308"/>
      <c r="BDZ59" s="308"/>
      <c r="BEA59" s="308"/>
      <c r="BEB59" s="308"/>
      <c r="BEC59" s="308"/>
      <c r="BED59" s="308"/>
      <c r="BEE59" s="308"/>
      <c r="BEF59" s="308"/>
      <c r="BEG59" s="308"/>
      <c r="BEH59" s="308"/>
      <c r="BEI59" s="308"/>
      <c r="BEJ59" s="308"/>
      <c r="BEK59" s="308"/>
      <c r="BEL59" s="308"/>
      <c r="BEM59" s="308"/>
      <c r="BEN59" s="308"/>
      <c r="BEO59" s="308"/>
      <c r="BEP59" s="308"/>
      <c r="BEQ59" s="308"/>
      <c r="BER59" s="308"/>
      <c r="BES59" s="308"/>
      <c r="BET59" s="308"/>
      <c r="BEU59" s="308"/>
      <c r="BEV59" s="308"/>
      <c r="BEW59" s="308"/>
      <c r="BEX59" s="308"/>
      <c r="BEY59" s="308"/>
      <c r="BEZ59" s="308"/>
      <c r="BFA59" s="308"/>
      <c r="BFB59" s="308"/>
      <c r="BFC59" s="308"/>
      <c r="BFD59" s="308"/>
      <c r="BFE59" s="308"/>
      <c r="BFF59" s="308"/>
      <c r="BFG59" s="308"/>
      <c r="BFH59" s="308"/>
      <c r="BFI59" s="308"/>
      <c r="BFJ59" s="308"/>
      <c r="BFK59" s="308"/>
      <c r="BFL59" s="308"/>
      <c r="BFM59" s="308"/>
      <c r="BFN59" s="308"/>
      <c r="BFO59" s="308"/>
      <c r="BFP59" s="308"/>
      <c r="BFQ59" s="308"/>
      <c r="BFR59" s="308"/>
      <c r="BFS59" s="308"/>
      <c r="BFT59" s="308"/>
      <c r="BFU59" s="308"/>
      <c r="BFV59" s="308"/>
      <c r="BFW59" s="308"/>
      <c r="BFX59" s="308"/>
      <c r="BFY59" s="308"/>
      <c r="BFZ59" s="308"/>
      <c r="BGA59" s="308"/>
      <c r="BGB59" s="308"/>
      <c r="BGC59" s="308"/>
      <c r="BGD59" s="308"/>
      <c r="BGE59" s="308"/>
      <c r="BGF59" s="308"/>
      <c r="BGG59" s="308"/>
      <c r="BGH59" s="308"/>
      <c r="BGI59" s="308"/>
      <c r="BGJ59" s="308"/>
      <c r="BGK59" s="308"/>
      <c r="BGL59" s="308"/>
      <c r="BGM59" s="308"/>
      <c r="BGN59" s="308"/>
      <c r="BGO59" s="308"/>
      <c r="BGP59" s="308"/>
      <c r="BGQ59" s="308"/>
      <c r="BGR59" s="308"/>
      <c r="BGS59" s="308"/>
      <c r="BGT59" s="308"/>
      <c r="BGU59" s="308"/>
      <c r="BGV59" s="308"/>
      <c r="BGW59" s="308"/>
      <c r="BGX59" s="308"/>
      <c r="BGY59" s="308"/>
      <c r="BGZ59" s="308"/>
      <c r="BHA59" s="308"/>
      <c r="BHB59" s="308"/>
      <c r="BHC59" s="308"/>
      <c r="BHD59" s="308"/>
      <c r="BHE59" s="308"/>
      <c r="BHF59" s="308"/>
      <c r="BHG59" s="308"/>
      <c r="BHH59" s="308"/>
      <c r="BHI59" s="308"/>
      <c r="BHJ59" s="308"/>
      <c r="BHK59" s="308"/>
      <c r="BHL59" s="308"/>
      <c r="BHM59" s="308"/>
      <c r="BHN59" s="308"/>
      <c r="BHO59" s="308"/>
      <c r="BHP59" s="308"/>
      <c r="BHQ59" s="308"/>
      <c r="BHR59" s="308"/>
      <c r="BHS59" s="308"/>
      <c r="BHT59" s="308"/>
      <c r="BHU59" s="308"/>
      <c r="BHV59" s="308"/>
      <c r="BHW59" s="308"/>
      <c r="BHX59" s="308"/>
      <c r="BHY59" s="308"/>
      <c r="BHZ59" s="308"/>
      <c r="BIA59" s="308"/>
      <c r="BIB59" s="308"/>
      <c r="BIC59" s="308"/>
      <c r="BID59" s="308"/>
      <c r="BIE59" s="308"/>
      <c r="BIF59" s="308"/>
      <c r="BIG59" s="308"/>
      <c r="BIH59" s="308"/>
      <c r="BII59" s="308"/>
      <c r="BIJ59" s="308"/>
      <c r="BIK59" s="308"/>
      <c r="BIL59" s="308"/>
      <c r="BIM59" s="308"/>
      <c r="BIN59" s="308"/>
      <c r="BIO59" s="308"/>
      <c r="BIP59" s="308"/>
      <c r="BIQ59" s="308"/>
      <c r="BIR59" s="308"/>
      <c r="BIS59" s="308"/>
      <c r="BIT59" s="308"/>
      <c r="BIU59" s="308"/>
      <c r="BIV59" s="308"/>
      <c r="BIW59" s="308"/>
      <c r="BIX59" s="308"/>
      <c r="BIY59" s="308"/>
      <c r="BIZ59" s="308"/>
      <c r="BJA59" s="308"/>
      <c r="BJB59" s="308"/>
      <c r="BJC59" s="308"/>
      <c r="BJD59" s="308"/>
      <c r="BJE59" s="308"/>
      <c r="BJF59" s="308"/>
      <c r="BJG59" s="308"/>
      <c r="BJH59" s="308"/>
      <c r="BJI59" s="308"/>
      <c r="BJJ59" s="308"/>
      <c r="BJK59" s="308"/>
      <c r="BJL59" s="308"/>
      <c r="BJM59" s="308"/>
      <c r="BJN59" s="308"/>
      <c r="BJO59" s="308"/>
      <c r="BJP59" s="308"/>
      <c r="BJQ59" s="308"/>
      <c r="BJR59" s="308"/>
      <c r="BJS59" s="308"/>
      <c r="BJT59" s="308"/>
      <c r="BJU59" s="308"/>
      <c r="BJV59" s="308"/>
      <c r="BJW59" s="308"/>
      <c r="BJX59" s="308"/>
      <c r="BJY59" s="308"/>
      <c r="BJZ59" s="308"/>
      <c r="BKA59" s="308"/>
      <c r="BKB59" s="308"/>
      <c r="BKC59" s="308"/>
      <c r="BKD59" s="308"/>
      <c r="BKE59" s="308"/>
      <c r="BKF59" s="308"/>
      <c r="BKG59" s="308"/>
      <c r="BKH59" s="308"/>
      <c r="BKI59" s="308"/>
      <c r="BKJ59" s="308"/>
      <c r="BKK59" s="308"/>
      <c r="BKL59" s="308"/>
      <c r="BKM59" s="308"/>
      <c r="BKN59" s="308"/>
      <c r="BKO59" s="308"/>
      <c r="BKP59" s="308"/>
      <c r="BKQ59" s="308"/>
      <c r="BKR59" s="308"/>
      <c r="BKS59" s="308"/>
      <c r="BKT59" s="308"/>
      <c r="BKU59" s="308"/>
      <c r="BKV59" s="308"/>
      <c r="BKW59" s="308"/>
      <c r="BKX59" s="308"/>
      <c r="BKY59" s="308"/>
      <c r="BKZ59" s="308"/>
      <c r="BLA59" s="308"/>
      <c r="BLB59" s="308"/>
      <c r="BLC59" s="308"/>
      <c r="BLD59" s="308"/>
      <c r="BLE59" s="308"/>
      <c r="BLF59" s="308"/>
      <c r="BLG59" s="308"/>
      <c r="BLH59" s="308"/>
      <c r="BLI59" s="308"/>
      <c r="BLJ59" s="308"/>
      <c r="BLK59" s="308"/>
      <c r="BLL59" s="308"/>
      <c r="BLM59" s="308"/>
      <c r="BLN59" s="308"/>
      <c r="BLO59" s="308"/>
      <c r="BLP59" s="308"/>
      <c r="BLQ59" s="308"/>
      <c r="BLR59" s="308"/>
      <c r="BLS59" s="308"/>
      <c r="BLT59" s="308"/>
      <c r="BLU59" s="308"/>
      <c r="BLV59" s="308"/>
      <c r="BLW59" s="308"/>
      <c r="BLX59" s="308"/>
      <c r="BLY59" s="308"/>
      <c r="BLZ59" s="308"/>
      <c r="BMA59" s="308"/>
      <c r="BMB59" s="308"/>
      <c r="BMC59" s="308"/>
      <c r="BMD59" s="308"/>
      <c r="BME59" s="308"/>
      <c r="BMF59" s="308"/>
      <c r="BMG59" s="308"/>
      <c r="BMH59" s="308"/>
      <c r="BMI59" s="308"/>
      <c r="BMJ59" s="308"/>
      <c r="BMK59" s="308"/>
      <c r="BML59" s="308"/>
      <c r="BMM59" s="308"/>
      <c r="BMN59" s="308"/>
      <c r="BMO59" s="308"/>
      <c r="BMP59" s="308"/>
      <c r="BMQ59" s="308"/>
      <c r="BMR59" s="308"/>
      <c r="BMS59" s="308"/>
      <c r="BMT59" s="308"/>
      <c r="BMU59" s="308"/>
      <c r="BMV59" s="308"/>
      <c r="BMW59" s="308"/>
      <c r="BMX59" s="308"/>
      <c r="BMY59" s="308"/>
      <c r="BMZ59" s="308"/>
      <c r="BNA59" s="308"/>
      <c r="BNB59" s="308"/>
      <c r="BNC59" s="308"/>
      <c r="BND59" s="308"/>
      <c r="BNE59" s="308"/>
      <c r="BNF59" s="308"/>
      <c r="BNG59" s="308"/>
      <c r="BNH59" s="308"/>
      <c r="BNI59" s="308"/>
      <c r="BNJ59" s="308"/>
      <c r="BNK59" s="308"/>
      <c r="BNL59" s="308"/>
      <c r="BNM59" s="308"/>
      <c r="BNN59" s="308"/>
      <c r="BNO59" s="308"/>
      <c r="BNP59" s="308"/>
      <c r="BNQ59" s="308"/>
      <c r="BNR59" s="308"/>
      <c r="BNS59" s="308"/>
      <c r="BNT59" s="308"/>
      <c r="BNU59" s="308"/>
      <c r="BNV59" s="308"/>
      <c r="BNW59" s="308"/>
      <c r="BNX59" s="308"/>
      <c r="BNY59" s="308"/>
      <c r="BNZ59" s="308"/>
      <c r="BOA59" s="308"/>
      <c r="BOB59" s="308"/>
      <c r="BOC59" s="308"/>
      <c r="BOD59" s="308"/>
      <c r="BOE59" s="308"/>
      <c r="BOF59" s="308"/>
      <c r="BOG59" s="308"/>
      <c r="BOH59" s="308"/>
      <c r="BOI59" s="308"/>
      <c r="BOJ59" s="308"/>
      <c r="BOK59" s="308"/>
      <c r="BOL59" s="308"/>
      <c r="BOM59" s="308"/>
      <c r="BON59" s="308"/>
      <c r="BOO59" s="308"/>
      <c r="BOP59" s="308"/>
      <c r="BOQ59" s="308"/>
      <c r="BOR59" s="308"/>
      <c r="BOS59" s="308"/>
      <c r="BOT59" s="308"/>
      <c r="BOU59" s="308"/>
      <c r="BOV59" s="308"/>
      <c r="BOW59" s="308"/>
      <c r="BOX59" s="308"/>
      <c r="BOY59" s="308"/>
      <c r="BOZ59" s="308"/>
      <c r="BPA59" s="308"/>
      <c r="BPB59" s="308"/>
      <c r="BPC59" s="308"/>
      <c r="BPD59" s="308"/>
      <c r="BPE59" s="308"/>
      <c r="BPF59" s="308"/>
      <c r="BPG59" s="308"/>
      <c r="BPH59" s="308"/>
      <c r="BPI59" s="308"/>
      <c r="BPJ59" s="308"/>
      <c r="BPK59" s="308"/>
      <c r="BPL59" s="308"/>
      <c r="BPM59" s="308"/>
      <c r="BPN59" s="308"/>
      <c r="BPO59" s="308"/>
      <c r="BPP59" s="308"/>
      <c r="BPQ59" s="308"/>
      <c r="BPR59" s="308"/>
      <c r="BPS59" s="308"/>
      <c r="BPT59" s="308"/>
      <c r="BPU59" s="308"/>
      <c r="BPV59" s="308"/>
      <c r="BPW59" s="308"/>
      <c r="BPX59" s="308"/>
      <c r="BPY59" s="308"/>
      <c r="BPZ59" s="308"/>
      <c r="BQA59" s="308"/>
      <c r="BQB59" s="308"/>
      <c r="BQC59" s="308"/>
      <c r="BQD59" s="308"/>
      <c r="BQE59" s="308"/>
      <c r="BQF59" s="308"/>
      <c r="BQG59" s="308"/>
      <c r="BQH59" s="308"/>
      <c r="BQI59" s="308"/>
      <c r="BQJ59" s="308"/>
      <c r="BQK59" s="308"/>
      <c r="BQL59" s="308"/>
      <c r="BQM59" s="308"/>
      <c r="BQN59" s="308"/>
      <c r="BQO59" s="308"/>
      <c r="BQP59" s="308"/>
      <c r="BQQ59" s="308"/>
      <c r="BQR59" s="308"/>
      <c r="BQS59" s="308"/>
      <c r="BQT59" s="308"/>
      <c r="BQU59" s="308"/>
      <c r="BQV59" s="308"/>
      <c r="BQW59" s="308"/>
      <c r="BQX59" s="308"/>
      <c r="BQY59" s="308"/>
      <c r="BQZ59" s="308"/>
      <c r="BRA59" s="308"/>
      <c r="BRB59" s="308"/>
      <c r="BRC59" s="308"/>
      <c r="BRD59" s="308"/>
      <c r="BRE59" s="308"/>
      <c r="BRF59" s="308"/>
      <c r="BRG59" s="308"/>
      <c r="BRH59" s="308"/>
      <c r="BRI59" s="308"/>
      <c r="BRJ59" s="308"/>
      <c r="BRK59" s="308"/>
      <c r="BRL59" s="308"/>
      <c r="BRM59" s="308"/>
      <c r="BRN59" s="308"/>
      <c r="BRO59" s="308"/>
      <c r="BRP59" s="308"/>
      <c r="BRQ59" s="308"/>
      <c r="BRR59" s="308"/>
      <c r="BRS59" s="308"/>
      <c r="BRT59" s="308"/>
      <c r="BRU59" s="308"/>
      <c r="BRV59" s="308"/>
      <c r="BRW59" s="308"/>
      <c r="BRX59" s="308"/>
      <c r="BRY59" s="308"/>
      <c r="BRZ59" s="308"/>
      <c r="BSA59" s="308"/>
      <c r="BSB59" s="308"/>
      <c r="BSC59" s="308"/>
      <c r="BSD59" s="308"/>
      <c r="BSE59" s="308"/>
      <c r="BSF59" s="308"/>
      <c r="BSG59" s="308"/>
      <c r="BSH59" s="308"/>
      <c r="BSI59" s="308"/>
      <c r="BSJ59" s="308"/>
      <c r="BSK59" s="308"/>
      <c r="BSL59" s="308"/>
      <c r="BSM59" s="308"/>
      <c r="BSN59" s="308"/>
      <c r="BSO59" s="308"/>
      <c r="BSP59" s="308"/>
      <c r="BSQ59" s="308"/>
      <c r="BSR59" s="308"/>
      <c r="BSS59" s="308"/>
      <c r="BST59" s="308"/>
      <c r="BSU59" s="308"/>
      <c r="BSV59" s="308"/>
      <c r="BSW59" s="308"/>
      <c r="BSX59" s="308"/>
      <c r="BSY59" s="308"/>
      <c r="BSZ59" s="308"/>
      <c r="BTA59" s="308"/>
      <c r="BTB59" s="308"/>
      <c r="BTC59" s="308"/>
      <c r="BTD59" s="308"/>
      <c r="BTE59" s="308"/>
      <c r="BTF59" s="308"/>
      <c r="BTG59" s="308"/>
      <c r="BTH59" s="308"/>
      <c r="BTI59" s="308"/>
      <c r="BTJ59" s="308"/>
      <c r="BTK59" s="308"/>
      <c r="BTL59" s="308"/>
      <c r="BTM59" s="308"/>
      <c r="BTN59" s="308"/>
      <c r="BTO59" s="308"/>
      <c r="BTP59" s="308"/>
      <c r="BTQ59" s="308"/>
      <c r="BTR59" s="308"/>
      <c r="BTS59" s="308"/>
      <c r="BTT59" s="308"/>
      <c r="BTU59" s="308"/>
      <c r="BTV59" s="308"/>
      <c r="BTW59" s="308"/>
      <c r="BTX59" s="308"/>
      <c r="BTY59" s="308"/>
      <c r="BTZ59" s="308"/>
      <c r="BUA59" s="308"/>
      <c r="BUB59" s="308"/>
      <c r="BUC59" s="308"/>
      <c r="BUD59" s="308"/>
      <c r="BUE59" s="308"/>
      <c r="BUF59" s="308"/>
      <c r="BUG59" s="308"/>
      <c r="BUH59" s="308"/>
      <c r="BUI59" s="308"/>
      <c r="BUJ59" s="308"/>
      <c r="BUK59" s="308"/>
      <c r="BUL59" s="308"/>
      <c r="BUM59" s="308"/>
      <c r="BUN59" s="308"/>
      <c r="BUO59" s="308"/>
      <c r="BUP59" s="308"/>
      <c r="BUQ59" s="308"/>
      <c r="BUR59" s="308"/>
      <c r="BUS59" s="308"/>
      <c r="BUT59" s="308"/>
      <c r="BUU59" s="308"/>
      <c r="BUV59" s="308"/>
      <c r="BUW59" s="308"/>
      <c r="BUX59" s="308"/>
      <c r="BUY59" s="308"/>
      <c r="BUZ59" s="308"/>
      <c r="BVA59" s="308"/>
      <c r="BVB59" s="308"/>
      <c r="BVC59" s="308"/>
      <c r="BVD59" s="308"/>
      <c r="BVE59" s="308"/>
      <c r="BVF59" s="308"/>
      <c r="BVG59" s="308"/>
      <c r="BVH59" s="308"/>
      <c r="BVI59" s="308"/>
      <c r="BVJ59" s="308"/>
      <c r="BVK59" s="308"/>
      <c r="BVL59" s="308"/>
      <c r="BVM59" s="308"/>
      <c r="BVN59" s="308"/>
      <c r="BVO59" s="308"/>
      <c r="BVP59" s="308"/>
      <c r="BVQ59" s="308"/>
      <c r="BVR59" s="308"/>
      <c r="BVS59" s="308"/>
      <c r="BVT59" s="308"/>
      <c r="BVU59" s="308"/>
      <c r="BVV59" s="308"/>
      <c r="BVW59" s="308"/>
      <c r="BVX59" s="308"/>
      <c r="BVY59" s="308"/>
      <c r="BVZ59" s="308"/>
      <c r="BWA59" s="308"/>
      <c r="BWB59" s="308"/>
      <c r="BWC59" s="308"/>
      <c r="BWD59" s="308"/>
      <c r="BWE59" s="308"/>
      <c r="BWF59" s="308"/>
      <c r="BWG59" s="308"/>
      <c r="BWH59" s="308"/>
      <c r="BWI59" s="308"/>
      <c r="BWJ59" s="308"/>
      <c r="BWK59" s="308"/>
      <c r="BWL59" s="308"/>
      <c r="BWM59" s="308"/>
      <c r="BWN59" s="308"/>
      <c r="BWO59" s="308"/>
      <c r="BWP59" s="308"/>
      <c r="BWQ59" s="308"/>
      <c r="BWR59" s="308"/>
      <c r="BWS59" s="308"/>
      <c r="BWT59" s="308"/>
      <c r="BWU59" s="308"/>
      <c r="BWV59" s="308"/>
      <c r="BWW59" s="308"/>
      <c r="BWX59" s="308"/>
      <c r="BWY59" s="308"/>
      <c r="BWZ59" s="308"/>
      <c r="BXA59" s="308"/>
      <c r="BXB59" s="308"/>
      <c r="BXC59" s="308"/>
      <c r="BXD59" s="308"/>
      <c r="BXE59" s="308"/>
      <c r="BXF59" s="308"/>
      <c r="BXG59" s="308"/>
      <c r="BXH59" s="308"/>
      <c r="BXI59" s="308"/>
      <c r="BXJ59" s="308"/>
      <c r="BXK59" s="308"/>
      <c r="BXL59" s="308"/>
      <c r="BXM59" s="308"/>
      <c r="BXN59" s="308"/>
      <c r="BXO59" s="308"/>
      <c r="BXP59" s="308"/>
      <c r="BXQ59" s="308"/>
      <c r="BXR59" s="308"/>
      <c r="BXS59" s="308"/>
      <c r="BXT59" s="308"/>
      <c r="BXU59" s="308"/>
      <c r="BXV59" s="308"/>
      <c r="BXW59" s="308"/>
      <c r="BXX59" s="308"/>
      <c r="BXY59" s="308"/>
      <c r="BXZ59" s="308"/>
      <c r="BYA59" s="308"/>
      <c r="BYB59" s="308"/>
      <c r="BYC59" s="308"/>
      <c r="BYD59" s="308"/>
      <c r="BYE59" s="308"/>
      <c r="BYF59" s="308"/>
      <c r="BYG59" s="308"/>
      <c r="BYH59" s="308"/>
      <c r="BYI59" s="308"/>
      <c r="BYJ59" s="308"/>
      <c r="BYK59" s="308"/>
      <c r="BYL59" s="308"/>
      <c r="BYM59" s="308"/>
      <c r="BYN59" s="308"/>
      <c r="BYO59" s="308"/>
      <c r="BYP59" s="308"/>
      <c r="BYQ59" s="308"/>
      <c r="BYR59" s="308"/>
      <c r="BYS59" s="308"/>
      <c r="BYT59" s="308"/>
      <c r="BYU59" s="308"/>
      <c r="BYV59" s="308"/>
      <c r="BYW59" s="308"/>
      <c r="BYX59" s="308"/>
      <c r="BYY59" s="308"/>
      <c r="BYZ59" s="308"/>
      <c r="BZA59" s="308"/>
      <c r="BZB59" s="308"/>
      <c r="BZC59" s="308"/>
      <c r="BZD59" s="308"/>
      <c r="BZE59" s="308"/>
      <c r="BZF59" s="308"/>
      <c r="BZG59" s="308"/>
      <c r="BZH59" s="308"/>
      <c r="BZI59" s="308"/>
      <c r="BZJ59" s="308"/>
      <c r="BZK59" s="308"/>
      <c r="BZL59" s="308"/>
      <c r="BZM59" s="308"/>
      <c r="BZN59" s="308"/>
      <c r="BZO59" s="308"/>
      <c r="BZP59" s="308"/>
      <c r="BZQ59" s="308"/>
      <c r="BZR59" s="308"/>
      <c r="BZS59" s="308"/>
      <c r="BZT59" s="308"/>
      <c r="BZU59" s="308"/>
      <c r="BZV59" s="308"/>
      <c r="BZW59" s="308"/>
      <c r="BZX59" s="308"/>
      <c r="BZY59" s="308"/>
      <c r="BZZ59" s="308"/>
      <c r="CAA59" s="308"/>
      <c r="CAB59" s="308"/>
      <c r="CAC59" s="308"/>
      <c r="CAD59" s="308"/>
      <c r="CAE59" s="308"/>
      <c r="CAF59" s="308"/>
      <c r="CAG59" s="308"/>
      <c r="CAH59" s="308"/>
      <c r="CAI59" s="308"/>
      <c r="CAJ59" s="308"/>
      <c r="CAK59" s="308"/>
      <c r="CAL59" s="308"/>
      <c r="CAM59" s="308"/>
      <c r="CAN59" s="308"/>
      <c r="CAO59" s="308"/>
      <c r="CAP59" s="308"/>
      <c r="CAQ59" s="308"/>
      <c r="CAR59" s="308"/>
      <c r="CAS59" s="308"/>
      <c r="CAT59" s="308"/>
      <c r="CAU59" s="308"/>
      <c r="CAV59" s="308"/>
      <c r="CAW59" s="308"/>
      <c r="CAX59" s="308"/>
      <c r="CAY59" s="308"/>
      <c r="CAZ59" s="308"/>
      <c r="CBA59" s="308"/>
      <c r="CBB59" s="308"/>
      <c r="CBC59" s="308"/>
      <c r="CBD59" s="308"/>
      <c r="CBE59" s="308"/>
      <c r="CBF59" s="308"/>
      <c r="CBG59" s="308"/>
      <c r="CBH59" s="308"/>
      <c r="CBI59" s="308"/>
      <c r="CBJ59" s="308"/>
      <c r="CBK59" s="308"/>
      <c r="CBL59" s="308"/>
      <c r="CBM59" s="308"/>
      <c r="CBN59" s="308"/>
      <c r="CBO59" s="308"/>
      <c r="CBP59" s="308"/>
      <c r="CBQ59" s="308"/>
      <c r="CBR59" s="308"/>
      <c r="CBS59" s="308"/>
      <c r="CBT59" s="308"/>
      <c r="CBU59" s="308"/>
      <c r="CBV59" s="308"/>
      <c r="CBW59" s="308"/>
      <c r="CBX59" s="308"/>
      <c r="CBY59" s="308"/>
      <c r="CBZ59" s="308"/>
      <c r="CCA59" s="308"/>
      <c r="CCB59" s="308"/>
      <c r="CCC59" s="308"/>
      <c r="CCD59" s="308"/>
      <c r="CCE59" s="308"/>
      <c r="CCF59" s="308"/>
      <c r="CCG59" s="308"/>
      <c r="CCH59" s="308"/>
      <c r="CCI59" s="308"/>
      <c r="CCJ59" s="308"/>
      <c r="CCK59" s="308"/>
      <c r="CCL59" s="308"/>
      <c r="CCM59" s="308"/>
      <c r="CCN59" s="308"/>
      <c r="CCO59" s="308"/>
      <c r="CCP59" s="308"/>
      <c r="CCQ59" s="308"/>
      <c r="CCR59" s="308"/>
      <c r="CCS59" s="308"/>
      <c r="CCT59" s="308"/>
      <c r="CCU59" s="308"/>
      <c r="CCV59" s="308"/>
      <c r="CCW59" s="308"/>
      <c r="CCX59" s="308"/>
      <c r="CCY59" s="308"/>
      <c r="CCZ59" s="308"/>
      <c r="CDA59" s="308"/>
      <c r="CDB59" s="308"/>
      <c r="CDC59" s="308"/>
      <c r="CDD59" s="308"/>
      <c r="CDE59" s="308"/>
      <c r="CDF59" s="308"/>
      <c r="CDG59" s="308"/>
      <c r="CDH59" s="308"/>
      <c r="CDI59" s="308"/>
      <c r="CDJ59" s="308"/>
      <c r="CDK59" s="308"/>
      <c r="CDL59" s="308"/>
      <c r="CDM59" s="308"/>
      <c r="CDN59" s="308"/>
      <c r="CDO59" s="308"/>
      <c r="CDP59" s="308"/>
      <c r="CDQ59" s="308"/>
      <c r="CDR59" s="308"/>
      <c r="CDS59" s="308"/>
      <c r="CDT59" s="308"/>
      <c r="CDU59" s="308"/>
      <c r="CDV59" s="308"/>
      <c r="CDW59" s="308"/>
      <c r="CDX59" s="308"/>
      <c r="CDY59" s="308"/>
      <c r="CDZ59" s="308"/>
      <c r="CEA59" s="308"/>
      <c r="CEB59" s="308"/>
      <c r="CEC59" s="308"/>
      <c r="CED59" s="308"/>
      <c r="CEE59" s="308"/>
      <c r="CEF59" s="308"/>
      <c r="CEG59" s="308"/>
      <c r="CEH59" s="308"/>
      <c r="CEI59" s="308"/>
      <c r="CEJ59" s="308"/>
      <c r="CEK59" s="308"/>
      <c r="CEL59" s="308"/>
      <c r="CEM59" s="308"/>
      <c r="CEN59" s="308"/>
      <c r="CEO59" s="308"/>
      <c r="CEP59" s="308"/>
      <c r="CEQ59" s="308"/>
      <c r="CER59" s="308"/>
      <c r="CES59" s="308"/>
      <c r="CET59" s="308"/>
      <c r="CEU59" s="308"/>
      <c r="CEV59" s="308"/>
      <c r="CEW59" s="308"/>
      <c r="CEX59" s="308"/>
      <c r="CEY59" s="308"/>
      <c r="CEZ59" s="308"/>
      <c r="CFA59" s="308"/>
      <c r="CFB59" s="308"/>
      <c r="CFC59" s="308"/>
      <c r="CFD59" s="308"/>
      <c r="CFE59" s="308"/>
      <c r="CFF59" s="308"/>
      <c r="CFG59" s="308"/>
      <c r="CFH59" s="308"/>
      <c r="CFI59" s="308"/>
      <c r="CFJ59" s="308"/>
      <c r="CFK59" s="308"/>
      <c r="CFL59" s="308"/>
      <c r="CFM59" s="308"/>
      <c r="CFN59" s="308"/>
      <c r="CFO59" s="308"/>
      <c r="CFP59" s="308"/>
      <c r="CFQ59" s="308"/>
      <c r="CFR59" s="308"/>
      <c r="CFS59" s="308"/>
      <c r="CFT59" s="308"/>
      <c r="CFU59" s="308"/>
      <c r="CFV59" s="308"/>
      <c r="CFW59" s="308"/>
      <c r="CFX59" s="308"/>
      <c r="CFY59" s="308"/>
      <c r="CFZ59" s="308"/>
      <c r="CGA59" s="308"/>
      <c r="CGB59" s="308"/>
      <c r="CGC59" s="308"/>
      <c r="CGD59" s="308"/>
      <c r="CGE59" s="308"/>
      <c r="CGF59" s="308"/>
      <c r="CGG59" s="308"/>
      <c r="CGH59" s="308"/>
      <c r="CGI59" s="308"/>
      <c r="CGJ59" s="308"/>
      <c r="CGK59" s="308"/>
      <c r="CGL59" s="308"/>
      <c r="CGM59" s="308"/>
      <c r="CGN59" s="308"/>
      <c r="CGO59" s="308"/>
      <c r="CGP59" s="308"/>
      <c r="CGQ59" s="308"/>
      <c r="CGR59" s="308"/>
      <c r="CGS59" s="308"/>
      <c r="CGT59" s="308"/>
      <c r="CGU59" s="308"/>
      <c r="CGV59" s="308"/>
      <c r="CGW59" s="308"/>
      <c r="CGX59" s="308"/>
      <c r="CGY59" s="308"/>
      <c r="CGZ59" s="308"/>
      <c r="CHA59" s="308"/>
      <c r="CHB59" s="308"/>
      <c r="CHC59" s="308"/>
      <c r="CHD59" s="308"/>
      <c r="CHE59" s="308"/>
      <c r="CHF59" s="308"/>
      <c r="CHG59" s="308"/>
      <c r="CHH59" s="308"/>
      <c r="CHI59" s="308"/>
      <c r="CHJ59" s="308"/>
      <c r="CHK59" s="308"/>
      <c r="CHL59" s="308"/>
      <c r="CHM59" s="308"/>
      <c r="CHN59" s="308"/>
      <c r="CHO59" s="308"/>
      <c r="CHP59" s="308"/>
      <c r="CHQ59" s="308"/>
      <c r="CHR59" s="308"/>
      <c r="CHS59" s="308"/>
      <c r="CHT59" s="308"/>
      <c r="CHU59" s="308"/>
      <c r="CHV59" s="308"/>
      <c r="CHW59" s="308"/>
      <c r="CHX59" s="308"/>
      <c r="CHY59" s="308"/>
      <c r="CHZ59" s="308"/>
      <c r="CIA59" s="308"/>
      <c r="CIB59" s="308"/>
      <c r="CIC59" s="308"/>
      <c r="CID59" s="308"/>
      <c r="CIE59" s="308"/>
      <c r="CIF59" s="308"/>
      <c r="CIG59" s="308"/>
      <c r="CIH59" s="308"/>
      <c r="CII59" s="308"/>
      <c r="CIJ59" s="308"/>
      <c r="CIK59" s="308"/>
      <c r="CIL59" s="308"/>
      <c r="CIM59" s="308"/>
      <c r="CIN59" s="308"/>
      <c r="CIO59" s="308"/>
      <c r="CIP59" s="308"/>
      <c r="CIQ59" s="308"/>
      <c r="CIR59" s="308"/>
      <c r="CIS59" s="308"/>
      <c r="CIT59" s="308"/>
      <c r="CIU59" s="308"/>
      <c r="CIV59" s="308"/>
      <c r="CIW59" s="308"/>
      <c r="CIX59" s="308"/>
      <c r="CIY59" s="308"/>
      <c r="CIZ59" s="308"/>
      <c r="CJA59" s="308"/>
      <c r="CJB59" s="308"/>
      <c r="CJC59" s="308"/>
      <c r="CJD59" s="308"/>
      <c r="CJE59" s="308"/>
      <c r="CJF59" s="308"/>
      <c r="CJG59" s="308"/>
      <c r="CJH59" s="308"/>
      <c r="CJI59" s="308"/>
      <c r="CJJ59" s="308"/>
      <c r="CJK59" s="308"/>
      <c r="CJL59" s="308"/>
      <c r="CJM59" s="308"/>
      <c r="CJN59" s="308"/>
      <c r="CJO59" s="308"/>
      <c r="CJP59" s="308"/>
      <c r="CJQ59" s="308"/>
      <c r="CJR59" s="308"/>
      <c r="CJS59" s="308"/>
      <c r="CJT59" s="308"/>
      <c r="CJU59" s="308"/>
      <c r="CJV59" s="308"/>
      <c r="CJW59" s="308"/>
      <c r="CJX59" s="308"/>
      <c r="CJY59" s="308"/>
      <c r="CJZ59" s="308"/>
      <c r="CKA59" s="308"/>
      <c r="CKB59" s="308"/>
      <c r="CKC59" s="308"/>
      <c r="CKD59" s="308"/>
      <c r="CKE59" s="308"/>
      <c r="CKF59" s="308"/>
      <c r="CKG59" s="308"/>
      <c r="CKH59" s="308"/>
      <c r="CKI59" s="308"/>
      <c r="CKJ59" s="308"/>
      <c r="CKK59" s="308"/>
      <c r="CKL59" s="308"/>
      <c r="CKM59" s="308"/>
      <c r="CKN59" s="308"/>
      <c r="CKO59" s="308"/>
      <c r="CKP59" s="308"/>
      <c r="CKQ59" s="308"/>
      <c r="CKR59" s="308"/>
      <c r="CKS59" s="308"/>
      <c r="CKT59" s="308"/>
      <c r="CKU59" s="308"/>
      <c r="CKV59" s="308"/>
      <c r="CKW59" s="308"/>
      <c r="CKX59" s="308"/>
      <c r="CKY59" s="308"/>
      <c r="CKZ59" s="308"/>
      <c r="CLA59" s="308"/>
      <c r="CLB59" s="308"/>
      <c r="CLC59" s="308"/>
      <c r="CLD59" s="308"/>
      <c r="CLE59" s="308"/>
      <c r="CLF59" s="308"/>
      <c r="CLG59" s="308"/>
      <c r="CLH59" s="308"/>
      <c r="CLI59" s="308"/>
      <c r="CLJ59" s="308"/>
      <c r="CLK59" s="308"/>
      <c r="CLL59" s="308"/>
      <c r="CLM59" s="308"/>
      <c r="CLN59" s="308"/>
      <c r="CLO59" s="308"/>
      <c r="CLP59" s="308"/>
      <c r="CLQ59" s="308"/>
      <c r="CLR59" s="308"/>
      <c r="CLS59" s="308"/>
      <c r="CLT59" s="308"/>
      <c r="CLU59" s="308"/>
      <c r="CLV59" s="308"/>
      <c r="CLW59" s="308"/>
      <c r="CLX59" s="308"/>
      <c r="CLY59" s="308"/>
      <c r="CLZ59" s="308"/>
      <c r="CMA59" s="308"/>
      <c r="CMB59" s="308"/>
      <c r="CMC59" s="308"/>
      <c r="CMD59" s="308"/>
      <c r="CME59" s="308"/>
      <c r="CMF59" s="308"/>
      <c r="CMG59" s="308"/>
      <c r="CMH59" s="308"/>
      <c r="CMI59" s="308"/>
      <c r="CMJ59" s="308"/>
      <c r="CMK59" s="308"/>
      <c r="CML59" s="308"/>
      <c r="CMM59" s="308"/>
      <c r="CMN59" s="308"/>
      <c r="CMO59" s="308"/>
      <c r="CMP59" s="308"/>
      <c r="CMQ59" s="308"/>
      <c r="CMR59" s="308"/>
      <c r="CMS59" s="308"/>
      <c r="CMT59" s="308"/>
      <c r="CMU59" s="308"/>
      <c r="CMV59" s="308"/>
      <c r="CMW59" s="308"/>
      <c r="CMX59" s="308"/>
      <c r="CMY59" s="308"/>
      <c r="CMZ59" s="308"/>
      <c r="CNA59" s="308"/>
      <c r="CNB59" s="308"/>
      <c r="CNC59" s="308"/>
      <c r="CND59" s="308"/>
      <c r="CNE59" s="308"/>
      <c r="CNF59" s="308"/>
      <c r="CNG59" s="308"/>
      <c r="CNH59" s="308"/>
      <c r="CNI59" s="308"/>
      <c r="CNJ59" s="308"/>
      <c r="CNK59" s="308"/>
      <c r="CNL59" s="308"/>
      <c r="CNM59" s="308"/>
      <c r="CNN59" s="308"/>
      <c r="CNO59" s="308"/>
      <c r="CNP59" s="308"/>
      <c r="CNQ59" s="308"/>
      <c r="CNR59" s="308"/>
      <c r="CNS59" s="308"/>
      <c r="CNT59" s="308"/>
      <c r="CNU59" s="308"/>
      <c r="CNV59" s="308"/>
      <c r="CNW59" s="308"/>
      <c r="CNX59" s="308"/>
      <c r="CNY59" s="308"/>
      <c r="CNZ59" s="308"/>
      <c r="COA59" s="308"/>
      <c r="COB59" s="308"/>
      <c r="COC59" s="308"/>
      <c r="COD59" s="308"/>
      <c r="COE59" s="308"/>
      <c r="COF59" s="308"/>
      <c r="COG59" s="308"/>
      <c r="COH59" s="308"/>
      <c r="COI59" s="308"/>
      <c r="COJ59" s="308"/>
      <c r="COK59" s="308"/>
      <c r="COL59" s="308"/>
      <c r="COM59" s="308"/>
      <c r="CON59" s="308"/>
      <c r="COO59" s="308"/>
      <c r="COP59" s="308"/>
      <c r="COQ59" s="308"/>
      <c r="COR59" s="308"/>
      <c r="COS59" s="308"/>
      <c r="COT59" s="308"/>
      <c r="COU59" s="308"/>
      <c r="COV59" s="308"/>
      <c r="COW59" s="308"/>
      <c r="COX59" s="308"/>
      <c r="COY59" s="308"/>
      <c r="COZ59" s="308"/>
      <c r="CPA59" s="308"/>
      <c r="CPB59" s="308"/>
      <c r="CPC59" s="308"/>
      <c r="CPD59" s="308"/>
      <c r="CPE59" s="308"/>
      <c r="CPF59" s="308"/>
      <c r="CPG59" s="308"/>
      <c r="CPH59" s="308"/>
      <c r="CPI59" s="308"/>
      <c r="CPJ59" s="308"/>
      <c r="CPK59" s="308"/>
      <c r="CPL59" s="308"/>
      <c r="CPM59" s="308"/>
      <c r="CPN59" s="308"/>
      <c r="CPO59" s="308"/>
      <c r="CPP59" s="308"/>
      <c r="CPQ59" s="308"/>
      <c r="CPR59" s="308"/>
      <c r="CPS59" s="308"/>
      <c r="CPT59" s="308"/>
      <c r="CPU59" s="308"/>
      <c r="CPV59" s="308"/>
      <c r="CPW59" s="308"/>
      <c r="CPX59" s="308"/>
      <c r="CPY59" s="308"/>
      <c r="CPZ59" s="308"/>
      <c r="CQA59" s="308"/>
      <c r="CQB59" s="308"/>
      <c r="CQC59" s="308"/>
      <c r="CQD59" s="308"/>
      <c r="CQE59" s="308"/>
      <c r="CQF59" s="308"/>
      <c r="CQG59" s="308"/>
      <c r="CQH59" s="308"/>
      <c r="CQI59" s="308"/>
      <c r="CQJ59" s="308"/>
      <c r="CQK59" s="308"/>
      <c r="CQL59" s="308"/>
      <c r="CQM59" s="308"/>
      <c r="CQN59" s="308"/>
      <c r="CQO59" s="308"/>
      <c r="CQP59" s="308"/>
      <c r="CQQ59" s="308"/>
      <c r="CQR59" s="308"/>
      <c r="CQS59" s="308"/>
      <c r="CQT59" s="308"/>
      <c r="CQU59" s="308"/>
      <c r="CQV59" s="308"/>
      <c r="CQW59" s="308"/>
      <c r="CQX59" s="308"/>
      <c r="CQY59" s="308"/>
      <c r="CQZ59" s="308"/>
      <c r="CRA59" s="308"/>
      <c r="CRB59" s="308"/>
      <c r="CRC59" s="308"/>
      <c r="CRD59" s="308"/>
      <c r="CRE59" s="308"/>
      <c r="CRF59" s="308"/>
      <c r="CRG59" s="308"/>
      <c r="CRH59" s="308"/>
      <c r="CRI59" s="308"/>
      <c r="CRJ59" s="308"/>
      <c r="CRK59" s="308"/>
      <c r="CRL59" s="308"/>
      <c r="CRM59" s="308"/>
      <c r="CRN59" s="308"/>
      <c r="CRO59" s="308"/>
      <c r="CRP59" s="308"/>
      <c r="CRQ59" s="308"/>
      <c r="CRR59" s="308"/>
      <c r="CRS59" s="308"/>
      <c r="CRT59" s="308"/>
      <c r="CRU59" s="308"/>
      <c r="CRV59" s="308"/>
      <c r="CRW59" s="308"/>
      <c r="CRX59" s="308"/>
      <c r="CRY59" s="308"/>
      <c r="CRZ59" s="308"/>
      <c r="CSA59" s="308"/>
      <c r="CSB59" s="308"/>
      <c r="CSC59" s="308"/>
      <c r="CSD59" s="308"/>
      <c r="CSE59" s="308"/>
      <c r="CSF59" s="308"/>
      <c r="CSG59" s="308"/>
      <c r="CSH59" s="308"/>
      <c r="CSI59" s="308"/>
      <c r="CSJ59" s="308"/>
      <c r="CSK59" s="308"/>
      <c r="CSL59" s="308"/>
      <c r="CSM59" s="308"/>
      <c r="CSN59" s="308"/>
      <c r="CSO59" s="308"/>
      <c r="CSP59" s="308"/>
      <c r="CSQ59" s="308"/>
      <c r="CSR59" s="308"/>
      <c r="CSS59" s="308"/>
      <c r="CST59" s="308"/>
      <c r="CSU59" s="308"/>
      <c r="CSV59" s="308"/>
      <c r="CSW59" s="308"/>
      <c r="CSX59" s="308"/>
      <c r="CSY59" s="308"/>
      <c r="CSZ59" s="308"/>
      <c r="CTA59" s="308"/>
      <c r="CTB59" s="308"/>
      <c r="CTC59" s="308"/>
      <c r="CTD59" s="308"/>
      <c r="CTE59" s="308"/>
      <c r="CTF59" s="308"/>
      <c r="CTG59" s="308"/>
      <c r="CTH59" s="308"/>
      <c r="CTI59" s="308"/>
      <c r="CTJ59" s="308"/>
      <c r="CTK59" s="308"/>
      <c r="CTL59" s="308"/>
      <c r="CTM59" s="308"/>
      <c r="CTN59" s="308"/>
      <c r="CTO59" s="308"/>
      <c r="CTP59" s="308"/>
      <c r="CTQ59" s="308"/>
      <c r="CTR59" s="308"/>
      <c r="CTS59" s="308"/>
      <c r="CTT59" s="308"/>
      <c r="CTU59" s="308"/>
      <c r="CTV59" s="308"/>
      <c r="CTW59" s="308"/>
      <c r="CTX59" s="308"/>
      <c r="CTY59" s="308"/>
      <c r="CTZ59" s="308"/>
      <c r="CUA59" s="308"/>
      <c r="CUB59" s="308"/>
      <c r="CUC59" s="308"/>
      <c r="CUD59" s="308"/>
      <c r="CUE59" s="308"/>
      <c r="CUF59" s="308"/>
      <c r="CUG59" s="308"/>
      <c r="CUH59" s="308"/>
      <c r="CUI59" s="308"/>
      <c r="CUJ59" s="308"/>
      <c r="CUK59" s="308"/>
      <c r="CUL59" s="308"/>
      <c r="CUM59" s="308"/>
      <c r="CUN59" s="308"/>
      <c r="CUO59" s="308"/>
      <c r="CUP59" s="308"/>
      <c r="CUQ59" s="308"/>
      <c r="CUR59" s="308"/>
      <c r="CUS59" s="308"/>
      <c r="CUT59" s="308"/>
      <c r="CUU59" s="308"/>
      <c r="CUV59" s="308"/>
      <c r="CUW59" s="308"/>
      <c r="CUX59" s="308"/>
      <c r="CUY59" s="308"/>
      <c r="CUZ59" s="308"/>
      <c r="CVA59" s="308"/>
      <c r="CVB59" s="308"/>
      <c r="CVC59" s="308"/>
      <c r="CVD59" s="308"/>
      <c r="CVE59" s="308"/>
      <c r="CVF59" s="308"/>
      <c r="CVG59" s="308"/>
      <c r="CVH59" s="308"/>
      <c r="CVI59" s="308"/>
      <c r="CVJ59" s="308"/>
      <c r="CVK59" s="308"/>
      <c r="CVL59" s="308"/>
      <c r="CVM59" s="308"/>
      <c r="CVN59" s="308"/>
      <c r="CVO59" s="308"/>
      <c r="CVP59" s="308"/>
      <c r="CVQ59" s="308"/>
      <c r="CVR59" s="308"/>
      <c r="CVS59" s="308"/>
      <c r="CVT59" s="308"/>
      <c r="CVU59" s="308"/>
      <c r="CVV59" s="308"/>
      <c r="CVW59" s="308"/>
      <c r="CVX59" s="308"/>
      <c r="CVY59" s="308"/>
      <c r="CVZ59" s="308"/>
      <c r="CWA59" s="308"/>
      <c r="CWB59" s="308"/>
      <c r="CWC59" s="308"/>
      <c r="CWD59" s="308"/>
      <c r="CWE59" s="308"/>
      <c r="CWF59" s="308"/>
      <c r="CWG59" s="308"/>
      <c r="CWH59" s="308"/>
      <c r="CWI59" s="308"/>
      <c r="CWJ59" s="308"/>
      <c r="CWK59" s="308"/>
      <c r="CWL59" s="308"/>
      <c r="CWM59" s="308"/>
      <c r="CWN59" s="308"/>
      <c r="CWO59" s="308"/>
      <c r="CWP59" s="308"/>
      <c r="CWQ59" s="308"/>
      <c r="CWR59" s="308"/>
      <c r="CWS59" s="308"/>
      <c r="CWT59" s="308"/>
      <c r="CWU59" s="308"/>
      <c r="CWV59" s="308"/>
      <c r="CWW59" s="308"/>
      <c r="CWX59" s="308"/>
      <c r="CWY59" s="308"/>
      <c r="CWZ59" s="308"/>
      <c r="CXA59" s="308"/>
      <c r="CXB59" s="308"/>
      <c r="CXC59" s="308"/>
      <c r="CXD59" s="308"/>
      <c r="CXE59" s="308"/>
      <c r="CXF59" s="308"/>
      <c r="CXG59" s="308"/>
      <c r="CXH59" s="308"/>
      <c r="CXI59" s="308"/>
      <c r="CXJ59" s="308"/>
      <c r="CXK59" s="308"/>
      <c r="CXL59" s="308"/>
      <c r="CXM59" s="308"/>
      <c r="CXN59" s="308"/>
      <c r="CXO59" s="308"/>
      <c r="CXP59" s="308"/>
      <c r="CXQ59" s="308"/>
      <c r="CXR59" s="308"/>
      <c r="CXS59" s="308"/>
      <c r="CXT59" s="308"/>
      <c r="CXU59" s="308"/>
      <c r="CXV59" s="308"/>
      <c r="CXW59" s="308"/>
      <c r="CXX59" s="308"/>
      <c r="CXY59" s="308"/>
      <c r="CXZ59" s="308"/>
      <c r="CYA59" s="308"/>
      <c r="CYB59" s="308"/>
      <c r="CYC59" s="308"/>
      <c r="CYD59" s="308"/>
      <c r="CYE59" s="308"/>
      <c r="CYF59" s="308"/>
      <c r="CYG59" s="308"/>
      <c r="CYH59" s="308"/>
      <c r="CYI59" s="308"/>
      <c r="CYJ59" s="308"/>
      <c r="CYK59" s="308"/>
      <c r="CYL59" s="308"/>
      <c r="CYM59" s="308"/>
      <c r="CYN59" s="308"/>
      <c r="CYO59" s="308"/>
      <c r="CYP59" s="308"/>
      <c r="CYQ59" s="308"/>
      <c r="CYR59" s="308"/>
      <c r="CYS59" s="308"/>
      <c r="CYT59" s="308"/>
      <c r="CYU59" s="308"/>
      <c r="CYV59" s="308"/>
      <c r="CYW59" s="308"/>
      <c r="CYX59" s="308"/>
      <c r="CYY59" s="308"/>
      <c r="CYZ59" s="308"/>
      <c r="CZA59" s="308"/>
      <c r="CZB59" s="308"/>
      <c r="CZC59" s="308"/>
      <c r="CZD59" s="308"/>
      <c r="CZE59" s="308"/>
      <c r="CZF59" s="308"/>
      <c r="CZG59" s="308"/>
      <c r="CZH59" s="308"/>
      <c r="CZI59" s="308"/>
      <c r="CZJ59" s="308"/>
      <c r="CZK59" s="308"/>
      <c r="CZL59" s="308"/>
      <c r="CZM59" s="308"/>
      <c r="CZN59" s="308"/>
      <c r="CZO59" s="308"/>
      <c r="CZP59" s="308"/>
      <c r="CZQ59" s="308"/>
      <c r="CZR59" s="308"/>
      <c r="CZS59" s="308"/>
      <c r="CZT59" s="308"/>
      <c r="CZU59" s="308"/>
      <c r="CZV59" s="308"/>
      <c r="CZW59" s="308"/>
      <c r="CZX59" s="308"/>
      <c r="CZY59" s="308"/>
      <c r="CZZ59" s="308"/>
      <c r="DAA59" s="308"/>
      <c r="DAB59" s="308"/>
      <c r="DAC59" s="308"/>
      <c r="DAD59" s="308"/>
      <c r="DAE59" s="308"/>
      <c r="DAF59" s="308"/>
      <c r="DAG59" s="308"/>
      <c r="DAH59" s="308"/>
      <c r="DAI59" s="308"/>
      <c r="DAJ59" s="308"/>
      <c r="DAK59" s="308"/>
      <c r="DAL59" s="308"/>
      <c r="DAM59" s="308"/>
      <c r="DAN59" s="308"/>
      <c r="DAO59" s="308"/>
      <c r="DAP59" s="308"/>
      <c r="DAQ59" s="308"/>
      <c r="DAR59" s="308"/>
      <c r="DAS59" s="308"/>
      <c r="DAT59" s="308"/>
      <c r="DAU59" s="308"/>
      <c r="DAV59" s="308"/>
      <c r="DAW59" s="308"/>
      <c r="DAX59" s="308"/>
      <c r="DAY59" s="308"/>
      <c r="DAZ59" s="308"/>
      <c r="DBA59" s="308"/>
      <c r="DBB59" s="308"/>
      <c r="DBC59" s="308"/>
      <c r="DBD59" s="308"/>
      <c r="DBE59" s="308"/>
      <c r="DBF59" s="308"/>
      <c r="DBG59" s="308"/>
      <c r="DBH59" s="308"/>
      <c r="DBI59" s="308"/>
      <c r="DBJ59" s="308"/>
      <c r="DBK59" s="308"/>
      <c r="DBL59" s="308"/>
      <c r="DBM59" s="308"/>
      <c r="DBN59" s="308"/>
      <c r="DBO59" s="308"/>
      <c r="DBP59" s="308"/>
      <c r="DBQ59" s="308"/>
      <c r="DBR59" s="308"/>
      <c r="DBS59" s="308"/>
      <c r="DBT59" s="308"/>
      <c r="DBU59" s="308"/>
      <c r="DBV59" s="308"/>
      <c r="DBW59" s="308"/>
      <c r="DBX59" s="308"/>
      <c r="DBY59" s="308"/>
      <c r="DBZ59" s="308"/>
      <c r="DCA59" s="308"/>
      <c r="DCB59" s="308"/>
      <c r="DCC59" s="308"/>
      <c r="DCD59" s="308"/>
      <c r="DCE59" s="308"/>
      <c r="DCF59" s="308"/>
      <c r="DCG59" s="308"/>
      <c r="DCH59" s="308"/>
      <c r="DCI59" s="308"/>
      <c r="DCJ59" s="308"/>
      <c r="DCK59" s="308"/>
      <c r="DCL59" s="308"/>
      <c r="DCM59" s="308"/>
      <c r="DCN59" s="308"/>
      <c r="DCO59" s="308"/>
      <c r="DCP59" s="308"/>
      <c r="DCQ59" s="308"/>
      <c r="DCR59" s="308"/>
      <c r="DCS59" s="308"/>
      <c r="DCT59" s="308"/>
      <c r="DCU59" s="308"/>
      <c r="DCV59" s="308"/>
      <c r="DCW59" s="308"/>
      <c r="DCX59" s="308"/>
      <c r="DCY59" s="308"/>
      <c r="DCZ59" s="308"/>
      <c r="DDA59" s="308"/>
      <c r="DDB59" s="308"/>
      <c r="DDC59" s="308"/>
      <c r="DDD59" s="308"/>
      <c r="DDE59" s="308"/>
      <c r="DDF59" s="308"/>
      <c r="DDG59" s="308"/>
      <c r="DDH59" s="308"/>
      <c r="DDI59" s="308"/>
      <c r="DDJ59" s="308"/>
      <c r="DDK59" s="308"/>
      <c r="DDL59" s="308"/>
      <c r="DDM59" s="308"/>
      <c r="DDN59" s="308"/>
      <c r="DDO59" s="308"/>
      <c r="DDP59" s="308"/>
      <c r="DDQ59" s="308"/>
      <c r="DDR59" s="308"/>
      <c r="DDS59" s="308"/>
      <c r="DDT59" s="308"/>
      <c r="DDU59" s="308"/>
      <c r="DDV59" s="308"/>
      <c r="DDW59" s="308"/>
      <c r="DDX59" s="308"/>
      <c r="DDY59" s="308"/>
      <c r="DDZ59" s="308"/>
      <c r="DEA59" s="308"/>
      <c r="DEB59" s="308"/>
      <c r="DEC59" s="308"/>
      <c r="DED59" s="308"/>
      <c r="DEE59" s="308"/>
      <c r="DEF59" s="308"/>
      <c r="DEG59" s="308"/>
      <c r="DEH59" s="308"/>
      <c r="DEI59" s="308"/>
      <c r="DEJ59" s="308"/>
      <c r="DEK59" s="308"/>
      <c r="DEL59" s="308"/>
      <c r="DEM59" s="308"/>
      <c r="DEN59" s="308"/>
      <c r="DEO59" s="308"/>
      <c r="DEP59" s="308"/>
      <c r="DEQ59" s="308"/>
      <c r="DER59" s="308"/>
      <c r="DES59" s="308"/>
      <c r="DET59" s="308"/>
      <c r="DEU59" s="308"/>
      <c r="DEV59" s="308"/>
      <c r="DEW59" s="308"/>
      <c r="DEX59" s="308"/>
      <c r="DEY59" s="308"/>
      <c r="DEZ59" s="308"/>
      <c r="DFA59" s="308"/>
      <c r="DFB59" s="308"/>
      <c r="DFC59" s="308"/>
      <c r="DFD59" s="308"/>
      <c r="DFE59" s="308"/>
      <c r="DFF59" s="308"/>
      <c r="DFG59" s="308"/>
      <c r="DFH59" s="308"/>
      <c r="DFI59" s="308"/>
      <c r="DFJ59" s="308"/>
      <c r="DFK59" s="308"/>
      <c r="DFL59" s="308"/>
      <c r="DFM59" s="308"/>
      <c r="DFN59" s="308"/>
      <c r="DFO59" s="308"/>
      <c r="DFP59" s="308"/>
      <c r="DFQ59" s="308"/>
      <c r="DFR59" s="308"/>
      <c r="DFS59" s="308"/>
      <c r="DFT59" s="308"/>
      <c r="DFU59" s="308"/>
      <c r="DFV59" s="308"/>
      <c r="DFW59" s="308"/>
      <c r="DFX59" s="308"/>
      <c r="DFY59" s="308"/>
      <c r="DFZ59" s="308"/>
      <c r="DGA59" s="308"/>
      <c r="DGB59" s="308"/>
      <c r="DGC59" s="308"/>
      <c r="DGD59" s="308"/>
      <c r="DGE59" s="308"/>
      <c r="DGF59" s="308"/>
      <c r="DGG59" s="308"/>
      <c r="DGH59" s="308"/>
      <c r="DGI59" s="308"/>
      <c r="DGJ59" s="308"/>
      <c r="DGK59" s="308"/>
      <c r="DGL59" s="308"/>
      <c r="DGM59" s="308"/>
      <c r="DGN59" s="308"/>
      <c r="DGO59" s="308"/>
      <c r="DGP59" s="308"/>
      <c r="DGQ59" s="308"/>
      <c r="DGR59" s="308"/>
      <c r="DGS59" s="308"/>
      <c r="DGT59" s="308"/>
      <c r="DGU59" s="308"/>
      <c r="DGV59" s="308"/>
      <c r="DGW59" s="308"/>
      <c r="DGX59" s="308"/>
      <c r="DGY59" s="308"/>
      <c r="DGZ59" s="308"/>
      <c r="DHA59" s="308"/>
      <c r="DHB59" s="308"/>
      <c r="DHC59" s="308"/>
      <c r="DHD59" s="308"/>
      <c r="DHE59" s="308"/>
      <c r="DHF59" s="308"/>
      <c r="DHG59" s="308"/>
      <c r="DHH59" s="308"/>
      <c r="DHI59" s="308"/>
      <c r="DHJ59" s="308"/>
      <c r="DHK59" s="308"/>
      <c r="DHL59" s="308"/>
      <c r="DHM59" s="308"/>
      <c r="DHN59" s="308"/>
      <c r="DHO59" s="308"/>
      <c r="DHP59" s="308"/>
      <c r="DHQ59" s="308"/>
      <c r="DHR59" s="308"/>
      <c r="DHS59" s="308"/>
      <c r="DHT59" s="308"/>
      <c r="DHU59" s="308"/>
      <c r="DHV59" s="308"/>
      <c r="DHW59" s="308"/>
      <c r="DHX59" s="308"/>
      <c r="DHY59" s="308"/>
      <c r="DHZ59" s="308"/>
      <c r="DIA59" s="308"/>
      <c r="DIB59" s="308"/>
      <c r="DIC59" s="308"/>
      <c r="DID59" s="308"/>
      <c r="DIE59" s="308"/>
      <c r="DIF59" s="308"/>
      <c r="DIG59" s="308"/>
      <c r="DIH59" s="308"/>
      <c r="DII59" s="308"/>
      <c r="DIJ59" s="308"/>
      <c r="DIK59" s="308"/>
      <c r="DIL59" s="308"/>
      <c r="DIM59" s="308"/>
      <c r="DIN59" s="308"/>
      <c r="DIO59" s="308"/>
      <c r="DIP59" s="308"/>
      <c r="DIQ59" s="308"/>
      <c r="DIR59" s="308"/>
      <c r="DIS59" s="308"/>
      <c r="DIT59" s="308"/>
      <c r="DIU59" s="308"/>
      <c r="DIV59" s="308"/>
      <c r="DIW59" s="308"/>
      <c r="DIX59" s="308"/>
      <c r="DIY59" s="308"/>
      <c r="DIZ59" s="308"/>
      <c r="DJA59" s="308"/>
      <c r="DJB59" s="308"/>
      <c r="DJC59" s="308"/>
      <c r="DJD59" s="308"/>
      <c r="DJE59" s="308"/>
      <c r="DJF59" s="308"/>
      <c r="DJG59" s="308"/>
      <c r="DJH59" s="308"/>
      <c r="DJI59" s="308"/>
      <c r="DJJ59" s="308"/>
      <c r="DJK59" s="308"/>
      <c r="DJL59" s="308"/>
      <c r="DJM59" s="308"/>
      <c r="DJN59" s="308"/>
      <c r="DJO59" s="308"/>
      <c r="DJP59" s="308"/>
      <c r="DJQ59" s="308"/>
      <c r="DJR59" s="308"/>
      <c r="DJS59" s="308"/>
      <c r="DJT59" s="308"/>
      <c r="DJU59" s="308"/>
      <c r="DJV59" s="308"/>
      <c r="DJW59" s="308"/>
      <c r="DJX59" s="308"/>
      <c r="DJY59" s="308"/>
      <c r="DJZ59" s="308"/>
      <c r="DKA59" s="308"/>
      <c r="DKB59" s="308"/>
      <c r="DKC59" s="308"/>
      <c r="DKD59" s="308"/>
      <c r="DKE59" s="308"/>
      <c r="DKF59" s="308"/>
      <c r="DKG59" s="308"/>
      <c r="DKH59" s="308"/>
      <c r="DKI59" s="308"/>
      <c r="DKJ59" s="308"/>
      <c r="DKK59" s="308"/>
      <c r="DKL59" s="308"/>
      <c r="DKM59" s="308"/>
      <c r="DKN59" s="308"/>
      <c r="DKO59" s="308"/>
      <c r="DKP59" s="308"/>
      <c r="DKQ59" s="308"/>
      <c r="DKR59" s="308"/>
      <c r="DKS59" s="308"/>
      <c r="DKT59" s="308"/>
      <c r="DKU59" s="308"/>
      <c r="DKV59" s="308"/>
      <c r="DKW59" s="308"/>
      <c r="DKX59" s="308"/>
      <c r="DKY59" s="308"/>
      <c r="DKZ59" s="308"/>
      <c r="DLA59" s="308"/>
      <c r="DLB59" s="308"/>
      <c r="DLC59" s="308"/>
      <c r="DLD59" s="308"/>
      <c r="DLE59" s="308"/>
      <c r="DLF59" s="308"/>
      <c r="DLG59" s="308"/>
      <c r="DLH59" s="308"/>
      <c r="DLI59" s="308"/>
      <c r="DLJ59" s="308"/>
      <c r="DLK59" s="308"/>
      <c r="DLL59" s="308"/>
      <c r="DLM59" s="308"/>
      <c r="DLN59" s="308"/>
      <c r="DLO59" s="308"/>
      <c r="DLP59" s="308"/>
      <c r="DLQ59" s="308"/>
      <c r="DLR59" s="308"/>
      <c r="DLS59" s="308"/>
      <c r="DLT59" s="308"/>
      <c r="DLU59" s="308"/>
      <c r="DLV59" s="308"/>
      <c r="DLW59" s="308"/>
      <c r="DLX59" s="308"/>
      <c r="DLY59" s="308"/>
      <c r="DLZ59" s="308"/>
      <c r="DMA59" s="308"/>
      <c r="DMB59" s="308"/>
      <c r="DMC59" s="308"/>
      <c r="DMD59" s="308"/>
      <c r="DME59" s="308"/>
      <c r="DMF59" s="308"/>
      <c r="DMG59" s="308"/>
      <c r="DMH59" s="308"/>
      <c r="DMI59" s="308"/>
      <c r="DMJ59" s="308"/>
      <c r="DMK59" s="308"/>
      <c r="DML59" s="308"/>
      <c r="DMM59" s="308"/>
      <c r="DMN59" s="308"/>
      <c r="DMO59" s="308"/>
      <c r="DMP59" s="308"/>
      <c r="DMQ59" s="308"/>
      <c r="DMR59" s="308"/>
      <c r="DMS59" s="308"/>
      <c r="DMT59" s="308"/>
      <c r="DMU59" s="308"/>
      <c r="DMV59" s="308"/>
      <c r="DMW59" s="308"/>
      <c r="DMX59" s="308"/>
      <c r="DMY59" s="308"/>
      <c r="DMZ59" s="308"/>
      <c r="DNA59" s="308"/>
      <c r="DNB59" s="308"/>
      <c r="DNC59" s="308"/>
      <c r="DND59" s="308"/>
      <c r="DNE59" s="308"/>
      <c r="DNF59" s="308"/>
      <c r="DNG59" s="308"/>
      <c r="DNH59" s="308"/>
      <c r="DNI59" s="308"/>
      <c r="DNJ59" s="308"/>
      <c r="DNK59" s="308"/>
      <c r="DNL59" s="308"/>
      <c r="DNM59" s="308"/>
      <c r="DNN59" s="308"/>
      <c r="DNO59" s="308"/>
      <c r="DNP59" s="308"/>
      <c r="DNQ59" s="308"/>
      <c r="DNR59" s="308"/>
      <c r="DNS59" s="308"/>
      <c r="DNT59" s="308"/>
      <c r="DNU59" s="308"/>
      <c r="DNV59" s="308"/>
      <c r="DNW59" s="308"/>
      <c r="DNX59" s="308"/>
      <c r="DNY59" s="308"/>
      <c r="DNZ59" s="308"/>
      <c r="DOA59" s="308"/>
      <c r="DOB59" s="308"/>
      <c r="DOC59" s="308"/>
      <c r="DOD59" s="308"/>
      <c r="DOE59" s="308"/>
      <c r="DOF59" s="308"/>
      <c r="DOG59" s="308"/>
      <c r="DOH59" s="308"/>
      <c r="DOI59" s="308"/>
      <c r="DOJ59" s="308"/>
      <c r="DOK59" s="308"/>
      <c r="DOL59" s="308"/>
      <c r="DOM59" s="308"/>
      <c r="DON59" s="308"/>
      <c r="DOO59" s="308"/>
      <c r="DOP59" s="308"/>
      <c r="DOQ59" s="308"/>
      <c r="DOR59" s="308"/>
      <c r="DOS59" s="308"/>
      <c r="DOT59" s="308"/>
      <c r="DOU59" s="308"/>
      <c r="DOV59" s="308"/>
      <c r="DOW59" s="308"/>
      <c r="DOX59" s="308"/>
      <c r="DOY59" s="308"/>
      <c r="DOZ59" s="308"/>
      <c r="DPA59" s="308"/>
      <c r="DPB59" s="308"/>
      <c r="DPC59" s="308"/>
      <c r="DPD59" s="308"/>
      <c r="DPE59" s="308"/>
      <c r="DPF59" s="308"/>
      <c r="DPG59" s="308"/>
      <c r="DPH59" s="308"/>
      <c r="DPI59" s="308"/>
      <c r="DPJ59" s="308"/>
      <c r="DPK59" s="308"/>
      <c r="DPL59" s="308"/>
      <c r="DPM59" s="308"/>
      <c r="DPN59" s="308"/>
      <c r="DPO59" s="308"/>
      <c r="DPP59" s="308"/>
      <c r="DPQ59" s="308"/>
      <c r="DPR59" s="308"/>
      <c r="DPS59" s="308"/>
      <c r="DPT59" s="308"/>
      <c r="DPU59" s="308"/>
      <c r="DPV59" s="308"/>
      <c r="DPW59" s="308"/>
      <c r="DPX59" s="308"/>
      <c r="DPY59" s="308"/>
      <c r="DPZ59" s="308"/>
      <c r="DQA59" s="308"/>
      <c r="DQB59" s="308"/>
      <c r="DQC59" s="308"/>
      <c r="DQD59" s="308"/>
      <c r="DQE59" s="308"/>
      <c r="DQF59" s="308"/>
      <c r="DQG59" s="308"/>
      <c r="DQH59" s="308"/>
      <c r="DQI59" s="308"/>
      <c r="DQJ59" s="308"/>
      <c r="DQK59" s="308"/>
      <c r="DQL59" s="308"/>
      <c r="DQM59" s="308"/>
      <c r="DQN59" s="308"/>
      <c r="DQO59" s="308"/>
      <c r="DQP59" s="308"/>
      <c r="DQQ59" s="308"/>
      <c r="DQR59" s="308"/>
      <c r="DQS59" s="308"/>
      <c r="DQT59" s="308"/>
      <c r="DQU59" s="308"/>
      <c r="DQV59" s="308"/>
      <c r="DQW59" s="308"/>
      <c r="DQX59" s="308"/>
      <c r="DQY59" s="308"/>
      <c r="DQZ59" s="308"/>
      <c r="DRA59" s="308"/>
      <c r="DRB59" s="308"/>
      <c r="DRC59" s="308"/>
      <c r="DRD59" s="308"/>
      <c r="DRE59" s="308"/>
      <c r="DRF59" s="308"/>
      <c r="DRG59" s="308"/>
      <c r="DRH59" s="308"/>
      <c r="DRI59" s="308"/>
      <c r="DRJ59" s="308"/>
      <c r="DRK59" s="308"/>
      <c r="DRL59" s="308"/>
      <c r="DRM59" s="308"/>
      <c r="DRN59" s="308"/>
      <c r="DRO59" s="308"/>
      <c r="DRP59" s="308"/>
      <c r="DRQ59" s="308"/>
      <c r="DRR59" s="308"/>
      <c r="DRS59" s="308"/>
      <c r="DRT59" s="308"/>
      <c r="DRU59" s="308"/>
      <c r="DRV59" s="308"/>
      <c r="DRW59" s="308"/>
      <c r="DRX59" s="308"/>
      <c r="DRY59" s="308"/>
      <c r="DRZ59" s="308"/>
      <c r="DSA59" s="308"/>
      <c r="DSB59" s="308"/>
      <c r="DSC59" s="308"/>
      <c r="DSD59" s="308"/>
      <c r="DSE59" s="308"/>
      <c r="DSF59" s="308"/>
      <c r="DSG59" s="308"/>
      <c r="DSH59" s="308"/>
      <c r="DSI59" s="308"/>
      <c r="DSJ59" s="308"/>
      <c r="DSK59" s="308"/>
      <c r="DSL59" s="308"/>
      <c r="DSM59" s="308"/>
      <c r="DSN59" s="308"/>
      <c r="DSO59" s="308"/>
      <c r="DSP59" s="308"/>
      <c r="DSQ59" s="308"/>
      <c r="DSR59" s="308"/>
      <c r="DSS59" s="308"/>
      <c r="DST59" s="308"/>
      <c r="DSU59" s="308"/>
      <c r="DSV59" s="308"/>
      <c r="DSW59" s="308"/>
      <c r="DSX59" s="308"/>
      <c r="DSY59" s="308"/>
      <c r="DSZ59" s="308"/>
      <c r="DTA59" s="308"/>
      <c r="DTB59" s="308"/>
      <c r="DTC59" s="308"/>
      <c r="DTD59" s="308"/>
      <c r="DTE59" s="308"/>
      <c r="DTF59" s="308"/>
      <c r="DTG59" s="308"/>
      <c r="DTH59" s="308"/>
      <c r="DTI59" s="308"/>
      <c r="DTJ59" s="308"/>
      <c r="DTK59" s="308"/>
      <c r="DTL59" s="308"/>
      <c r="DTM59" s="308"/>
      <c r="DTN59" s="308"/>
      <c r="DTO59" s="308"/>
      <c r="DTP59" s="308"/>
      <c r="DTQ59" s="308"/>
      <c r="DTR59" s="308"/>
      <c r="DTS59" s="308"/>
      <c r="DTT59" s="308"/>
      <c r="DTU59" s="308"/>
      <c r="DTV59" s="308"/>
      <c r="DTW59" s="308"/>
      <c r="DTX59" s="308"/>
      <c r="DTY59" s="308"/>
      <c r="DTZ59" s="308"/>
      <c r="DUA59" s="308"/>
      <c r="DUB59" s="308"/>
      <c r="DUC59" s="308"/>
      <c r="DUD59" s="308"/>
      <c r="DUE59" s="308"/>
      <c r="DUF59" s="308"/>
      <c r="DUG59" s="308"/>
      <c r="DUH59" s="308"/>
      <c r="DUI59" s="308"/>
      <c r="DUJ59" s="308"/>
      <c r="DUK59" s="308"/>
      <c r="DUL59" s="308"/>
      <c r="DUM59" s="308"/>
      <c r="DUN59" s="308"/>
      <c r="DUO59" s="308"/>
      <c r="DUP59" s="308"/>
      <c r="DUQ59" s="308"/>
      <c r="DUR59" s="308"/>
      <c r="DUS59" s="308"/>
      <c r="DUT59" s="308"/>
      <c r="DUU59" s="308"/>
      <c r="DUV59" s="308"/>
      <c r="DUW59" s="308"/>
      <c r="DUX59" s="308"/>
      <c r="DUY59" s="308"/>
      <c r="DUZ59" s="308"/>
      <c r="DVA59" s="308"/>
      <c r="DVB59" s="308"/>
      <c r="DVC59" s="308"/>
      <c r="DVD59" s="308"/>
      <c r="DVE59" s="308"/>
      <c r="DVF59" s="308"/>
      <c r="DVG59" s="308"/>
      <c r="DVH59" s="308"/>
      <c r="DVI59" s="308"/>
      <c r="DVJ59" s="308"/>
      <c r="DVK59" s="308"/>
      <c r="DVL59" s="308"/>
      <c r="DVM59" s="308"/>
      <c r="DVN59" s="308"/>
      <c r="DVO59" s="308"/>
      <c r="DVP59" s="308"/>
      <c r="DVQ59" s="308"/>
      <c r="DVR59" s="308"/>
      <c r="DVS59" s="308"/>
      <c r="DVT59" s="308"/>
      <c r="DVU59" s="308"/>
      <c r="DVV59" s="308"/>
      <c r="DVW59" s="308"/>
      <c r="DVX59" s="308"/>
      <c r="DVY59" s="308"/>
      <c r="DVZ59" s="308"/>
      <c r="DWA59" s="308"/>
      <c r="DWB59" s="308"/>
      <c r="DWC59" s="308"/>
      <c r="DWD59" s="308"/>
      <c r="DWE59" s="308"/>
      <c r="DWF59" s="308"/>
      <c r="DWG59" s="308"/>
      <c r="DWH59" s="308"/>
      <c r="DWI59" s="308"/>
      <c r="DWJ59" s="308"/>
      <c r="DWK59" s="308"/>
      <c r="DWL59" s="308"/>
      <c r="DWM59" s="308"/>
      <c r="DWN59" s="308"/>
      <c r="DWO59" s="308"/>
      <c r="DWP59" s="308"/>
      <c r="DWQ59" s="308"/>
      <c r="DWR59" s="308"/>
      <c r="DWS59" s="308"/>
      <c r="DWT59" s="308"/>
      <c r="DWU59" s="308"/>
      <c r="DWV59" s="308"/>
      <c r="DWW59" s="308"/>
      <c r="DWX59" s="308"/>
      <c r="DWY59" s="308"/>
      <c r="DWZ59" s="308"/>
      <c r="DXA59" s="308"/>
      <c r="DXB59" s="308"/>
      <c r="DXC59" s="308"/>
      <c r="DXD59" s="308"/>
      <c r="DXE59" s="308"/>
      <c r="DXF59" s="308"/>
      <c r="DXG59" s="308"/>
      <c r="DXH59" s="308"/>
      <c r="DXI59" s="308"/>
      <c r="DXJ59" s="308"/>
      <c r="DXK59" s="308"/>
      <c r="DXL59" s="308"/>
      <c r="DXM59" s="308"/>
      <c r="DXN59" s="308"/>
      <c r="DXO59" s="308"/>
      <c r="DXP59" s="308"/>
      <c r="DXQ59" s="308"/>
      <c r="DXR59" s="308"/>
      <c r="DXS59" s="308"/>
      <c r="DXT59" s="308"/>
      <c r="DXU59" s="308"/>
      <c r="DXV59" s="308"/>
      <c r="DXW59" s="308"/>
      <c r="DXX59" s="308"/>
      <c r="DXY59" s="308"/>
      <c r="DXZ59" s="308"/>
      <c r="DYA59" s="308"/>
      <c r="DYB59" s="308"/>
      <c r="DYC59" s="308"/>
      <c r="DYD59" s="308"/>
      <c r="DYE59" s="308"/>
      <c r="DYF59" s="308"/>
      <c r="DYG59" s="308"/>
      <c r="DYH59" s="308"/>
      <c r="DYI59" s="308"/>
      <c r="DYJ59" s="308"/>
      <c r="DYK59" s="308"/>
      <c r="DYL59" s="308"/>
      <c r="DYM59" s="308"/>
      <c r="DYN59" s="308"/>
      <c r="DYO59" s="308"/>
      <c r="DYP59" s="308"/>
      <c r="DYQ59" s="308"/>
      <c r="DYR59" s="308"/>
      <c r="DYS59" s="308"/>
      <c r="DYT59" s="308"/>
      <c r="DYU59" s="308"/>
      <c r="DYV59" s="308"/>
      <c r="DYW59" s="308"/>
      <c r="DYX59" s="308"/>
      <c r="DYY59" s="308"/>
      <c r="DYZ59" s="308"/>
      <c r="DZA59" s="308"/>
      <c r="DZB59" s="308"/>
      <c r="DZC59" s="308"/>
      <c r="DZD59" s="308"/>
      <c r="DZE59" s="308"/>
      <c r="DZF59" s="308"/>
      <c r="DZG59" s="308"/>
      <c r="DZH59" s="308"/>
      <c r="DZI59" s="308"/>
      <c r="DZJ59" s="308"/>
      <c r="DZK59" s="308"/>
      <c r="DZL59" s="308"/>
      <c r="DZM59" s="308"/>
      <c r="DZN59" s="308"/>
      <c r="DZO59" s="308"/>
      <c r="DZP59" s="308"/>
      <c r="DZQ59" s="308"/>
      <c r="DZR59" s="308"/>
      <c r="DZS59" s="308"/>
      <c r="DZT59" s="308"/>
      <c r="DZU59" s="308"/>
      <c r="DZV59" s="308"/>
      <c r="DZW59" s="308"/>
      <c r="DZX59" s="308"/>
      <c r="DZY59" s="308"/>
      <c r="DZZ59" s="308"/>
      <c r="EAA59" s="308"/>
      <c r="EAB59" s="308"/>
      <c r="EAC59" s="308"/>
      <c r="EAD59" s="308"/>
      <c r="EAE59" s="308"/>
      <c r="EAF59" s="308"/>
      <c r="EAG59" s="308"/>
      <c r="EAH59" s="308"/>
      <c r="EAI59" s="308"/>
      <c r="EAJ59" s="308"/>
      <c r="EAK59" s="308"/>
      <c r="EAL59" s="308"/>
      <c r="EAM59" s="308"/>
      <c r="EAN59" s="308"/>
      <c r="EAO59" s="308"/>
      <c r="EAP59" s="308"/>
      <c r="EAQ59" s="308"/>
      <c r="EAR59" s="308"/>
      <c r="EAS59" s="308"/>
      <c r="EAT59" s="308"/>
      <c r="EAU59" s="308"/>
      <c r="EAV59" s="308"/>
      <c r="EAW59" s="308"/>
      <c r="EAX59" s="308"/>
      <c r="EAY59" s="308"/>
      <c r="EAZ59" s="308"/>
      <c r="EBA59" s="308"/>
      <c r="EBB59" s="308"/>
      <c r="EBC59" s="308"/>
      <c r="EBD59" s="308"/>
      <c r="EBE59" s="308"/>
      <c r="EBF59" s="308"/>
      <c r="EBG59" s="308"/>
      <c r="EBH59" s="308"/>
      <c r="EBI59" s="308"/>
      <c r="EBJ59" s="308"/>
      <c r="EBK59" s="308"/>
      <c r="EBL59" s="308"/>
      <c r="EBM59" s="308"/>
      <c r="EBN59" s="308"/>
      <c r="EBO59" s="308"/>
      <c r="EBP59" s="308"/>
      <c r="EBQ59" s="308"/>
      <c r="EBR59" s="308"/>
      <c r="EBS59" s="308"/>
      <c r="EBT59" s="308"/>
      <c r="EBU59" s="308"/>
      <c r="EBV59" s="308"/>
      <c r="EBW59" s="308"/>
      <c r="EBX59" s="308"/>
      <c r="EBY59" s="308"/>
      <c r="EBZ59" s="308"/>
      <c r="ECA59" s="308"/>
      <c r="ECB59" s="308"/>
      <c r="ECC59" s="308"/>
      <c r="ECD59" s="308"/>
      <c r="ECE59" s="308"/>
      <c r="ECF59" s="308"/>
      <c r="ECG59" s="308"/>
      <c r="ECH59" s="308"/>
      <c r="ECI59" s="308"/>
      <c r="ECJ59" s="308"/>
      <c r="ECK59" s="308"/>
      <c r="ECL59" s="308"/>
      <c r="ECM59" s="308"/>
      <c r="ECN59" s="308"/>
      <c r="ECO59" s="308"/>
      <c r="ECP59" s="308"/>
      <c r="ECQ59" s="308"/>
      <c r="ECR59" s="308"/>
      <c r="ECS59" s="308"/>
      <c r="ECT59" s="308"/>
      <c r="ECU59" s="308"/>
      <c r="ECV59" s="308"/>
      <c r="ECW59" s="308"/>
      <c r="ECX59" s="308"/>
      <c r="ECY59" s="308"/>
      <c r="ECZ59" s="308"/>
      <c r="EDA59" s="308"/>
      <c r="EDB59" s="308"/>
      <c r="EDC59" s="308"/>
      <c r="EDD59" s="308"/>
      <c r="EDE59" s="308"/>
      <c r="EDF59" s="308"/>
      <c r="EDG59" s="308"/>
      <c r="EDH59" s="308"/>
      <c r="EDI59" s="308"/>
      <c r="EDJ59" s="308"/>
      <c r="EDK59" s="308"/>
      <c r="EDL59" s="308"/>
      <c r="EDM59" s="308"/>
      <c r="EDN59" s="308"/>
      <c r="EDO59" s="308"/>
      <c r="EDP59" s="308"/>
      <c r="EDQ59" s="308"/>
      <c r="EDR59" s="308"/>
      <c r="EDS59" s="308"/>
      <c r="EDT59" s="308"/>
      <c r="EDU59" s="308"/>
      <c r="EDV59" s="308"/>
      <c r="EDW59" s="308"/>
      <c r="EDX59" s="308"/>
      <c r="EDY59" s="308"/>
      <c r="EDZ59" s="308"/>
      <c r="EEA59" s="308"/>
      <c r="EEB59" s="308"/>
      <c r="EEC59" s="308"/>
      <c r="EED59" s="308"/>
      <c r="EEE59" s="308"/>
      <c r="EEF59" s="308"/>
      <c r="EEG59" s="308"/>
      <c r="EEH59" s="308"/>
      <c r="EEI59" s="308"/>
      <c r="EEJ59" s="308"/>
      <c r="EEK59" s="308"/>
      <c r="EEL59" s="308"/>
      <c r="EEM59" s="308"/>
      <c r="EEN59" s="308"/>
      <c r="EEO59" s="308"/>
      <c r="EEP59" s="308"/>
      <c r="EEQ59" s="308"/>
      <c r="EER59" s="308"/>
      <c r="EES59" s="308"/>
      <c r="EET59" s="308"/>
      <c r="EEU59" s="308"/>
      <c r="EEV59" s="308"/>
      <c r="EEW59" s="308"/>
      <c r="EEX59" s="308"/>
      <c r="EEY59" s="308"/>
      <c r="EEZ59" s="308"/>
      <c r="EFA59" s="308"/>
      <c r="EFB59" s="308"/>
      <c r="EFC59" s="308"/>
      <c r="EFD59" s="308"/>
      <c r="EFE59" s="308"/>
      <c r="EFF59" s="308"/>
      <c r="EFG59" s="308"/>
      <c r="EFH59" s="308"/>
      <c r="EFI59" s="308"/>
      <c r="EFJ59" s="308"/>
      <c r="EFK59" s="308"/>
      <c r="EFL59" s="308"/>
      <c r="EFM59" s="308"/>
      <c r="EFN59" s="308"/>
      <c r="EFO59" s="308"/>
      <c r="EFP59" s="308"/>
      <c r="EFQ59" s="308"/>
      <c r="EFR59" s="308"/>
      <c r="EFS59" s="308"/>
      <c r="EFT59" s="308"/>
      <c r="EFU59" s="308"/>
      <c r="EFV59" s="308"/>
      <c r="EFW59" s="308"/>
      <c r="EFX59" s="308"/>
      <c r="EFY59" s="308"/>
      <c r="EFZ59" s="308"/>
      <c r="EGA59" s="308"/>
      <c r="EGB59" s="308"/>
      <c r="EGC59" s="308"/>
      <c r="EGD59" s="308"/>
      <c r="EGE59" s="308"/>
      <c r="EGF59" s="308"/>
      <c r="EGG59" s="308"/>
      <c r="EGH59" s="308"/>
      <c r="EGI59" s="308"/>
      <c r="EGJ59" s="308"/>
      <c r="EGK59" s="308"/>
      <c r="EGL59" s="308"/>
      <c r="EGM59" s="308"/>
      <c r="EGN59" s="308"/>
      <c r="EGO59" s="308"/>
      <c r="EGP59" s="308"/>
      <c r="EGQ59" s="308"/>
      <c r="EGR59" s="308"/>
      <c r="EGS59" s="308"/>
      <c r="EGT59" s="308"/>
      <c r="EGU59" s="308"/>
      <c r="EGV59" s="308"/>
      <c r="EGW59" s="308"/>
      <c r="EGX59" s="308"/>
      <c r="EGY59" s="308"/>
      <c r="EGZ59" s="308"/>
      <c r="EHA59" s="308"/>
      <c r="EHB59" s="308"/>
      <c r="EHC59" s="308"/>
      <c r="EHD59" s="308"/>
      <c r="EHE59" s="308"/>
      <c r="EHF59" s="308"/>
      <c r="EHG59" s="308"/>
      <c r="EHH59" s="308"/>
      <c r="EHI59" s="308"/>
      <c r="EHJ59" s="308"/>
      <c r="EHK59" s="308"/>
      <c r="EHL59" s="308"/>
      <c r="EHM59" s="308"/>
      <c r="EHN59" s="308"/>
      <c r="EHO59" s="308"/>
      <c r="EHP59" s="308"/>
      <c r="EHQ59" s="308"/>
      <c r="EHR59" s="308"/>
      <c r="EHS59" s="308"/>
      <c r="EHT59" s="308"/>
      <c r="EHU59" s="308"/>
      <c r="EHV59" s="308"/>
      <c r="EHW59" s="308"/>
      <c r="EHX59" s="308"/>
      <c r="EHY59" s="308"/>
      <c r="EHZ59" s="308"/>
      <c r="EIA59" s="308"/>
      <c r="EIB59" s="308"/>
      <c r="EIC59" s="308"/>
      <c r="EID59" s="308"/>
      <c r="EIE59" s="308"/>
      <c r="EIF59" s="308"/>
      <c r="EIG59" s="308"/>
      <c r="EIH59" s="308"/>
      <c r="EII59" s="308"/>
      <c r="EIJ59" s="308"/>
      <c r="EIK59" s="308"/>
      <c r="EIL59" s="308"/>
      <c r="EIM59" s="308"/>
      <c r="EIN59" s="308"/>
      <c r="EIO59" s="308"/>
      <c r="EIP59" s="308"/>
      <c r="EIQ59" s="308"/>
      <c r="EIR59" s="308"/>
      <c r="EIS59" s="308"/>
      <c r="EIT59" s="308"/>
      <c r="EIU59" s="308"/>
      <c r="EIV59" s="308"/>
      <c r="EIW59" s="308"/>
      <c r="EIX59" s="308"/>
      <c r="EIY59" s="308"/>
      <c r="EIZ59" s="308"/>
      <c r="EJA59" s="308"/>
      <c r="EJB59" s="308"/>
      <c r="EJC59" s="308"/>
      <c r="EJD59" s="308"/>
      <c r="EJE59" s="308"/>
      <c r="EJF59" s="308"/>
      <c r="EJG59" s="308"/>
      <c r="EJH59" s="308"/>
      <c r="EJI59" s="308"/>
      <c r="EJJ59" s="308"/>
      <c r="EJK59" s="308"/>
      <c r="EJL59" s="308"/>
      <c r="EJM59" s="308"/>
      <c r="EJN59" s="308"/>
      <c r="EJO59" s="308"/>
      <c r="EJP59" s="308"/>
      <c r="EJQ59" s="308"/>
      <c r="EJR59" s="308"/>
      <c r="EJS59" s="308"/>
      <c r="EJT59" s="308"/>
      <c r="EJU59" s="308"/>
      <c r="EJV59" s="308"/>
      <c r="EJW59" s="308"/>
      <c r="EJX59" s="308"/>
      <c r="EJY59" s="308"/>
      <c r="EJZ59" s="308"/>
      <c r="EKA59" s="308"/>
      <c r="EKB59" s="308"/>
      <c r="EKC59" s="308"/>
      <c r="EKD59" s="308"/>
      <c r="EKE59" s="308"/>
      <c r="EKF59" s="308"/>
      <c r="EKG59" s="308"/>
      <c r="EKH59" s="308"/>
      <c r="EKI59" s="308"/>
      <c r="EKJ59" s="308"/>
      <c r="EKK59" s="308"/>
      <c r="EKL59" s="308"/>
      <c r="EKM59" s="308"/>
      <c r="EKN59" s="308"/>
      <c r="EKO59" s="308"/>
      <c r="EKP59" s="308"/>
      <c r="EKQ59" s="308"/>
      <c r="EKR59" s="308"/>
      <c r="EKS59" s="308"/>
      <c r="EKT59" s="308"/>
      <c r="EKU59" s="308"/>
      <c r="EKV59" s="308"/>
      <c r="EKW59" s="308"/>
      <c r="EKX59" s="308"/>
      <c r="EKY59" s="308"/>
      <c r="EKZ59" s="308"/>
      <c r="ELA59" s="308"/>
      <c r="ELB59" s="308"/>
      <c r="ELC59" s="308"/>
      <c r="ELD59" s="308"/>
      <c r="ELE59" s="308"/>
      <c r="ELF59" s="308"/>
      <c r="ELG59" s="308"/>
      <c r="ELH59" s="308"/>
      <c r="ELI59" s="308"/>
      <c r="ELJ59" s="308"/>
      <c r="ELK59" s="308"/>
      <c r="ELL59" s="308"/>
      <c r="ELM59" s="308"/>
      <c r="ELN59" s="308"/>
      <c r="ELO59" s="308"/>
      <c r="ELP59" s="308"/>
      <c r="ELQ59" s="308"/>
      <c r="ELR59" s="308"/>
      <c r="ELS59" s="308"/>
      <c r="ELT59" s="308"/>
      <c r="ELU59" s="308"/>
      <c r="ELV59" s="308"/>
      <c r="ELW59" s="308"/>
      <c r="ELX59" s="308"/>
      <c r="ELY59" s="308"/>
      <c r="ELZ59" s="308"/>
      <c r="EMA59" s="308"/>
      <c r="EMB59" s="308"/>
      <c r="EMC59" s="308"/>
      <c r="EMD59" s="308"/>
      <c r="EME59" s="308"/>
      <c r="EMF59" s="308"/>
      <c r="EMG59" s="308"/>
      <c r="EMH59" s="308"/>
      <c r="EMI59" s="308"/>
      <c r="EMJ59" s="308"/>
      <c r="EMK59" s="308"/>
      <c r="EML59" s="308"/>
      <c r="EMM59" s="308"/>
      <c r="EMN59" s="308"/>
      <c r="EMO59" s="308"/>
      <c r="EMP59" s="308"/>
      <c r="EMQ59" s="308"/>
      <c r="EMR59" s="308"/>
      <c r="EMS59" s="308"/>
      <c r="EMT59" s="308"/>
      <c r="EMU59" s="308"/>
      <c r="EMV59" s="308"/>
      <c r="EMW59" s="308"/>
      <c r="EMX59" s="308"/>
      <c r="EMY59" s="308"/>
      <c r="EMZ59" s="308"/>
      <c r="ENA59" s="308"/>
      <c r="ENB59" s="308"/>
      <c r="ENC59" s="308"/>
      <c r="END59" s="308"/>
      <c r="ENE59" s="308"/>
      <c r="ENF59" s="308"/>
      <c r="ENG59" s="308"/>
      <c r="ENH59" s="308"/>
      <c r="ENI59" s="308"/>
      <c r="ENJ59" s="308"/>
      <c r="ENK59" s="308"/>
      <c r="ENL59" s="308"/>
      <c r="ENM59" s="308"/>
      <c r="ENN59" s="308"/>
      <c r="ENO59" s="308"/>
      <c r="ENP59" s="308"/>
      <c r="ENQ59" s="308"/>
      <c r="ENR59" s="308"/>
      <c r="ENS59" s="308"/>
      <c r="ENT59" s="308"/>
      <c r="ENU59" s="308"/>
      <c r="ENV59" s="308"/>
      <c r="ENW59" s="308"/>
      <c r="ENX59" s="308"/>
      <c r="ENY59" s="308"/>
      <c r="ENZ59" s="308"/>
      <c r="EOA59" s="308"/>
      <c r="EOB59" s="308"/>
      <c r="EOC59" s="308"/>
      <c r="EOD59" s="308"/>
      <c r="EOE59" s="308"/>
      <c r="EOF59" s="308"/>
      <c r="EOG59" s="308"/>
      <c r="EOH59" s="308"/>
      <c r="EOI59" s="308"/>
      <c r="EOJ59" s="308"/>
      <c r="EOK59" s="308"/>
      <c r="EOL59" s="308"/>
      <c r="EOM59" s="308"/>
      <c r="EON59" s="308"/>
      <c r="EOO59" s="308"/>
      <c r="EOP59" s="308"/>
      <c r="EOQ59" s="308"/>
      <c r="EOR59" s="308"/>
      <c r="EOS59" s="308"/>
      <c r="EOT59" s="308"/>
      <c r="EOU59" s="308"/>
      <c r="EOV59" s="308"/>
      <c r="EOW59" s="308"/>
      <c r="EOX59" s="308"/>
      <c r="EOY59" s="308"/>
      <c r="EOZ59" s="308"/>
      <c r="EPA59" s="308"/>
      <c r="EPB59" s="308"/>
      <c r="EPC59" s="308"/>
      <c r="EPD59" s="308"/>
      <c r="EPE59" s="308"/>
      <c r="EPF59" s="308"/>
      <c r="EPG59" s="308"/>
      <c r="EPH59" s="308"/>
      <c r="EPI59" s="308"/>
      <c r="EPJ59" s="308"/>
      <c r="EPK59" s="308"/>
      <c r="EPL59" s="308"/>
      <c r="EPM59" s="308"/>
      <c r="EPN59" s="308"/>
      <c r="EPO59" s="308"/>
      <c r="EPP59" s="308"/>
      <c r="EPQ59" s="308"/>
      <c r="EPR59" s="308"/>
      <c r="EPS59" s="308"/>
      <c r="EPT59" s="308"/>
      <c r="EPU59" s="308"/>
      <c r="EPV59" s="308"/>
      <c r="EPW59" s="308"/>
      <c r="EPX59" s="308"/>
      <c r="EPY59" s="308"/>
      <c r="EPZ59" s="308"/>
      <c r="EQA59" s="308"/>
      <c r="EQB59" s="308"/>
      <c r="EQC59" s="308"/>
      <c r="EQD59" s="308"/>
      <c r="EQE59" s="308"/>
      <c r="EQF59" s="308"/>
      <c r="EQG59" s="308"/>
      <c r="EQH59" s="308"/>
      <c r="EQI59" s="308"/>
      <c r="EQJ59" s="308"/>
      <c r="EQK59" s="308"/>
      <c r="EQL59" s="308"/>
      <c r="EQM59" s="308"/>
      <c r="EQN59" s="308"/>
      <c r="EQO59" s="308"/>
      <c r="EQP59" s="308"/>
      <c r="EQQ59" s="308"/>
      <c r="EQR59" s="308"/>
      <c r="EQS59" s="308"/>
      <c r="EQT59" s="308"/>
      <c r="EQU59" s="308"/>
      <c r="EQV59" s="308"/>
      <c r="EQW59" s="308"/>
      <c r="EQX59" s="308"/>
      <c r="EQY59" s="308"/>
      <c r="EQZ59" s="308"/>
      <c r="ERA59" s="308"/>
      <c r="ERB59" s="308"/>
      <c r="ERC59" s="308"/>
      <c r="ERD59" s="308"/>
      <c r="ERE59" s="308"/>
      <c r="ERF59" s="308"/>
      <c r="ERG59" s="308"/>
      <c r="ERH59" s="308"/>
      <c r="ERI59" s="308"/>
      <c r="ERJ59" s="308"/>
      <c r="ERK59" s="308"/>
      <c r="ERL59" s="308"/>
      <c r="ERM59" s="308"/>
      <c r="ERN59" s="308"/>
      <c r="ERO59" s="308"/>
      <c r="ERP59" s="308"/>
      <c r="ERQ59" s="308"/>
      <c r="ERR59" s="308"/>
      <c r="ERS59" s="308"/>
      <c r="ERT59" s="308"/>
      <c r="ERU59" s="308"/>
      <c r="ERV59" s="308"/>
      <c r="ERW59" s="308"/>
      <c r="ERX59" s="308"/>
      <c r="ERY59" s="308"/>
      <c r="ERZ59" s="308"/>
      <c r="ESA59" s="308"/>
      <c r="ESB59" s="308"/>
      <c r="ESC59" s="308"/>
      <c r="ESD59" s="308"/>
      <c r="ESE59" s="308"/>
      <c r="ESF59" s="308"/>
      <c r="ESG59" s="308"/>
      <c r="ESH59" s="308"/>
      <c r="ESI59" s="308"/>
      <c r="ESJ59" s="308"/>
      <c r="ESK59" s="308"/>
      <c r="ESL59" s="308"/>
      <c r="ESM59" s="308"/>
      <c r="ESN59" s="308"/>
      <c r="ESO59" s="308"/>
      <c r="ESP59" s="308"/>
      <c r="ESQ59" s="308"/>
      <c r="ESR59" s="308"/>
      <c r="ESS59" s="308"/>
      <c r="EST59" s="308"/>
      <c r="ESU59" s="308"/>
      <c r="ESV59" s="308"/>
      <c r="ESW59" s="308"/>
      <c r="ESX59" s="308"/>
      <c r="ESY59" s="308"/>
      <c r="ESZ59" s="308"/>
      <c r="ETA59" s="308"/>
      <c r="ETB59" s="308"/>
      <c r="ETC59" s="308"/>
      <c r="ETD59" s="308"/>
      <c r="ETE59" s="308"/>
      <c r="ETF59" s="308"/>
      <c r="ETG59" s="308"/>
      <c r="ETH59" s="308"/>
      <c r="ETI59" s="308"/>
      <c r="ETJ59" s="308"/>
      <c r="ETK59" s="308"/>
      <c r="ETL59" s="308"/>
      <c r="ETM59" s="308"/>
      <c r="ETN59" s="308"/>
      <c r="ETO59" s="308"/>
      <c r="ETP59" s="308"/>
      <c r="ETQ59" s="308"/>
      <c r="ETR59" s="308"/>
      <c r="ETS59" s="308"/>
      <c r="ETT59" s="308"/>
      <c r="ETU59" s="308"/>
      <c r="ETV59" s="308"/>
      <c r="ETW59" s="308"/>
      <c r="ETX59" s="308"/>
      <c r="ETY59" s="308"/>
      <c r="ETZ59" s="308"/>
      <c r="EUA59" s="308"/>
      <c r="EUB59" s="308"/>
      <c r="EUC59" s="308"/>
      <c r="EUD59" s="308"/>
      <c r="EUE59" s="308"/>
      <c r="EUF59" s="308"/>
      <c r="EUG59" s="308"/>
      <c r="EUH59" s="308"/>
      <c r="EUI59" s="308"/>
      <c r="EUJ59" s="308"/>
      <c r="EUK59" s="308"/>
      <c r="EUL59" s="308"/>
      <c r="EUM59" s="308"/>
      <c r="EUN59" s="308"/>
      <c r="EUO59" s="308"/>
      <c r="EUP59" s="308"/>
      <c r="EUQ59" s="308"/>
      <c r="EUR59" s="308"/>
      <c r="EUS59" s="308"/>
      <c r="EUT59" s="308"/>
      <c r="EUU59" s="308"/>
      <c r="EUV59" s="308"/>
      <c r="EUW59" s="308"/>
      <c r="EUX59" s="308"/>
      <c r="EUY59" s="308"/>
      <c r="EUZ59" s="308"/>
      <c r="EVA59" s="308"/>
      <c r="EVB59" s="308"/>
      <c r="EVC59" s="308"/>
      <c r="EVD59" s="308"/>
      <c r="EVE59" s="308"/>
      <c r="EVF59" s="308"/>
      <c r="EVG59" s="308"/>
      <c r="EVH59" s="308"/>
      <c r="EVI59" s="308"/>
      <c r="EVJ59" s="308"/>
      <c r="EVK59" s="308"/>
      <c r="EVL59" s="308"/>
      <c r="EVM59" s="308"/>
      <c r="EVN59" s="308"/>
      <c r="EVO59" s="308"/>
      <c r="EVP59" s="308"/>
      <c r="EVQ59" s="308"/>
      <c r="EVR59" s="308"/>
      <c r="EVS59" s="308"/>
      <c r="EVT59" s="308"/>
      <c r="EVU59" s="308"/>
      <c r="EVV59" s="308"/>
      <c r="EVW59" s="308"/>
      <c r="EVX59" s="308"/>
      <c r="EVY59" s="308"/>
      <c r="EVZ59" s="308"/>
      <c r="EWA59" s="308"/>
      <c r="EWB59" s="308"/>
      <c r="EWC59" s="308"/>
      <c r="EWD59" s="308"/>
      <c r="EWE59" s="308"/>
      <c r="EWF59" s="308"/>
      <c r="EWG59" s="308"/>
      <c r="EWH59" s="308"/>
      <c r="EWI59" s="308"/>
      <c r="EWJ59" s="308"/>
      <c r="EWK59" s="308"/>
      <c r="EWL59" s="308"/>
      <c r="EWM59" s="308"/>
      <c r="EWN59" s="308"/>
      <c r="EWO59" s="308"/>
      <c r="EWP59" s="308"/>
      <c r="EWQ59" s="308"/>
      <c r="EWR59" s="308"/>
      <c r="EWS59" s="308"/>
      <c r="EWT59" s="308"/>
      <c r="EWU59" s="308"/>
      <c r="EWV59" s="308"/>
      <c r="EWW59" s="308"/>
      <c r="EWX59" s="308"/>
      <c r="EWY59" s="308"/>
      <c r="EWZ59" s="308"/>
      <c r="EXA59" s="308"/>
      <c r="EXB59" s="308"/>
      <c r="EXC59" s="308"/>
      <c r="EXD59" s="308"/>
      <c r="EXE59" s="308"/>
      <c r="EXF59" s="308"/>
      <c r="EXG59" s="308"/>
      <c r="EXH59" s="308"/>
      <c r="EXI59" s="308"/>
      <c r="EXJ59" s="308"/>
      <c r="EXK59" s="308"/>
      <c r="EXL59" s="308"/>
      <c r="EXM59" s="308"/>
      <c r="EXN59" s="308"/>
      <c r="EXO59" s="308"/>
      <c r="EXP59" s="308"/>
      <c r="EXQ59" s="308"/>
      <c r="EXR59" s="308"/>
      <c r="EXS59" s="308"/>
      <c r="EXT59" s="308"/>
      <c r="EXU59" s="308"/>
      <c r="EXV59" s="308"/>
      <c r="EXW59" s="308"/>
      <c r="EXX59" s="308"/>
      <c r="EXY59" s="308"/>
      <c r="EXZ59" s="308"/>
      <c r="EYA59" s="308"/>
      <c r="EYB59" s="308"/>
      <c r="EYC59" s="308"/>
      <c r="EYD59" s="308"/>
      <c r="EYE59" s="308"/>
      <c r="EYF59" s="308"/>
      <c r="EYG59" s="308"/>
      <c r="EYH59" s="308"/>
      <c r="EYI59" s="308"/>
      <c r="EYJ59" s="308"/>
      <c r="EYK59" s="308"/>
      <c r="EYL59" s="308"/>
      <c r="EYM59" s="308"/>
      <c r="EYN59" s="308"/>
      <c r="EYO59" s="308"/>
      <c r="EYP59" s="308"/>
      <c r="EYQ59" s="308"/>
      <c r="EYR59" s="308"/>
      <c r="EYS59" s="308"/>
      <c r="EYT59" s="308"/>
      <c r="EYU59" s="308"/>
      <c r="EYV59" s="308"/>
      <c r="EYW59" s="308"/>
      <c r="EYX59" s="308"/>
      <c r="EYY59" s="308"/>
      <c r="EYZ59" s="308"/>
      <c r="EZA59" s="308"/>
      <c r="EZB59" s="308"/>
      <c r="EZC59" s="308"/>
      <c r="EZD59" s="308"/>
      <c r="EZE59" s="308"/>
      <c r="EZF59" s="308"/>
      <c r="EZG59" s="308"/>
      <c r="EZH59" s="308"/>
      <c r="EZI59" s="308"/>
      <c r="EZJ59" s="308"/>
      <c r="EZK59" s="308"/>
      <c r="EZL59" s="308"/>
      <c r="EZM59" s="308"/>
      <c r="EZN59" s="308"/>
      <c r="EZO59" s="308"/>
      <c r="EZP59" s="308"/>
      <c r="EZQ59" s="308"/>
      <c r="EZR59" s="308"/>
      <c r="EZS59" s="308"/>
      <c r="EZT59" s="308"/>
      <c r="EZU59" s="308"/>
      <c r="EZV59" s="308"/>
      <c r="EZW59" s="308"/>
      <c r="EZX59" s="308"/>
      <c r="EZY59" s="308"/>
      <c r="EZZ59" s="308"/>
      <c r="FAA59" s="308"/>
      <c r="FAB59" s="308"/>
      <c r="FAC59" s="308"/>
      <c r="FAD59" s="308"/>
      <c r="FAE59" s="308"/>
      <c r="FAF59" s="308"/>
      <c r="FAG59" s="308"/>
      <c r="FAH59" s="308"/>
      <c r="FAI59" s="308"/>
      <c r="FAJ59" s="308"/>
      <c r="FAK59" s="308"/>
      <c r="FAL59" s="308"/>
      <c r="FAM59" s="308"/>
      <c r="FAN59" s="308"/>
      <c r="FAO59" s="308"/>
      <c r="FAP59" s="308"/>
      <c r="FAQ59" s="308"/>
      <c r="FAR59" s="308"/>
      <c r="FAS59" s="308"/>
      <c r="FAT59" s="308"/>
      <c r="FAU59" s="308"/>
      <c r="FAV59" s="308"/>
      <c r="FAW59" s="308"/>
      <c r="FAX59" s="308"/>
      <c r="FAY59" s="308"/>
      <c r="FAZ59" s="308"/>
      <c r="FBA59" s="308"/>
      <c r="FBB59" s="308"/>
      <c r="FBC59" s="308"/>
      <c r="FBD59" s="308"/>
      <c r="FBE59" s="308"/>
      <c r="FBF59" s="308"/>
      <c r="FBG59" s="308"/>
      <c r="FBH59" s="308"/>
      <c r="FBI59" s="308"/>
      <c r="FBJ59" s="308"/>
      <c r="FBK59" s="308"/>
      <c r="FBL59" s="308"/>
      <c r="FBM59" s="308"/>
      <c r="FBN59" s="308"/>
      <c r="FBO59" s="308"/>
      <c r="FBP59" s="308"/>
      <c r="FBQ59" s="308"/>
      <c r="FBR59" s="308"/>
      <c r="FBS59" s="308"/>
      <c r="FBT59" s="308"/>
      <c r="FBU59" s="308"/>
      <c r="FBV59" s="308"/>
      <c r="FBW59" s="308"/>
      <c r="FBX59" s="308"/>
      <c r="FBY59" s="308"/>
      <c r="FBZ59" s="308"/>
      <c r="FCA59" s="308"/>
      <c r="FCB59" s="308"/>
      <c r="FCC59" s="308"/>
      <c r="FCD59" s="308"/>
      <c r="FCE59" s="308"/>
      <c r="FCF59" s="308"/>
      <c r="FCG59" s="308"/>
      <c r="FCH59" s="308"/>
      <c r="FCI59" s="308"/>
      <c r="FCJ59" s="308"/>
      <c r="FCK59" s="308"/>
      <c r="FCL59" s="308"/>
      <c r="FCM59" s="308"/>
      <c r="FCN59" s="308"/>
      <c r="FCO59" s="308"/>
      <c r="FCP59" s="308"/>
      <c r="FCQ59" s="308"/>
      <c r="FCR59" s="308"/>
      <c r="FCS59" s="308"/>
      <c r="FCT59" s="308"/>
      <c r="FCU59" s="308"/>
      <c r="FCV59" s="308"/>
      <c r="FCW59" s="308"/>
      <c r="FCX59" s="308"/>
      <c r="FCY59" s="308"/>
      <c r="FCZ59" s="308"/>
      <c r="FDA59" s="308"/>
      <c r="FDB59" s="308"/>
      <c r="FDC59" s="308"/>
      <c r="FDD59" s="308"/>
      <c r="FDE59" s="308"/>
      <c r="FDF59" s="308"/>
      <c r="FDG59" s="308"/>
      <c r="FDH59" s="308"/>
      <c r="FDI59" s="308"/>
      <c r="FDJ59" s="308"/>
      <c r="FDK59" s="308"/>
      <c r="FDL59" s="308"/>
      <c r="FDM59" s="308"/>
      <c r="FDN59" s="308"/>
      <c r="FDO59" s="308"/>
      <c r="FDP59" s="308"/>
      <c r="FDQ59" s="308"/>
      <c r="FDR59" s="308"/>
      <c r="FDS59" s="308"/>
      <c r="FDT59" s="308"/>
      <c r="FDU59" s="308"/>
      <c r="FDV59" s="308"/>
      <c r="FDW59" s="308"/>
      <c r="FDX59" s="308"/>
      <c r="FDY59" s="308"/>
      <c r="FDZ59" s="308"/>
      <c r="FEA59" s="308"/>
      <c r="FEB59" s="308"/>
      <c r="FEC59" s="308"/>
      <c r="FED59" s="308"/>
      <c r="FEE59" s="308"/>
      <c r="FEF59" s="308"/>
      <c r="FEG59" s="308"/>
      <c r="FEH59" s="308"/>
      <c r="FEI59" s="308"/>
      <c r="FEJ59" s="308"/>
      <c r="FEK59" s="308"/>
      <c r="FEL59" s="308"/>
      <c r="FEM59" s="308"/>
      <c r="FEN59" s="308"/>
      <c r="FEO59" s="308"/>
      <c r="FEP59" s="308"/>
      <c r="FEQ59" s="308"/>
      <c r="FER59" s="308"/>
      <c r="FES59" s="308"/>
      <c r="FET59" s="308"/>
      <c r="FEU59" s="308"/>
      <c r="FEV59" s="308"/>
      <c r="FEW59" s="308"/>
      <c r="FEX59" s="308"/>
      <c r="FEY59" s="308"/>
      <c r="FEZ59" s="308"/>
      <c r="FFA59" s="308"/>
      <c r="FFB59" s="308"/>
      <c r="FFC59" s="308"/>
      <c r="FFD59" s="308"/>
      <c r="FFE59" s="308"/>
      <c r="FFF59" s="308"/>
      <c r="FFG59" s="308"/>
      <c r="FFH59" s="308"/>
      <c r="FFI59" s="308"/>
      <c r="FFJ59" s="308"/>
      <c r="FFK59" s="308"/>
      <c r="FFL59" s="308"/>
      <c r="FFM59" s="308"/>
      <c r="FFN59" s="308"/>
      <c r="FFO59" s="308"/>
      <c r="FFP59" s="308"/>
      <c r="FFQ59" s="308"/>
      <c r="FFR59" s="308"/>
      <c r="FFS59" s="308"/>
      <c r="FFT59" s="308"/>
      <c r="FFU59" s="308"/>
      <c r="FFV59" s="308"/>
      <c r="FFW59" s="308"/>
      <c r="FFX59" s="308"/>
      <c r="FFY59" s="308"/>
      <c r="FFZ59" s="308"/>
      <c r="FGA59" s="308"/>
      <c r="FGB59" s="308"/>
      <c r="FGC59" s="308"/>
      <c r="FGD59" s="308"/>
      <c r="FGE59" s="308"/>
      <c r="FGF59" s="308"/>
      <c r="FGG59" s="308"/>
      <c r="FGH59" s="308"/>
      <c r="FGI59" s="308"/>
      <c r="FGJ59" s="308"/>
      <c r="FGK59" s="308"/>
      <c r="FGL59" s="308"/>
      <c r="FGM59" s="308"/>
      <c r="FGN59" s="308"/>
      <c r="FGO59" s="308"/>
      <c r="FGP59" s="308"/>
      <c r="FGQ59" s="308"/>
      <c r="FGR59" s="308"/>
      <c r="FGS59" s="308"/>
      <c r="FGT59" s="308"/>
      <c r="FGU59" s="308"/>
      <c r="FGV59" s="308"/>
      <c r="FGW59" s="308"/>
      <c r="FGX59" s="308"/>
      <c r="FGY59" s="308"/>
      <c r="FGZ59" s="308"/>
      <c r="FHA59" s="308"/>
      <c r="FHB59" s="308"/>
      <c r="FHC59" s="308"/>
      <c r="FHD59" s="308"/>
      <c r="FHE59" s="308"/>
      <c r="FHF59" s="308"/>
      <c r="FHG59" s="308"/>
      <c r="FHH59" s="308"/>
      <c r="FHI59" s="308"/>
      <c r="FHJ59" s="308"/>
      <c r="FHK59" s="308"/>
      <c r="FHL59" s="308"/>
      <c r="FHM59" s="308"/>
      <c r="FHN59" s="308"/>
      <c r="FHO59" s="308"/>
      <c r="FHP59" s="308"/>
      <c r="FHQ59" s="308"/>
      <c r="FHR59" s="308"/>
      <c r="FHS59" s="308"/>
      <c r="FHT59" s="308"/>
      <c r="FHU59" s="308"/>
      <c r="FHV59" s="308"/>
      <c r="FHW59" s="308"/>
      <c r="FHX59" s="308"/>
      <c r="FHY59" s="308"/>
      <c r="FHZ59" s="308"/>
      <c r="FIA59" s="308"/>
      <c r="FIB59" s="308"/>
      <c r="FIC59" s="308"/>
      <c r="FID59" s="308"/>
      <c r="FIE59" s="308"/>
      <c r="FIF59" s="308"/>
      <c r="FIG59" s="308"/>
      <c r="FIH59" s="308"/>
      <c r="FII59" s="308"/>
      <c r="FIJ59" s="308"/>
      <c r="FIK59" s="308"/>
      <c r="FIL59" s="308"/>
      <c r="FIM59" s="308"/>
      <c r="FIN59" s="308"/>
      <c r="FIO59" s="308"/>
      <c r="FIP59" s="308"/>
      <c r="FIQ59" s="308"/>
      <c r="FIR59" s="308"/>
      <c r="FIS59" s="308"/>
      <c r="FIT59" s="308"/>
      <c r="FIU59" s="308"/>
      <c r="FIV59" s="308"/>
      <c r="FIW59" s="308"/>
      <c r="FIX59" s="308"/>
      <c r="FIY59" s="308"/>
      <c r="FIZ59" s="308"/>
      <c r="FJA59" s="308"/>
      <c r="FJB59" s="308"/>
      <c r="FJC59" s="308"/>
      <c r="FJD59" s="308"/>
      <c r="FJE59" s="308"/>
      <c r="FJF59" s="308"/>
      <c r="FJG59" s="308"/>
      <c r="FJH59" s="308"/>
      <c r="FJI59" s="308"/>
      <c r="FJJ59" s="308"/>
      <c r="FJK59" s="308"/>
      <c r="FJL59" s="308"/>
      <c r="FJM59" s="308"/>
      <c r="FJN59" s="308"/>
      <c r="FJO59" s="308"/>
      <c r="FJP59" s="308"/>
      <c r="FJQ59" s="308"/>
      <c r="FJR59" s="308"/>
      <c r="FJS59" s="308"/>
      <c r="FJT59" s="308"/>
      <c r="FJU59" s="308"/>
      <c r="FJV59" s="308"/>
      <c r="FJW59" s="308"/>
      <c r="FJX59" s="308"/>
      <c r="FJY59" s="308"/>
      <c r="FJZ59" s="308"/>
      <c r="FKA59" s="308"/>
      <c r="FKB59" s="308"/>
      <c r="FKC59" s="308"/>
      <c r="FKD59" s="308"/>
      <c r="FKE59" s="308"/>
      <c r="FKF59" s="308"/>
      <c r="FKG59" s="308"/>
      <c r="FKH59" s="308"/>
      <c r="FKI59" s="308"/>
      <c r="FKJ59" s="308"/>
      <c r="FKK59" s="308"/>
      <c r="FKL59" s="308"/>
      <c r="FKM59" s="308"/>
      <c r="FKN59" s="308"/>
      <c r="FKO59" s="308"/>
      <c r="FKP59" s="308"/>
      <c r="FKQ59" s="308"/>
      <c r="FKR59" s="308"/>
      <c r="FKS59" s="308"/>
      <c r="FKT59" s="308"/>
      <c r="FKU59" s="308"/>
      <c r="FKV59" s="308"/>
      <c r="FKW59" s="308"/>
      <c r="FKX59" s="308"/>
      <c r="FKY59" s="308"/>
      <c r="FKZ59" s="308"/>
      <c r="FLA59" s="308"/>
      <c r="FLB59" s="308"/>
      <c r="FLC59" s="308"/>
      <c r="FLD59" s="308"/>
      <c r="FLE59" s="308"/>
      <c r="FLF59" s="308"/>
      <c r="FLG59" s="308"/>
      <c r="FLH59" s="308"/>
      <c r="FLI59" s="308"/>
      <c r="FLJ59" s="308"/>
      <c r="FLK59" s="308"/>
      <c r="FLL59" s="308"/>
      <c r="FLM59" s="308"/>
      <c r="FLN59" s="308"/>
      <c r="FLO59" s="308"/>
      <c r="FLP59" s="308"/>
      <c r="FLQ59" s="308"/>
      <c r="FLR59" s="308"/>
      <c r="FLS59" s="308"/>
      <c r="FLT59" s="308"/>
      <c r="FLU59" s="308"/>
      <c r="FLV59" s="308"/>
      <c r="FLW59" s="308"/>
      <c r="FLX59" s="308"/>
      <c r="FLY59" s="308"/>
      <c r="FLZ59" s="308"/>
      <c r="FMA59" s="308"/>
      <c r="FMB59" s="308"/>
      <c r="FMC59" s="308"/>
      <c r="FMD59" s="308"/>
      <c r="FME59" s="308"/>
      <c r="FMF59" s="308"/>
      <c r="FMG59" s="308"/>
      <c r="FMH59" s="308"/>
      <c r="FMI59" s="308"/>
      <c r="FMJ59" s="308"/>
      <c r="FMK59" s="308"/>
      <c r="FML59" s="308"/>
      <c r="FMM59" s="308"/>
      <c r="FMN59" s="308"/>
      <c r="FMO59" s="308"/>
      <c r="FMP59" s="308"/>
      <c r="FMQ59" s="308"/>
      <c r="FMR59" s="308"/>
      <c r="FMS59" s="308"/>
      <c r="FMT59" s="308"/>
      <c r="FMU59" s="308"/>
      <c r="FMV59" s="308"/>
      <c r="FMW59" s="308"/>
      <c r="FMX59" s="308"/>
      <c r="FMY59" s="308"/>
      <c r="FMZ59" s="308"/>
      <c r="FNA59" s="308"/>
      <c r="FNB59" s="308"/>
      <c r="FNC59" s="308"/>
      <c r="FND59" s="308"/>
      <c r="FNE59" s="308"/>
      <c r="FNF59" s="308"/>
      <c r="FNG59" s="308"/>
      <c r="FNH59" s="308"/>
      <c r="FNI59" s="308"/>
      <c r="FNJ59" s="308"/>
      <c r="FNK59" s="308"/>
      <c r="FNL59" s="308"/>
      <c r="FNM59" s="308"/>
      <c r="FNN59" s="308"/>
      <c r="FNO59" s="308"/>
      <c r="FNP59" s="308"/>
      <c r="FNQ59" s="308"/>
      <c r="FNR59" s="308"/>
      <c r="FNS59" s="308"/>
      <c r="FNT59" s="308"/>
      <c r="FNU59" s="308"/>
      <c r="FNV59" s="308"/>
      <c r="FNW59" s="308"/>
      <c r="FNX59" s="308"/>
      <c r="FNY59" s="308"/>
      <c r="FNZ59" s="308"/>
      <c r="FOA59" s="308"/>
      <c r="FOB59" s="308"/>
      <c r="FOC59" s="308"/>
      <c r="FOD59" s="308"/>
      <c r="FOE59" s="308"/>
      <c r="FOF59" s="308"/>
      <c r="FOG59" s="308"/>
      <c r="FOH59" s="308"/>
      <c r="FOI59" s="308"/>
      <c r="FOJ59" s="308"/>
      <c r="FOK59" s="308"/>
      <c r="FOL59" s="308"/>
      <c r="FOM59" s="308"/>
      <c r="FON59" s="308"/>
      <c r="FOO59" s="308"/>
      <c r="FOP59" s="308"/>
      <c r="FOQ59" s="308"/>
      <c r="FOR59" s="308"/>
      <c r="FOS59" s="308"/>
      <c r="FOT59" s="308"/>
      <c r="FOU59" s="308"/>
      <c r="FOV59" s="308"/>
      <c r="FOW59" s="308"/>
      <c r="FOX59" s="308"/>
      <c r="FOY59" s="308"/>
      <c r="FOZ59" s="308"/>
      <c r="FPA59" s="308"/>
      <c r="FPB59" s="308"/>
      <c r="FPC59" s="308"/>
      <c r="FPD59" s="308"/>
      <c r="FPE59" s="308"/>
      <c r="FPF59" s="308"/>
      <c r="FPG59" s="308"/>
      <c r="FPH59" s="308"/>
      <c r="FPI59" s="308"/>
      <c r="FPJ59" s="308"/>
      <c r="FPK59" s="308"/>
      <c r="FPL59" s="308"/>
      <c r="FPM59" s="308"/>
      <c r="FPN59" s="308"/>
      <c r="FPO59" s="308"/>
      <c r="FPP59" s="308"/>
      <c r="FPQ59" s="308"/>
      <c r="FPR59" s="308"/>
      <c r="FPS59" s="308"/>
      <c r="FPT59" s="308"/>
      <c r="FPU59" s="308"/>
      <c r="FPV59" s="308"/>
      <c r="FPW59" s="308"/>
      <c r="FPX59" s="308"/>
      <c r="FPY59" s="308"/>
      <c r="FPZ59" s="308"/>
      <c r="FQA59" s="308"/>
      <c r="FQB59" s="308"/>
      <c r="FQC59" s="308"/>
      <c r="FQD59" s="308"/>
      <c r="FQE59" s="308"/>
      <c r="FQF59" s="308"/>
      <c r="FQG59" s="308"/>
      <c r="FQH59" s="308"/>
      <c r="FQI59" s="308"/>
      <c r="FQJ59" s="308"/>
      <c r="FQK59" s="308"/>
      <c r="FQL59" s="308"/>
      <c r="FQM59" s="308"/>
      <c r="FQN59" s="308"/>
      <c r="FQO59" s="308"/>
      <c r="FQP59" s="308"/>
      <c r="FQQ59" s="308"/>
      <c r="FQR59" s="308"/>
      <c r="FQS59" s="308"/>
      <c r="FQT59" s="308"/>
      <c r="FQU59" s="308"/>
      <c r="FQV59" s="308"/>
      <c r="FQW59" s="308"/>
      <c r="FQX59" s="308"/>
      <c r="FQY59" s="308"/>
      <c r="FQZ59" s="308"/>
      <c r="FRA59" s="308"/>
      <c r="FRB59" s="308"/>
      <c r="FRC59" s="308"/>
      <c r="FRD59" s="308"/>
      <c r="FRE59" s="308"/>
      <c r="FRF59" s="308"/>
      <c r="FRG59" s="308"/>
      <c r="FRH59" s="308"/>
      <c r="FRI59" s="308"/>
      <c r="FRJ59" s="308"/>
      <c r="FRK59" s="308"/>
      <c r="FRL59" s="308"/>
      <c r="FRM59" s="308"/>
      <c r="FRN59" s="308"/>
      <c r="FRO59" s="308"/>
      <c r="FRP59" s="308"/>
      <c r="FRQ59" s="308"/>
      <c r="FRR59" s="308"/>
      <c r="FRS59" s="308"/>
      <c r="FRT59" s="308"/>
      <c r="FRU59" s="308"/>
      <c r="FRV59" s="308"/>
      <c r="FRW59" s="308"/>
      <c r="FRX59" s="308"/>
      <c r="FRY59" s="308"/>
      <c r="FRZ59" s="308"/>
      <c r="FSA59" s="308"/>
      <c r="FSB59" s="308"/>
      <c r="FSC59" s="308"/>
      <c r="FSD59" s="308"/>
      <c r="FSE59" s="308"/>
      <c r="FSF59" s="308"/>
      <c r="FSG59" s="308"/>
      <c r="FSH59" s="308"/>
      <c r="FSI59" s="308"/>
      <c r="FSJ59" s="308"/>
      <c r="FSK59" s="308"/>
      <c r="FSL59" s="308"/>
      <c r="FSM59" s="308"/>
      <c r="FSN59" s="308"/>
      <c r="FSO59" s="308"/>
      <c r="FSP59" s="308"/>
      <c r="FSQ59" s="308"/>
      <c r="FSR59" s="308"/>
      <c r="FSS59" s="308"/>
      <c r="FST59" s="308"/>
      <c r="FSU59" s="308"/>
      <c r="FSV59" s="308"/>
      <c r="FSW59" s="308"/>
      <c r="FSX59" s="308"/>
      <c r="FSY59" s="308"/>
      <c r="FSZ59" s="308"/>
      <c r="FTA59" s="308"/>
      <c r="FTB59" s="308"/>
      <c r="FTC59" s="308"/>
      <c r="FTD59" s="308"/>
      <c r="FTE59" s="308"/>
      <c r="FTF59" s="308"/>
      <c r="FTG59" s="308"/>
      <c r="FTH59" s="308"/>
      <c r="FTI59" s="308"/>
      <c r="FTJ59" s="308"/>
      <c r="FTK59" s="308"/>
      <c r="FTL59" s="308"/>
      <c r="FTM59" s="308"/>
      <c r="FTN59" s="308"/>
      <c r="FTO59" s="308"/>
      <c r="FTP59" s="308"/>
      <c r="FTQ59" s="308"/>
      <c r="FTR59" s="308"/>
      <c r="FTS59" s="308"/>
      <c r="FTT59" s="308"/>
      <c r="FTU59" s="308"/>
      <c r="FTV59" s="308"/>
      <c r="FTW59" s="308"/>
      <c r="FTX59" s="308"/>
      <c r="FTY59" s="308"/>
      <c r="FTZ59" s="308"/>
      <c r="FUA59" s="308"/>
      <c r="FUB59" s="308"/>
      <c r="FUC59" s="308"/>
      <c r="FUD59" s="308"/>
      <c r="FUE59" s="308"/>
      <c r="FUF59" s="308"/>
      <c r="FUG59" s="308"/>
      <c r="FUH59" s="308"/>
      <c r="FUI59" s="308"/>
      <c r="FUJ59" s="308"/>
      <c r="FUK59" s="308"/>
      <c r="FUL59" s="308"/>
      <c r="FUM59" s="308"/>
      <c r="FUN59" s="308"/>
      <c r="FUO59" s="308"/>
      <c r="FUP59" s="308"/>
      <c r="FUQ59" s="308"/>
      <c r="FUR59" s="308"/>
      <c r="FUS59" s="308"/>
      <c r="FUT59" s="308"/>
      <c r="FUU59" s="308"/>
      <c r="FUV59" s="308"/>
      <c r="FUW59" s="308"/>
      <c r="FUX59" s="308"/>
      <c r="FUY59" s="308"/>
      <c r="FUZ59" s="308"/>
      <c r="FVA59" s="308"/>
      <c r="FVB59" s="308"/>
      <c r="FVC59" s="308"/>
      <c r="FVD59" s="308"/>
      <c r="FVE59" s="308"/>
      <c r="FVF59" s="308"/>
      <c r="FVG59" s="308"/>
      <c r="FVH59" s="308"/>
      <c r="FVI59" s="308"/>
      <c r="FVJ59" s="308"/>
      <c r="FVK59" s="308"/>
      <c r="FVL59" s="308"/>
      <c r="FVM59" s="308"/>
      <c r="FVN59" s="308"/>
      <c r="FVO59" s="308"/>
      <c r="FVP59" s="308"/>
      <c r="FVQ59" s="308"/>
      <c r="FVR59" s="308"/>
      <c r="FVS59" s="308"/>
      <c r="FVT59" s="308"/>
      <c r="FVU59" s="308"/>
      <c r="FVV59" s="308"/>
      <c r="FVW59" s="308"/>
      <c r="FVX59" s="308"/>
      <c r="FVY59" s="308"/>
      <c r="FVZ59" s="308"/>
      <c r="FWA59" s="308"/>
      <c r="FWB59" s="308"/>
      <c r="FWC59" s="308"/>
      <c r="FWD59" s="308"/>
      <c r="FWE59" s="308"/>
      <c r="FWF59" s="308"/>
      <c r="FWG59" s="308"/>
      <c r="FWH59" s="308"/>
      <c r="FWI59" s="308"/>
      <c r="FWJ59" s="308"/>
      <c r="FWK59" s="308"/>
      <c r="FWL59" s="308"/>
      <c r="FWM59" s="308"/>
      <c r="FWN59" s="308"/>
      <c r="FWO59" s="308"/>
      <c r="FWP59" s="308"/>
      <c r="FWQ59" s="308"/>
      <c r="FWR59" s="308"/>
      <c r="FWS59" s="308"/>
      <c r="FWT59" s="308"/>
      <c r="FWU59" s="308"/>
      <c r="FWV59" s="308"/>
      <c r="FWW59" s="308"/>
      <c r="FWX59" s="308"/>
      <c r="FWY59" s="308"/>
      <c r="FWZ59" s="308"/>
      <c r="FXA59" s="308"/>
      <c r="FXB59" s="308"/>
      <c r="FXC59" s="308"/>
      <c r="FXD59" s="308"/>
      <c r="FXE59" s="308"/>
      <c r="FXF59" s="308"/>
      <c r="FXG59" s="308"/>
      <c r="FXH59" s="308"/>
      <c r="FXI59" s="308"/>
      <c r="FXJ59" s="308"/>
      <c r="FXK59" s="308"/>
      <c r="FXL59" s="308"/>
      <c r="FXM59" s="308"/>
      <c r="FXN59" s="308"/>
      <c r="FXO59" s="308"/>
      <c r="FXP59" s="308"/>
      <c r="FXQ59" s="308"/>
      <c r="FXR59" s="308"/>
      <c r="FXS59" s="308"/>
      <c r="FXT59" s="308"/>
      <c r="FXU59" s="308"/>
      <c r="FXV59" s="308"/>
      <c r="FXW59" s="308"/>
      <c r="FXX59" s="308"/>
      <c r="FXY59" s="308"/>
      <c r="FXZ59" s="308"/>
      <c r="FYA59" s="308"/>
      <c r="FYB59" s="308"/>
      <c r="FYC59" s="308"/>
      <c r="FYD59" s="308"/>
      <c r="FYE59" s="308"/>
      <c r="FYF59" s="308"/>
      <c r="FYG59" s="308"/>
      <c r="FYH59" s="308"/>
      <c r="FYI59" s="308"/>
      <c r="FYJ59" s="308"/>
      <c r="FYK59" s="308"/>
      <c r="FYL59" s="308"/>
      <c r="FYM59" s="308"/>
      <c r="FYN59" s="308"/>
      <c r="FYO59" s="308"/>
      <c r="FYP59" s="308"/>
      <c r="FYQ59" s="308"/>
      <c r="FYR59" s="308"/>
      <c r="FYS59" s="308"/>
      <c r="FYT59" s="308"/>
      <c r="FYU59" s="308"/>
      <c r="FYV59" s="308"/>
      <c r="FYW59" s="308"/>
      <c r="FYX59" s="308"/>
      <c r="FYY59" s="308"/>
      <c r="FYZ59" s="308"/>
      <c r="FZA59" s="308"/>
      <c r="FZB59" s="308"/>
      <c r="FZC59" s="308"/>
      <c r="FZD59" s="308"/>
      <c r="FZE59" s="308"/>
      <c r="FZF59" s="308"/>
      <c r="FZG59" s="308"/>
      <c r="FZH59" s="308"/>
      <c r="FZI59" s="308"/>
      <c r="FZJ59" s="308"/>
      <c r="FZK59" s="308"/>
      <c r="FZL59" s="308"/>
      <c r="FZM59" s="308"/>
      <c r="FZN59" s="308"/>
      <c r="FZO59" s="308"/>
      <c r="FZP59" s="308"/>
      <c r="FZQ59" s="308"/>
      <c r="FZR59" s="308"/>
      <c r="FZS59" s="308"/>
      <c r="FZT59" s="308"/>
      <c r="FZU59" s="308"/>
      <c r="FZV59" s="308"/>
      <c r="FZW59" s="308"/>
      <c r="FZX59" s="308"/>
      <c r="FZY59" s="308"/>
      <c r="FZZ59" s="308"/>
      <c r="GAA59" s="308"/>
      <c r="GAB59" s="308"/>
      <c r="GAC59" s="308"/>
      <c r="GAD59" s="308"/>
      <c r="GAE59" s="308"/>
      <c r="GAF59" s="308"/>
      <c r="GAG59" s="308"/>
      <c r="GAH59" s="308"/>
      <c r="GAI59" s="308"/>
      <c r="GAJ59" s="308"/>
      <c r="GAK59" s="308"/>
      <c r="GAL59" s="308"/>
      <c r="GAM59" s="308"/>
      <c r="GAN59" s="308"/>
      <c r="GAO59" s="308"/>
      <c r="GAP59" s="308"/>
      <c r="GAQ59" s="308"/>
      <c r="GAR59" s="308"/>
      <c r="GAS59" s="308"/>
      <c r="GAT59" s="308"/>
      <c r="GAU59" s="308"/>
      <c r="GAV59" s="308"/>
      <c r="GAW59" s="308"/>
      <c r="GAX59" s="308"/>
      <c r="GAY59" s="308"/>
      <c r="GAZ59" s="308"/>
      <c r="GBA59" s="308"/>
      <c r="GBB59" s="308"/>
      <c r="GBC59" s="308"/>
      <c r="GBD59" s="308"/>
      <c r="GBE59" s="308"/>
      <c r="GBF59" s="308"/>
      <c r="GBG59" s="308"/>
      <c r="GBH59" s="308"/>
      <c r="GBI59" s="308"/>
      <c r="GBJ59" s="308"/>
      <c r="GBK59" s="308"/>
      <c r="GBL59" s="308"/>
      <c r="GBM59" s="308"/>
      <c r="GBN59" s="308"/>
      <c r="GBO59" s="308"/>
      <c r="GBP59" s="308"/>
      <c r="GBQ59" s="308"/>
      <c r="GBR59" s="308"/>
      <c r="GBS59" s="308"/>
      <c r="GBT59" s="308"/>
      <c r="GBU59" s="308"/>
      <c r="GBV59" s="308"/>
      <c r="GBW59" s="308"/>
      <c r="GBX59" s="308"/>
      <c r="GBY59" s="308"/>
      <c r="GBZ59" s="308"/>
      <c r="GCA59" s="308"/>
      <c r="GCB59" s="308"/>
      <c r="GCC59" s="308"/>
      <c r="GCD59" s="308"/>
      <c r="GCE59" s="308"/>
      <c r="GCF59" s="308"/>
      <c r="GCG59" s="308"/>
      <c r="GCH59" s="308"/>
      <c r="GCI59" s="308"/>
      <c r="GCJ59" s="308"/>
      <c r="GCK59" s="308"/>
      <c r="GCL59" s="308"/>
      <c r="GCM59" s="308"/>
      <c r="GCN59" s="308"/>
      <c r="GCO59" s="308"/>
      <c r="GCP59" s="308"/>
      <c r="GCQ59" s="308"/>
      <c r="GCR59" s="308"/>
      <c r="GCS59" s="308"/>
      <c r="GCT59" s="308"/>
      <c r="GCU59" s="308"/>
      <c r="GCV59" s="308"/>
      <c r="GCW59" s="308"/>
      <c r="GCX59" s="308"/>
      <c r="GCY59" s="308"/>
      <c r="GCZ59" s="308"/>
      <c r="GDA59" s="308"/>
      <c r="GDB59" s="308"/>
      <c r="GDC59" s="308"/>
      <c r="GDD59" s="308"/>
      <c r="GDE59" s="308"/>
      <c r="GDF59" s="308"/>
      <c r="GDG59" s="308"/>
      <c r="GDH59" s="308"/>
      <c r="GDI59" s="308"/>
      <c r="GDJ59" s="308"/>
      <c r="GDK59" s="308"/>
      <c r="GDL59" s="308"/>
      <c r="GDM59" s="308"/>
      <c r="GDN59" s="308"/>
      <c r="GDO59" s="308"/>
      <c r="GDP59" s="308"/>
      <c r="GDQ59" s="308"/>
      <c r="GDR59" s="308"/>
      <c r="GDS59" s="308"/>
      <c r="GDT59" s="308"/>
      <c r="GDU59" s="308"/>
      <c r="GDV59" s="308"/>
      <c r="GDW59" s="308"/>
      <c r="GDX59" s="308"/>
      <c r="GDY59" s="308"/>
      <c r="GDZ59" s="308"/>
      <c r="GEA59" s="308"/>
      <c r="GEB59" s="308"/>
      <c r="GEC59" s="308"/>
      <c r="GED59" s="308"/>
      <c r="GEE59" s="308"/>
      <c r="GEF59" s="308"/>
      <c r="GEG59" s="308"/>
      <c r="GEH59" s="308"/>
      <c r="GEI59" s="308"/>
      <c r="GEJ59" s="308"/>
      <c r="GEK59" s="308"/>
      <c r="GEL59" s="308"/>
      <c r="GEM59" s="308"/>
      <c r="GEN59" s="308"/>
      <c r="GEO59" s="308"/>
      <c r="GEP59" s="308"/>
      <c r="GEQ59" s="308"/>
      <c r="GER59" s="308"/>
      <c r="GES59" s="308"/>
      <c r="GET59" s="308"/>
      <c r="GEU59" s="308"/>
      <c r="GEV59" s="308"/>
      <c r="GEW59" s="308"/>
      <c r="GEX59" s="308"/>
      <c r="GEY59" s="308"/>
      <c r="GEZ59" s="308"/>
      <c r="GFA59" s="308"/>
      <c r="GFB59" s="308"/>
      <c r="GFC59" s="308"/>
      <c r="GFD59" s="308"/>
      <c r="GFE59" s="308"/>
      <c r="GFF59" s="308"/>
      <c r="GFG59" s="308"/>
      <c r="GFH59" s="308"/>
      <c r="GFI59" s="308"/>
      <c r="GFJ59" s="308"/>
      <c r="GFK59" s="308"/>
      <c r="GFL59" s="308"/>
      <c r="GFM59" s="308"/>
      <c r="GFN59" s="308"/>
      <c r="GFO59" s="308"/>
      <c r="GFP59" s="308"/>
      <c r="GFQ59" s="308"/>
      <c r="GFR59" s="308"/>
      <c r="GFS59" s="308"/>
      <c r="GFT59" s="308"/>
      <c r="GFU59" s="308"/>
      <c r="GFV59" s="308"/>
      <c r="GFW59" s="308"/>
      <c r="GFX59" s="308"/>
      <c r="GFY59" s="308"/>
      <c r="GFZ59" s="308"/>
      <c r="GGA59" s="308"/>
      <c r="GGB59" s="308"/>
      <c r="GGC59" s="308"/>
      <c r="GGD59" s="308"/>
      <c r="GGE59" s="308"/>
      <c r="GGF59" s="308"/>
      <c r="GGG59" s="308"/>
      <c r="GGH59" s="308"/>
      <c r="GGI59" s="308"/>
      <c r="GGJ59" s="308"/>
      <c r="GGK59" s="308"/>
      <c r="GGL59" s="308"/>
      <c r="GGM59" s="308"/>
      <c r="GGN59" s="308"/>
      <c r="GGO59" s="308"/>
      <c r="GGP59" s="308"/>
      <c r="GGQ59" s="308"/>
      <c r="GGR59" s="308"/>
      <c r="GGS59" s="308"/>
      <c r="GGT59" s="308"/>
      <c r="GGU59" s="308"/>
      <c r="GGV59" s="308"/>
      <c r="GGW59" s="308"/>
      <c r="GGX59" s="308"/>
      <c r="GGY59" s="308"/>
      <c r="GGZ59" s="308"/>
      <c r="GHA59" s="308"/>
      <c r="GHB59" s="308"/>
      <c r="GHC59" s="308"/>
      <c r="GHD59" s="308"/>
      <c r="GHE59" s="308"/>
      <c r="GHF59" s="308"/>
      <c r="GHG59" s="308"/>
      <c r="GHH59" s="308"/>
      <c r="GHI59" s="308"/>
      <c r="GHJ59" s="308"/>
      <c r="GHK59" s="308"/>
      <c r="GHL59" s="308"/>
      <c r="GHM59" s="308"/>
      <c r="GHN59" s="308"/>
      <c r="GHO59" s="308"/>
      <c r="GHP59" s="308"/>
      <c r="GHQ59" s="308"/>
      <c r="GHR59" s="308"/>
      <c r="GHS59" s="308"/>
      <c r="GHT59" s="308"/>
      <c r="GHU59" s="308"/>
      <c r="GHV59" s="308"/>
      <c r="GHW59" s="308"/>
      <c r="GHX59" s="308"/>
      <c r="GHY59" s="308"/>
      <c r="GHZ59" s="308"/>
      <c r="GIA59" s="308"/>
      <c r="GIB59" s="308"/>
      <c r="GIC59" s="308"/>
      <c r="GID59" s="308"/>
      <c r="GIE59" s="308"/>
      <c r="GIF59" s="308"/>
      <c r="GIG59" s="308"/>
      <c r="GIH59" s="308"/>
      <c r="GII59" s="308"/>
      <c r="GIJ59" s="308"/>
      <c r="GIK59" s="308"/>
      <c r="GIL59" s="308"/>
      <c r="GIM59" s="308"/>
      <c r="GIN59" s="308"/>
      <c r="GIO59" s="308"/>
      <c r="GIP59" s="308"/>
      <c r="GIQ59" s="308"/>
      <c r="GIR59" s="308"/>
      <c r="GIS59" s="308"/>
      <c r="GIT59" s="308"/>
      <c r="GIU59" s="308"/>
      <c r="GIV59" s="308"/>
      <c r="GIW59" s="308"/>
      <c r="GIX59" s="308"/>
      <c r="GIY59" s="308"/>
      <c r="GIZ59" s="308"/>
      <c r="GJA59" s="308"/>
      <c r="GJB59" s="308"/>
      <c r="GJC59" s="308"/>
      <c r="GJD59" s="308"/>
      <c r="GJE59" s="308"/>
      <c r="GJF59" s="308"/>
      <c r="GJG59" s="308"/>
      <c r="GJH59" s="308"/>
      <c r="GJI59" s="308"/>
      <c r="GJJ59" s="308"/>
      <c r="GJK59" s="308"/>
      <c r="GJL59" s="308"/>
      <c r="GJM59" s="308"/>
      <c r="GJN59" s="308"/>
      <c r="GJO59" s="308"/>
      <c r="GJP59" s="308"/>
      <c r="GJQ59" s="308"/>
      <c r="GJR59" s="308"/>
      <c r="GJS59" s="308"/>
      <c r="GJT59" s="308"/>
      <c r="GJU59" s="308"/>
      <c r="GJV59" s="308"/>
      <c r="GJW59" s="308"/>
      <c r="GJX59" s="308"/>
      <c r="GJY59" s="308"/>
      <c r="GJZ59" s="308"/>
      <c r="GKA59" s="308"/>
      <c r="GKB59" s="308"/>
      <c r="GKC59" s="308"/>
      <c r="GKD59" s="308"/>
      <c r="GKE59" s="308"/>
      <c r="GKF59" s="308"/>
      <c r="GKG59" s="308"/>
      <c r="GKH59" s="308"/>
      <c r="GKI59" s="308"/>
      <c r="GKJ59" s="308"/>
      <c r="GKK59" s="308"/>
      <c r="GKL59" s="308"/>
      <c r="GKM59" s="308"/>
      <c r="GKN59" s="308"/>
      <c r="GKO59" s="308"/>
      <c r="GKP59" s="308"/>
      <c r="GKQ59" s="308"/>
      <c r="GKR59" s="308"/>
      <c r="GKS59" s="308"/>
      <c r="GKT59" s="308"/>
      <c r="GKU59" s="308"/>
      <c r="GKV59" s="308"/>
      <c r="GKW59" s="308"/>
      <c r="GKX59" s="308"/>
      <c r="GKY59" s="308"/>
      <c r="GKZ59" s="308"/>
      <c r="GLA59" s="308"/>
      <c r="GLB59" s="308"/>
      <c r="GLC59" s="308"/>
      <c r="GLD59" s="308"/>
      <c r="GLE59" s="308"/>
      <c r="GLF59" s="308"/>
      <c r="GLG59" s="308"/>
      <c r="GLH59" s="308"/>
      <c r="GLI59" s="308"/>
      <c r="GLJ59" s="308"/>
      <c r="GLK59" s="308"/>
      <c r="GLL59" s="308"/>
      <c r="GLM59" s="308"/>
      <c r="GLN59" s="308"/>
      <c r="GLO59" s="308"/>
      <c r="GLP59" s="308"/>
      <c r="GLQ59" s="308"/>
      <c r="GLR59" s="308"/>
      <c r="GLS59" s="308"/>
      <c r="GLT59" s="308"/>
      <c r="GLU59" s="308"/>
      <c r="GLV59" s="308"/>
      <c r="GLW59" s="308"/>
      <c r="GLX59" s="308"/>
      <c r="GLY59" s="308"/>
      <c r="GLZ59" s="308"/>
      <c r="GMA59" s="308"/>
      <c r="GMB59" s="308"/>
      <c r="GMC59" s="308"/>
      <c r="GMD59" s="308"/>
      <c r="GME59" s="308"/>
      <c r="GMF59" s="308"/>
      <c r="GMG59" s="308"/>
      <c r="GMH59" s="308"/>
      <c r="GMI59" s="308"/>
      <c r="GMJ59" s="308"/>
      <c r="GMK59" s="308"/>
      <c r="GML59" s="308"/>
      <c r="GMM59" s="308"/>
      <c r="GMN59" s="308"/>
      <c r="GMO59" s="308"/>
      <c r="GMP59" s="308"/>
      <c r="GMQ59" s="308"/>
      <c r="GMR59" s="308"/>
      <c r="GMS59" s="308"/>
      <c r="GMT59" s="308"/>
      <c r="GMU59" s="308"/>
      <c r="GMV59" s="308"/>
      <c r="GMW59" s="308"/>
      <c r="GMX59" s="308"/>
      <c r="GMY59" s="308"/>
      <c r="GMZ59" s="308"/>
      <c r="GNA59" s="308"/>
      <c r="GNB59" s="308"/>
      <c r="GNC59" s="308"/>
      <c r="GND59" s="308"/>
      <c r="GNE59" s="308"/>
      <c r="GNF59" s="308"/>
      <c r="GNG59" s="308"/>
      <c r="GNH59" s="308"/>
      <c r="GNI59" s="308"/>
      <c r="GNJ59" s="308"/>
      <c r="GNK59" s="308"/>
      <c r="GNL59" s="308"/>
      <c r="GNM59" s="308"/>
      <c r="GNN59" s="308"/>
      <c r="GNO59" s="308"/>
      <c r="GNP59" s="308"/>
      <c r="GNQ59" s="308"/>
      <c r="GNR59" s="308"/>
      <c r="GNS59" s="308"/>
      <c r="GNT59" s="308"/>
      <c r="GNU59" s="308"/>
      <c r="GNV59" s="308"/>
      <c r="GNW59" s="308"/>
      <c r="GNX59" s="308"/>
      <c r="GNY59" s="308"/>
      <c r="GNZ59" s="308"/>
      <c r="GOA59" s="308"/>
      <c r="GOB59" s="308"/>
      <c r="GOC59" s="308"/>
      <c r="GOD59" s="308"/>
      <c r="GOE59" s="308"/>
      <c r="GOF59" s="308"/>
      <c r="GOG59" s="308"/>
      <c r="GOH59" s="308"/>
      <c r="GOI59" s="308"/>
      <c r="GOJ59" s="308"/>
      <c r="GOK59" s="308"/>
      <c r="GOL59" s="308"/>
      <c r="GOM59" s="308"/>
      <c r="GON59" s="308"/>
      <c r="GOO59" s="308"/>
      <c r="GOP59" s="308"/>
      <c r="GOQ59" s="308"/>
      <c r="GOR59" s="308"/>
      <c r="GOS59" s="308"/>
      <c r="GOT59" s="308"/>
      <c r="GOU59" s="308"/>
      <c r="GOV59" s="308"/>
      <c r="GOW59" s="308"/>
      <c r="GOX59" s="308"/>
      <c r="GOY59" s="308"/>
      <c r="GOZ59" s="308"/>
      <c r="GPA59" s="308"/>
      <c r="GPB59" s="308"/>
      <c r="GPC59" s="308"/>
      <c r="GPD59" s="308"/>
      <c r="GPE59" s="308"/>
      <c r="GPF59" s="308"/>
      <c r="GPG59" s="308"/>
      <c r="GPH59" s="308"/>
      <c r="GPI59" s="308"/>
      <c r="GPJ59" s="308"/>
      <c r="GPK59" s="308"/>
      <c r="GPL59" s="308"/>
      <c r="GPM59" s="308"/>
      <c r="GPN59" s="308"/>
      <c r="GPO59" s="308"/>
      <c r="GPP59" s="308"/>
      <c r="GPQ59" s="308"/>
      <c r="GPR59" s="308"/>
      <c r="GPS59" s="308"/>
      <c r="GPT59" s="308"/>
      <c r="GPU59" s="308"/>
      <c r="GPV59" s="308"/>
      <c r="GPW59" s="308"/>
      <c r="GPX59" s="308"/>
      <c r="GPY59" s="308"/>
      <c r="GPZ59" s="308"/>
      <c r="GQA59" s="308"/>
      <c r="GQB59" s="308"/>
      <c r="GQC59" s="308"/>
      <c r="GQD59" s="308"/>
      <c r="GQE59" s="308"/>
      <c r="GQF59" s="308"/>
      <c r="GQG59" s="308"/>
      <c r="GQH59" s="308"/>
      <c r="GQI59" s="308"/>
      <c r="GQJ59" s="308"/>
      <c r="GQK59" s="308"/>
      <c r="GQL59" s="308"/>
      <c r="GQM59" s="308"/>
      <c r="GQN59" s="308"/>
      <c r="GQO59" s="308"/>
      <c r="GQP59" s="308"/>
      <c r="GQQ59" s="308"/>
      <c r="GQR59" s="308"/>
      <c r="GQS59" s="308"/>
      <c r="GQT59" s="308"/>
      <c r="GQU59" s="308"/>
      <c r="GQV59" s="308"/>
      <c r="GQW59" s="308"/>
      <c r="GQX59" s="308"/>
      <c r="GQY59" s="308"/>
      <c r="GQZ59" s="308"/>
      <c r="GRA59" s="308"/>
      <c r="GRB59" s="308"/>
      <c r="GRC59" s="308"/>
      <c r="GRD59" s="308"/>
      <c r="GRE59" s="308"/>
      <c r="GRF59" s="308"/>
      <c r="GRG59" s="308"/>
      <c r="GRH59" s="308"/>
      <c r="GRI59" s="308"/>
      <c r="GRJ59" s="308"/>
      <c r="GRK59" s="308"/>
      <c r="GRL59" s="308"/>
      <c r="GRM59" s="308"/>
      <c r="GRN59" s="308"/>
      <c r="GRO59" s="308"/>
      <c r="GRP59" s="308"/>
      <c r="GRQ59" s="308"/>
      <c r="GRR59" s="308"/>
      <c r="GRS59" s="308"/>
      <c r="GRT59" s="308"/>
      <c r="GRU59" s="308"/>
      <c r="GRV59" s="308"/>
      <c r="GRW59" s="308"/>
      <c r="GRX59" s="308"/>
      <c r="GRY59" s="308"/>
      <c r="GRZ59" s="308"/>
      <c r="GSA59" s="308"/>
      <c r="GSB59" s="308"/>
      <c r="GSC59" s="308"/>
      <c r="GSD59" s="308"/>
      <c r="GSE59" s="308"/>
      <c r="GSF59" s="308"/>
      <c r="GSG59" s="308"/>
      <c r="GSH59" s="308"/>
      <c r="GSI59" s="308"/>
      <c r="GSJ59" s="308"/>
      <c r="GSK59" s="308"/>
      <c r="GSL59" s="308"/>
      <c r="GSM59" s="308"/>
      <c r="GSN59" s="308"/>
      <c r="GSO59" s="308"/>
      <c r="GSP59" s="308"/>
      <c r="GSQ59" s="308"/>
      <c r="GSR59" s="308"/>
      <c r="GSS59" s="308"/>
      <c r="GST59" s="308"/>
      <c r="GSU59" s="308"/>
      <c r="GSV59" s="308"/>
      <c r="GSW59" s="308"/>
      <c r="GSX59" s="308"/>
      <c r="GSY59" s="308"/>
      <c r="GSZ59" s="308"/>
      <c r="GTA59" s="308"/>
      <c r="GTB59" s="308"/>
      <c r="GTC59" s="308"/>
      <c r="GTD59" s="308"/>
      <c r="GTE59" s="308"/>
      <c r="GTF59" s="308"/>
      <c r="GTG59" s="308"/>
      <c r="GTH59" s="308"/>
      <c r="GTI59" s="308"/>
      <c r="GTJ59" s="308"/>
      <c r="GTK59" s="308"/>
      <c r="GTL59" s="308"/>
      <c r="GTM59" s="308"/>
      <c r="GTN59" s="308"/>
      <c r="GTO59" s="308"/>
      <c r="GTP59" s="308"/>
      <c r="GTQ59" s="308"/>
      <c r="GTR59" s="308"/>
      <c r="GTS59" s="308"/>
      <c r="GTT59" s="308"/>
      <c r="GTU59" s="308"/>
      <c r="GTV59" s="308"/>
      <c r="GTW59" s="308"/>
      <c r="GTX59" s="308"/>
      <c r="GTY59" s="308"/>
      <c r="GTZ59" s="308"/>
      <c r="GUA59" s="308"/>
      <c r="GUB59" s="308"/>
      <c r="GUC59" s="308"/>
      <c r="GUD59" s="308"/>
      <c r="GUE59" s="308"/>
      <c r="GUF59" s="308"/>
      <c r="GUG59" s="308"/>
      <c r="GUH59" s="308"/>
      <c r="GUI59" s="308"/>
      <c r="GUJ59" s="308"/>
      <c r="GUK59" s="308"/>
      <c r="GUL59" s="308"/>
      <c r="GUM59" s="308"/>
      <c r="GUN59" s="308"/>
      <c r="GUO59" s="308"/>
      <c r="GUP59" s="308"/>
      <c r="GUQ59" s="308"/>
      <c r="GUR59" s="308"/>
      <c r="GUS59" s="308"/>
      <c r="GUT59" s="308"/>
      <c r="GUU59" s="308"/>
      <c r="GUV59" s="308"/>
      <c r="GUW59" s="308"/>
      <c r="GUX59" s="308"/>
      <c r="GUY59" s="308"/>
      <c r="GUZ59" s="308"/>
      <c r="GVA59" s="308"/>
      <c r="GVB59" s="308"/>
      <c r="GVC59" s="308"/>
      <c r="GVD59" s="308"/>
      <c r="GVE59" s="308"/>
      <c r="GVF59" s="308"/>
      <c r="GVG59" s="308"/>
      <c r="GVH59" s="308"/>
      <c r="GVI59" s="308"/>
      <c r="GVJ59" s="308"/>
      <c r="GVK59" s="308"/>
      <c r="GVL59" s="308"/>
      <c r="GVM59" s="308"/>
      <c r="GVN59" s="308"/>
      <c r="GVO59" s="308"/>
      <c r="GVP59" s="308"/>
      <c r="GVQ59" s="308"/>
      <c r="GVR59" s="308"/>
      <c r="GVS59" s="308"/>
      <c r="GVT59" s="308"/>
      <c r="GVU59" s="308"/>
      <c r="GVV59" s="308"/>
      <c r="GVW59" s="308"/>
      <c r="GVX59" s="308"/>
      <c r="GVY59" s="308"/>
      <c r="GVZ59" s="308"/>
      <c r="GWA59" s="308"/>
      <c r="GWB59" s="308"/>
      <c r="GWC59" s="308"/>
      <c r="GWD59" s="308"/>
      <c r="GWE59" s="308"/>
      <c r="GWF59" s="308"/>
      <c r="GWG59" s="308"/>
      <c r="GWH59" s="308"/>
      <c r="GWI59" s="308"/>
      <c r="GWJ59" s="308"/>
      <c r="GWK59" s="308"/>
      <c r="GWL59" s="308"/>
      <c r="GWM59" s="308"/>
      <c r="GWN59" s="308"/>
      <c r="GWO59" s="308"/>
      <c r="GWP59" s="308"/>
      <c r="GWQ59" s="308"/>
      <c r="GWR59" s="308"/>
      <c r="GWS59" s="308"/>
      <c r="GWT59" s="308"/>
      <c r="GWU59" s="308"/>
      <c r="GWV59" s="308"/>
      <c r="GWW59" s="308"/>
      <c r="GWX59" s="308"/>
      <c r="GWY59" s="308"/>
      <c r="GWZ59" s="308"/>
      <c r="GXA59" s="308"/>
      <c r="GXB59" s="308"/>
      <c r="GXC59" s="308"/>
      <c r="GXD59" s="308"/>
      <c r="GXE59" s="308"/>
      <c r="GXF59" s="308"/>
      <c r="GXG59" s="308"/>
      <c r="GXH59" s="308"/>
      <c r="GXI59" s="308"/>
      <c r="GXJ59" s="308"/>
      <c r="GXK59" s="308"/>
      <c r="GXL59" s="308"/>
      <c r="GXM59" s="308"/>
      <c r="GXN59" s="308"/>
      <c r="GXO59" s="308"/>
      <c r="GXP59" s="308"/>
      <c r="GXQ59" s="308"/>
      <c r="GXR59" s="308"/>
      <c r="GXS59" s="308"/>
      <c r="GXT59" s="308"/>
      <c r="GXU59" s="308"/>
      <c r="GXV59" s="308"/>
      <c r="GXW59" s="308"/>
      <c r="GXX59" s="308"/>
      <c r="GXY59" s="308"/>
      <c r="GXZ59" s="308"/>
      <c r="GYA59" s="308"/>
      <c r="GYB59" s="308"/>
      <c r="GYC59" s="308"/>
      <c r="GYD59" s="308"/>
      <c r="GYE59" s="308"/>
      <c r="GYF59" s="308"/>
      <c r="GYG59" s="308"/>
      <c r="GYH59" s="308"/>
      <c r="GYI59" s="308"/>
      <c r="GYJ59" s="308"/>
      <c r="GYK59" s="308"/>
      <c r="GYL59" s="308"/>
      <c r="GYM59" s="308"/>
      <c r="GYN59" s="308"/>
      <c r="GYO59" s="308"/>
      <c r="GYP59" s="308"/>
      <c r="GYQ59" s="308"/>
      <c r="GYR59" s="308"/>
      <c r="GYS59" s="308"/>
      <c r="GYT59" s="308"/>
      <c r="GYU59" s="308"/>
      <c r="GYV59" s="308"/>
      <c r="GYW59" s="308"/>
      <c r="GYX59" s="308"/>
      <c r="GYY59" s="308"/>
      <c r="GYZ59" s="308"/>
      <c r="GZA59" s="308"/>
      <c r="GZB59" s="308"/>
      <c r="GZC59" s="308"/>
      <c r="GZD59" s="308"/>
      <c r="GZE59" s="308"/>
      <c r="GZF59" s="308"/>
      <c r="GZG59" s="308"/>
      <c r="GZH59" s="308"/>
      <c r="GZI59" s="308"/>
      <c r="GZJ59" s="308"/>
      <c r="GZK59" s="308"/>
      <c r="GZL59" s="308"/>
      <c r="GZM59" s="308"/>
      <c r="GZN59" s="308"/>
      <c r="GZO59" s="308"/>
      <c r="GZP59" s="308"/>
      <c r="GZQ59" s="308"/>
      <c r="GZR59" s="308"/>
      <c r="GZS59" s="308"/>
      <c r="GZT59" s="308"/>
      <c r="GZU59" s="308"/>
      <c r="GZV59" s="308"/>
      <c r="GZW59" s="308"/>
      <c r="GZX59" s="308"/>
      <c r="GZY59" s="308"/>
      <c r="GZZ59" s="308"/>
      <c r="HAA59" s="308"/>
      <c r="HAB59" s="308"/>
      <c r="HAC59" s="308"/>
      <c r="HAD59" s="308"/>
      <c r="HAE59" s="308"/>
      <c r="HAF59" s="308"/>
      <c r="HAG59" s="308"/>
      <c r="HAH59" s="308"/>
      <c r="HAI59" s="308"/>
      <c r="HAJ59" s="308"/>
      <c r="HAK59" s="308"/>
      <c r="HAL59" s="308"/>
      <c r="HAM59" s="308"/>
      <c r="HAN59" s="308"/>
      <c r="HAO59" s="308"/>
      <c r="HAP59" s="308"/>
      <c r="HAQ59" s="308"/>
      <c r="HAR59" s="308"/>
      <c r="HAS59" s="308"/>
      <c r="HAT59" s="308"/>
      <c r="HAU59" s="308"/>
      <c r="HAV59" s="308"/>
      <c r="HAW59" s="308"/>
      <c r="HAX59" s="308"/>
      <c r="HAY59" s="308"/>
      <c r="HAZ59" s="308"/>
      <c r="HBA59" s="308"/>
      <c r="HBB59" s="308"/>
      <c r="HBC59" s="308"/>
      <c r="HBD59" s="308"/>
      <c r="HBE59" s="308"/>
      <c r="HBF59" s="308"/>
      <c r="HBG59" s="308"/>
      <c r="HBH59" s="308"/>
      <c r="HBI59" s="308"/>
      <c r="HBJ59" s="308"/>
      <c r="HBK59" s="308"/>
      <c r="HBL59" s="308"/>
      <c r="HBM59" s="308"/>
      <c r="HBN59" s="308"/>
      <c r="HBO59" s="308"/>
      <c r="HBP59" s="308"/>
      <c r="HBQ59" s="308"/>
      <c r="HBR59" s="308"/>
      <c r="HBS59" s="308"/>
      <c r="HBT59" s="308"/>
      <c r="HBU59" s="308"/>
      <c r="HBV59" s="308"/>
      <c r="HBW59" s="308"/>
      <c r="HBX59" s="308"/>
      <c r="HBY59" s="308"/>
      <c r="HBZ59" s="308"/>
      <c r="HCA59" s="308"/>
      <c r="HCB59" s="308"/>
      <c r="HCC59" s="308"/>
      <c r="HCD59" s="308"/>
      <c r="HCE59" s="308"/>
      <c r="HCF59" s="308"/>
      <c r="HCG59" s="308"/>
      <c r="HCH59" s="308"/>
      <c r="HCI59" s="308"/>
      <c r="HCJ59" s="308"/>
      <c r="HCK59" s="308"/>
      <c r="HCL59" s="308"/>
      <c r="HCM59" s="308"/>
      <c r="HCN59" s="308"/>
      <c r="HCO59" s="308"/>
      <c r="HCP59" s="308"/>
      <c r="HCQ59" s="308"/>
      <c r="HCR59" s="308"/>
      <c r="HCS59" s="308"/>
      <c r="HCT59" s="308"/>
      <c r="HCU59" s="308"/>
      <c r="HCV59" s="308"/>
      <c r="HCW59" s="308"/>
      <c r="HCX59" s="308"/>
      <c r="HCY59" s="308"/>
      <c r="HCZ59" s="308"/>
      <c r="HDA59" s="308"/>
      <c r="HDB59" s="308"/>
      <c r="HDC59" s="308"/>
      <c r="HDD59" s="308"/>
      <c r="HDE59" s="308"/>
      <c r="HDF59" s="308"/>
      <c r="HDG59" s="308"/>
      <c r="HDH59" s="308"/>
      <c r="HDI59" s="308"/>
      <c r="HDJ59" s="308"/>
      <c r="HDK59" s="308"/>
      <c r="HDL59" s="308"/>
      <c r="HDM59" s="308"/>
      <c r="HDN59" s="308"/>
      <c r="HDO59" s="308"/>
      <c r="HDP59" s="308"/>
      <c r="HDQ59" s="308"/>
      <c r="HDR59" s="308"/>
      <c r="HDS59" s="308"/>
      <c r="HDT59" s="308"/>
      <c r="HDU59" s="308"/>
      <c r="HDV59" s="308"/>
      <c r="HDW59" s="308"/>
      <c r="HDX59" s="308"/>
      <c r="HDY59" s="308"/>
      <c r="HDZ59" s="308"/>
      <c r="HEA59" s="308"/>
      <c r="HEB59" s="308"/>
      <c r="HEC59" s="308"/>
      <c r="HED59" s="308"/>
      <c r="HEE59" s="308"/>
      <c r="HEF59" s="308"/>
      <c r="HEG59" s="308"/>
      <c r="HEH59" s="308"/>
      <c r="HEI59" s="308"/>
      <c r="HEJ59" s="308"/>
      <c r="HEK59" s="308"/>
      <c r="HEL59" s="308"/>
      <c r="HEM59" s="308"/>
      <c r="HEN59" s="308"/>
      <c r="HEO59" s="308"/>
      <c r="HEP59" s="308"/>
      <c r="HEQ59" s="308"/>
      <c r="HER59" s="308"/>
      <c r="HES59" s="308"/>
      <c r="HET59" s="308"/>
      <c r="HEU59" s="308"/>
      <c r="HEV59" s="308"/>
      <c r="HEW59" s="308"/>
      <c r="HEX59" s="308"/>
      <c r="HEY59" s="308"/>
      <c r="HEZ59" s="308"/>
      <c r="HFA59" s="308"/>
      <c r="HFB59" s="308"/>
      <c r="HFC59" s="308"/>
      <c r="HFD59" s="308"/>
      <c r="HFE59" s="308"/>
      <c r="HFF59" s="308"/>
      <c r="HFG59" s="308"/>
      <c r="HFH59" s="308"/>
      <c r="HFI59" s="308"/>
      <c r="HFJ59" s="308"/>
      <c r="HFK59" s="308"/>
      <c r="HFL59" s="308"/>
      <c r="HFM59" s="308"/>
      <c r="HFN59" s="308"/>
      <c r="HFO59" s="308"/>
      <c r="HFP59" s="308"/>
      <c r="HFQ59" s="308"/>
      <c r="HFR59" s="308"/>
      <c r="HFS59" s="308"/>
      <c r="HFT59" s="308"/>
      <c r="HFU59" s="308"/>
      <c r="HFV59" s="308"/>
      <c r="HFW59" s="308"/>
      <c r="HFX59" s="308"/>
      <c r="HFY59" s="308"/>
      <c r="HFZ59" s="308"/>
      <c r="HGA59" s="308"/>
      <c r="HGB59" s="308"/>
      <c r="HGC59" s="308"/>
      <c r="HGD59" s="308"/>
      <c r="HGE59" s="308"/>
      <c r="HGF59" s="308"/>
      <c r="HGG59" s="308"/>
      <c r="HGH59" s="308"/>
      <c r="HGI59" s="308"/>
      <c r="HGJ59" s="308"/>
      <c r="HGK59" s="308"/>
      <c r="HGL59" s="308"/>
      <c r="HGM59" s="308"/>
      <c r="HGN59" s="308"/>
      <c r="HGO59" s="308"/>
      <c r="HGP59" s="308"/>
      <c r="HGQ59" s="308"/>
      <c r="HGR59" s="308"/>
      <c r="HGS59" s="308"/>
      <c r="HGT59" s="308"/>
      <c r="HGU59" s="308"/>
      <c r="HGV59" s="308"/>
      <c r="HGW59" s="308"/>
      <c r="HGX59" s="308"/>
      <c r="HGY59" s="308"/>
      <c r="HGZ59" s="308"/>
      <c r="HHA59" s="308"/>
      <c r="HHB59" s="308"/>
      <c r="HHC59" s="308"/>
      <c r="HHD59" s="308"/>
      <c r="HHE59" s="308"/>
      <c r="HHF59" s="308"/>
      <c r="HHG59" s="308"/>
      <c r="HHH59" s="308"/>
      <c r="HHI59" s="308"/>
      <c r="HHJ59" s="308"/>
      <c r="HHK59" s="308"/>
      <c r="HHL59" s="308"/>
      <c r="HHM59" s="308"/>
      <c r="HHN59" s="308"/>
      <c r="HHO59" s="308"/>
      <c r="HHP59" s="308"/>
      <c r="HHQ59" s="308"/>
      <c r="HHR59" s="308"/>
      <c r="HHS59" s="308"/>
      <c r="HHT59" s="308"/>
      <c r="HHU59" s="308"/>
      <c r="HHV59" s="308"/>
      <c r="HHW59" s="308"/>
      <c r="HHX59" s="308"/>
      <c r="HHY59" s="308"/>
      <c r="HHZ59" s="308"/>
      <c r="HIA59" s="308"/>
      <c r="HIB59" s="308"/>
      <c r="HIC59" s="308"/>
      <c r="HID59" s="308"/>
      <c r="HIE59" s="308"/>
      <c r="HIF59" s="308"/>
      <c r="HIG59" s="308"/>
      <c r="HIH59" s="308"/>
      <c r="HII59" s="308"/>
      <c r="HIJ59" s="308"/>
      <c r="HIK59" s="308"/>
      <c r="HIL59" s="308"/>
      <c r="HIM59" s="308"/>
      <c r="HIN59" s="308"/>
      <c r="HIO59" s="308"/>
      <c r="HIP59" s="308"/>
      <c r="HIQ59" s="308"/>
      <c r="HIR59" s="308"/>
      <c r="HIS59" s="308"/>
      <c r="HIT59" s="308"/>
      <c r="HIU59" s="308"/>
      <c r="HIV59" s="308"/>
      <c r="HIW59" s="308"/>
      <c r="HIX59" s="308"/>
      <c r="HIY59" s="308"/>
      <c r="HIZ59" s="308"/>
      <c r="HJA59" s="308"/>
      <c r="HJB59" s="308"/>
      <c r="HJC59" s="308"/>
      <c r="HJD59" s="308"/>
      <c r="HJE59" s="308"/>
      <c r="HJF59" s="308"/>
      <c r="HJG59" s="308"/>
      <c r="HJH59" s="308"/>
      <c r="HJI59" s="308"/>
      <c r="HJJ59" s="308"/>
      <c r="HJK59" s="308"/>
      <c r="HJL59" s="308"/>
      <c r="HJM59" s="308"/>
      <c r="HJN59" s="308"/>
      <c r="HJO59" s="308"/>
      <c r="HJP59" s="308"/>
      <c r="HJQ59" s="308"/>
      <c r="HJR59" s="308"/>
      <c r="HJS59" s="308"/>
      <c r="HJT59" s="308"/>
      <c r="HJU59" s="308"/>
      <c r="HJV59" s="308"/>
      <c r="HJW59" s="308"/>
      <c r="HJX59" s="308"/>
      <c r="HJY59" s="308"/>
      <c r="HJZ59" s="308"/>
      <c r="HKA59" s="308"/>
      <c r="HKB59" s="308"/>
      <c r="HKC59" s="308"/>
      <c r="HKD59" s="308"/>
      <c r="HKE59" s="308"/>
      <c r="HKF59" s="308"/>
      <c r="HKG59" s="308"/>
      <c r="HKH59" s="308"/>
      <c r="HKI59" s="308"/>
      <c r="HKJ59" s="308"/>
      <c r="HKK59" s="308"/>
      <c r="HKL59" s="308"/>
      <c r="HKM59" s="308"/>
      <c r="HKN59" s="308"/>
      <c r="HKO59" s="308"/>
      <c r="HKP59" s="308"/>
      <c r="HKQ59" s="308"/>
      <c r="HKR59" s="308"/>
      <c r="HKS59" s="308"/>
      <c r="HKT59" s="308"/>
      <c r="HKU59" s="308"/>
      <c r="HKV59" s="308"/>
      <c r="HKW59" s="308"/>
      <c r="HKX59" s="308"/>
      <c r="HKY59" s="308"/>
      <c r="HKZ59" s="308"/>
      <c r="HLA59" s="308"/>
      <c r="HLB59" s="308"/>
      <c r="HLC59" s="308"/>
      <c r="HLD59" s="308"/>
      <c r="HLE59" s="308"/>
      <c r="HLF59" s="308"/>
      <c r="HLG59" s="308"/>
      <c r="HLH59" s="308"/>
      <c r="HLI59" s="308"/>
      <c r="HLJ59" s="308"/>
      <c r="HLK59" s="308"/>
      <c r="HLL59" s="308"/>
      <c r="HLM59" s="308"/>
      <c r="HLN59" s="308"/>
      <c r="HLO59" s="308"/>
      <c r="HLP59" s="308"/>
      <c r="HLQ59" s="308"/>
      <c r="HLR59" s="308"/>
      <c r="HLS59" s="308"/>
      <c r="HLT59" s="308"/>
      <c r="HLU59" s="308"/>
      <c r="HLV59" s="308"/>
      <c r="HLW59" s="308"/>
      <c r="HLX59" s="308"/>
      <c r="HLY59" s="308"/>
      <c r="HLZ59" s="308"/>
      <c r="HMA59" s="308"/>
      <c r="HMB59" s="308"/>
      <c r="HMC59" s="308"/>
      <c r="HMD59" s="308"/>
      <c r="HME59" s="308"/>
      <c r="HMF59" s="308"/>
      <c r="HMG59" s="308"/>
      <c r="HMH59" s="308"/>
      <c r="HMI59" s="308"/>
      <c r="HMJ59" s="308"/>
      <c r="HMK59" s="308"/>
      <c r="HML59" s="308"/>
      <c r="HMM59" s="308"/>
      <c r="HMN59" s="308"/>
      <c r="HMO59" s="308"/>
      <c r="HMP59" s="308"/>
      <c r="HMQ59" s="308"/>
      <c r="HMR59" s="308"/>
      <c r="HMS59" s="308"/>
      <c r="HMT59" s="308"/>
      <c r="HMU59" s="308"/>
      <c r="HMV59" s="308"/>
      <c r="HMW59" s="308"/>
      <c r="HMX59" s="308"/>
      <c r="HMY59" s="308"/>
      <c r="HMZ59" s="308"/>
      <c r="HNA59" s="308"/>
      <c r="HNB59" s="308"/>
      <c r="HNC59" s="308"/>
      <c r="HND59" s="308"/>
      <c r="HNE59" s="308"/>
      <c r="HNF59" s="308"/>
      <c r="HNG59" s="308"/>
      <c r="HNH59" s="308"/>
      <c r="HNI59" s="308"/>
      <c r="HNJ59" s="308"/>
      <c r="HNK59" s="308"/>
      <c r="HNL59" s="308"/>
      <c r="HNM59" s="308"/>
      <c r="HNN59" s="308"/>
      <c r="HNO59" s="308"/>
      <c r="HNP59" s="308"/>
      <c r="HNQ59" s="308"/>
      <c r="HNR59" s="308"/>
      <c r="HNS59" s="308"/>
      <c r="HNT59" s="308"/>
      <c r="HNU59" s="308"/>
      <c r="HNV59" s="308"/>
      <c r="HNW59" s="308"/>
      <c r="HNX59" s="308"/>
      <c r="HNY59" s="308"/>
      <c r="HNZ59" s="308"/>
      <c r="HOA59" s="308"/>
      <c r="HOB59" s="308"/>
      <c r="HOC59" s="308"/>
      <c r="HOD59" s="308"/>
      <c r="HOE59" s="308"/>
      <c r="HOF59" s="308"/>
      <c r="HOG59" s="308"/>
      <c r="HOH59" s="308"/>
      <c r="HOI59" s="308"/>
      <c r="HOJ59" s="308"/>
      <c r="HOK59" s="308"/>
      <c r="HOL59" s="308"/>
      <c r="HOM59" s="308"/>
      <c r="HON59" s="308"/>
      <c r="HOO59" s="308"/>
      <c r="HOP59" s="308"/>
      <c r="HOQ59" s="308"/>
      <c r="HOR59" s="308"/>
      <c r="HOS59" s="308"/>
      <c r="HOT59" s="308"/>
      <c r="HOU59" s="308"/>
      <c r="HOV59" s="308"/>
      <c r="HOW59" s="308"/>
      <c r="HOX59" s="308"/>
      <c r="HOY59" s="308"/>
      <c r="HOZ59" s="308"/>
      <c r="HPA59" s="308"/>
      <c r="HPB59" s="308"/>
      <c r="HPC59" s="308"/>
      <c r="HPD59" s="308"/>
      <c r="HPE59" s="308"/>
      <c r="HPF59" s="308"/>
      <c r="HPG59" s="308"/>
      <c r="HPH59" s="308"/>
      <c r="HPI59" s="308"/>
      <c r="HPJ59" s="308"/>
      <c r="HPK59" s="308"/>
      <c r="HPL59" s="308"/>
      <c r="HPM59" s="308"/>
      <c r="HPN59" s="308"/>
      <c r="HPO59" s="308"/>
      <c r="HPP59" s="308"/>
      <c r="HPQ59" s="308"/>
      <c r="HPR59" s="308"/>
      <c r="HPS59" s="308"/>
      <c r="HPT59" s="308"/>
      <c r="HPU59" s="308"/>
      <c r="HPV59" s="308"/>
      <c r="HPW59" s="308"/>
      <c r="HPX59" s="308"/>
      <c r="HPY59" s="308"/>
      <c r="HPZ59" s="308"/>
      <c r="HQA59" s="308"/>
      <c r="HQB59" s="308"/>
      <c r="HQC59" s="308"/>
      <c r="HQD59" s="308"/>
      <c r="HQE59" s="308"/>
      <c r="HQF59" s="308"/>
      <c r="HQG59" s="308"/>
      <c r="HQH59" s="308"/>
      <c r="HQI59" s="308"/>
      <c r="HQJ59" s="308"/>
      <c r="HQK59" s="308"/>
      <c r="HQL59" s="308"/>
      <c r="HQM59" s="308"/>
      <c r="HQN59" s="308"/>
      <c r="HQO59" s="308"/>
      <c r="HQP59" s="308"/>
      <c r="HQQ59" s="308"/>
      <c r="HQR59" s="308"/>
      <c r="HQS59" s="308"/>
      <c r="HQT59" s="308"/>
      <c r="HQU59" s="308"/>
      <c r="HQV59" s="308"/>
      <c r="HQW59" s="308"/>
      <c r="HQX59" s="308"/>
      <c r="HQY59" s="308"/>
      <c r="HQZ59" s="308"/>
      <c r="HRA59" s="308"/>
      <c r="HRB59" s="308"/>
      <c r="HRC59" s="308"/>
      <c r="HRD59" s="308"/>
      <c r="HRE59" s="308"/>
      <c r="HRF59" s="308"/>
      <c r="HRG59" s="308"/>
      <c r="HRH59" s="308"/>
      <c r="HRI59" s="308"/>
      <c r="HRJ59" s="308"/>
      <c r="HRK59" s="308"/>
      <c r="HRL59" s="308"/>
      <c r="HRM59" s="308"/>
      <c r="HRN59" s="308"/>
      <c r="HRO59" s="308"/>
      <c r="HRP59" s="308"/>
      <c r="HRQ59" s="308"/>
      <c r="HRR59" s="308"/>
      <c r="HRS59" s="308"/>
      <c r="HRT59" s="308"/>
      <c r="HRU59" s="308"/>
      <c r="HRV59" s="308"/>
      <c r="HRW59" s="308"/>
      <c r="HRX59" s="308"/>
      <c r="HRY59" s="308"/>
      <c r="HRZ59" s="308"/>
      <c r="HSA59" s="308"/>
      <c r="HSB59" s="308"/>
      <c r="HSC59" s="308"/>
      <c r="HSD59" s="308"/>
      <c r="HSE59" s="308"/>
      <c r="HSF59" s="308"/>
      <c r="HSG59" s="308"/>
      <c r="HSH59" s="308"/>
      <c r="HSI59" s="308"/>
      <c r="HSJ59" s="308"/>
      <c r="HSK59" s="308"/>
      <c r="HSL59" s="308"/>
      <c r="HSM59" s="308"/>
      <c r="HSN59" s="308"/>
      <c r="HSO59" s="308"/>
      <c r="HSP59" s="308"/>
      <c r="HSQ59" s="308"/>
      <c r="HSR59" s="308"/>
      <c r="HSS59" s="308"/>
      <c r="HST59" s="308"/>
      <c r="HSU59" s="308"/>
      <c r="HSV59" s="308"/>
      <c r="HSW59" s="308"/>
      <c r="HSX59" s="308"/>
      <c r="HSY59" s="308"/>
      <c r="HSZ59" s="308"/>
      <c r="HTA59" s="308"/>
      <c r="HTB59" s="308"/>
      <c r="HTC59" s="308"/>
      <c r="HTD59" s="308"/>
      <c r="HTE59" s="308"/>
      <c r="HTF59" s="308"/>
      <c r="HTG59" s="308"/>
      <c r="HTH59" s="308"/>
      <c r="HTI59" s="308"/>
      <c r="HTJ59" s="308"/>
      <c r="HTK59" s="308"/>
      <c r="HTL59" s="308"/>
      <c r="HTM59" s="308"/>
      <c r="HTN59" s="308"/>
      <c r="HTO59" s="308"/>
      <c r="HTP59" s="308"/>
      <c r="HTQ59" s="308"/>
      <c r="HTR59" s="308"/>
      <c r="HTS59" s="308"/>
      <c r="HTT59" s="308"/>
      <c r="HTU59" s="308"/>
      <c r="HTV59" s="308"/>
      <c r="HTW59" s="308"/>
      <c r="HTX59" s="308"/>
      <c r="HTY59" s="308"/>
      <c r="HTZ59" s="308"/>
      <c r="HUA59" s="308"/>
      <c r="HUB59" s="308"/>
      <c r="HUC59" s="308"/>
      <c r="HUD59" s="308"/>
      <c r="HUE59" s="308"/>
      <c r="HUF59" s="308"/>
      <c r="HUG59" s="308"/>
      <c r="HUH59" s="308"/>
      <c r="HUI59" s="308"/>
      <c r="HUJ59" s="308"/>
      <c r="HUK59" s="308"/>
      <c r="HUL59" s="308"/>
      <c r="HUM59" s="308"/>
      <c r="HUN59" s="308"/>
      <c r="HUO59" s="308"/>
      <c r="HUP59" s="308"/>
      <c r="HUQ59" s="308"/>
      <c r="HUR59" s="308"/>
      <c r="HUS59" s="308"/>
      <c r="HUT59" s="308"/>
      <c r="HUU59" s="308"/>
      <c r="HUV59" s="308"/>
      <c r="HUW59" s="308"/>
      <c r="HUX59" s="308"/>
      <c r="HUY59" s="308"/>
      <c r="HUZ59" s="308"/>
      <c r="HVA59" s="308"/>
      <c r="HVB59" s="308"/>
      <c r="HVC59" s="308"/>
      <c r="HVD59" s="308"/>
      <c r="HVE59" s="308"/>
      <c r="HVF59" s="308"/>
      <c r="HVG59" s="308"/>
      <c r="HVH59" s="308"/>
      <c r="HVI59" s="308"/>
      <c r="HVJ59" s="308"/>
      <c r="HVK59" s="308"/>
      <c r="HVL59" s="308"/>
      <c r="HVM59" s="308"/>
      <c r="HVN59" s="308"/>
      <c r="HVO59" s="308"/>
      <c r="HVP59" s="308"/>
      <c r="HVQ59" s="308"/>
      <c r="HVR59" s="308"/>
      <c r="HVS59" s="308"/>
      <c r="HVT59" s="308"/>
      <c r="HVU59" s="308"/>
      <c r="HVV59" s="308"/>
      <c r="HVW59" s="308"/>
      <c r="HVX59" s="308"/>
      <c r="HVY59" s="308"/>
      <c r="HVZ59" s="308"/>
      <c r="HWA59" s="308"/>
      <c r="HWB59" s="308"/>
      <c r="HWC59" s="308"/>
      <c r="HWD59" s="308"/>
      <c r="HWE59" s="308"/>
      <c r="HWF59" s="308"/>
      <c r="HWG59" s="308"/>
      <c r="HWH59" s="308"/>
      <c r="HWI59" s="308"/>
      <c r="HWJ59" s="308"/>
      <c r="HWK59" s="308"/>
      <c r="HWL59" s="308"/>
      <c r="HWM59" s="308"/>
      <c r="HWN59" s="308"/>
      <c r="HWO59" s="308"/>
      <c r="HWP59" s="308"/>
      <c r="HWQ59" s="308"/>
      <c r="HWR59" s="308"/>
      <c r="HWS59" s="308"/>
      <c r="HWT59" s="308"/>
      <c r="HWU59" s="308"/>
      <c r="HWV59" s="308"/>
      <c r="HWW59" s="308"/>
      <c r="HWX59" s="308"/>
      <c r="HWY59" s="308"/>
      <c r="HWZ59" s="308"/>
      <c r="HXA59" s="308"/>
      <c r="HXB59" s="308"/>
      <c r="HXC59" s="308"/>
      <c r="HXD59" s="308"/>
      <c r="HXE59" s="308"/>
      <c r="HXF59" s="308"/>
      <c r="HXG59" s="308"/>
      <c r="HXH59" s="308"/>
      <c r="HXI59" s="308"/>
      <c r="HXJ59" s="308"/>
      <c r="HXK59" s="308"/>
      <c r="HXL59" s="308"/>
      <c r="HXM59" s="308"/>
      <c r="HXN59" s="308"/>
      <c r="HXO59" s="308"/>
      <c r="HXP59" s="308"/>
      <c r="HXQ59" s="308"/>
      <c r="HXR59" s="308"/>
      <c r="HXS59" s="308"/>
      <c r="HXT59" s="308"/>
      <c r="HXU59" s="308"/>
      <c r="HXV59" s="308"/>
      <c r="HXW59" s="308"/>
      <c r="HXX59" s="308"/>
      <c r="HXY59" s="308"/>
      <c r="HXZ59" s="308"/>
      <c r="HYA59" s="308"/>
      <c r="HYB59" s="308"/>
      <c r="HYC59" s="308"/>
      <c r="HYD59" s="308"/>
      <c r="HYE59" s="308"/>
      <c r="HYF59" s="308"/>
      <c r="HYG59" s="308"/>
      <c r="HYH59" s="308"/>
      <c r="HYI59" s="308"/>
      <c r="HYJ59" s="308"/>
      <c r="HYK59" s="308"/>
      <c r="HYL59" s="308"/>
      <c r="HYM59" s="308"/>
      <c r="HYN59" s="308"/>
      <c r="HYO59" s="308"/>
      <c r="HYP59" s="308"/>
      <c r="HYQ59" s="308"/>
      <c r="HYR59" s="308"/>
      <c r="HYS59" s="308"/>
      <c r="HYT59" s="308"/>
      <c r="HYU59" s="308"/>
      <c r="HYV59" s="308"/>
      <c r="HYW59" s="308"/>
      <c r="HYX59" s="308"/>
      <c r="HYY59" s="308"/>
      <c r="HYZ59" s="308"/>
      <c r="HZA59" s="308"/>
      <c r="HZB59" s="308"/>
      <c r="HZC59" s="308"/>
      <c r="HZD59" s="308"/>
      <c r="HZE59" s="308"/>
      <c r="HZF59" s="308"/>
      <c r="HZG59" s="308"/>
      <c r="HZH59" s="308"/>
      <c r="HZI59" s="308"/>
      <c r="HZJ59" s="308"/>
      <c r="HZK59" s="308"/>
      <c r="HZL59" s="308"/>
      <c r="HZM59" s="308"/>
      <c r="HZN59" s="308"/>
      <c r="HZO59" s="308"/>
      <c r="HZP59" s="308"/>
      <c r="HZQ59" s="308"/>
      <c r="HZR59" s="308"/>
      <c r="HZS59" s="308"/>
      <c r="HZT59" s="308"/>
      <c r="HZU59" s="308"/>
      <c r="HZV59" s="308"/>
      <c r="HZW59" s="308"/>
      <c r="HZX59" s="308"/>
      <c r="HZY59" s="308"/>
      <c r="HZZ59" s="308"/>
      <c r="IAA59" s="308"/>
      <c r="IAB59" s="308"/>
      <c r="IAC59" s="308"/>
      <c r="IAD59" s="308"/>
      <c r="IAE59" s="308"/>
      <c r="IAF59" s="308"/>
      <c r="IAG59" s="308"/>
      <c r="IAH59" s="308"/>
      <c r="IAI59" s="308"/>
      <c r="IAJ59" s="308"/>
      <c r="IAK59" s="308"/>
      <c r="IAL59" s="308"/>
      <c r="IAM59" s="308"/>
      <c r="IAN59" s="308"/>
      <c r="IAO59" s="308"/>
      <c r="IAP59" s="308"/>
      <c r="IAQ59" s="308"/>
      <c r="IAR59" s="308"/>
      <c r="IAS59" s="308"/>
      <c r="IAT59" s="308"/>
      <c r="IAU59" s="308"/>
      <c r="IAV59" s="308"/>
      <c r="IAW59" s="308"/>
      <c r="IAX59" s="308"/>
      <c r="IAY59" s="308"/>
      <c r="IAZ59" s="308"/>
      <c r="IBA59" s="308"/>
      <c r="IBB59" s="308"/>
      <c r="IBC59" s="308"/>
      <c r="IBD59" s="308"/>
      <c r="IBE59" s="308"/>
      <c r="IBF59" s="308"/>
      <c r="IBG59" s="308"/>
      <c r="IBH59" s="308"/>
      <c r="IBI59" s="308"/>
      <c r="IBJ59" s="308"/>
      <c r="IBK59" s="308"/>
      <c r="IBL59" s="308"/>
      <c r="IBM59" s="308"/>
      <c r="IBN59" s="308"/>
      <c r="IBO59" s="308"/>
      <c r="IBP59" s="308"/>
      <c r="IBQ59" s="308"/>
      <c r="IBR59" s="308"/>
      <c r="IBS59" s="308"/>
      <c r="IBT59" s="308"/>
      <c r="IBU59" s="308"/>
      <c r="IBV59" s="308"/>
      <c r="IBW59" s="308"/>
      <c r="IBX59" s="308"/>
      <c r="IBY59" s="308"/>
      <c r="IBZ59" s="308"/>
      <c r="ICA59" s="308"/>
      <c r="ICB59" s="308"/>
      <c r="ICC59" s="308"/>
      <c r="ICD59" s="308"/>
      <c r="ICE59" s="308"/>
      <c r="ICF59" s="308"/>
      <c r="ICG59" s="308"/>
      <c r="ICH59" s="308"/>
      <c r="ICI59" s="308"/>
      <c r="ICJ59" s="308"/>
      <c r="ICK59" s="308"/>
      <c r="ICL59" s="308"/>
      <c r="ICM59" s="308"/>
      <c r="ICN59" s="308"/>
      <c r="ICO59" s="308"/>
      <c r="ICP59" s="308"/>
      <c r="ICQ59" s="308"/>
      <c r="ICR59" s="308"/>
      <c r="ICS59" s="308"/>
      <c r="ICT59" s="308"/>
      <c r="ICU59" s="308"/>
      <c r="ICV59" s="308"/>
      <c r="ICW59" s="308"/>
      <c r="ICX59" s="308"/>
      <c r="ICY59" s="308"/>
      <c r="ICZ59" s="308"/>
      <c r="IDA59" s="308"/>
      <c r="IDB59" s="308"/>
      <c r="IDC59" s="308"/>
      <c r="IDD59" s="308"/>
      <c r="IDE59" s="308"/>
      <c r="IDF59" s="308"/>
      <c r="IDG59" s="308"/>
      <c r="IDH59" s="308"/>
      <c r="IDI59" s="308"/>
      <c r="IDJ59" s="308"/>
      <c r="IDK59" s="308"/>
      <c r="IDL59" s="308"/>
      <c r="IDM59" s="308"/>
      <c r="IDN59" s="308"/>
      <c r="IDO59" s="308"/>
      <c r="IDP59" s="308"/>
      <c r="IDQ59" s="308"/>
      <c r="IDR59" s="308"/>
      <c r="IDS59" s="308"/>
      <c r="IDT59" s="308"/>
      <c r="IDU59" s="308"/>
      <c r="IDV59" s="308"/>
      <c r="IDW59" s="308"/>
      <c r="IDX59" s="308"/>
      <c r="IDY59" s="308"/>
      <c r="IDZ59" s="308"/>
      <c r="IEA59" s="308"/>
      <c r="IEB59" s="308"/>
      <c r="IEC59" s="308"/>
      <c r="IED59" s="308"/>
      <c r="IEE59" s="308"/>
      <c r="IEF59" s="308"/>
      <c r="IEG59" s="308"/>
      <c r="IEH59" s="308"/>
      <c r="IEI59" s="308"/>
      <c r="IEJ59" s="308"/>
      <c r="IEK59" s="308"/>
      <c r="IEL59" s="308"/>
      <c r="IEM59" s="308"/>
      <c r="IEN59" s="308"/>
      <c r="IEO59" s="308"/>
      <c r="IEP59" s="308"/>
      <c r="IEQ59" s="308"/>
      <c r="IER59" s="308"/>
      <c r="IES59" s="308"/>
      <c r="IET59" s="308"/>
      <c r="IEU59" s="308"/>
      <c r="IEV59" s="308"/>
      <c r="IEW59" s="308"/>
      <c r="IEX59" s="308"/>
      <c r="IEY59" s="308"/>
      <c r="IEZ59" s="308"/>
      <c r="IFA59" s="308"/>
      <c r="IFB59" s="308"/>
      <c r="IFC59" s="308"/>
      <c r="IFD59" s="308"/>
      <c r="IFE59" s="308"/>
      <c r="IFF59" s="308"/>
      <c r="IFG59" s="308"/>
      <c r="IFH59" s="308"/>
      <c r="IFI59" s="308"/>
      <c r="IFJ59" s="308"/>
      <c r="IFK59" s="308"/>
      <c r="IFL59" s="308"/>
      <c r="IFM59" s="308"/>
      <c r="IFN59" s="308"/>
      <c r="IFO59" s="308"/>
      <c r="IFP59" s="308"/>
      <c r="IFQ59" s="308"/>
      <c r="IFR59" s="308"/>
      <c r="IFS59" s="308"/>
      <c r="IFT59" s="308"/>
      <c r="IFU59" s="308"/>
      <c r="IFV59" s="308"/>
      <c r="IFW59" s="308"/>
      <c r="IFX59" s="308"/>
      <c r="IFY59" s="308"/>
      <c r="IFZ59" s="308"/>
      <c r="IGA59" s="308"/>
      <c r="IGB59" s="308"/>
      <c r="IGC59" s="308"/>
      <c r="IGD59" s="308"/>
      <c r="IGE59" s="308"/>
      <c r="IGF59" s="308"/>
      <c r="IGG59" s="308"/>
      <c r="IGH59" s="308"/>
      <c r="IGI59" s="308"/>
      <c r="IGJ59" s="308"/>
      <c r="IGK59" s="308"/>
      <c r="IGL59" s="308"/>
      <c r="IGM59" s="308"/>
      <c r="IGN59" s="308"/>
      <c r="IGO59" s="308"/>
      <c r="IGP59" s="308"/>
      <c r="IGQ59" s="308"/>
      <c r="IGR59" s="308"/>
      <c r="IGS59" s="308"/>
      <c r="IGT59" s="308"/>
      <c r="IGU59" s="308"/>
      <c r="IGV59" s="308"/>
      <c r="IGW59" s="308"/>
      <c r="IGX59" s="308"/>
      <c r="IGY59" s="308"/>
      <c r="IGZ59" s="308"/>
      <c r="IHA59" s="308"/>
      <c r="IHB59" s="308"/>
      <c r="IHC59" s="308"/>
      <c r="IHD59" s="308"/>
      <c r="IHE59" s="308"/>
      <c r="IHF59" s="308"/>
      <c r="IHG59" s="308"/>
      <c r="IHH59" s="308"/>
      <c r="IHI59" s="308"/>
      <c r="IHJ59" s="308"/>
      <c r="IHK59" s="308"/>
      <c r="IHL59" s="308"/>
      <c r="IHM59" s="308"/>
      <c r="IHN59" s="308"/>
      <c r="IHO59" s="308"/>
      <c r="IHP59" s="308"/>
      <c r="IHQ59" s="308"/>
      <c r="IHR59" s="308"/>
      <c r="IHS59" s="308"/>
      <c r="IHT59" s="308"/>
      <c r="IHU59" s="308"/>
      <c r="IHV59" s="308"/>
      <c r="IHW59" s="308"/>
      <c r="IHX59" s="308"/>
      <c r="IHY59" s="308"/>
      <c r="IHZ59" s="308"/>
      <c r="IIA59" s="308"/>
      <c r="IIB59" s="308"/>
      <c r="IIC59" s="308"/>
      <c r="IID59" s="308"/>
      <c r="IIE59" s="308"/>
      <c r="IIF59" s="308"/>
      <c r="IIG59" s="308"/>
      <c r="IIH59" s="308"/>
      <c r="III59" s="308"/>
      <c r="IIJ59" s="308"/>
      <c r="IIK59" s="308"/>
      <c r="IIL59" s="308"/>
      <c r="IIM59" s="308"/>
      <c r="IIN59" s="308"/>
      <c r="IIO59" s="308"/>
      <c r="IIP59" s="308"/>
      <c r="IIQ59" s="308"/>
      <c r="IIR59" s="308"/>
      <c r="IIS59" s="308"/>
      <c r="IIT59" s="308"/>
      <c r="IIU59" s="308"/>
      <c r="IIV59" s="308"/>
      <c r="IIW59" s="308"/>
      <c r="IIX59" s="308"/>
      <c r="IIY59" s="308"/>
      <c r="IIZ59" s="308"/>
      <c r="IJA59" s="308"/>
      <c r="IJB59" s="308"/>
      <c r="IJC59" s="308"/>
      <c r="IJD59" s="308"/>
      <c r="IJE59" s="308"/>
      <c r="IJF59" s="308"/>
      <c r="IJG59" s="308"/>
      <c r="IJH59" s="308"/>
      <c r="IJI59" s="308"/>
      <c r="IJJ59" s="308"/>
      <c r="IJK59" s="308"/>
      <c r="IJL59" s="308"/>
      <c r="IJM59" s="308"/>
      <c r="IJN59" s="308"/>
      <c r="IJO59" s="308"/>
      <c r="IJP59" s="308"/>
      <c r="IJQ59" s="308"/>
      <c r="IJR59" s="308"/>
      <c r="IJS59" s="308"/>
      <c r="IJT59" s="308"/>
      <c r="IJU59" s="308"/>
      <c r="IJV59" s="308"/>
      <c r="IJW59" s="308"/>
      <c r="IJX59" s="308"/>
      <c r="IJY59" s="308"/>
      <c r="IJZ59" s="308"/>
      <c r="IKA59" s="308"/>
      <c r="IKB59" s="308"/>
      <c r="IKC59" s="308"/>
      <c r="IKD59" s="308"/>
      <c r="IKE59" s="308"/>
      <c r="IKF59" s="308"/>
      <c r="IKG59" s="308"/>
      <c r="IKH59" s="308"/>
      <c r="IKI59" s="308"/>
      <c r="IKJ59" s="308"/>
      <c r="IKK59" s="308"/>
      <c r="IKL59" s="308"/>
      <c r="IKM59" s="308"/>
      <c r="IKN59" s="308"/>
      <c r="IKO59" s="308"/>
      <c r="IKP59" s="308"/>
      <c r="IKQ59" s="308"/>
      <c r="IKR59" s="308"/>
      <c r="IKS59" s="308"/>
      <c r="IKT59" s="308"/>
      <c r="IKU59" s="308"/>
      <c r="IKV59" s="308"/>
      <c r="IKW59" s="308"/>
      <c r="IKX59" s="308"/>
      <c r="IKY59" s="308"/>
      <c r="IKZ59" s="308"/>
      <c r="ILA59" s="308"/>
      <c r="ILB59" s="308"/>
      <c r="ILC59" s="308"/>
      <c r="ILD59" s="308"/>
      <c r="ILE59" s="308"/>
      <c r="ILF59" s="308"/>
      <c r="ILG59" s="308"/>
      <c r="ILH59" s="308"/>
      <c r="ILI59" s="308"/>
      <c r="ILJ59" s="308"/>
      <c r="ILK59" s="308"/>
      <c r="ILL59" s="308"/>
      <c r="ILM59" s="308"/>
      <c r="ILN59" s="308"/>
      <c r="ILO59" s="308"/>
      <c r="ILP59" s="308"/>
      <c r="ILQ59" s="308"/>
      <c r="ILR59" s="308"/>
      <c r="ILS59" s="308"/>
      <c r="ILT59" s="308"/>
      <c r="ILU59" s="308"/>
      <c r="ILV59" s="308"/>
      <c r="ILW59" s="308"/>
      <c r="ILX59" s="308"/>
      <c r="ILY59" s="308"/>
      <c r="ILZ59" s="308"/>
      <c r="IMA59" s="308"/>
      <c r="IMB59" s="308"/>
      <c r="IMC59" s="308"/>
      <c r="IMD59" s="308"/>
      <c r="IME59" s="308"/>
      <c r="IMF59" s="308"/>
      <c r="IMG59" s="308"/>
      <c r="IMH59" s="308"/>
      <c r="IMI59" s="308"/>
      <c r="IMJ59" s="308"/>
      <c r="IMK59" s="308"/>
      <c r="IML59" s="308"/>
      <c r="IMM59" s="308"/>
      <c r="IMN59" s="308"/>
      <c r="IMO59" s="308"/>
      <c r="IMP59" s="308"/>
      <c r="IMQ59" s="308"/>
      <c r="IMR59" s="308"/>
      <c r="IMS59" s="308"/>
      <c r="IMT59" s="308"/>
      <c r="IMU59" s="308"/>
      <c r="IMV59" s="308"/>
      <c r="IMW59" s="308"/>
      <c r="IMX59" s="308"/>
      <c r="IMY59" s="308"/>
      <c r="IMZ59" s="308"/>
      <c r="INA59" s="308"/>
      <c r="INB59" s="308"/>
      <c r="INC59" s="308"/>
      <c r="IND59" s="308"/>
      <c r="INE59" s="308"/>
      <c r="INF59" s="308"/>
      <c r="ING59" s="308"/>
      <c r="INH59" s="308"/>
      <c r="INI59" s="308"/>
      <c r="INJ59" s="308"/>
      <c r="INK59" s="308"/>
      <c r="INL59" s="308"/>
      <c r="INM59" s="308"/>
      <c r="INN59" s="308"/>
      <c r="INO59" s="308"/>
      <c r="INP59" s="308"/>
      <c r="INQ59" s="308"/>
      <c r="INR59" s="308"/>
      <c r="INS59" s="308"/>
      <c r="INT59" s="308"/>
      <c r="INU59" s="308"/>
      <c r="INV59" s="308"/>
      <c r="INW59" s="308"/>
      <c r="INX59" s="308"/>
      <c r="INY59" s="308"/>
      <c r="INZ59" s="308"/>
      <c r="IOA59" s="308"/>
      <c r="IOB59" s="308"/>
      <c r="IOC59" s="308"/>
      <c r="IOD59" s="308"/>
      <c r="IOE59" s="308"/>
      <c r="IOF59" s="308"/>
      <c r="IOG59" s="308"/>
      <c r="IOH59" s="308"/>
      <c r="IOI59" s="308"/>
      <c r="IOJ59" s="308"/>
      <c r="IOK59" s="308"/>
      <c r="IOL59" s="308"/>
      <c r="IOM59" s="308"/>
      <c r="ION59" s="308"/>
      <c r="IOO59" s="308"/>
      <c r="IOP59" s="308"/>
      <c r="IOQ59" s="308"/>
      <c r="IOR59" s="308"/>
      <c r="IOS59" s="308"/>
      <c r="IOT59" s="308"/>
      <c r="IOU59" s="308"/>
      <c r="IOV59" s="308"/>
      <c r="IOW59" s="308"/>
      <c r="IOX59" s="308"/>
      <c r="IOY59" s="308"/>
      <c r="IOZ59" s="308"/>
      <c r="IPA59" s="308"/>
      <c r="IPB59" s="308"/>
      <c r="IPC59" s="308"/>
      <c r="IPD59" s="308"/>
      <c r="IPE59" s="308"/>
      <c r="IPF59" s="308"/>
      <c r="IPG59" s="308"/>
      <c r="IPH59" s="308"/>
      <c r="IPI59" s="308"/>
      <c r="IPJ59" s="308"/>
      <c r="IPK59" s="308"/>
      <c r="IPL59" s="308"/>
      <c r="IPM59" s="308"/>
      <c r="IPN59" s="308"/>
      <c r="IPO59" s="308"/>
      <c r="IPP59" s="308"/>
      <c r="IPQ59" s="308"/>
      <c r="IPR59" s="308"/>
      <c r="IPS59" s="308"/>
      <c r="IPT59" s="308"/>
      <c r="IPU59" s="308"/>
      <c r="IPV59" s="308"/>
      <c r="IPW59" s="308"/>
      <c r="IPX59" s="308"/>
      <c r="IPY59" s="308"/>
      <c r="IPZ59" s="308"/>
      <c r="IQA59" s="308"/>
      <c r="IQB59" s="308"/>
      <c r="IQC59" s="308"/>
      <c r="IQD59" s="308"/>
      <c r="IQE59" s="308"/>
      <c r="IQF59" s="308"/>
      <c r="IQG59" s="308"/>
      <c r="IQH59" s="308"/>
      <c r="IQI59" s="308"/>
      <c r="IQJ59" s="308"/>
      <c r="IQK59" s="308"/>
      <c r="IQL59" s="308"/>
      <c r="IQM59" s="308"/>
      <c r="IQN59" s="308"/>
      <c r="IQO59" s="308"/>
      <c r="IQP59" s="308"/>
      <c r="IQQ59" s="308"/>
      <c r="IQR59" s="308"/>
      <c r="IQS59" s="308"/>
      <c r="IQT59" s="308"/>
      <c r="IQU59" s="308"/>
      <c r="IQV59" s="308"/>
      <c r="IQW59" s="308"/>
      <c r="IQX59" s="308"/>
      <c r="IQY59" s="308"/>
      <c r="IQZ59" s="308"/>
      <c r="IRA59" s="308"/>
      <c r="IRB59" s="308"/>
      <c r="IRC59" s="308"/>
      <c r="IRD59" s="308"/>
      <c r="IRE59" s="308"/>
      <c r="IRF59" s="308"/>
      <c r="IRG59" s="308"/>
      <c r="IRH59" s="308"/>
      <c r="IRI59" s="308"/>
      <c r="IRJ59" s="308"/>
      <c r="IRK59" s="308"/>
      <c r="IRL59" s="308"/>
      <c r="IRM59" s="308"/>
      <c r="IRN59" s="308"/>
      <c r="IRO59" s="308"/>
      <c r="IRP59" s="308"/>
      <c r="IRQ59" s="308"/>
      <c r="IRR59" s="308"/>
      <c r="IRS59" s="308"/>
      <c r="IRT59" s="308"/>
      <c r="IRU59" s="308"/>
      <c r="IRV59" s="308"/>
      <c r="IRW59" s="308"/>
      <c r="IRX59" s="308"/>
      <c r="IRY59" s="308"/>
      <c r="IRZ59" s="308"/>
      <c r="ISA59" s="308"/>
      <c r="ISB59" s="308"/>
      <c r="ISC59" s="308"/>
      <c r="ISD59" s="308"/>
      <c r="ISE59" s="308"/>
      <c r="ISF59" s="308"/>
      <c r="ISG59" s="308"/>
      <c r="ISH59" s="308"/>
      <c r="ISI59" s="308"/>
      <c r="ISJ59" s="308"/>
      <c r="ISK59" s="308"/>
      <c r="ISL59" s="308"/>
      <c r="ISM59" s="308"/>
      <c r="ISN59" s="308"/>
      <c r="ISO59" s="308"/>
      <c r="ISP59" s="308"/>
      <c r="ISQ59" s="308"/>
      <c r="ISR59" s="308"/>
      <c r="ISS59" s="308"/>
      <c r="IST59" s="308"/>
      <c r="ISU59" s="308"/>
      <c r="ISV59" s="308"/>
      <c r="ISW59" s="308"/>
      <c r="ISX59" s="308"/>
      <c r="ISY59" s="308"/>
      <c r="ISZ59" s="308"/>
      <c r="ITA59" s="308"/>
      <c r="ITB59" s="308"/>
      <c r="ITC59" s="308"/>
      <c r="ITD59" s="308"/>
      <c r="ITE59" s="308"/>
      <c r="ITF59" s="308"/>
      <c r="ITG59" s="308"/>
      <c r="ITH59" s="308"/>
      <c r="ITI59" s="308"/>
      <c r="ITJ59" s="308"/>
      <c r="ITK59" s="308"/>
      <c r="ITL59" s="308"/>
      <c r="ITM59" s="308"/>
      <c r="ITN59" s="308"/>
      <c r="ITO59" s="308"/>
      <c r="ITP59" s="308"/>
      <c r="ITQ59" s="308"/>
      <c r="ITR59" s="308"/>
      <c r="ITS59" s="308"/>
      <c r="ITT59" s="308"/>
      <c r="ITU59" s="308"/>
      <c r="ITV59" s="308"/>
      <c r="ITW59" s="308"/>
      <c r="ITX59" s="308"/>
      <c r="ITY59" s="308"/>
      <c r="ITZ59" s="308"/>
      <c r="IUA59" s="308"/>
      <c r="IUB59" s="308"/>
      <c r="IUC59" s="308"/>
      <c r="IUD59" s="308"/>
      <c r="IUE59" s="308"/>
      <c r="IUF59" s="308"/>
      <c r="IUG59" s="308"/>
      <c r="IUH59" s="308"/>
      <c r="IUI59" s="308"/>
      <c r="IUJ59" s="308"/>
      <c r="IUK59" s="308"/>
      <c r="IUL59" s="308"/>
      <c r="IUM59" s="308"/>
      <c r="IUN59" s="308"/>
      <c r="IUO59" s="308"/>
      <c r="IUP59" s="308"/>
      <c r="IUQ59" s="308"/>
      <c r="IUR59" s="308"/>
      <c r="IUS59" s="308"/>
      <c r="IUT59" s="308"/>
      <c r="IUU59" s="308"/>
      <c r="IUV59" s="308"/>
      <c r="IUW59" s="308"/>
      <c r="IUX59" s="308"/>
      <c r="IUY59" s="308"/>
      <c r="IUZ59" s="308"/>
      <c r="IVA59" s="308"/>
      <c r="IVB59" s="308"/>
      <c r="IVC59" s="308"/>
      <c r="IVD59" s="308"/>
      <c r="IVE59" s="308"/>
      <c r="IVF59" s="308"/>
      <c r="IVG59" s="308"/>
      <c r="IVH59" s="308"/>
      <c r="IVI59" s="308"/>
      <c r="IVJ59" s="308"/>
      <c r="IVK59" s="308"/>
      <c r="IVL59" s="308"/>
      <c r="IVM59" s="308"/>
      <c r="IVN59" s="308"/>
      <c r="IVO59" s="308"/>
      <c r="IVP59" s="308"/>
      <c r="IVQ59" s="308"/>
      <c r="IVR59" s="308"/>
      <c r="IVS59" s="308"/>
      <c r="IVT59" s="308"/>
      <c r="IVU59" s="308"/>
      <c r="IVV59" s="308"/>
      <c r="IVW59" s="308"/>
      <c r="IVX59" s="308"/>
      <c r="IVY59" s="308"/>
      <c r="IVZ59" s="308"/>
      <c r="IWA59" s="308"/>
      <c r="IWB59" s="308"/>
      <c r="IWC59" s="308"/>
      <c r="IWD59" s="308"/>
      <c r="IWE59" s="308"/>
      <c r="IWF59" s="308"/>
      <c r="IWG59" s="308"/>
      <c r="IWH59" s="308"/>
      <c r="IWI59" s="308"/>
      <c r="IWJ59" s="308"/>
      <c r="IWK59" s="308"/>
      <c r="IWL59" s="308"/>
      <c r="IWM59" s="308"/>
      <c r="IWN59" s="308"/>
      <c r="IWO59" s="308"/>
      <c r="IWP59" s="308"/>
      <c r="IWQ59" s="308"/>
      <c r="IWR59" s="308"/>
      <c r="IWS59" s="308"/>
      <c r="IWT59" s="308"/>
      <c r="IWU59" s="308"/>
      <c r="IWV59" s="308"/>
      <c r="IWW59" s="308"/>
      <c r="IWX59" s="308"/>
      <c r="IWY59" s="308"/>
      <c r="IWZ59" s="308"/>
      <c r="IXA59" s="308"/>
      <c r="IXB59" s="308"/>
      <c r="IXC59" s="308"/>
      <c r="IXD59" s="308"/>
      <c r="IXE59" s="308"/>
      <c r="IXF59" s="308"/>
      <c r="IXG59" s="308"/>
      <c r="IXH59" s="308"/>
      <c r="IXI59" s="308"/>
      <c r="IXJ59" s="308"/>
      <c r="IXK59" s="308"/>
      <c r="IXL59" s="308"/>
      <c r="IXM59" s="308"/>
      <c r="IXN59" s="308"/>
      <c r="IXO59" s="308"/>
      <c r="IXP59" s="308"/>
      <c r="IXQ59" s="308"/>
      <c r="IXR59" s="308"/>
      <c r="IXS59" s="308"/>
      <c r="IXT59" s="308"/>
      <c r="IXU59" s="308"/>
      <c r="IXV59" s="308"/>
      <c r="IXW59" s="308"/>
      <c r="IXX59" s="308"/>
      <c r="IXY59" s="308"/>
      <c r="IXZ59" s="308"/>
      <c r="IYA59" s="308"/>
      <c r="IYB59" s="308"/>
      <c r="IYC59" s="308"/>
      <c r="IYD59" s="308"/>
      <c r="IYE59" s="308"/>
      <c r="IYF59" s="308"/>
      <c r="IYG59" s="308"/>
      <c r="IYH59" s="308"/>
      <c r="IYI59" s="308"/>
      <c r="IYJ59" s="308"/>
      <c r="IYK59" s="308"/>
      <c r="IYL59" s="308"/>
      <c r="IYM59" s="308"/>
      <c r="IYN59" s="308"/>
      <c r="IYO59" s="308"/>
      <c r="IYP59" s="308"/>
      <c r="IYQ59" s="308"/>
      <c r="IYR59" s="308"/>
      <c r="IYS59" s="308"/>
      <c r="IYT59" s="308"/>
      <c r="IYU59" s="308"/>
      <c r="IYV59" s="308"/>
      <c r="IYW59" s="308"/>
      <c r="IYX59" s="308"/>
      <c r="IYY59" s="308"/>
      <c r="IYZ59" s="308"/>
      <c r="IZA59" s="308"/>
      <c r="IZB59" s="308"/>
      <c r="IZC59" s="308"/>
      <c r="IZD59" s="308"/>
      <c r="IZE59" s="308"/>
      <c r="IZF59" s="308"/>
      <c r="IZG59" s="308"/>
      <c r="IZH59" s="308"/>
      <c r="IZI59" s="308"/>
      <c r="IZJ59" s="308"/>
      <c r="IZK59" s="308"/>
      <c r="IZL59" s="308"/>
      <c r="IZM59" s="308"/>
      <c r="IZN59" s="308"/>
      <c r="IZO59" s="308"/>
      <c r="IZP59" s="308"/>
      <c r="IZQ59" s="308"/>
      <c r="IZR59" s="308"/>
      <c r="IZS59" s="308"/>
      <c r="IZT59" s="308"/>
      <c r="IZU59" s="308"/>
      <c r="IZV59" s="308"/>
      <c r="IZW59" s="308"/>
      <c r="IZX59" s="308"/>
      <c r="IZY59" s="308"/>
      <c r="IZZ59" s="308"/>
      <c r="JAA59" s="308"/>
      <c r="JAB59" s="308"/>
      <c r="JAC59" s="308"/>
      <c r="JAD59" s="308"/>
      <c r="JAE59" s="308"/>
      <c r="JAF59" s="308"/>
      <c r="JAG59" s="308"/>
      <c r="JAH59" s="308"/>
      <c r="JAI59" s="308"/>
      <c r="JAJ59" s="308"/>
      <c r="JAK59" s="308"/>
      <c r="JAL59" s="308"/>
      <c r="JAM59" s="308"/>
      <c r="JAN59" s="308"/>
      <c r="JAO59" s="308"/>
      <c r="JAP59" s="308"/>
      <c r="JAQ59" s="308"/>
      <c r="JAR59" s="308"/>
      <c r="JAS59" s="308"/>
      <c r="JAT59" s="308"/>
      <c r="JAU59" s="308"/>
      <c r="JAV59" s="308"/>
      <c r="JAW59" s="308"/>
      <c r="JAX59" s="308"/>
      <c r="JAY59" s="308"/>
      <c r="JAZ59" s="308"/>
      <c r="JBA59" s="308"/>
      <c r="JBB59" s="308"/>
      <c r="JBC59" s="308"/>
      <c r="JBD59" s="308"/>
      <c r="JBE59" s="308"/>
      <c r="JBF59" s="308"/>
      <c r="JBG59" s="308"/>
      <c r="JBH59" s="308"/>
      <c r="JBI59" s="308"/>
      <c r="JBJ59" s="308"/>
      <c r="JBK59" s="308"/>
      <c r="JBL59" s="308"/>
      <c r="JBM59" s="308"/>
      <c r="JBN59" s="308"/>
      <c r="JBO59" s="308"/>
      <c r="JBP59" s="308"/>
      <c r="JBQ59" s="308"/>
      <c r="JBR59" s="308"/>
      <c r="JBS59" s="308"/>
      <c r="JBT59" s="308"/>
      <c r="JBU59" s="308"/>
      <c r="JBV59" s="308"/>
      <c r="JBW59" s="308"/>
      <c r="JBX59" s="308"/>
      <c r="JBY59" s="308"/>
      <c r="JBZ59" s="308"/>
      <c r="JCA59" s="308"/>
      <c r="JCB59" s="308"/>
      <c r="JCC59" s="308"/>
      <c r="JCD59" s="308"/>
      <c r="JCE59" s="308"/>
      <c r="JCF59" s="308"/>
      <c r="JCG59" s="308"/>
      <c r="JCH59" s="308"/>
      <c r="JCI59" s="308"/>
      <c r="JCJ59" s="308"/>
      <c r="JCK59" s="308"/>
      <c r="JCL59" s="308"/>
      <c r="JCM59" s="308"/>
      <c r="JCN59" s="308"/>
      <c r="JCO59" s="308"/>
      <c r="JCP59" s="308"/>
      <c r="JCQ59" s="308"/>
      <c r="JCR59" s="308"/>
      <c r="JCS59" s="308"/>
      <c r="JCT59" s="308"/>
      <c r="JCU59" s="308"/>
      <c r="JCV59" s="308"/>
      <c r="JCW59" s="308"/>
      <c r="JCX59" s="308"/>
      <c r="JCY59" s="308"/>
      <c r="JCZ59" s="308"/>
      <c r="JDA59" s="308"/>
      <c r="JDB59" s="308"/>
      <c r="JDC59" s="308"/>
      <c r="JDD59" s="308"/>
      <c r="JDE59" s="308"/>
      <c r="JDF59" s="308"/>
      <c r="JDG59" s="308"/>
      <c r="JDH59" s="308"/>
      <c r="JDI59" s="308"/>
      <c r="JDJ59" s="308"/>
      <c r="JDK59" s="308"/>
      <c r="JDL59" s="308"/>
      <c r="JDM59" s="308"/>
      <c r="JDN59" s="308"/>
      <c r="JDO59" s="308"/>
      <c r="JDP59" s="308"/>
      <c r="JDQ59" s="308"/>
      <c r="JDR59" s="308"/>
      <c r="JDS59" s="308"/>
      <c r="JDT59" s="308"/>
      <c r="JDU59" s="308"/>
      <c r="JDV59" s="308"/>
      <c r="JDW59" s="308"/>
      <c r="JDX59" s="308"/>
      <c r="JDY59" s="308"/>
      <c r="JDZ59" s="308"/>
      <c r="JEA59" s="308"/>
      <c r="JEB59" s="308"/>
      <c r="JEC59" s="308"/>
      <c r="JED59" s="308"/>
      <c r="JEE59" s="308"/>
      <c r="JEF59" s="308"/>
      <c r="JEG59" s="308"/>
      <c r="JEH59" s="308"/>
      <c r="JEI59" s="308"/>
      <c r="JEJ59" s="308"/>
      <c r="JEK59" s="308"/>
      <c r="JEL59" s="308"/>
      <c r="JEM59" s="308"/>
      <c r="JEN59" s="308"/>
      <c r="JEO59" s="308"/>
      <c r="JEP59" s="308"/>
      <c r="JEQ59" s="308"/>
      <c r="JER59" s="308"/>
      <c r="JES59" s="308"/>
      <c r="JET59" s="308"/>
      <c r="JEU59" s="308"/>
      <c r="JEV59" s="308"/>
      <c r="JEW59" s="308"/>
      <c r="JEX59" s="308"/>
      <c r="JEY59" s="308"/>
      <c r="JEZ59" s="308"/>
      <c r="JFA59" s="308"/>
      <c r="JFB59" s="308"/>
      <c r="JFC59" s="308"/>
      <c r="JFD59" s="308"/>
      <c r="JFE59" s="308"/>
      <c r="JFF59" s="308"/>
      <c r="JFG59" s="308"/>
      <c r="JFH59" s="308"/>
      <c r="JFI59" s="308"/>
      <c r="JFJ59" s="308"/>
      <c r="JFK59" s="308"/>
      <c r="JFL59" s="308"/>
      <c r="JFM59" s="308"/>
      <c r="JFN59" s="308"/>
      <c r="JFO59" s="308"/>
      <c r="JFP59" s="308"/>
      <c r="JFQ59" s="308"/>
      <c r="JFR59" s="308"/>
      <c r="JFS59" s="308"/>
      <c r="JFT59" s="308"/>
      <c r="JFU59" s="308"/>
      <c r="JFV59" s="308"/>
      <c r="JFW59" s="308"/>
      <c r="JFX59" s="308"/>
      <c r="JFY59" s="308"/>
      <c r="JFZ59" s="308"/>
      <c r="JGA59" s="308"/>
      <c r="JGB59" s="308"/>
      <c r="JGC59" s="308"/>
      <c r="JGD59" s="308"/>
      <c r="JGE59" s="308"/>
      <c r="JGF59" s="308"/>
      <c r="JGG59" s="308"/>
      <c r="JGH59" s="308"/>
      <c r="JGI59" s="308"/>
      <c r="JGJ59" s="308"/>
      <c r="JGK59" s="308"/>
      <c r="JGL59" s="308"/>
      <c r="JGM59" s="308"/>
      <c r="JGN59" s="308"/>
      <c r="JGO59" s="308"/>
      <c r="JGP59" s="308"/>
      <c r="JGQ59" s="308"/>
      <c r="JGR59" s="308"/>
      <c r="JGS59" s="308"/>
      <c r="JGT59" s="308"/>
      <c r="JGU59" s="308"/>
      <c r="JGV59" s="308"/>
      <c r="JGW59" s="308"/>
      <c r="JGX59" s="308"/>
      <c r="JGY59" s="308"/>
      <c r="JGZ59" s="308"/>
      <c r="JHA59" s="308"/>
      <c r="JHB59" s="308"/>
      <c r="JHC59" s="308"/>
      <c r="JHD59" s="308"/>
      <c r="JHE59" s="308"/>
      <c r="JHF59" s="308"/>
      <c r="JHG59" s="308"/>
      <c r="JHH59" s="308"/>
      <c r="JHI59" s="308"/>
      <c r="JHJ59" s="308"/>
      <c r="JHK59" s="308"/>
      <c r="JHL59" s="308"/>
      <c r="JHM59" s="308"/>
      <c r="JHN59" s="308"/>
      <c r="JHO59" s="308"/>
      <c r="JHP59" s="308"/>
      <c r="JHQ59" s="308"/>
      <c r="JHR59" s="308"/>
      <c r="JHS59" s="308"/>
      <c r="JHT59" s="308"/>
      <c r="JHU59" s="308"/>
      <c r="JHV59" s="308"/>
      <c r="JHW59" s="308"/>
      <c r="JHX59" s="308"/>
      <c r="JHY59" s="308"/>
      <c r="JHZ59" s="308"/>
      <c r="JIA59" s="308"/>
      <c r="JIB59" s="308"/>
      <c r="JIC59" s="308"/>
      <c r="JID59" s="308"/>
      <c r="JIE59" s="308"/>
      <c r="JIF59" s="308"/>
      <c r="JIG59" s="308"/>
      <c r="JIH59" s="308"/>
      <c r="JII59" s="308"/>
      <c r="JIJ59" s="308"/>
      <c r="JIK59" s="308"/>
      <c r="JIL59" s="308"/>
      <c r="JIM59" s="308"/>
      <c r="JIN59" s="308"/>
      <c r="JIO59" s="308"/>
      <c r="JIP59" s="308"/>
      <c r="JIQ59" s="308"/>
      <c r="JIR59" s="308"/>
      <c r="JIS59" s="308"/>
      <c r="JIT59" s="308"/>
      <c r="JIU59" s="308"/>
      <c r="JIV59" s="308"/>
      <c r="JIW59" s="308"/>
      <c r="JIX59" s="308"/>
      <c r="JIY59" s="308"/>
      <c r="JIZ59" s="308"/>
      <c r="JJA59" s="308"/>
      <c r="JJB59" s="308"/>
      <c r="JJC59" s="308"/>
      <c r="JJD59" s="308"/>
      <c r="JJE59" s="308"/>
      <c r="JJF59" s="308"/>
      <c r="JJG59" s="308"/>
      <c r="JJH59" s="308"/>
      <c r="JJI59" s="308"/>
      <c r="JJJ59" s="308"/>
      <c r="JJK59" s="308"/>
      <c r="JJL59" s="308"/>
      <c r="JJM59" s="308"/>
      <c r="JJN59" s="308"/>
      <c r="JJO59" s="308"/>
      <c r="JJP59" s="308"/>
      <c r="JJQ59" s="308"/>
      <c r="JJR59" s="308"/>
      <c r="JJS59" s="308"/>
      <c r="JJT59" s="308"/>
      <c r="JJU59" s="308"/>
      <c r="JJV59" s="308"/>
      <c r="JJW59" s="308"/>
      <c r="JJX59" s="308"/>
      <c r="JJY59" s="308"/>
      <c r="JJZ59" s="308"/>
      <c r="JKA59" s="308"/>
      <c r="JKB59" s="308"/>
      <c r="JKC59" s="308"/>
      <c r="JKD59" s="308"/>
      <c r="JKE59" s="308"/>
      <c r="JKF59" s="308"/>
      <c r="JKG59" s="308"/>
      <c r="JKH59" s="308"/>
      <c r="JKI59" s="308"/>
      <c r="JKJ59" s="308"/>
      <c r="JKK59" s="308"/>
      <c r="JKL59" s="308"/>
      <c r="JKM59" s="308"/>
      <c r="JKN59" s="308"/>
      <c r="JKO59" s="308"/>
      <c r="JKP59" s="308"/>
      <c r="JKQ59" s="308"/>
      <c r="JKR59" s="308"/>
      <c r="JKS59" s="308"/>
      <c r="JKT59" s="308"/>
      <c r="JKU59" s="308"/>
      <c r="JKV59" s="308"/>
      <c r="JKW59" s="308"/>
      <c r="JKX59" s="308"/>
      <c r="JKY59" s="308"/>
      <c r="JKZ59" s="308"/>
      <c r="JLA59" s="308"/>
      <c r="JLB59" s="308"/>
      <c r="JLC59" s="308"/>
      <c r="JLD59" s="308"/>
      <c r="JLE59" s="308"/>
      <c r="JLF59" s="308"/>
      <c r="JLG59" s="308"/>
      <c r="JLH59" s="308"/>
      <c r="JLI59" s="308"/>
      <c r="JLJ59" s="308"/>
      <c r="JLK59" s="308"/>
      <c r="JLL59" s="308"/>
      <c r="JLM59" s="308"/>
      <c r="JLN59" s="308"/>
      <c r="JLO59" s="308"/>
      <c r="JLP59" s="308"/>
      <c r="JLQ59" s="308"/>
      <c r="JLR59" s="308"/>
      <c r="JLS59" s="308"/>
      <c r="JLT59" s="308"/>
      <c r="JLU59" s="308"/>
      <c r="JLV59" s="308"/>
      <c r="JLW59" s="308"/>
      <c r="JLX59" s="308"/>
      <c r="JLY59" s="308"/>
      <c r="JLZ59" s="308"/>
      <c r="JMA59" s="308"/>
      <c r="JMB59" s="308"/>
      <c r="JMC59" s="308"/>
      <c r="JMD59" s="308"/>
      <c r="JME59" s="308"/>
      <c r="JMF59" s="308"/>
      <c r="JMG59" s="308"/>
      <c r="JMH59" s="308"/>
      <c r="JMI59" s="308"/>
      <c r="JMJ59" s="308"/>
      <c r="JMK59" s="308"/>
      <c r="JML59" s="308"/>
      <c r="JMM59" s="308"/>
      <c r="JMN59" s="308"/>
      <c r="JMO59" s="308"/>
      <c r="JMP59" s="308"/>
      <c r="JMQ59" s="308"/>
      <c r="JMR59" s="308"/>
      <c r="JMS59" s="308"/>
      <c r="JMT59" s="308"/>
      <c r="JMU59" s="308"/>
      <c r="JMV59" s="308"/>
      <c r="JMW59" s="308"/>
      <c r="JMX59" s="308"/>
      <c r="JMY59" s="308"/>
      <c r="JMZ59" s="308"/>
      <c r="JNA59" s="308"/>
      <c r="JNB59" s="308"/>
      <c r="JNC59" s="308"/>
      <c r="JND59" s="308"/>
      <c r="JNE59" s="308"/>
      <c r="JNF59" s="308"/>
      <c r="JNG59" s="308"/>
      <c r="JNH59" s="308"/>
      <c r="JNI59" s="308"/>
      <c r="JNJ59" s="308"/>
      <c r="JNK59" s="308"/>
      <c r="JNL59" s="308"/>
      <c r="JNM59" s="308"/>
      <c r="JNN59" s="308"/>
      <c r="JNO59" s="308"/>
      <c r="JNP59" s="308"/>
      <c r="JNQ59" s="308"/>
      <c r="JNR59" s="308"/>
      <c r="JNS59" s="308"/>
      <c r="JNT59" s="308"/>
      <c r="JNU59" s="308"/>
      <c r="JNV59" s="308"/>
      <c r="JNW59" s="308"/>
      <c r="JNX59" s="308"/>
      <c r="JNY59" s="308"/>
      <c r="JNZ59" s="308"/>
      <c r="JOA59" s="308"/>
      <c r="JOB59" s="308"/>
      <c r="JOC59" s="308"/>
      <c r="JOD59" s="308"/>
      <c r="JOE59" s="308"/>
      <c r="JOF59" s="308"/>
      <c r="JOG59" s="308"/>
      <c r="JOH59" s="308"/>
      <c r="JOI59" s="308"/>
      <c r="JOJ59" s="308"/>
      <c r="JOK59" s="308"/>
      <c r="JOL59" s="308"/>
      <c r="JOM59" s="308"/>
      <c r="JON59" s="308"/>
      <c r="JOO59" s="308"/>
      <c r="JOP59" s="308"/>
      <c r="JOQ59" s="308"/>
      <c r="JOR59" s="308"/>
      <c r="JOS59" s="308"/>
      <c r="JOT59" s="308"/>
      <c r="JOU59" s="308"/>
      <c r="JOV59" s="308"/>
      <c r="JOW59" s="308"/>
      <c r="JOX59" s="308"/>
      <c r="JOY59" s="308"/>
      <c r="JOZ59" s="308"/>
      <c r="JPA59" s="308"/>
      <c r="JPB59" s="308"/>
      <c r="JPC59" s="308"/>
      <c r="JPD59" s="308"/>
      <c r="JPE59" s="308"/>
      <c r="JPF59" s="308"/>
      <c r="JPG59" s="308"/>
      <c r="JPH59" s="308"/>
      <c r="JPI59" s="308"/>
      <c r="JPJ59" s="308"/>
      <c r="JPK59" s="308"/>
      <c r="JPL59" s="308"/>
      <c r="JPM59" s="308"/>
      <c r="JPN59" s="308"/>
      <c r="JPO59" s="308"/>
      <c r="JPP59" s="308"/>
      <c r="JPQ59" s="308"/>
      <c r="JPR59" s="308"/>
      <c r="JPS59" s="308"/>
      <c r="JPT59" s="308"/>
      <c r="JPU59" s="308"/>
      <c r="JPV59" s="308"/>
      <c r="JPW59" s="308"/>
      <c r="JPX59" s="308"/>
      <c r="JPY59" s="308"/>
      <c r="JPZ59" s="308"/>
      <c r="JQA59" s="308"/>
      <c r="JQB59" s="308"/>
      <c r="JQC59" s="308"/>
      <c r="JQD59" s="308"/>
      <c r="JQE59" s="308"/>
      <c r="JQF59" s="308"/>
      <c r="JQG59" s="308"/>
      <c r="JQH59" s="308"/>
      <c r="JQI59" s="308"/>
      <c r="JQJ59" s="308"/>
      <c r="JQK59" s="308"/>
      <c r="JQL59" s="308"/>
      <c r="JQM59" s="308"/>
      <c r="JQN59" s="308"/>
      <c r="JQO59" s="308"/>
      <c r="JQP59" s="308"/>
      <c r="JQQ59" s="308"/>
      <c r="JQR59" s="308"/>
      <c r="JQS59" s="308"/>
      <c r="JQT59" s="308"/>
      <c r="JQU59" s="308"/>
      <c r="JQV59" s="308"/>
      <c r="JQW59" s="308"/>
      <c r="JQX59" s="308"/>
      <c r="JQY59" s="308"/>
      <c r="JQZ59" s="308"/>
      <c r="JRA59" s="308"/>
      <c r="JRB59" s="308"/>
      <c r="JRC59" s="308"/>
      <c r="JRD59" s="308"/>
      <c r="JRE59" s="308"/>
      <c r="JRF59" s="308"/>
      <c r="JRG59" s="308"/>
      <c r="JRH59" s="308"/>
      <c r="JRI59" s="308"/>
      <c r="JRJ59" s="308"/>
      <c r="JRK59" s="308"/>
      <c r="JRL59" s="308"/>
      <c r="JRM59" s="308"/>
      <c r="JRN59" s="308"/>
      <c r="JRO59" s="308"/>
      <c r="JRP59" s="308"/>
      <c r="JRQ59" s="308"/>
      <c r="JRR59" s="308"/>
      <c r="JRS59" s="308"/>
      <c r="JRT59" s="308"/>
      <c r="JRU59" s="308"/>
      <c r="JRV59" s="308"/>
      <c r="JRW59" s="308"/>
      <c r="JRX59" s="308"/>
      <c r="JRY59" s="308"/>
      <c r="JRZ59" s="308"/>
      <c r="JSA59" s="308"/>
      <c r="JSB59" s="308"/>
      <c r="JSC59" s="308"/>
      <c r="JSD59" s="308"/>
      <c r="JSE59" s="308"/>
      <c r="JSF59" s="308"/>
      <c r="JSG59" s="308"/>
      <c r="JSH59" s="308"/>
      <c r="JSI59" s="308"/>
      <c r="JSJ59" s="308"/>
      <c r="JSK59" s="308"/>
      <c r="JSL59" s="308"/>
      <c r="JSM59" s="308"/>
      <c r="JSN59" s="308"/>
      <c r="JSO59" s="308"/>
      <c r="JSP59" s="308"/>
      <c r="JSQ59" s="308"/>
      <c r="JSR59" s="308"/>
      <c r="JSS59" s="308"/>
      <c r="JST59" s="308"/>
      <c r="JSU59" s="308"/>
      <c r="JSV59" s="308"/>
      <c r="JSW59" s="308"/>
      <c r="JSX59" s="308"/>
      <c r="JSY59" s="308"/>
      <c r="JSZ59" s="308"/>
      <c r="JTA59" s="308"/>
      <c r="JTB59" s="308"/>
      <c r="JTC59" s="308"/>
      <c r="JTD59" s="308"/>
      <c r="JTE59" s="308"/>
      <c r="JTF59" s="308"/>
      <c r="JTG59" s="308"/>
      <c r="JTH59" s="308"/>
      <c r="JTI59" s="308"/>
      <c r="JTJ59" s="308"/>
      <c r="JTK59" s="308"/>
      <c r="JTL59" s="308"/>
      <c r="JTM59" s="308"/>
      <c r="JTN59" s="308"/>
      <c r="JTO59" s="308"/>
      <c r="JTP59" s="308"/>
      <c r="JTQ59" s="308"/>
      <c r="JTR59" s="308"/>
      <c r="JTS59" s="308"/>
      <c r="JTT59" s="308"/>
      <c r="JTU59" s="308"/>
      <c r="JTV59" s="308"/>
      <c r="JTW59" s="308"/>
      <c r="JTX59" s="308"/>
      <c r="JTY59" s="308"/>
      <c r="JTZ59" s="308"/>
      <c r="JUA59" s="308"/>
      <c r="JUB59" s="308"/>
      <c r="JUC59" s="308"/>
      <c r="JUD59" s="308"/>
      <c r="JUE59" s="308"/>
      <c r="JUF59" s="308"/>
      <c r="JUG59" s="308"/>
      <c r="JUH59" s="308"/>
      <c r="JUI59" s="308"/>
      <c r="JUJ59" s="308"/>
      <c r="JUK59" s="308"/>
      <c r="JUL59" s="308"/>
      <c r="JUM59" s="308"/>
      <c r="JUN59" s="308"/>
      <c r="JUO59" s="308"/>
      <c r="JUP59" s="308"/>
      <c r="JUQ59" s="308"/>
      <c r="JUR59" s="308"/>
      <c r="JUS59" s="308"/>
      <c r="JUT59" s="308"/>
      <c r="JUU59" s="308"/>
      <c r="JUV59" s="308"/>
      <c r="JUW59" s="308"/>
      <c r="JUX59" s="308"/>
      <c r="JUY59" s="308"/>
      <c r="JUZ59" s="308"/>
      <c r="JVA59" s="308"/>
      <c r="JVB59" s="308"/>
      <c r="JVC59" s="308"/>
      <c r="JVD59" s="308"/>
      <c r="JVE59" s="308"/>
      <c r="JVF59" s="308"/>
      <c r="JVG59" s="308"/>
      <c r="JVH59" s="308"/>
      <c r="JVI59" s="308"/>
      <c r="JVJ59" s="308"/>
      <c r="JVK59" s="308"/>
      <c r="JVL59" s="308"/>
      <c r="JVM59" s="308"/>
      <c r="JVN59" s="308"/>
      <c r="JVO59" s="308"/>
      <c r="JVP59" s="308"/>
      <c r="JVQ59" s="308"/>
      <c r="JVR59" s="308"/>
      <c r="JVS59" s="308"/>
      <c r="JVT59" s="308"/>
      <c r="JVU59" s="308"/>
      <c r="JVV59" s="308"/>
      <c r="JVW59" s="308"/>
      <c r="JVX59" s="308"/>
      <c r="JVY59" s="308"/>
      <c r="JVZ59" s="308"/>
      <c r="JWA59" s="308"/>
      <c r="JWB59" s="308"/>
      <c r="JWC59" s="308"/>
      <c r="JWD59" s="308"/>
      <c r="JWE59" s="308"/>
      <c r="JWF59" s="308"/>
      <c r="JWG59" s="308"/>
      <c r="JWH59" s="308"/>
      <c r="JWI59" s="308"/>
      <c r="JWJ59" s="308"/>
      <c r="JWK59" s="308"/>
      <c r="JWL59" s="308"/>
      <c r="JWM59" s="308"/>
      <c r="JWN59" s="308"/>
      <c r="JWO59" s="308"/>
      <c r="JWP59" s="308"/>
      <c r="JWQ59" s="308"/>
      <c r="JWR59" s="308"/>
      <c r="JWS59" s="308"/>
      <c r="JWT59" s="308"/>
      <c r="JWU59" s="308"/>
      <c r="JWV59" s="308"/>
      <c r="JWW59" s="308"/>
      <c r="JWX59" s="308"/>
      <c r="JWY59" s="308"/>
      <c r="JWZ59" s="308"/>
      <c r="JXA59" s="308"/>
      <c r="JXB59" s="308"/>
      <c r="JXC59" s="308"/>
      <c r="JXD59" s="308"/>
      <c r="JXE59" s="308"/>
      <c r="JXF59" s="308"/>
      <c r="JXG59" s="308"/>
      <c r="JXH59" s="308"/>
      <c r="JXI59" s="308"/>
      <c r="JXJ59" s="308"/>
      <c r="JXK59" s="308"/>
      <c r="JXL59" s="308"/>
      <c r="JXM59" s="308"/>
      <c r="JXN59" s="308"/>
      <c r="JXO59" s="308"/>
      <c r="JXP59" s="308"/>
      <c r="JXQ59" s="308"/>
      <c r="JXR59" s="308"/>
      <c r="JXS59" s="308"/>
      <c r="JXT59" s="308"/>
      <c r="JXU59" s="308"/>
      <c r="JXV59" s="308"/>
      <c r="JXW59" s="308"/>
      <c r="JXX59" s="308"/>
      <c r="JXY59" s="308"/>
      <c r="JXZ59" s="308"/>
      <c r="JYA59" s="308"/>
      <c r="JYB59" s="308"/>
      <c r="JYC59" s="308"/>
      <c r="JYD59" s="308"/>
      <c r="JYE59" s="308"/>
      <c r="JYF59" s="308"/>
      <c r="JYG59" s="308"/>
      <c r="JYH59" s="308"/>
      <c r="JYI59" s="308"/>
      <c r="JYJ59" s="308"/>
      <c r="JYK59" s="308"/>
      <c r="JYL59" s="308"/>
      <c r="JYM59" s="308"/>
      <c r="JYN59" s="308"/>
      <c r="JYO59" s="308"/>
      <c r="JYP59" s="308"/>
      <c r="JYQ59" s="308"/>
      <c r="JYR59" s="308"/>
      <c r="JYS59" s="308"/>
      <c r="JYT59" s="308"/>
      <c r="JYU59" s="308"/>
      <c r="JYV59" s="308"/>
      <c r="JYW59" s="308"/>
      <c r="JYX59" s="308"/>
      <c r="JYY59" s="308"/>
      <c r="JYZ59" s="308"/>
      <c r="JZA59" s="308"/>
      <c r="JZB59" s="308"/>
      <c r="JZC59" s="308"/>
      <c r="JZD59" s="308"/>
      <c r="JZE59" s="308"/>
      <c r="JZF59" s="308"/>
      <c r="JZG59" s="308"/>
      <c r="JZH59" s="308"/>
      <c r="JZI59" s="308"/>
      <c r="JZJ59" s="308"/>
      <c r="JZK59" s="308"/>
      <c r="JZL59" s="308"/>
      <c r="JZM59" s="308"/>
      <c r="JZN59" s="308"/>
      <c r="JZO59" s="308"/>
      <c r="JZP59" s="308"/>
      <c r="JZQ59" s="308"/>
      <c r="JZR59" s="308"/>
      <c r="JZS59" s="308"/>
      <c r="JZT59" s="308"/>
      <c r="JZU59" s="308"/>
      <c r="JZV59" s="308"/>
      <c r="JZW59" s="308"/>
      <c r="JZX59" s="308"/>
      <c r="JZY59" s="308"/>
      <c r="JZZ59" s="308"/>
      <c r="KAA59" s="308"/>
      <c r="KAB59" s="308"/>
      <c r="KAC59" s="308"/>
      <c r="KAD59" s="308"/>
      <c r="KAE59" s="308"/>
      <c r="KAF59" s="308"/>
      <c r="KAG59" s="308"/>
      <c r="KAH59" s="308"/>
      <c r="KAI59" s="308"/>
      <c r="KAJ59" s="308"/>
      <c r="KAK59" s="308"/>
      <c r="KAL59" s="308"/>
      <c r="KAM59" s="308"/>
      <c r="KAN59" s="308"/>
      <c r="KAO59" s="308"/>
      <c r="KAP59" s="308"/>
      <c r="KAQ59" s="308"/>
      <c r="KAR59" s="308"/>
      <c r="KAS59" s="308"/>
      <c r="KAT59" s="308"/>
      <c r="KAU59" s="308"/>
      <c r="KAV59" s="308"/>
      <c r="KAW59" s="308"/>
      <c r="KAX59" s="308"/>
      <c r="KAY59" s="308"/>
      <c r="KAZ59" s="308"/>
      <c r="KBA59" s="308"/>
      <c r="KBB59" s="308"/>
      <c r="KBC59" s="308"/>
      <c r="KBD59" s="308"/>
      <c r="KBE59" s="308"/>
      <c r="KBF59" s="308"/>
      <c r="KBG59" s="308"/>
      <c r="KBH59" s="308"/>
      <c r="KBI59" s="308"/>
      <c r="KBJ59" s="308"/>
      <c r="KBK59" s="308"/>
      <c r="KBL59" s="308"/>
      <c r="KBM59" s="308"/>
      <c r="KBN59" s="308"/>
      <c r="KBO59" s="308"/>
      <c r="KBP59" s="308"/>
      <c r="KBQ59" s="308"/>
      <c r="KBR59" s="308"/>
      <c r="KBS59" s="308"/>
      <c r="KBT59" s="308"/>
      <c r="KBU59" s="308"/>
      <c r="KBV59" s="308"/>
      <c r="KBW59" s="308"/>
      <c r="KBX59" s="308"/>
      <c r="KBY59" s="308"/>
      <c r="KBZ59" s="308"/>
      <c r="KCA59" s="308"/>
      <c r="KCB59" s="308"/>
      <c r="KCC59" s="308"/>
      <c r="KCD59" s="308"/>
      <c r="KCE59" s="308"/>
      <c r="KCF59" s="308"/>
      <c r="KCG59" s="308"/>
      <c r="KCH59" s="308"/>
      <c r="KCI59" s="308"/>
      <c r="KCJ59" s="308"/>
      <c r="KCK59" s="308"/>
      <c r="KCL59" s="308"/>
      <c r="KCM59" s="308"/>
      <c r="KCN59" s="308"/>
      <c r="KCO59" s="308"/>
      <c r="KCP59" s="308"/>
      <c r="KCQ59" s="308"/>
      <c r="KCR59" s="308"/>
      <c r="KCS59" s="308"/>
      <c r="KCT59" s="308"/>
      <c r="KCU59" s="308"/>
      <c r="KCV59" s="308"/>
      <c r="KCW59" s="308"/>
      <c r="KCX59" s="308"/>
      <c r="KCY59" s="308"/>
      <c r="KCZ59" s="308"/>
      <c r="KDA59" s="308"/>
      <c r="KDB59" s="308"/>
      <c r="KDC59" s="308"/>
      <c r="KDD59" s="308"/>
      <c r="KDE59" s="308"/>
      <c r="KDF59" s="308"/>
      <c r="KDG59" s="308"/>
      <c r="KDH59" s="308"/>
      <c r="KDI59" s="308"/>
      <c r="KDJ59" s="308"/>
      <c r="KDK59" s="308"/>
      <c r="KDL59" s="308"/>
      <c r="KDM59" s="308"/>
      <c r="KDN59" s="308"/>
      <c r="KDO59" s="308"/>
      <c r="KDP59" s="308"/>
      <c r="KDQ59" s="308"/>
      <c r="KDR59" s="308"/>
      <c r="KDS59" s="308"/>
      <c r="KDT59" s="308"/>
      <c r="KDU59" s="308"/>
      <c r="KDV59" s="308"/>
      <c r="KDW59" s="308"/>
      <c r="KDX59" s="308"/>
      <c r="KDY59" s="308"/>
      <c r="KDZ59" s="308"/>
      <c r="KEA59" s="308"/>
      <c r="KEB59" s="308"/>
      <c r="KEC59" s="308"/>
      <c r="KED59" s="308"/>
      <c r="KEE59" s="308"/>
      <c r="KEF59" s="308"/>
      <c r="KEG59" s="308"/>
      <c r="KEH59" s="308"/>
      <c r="KEI59" s="308"/>
      <c r="KEJ59" s="308"/>
      <c r="KEK59" s="308"/>
      <c r="KEL59" s="308"/>
      <c r="KEM59" s="308"/>
      <c r="KEN59" s="308"/>
      <c r="KEO59" s="308"/>
      <c r="KEP59" s="308"/>
      <c r="KEQ59" s="308"/>
      <c r="KER59" s="308"/>
      <c r="KES59" s="308"/>
      <c r="KET59" s="308"/>
      <c r="KEU59" s="308"/>
      <c r="KEV59" s="308"/>
      <c r="KEW59" s="308"/>
      <c r="KEX59" s="308"/>
      <c r="KEY59" s="308"/>
      <c r="KEZ59" s="308"/>
      <c r="KFA59" s="308"/>
      <c r="KFB59" s="308"/>
      <c r="KFC59" s="308"/>
      <c r="KFD59" s="308"/>
      <c r="KFE59" s="308"/>
      <c r="KFF59" s="308"/>
      <c r="KFG59" s="308"/>
      <c r="KFH59" s="308"/>
      <c r="KFI59" s="308"/>
      <c r="KFJ59" s="308"/>
      <c r="KFK59" s="308"/>
      <c r="KFL59" s="308"/>
      <c r="KFM59" s="308"/>
      <c r="KFN59" s="308"/>
      <c r="KFO59" s="308"/>
      <c r="KFP59" s="308"/>
      <c r="KFQ59" s="308"/>
      <c r="KFR59" s="308"/>
      <c r="KFS59" s="308"/>
      <c r="KFT59" s="308"/>
      <c r="KFU59" s="308"/>
      <c r="KFV59" s="308"/>
      <c r="KFW59" s="308"/>
      <c r="KFX59" s="308"/>
      <c r="KFY59" s="308"/>
      <c r="KFZ59" s="308"/>
      <c r="KGA59" s="308"/>
      <c r="KGB59" s="308"/>
      <c r="KGC59" s="308"/>
      <c r="KGD59" s="308"/>
      <c r="KGE59" s="308"/>
      <c r="KGF59" s="308"/>
      <c r="KGG59" s="308"/>
      <c r="KGH59" s="308"/>
      <c r="KGI59" s="308"/>
      <c r="KGJ59" s="308"/>
      <c r="KGK59" s="308"/>
      <c r="KGL59" s="308"/>
      <c r="KGM59" s="308"/>
      <c r="KGN59" s="308"/>
      <c r="KGO59" s="308"/>
      <c r="KGP59" s="308"/>
      <c r="KGQ59" s="308"/>
      <c r="KGR59" s="308"/>
      <c r="KGS59" s="308"/>
      <c r="KGT59" s="308"/>
      <c r="KGU59" s="308"/>
      <c r="KGV59" s="308"/>
      <c r="KGW59" s="308"/>
      <c r="KGX59" s="308"/>
      <c r="KGY59" s="308"/>
      <c r="KGZ59" s="308"/>
      <c r="KHA59" s="308"/>
      <c r="KHB59" s="308"/>
      <c r="KHC59" s="308"/>
      <c r="KHD59" s="308"/>
      <c r="KHE59" s="308"/>
      <c r="KHF59" s="308"/>
      <c r="KHG59" s="308"/>
      <c r="KHH59" s="308"/>
      <c r="KHI59" s="308"/>
      <c r="KHJ59" s="308"/>
      <c r="KHK59" s="308"/>
      <c r="KHL59" s="308"/>
      <c r="KHM59" s="308"/>
      <c r="KHN59" s="308"/>
      <c r="KHO59" s="308"/>
      <c r="KHP59" s="308"/>
      <c r="KHQ59" s="308"/>
      <c r="KHR59" s="308"/>
      <c r="KHS59" s="308"/>
      <c r="KHT59" s="308"/>
      <c r="KHU59" s="308"/>
      <c r="KHV59" s="308"/>
      <c r="KHW59" s="308"/>
      <c r="KHX59" s="308"/>
      <c r="KHY59" s="308"/>
      <c r="KHZ59" s="308"/>
      <c r="KIA59" s="308"/>
      <c r="KIB59" s="308"/>
      <c r="KIC59" s="308"/>
      <c r="KID59" s="308"/>
      <c r="KIE59" s="308"/>
      <c r="KIF59" s="308"/>
      <c r="KIG59" s="308"/>
      <c r="KIH59" s="308"/>
      <c r="KII59" s="308"/>
      <c r="KIJ59" s="308"/>
      <c r="KIK59" s="308"/>
      <c r="KIL59" s="308"/>
      <c r="KIM59" s="308"/>
      <c r="KIN59" s="308"/>
      <c r="KIO59" s="308"/>
      <c r="KIP59" s="308"/>
      <c r="KIQ59" s="308"/>
      <c r="KIR59" s="308"/>
      <c r="KIS59" s="308"/>
      <c r="KIT59" s="308"/>
      <c r="KIU59" s="308"/>
      <c r="KIV59" s="308"/>
      <c r="KIW59" s="308"/>
      <c r="KIX59" s="308"/>
      <c r="KIY59" s="308"/>
      <c r="KIZ59" s="308"/>
      <c r="KJA59" s="308"/>
      <c r="KJB59" s="308"/>
      <c r="KJC59" s="308"/>
      <c r="KJD59" s="308"/>
      <c r="KJE59" s="308"/>
      <c r="KJF59" s="308"/>
      <c r="KJG59" s="308"/>
      <c r="KJH59" s="308"/>
      <c r="KJI59" s="308"/>
      <c r="KJJ59" s="308"/>
      <c r="KJK59" s="308"/>
      <c r="KJL59" s="308"/>
      <c r="KJM59" s="308"/>
      <c r="KJN59" s="308"/>
      <c r="KJO59" s="308"/>
      <c r="KJP59" s="308"/>
      <c r="KJQ59" s="308"/>
      <c r="KJR59" s="308"/>
      <c r="KJS59" s="308"/>
      <c r="KJT59" s="308"/>
      <c r="KJU59" s="308"/>
      <c r="KJV59" s="308"/>
      <c r="KJW59" s="308"/>
      <c r="KJX59" s="308"/>
      <c r="KJY59" s="308"/>
      <c r="KJZ59" s="308"/>
      <c r="KKA59" s="308"/>
      <c r="KKB59" s="308"/>
      <c r="KKC59" s="308"/>
      <c r="KKD59" s="308"/>
      <c r="KKE59" s="308"/>
      <c r="KKF59" s="308"/>
      <c r="KKG59" s="308"/>
      <c r="KKH59" s="308"/>
      <c r="KKI59" s="308"/>
      <c r="KKJ59" s="308"/>
      <c r="KKK59" s="308"/>
      <c r="KKL59" s="308"/>
      <c r="KKM59" s="308"/>
      <c r="KKN59" s="308"/>
      <c r="KKO59" s="308"/>
      <c r="KKP59" s="308"/>
      <c r="KKQ59" s="308"/>
      <c r="KKR59" s="308"/>
      <c r="KKS59" s="308"/>
      <c r="KKT59" s="308"/>
      <c r="KKU59" s="308"/>
      <c r="KKV59" s="308"/>
      <c r="KKW59" s="308"/>
      <c r="KKX59" s="308"/>
      <c r="KKY59" s="308"/>
      <c r="KKZ59" s="308"/>
      <c r="KLA59" s="308"/>
      <c r="KLB59" s="308"/>
      <c r="KLC59" s="308"/>
      <c r="KLD59" s="308"/>
      <c r="KLE59" s="308"/>
      <c r="KLF59" s="308"/>
      <c r="KLG59" s="308"/>
      <c r="KLH59" s="308"/>
      <c r="KLI59" s="308"/>
      <c r="KLJ59" s="308"/>
      <c r="KLK59" s="308"/>
      <c r="KLL59" s="308"/>
      <c r="KLM59" s="308"/>
      <c r="KLN59" s="308"/>
      <c r="KLO59" s="308"/>
      <c r="KLP59" s="308"/>
      <c r="KLQ59" s="308"/>
      <c r="KLR59" s="308"/>
      <c r="KLS59" s="308"/>
      <c r="KLT59" s="308"/>
      <c r="KLU59" s="308"/>
      <c r="KLV59" s="308"/>
      <c r="KLW59" s="308"/>
      <c r="KLX59" s="308"/>
      <c r="KLY59" s="308"/>
      <c r="KLZ59" s="308"/>
      <c r="KMA59" s="308"/>
      <c r="KMB59" s="308"/>
      <c r="KMC59" s="308"/>
      <c r="KMD59" s="308"/>
      <c r="KME59" s="308"/>
      <c r="KMF59" s="308"/>
      <c r="KMG59" s="308"/>
      <c r="KMH59" s="308"/>
      <c r="KMI59" s="308"/>
      <c r="KMJ59" s="308"/>
      <c r="KMK59" s="308"/>
      <c r="KML59" s="308"/>
      <c r="KMM59" s="308"/>
      <c r="KMN59" s="308"/>
      <c r="KMO59" s="308"/>
      <c r="KMP59" s="308"/>
      <c r="KMQ59" s="308"/>
      <c r="KMR59" s="308"/>
      <c r="KMS59" s="308"/>
      <c r="KMT59" s="308"/>
      <c r="KMU59" s="308"/>
      <c r="KMV59" s="308"/>
      <c r="KMW59" s="308"/>
      <c r="KMX59" s="308"/>
      <c r="KMY59" s="308"/>
      <c r="KMZ59" s="308"/>
      <c r="KNA59" s="308"/>
      <c r="KNB59" s="308"/>
      <c r="KNC59" s="308"/>
      <c r="KND59" s="308"/>
      <c r="KNE59" s="308"/>
      <c r="KNF59" s="308"/>
      <c r="KNG59" s="308"/>
      <c r="KNH59" s="308"/>
      <c r="KNI59" s="308"/>
      <c r="KNJ59" s="308"/>
      <c r="KNK59" s="308"/>
      <c r="KNL59" s="308"/>
      <c r="KNM59" s="308"/>
      <c r="KNN59" s="308"/>
      <c r="KNO59" s="308"/>
      <c r="KNP59" s="308"/>
      <c r="KNQ59" s="308"/>
      <c r="KNR59" s="308"/>
      <c r="KNS59" s="308"/>
      <c r="KNT59" s="308"/>
      <c r="KNU59" s="308"/>
      <c r="KNV59" s="308"/>
      <c r="KNW59" s="308"/>
      <c r="KNX59" s="308"/>
      <c r="KNY59" s="308"/>
      <c r="KNZ59" s="308"/>
      <c r="KOA59" s="308"/>
      <c r="KOB59" s="308"/>
      <c r="KOC59" s="308"/>
      <c r="KOD59" s="308"/>
      <c r="KOE59" s="308"/>
      <c r="KOF59" s="308"/>
      <c r="KOG59" s="308"/>
      <c r="KOH59" s="308"/>
      <c r="KOI59" s="308"/>
      <c r="KOJ59" s="308"/>
      <c r="KOK59" s="308"/>
      <c r="KOL59" s="308"/>
      <c r="KOM59" s="308"/>
      <c r="KON59" s="308"/>
      <c r="KOO59" s="308"/>
      <c r="KOP59" s="308"/>
      <c r="KOQ59" s="308"/>
      <c r="KOR59" s="308"/>
      <c r="KOS59" s="308"/>
      <c r="KOT59" s="308"/>
      <c r="KOU59" s="308"/>
      <c r="KOV59" s="308"/>
      <c r="KOW59" s="308"/>
      <c r="KOX59" s="308"/>
      <c r="KOY59" s="308"/>
      <c r="KOZ59" s="308"/>
      <c r="KPA59" s="308"/>
      <c r="KPB59" s="308"/>
      <c r="KPC59" s="308"/>
      <c r="KPD59" s="308"/>
      <c r="KPE59" s="308"/>
      <c r="KPF59" s="308"/>
      <c r="KPG59" s="308"/>
      <c r="KPH59" s="308"/>
      <c r="KPI59" s="308"/>
      <c r="KPJ59" s="308"/>
      <c r="KPK59" s="308"/>
      <c r="KPL59" s="308"/>
      <c r="KPM59" s="308"/>
      <c r="KPN59" s="308"/>
      <c r="KPO59" s="308"/>
      <c r="KPP59" s="308"/>
      <c r="KPQ59" s="308"/>
      <c r="KPR59" s="308"/>
      <c r="KPS59" s="308"/>
      <c r="KPT59" s="308"/>
      <c r="KPU59" s="308"/>
      <c r="KPV59" s="308"/>
      <c r="KPW59" s="308"/>
      <c r="KPX59" s="308"/>
      <c r="KPY59" s="308"/>
      <c r="KPZ59" s="308"/>
      <c r="KQA59" s="308"/>
      <c r="KQB59" s="308"/>
      <c r="KQC59" s="308"/>
      <c r="KQD59" s="308"/>
      <c r="KQE59" s="308"/>
      <c r="KQF59" s="308"/>
      <c r="KQG59" s="308"/>
      <c r="KQH59" s="308"/>
      <c r="KQI59" s="308"/>
      <c r="KQJ59" s="308"/>
      <c r="KQK59" s="308"/>
      <c r="KQL59" s="308"/>
      <c r="KQM59" s="308"/>
      <c r="KQN59" s="308"/>
      <c r="KQO59" s="308"/>
      <c r="KQP59" s="308"/>
      <c r="KQQ59" s="308"/>
      <c r="KQR59" s="308"/>
      <c r="KQS59" s="308"/>
      <c r="KQT59" s="308"/>
      <c r="KQU59" s="308"/>
      <c r="KQV59" s="308"/>
      <c r="KQW59" s="308"/>
      <c r="KQX59" s="308"/>
      <c r="KQY59" s="308"/>
      <c r="KQZ59" s="308"/>
      <c r="KRA59" s="308"/>
      <c r="KRB59" s="308"/>
      <c r="KRC59" s="308"/>
      <c r="KRD59" s="308"/>
      <c r="KRE59" s="308"/>
      <c r="KRF59" s="308"/>
      <c r="KRG59" s="308"/>
      <c r="KRH59" s="308"/>
      <c r="KRI59" s="308"/>
      <c r="KRJ59" s="308"/>
      <c r="KRK59" s="308"/>
      <c r="KRL59" s="308"/>
      <c r="KRM59" s="308"/>
      <c r="KRN59" s="308"/>
      <c r="KRO59" s="308"/>
      <c r="KRP59" s="308"/>
      <c r="KRQ59" s="308"/>
      <c r="KRR59" s="308"/>
      <c r="KRS59" s="308"/>
      <c r="KRT59" s="308"/>
      <c r="KRU59" s="308"/>
      <c r="KRV59" s="308"/>
      <c r="KRW59" s="308"/>
      <c r="KRX59" s="308"/>
      <c r="KRY59" s="308"/>
      <c r="KRZ59" s="308"/>
      <c r="KSA59" s="308"/>
      <c r="KSB59" s="308"/>
      <c r="KSC59" s="308"/>
      <c r="KSD59" s="308"/>
      <c r="KSE59" s="308"/>
      <c r="KSF59" s="308"/>
      <c r="KSG59" s="308"/>
      <c r="KSH59" s="308"/>
      <c r="KSI59" s="308"/>
      <c r="KSJ59" s="308"/>
      <c r="KSK59" s="308"/>
      <c r="KSL59" s="308"/>
      <c r="KSM59" s="308"/>
      <c r="KSN59" s="308"/>
      <c r="KSO59" s="308"/>
      <c r="KSP59" s="308"/>
      <c r="KSQ59" s="308"/>
      <c r="KSR59" s="308"/>
      <c r="KSS59" s="308"/>
      <c r="KST59" s="308"/>
      <c r="KSU59" s="308"/>
      <c r="KSV59" s="308"/>
      <c r="KSW59" s="308"/>
      <c r="KSX59" s="308"/>
      <c r="KSY59" s="308"/>
      <c r="KSZ59" s="308"/>
      <c r="KTA59" s="308"/>
      <c r="KTB59" s="308"/>
      <c r="KTC59" s="308"/>
      <c r="KTD59" s="308"/>
      <c r="KTE59" s="308"/>
      <c r="KTF59" s="308"/>
      <c r="KTG59" s="308"/>
      <c r="KTH59" s="308"/>
      <c r="KTI59" s="308"/>
      <c r="KTJ59" s="308"/>
      <c r="KTK59" s="308"/>
      <c r="KTL59" s="308"/>
      <c r="KTM59" s="308"/>
      <c r="KTN59" s="308"/>
      <c r="KTO59" s="308"/>
      <c r="KTP59" s="308"/>
      <c r="KTQ59" s="308"/>
      <c r="KTR59" s="308"/>
      <c r="KTS59" s="308"/>
      <c r="KTT59" s="308"/>
      <c r="KTU59" s="308"/>
      <c r="KTV59" s="308"/>
      <c r="KTW59" s="308"/>
      <c r="KTX59" s="308"/>
      <c r="KTY59" s="308"/>
      <c r="KTZ59" s="308"/>
      <c r="KUA59" s="308"/>
      <c r="KUB59" s="308"/>
      <c r="KUC59" s="308"/>
      <c r="KUD59" s="308"/>
      <c r="KUE59" s="308"/>
      <c r="KUF59" s="308"/>
      <c r="KUG59" s="308"/>
      <c r="KUH59" s="308"/>
      <c r="KUI59" s="308"/>
      <c r="KUJ59" s="308"/>
      <c r="KUK59" s="308"/>
      <c r="KUL59" s="308"/>
      <c r="KUM59" s="308"/>
      <c r="KUN59" s="308"/>
      <c r="KUO59" s="308"/>
      <c r="KUP59" s="308"/>
      <c r="KUQ59" s="308"/>
      <c r="KUR59" s="308"/>
      <c r="KUS59" s="308"/>
      <c r="KUT59" s="308"/>
      <c r="KUU59" s="308"/>
      <c r="KUV59" s="308"/>
      <c r="KUW59" s="308"/>
      <c r="KUX59" s="308"/>
      <c r="KUY59" s="308"/>
      <c r="KUZ59" s="308"/>
      <c r="KVA59" s="308"/>
      <c r="KVB59" s="308"/>
      <c r="KVC59" s="308"/>
      <c r="KVD59" s="308"/>
      <c r="KVE59" s="308"/>
      <c r="KVF59" s="308"/>
      <c r="KVG59" s="308"/>
      <c r="KVH59" s="308"/>
      <c r="KVI59" s="308"/>
      <c r="KVJ59" s="308"/>
      <c r="KVK59" s="308"/>
      <c r="KVL59" s="308"/>
      <c r="KVM59" s="308"/>
      <c r="KVN59" s="308"/>
      <c r="KVO59" s="308"/>
      <c r="KVP59" s="308"/>
      <c r="KVQ59" s="308"/>
      <c r="KVR59" s="308"/>
      <c r="KVS59" s="308"/>
      <c r="KVT59" s="308"/>
      <c r="KVU59" s="308"/>
      <c r="KVV59" s="308"/>
      <c r="KVW59" s="308"/>
      <c r="KVX59" s="308"/>
      <c r="KVY59" s="308"/>
      <c r="KVZ59" s="308"/>
      <c r="KWA59" s="308"/>
      <c r="KWB59" s="308"/>
      <c r="KWC59" s="308"/>
      <c r="KWD59" s="308"/>
      <c r="KWE59" s="308"/>
      <c r="KWF59" s="308"/>
      <c r="KWG59" s="308"/>
      <c r="KWH59" s="308"/>
      <c r="KWI59" s="308"/>
      <c r="KWJ59" s="308"/>
      <c r="KWK59" s="308"/>
      <c r="KWL59" s="308"/>
      <c r="KWM59" s="308"/>
      <c r="KWN59" s="308"/>
      <c r="KWO59" s="308"/>
      <c r="KWP59" s="308"/>
      <c r="KWQ59" s="308"/>
      <c r="KWR59" s="308"/>
      <c r="KWS59" s="308"/>
      <c r="KWT59" s="308"/>
      <c r="KWU59" s="308"/>
      <c r="KWV59" s="308"/>
      <c r="KWW59" s="308"/>
      <c r="KWX59" s="308"/>
      <c r="KWY59" s="308"/>
      <c r="KWZ59" s="308"/>
      <c r="KXA59" s="308"/>
      <c r="KXB59" s="308"/>
      <c r="KXC59" s="308"/>
      <c r="KXD59" s="308"/>
      <c r="KXE59" s="308"/>
      <c r="KXF59" s="308"/>
      <c r="KXG59" s="308"/>
      <c r="KXH59" s="308"/>
      <c r="KXI59" s="308"/>
      <c r="KXJ59" s="308"/>
      <c r="KXK59" s="308"/>
      <c r="KXL59" s="308"/>
      <c r="KXM59" s="308"/>
      <c r="KXN59" s="308"/>
      <c r="KXO59" s="308"/>
      <c r="KXP59" s="308"/>
      <c r="KXQ59" s="308"/>
      <c r="KXR59" s="308"/>
      <c r="KXS59" s="308"/>
      <c r="KXT59" s="308"/>
      <c r="KXU59" s="308"/>
      <c r="KXV59" s="308"/>
      <c r="KXW59" s="308"/>
      <c r="KXX59" s="308"/>
      <c r="KXY59" s="308"/>
      <c r="KXZ59" s="308"/>
      <c r="KYA59" s="308"/>
      <c r="KYB59" s="308"/>
      <c r="KYC59" s="308"/>
      <c r="KYD59" s="308"/>
      <c r="KYE59" s="308"/>
      <c r="KYF59" s="308"/>
      <c r="KYG59" s="308"/>
      <c r="KYH59" s="308"/>
      <c r="KYI59" s="308"/>
      <c r="KYJ59" s="308"/>
      <c r="KYK59" s="308"/>
      <c r="KYL59" s="308"/>
      <c r="KYM59" s="308"/>
      <c r="KYN59" s="308"/>
      <c r="KYO59" s="308"/>
      <c r="KYP59" s="308"/>
      <c r="KYQ59" s="308"/>
      <c r="KYR59" s="308"/>
      <c r="KYS59" s="308"/>
      <c r="KYT59" s="308"/>
      <c r="KYU59" s="308"/>
      <c r="KYV59" s="308"/>
      <c r="KYW59" s="308"/>
      <c r="KYX59" s="308"/>
      <c r="KYY59" s="308"/>
      <c r="KYZ59" s="308"/>
      <c r="KZA59" s="308"/>
      <c r="KZB59" s="308"/>
      <c r="KZC59" s="308"/>
      <c r="KZD59" s="308"/>
      <c r="KZE59" s="308"/>
      <c r="KZF59" s="308"/>
      <c r="KZG59" s="308"/>
      <c r="KZH59" s="308"/>
      <c r="KZI59" s="308"/>
      <c r="KZJ59" s="308"/>
      <c r="KZK59" s="308"/>
      <c r="KZL59" s="308"/>
      <c r="KZM59" s="308"/>
      <c r="KZN59" s="308"/>
      <c r="KZO59" s="308"/>
      <c r="KZP59" s="308"/>
      <c r="KZQ59" s="308"/>
      <c r="KZR59" s="308"/>
      <c r="KZS59" s="308"/>
      <c r="KZT59" s="308"/>
      <c r="KZU59" s="308"/>
      <c r="KZV59" s="308"/>
      <c r="KZW59" s="308"/>
      <c r="KZX59" s="308"/>
      <c r="KZY59" s="308"/>
      <c r="KZZ59" s="308"/>
      <c r="LAA59" s="308"/>
      <c r="LAB59" s="308"/>
      <c r="LAC59" s="308"/>
      <c r="LAD59" s="308"/>
      <c r="LAE59" s="308"/>
      <c r="LAF59" s="308"/>
      <c r="LAG59" s="308"/>
      <c r="LAH59" s="308"/>
      <c r="LAI59" s="308"/>
      <c r="LAJ59" s="308"/>
      <c r="LAK59" s="308"/>
      <c r="LAL59" s="308"/>
      <c r="LAM59" s="308"/>
      <c r="LAN59" s="308"/>
      <c r="LAO59" s="308"/>
      <c r="LAP59" s="308"/>
      <c r="LAQ59" s="308"/>
      <c r="LAR59" s="308"/>
      <c r="LAS59" s="308"/>
      <c r="LAT59" s="308"/>
      <c r="LAU59" s="308"/>
      <c r="LAV59" s="308"/>
      <c r="LAW59" s="308"/>
      <c r="LAX59" s="308"/>
      <c r="LAY59" s="308"/>
      <c r="LAZ59" s="308"/>
      <c r="LBA59" s="308"/>
      <c r="LBB59" s="308"/>
      <c r="LBC59" s="308"/>
      <c r="LBD59" s="308"/>
      <c r="LBE59" s="308"/>
      <c r="LBF59" s="308"/>
      <c r="LBG59" s="308"/>
      <c r="LBH59" s="308"/>
      <c r="LBI59" s="308"/>
      <c r="LBJ59" s="308"/>
      <c r="LBK59" s="308"/>
      <c r="LBL59" s="308"/>
      <c r="LBM59" s="308"/>
      <c r="LBN59" s="308"/>
      <c r="LBO59" s="308"/>
      <c r="LBP59" s="308"/>
      <c r="LBQ59" s="308"/>
      <c r="LBR59" s="308"/>
      <c r="LBS59" s="308"/>
      <c r="LBT59" s="308"/>
      <c r="LBU59" s="308"/>
      <c r="LBV59" s="308"/>
      <c r="LBW59" s="308"/>
      <c r="LBX59" s="308"/>
      <c r="LBY59" s="308"/>
      <c r="LBZ59" s="308"/>
      <c r="LCA59" s="308"/>
      <c r="LCB59" s="308"/>
      <c r="LCC59" s="308"/>
      <c r="LCD59" s="308"/>
      <c r="LCE59" s="308"/>
      <c r="LCF59" s="308"/>
      <c r="LCG59" s="308"/>
      <c r="LCH59" s="308"/>
      <c r="LCI59" s="308"/>
      <c r="LCJ59" s="308"/>
      <c r="LCK59" s="308"/>
      <c r="LCL59" s="308"/>
      <c r="LCM59" s="308"/>
      <c r="LCN59" s="308"/>
      <c r="LCO59" s="308"/>
      <c r="LCP59" s="308"/>
      <c r="LCQ59" s="308"/>
      <c r="LCR59" s="308"/>
      <c r="LCS59" s="308"/>
      <c r="LCT59" s="308"/>
      <c r="LCU59" s="308"/>
      <c r="LCV59" s="308"/>
      <c r="LCW59" s="308"/>
      <c r="LCX59" s="308"/>
      <c r="LCY59" s="308"/>
      <c r="LCZ59" s="308"/>
      <c r="LDA59" s="308"/>
      <c r="LDB59" s="308"/>
      <c r="LDC59" s="308"/>
      <c r="LDD59" s="308"/>
      <c r="LDE59" s="308"/>
      <c r="LDF59" s="308"/>
      <c r="LDG59" s="308"/>
      <c r="LDH59" s="308"/>
      <c r="LDI59" s="308"/>
      <c r="LDJ59" s="308"/>
      <c r="LDK59" s="308"/>
      <c r="LDL59" s="308"/>
      <c r="LDM59" s="308"/>
      <c r="LDN59" s="308"/>
      <c r="LDO59" s="308"/>
      <c r="LDP59" s="308"/>
      <c r="LDQ59" s="308"/>
      <c r="LDR59" s="308"/>
      <c r="LDS59" s="308"/>
      <c r="LDT59" s="308"/>
      <c r="LDU59" s="308"/>
      <c r="LDV59" s="308"/>
      <c r="LDW59" s="308"/>
      <c r="LDX59" s="308"/>
      <c r="LDY59" s="308"/>
      <c r="LDZ59" s="308"/>
      <c r="LEA59" s="308"/>
      <c r="LEB59" s="308"/>
      <c r="LEC59" s="308"/>
      <c r="LED59" s="308"/>
      <c r="LEE59" s="308"/>
      <c r="LEF59" s="308"/>
      <c r="LEG59" s="308"/>
      <c r="LEH59" s="308"/>
      <c r="LEI59" s="308"/>
      <c r="LEJ59" s="308"/>
      <c r="LEK59" s="308"/>
      <c r="LEL59" s="308"/>
      <c r="LEM59" s="308"/>
      <c r="LEN59" s="308"/>
      <c r="LEO59" s="308"/>
      <c r="LEP59" s="308"/>
      <c r="LEQ59" s="308"/>
      <c r="LER59" s="308"/>
      <c r="LES59" s="308"/>
      <c r="LET59" s="308"/>
      <c r="LEU59" s="308"/>
      <c r="LEV59" s="308"/>
      <c r="LEW59" s="308"/>
      <c r="LEX59" s="308"/>
      <c r="LEY59" s="308"/>
      <c r="LEZ59" s="308"/>
      <c r="LFA59" s="308"/>
      <c r="LFB59" s="308"/>
      <c r="LFC59" s="308"/>
      <c r="LFD59" s="308"/>
      <c r="LFE59" s="308"/>
      <c r="LFF59" s="308"/>
      <c r="LFG59" s="308"/>
      <c r="LFH59" s="308"/>
      <c r="LFI59" s="308"/>
      <c r="LFJ59" s="308"/>
      <c r="LFK59" s="308"/>
      <c r="LFL59" s="308"/>
      <c r="LFM59" s="308"/>
      <c r="LFN59" s="308"/>
      <c r="LFO59" s="308"/>
      <c r="LFP59" s="308"/>
      <c r="LFQ59" s="308"/>
      <c r="LFR59" s="308"/>
      <c r="LFS59" s="308"/>
      <c r="LFT59" s="308"/>
      <c r="LFU59" s="308"/>
      <c r="LFV59" s="308"/>
      <c r="LFW59" s="308"/>
      <c r="LFX59" s="308"/>
      <c r="LFY59" s="308"/>
      <c r="LFZ59" s="308"/>
      <c r="LGA59" s="308"/>
      <c r="LGB59" s="308"/>
      <c r="LGC59" s="308"/>
      <c r="LGD59" s="308"/>
      <c r="LGE59" s="308"/>
      <c r="LGF59" s="308"/>
      <c r="LGG59" s="308"/>
      <c r="LGH59" s="308"/>
      <c r="LGI59" s="308"/>
      <c r="LGJ59" s="308"/>
      <c r="LGK59" s="308"/>
      <c r="LGL59" s="308"/>
      <c r="LGM59" s="308"/>
      <c r="LGN59" s="308"/>
      <c r="LGO59" s="308"/>
      <c r="LGP59" s="308"/>
      <c r="LGQ59" s="308"/>
      <c r="LGR59" s="308"/>
      <c r="LGS59" s="308"/>
      <c r="LGT59" s="308"/>
      <c r="LGU59" s="308"/>
      <c r="LGV59" s="308"/>
      <c r="LGW59" s="308"/>
      <c r="LGX59" s="308"/>
      <c r="LGY59" s="308"/>
      <c r="LGZ59" s="308"/>
      <c r="LHA59" s="308"/>
      <c r="LHB59" s="308"/>
      <c r="LHC59" s="308"/>
      <c r="LHD59" s="308"/>
      <c r="LHE59" s="308"/>
      <c r="LHF59" s="308"/>
      <c r="LHG59" s="308"/>
      <c r="LHH59" s="308"/>
      <c r="LHI59" s="308"/>
      <c r="LHJ59" s="308"/>
      <c r="LHK59" s="308"/>
      <c r="LHL59" s="308"/>
      <c r="LHM59" s="308"/>
      <c r="LHN59" s="308"/>
      <c r="LHO59" s="308"/>
      <c r="LHP59" s="308"/>
      <c r="LHQ59" s="308"/>
      <c r="LHR59" s="308"/>
      <c r="LHS59" s="308"/>
      <c r="LHT59" s="308"/>
      <c r="LHU59" s="308"/>
      <c r="LHV59" s="308"/>
      <c r="LHW59" s="308"/>
      <c r="LHX59" s="308"/>
      <c r="LHY59" s="308"/>
      <c r="LHZ59" s="308"/>
      <c r="LIA59" s="308"/>
      <c r="LIB59" s="308"/>
      <c r="LIC59" s="308"/>
      <c r="LID59" s="308"/>
      <c r="LIE59" s="308"/>
      <c r="LIF59" s="308"/>
      <c r="LIG59" s="308"/>
      <c r="LIH59" s="308"/>
      <c r="LII59" s="308"/>
      <c r="LIJ59" s="308"/>
      <c r="LIK59" s="308"/>
      <c r="LIL59" s="308"/>
      <c r="LIM59" s="308"/>
      <c r="LIN59" s="308"/>
      <c r="LIO59" s="308"/>
      <c r="LIP59" s="308"/>
      <c r="LIQ59" s="308"/>
      <c r="LIR59" s="308"/>
      <c r="LIS59" s="308"/>
      <c r="LIT59" s="308"/>
      <c r="LIU59" s="308"/>
      <c r="LIV59" s="308"/>
      <c r="LIW59" s="308"/>
      <c r="LIX59" s="308"/>
      <c r="LIY59" s="308"/>
      <c r="LIZ59" s="308"/>
      <c r="LJA59" s="308"/>
      <c r="LJB59" s="308"/>
      <c r="LJC59" s="308"/>
      <c r="LJD59" s="308"/>
      <c r="LJE59" s="308"/>
      <c r="LJF59" s="308"/>
      <c r="LJG59" s="308"/>
      <c r="LJH59" s="308"/>
      <c r="LJI59" s="308"/>
      <c r="LJJ59" s="308"/>
      <c r="LJK59" s="308"/>
      <c r="LJL59" s="308"/>
      <c r="LJM59" s="308"/>
      <c r="LJN59" s="308"/>
      <c r="LJO59" s="308"/>
      <c r="LJP59" s="308"/>
      <c r="LJQ59" s="308"/>
      <c r="LJR59" s="308"/>
      <c r="LJS59" s="308"/>
      <c r="LJT59" s="308"/>
      <c r="LJU59" s="308"/>
      <c r="LJV59" s="308"/>
      <c r="LJW59" s="308"/>
      <c r="LJX59" s="308"/>
      <c r="LJY59" s="308"/>
      <c r="LJZ59" s="308"/>
      <c r="LKA59" s="308"/>
      <c r="LKB59" s="308"/>
      <c r="LKC59" s="308"/>
      <c r="LKD59" s="308"/>
      <c r="LKE59" s="308"/>
      <c r="LKF59" s="308"/>
      <c r="LKG59" s="308"/>
      <c r="LKH59" s="308"/>
      <c r="LKI59" s="308"/>
      <c r="LKJ59" s="308"/>
      <c r="LKK59" s="308"/>
      <c r="LKL59" s="308"/>
      <c r="LKM59" s="308"/>
      <c r="LKN59" s="308"/>
      <c r="LKO59" s="308"/>
      <c r="LKP59" s="308"/>
      <c r="LKQ59" s="308"/>
      <c r="LKR59" s="308"/>
      <c r="LKS59" s="308"/>
      <c r="LKT59" s="308"/>
      <c r="LKU59" s="308"/>
      <c r="LKV59" s="308"/>
      <c r="LKW59" s="308"/>
      <c r="LKX59" s="308"/>
      <c r="LKY59" s="308"/>
      <c r="LKZ59" s="308"/>
      <c r="LLA59" s="308"/>
      <c r="LLB59" s="308"/>
      <c r="LLC59" s="308"/>
      <c r="LLD59" s="308"/>
      <c r="LLE59" s="308"/>
      <c r="LLF59" s="308"/>
      <c r="LLG59" s="308"/>
      <c r="LLH59" s="308"/>
      <c r="LLI59" s="308"/>
      <c r="LLJ59" s="308"/>
      <c r="LLK59" s="308"/>
      <c r="LLL59" s="308"/>
      <c r="LLM59" s="308"/>
      <c r="LLN59" s="308"/>
      <c r="LLO59" s="308"/>
      <c r="LLP59" s="308"/>
      <c r="LLQ59" s="308"/>
      <c r="LLR59" s="308"/>
      <c r="LLS59" s="308"/>
      <c r="LLT59" s="308"/>
      <c r="LLU59" s="308"/>
      <c r="LLV59" s="308"/>
      <c r="LLW59" s="308"/>
      <c r="LLX59" s="308"/>
      <c r="LLY59" s="308"/>
      <c r="LLZ59" s="308"/>
      <c r="LMA59" s="308"/>
      <c r="LMB59" s="308"/>
      <c r="LMC59" s="308"/>
      <c r="LMD59" s="308"/>
      <c r="LME59" s="308"/>
      <c r="LMF59" s="308"/>
      <c r="LMG59" s="308"/>
      <c r="LMH59" s="308"/>
      <c r="LMI59" s="308"/>
      <c r="LMJ59" s="308"/>
      <c r="LMK59" s="308"/>
      <c r="LML59" s="308"/>
      <c r="LMM59" s="308"/>
      <c r="LMN59" s="308"/>
      <c r="LMO59" s="308"/>
      <c r="LMP59" s="308"/>
      <c r="LMQ59" s="308"/>
      <c r="LMR59" s="308"/>
      <c r="LMS59" s="308"/>
      <c r="LMT59" s="308"/>
      <c r="LMU59" s="308"/>
      <c r="LMV59" s="308"/>
      <c r="LMW59" s="308"/>
      <c r="LMX59" s="308"/>
      <c r="LMY59" s="308"/>
      <c r="LMZ59" s="308"/>
      <c r="LNA59" s="308"/>
      <c r="LNB59" s="308"/>
      <c r="LNC59" s="308"/>
      <c r="LND59" s="308"/>
      <c r="LNE59" s="308"/>
      <c r="LNF59" s="308"/>
      <c r="LNG59" s="308"/>
      <c r="LNH59" s="308"/>
      <c r="LNI59" s="308"/>
      <c r="LNJ59" s="308"/>
      <c r="LNK59" s="308"/>
      <c r="LNL59" s="308"/>
      <c r="LNM59" s="308"/>
      <c r="LNN59" s="308"/>
      <c r="LNO59" s="308"/>
      <c r="LNP59" s="308"/>
      <c r="LNQ59" s="308"/>
      <c r="LNR59" s="308"/>
      <c r="LNS59" s="308"/>
      <c r="LNT59" s="308"/>
      <c r="LNU59" s="308"/>
      <c r="LNV59" s="308"/>
      <c r="LNW59" s="308"/>
      <c r="LNX59" s="308"/>
      <c r="LNY59" s="308"/>
      <c r="LNZ59" s="308"/>
      <c r="LOA59" s="308"/>
      <c r="LOB59" s="308"/>
      <c r="LOC59" s="308"/>
      <c r="LOD59" s="308"/>
      <c r="LOE59" s="308"/>
      <c r="LOF59" s="308"/>
      <c r="LOG59" s="308"/>
      <c r="LOH59" s="308"/>
      <c r="LOI59" s="308"/>
      <c r="LOJ59" s="308"/>
      <c r="LOK59" s="308"/>
      <c r="LOL59" s="308"/>
      <c r="LOM59" s="308"/>
      <c r="LON59" s="308"/>
      <c r="LOO59" s="308"/>
      <c r="LOP59" s="308"/>
      <c r="LOQ59" s="308"/>
      <c r="LOR59" s="308"/>
      <c r="LOS59" s="308"/>
      <c r="LOT59" s="308"/>
      <c r="LOU59" s="308"/>
      <c r="LOV59" s="308"/>
      <c r="LOW59" s="308"/>
      <c r="LOX59" s="308"/>
      <c r="LOY59" s="308"/>
      <c r="LOZ59" s="308"/>
      <c r="LPA59" s="308"/>
      <c r="LPB59" s="308"/>
      <c r="LPC59" s="308"/>
      <c r="LPD59" s="308"/>
      <c r="LPE59" s="308"/>
      <c r="LPF59" s="308"/>
      <c r="LPG59" s="308"/>
      <c r="LPH59" s="308"/>
      <c r="LPI59" s="308"/>
      <c r="LPJ59" s="308"/>
      <c r="LPK59" s="308"/>
      <c r="LPL59" s="308"/>
      <c r="LPM59" s="308"/>
      <c r="LPN59" s="308"/>
      <c r="LPO59" s="308"/>
      <c r="LPP59" s="308"/>
      <c r="LPQ59" s="308"/>
      <c r="LPR59" s="308"/>
      <c r="LPS59" s="308"/>
      <c r="LPT59" s="308"/>
      <c r="LPU59" s="308"/>
      <c r="LPV59" s="308"/>
      <c r="LPW59" s="308"/>
      <c r="LPX59" s="308"/>
      <c r="LPY59" s="308"/>
      <c r="LPZ59" s="308"/>
      <c r="LQA59" s="308"/>
      <c r="LQB59" s="308"/>
      <c r="LQC59" s="308"/>
      <c r="LQD59" s="308"/>
      <c r="LQE59" s="308"/>
      <c r="LQF59" s="308"/>
      <c r="LQG59" s="308"/>
      <c r="LQH59" s="308"/>
      <c r="LQI59" s="308"/>
      <c r="LQJ59" s="308"/>
      <c r="LQK59" s="308"/>
      <c r="LQL59" s="308"/>
      <c r="LQM59" s="308"/>
      <c r="LQN59" s="308"/>
      <c r="LQO59" s="308"/>
      <c r="LQP59" s="308"/>
      <c r="LQQ59" s="308"/>
      <c r="LQR59" s="308"/>
      <c r="LQS59" s="308"/>
      <c r="LQT59" s="308"/>
      <c r="LQU59" s="308"/>
      <c r="LQV59" s="308"/>
      <c r="LQW59" s="308"/>
      <c r="LQX59" s="308"/>
      <c r="LQY59" s="308"/>
      <c r="LQZ59" s="308"/>
      <c r="LRA59" s="308"/>
      <c r="LRB59" s="308"/>
      <c r="LRC59" s="308"/>
      <c r="LRD59" s="308"/>
      <c r="LRE59" s="308"/>
      <c r="LRF59" s="308"/>
      <c r="LRG59" s="308"/>
      <c r="LRH59" s="308"/>
      <c r="LRI59" s="308"/>
      <c r="LRJ59" s="308"/>
      <c r="LRK59" s="308"/>
      <c r="LRL59" s="308"/>
      <c r="LRM59" s="308"/>
      <c r="LRN59" s="308"/>
      <c r="LRO59" s="308"/>
      <c r="LRP59" s="308"/>
      <c r="LRQ59" s="308"/>
      <c r="LRR59" s="308"/>
      <c r="LRS59" s="308"/>
      <c r="LRT59" s="308"/>
      <c r="LRU59" s="308"/>
      <c r="LRV59" s="308"/>
      <c r="LRW59" s="308"/>
      <c r="LRX59" s="308"/>
      <c r="LRY59" s="308"/>
      <c r="LRZ59" s="308"/>
      <c r="LSA59" s="308"/>
      <c r="LSB59" s="308"/>
      <c r="LSC59" s="308"/>
      <c r="LSD59" s="308"/>
      <c r="LSE59" s="308"/>
      <c r="LSF59" s="308"/>
      <c r="LSG59" s="308"/>
      <c r="LSH59" s="308"/>
      <c r="LSI59" s="308"/>
      <c r="LSJ59" s="308"/>
      <c r="LSK59" s="308"/>
      <c r="LSL59" s="308"/>
      <c r="LSM59" s="308"/>
      <c r="LSN59" s="308"/>
      <c r="LSO59" s="308"/>
      <c r="LSP59" s="308"/>
      <c r="LSQ59" s="308"/>
      <c r="LSR59" s="308"/>
      <c r="LSS59" s="308"/>
      <c r="LST59" s="308"/>
      <c r="LSU59" s="308"/>
      <c r="LSV59" s="308"/>
      <c r="LSW59" s="308"/>
      <c r="LSX59" s="308"/>
      <c r="LSY59" s="308"/>
      <c r="LSZ59" s="308"/>
      <c r="LTA59" s="308"/>
      <c r="LTB59" s="308"/>
      <c r="LTC59" s="308"/>
      <c r="LTD59" s="308"/>
      <c r="LTE59" s="308"/>
      <c r="LTF59" s="308"/>
      <c r="LTG59" s="308"/>
      <c r="LTH59" s="308"/>
      <c r="LTI59" s="308"/>
      <c r="LTJ59" s="308"/>
      <c r="LTK59" s="308"/>
      <c r="LTL59" s="308"/>
      <c r="LTM59" s="308"/>
      <c r="LTN59" s="308"/>
      <c r="LTO59" s="308"/>
      <c r="LTP59" s="308"/>
      <c r="LTQ59" s="308"/>
      <c r="LTR59" s="308"/>
      <c r="LTS59" s="308"/>
      <c r="LTT59" s="308"/>
      <c r="LTU59" s="308"/>
      <c r="LTV59" s="308"/>
      <c r="LTW59" s="308"/>
      <c r="LTX59" s="308"/>
      <c r="LTY59" s="308"/>
      <c r="LTZ59" s="308"/>
      <c r="LUA59" s="308"/>
      <c r="LUB59" s="308"/>
      <c r="LUC59" s="308"/>
      <c r="LUD59" s="308"/>
      <c r="LUE59" s="308"/>
      <c r="LUF59" s="308"/>
      <c r="LUG59" s="308"/>
      <c r="LUH59" s="308"/>
      <c r="LUI59" s="308"/>
      <c r="LUJ59" s="308"/>
      <c r="LUK59" s="308"/>
      <c r="LUL59" s="308"/>
      <c r="LUM59" s="308"/>
      <c r="LUN59" s="308"/>
      <c r="LUO59" s="308"/>
      <c r="LUP59" s="308"/>
      <c r="LUQ59" s="308"/>
      <c r="LUR59" s="308"/>
      <c r="LUS59" s="308"/>
      <c r="LUT59" s="308"/>
      <c r="LUU59" s="308"/>
      <c r="LUV59" s="308"/>
      <c r="LUW59" s="308"/>
      <c r="LUX59" s="308"/>
      <c r="LUY59" s="308"/>
      <c r="LUZ59" s="308"/>
      <c r="LVA59" s="308"/>
      <c r="LVB59" s="308"/>
      <c r="LVC59" s="308"/>
      <c r="LVD59" s="308"/>
      <c r="LVE59" s="308"/>
      <c r="LVF59" s="308"/>
      <c r="LVG59" s="308"/>
      <c r="LVH59" s="308"/>
      <c r="LVI59" s="308"/>
      <c r="LVJ59" s="308"/>
      <c r="LVK59" s="308"/>
      <c r="LVL59" s="308"/>
      <c r="LVM59" s="308"/>
      <c r="LVN59" s="308"/>
      <c r="LVO59" s="308"/>
      <c r="LVP59" s="308"/>
      <c r="LVQ59" s="308"/>
      <c r="LVR59" s="308"/>
      <c r="LVS59" s="308"/>
      <c r="LVT59" s="308"/>
      <c r="LVU59" s="308"/>
      <c r="LVV59" s="308"/>
      <c r="LVW59" s="308"/>
      <c r="LVX59" s="308"/>
      <c r="LVY59" s="308"/>
      <c r="LVZ59" s="308"/>
      <c r="LWA59" s="308"/>
      <c r="LWB59" s="308"/>
      <c r="LWC59" s="308"/>
      <c r="LWD59" s="308"/>
      <c r="LWE59" s="308"/>
      <c r="LWF59" s="308"/>
      <c r="LWG59" s="308"/>
      <c r="LWH59" s="308"/>
      <c r="LWI59" s="308"/>
      <c r="LWJ59" s="308"/>
      <c r="LWK59" s="308"/>
      <c r="LWL59" s="308"/>
      <c r="LWM59" s="308"/>
      <c r="LWN59" s="308"/>
      <c r="LWO59" s="308"/>
      <c r="LWP59" s="308"/>
      <c r="LWQ59" s="308"/>
      <c r="LWR59" s="308"/>
      <c r="LWS59" s="308"/>
      <c r="LWT59" s="308"/>
      <c r="LWU59" s="308"/>
      <c r="LWV59" s="308"/>
      <c r="LWW59" s="308"/>
      <c r="LWX59" s="308"/>
      <c r="LWY59" s="308"/>
      <c r="LWZ59" s="308"/>
      <c r="LXA59" s="308"/>
      <c r="LXB59" s="308"/>
      <c r="LXC59" s="308"/>
      <c r="LXD59" s="308"/>
      <c r="LXE59" s="308"/>
      <c r="LXF59" s="308"/>
      <c r="LXG59" s="308"/>
      <c r="LXH59" s="308"/>
      <c r="LXI59" s="308"/>
      <c r="LXJ59" s="308"/>
      <c r="LXK59" s="308"/>
      <c r="LXL59" s="308"/>
      <c r="LXM59" s="308"/>
      <c r="LXN59" s="308"/>
      <c r="LXO59" s="308"/>
      <c r="LXP59" s="308"/>
      <c r="LXQ59" s="308"/>
      <c r="LXR59" s="308"/>
      <c r="LXS59" s="308"/>
      <c r="LXT59" s="308"/>
      <c r="LXU59" s="308"/>
      <c r="LXV59" s="308"/>
      <c r="LXW59" s="308"/>
      <c r="LXX59" s="308"/>
      <c r="LXY59" s="308"/>
      <c r="LXZ59" s="308"/>
      <c r="LYA59" s="308"/>
      <c r="LYB59" s="308"/>
      <c r="LYC59" s="308"/>
      <c r="LYD59" s="308"/>
      <c r="LYE59" s="308"/>
      <c r="LYF59" s="308"/>
      <c r="LYG59" s="308"/>
      <c r="LYH59" s="308"/>
      <c r="LYI59" s="308"/>
      <c r="LYJ59" s="308"/>
      <c r="LYK59" s="308"/>
      <c r="LYL59" s="308"/>
      <c r="LYM59" s="308"/>
      <c r="LYN59" s="308"/>
      <c r="LYO59" s="308"/>
      <c r="LYP59" s="308"/>
      <c r="LYQ59" s="308"/>
      <c r="LYR59" s="308"/>
      <c r="LYS59" s="308"/>
      <c r="LYT59" s="308"/>
      <c r="LYU59" s="308"/>
      <c r="LYV59" s="308"/>
      <c r="LYW59" s="308"/>
      <c r="LYX59" s="308"/>
      <c r="LYY59" s="308"/>
      <c r="LYZ59" s="308"/>
      <c r="LZA59" s="308"/>
      <c r="LZB59" s="308"/>
      <c r="LZC59" s="308"/>
      <c r="LZD59" s="308"/>
      <c r="LZE59" s="308"/>
      <c r="LZF59" s="308"/>
      <c r="LZG59" s="308"/>
      <c r="LZH59" s="308"/>
      <c r="LZI59" s="308"/>
      <c r="LZJ59" s="308"/>
      <c r="LZK59" s="308"/>
      <c r="LZL59" s="308"/>
      <c r="LZM59" s="308"/>
      <c r="LZN59" s="308"/>
      <c r="LZO59" s="308"/>
      <c r="LZP59" s="308"/>
      <c r="LZQ59" s="308"/>
      <c r="LZR59" s="308"/>
      <c r="LZS59" s="308"/>
      <c r="LZT59" s="308"/>
      <c r="LZU59" s="308"/>
      <c r="LZV59" s="308"/>
      <c r="LZW59" s="308"/>
      <c r="LZX59" s="308"/>
      <c r="LZY59" s="308"/>
      <c r="LZZ59" s="308"/>
      <c r="MAA59" s="308"/>
      <c r="MAB59" s="308"/>
      <c r="MAC59" s="308"/>
      <c r="MAD59" s="308"/>
      <c r="MAE59" s="308"/>
      <c r="MAF59" s="308"/>
      <c r="MAG59" s="308"/>
      <c r="MAH59" s="308"/>
      <c r="MAI59" s="308"/>
      <c r="MAJ59" s="308"/>
      <c r="MAK59" s="308"/>
      <c r="MAL59" s="308"/>
      <c r="MAM59" s="308"/>
      <c r="MAN59" s="308"/>
      <c r="MAO59" s="308"/>
      <c r="MAP59" s="308"/>
      <c r="MAQ59" s="308"/>
      <c r="MAR59" s="308"/>
      <c r="MAS59" s="308"/>
      <c r="MAT59" s="308"/>
      <c r="MAU59" s="308"/>
      <c r="MAV59" s="308"/>
      <c r="MAW59" s="308"/>
      <c r="MAX59" s="308"/>
      <c r="MAY59" s="308"/>
      <c r="MAZ59" s="308"/>
      <c r="MBA59" s="308"/>
      <c r="MBB59" s="308"/>
      <c r="MBC59" s="308"/>
      <c r="MBD59" s="308"/>
      <c r="MBE59" s="308"/>
      <c r="MBF59" s="308"/>
      <c r="MBG59" s="308"/>
      <c r="MBH59" s="308"/>
      <c r="MBI59" s="308"/>
      <c r="MBJ59" s="308"/>
      <c r="MBK59" s="308"/>
      <c r="MBL59" s="308"/>
      <c r="MBM59" s="308"/>
      <c r="MBN59" s="308"/>
      <c r="MBO59" s="308"/>
      <c r="MBP59" s="308"/>
      <c r="MBQ59" s="308"/>
      <c r="MBR59" s="308"/>
      <c r="MBS59" s="308"/>
      <c r="MBT59" s="308"/>
      <c r="MBU59" s="308"/>
      <c r="MBV59" s="308"/>
      <c r="MBW59" s="308"/>
      <c r="MBX59" s="308"/>
      <c r="MBY59" s="308"/>
      <c r="MBZ59" s="308"/>
      <c r="MCA59" s="308"/>
      <c r="MCB59" s="308"/>
      <c r="MCC59" s="308"/>
      <c r="MCD59" s="308"/>
      <c r="MCE59" s="308"/>
      <c r="MCF59" s="308"/>
      <c r="MCG59" s="308"/>
      <c r="MCH59" s="308"/>
      <c r="MCI59" s="308"/>
      <c r="MCJ59" s="308"/>
      <c r="MCK59" s="308"/>
      <c r="MCL59" s="308"/>
      <c r="MCM59" s="308"/>
      <c r="MCN59" s="308"/>
      <c r="MCO59" s="308"/>
      <c r="MCP59" s="308"/>
      <c r="MCQ59" s="308"/>
      <c r="MCR59" s="308"/>
      <c r="MCS59" s="308"/>
      <c r="MCT59" s="308"/>
      <c r="MCU59" s="308"/>
      <c r="MCV59" s="308"/>
      <c r="MCW59" s="308"/>
      <c r="MCX59" s="308"/>
      <c r="MCY59" s="308"/>
      <c r="MCZ59" s="308"/>
      <c r="MDA59" s="308"/>
      <c r="MDB59" s="308"/>
      <c r="MDC59" s="308"/>
      <c r="MDD59" s="308"/>
      <c r="MDE59" s="308"/>
      <c r="MDF59" s="308"/>
      <c r="MDG59" s="308"/>
      <c r="MDH59" s="308"/>
      <c r="MDI59" s="308"/>
      <c r="MDJ59" s="308"/>
      <c r="MDK59" s="308"/>
      <c r="MDL59" s="308"/>
      <c r="MDM59" s="308"/>
      <c r="MDN59" s="308"/>
      <c r="MDO59" s="308"/>
      <c r="MDP59" s="308"/>
      <c r="MDQ59" s="308"/>
      <c r="MDR59" s="308"/>
      <c r="MDS59" s="308"/>
      <c r="MDT59" s="308"/>
      <c r="MDU59" s="308"/>
      <c r="MDV59" s="308"/>
      <c r="MDW59" s="308"/>
      <c r="MDX59" s="308"/>
      <c r="MDY59" s="308"/>
      <c r="MDZ59" s="308"/>
      <c r="MEA59" s="308"/>
      <c r="MEB59" s="308"/>
      <c r="MEC59" s="308"/>
      <c r="MED59" s="308"/>
      <c r="MEE59" s="308"/>
      <c r="MEF59" s="308"/>
      <c r="MEG59" s="308"/>
      <c r="MEH59" s="308"/>
      <c r="MEI59" s="308"/>
      <c r="MEJ59" s="308"/>
      <c r="MEK59" s="308"/>
      <c r="MEL59" s="308"/>
      <c r="MEM59" s="308"/>
      <c r="MEN59" s="308"/>
      <c r="MEO59" s="308"/>
      <c r="MEP59" s="308"/>
      <c r="MEQ59" s="308"/>
      <c r="MER59" s="308"/>
      <c r="MES59" s="308"/>
      <c r="MET59" s="308"/>
      <c r="MEU59" s="308"/>
      <c r="MEV59" s="308"/>
      <c r="MEW59" s="308"/>
      <c r="MEX59" s="308"/>
      <c r="MEY59" s="308"/>
      <c r="MEZ59" s="308"/>
      <c r="MFA59" s="308"/>
      <c r="MFB59" s="308"/>
      <c r="MFC59" s="308"/>
      <c r="MFD59" s="308"/>
      <c r="MFE59" s="308"/>
      <c r="MFF59" s="308"/>
      <c r="MFG59" s="308"/>
      <c r="MFH59" s="308"/>
      <c r="MFI59" s="308"/>
      <c r="MFJ59" s="308"/>
      <c r="MFK59" s="308"/>
      <c r="MFL59" s="308"/>
      <c r="MFM59" s="308"/>
      <c r="MFN59" s="308"/>
      <c r="MFO59" s="308"/>
      <c r="MFP59" s="308"/>
      <c r="MFQ59" s="308"/>
      <c r="MFR59" s="308"/>
      <c r="MFS59" s="308"/>
      <c r="MFT59" s="308"/>
      <c r="MFU59" s="308"/>
      <c r="MFV59" s="308"/>
      <c r="MFW59" s="308"/>
      <c r="MFX59" s="308"/>
      <c r="MFY59" s="308"/>
      <c r="MFZ59" s="308"/>
      <c r="MGA59" s="308"/>
      <c r="MGB59" s="308"/>
      <c r="MGC59" s="308"/>
      <c r="MGD59" s="308"/>
      <c r="MGE59" s="308"/>
      <c r="MGF59" s="308"/>
      <c r="MGG59" s="308"/>
      <c r="MGH59" s="308"/>
      <c r="MGI59" s="308"/>
      <c r="MGJ59" s="308"/>
      <c r="MGK59" s="308"/>
      <c r="MGL59" s="308"/>
      <c r="MGM59" s="308"/>
      <c r="MGN59" s="308"/>
      <c r="MGO59" s="308"/>
      <c r="MGP59" s="308"/>
      <c r="MGQ59" s="308"/>
      <c r="MGR59" s="308"/>
      <c r="MGS59" s="308"/>
      <c r="MGT59" s="308"/>
      <c r="MGU59" s="308"/>
      <c r="MGV59" s="308"/>
      <c r="MGW59" s="308"/>
      <c r="MGX59" s="308"/>
      <c r="MGY59" s="308"/>
      <c r="MGZ59" s="308"/>
      <c r="MHA59" s="308"/>
      <c r="MHB59" s="308"/>
      <c r="MHC59" s="308"/>
      <c r="MHD59" s="308"/>
      <c r="MHE59" s="308"/>
      <c r="MHF59" s="308"/>
      <c r="MHG59" s="308"/>
      <c r="MHH59" s="308"/>
      <c r="MHI59" s="308"/>
      <c r="MHJ59" s="308"/>
      <c r="MHK59" s="308"/>
      <c r="MHL59" s="308"/>
      <c r="MHM59" s="308"/>
      <c r="MHN59" s="308"/>
      <c r="MHO59" s="308"/>
      <c r="MHP59" s="308"/>
      <c r="MHQ59" s="308"/>
      <c r="MHR59" s="308"/>
      <c r="MHS59" s="308"/>
      <c r="MHT59" s="308"/>
      <c r="MHU59" s="308"/>
      <c r="MHV59" s="308"/>
      <c r="MHW59" s="308"/>
      <c r="MHX59" s="308"/>
      <c r="MHY59" s="308"/>
      <c r="MHZ59" s="308"/>
      <c r="MIA59" s="308"/>
      <c r="MIB59" s="308"/>
      <c r="MIC59" s="308"/>
      <c r="MID59" s="308"/>
      <c r="MIE59" s="308"/>
      <c r="MIF59" s="308"/>
      <c r="MIG59" s="308"/>
      <c r="MIH59" s="308"/>
      <c r="MII59" s="308"/>
      <c r="MIJ59" s="308"/>
      <c r="MIK59" s="308"/>
      <c r="MIL59" s="308"/>
      <c r="MIM59" s="308"/>
      <c r="MIN59" s="308"/>
      <c r="MIO59" s="308"/>
      <c r="MIP59" s="308"/>
      <c r="MIQ59" s="308"/>
      <c r="MIR59" s="308"/>
      <c r="MIS59" s="308"/>
      <c r="MIT59" s="308"/>
      <c r="MIU59" s="308"/>
      <c r="MIV59" s="308"/>
      <c r="MIW59" s="308"/>
      <c r="MIX59" s="308"/>
      <c r="MIY59" s="308"/>
      <c r="MIZ59" s="308"/>
      <c r="MJA59" s="308"/>
      <c r="MJB59" s="308"/>
      <c r="MJC59" s="308"/>
      <c r="MJD59" s="308"/>
      <c r="MJE59" s="308"/>
      <c r="MJF59" s="308"/>
      <c r="MJG59" s="308"/>
      <c r="MJH59" s="308"/>
      <c r="MJI59" s="308"/>
      <c r="MJJ59" s="308"/>
      <c r="MJK59" s="308"/>
      <c r="MJL59" s="308"/>
      <c r="MJM59" s="308"/>
      <c r="MJN59" s="308"/>
      <c r="MJO59" s="308"/>
      <c r="MJP59" s="308"/>
      <c r="MJQ59" s="308"/>
      <c r="MJR59" s="308"/>
      <c r="MJS59" s="308"/>
      <c r="MJT59" s="308"/>
      <c r="MJU59" s="308"/>
      <c r="MJV59" s="308"/>
      <c r="MJW59" s="308"/>
      <c r="MJX59" s="308"/>
      <c r="MJY59" s="308"/>
      <c r="MJZ59" s="308"/>
      <c r="MKA59" s="308"/>
      <c r="MKB59" s="308"/>
      <c r="MKC59" s="308"/>
      <c r="MKD59" s="308"/>
      <c r="MKE59" s="308"/>
      <c r="MKF59" s="308"/>
      <c r="MKG59" s="308"/>
      <c r="MKH59" s="308"/>
      <c r="MKI59" s="308"/>
      <c r="MKJ59" s="308"/>
      <c r="MKK59" s="308"/>
      <c r="MKL59" s="308"/>
      <c r="MKM59" s="308"/>
      <c r="MKN59" s="308"/>
      <c r="MKO59" s="308"/>
      <c r="MKP59" s="308"/>
      <c r="MKQ59" s="308"/>
      <c r="MKR59" s="308"/>
      <c r="MKS59" s="308"/>
      <c r="MKT59" s="308"/>
      <c r="MKU59" s="308"/>
      <c r="MKV59" s="308"/>
      <c r="MKW59" s="308"/>
      <c r="MKX59" s="308"/>
      <c r="MKY59" s="308"/>
      <c r="MKZ59" s="308"/>
      <c r="MLA59" s="308"/>
      <c r="MLB59" s="308"/>
      <c r="MLC59" s="308"/>
      <c r="MLD59" s="308"/>
      <c r="MLE59" s="308"/>
      <c r="MLF59" s="308"/>
      <c r="MLG59" s="308"/>
      <c r="MLH59" s="308"/>
      <c r="MLI59" s="308"/>
      <c r="MLJ59" s="308"/>
      <c r="MLK59" s="308"/>
      <c r="MLL59" s="308"/>
      <c r="MLM59" s="308"/>
      <c r="MLN59" s="308"/>
      <c r="MLO59" s="308"/>
      <c r="MLP59" s="308"/>
      <c r="MLQ59" s="308"/>
      <c r="MLR59" s="308"/>
      <c r="MLS59" s="308"/>
      <c r="MLT59" s="308"/>
      <c r="MLU59" s="308"/>
      <c r="MLV59" s="308"/>
      <c r="MLW59" s="308"/>
      <c r="MLX59" s="308"/>
      <c r="MLY59" s="308"/>
      <c r="MLZ59" s="308"/>
      <c r="MMA59" s="308"/>
      <c r="MMB59" s="308"/>
      <c r="MMC59" s="308"/>
      <c r="MMD59" s="308"/>
      <c r="MME59" s="308"/>
      <c r="MMF59" s="308"/>
      <c r="MMG59" s="308"/>
      <c r="MMH59" s="308"/>
      <c r="MMI59" s="308"/>
      <c r="MMJ59" s="308"/>
      <c r="MMK59" s="308"/>
      <c r="MML59" s="308"/>
      <c r="MMM59" s="308"/>
      <c r="MMN59" s="308"/>
      <c r="MMO59" s="308"/>
      <c r="MMP59" s="308"/>
      <c r="MMQ59" s="308"/>
      <c r="MMR59" s="308"/>
      <c r="MMS59" s="308"/>
      <c r="MMT59" s="308"/>
      <c r="MMU59" s="308"/>
      <c r="MMV59" s="308"/>
      <c r="MMW59" s="308"/>
      <c r="MMX59" s="308"/>
      <c r="MMY59" s="308"/>
      <c r="MMZ59" s="308"/>
      <c r="MNA59" s="308"/>
      <c r="MNB59" s="308"/>
      <c r="MNC59" s="308"/>
      <c r="MND59" s="308"/>
      <c r="MNE59" s="308"/>
      <c r="MNF59" s="308"/>
      <c r="MNG59" s="308"/>
      <c r="MNH59" s="308"/>
      <c r="MNI59" s="308"/>
      <c r="MNJ59" s="308"/>
      <c r="MNK59" s="308"/>
      <c r="MNL59" s="308"/>
      <c r="MNM59" s="308"/>
      <c r="MNN59" s="308"/>
      <c r="MNO59" s="308"/>
      <c r="MNP59" s="308"/>
      <c r="MNQ59" s="308"/>
      <c r="MNR59" s="308"/>
      <c r="MNS59" s="308"/>
      <c r="MNT59" s="308"/>
      <c r="MNU59" s="308"/>
      <c r="MNV59" s="308"/>
      <c r="MNW59" s="308"/>
      <c r="MNX59" s="308"/>
      <c r="MNY59" s="308"/>
      <c r="MNZ59" s="308"/>
      <c r="MOA59" s="308"/>
      <c r="MOB59" s="308"/>
      <c r="MOC59" s="308"/>
      <c r="MOD59" s="308"/>
      <c r="MOE59" s="308"/>
      <c r="MOF59" s="308"/>
      <c r="MOG59" s="308"/>
      <c r="MOH59" s="308"/>
      <c r="MOI59" s="308"/>
      <c r="MOJ59" s="308"/>
      <c r="MOK59" s="308"/>
      <c r="MOL59" s="308"/>
      <c r="MOM59" s="308"/>
      <c r="MON59" s="308"/>
      <c r="MOO59" s="308"/>
      <c r="MOP59" s="308"/>
      <c r="MOQ59" s="308"/>
      <c r="MOR59" s="308"/>
      <c r="MOS59" s="308"/>
      <c r="MOT59" s="308"/>
      <c r="MOU59" s="308"/>
      <c r="MOV59" s="308"/>
      <c r="MOW59" s="308"/>
      <c r="MOX59" s="308"/>
      <c r="MOY59" s="308"/>
      <c r="MOZ59" s="308"/>
      <c r="MPA59" s="308"/>
      <c r="MPB59" s="308"/>
      <c r="MPC59" s="308"/>
      <c r="MPD59" s="308"/>
      <c r="MPE59" s="308"/>
      <c r="MPF59" s="308"/>
      <c r="MPG59" s="308"/>
      <c r="MPH59" s="308"/>
      <c r="MPI59" s="308"/>
      <c r="MPJ59" s="308"/>
      <c r="MPK59" s="308"/>
      <c r="MPL59" s="308"/>
      <c r="MPM59" s="308"/>
      <c r="MPN59" s="308"/>
      <c r="MPO59" s="308"/>
      <c r="MPP59" s="308"/>
      <c r="MPQ59" s="308"/>
      <c r="MPR59" s="308"/>
      <c r="MPS59" s="308"/>
      <c r="MPT59" s="308"/>
      <c r="MPU59" s="308"/>
      <c r="MPV59" s="308"/>
      <c r="MPW59" s="308"/>
      <c r="MPX59" s="308"/>
      <c r="MPY59" s="308"/>
      <c r="MPZ59" s="308"/>
      <c r="MQA59" s="308"/>
      <c r="MQB59" s="308"/>
      <c r="MQC59" s="308"/>
      <c r="MQD59" s="308"/>
      <c r="MQE59" s="308"/>
      <c r="MQF59" s="308"/>
      <c r="MQG59" s="308"/>
      <c r="MQH59" s="308"/>
      <c r="MQI59" s="308"/>
      <c r="MQJ59" s="308"/>
      <c r="MQK59" s="308"/>
      <c r="MQL59" s="308"/>
      <c r="MQM59" s="308"/>
      <c r="MQN59" s="308"/>
      <c r="MQO59" s="308"/>
      <c r="MQP59" s="308"/>
      <c r="MQQ59" s="308"/>
      <c r="MQR59" s="308"/>
      <c r="MQS59" s="308"/>
      <c r="MQT59" s="308"/>
      <c r="MQU59" s="308"/>
      <c r="MQV59" s="308"/>
      <c r="MQW59" s="308"/>
      <c r="MQX59" s="308"/>
      <c r="MQY59" s="308"/>
      <c r="MQZ59" s="308"/>
      <c r="MRA59" s="308"/>
      <c r="MRB59" s="308"/>
      <c r="MRC59" s="308"/>
      <c r="MRD59" s="308"/>
      <c r="MRE59" s="308"/>
      <c r="MRF59" s="308"/>
      <c r="MRG59" s="308"/>
      <c r="MRH59" s="308"/>
      <c r="MRI59" s="308"/>
      <c r="MRJ59" s="308"/>
      <c r="MRK59" s="308"/>
      <c r="MRL59" s="308"/>
      <c r="MRM59" s="308"/>
      <c r="MRN59" s="308"/>
      <c r="MRO59" s="308"/>
      <c r="MRP59" s="308"/>
      <c r="MRQ59" s="308"/>
      <c r="MRR59" s="308"/>
      <c r="MRS59" s="308"/>
      <c r="MRT59" s="308"/>
      <c r="MRU59" s="308"/>
      <c r="MRV59" s="308"/>
      <c r="MRW59" s="308"/>
      <c r="MRX59" s="308"/>
      <c r="MRY59" s="308"/>
      <c r="MRZ59" s="308"/>
      <c r="MSA59" s="308"/>
      <c r="MSB59" s="308"/>
      <c r="MSC59" s="308"/>
      <c r="MSD59" s="308"/>
      <c r="MSE59" s="308"/>
      <c r="MSF59" s="308"/>
      <c r="MSG59" s="308"/>
      <c r="MSH59" s="308"/>
      <c r="MSI59" s="308"/>
      <c r="MSJ59" s="308"/>
      <c r="MSK59" s="308"/>
      <c r="MSL59" s="308"/>
      <c r="MSM59" s="308"/>
      <c r="MSN59" s="308"/>
      <c r="MSO59" s="308"/>
      <c r="MSP59" s="308"/>
      <c r="MSQ59" s="308"/>
      <c r="MSR59" s="308"/>
      <c r="MSS59" s="308"/>
      <c r="MST59" s="308"/>
      <c r="MSU59" s="308"/>
      <c r="MSV59" s="308"/>
      <c r="MSW59" s="308"/>
      <c r="MSX59" s="308"/>
      <c r="MSY59" s="308"/>
      <c r="MSZ59" s="308"/>
      <c r="MTA59" s="308"/>
      <c r="MTB59" s="308"/>
      <c r="MTC59" s="308"/>
      <c r="MTD59" s="308"/>
      <c r="MTE59" s="308"/>
      <c r="MTF59" s="308"/>
      <c r="MTG59" s="308"/>
      <c r="MTH59" s="308"/>
      <c r="MTI59" s="308"/>
      <c r="MTJ59" s="308"/>
      <c r="MTK59" s="308"/>
      <c r="MTL59" s="308"/>
      <c r="MTM59" s="308"/>
      <c r="MTN59" s="308"/>
      <c r="MTO59" s="308"/>
      <c r="MTP59" s="308"/>
      <c r="MTQ59" s="308"/>
      <c r="MTR59" s="308"/>
      <c r="MTS59" s="308"/>
      <c r="MTT59" s="308"/>
      <c r="MTU59" s="308"/>
      <c r="MTV59" s="308"/>
      <c r="MTW59" s="308"/>
      <c r="MTX59" s="308"/>
      <c r="MTY59" s="308"/>
      <c r="MTZ59" s="308"/>
      <c r="MUA59" s="308"/>
      <c r="MUB59" s="308"/>
      <c r="MUC59" s="308"/>
      <c r="MUD59" s="308"/>
      <c r="MUE59" s="308"/>
      <c r="MUF59" s="308"/>
      <c r="MUG59" s="308"/>
      <c r="MUH59" s="308"/>
      <c r="MUI59" s="308"/>
      <c r="MUJ59" s="308"/>
      <c r="MUK59" s="308"/>
      <c r="MUL59" s="308"/>
      <c r="MUM59" s="308"/>
      <c r="MUN59" s="308"/>
      <c r="MUO59" s="308"/>
      <c r="MUP59" s="308"/>
      <c r="MUQ59" s="308"/>
      <c r="MUR59" s="308"/>
      <c r="MUS59" s="308"/>
      <c r="MUT59" s="308"/>
      <c r="MUU59" s="308"/>
      <c r="MUV59" s="308"/>
      <c r="MUW59" s="308"/>
      <c r="MUX59" s="308"/>
      <c r="MUY59" s="308"/>
      <c r="MUZ59" s="308"/>
      <c r="MVA59" s="308"/>
      <c r="MVB59" s="308"/>
      <c r="MVC59" s="308"/>
      <c r="MVD59" s="308"/>
      <c r="MVE59" s="308"/>
      <c r="MVF59" s="308"/>
      <c r="MVG59" s="308"/>
      <c r="MVH59" s="308"/>
      <c r="MVI59" s="308"/>
      <c r="MVJ59" s="308"/>
      <c r="MVK59" s="308"/>
      <c r="MVL59" s="308"/>
      <c r="MVM59" s="308"/>
      <c r="MVN59" s="308"/>
      <c r="MVO59" s="308"/>
      <c r="MVP59" s="308"/>
      <c r="MVQ59" s="308"/>
      <c r="MVR59" s="308"/>
      <c r="MVS59" s="308"/>
      <c r="MVT59" s="308"/>
      <c r="MVU59" s="308"/>
      <c r="MVV59" s="308"/>
      <c r="MVW59" s="308"/>
      <c r="MVX59" s="308"/>
      <c r="MVY59" s="308"/>
      <c r="MVZ59" s="308"/>
      <c r="MWA59" s="308"/>
      <c r="MWB59" s="308"/>
      <c r="MWC59" s="308"/>
      <c r="MWD59" s="308"/>
      <c r="MWE59" s="308"/>
      <c r="MWF59" s="308"/>
      <c r="MWG59" s="308"/>
      <c r="MWH59" s="308"/>
      <c r="MWI59" s="308"/>
      <c r="MWJ59" s="308"/>
      <c r="MWK59" s="308"/>
      <c r="MWL59" s="308"/>
      <c r="MWM59" s="308"/>
      <c r="MWN59" s="308"/>
      <c r="MWO59" s="308"/>
      <c r="MWP59" s="308"/>
      <c r="MWQ59" s="308"/>
      <c r="MWR59" s="308"/>
      <c r="MWS59" s="308"/>
      <c r="MWT59" s="308"/>
      <c r="MWU59" s="308"/>
      <c r="MWV59" s="308"/>
      <c r="MWW59" s="308"/>
      <c r="MWX59" s="308"/>
      <c r="MWY59" s="308"/>
      <c r="MWZ59" s="308"/>
      <c r="MXA59" s="308"/>
      <c r="MXB59" s="308"/>
      <c r="MXC59" s="308"/>
      <c r="MXD59" s="308"/>
      <c r="MXE59" s="308"/>
      <c r="MXF59" s="308"/>
      <c r="MXG59" s="308"/>
      <c r="MXH59" s="308"/>
      <c r="MXI59" s="308"/>
      <c r="MXJ59" s="308"/>
      <c r="MXK59" s="308"/>
      <c r="MXL59" s="308"/>
      <c r="MXM59" s="308"/>
      <c r="MXN59" s="308"/>
      <c r="MXO59" s="308"/>
      <c r="MXP59" s="308"/>
      <c r="MXQ59" s="308"/>
      <c r="MXR59" s="308"/>
      <c r="MXS59" s="308"/>
      <c r="MXT59" s="308"/>
      <c r="MXU59" s="308"/>
      <c r="MXV59" s="308"/>
      <c r="MXW59" s="308"/>
      <c r="MXX59" s="308"/>
      <c r="MXY59" s="308"/>
      <c r="MXZ59" s="308"/>
      <c r="MYA59" s="308"/>
      <c r="MYB59" s="308"/>
      <c r="MYC59" s="308"/>
      <c r="MYD59" s="308"/>
      <c r="MYE59" s="308"/>
      <c r="MYF59" s="308"/>
      <c r="MYG59" s="308"/>
      <c r="MYH59" s="308"/>
      <c r="MYI59" s="308"/>
      <c r="MYJ59" s="308"/>
      <c r="MYK59" s="308"/>
      <c r="MYL59" s="308"/>
      <c r="MYM59" s="308"/>
      <c r="MYN59" s="308"/>
      <c r="MYO59" s="308"/>
      <c r="MYP59" s="308"/>
      <c r="MYQ59" s="308"/>
      <c r="MYR59" s="308"/>
      <c r="MYS59" s="308"/>
      <c r="MYT59" s="308"/>
      <c r="MYU59" s="308"/>
      <c r="MYV59" s="308"/>
      <c r="MYW59" s="308"/>
      <c r="MYX59" s="308"/>
      <c r="MYY59" s="308"/>
      <c r="MYZ59" s="308"/>
      <c r="MZA59" s="308"/>
      <c r="MZB59" s="308"/>
      <c r="MZC59" s="308"/>
      <c r="MZD59" s="308"/>
      <c r="MZE59" s="308"/>
      <c r="MZF59" s="308"/>
      <c r="MZG59" s="308"/>
      <c r="MZH59" s="308"/>
      <c r="MZI59" s="308"/>
      <c r="MZJ59" s="308"/>
      <c r="MZK59" s="308"/>
      <c r="MZL59" s="308"/>
      <c r="MZM59" s="308"/>
      <c r="MZN59" s="308"/>
      <c r="MZO59" s="308"/>
      <c r="MZP59" s="308"/>
      <c r="MZQ59" s="308"/>
      <c r="MZR59" s="308"/>
      <c r="MZS59" s="308"/>
      <c r="MZT59" s="308"/>
      <c r="MZU59" s="308"/>
      <c r="MZV59" s="308"/>
      <c r="MZW59" s="308"/>
      <c r="MZX59" s="308"/>
      <c r="MZY59" s="308"/>
      <c r="MZZ59" s="308"/>
      <c r="NAA59" s="308"/>
      <c r="NAB59" s="308"/>
      <c r="NAC59" s="308"/>
      <c r="NAD59" s="308"/>
      <c r="NAE59" s="308"/>
      <c r="NAF59" s="308"/>
      <c r="NAG59" s="308"/>
      <c r="NAH59" s="308"/>
      <c r="NAI59" s="308"/>
      <c r="NAJ59" s="308"/>
      <c r="NAK59" s="308"/>
      <c r="NAL59" s="308"/>
      <c r="NAM59" s="308"/>
      <c r="NAN59" s="308"/>
      <c r="NAO59" s="308"/>
      <c r="NAP59" s="308"/>
      <c r="NAQ59" s="308"/>
      <c r="NAR59" s="308"/>
      <c r="NAS59" s="308"/>
      <c r="NAT59" s="308"/>
      <c r="NAU59" s="308"/>
      <c r="NAV59" s="308"/>
      <c r="NAW59" s="308"/>
      <c r="NAX59" s="308"/>
      <c r="NAY59" s="308"/>
      <c r="NAZ59" s="308"/>
      <c r="NBA59" s="308"/>
      <c r="NBB59" s="308"/>
      <c r="NBC59" s="308"/>
      <c r="NBD59" s="308"/>
      <c r="NBE59" s="308"/>
      <c r="NBF59" s="308"/>
      <c r="NBG59" s="308"/>
      <c r="NBH59" s="308"/>
      <c r="NBI59" s="308"/>
      <c r="NBJ59" s="308"/>
      <c r="NBK59" s="308"/>
      <c r="NBL59" s="308"/>
      <c r="NBM59" s="308"/>
      <c r="NBN59" s="308"/>
      <c r="NBO59" s="308"/>
      <c r="NBP59" s="308"/>
      <c r="NBQ59" s="308"/>
      <c r="NBR59" s="308"/>
      <c r="NBS59" s="308"/>
      <c r="NBT59" s="308"/>
      <c r="NBU59" s="308"/>
      <c r="NBV59" s="308"/>
      <c r="NBW59" s="308"/>
      <c r="NBX59" s="308"/>
      <c r="NBY59" s="308"/>
      <c r="NBZ59" s="308"/>
      <c r="NCA59" s="308"/>
      <c r="NCB59" s="308"/>
      <c r="NCC59" s="308"/>
      <c r="NCD59" s="308"/>
      <c r="NCE59" s="308"/>
      <c r="NCF59" s="308"/>
      <c r="NCG59" s="308"/>
      <c r="NCH59" s="308"/>
      <c r="NCI59" s="308"/>
      <c r="NCJ59" s="308"/>
      <c r="NCK59" s="308"/>
      <c r="NCL59" s="308"/>
      <c r="NCM59" s="308"/>
      <c r="NCN59" s="308"/>
      <c r="NCO59" s="308"/>
      <c r="NCP59" s="308"/>
      <c r="NCQ59" s="308"/>
      <c r="NCR59" s="308"/>
      <c r="NCS59" s="308"/>
      <c r="NCT59" s="308"/>
      <c r="NCU59" s="308"/>
      <c r="NCV59" s="308"/>
      <c r="NCW59" s="308"/>
      <c r="NCX59" s="308"/>
      <c r="NCY59" s="308"/>
      <c r="NCZ59" s="308"/>
      <c r="NDA59" s="308"/>
      <c r="NDB59" s="308"/>
      <c r="NDC59" s="308"/>
      <c r="NDD59" s="308"/>
      <c r="NDE59" s="308"/>
      <c r="NDF59" s="308"/>
      <c r="NDG59" s="308"/>
      <c r="NDH59" s="308"/>
      <c r="NDI59" s="308"/>
      <c r="NDJ59" s="308"/>
      <c r="NDK59" s="308"/>
      <c r="NDL59" s="308"/>
      <c r="NDM59" s="308"/>
      <c r="NDN59" s="308"/>
      <c r="NDO59" s="308"/>
      <c r="NDP59" s="308"/>
      <c r="NDQ59" s="308"/>
      <c r="NDR59" s="308"/>
      <c r="NDS59" s="308"/>
      <c r="NDT59" s="308"/>
      <c r="NDU59" s="308"/>
      <c r="NDV59" s="308"/>
      <c r="NDW59" s="308"/>
      <c r="NDX59" s="308"/>
      <c r="NDY59" s="308"/>
      <c r="NDZ59" s="308"/>
      <c r="NEA59" s="308"/>
      <c r="NEB59" s="308"/>
      <c r="NEC59" s="308"/>
      <c r="NED59" s="308"/>
      <c r="NEE59" s="308"/>
      <c r="NEF59" s="308"/>
      <c r="NEG59" s="308"/>
      <c r="NEH59" s="308"/>
      <c r="NEI59" s="308"/>
      <c r="NEJ59" s="308"/>
      <c r="NEK59" s="308"/>
      <c r="NEL59" s="308"/>
      <c r="NEM59" s="308"/>
      <c r="NEN59" s="308"/>
      <c r="NEO59" s="308"/>
      <c r="NEP59" s="308"/>
      <c r="NEQ59" s="308"/>
      <c r="NER59" s="308"/>
      <c r="NES59" s="308"/>
      <c r="NET59" s="308"/>
      <c r="NEU59" s="308"/>
      <c r="NEV59" s="308"/>
      <c r="NEW59" s="308"/>
      <c r="NEX59" s="308"/>
      <c r="NEY59" s="308"/>
      <c r="NEZ59" s="308"/>
      <c r="NFA59" s="308"/>
      <c r="NFB59" s="308"/>
      <c r="NFC59" s="308"/>
      <c r="NFD59" s="308"/>
      <c r="NFE59" s="308"/>
      <c r="NFF59" s="308"/>
      <c r="NFG59" s="308"/>
      <c r="NFH59" s="308"/>
      <c r="NFI59" s="308"/>
      <c r="NFJ59" s="308"/>
      <c r="NFK59" s="308"/>
      <c r="NFL59" s="308"/>
      <c r="NFM59" s="308"/>
      <c r="NFN59" s="308"/>
      <c r="NFO59" s="308"/>
      <c r="NFP59" s="308"/>
      <c r="NFQ59" s="308"/>
      <c r="NFR59" s="308"/>
      <c r="NFS59" s="308"/>
      <c r="NFT59" s="308"/>
      <c r="NFU59" s="308"/>
      <c r="NFV59" s="308"/>
      <c r="NFW59" s="308"/>
      <c r="NFX59" s="308"/>
      <c r="NFY59" s="308"/>
      <c r="NFZ59" s="308"/>
      <c r="NGA59" s="308"/>
      <c r="NGB59" s="308"/>
      <c r="NGC59" s="308"/>
      <c r="NGD59" s="308"/>
      <c r="NGE59" s="308"/>
      <c r="NGF59" s="308"/>
      <c r="NGG59" s="308"/>
      <c r="NGH59" s="308"/>
      <c r="NGI59" s="308"/>
      <c r="NGJ59" s="308"/>
      <c r="NGK59" s="308"/>
      <c r="NGL59" s="308"/>
      <c r="NGM59" s="308"/>
      <c r="NGN59" s="308"/>
      <c r="NGO59" s="308"/>
      <c r="NGP59" s="308"/>
      <c r="NGQ59" s="308"/>
      <c r="NGR59" s="308"/>
      <c r="NGS59" s="308"/>
      <c r="NGT59" s="308"/>
      <c r="NGU59" s="308"/>
      <c r="NGV59" s="308"/>
      <c r="NGW59" s="308"/>
      <c r="NGX59" s="308"/>
      <c r="NGY59" s="308"/>
      <c r="NGZ59" s="308"/>
      <c r="NHA59" s="308"/>
      <c r="NHB59" s="308"/>
      <c r="NHC59" s="308"/>
      <c r="NHD59" s="308"/>
      <c r="NHE59" s="308"/>
      <c r="NHF59" s="308"/>
      <c r="NHG59" s="308"/>
      <c r="NHH59" s="308"/>
      <c r="NHI59" s="308"/>
      <c r="NHJ59" s="308"/>
      <c r="NHK59" s="308"/>
      <c r="NHL59" s="308"/>
      <c r="NHM59" s="308"/>
      <c r="NHN59" s="308"/>
      <c r="NHO59" s="308"/>
      <c r="NHP59" s="308"/>
      <c r="NHQ59" s="308"/>
      <c r="NHR59" s="308"/>
      <c r="NHS59" s="308"/>
      <c r="NHT59" s="308"/>
      <c r="NHU59" s="308"/>
      <c r="NHV59" s="308"/>
      <c r="NHW59" s="308"/>
      <c r="NHX59" s="308"/>
      <c r="NHY59" s="308"/>
      <c r="NHZ59" s="308"/>
      <c r="NIA59" s="308"/>
      <c r="NIB59" s="308"/>
      <c r="NIC59" s="308"/>
      <c r="NID59" s="308"/>
      <c r="NIE59" s="308"/>
      <c r="NIF59" s="308"/>
      <c r="NIG59" s="308"/>
      <c r="NIH59" s="308"/>
      <c r="NII59" s="308"/>
      <c r="NIJ59" s="308"/>
      <c r="NIK59" s="308"/>
      <c r="NIL59" s="308"/>
      <c r="NIM59" s="308"/>
      <c r="NIN59" s="308"/>
      <c r="NIO59" s="308"/>
      <c r="NIP59" s="308"/>
      <c r="NIQ59" s="308"/>
      <c r="NIR59" s="308"/>
      <c r="NIS59" s="308"/>
      <c r="NIT59" s="308"/>
      <c r="NIU59" s="308"/>
      <c r="NIV59" s="308"/>
      <c r="NIW59" s="308"/>
      <c r="NIX59" s="308"/>
      <c r="NIY59" s="308"/>
      <c r="NIZ59" s="308"/>
      <c r="NJA59" s="308"/>
      <c r="NJB59" s="308"/>
      <c r="NJC59" s="308"/>
      <c r="NJD59" s="308"/>
      <c r="NJE59" s="308"/>
      <c r="NJF59" s="308"/>
      <c r="NJG59" s="308"/>
      <c r="NJH59" s="308"/>
      <c r="NJI59" s="308"/>
      <c r="NJJ59" s="308"/>
      <c r="NJK59" s="308"/>
      <c r="NJL59" s="308"/>
      <c r="NJM59" s="308"/>
      <c r="NJN59" s="308"/>
      <c r="NJO59" s="308"/>
      <c r="NJP59" s="308"/>
      <c r="NJQ59" s="308"/>
      <c r="NJR59" s="308"/>
      <c r="NJS59" s="308"/>
      <c r="NJT59" s="308"/>
      <c r="NJU59" s="308"/>
      <c r="NJV59" s="308"/>
      <c r="NJW59" s="308"/>
      <c r="NJX59" s="308"/>
      <c r="NJY59" s="308"/>
      <c r="NJZ59" s="308"/>
      <c r="NKA59" s="308"/>
      <c r="NKB59" s="308"/>
      <c r="NKC59" s="308"/>
      <c r="NKD59" s="308"/>
      <c r="NKE59" s="308"/>
      <c r="NKF59" s="308"/>
      <c r="NKG59" s="308"/>
      <c r="NKH59" s="308"/>
      <c r="NKI59" s="308"/>
      <c r="NKJ59" s="308"/>
      <c r="NKK59" s="308"/>
      <c r="NKL59" s="308"/>
      <c r="NKM59" s="308"/>
      <c r="NKN59" s="308"/>
      <c r="NKO59" s="308"/>
      <c r="NKP59" s="308"/>
      <c r="NKQ59" s="308"/>
      <c r="NKR59" s="308"/>
      <c r="NKS59" s="308"/>
      <c r="NKT59" s="308"/>
      <c r="NKU59" s="308"/>
      <c r="NKV59" s="308"/>
      <c r="NKW59" s="308"/>
      <c r="NKX59" s="308"/>
      <c r="NKY59" s="308"/>
      <c r="NKZ59" s="308"/>
      <c r="NLA59" s="308"/>
      <c r="NLB59" s="308"/>
      <c r="NLC59" s="308"/>
      <c r="NLD59" s="308"/>
      <c r="NLE59" s="308"/>
      <c r="NLF59" s="308"/>
      <c r="NLG59" s="308"/>
      <c r="NLH59" s="308"/>
      <c r="NLI59" s="308"/>
      <c r="NLJ59" s="308"/>
      <c r="NLK59" s="308"/>
      <c r="NLL59" s="308"/>
      <c r="NLM59" s="308"/>
      <c r="NLN59" s="308"/>
      <c r="NLO59" s="308"/>
      <c r="NLP59" s="308"/>
      <c r="NLQ59" s="308"/>
      <c r="NLR59" s="308"/>
      <c r="NLS59" s="308"/>
      <c r="NLT59" s="308"/>
      <c r="NLU59" s="308"/>
      <c r="NLV59" s="308"/>
      <c r="NLW59" s="308"/>
      <c r="NLX59" s="308"/>
      <c r="NLY59" s="308"/>
      <c r="NLZ59" s="308"/>
      <c r="NMA59" s="308"/>
      <c r="NMB59" s="308"/>
      <c r="NMC59" s="308"/>
      <c r="NMD59" s="308"/>
      <c r="NME59" s="308"/>
      <c r="NMF59" s="308"/>
      <c r="NMG59" s="308"/>
      <c r="NMH59" s="308"/>
      <c r="NMI59" s="308"/>
      <c r="NMJ59" s="308"/>
      <c r="NMK59" s="308"/>
      <c r="NML59" s="308"/>
      <c r="NMM59" s="308"/>
      <c r="NMN59" s="308"/>
      <c r="NMO59" s="308"/>
      <c r="NMP59" s="308"/>
      <c r="NMQ59" s="308"/>
      <c r="NMR59" s="308"/>
      <c r="NMS59" s="308"/>
      <c r="NMT59" s="308"/>
      <c r="NMU59" s="308"/>
      <c r="NMV59" s="308"/>
      <c r="NMW59" s="308"/>
      <c r="NMX59" s="308"/>
      <c r="NMY59" s="308"/>
      <c r="NMZ59" s="308"/>
      <c r="NNA59" s="308"/>
      <c r="NNB59" s="308"/>
      <c r="NNC59" s="308"/>
      <c r="NND59" s="308"/>
      <c r="NNE59" s="308"/>
      <c r="NNF59" s="308"/>
      <c r="NNG59" s="308"/>
      <c r="NNH59" s="308"/>
      <c r="NNI59" s="308"/>
      <c r="NNJ59" s="308"/>
      <c r="NNK59" s="308"/>
      <c r="NNL59" s="308"/>
      <c r="NNM59" s="308"/>
      <c r="NNN59" s="308"/>
      <c r="NNO59" s="308"/>
      <c r="NNP59" s="308"/>
      <c r="NNQ59" s="308"/>
      <c r="NNR59" s="308"/>
      <c r="NNS59" s="308"/>
      <c r="NNT59" s="308"/>
      <c r="NNU59" s="308"/>
      <c r="NNV59" s="308"/>
      <c r="NNW59" s="308"/>
      <c r="NNX59" s="308"/>
      <c r="NNY59" s="308"/>
      <c r="NNZ59" s="308"/>
      <c r="NOA59" s="308"/>
      <c r="NOB59" s="308"/>
      <c r="NOC59" s="308"/>
      <c r="NOD59" s="308"/>
      <c r="NOE59" s="308"/>
      <c r="NOF59" s="308"/>
      <c r="NOG59" s="308"/>
      <c r="NOH59" s="308"/>
      <c r="NOI59" s="308"/>
      <c r="NOJ59" s="308"/>
      <c r="NOK59" s="308"/>
      <c r="NOL59" s="308"/>
      <c r="NOM59" s="308"/>
      <c r="NON59" s="308"/>
      <c r="NOO59" s="308"/>
      <c r="NOP59" s="308"/>
      <c r="NOQ59" s="308"/>
      <c r="NOR59" s="308"/>
      <c r="NOS59" s="308"/>
      <c r="NOT59" s="308"/>
      <c r="NOU59" s="308"/>
      <c r="NOV59" s="308"/>
      <c r="NOW59" s="308"/>
      <c r="NOX59" s="308"/>
      <c r="NOY59" s="308"/>
      <c r="NOZ59" s="308"/>
      <c r="NPA59" s="308"/>
      <c r="NPB59" s="308"/>
      <c r="NPC59" s="308"/>
      <c r="NPD59" s="308"/>
      <c r="NPE59" s="308"/>
      <c r="NPF59" s="308"/>
      <c r="NPG59" s="308"/>
      <c r="NPH59" s="308"/>
      <c r="NPI59" s="308"/>
      <c r="NPJ59" s="308"/>
      <c r="NPK59" s="308"/>
      <c r="NPL59" s="308"/>
      <c r="NPM59" s="308"/>
      <c r="NPN59" s="308"/>
      <c r="NPO59" s="308"/>
      <c r="NPP59" s="308"/>
      <c r="NPQ59" s="308"/>
      <c r="NPR59" s="308"/>
      <c r="NPS59" s="308"/>
      <c r="NPT59" s="308"/>
      <c r="NPU59" s="308"/>
      <c r="NPV59" s="308"/>
      <c r="NPW59" s="308"/>
      <c r="NPX59" s="308"/>
      <c r="NPY59" s="308"/>
      <c r="NPZ59" s="308"/>
      <c r="NQA59" s="308"/>
      <c r="NQB59" s="308"/>
      <c r="NQC59" s="308"/>
      <c r="NQD59" s="308"/>
      <c r="NQE59" s="308"/>
      <c r="NQF59" s="308"/>
      <c r="NQG59" s="308"/>
      <c r="NQH59" s="308"/>
      <c r="NQI59" s="308"/>
      <c r="NQJ59" s="308"/>
      <c r="NQK59" s="308"/>
      <c r="NQL59" s="308"/>
      <c r="NQM59" s="308"/>
      <c r="NQN59" s="308"/>
      <c r="NQO59" s="308"/>
      <c r="NQP59" s="308"/>
      <c r="NQQ59" s="308"/>
      <c r="NQR59" s="308"/>
      <c r="NQS59" s="308"/>
      <c r="NQT59" s="308"/>
      <c r="NQU59" s="308"/>
      <c r="NQV59" s="308"/>
      <c r="NQW59" s="308"/>
      <c r="NQX59" s="308"/>
      <c r="NQY59" s="308"/>
      <c r="NQZ59" s="308"/>
      <c r="NRA59" s="308"/>
      <c r="NRB59" s="308"/>
      <c r="NRC59" s="308"/>
      <c r="NRD59" s="308"/>
      <c r="NRE59" s="308"/>
      <c r="NRF59" s="308"/>
      <c r="NRG59" s="308"/>
      <c r="NRH59" s="308"/>
      <c r="NRI59" s="308"/>
      <c r="NRJ59" s="308"/>
      <c r="NRK59" s="308"/>
      <c r="NRL59" s="308"/>
      <c r="NRM59" s="308"/>
      <c r="NRN59" s="308"/>
      <c r="NRO59" s="308"/>
      <c r="NRP59" s="308"/>
      <c r="NRQ59" s="308"/>
      <c r="NRR59" s="308"/>
      <c r="NRS59" s="308"/>
      <c r="NRT59" s="308"/>
      <c r="NRU59" s="308"/>
      <c r="NRV59" s="308"/>
      <c r="NRW59" s="308"/>
      <c r="NRX59" s="308"/>
      <c r="NRY59" s="308"/>
      <c r="NRZ59" s="308"/>
      <c r="NSA59" s="308"/>
      <c r="NSB59" s="308"/>
      <c r="NSC59" s="308"/>
      <c r="NSD59" s="308"/>
      <c r="NSE59" s="308"/>
      <c r="NSF59" s="308"/>
      <c r="NSG59" s="308"/>
      <c r="NSH59" s="308"/>
      <c r="NSI59" s="308"/>
      <c r="NSJ59" s="308"/>
      <c r="NSK59" s="308"/>
      <c r="NSL59" s="308"/>
      <c r="NSM59" s="308"/>
      <c r="NSN59" s="308"/>
      <c r="NSO59" s="308"/>
      <c r="NSP59" s="308"/>
      <c r="NSQ59" s="308"/>
      <c r="NSR59" s="308"/>
      <c r="NSS59" s="308"/>
      <c r="NST59" s="308"/>
      <c r="NSU59" s="308"/>
      <c r="NSV59" s="308"/>
      <c r="NSW59" s="308"/>
      <c r="NSX59" s="308"/>
      <c r="NSY59" s="308"/>
      <c r="NSZ59" s="308"/>
      <c r="NTA59" s="308"/>
      <c r="NTB59" s="308"/>
      <c r="NTC59" s="308"/>
      <c r="NTD59" s="308"/>
      <c r="NTE59" s="308"/>
      <c r="NTF59" s="308"/>
      <c r="NTG59" s="308"/>
      <c r="NTH59" s="308"/>
      <c r="NTI59" s="308"/>
      <c r="NTJ59" s="308"/>
      <c r="NTK59" s="308"/>
      <c r="NTL59" s="308"/>
      <c r="NTM59" s="308"/>
      <c r="NTN59" s="308"/>
      <c r="NTO59" s="308"/>
      <c r="NTP59" s="308"/>
      <c r="NTQ59" s="308"/>
      <c r="NTR59" s="308"/>
      <c r="NTS59" s="308"/>
      <c r="NTT59" s="308"/>
      <c r="NTU59" s="308"/>
      <c r="NTV59" s="308"/>
      <c r="NTW59" s="308"/>
      <c r="NTX59" s="308"/>
      <c r="NTY59" s="308"/>
      <c r="NTZ59" s="308"/>
      <c r="NUA59" s="308"/>
      <c r="NUB59" s="308"/>
      <c r="NUC59" s="308"/>
      <c r="NUD59" s="308"/>
      <c r="NUE59" s="308"/>
      <c r="NUF59" s="308"/>
      <c r="NUG59" s="308"/>
      <c r="NUH59" s="308"/>
      <c r="NUI59" s="308"/>
      <c r="NUJ59" s="308"/>
      <c r="NUK59" s="308"/>
      <c r="NUL59" s="308"/>
      <c r="NUM59" s="308"/>
      <c r="NUN59" s="308"/>
      <c r="NUO59" s="308"/>
      <c r="NUP59" s="308"/>
      <c r="NUQ59" s="308"/>
      <c r="NUR59" s="308"/>
      <c r="NUS59" s="308"/>
      <c r="NUT59" s="308"/>
      <c r="NUU59" s="308"/>
      <c r="NUV59" s="308"/>
      <c r="NUW59" s="308"/>
      <c r="NUX59" s="308"/>
      <c r="NUY59" s="308"/>
      <c r="NUZ59" s="308"/>
      <c r="NVA59" s="308"/>
      <c r="NVB59" s="308"/>
      <c r="NVC59" s="308"/>
      <c r="NVD59" s="308"/>
      <c r="NVE59" s="308"/>
      <c r="NVF59" s="308"/>
      <c r="NVG59" s="308"/>
      <c r="NVH59" s="308"/>
      <c r="NVI59" s="308"/>
      <c r="NVJ59" s="308"/>
      <c r="NVK59" s="308"/>
      <c r="NVL59" s="308"/>
      <c r="NVM59" s="308"/>
      <c r="NVN59" s="308"/>
      <c r="NVO59" s="308"/>
      <c r="NVP59" s="308"/>
      <c r="NVQ59" s="308"/>
      <c r="NVR59" s="308"/>
      <c r="NVS59" s="308"/>
      <c r="NVT59" s="308"/>
      <c r="NVU59" s="308"/>
      <c r="NVV59" s="308"/>
      <c r="NVW59" s="308"/>
      <c r="NVX59" s="308"/>
      <c r="NVY59" s="308"/>
      <c r="NVZ59" s="308"/>
      <c r="NWA59" s="308"/>
      <c r="NWB59" s="308"/>
      <c r="NWC59" s="308"/>
      <c r="NWD59" s="308"/>
      <c r="NWE59" s="308"/>
      <c r="NWF59" s="308"/>
      <c r="NWG59" s="308"/>
      <c r="NWH59" s="308"/>
      <c r="NWI59" s="308"/>
      <c r="NWJ59" s="308"/>
      <c r="NWK59" s="308"/>
      <c r="NWL59" s="308"/>
      <c r="NWM59" s="308"/>
      <c r="NWN59" s="308"/>
      <c r="NWO59" s="308"/>
      <c r="NWP59" s="308"/>
      <c r="NWQ59" s="308"/>
      <c r="NWR59" s="308"/>
      <c r="NWS59" s="308"/>
      <c r="NWT59" s="308"/>
      <c r="NWU59" s="308"/>
      <c r="NWV59" s="308"/>
      <c r="NWW59" s="308"/>
      <c r="NWX59" s="308"/>
      <c r="NWY59" s="308"/>
      <c r="NWZ59" s="308"/>
      <c r="NXA59" s="308"/>
      <c r="NXB59" s="308"/>
      <c r="NXC59" s="308"/>
      <c r="NXD59" s="308"/>
      <c r="NXE59" s="308"/>
      <c r="NXF59" s="308"/>
      <c r="NXG59" s="308"/>
      <c r="NXH59" s="308"/>
      <c r="NXI59" s="308"/>
      <c r="NXJ59" s="308"/>
      <c r="NXK59" s="308"/>
      <c r="NXL59" s="308"/>
      <c r="NXM59" s="308"/>
      <c r="NXN59" s="308"/>
      <c r="NXO59" s="308"/>
      <c r="NXP59" s="308"/>
      <c r="NXQ59" s="308"/>
      <c r="NXR59" s="308"/>
      <c r="NXS59" s="308"/>
      <c r="NXT59" s="308"/>
      <c r="NXU59" s="308"/>
      <c r="NXV59" s="308"/>
      <c r="NXW59" s="308"/>
      <c r="NXX59" s="308"/>
      <c r="NXY59" s="308"/>
      <c r="NXZ59" s="308"/>
      <c r="NYA59" s="308"/>
      <c r="NYB59" s="308"/>
      <c r="NYC59" s="308"/>
      <c r="NYD59" s="308"/>
      <c r="NYE59" s="308"/>
      <c r="NYF59" s="308"/>
      <c r="NYG59" s="308"/>
      <c r="NYH59" s="308"/>
      <c r="NYI59" s="308"/>
      <c r="NYJ59" s="308"/>
      <c r="NYK59" s="308"/>
      <c r="NYL59" s="308"/>
      <c r="NYM59" s="308"/>
      <c r="NYN59" s="308"/>
      <c r="NYO59" s="308"/>
      <c r="NYP59" s="308"/>
      <c r="NYQ59" s="308"/>
      <c r="NYR59" s="308"/>
      <c r="NYS59" s="308"/>
      <c r="NYT59" s="308"/>
      <c r="NYU59" s="308"/>
      <c r="NYV59" s="308"/>
      <c r="NYW59" s="308"/>
      <c r="NYX59" s="308"/>
      <c r="NYY59" s="308"/>
      <c r="NYZ59" s="308"/>
      <c r="NZA59" s="308"/>
      <c r="NZB59" s="308"/>
      <c r="NZC59" s="308"/>
      <c r="NZD59" s="308"/>
      <c r="NZE59" s="308"/>
      <c r="NZF59" s="308"/>
      <c r="NZG59" s="308"/>
      <c r="NZH59" s="308"/>
      <c r="NZI59" s="308"/>
      <c r="NZJ59" s="308"/>
      <c r="NZK59" s="308"/>
      <c r="NZL59" s="308"/>
      <c r="NZM59" s="308"/>
      <c r="NZN59" s="308"/>
      <c r="NZO59" s="308"/>
      <c r="NZP59" s="308"/>
      <c r="NZQ59" s="308"/>
      <c r="NZR59" s="308"/>
      <c r="NZS59" s="308"/>
      <c r="NZT59" s="308"/>
      <c r="NZU59" s="308"/>
      <c r="NZV59" s="308"/>
      <c r="NZW59" s="308"/>
      <c r="NZX59" s="308"/>
      <c r="NZY59" s="308"/>
      <c r="NZZ59" s="308"/>
      <c r="OAA59" s="308"/>
      <c r="OAB59" s="308"/>
      <c r="OAC59" s="308"/>
      <c r="OAD59" s="308"/>
      <c r="OAE59" s="308"/>
      <c r="OAF59" s="308"/>
      <c r="OAG59" s="308"/>
      <c r="OAH59" s="308"/>
      <c r="OAI59" s="308"/>
      <c r="OAJ59" s="308"/>
      <c r="OAK59" s="308"/>
      <c r="OAL59" s="308"/>
      <c r="OAM59" s="308"/>
      <c r="OAN59" s="308"/>
      <c r="OAO59" s="308"/>
      <c r="OAP59" s="308"/>
      <c r="OAQ59" s="308"/>
      <c r="OAR59" s="308"/>
      <c r="OAS59" s="308"/>
      <c r="OAT59" s="308"/>
      <c r="OAU59" s="308"/>
      <c r="OAV59" s="308"/>
      <c r="OAW59" s="308"/>
      <c r="OAX59" s="308"/>
      <c r="OAY59" s="308"/>
      <c r="OAZ59" s="308"/>
      <c r="OBA59" s="308"/>
      <c r="OBB59" s="308"/>
      <c r="OBC59" s="308"/>
      <c r="OBD59" s="308"/>
      <c r="OBE59" s="308"/>
      <c r="OBF59" s="308"/>
      <c r="OBG59" s="308"/>
      <c r="OBH59" s="308"/>
      <c r="OBI59" s="308"/>
      <c r="OBJ59" s="308"/>
      <c r="OBK59" s="308"/>
      <c r="OBL59" s="308"/>
      <c r="OBM59" s="308"/>
      <c r="OBN59" s="308"/>
      <c r="OBO59" s="308"/>
      <c r="OBP59" s="308"/>
      <c r="OBQ59" s="308"/>
      <c r="OBR59" s="308"/>
      <c r="OBS59" s="308"/>
      <c r="OBT59" s="308"/>
      <c r="OBU59" s="308"/>
      <c r="OBV59" s="308"/>
      <c r="OBW59" s="308"/>
      <c r="OBX59" s="308"/>
      <c r="OBY59" s="308"/>
      <c r="OBZ59" s="308"/>
      <c r="OCA59" s="308"/>
      <c r="OCB59" s="308"/>
      <c r="OCC59" s="308"/>
      <c r="OCD59" s="308"/>
      <c r="OCE59" s="308"/>
      <c r="OCF59" s="308"/>
      <c r="OCG59" s="308"/>
      <c r="OCH59" s="308"/>
      <c r="OCI59" s="308"/>
      <c r="OCJ59" s="308"/>
      <c r="OCK59" s="308"/>
      <c r="OCL59" s="308"/>
      <c r="OCM59" s="308"/>
      <c r="OCN59" s="308"/>
      <c r="OCO59" s="308"/>
      <c r="OCP59" s="308"/>
      <c r="OCQ59" s="308"/>
      <c r="OCR59" s="308"/>
      <c r="OCS59" s="308"/>
      <c r="OCT59" s="308"/>
      <c r="OCU59" s="308"/>
      <c r="OCV59" s="308"/>
      <c r="OCW59" s="308"/>
      <c r="OCX59" s="308"/>
      <c r="OCY59" s="308"/>
      <c r="OCZ59" s="308"/>
      <c r="ODA59" s="308"/>
      <c r="ODB59" s="308"/>
      <c r="ODC59" s="308"/>
      <c r="ODD59" s="308"/>
      <c r="ODE59" s="308"/>
      <c r="ODF59" s="308"/>
      <c r="ODG59" s="308"/>
      <c r="ODH59" s="308"/>
      <c r="ODI59" s="308"/>
      <c r="ODJ59" s="308"/>
      <c r="ODK59" s="308"/>
      <c r="ODL59" s="308"/>
      <c r="ODM59" s="308"/>
      <c r="ODN59" s="308"/>
      <c r="ODO59" s="308"/>
      <c r="ODP59" s="308"/>
      <c r="ODQ59" s="308"/>
      <c r="ODR59" s="308"/>
      <c r="ODS59" s="308"/>
      <c r="ODT59" s="308"/>
      <c r="ODU59" s="308"/>
      <c r="ODV59" s="308"/>
      <c r="ODW59" s="308"/>
      <c r="ODX59" s="308"/>
      <c r="ODY59" s="308"/>
      <c r="ODZ59" s="308"/>
      <c r="OEA59" s="308"/>
      <c r="OEB59" s="308"/>
      <c r="OEC59" s="308"/>
      <c r="OED59" s="308"/>
      <c r="OEE59" s="308"/>
      <c r="OEF59" s="308"/>
      <c r="OEG59" s="308"/>
      <c r="OEH59" s="308"/>
      <c r="OEI59" s="308"/>
      <c r="OEJ59" s="308"/>
      <c r="OEK59" s="308"/>
      <c r="OEL59" s="308"/>
      <c r="OEM59" s="308"/>
      <c r="OEN59" s="308"/>
      <c r="OEO59" s="308"/>
      <c r="OEP59" s="308"/>
      <c r="OEQ59" s="308"/>
      <c r="OER59" s="308"/>
      <c r="OES59" s="308"/>
      <c r="OET59" s="308"/>
      <c r="OEU59" s="308"/>
      <c r="OEV59" s="308"/>
      <c r="OEW59" s="308"/>
      <c r="OEX59" s="308"/>
      <c r="OEY59" s="308"/>
      <c r="OEZ59" s="308"/>
      <c r="OFA59" s="308"/>
      <c r="OFB59" s="308"/>
      <c r="OFC59" s="308"/>
      <c r="OFD59" s="308"/>
      <c r="OFE59" s="308"/>
      <c r="OFF59" s="308"/>
      <c r="OFG59" s="308"/>
      <c r="OFH59" s="308"/>
      <c r="OFI59" s="308"/>
      <c r="OFJ59" s="308"/>
      <c r="OFK59" s="308"/>
      <c r="OFL59" s="308"/>
      <c r="OFM59" s="308"/>
      <c r="OFN59" s="308"/>
      <c r="OFO59" s="308"/>
      <c r="OFP59" s="308"/>
      <c r="OFQ59" s="308"/>
      <c r="OFR59" s="308"/>
      <c r="OFS59" s="308"/>
      <c r="OFT59" s="308"/>
      <c r="OFU59" s="308"/>
      <c r="OFV59" s="308"/>
      <c r="OFW59" s="308"/>
      <c r="OFX59" s="308"/>
      <c r="OFY59" s="308"/>
      <c r="OFZ59" s="308"/>
      <c r="OGA59" s="308"/>
      <c r="OGB59" s="308"/>
      <c r="OGC59" s="308"/>
      <c r="OGD59" s="308"/>
      <c r="OGE59" s="308"/>
      <c r="OGF59" s="308"/>
      <c r="OGG59" s="308"/>
      <c r="OGH59" s="308"/>
      <c r="OGI59" s="308"/>
      <c r="OGJ59" s="308"/>
      <c r="OGK59" s="308"/>
      <c r="OGL59" s="308"/>
      <c r="OGM59" s="308"/>
      <c r="OGN59" s="308"/>
      <c r="OGO59" s="308"/>
      <c r="OGP59" s="308"/>
      <c r="OGQ59" s="308"/>
      <c r="OGR59" s="308"/>
      <c r="OGS59" s="308"/>
      <c r="OGT59" s="308"/>
      <c r="OGU59" s="308"/>
      <c r="OGV59" s="308"/>
      <c r="OGW59" s="308"/>
      <c r="OGX59" s="308"/>
      <c r="OGY59" s="308"/>
      <c r="OGZ59" s="308"/>
      <c r="OHA59" s="308"/>
      <c r="OHB59" s="308"/>
      <c r="OHC59" s="308"/>
      <c r="OHD59" s="308"/>
      <c r="OHE59" s="308"/>
      <c r="OHF59" s="308"/>
      <c r="OHG59" s="308"/>
      <c r="OHH59" s="308"/>
      <c r="OHI59" s="308"/>
      <c r="OHJ59" s="308"/>
      <c r="OHK59" s="308"/>
      <c r="OHL59" s="308"/>
      <c r="OHM59" s="308"/>
      <c r="OHN59" s="308"/>
      <c r="OHO59" s="308"/>
      <c r="OHP59" s="308"/>
      <c r="OHQ59" s="308"/>
      <c r="OHR59" s="308"/>
      <c r="OHS59" s="308"/>
      <c r="OHT59" s="308"/>
      <c r="OHU59" s="308"/>
      <c r="OHV59" s="308"/>
      <c r="OHW59" s="308"/>
      <c r="OHX59" s="308"/>
      <c r="OHY59" s="308"/>
      <c r="OHZ59" s="308"/>
      <c r="OIA59" s="308"/>
      <c r="OIB59" s="308"/>
      <c r="OIC59" s="308"/>
      <c r="OID59" s="308"/>
      <c r="OIE59" s="308"/>
      <c r="OIF59" s="308"/>
      <c r="OIG59" s="308"/>
      <c r="OIH59" s="308"/>
      <c r="OII59" s="308"/>
      <c r="OIJ59" s="308"/>
      <c r="OIK59" s="308"/>
      <c r="OIL59" s="308"/>
      <c r="OIM59" s="308"/>
      <c r="OIN59" s="308"/>
      <c r="OIO59" s="308"/>
      <c r="OIP59" s="308"/>
      <c r="OIQ59" s="308"/>
      <c r="OIR59" s="308"/>
      <c r="OIS59" s="308"/>
      <c r="OIT59" s="308"/>
      <c r="OIU59" s="308"/>
      <c r="OIV59" s="308"/>
      <c r="OIW59" s="308"/>
      <c r="OIX59" s="308"/>
      <c r="OIY59" s="308"/>
      <c r="OIZ59" s="308"/>
      <c r="OJA59" s="308"/>
      <c r="OJB59" s="308"/>
      <c r="OJC59" s="308"/>
      <c r="OJD59" s="308"/>
      <c r="OJE59" s="308"/>
      <c r="OJF59" s="308"/>
      <c r="OJG59" s="308"/>
      <c r="OJH59" s="308"/>
      <c r="OJI59" s="308"/>
      <c r="OJJ59" s="308"/>
      <c r="OJK59" s="308"/>
      <c r="OJL59" s="308"/>
      <c r="OJM59" s="308"/>
      <c r="OJN59" s="308"/>
      <c r="OJO59" s="308"/>
      <c r="OJP59" s="308"/>
      <c r="OJQ59" s="308"/>
      <c r="OJR59" s="308"/>
      <c r="OJS59" s="308"/>
      <c r="OJT59" s="308"/>
      <c r="OJU59" s="308"/>
      <c r="OJV59" s="308"/>
      <c r="OJW59" s="308"/>
      <c r="OJX59" s="308"/>
      <c r="OJY59" s="308"/>
      <c r="OJZ59" s="308"/>
      <c r="OKA59" s="308"/>
      <c r="OKB59" s="308"/>
      <c r="OKC59" s="308"/>
      <c r="OKD59" s="308"/>
      <c r="OKE59" s="308"/>
      <c r="OKF59" s="308"/>
      <c r="OKG59" s="308"/>
      <c r="OKH59" s="308"/>
      <c r="OKI59" s="308"/>
      <c r="OKJ59" s="308"/>
      <c r="OKK59" s="308"/>
      <c r="OKL59" s="308"/>
      <c r="OKM59" s="308"/>
      <c r="OKN59" s="308"/>
      <c r="OKO59" s="308"/>
      <c r="OKP59" s="308"/>
      <c r="OKQ59" s="308"/>
      <c r="OKR59" s="308"/>
      <c r="OKS59" s="308"/>
      <c r="OKT59" s="308"/>
      <c r="OKU59" s="308"/>
      <c r="OKV59" s="308"/>
      <c r="OKW59" s="308"/>
      <c r="OKX59" s="308"/>
      <c r="OKY59" s="308"/>
      <c r="OKZ59" s="308"/>
      <c r="OLA59" s="308"/>
      <c r="OLB59" s="308"/>
      <c r="OLC59" s="308"/>
      <c r="OLD59" s="308"/>
      <c r="OLE59" s="308"/>
      <c r="OLF59" s="308"/>
      <c r="OLG59" s="308"/>
      <c r="OLH59" s="308"/>
      <c r="OLI59" s="308"/>
      <c r="OLJ59" s="308"/>
      <c r="OLK59" s="308"/>
      <c r="OLL59" s="308"/>
      <c r="OLM59" s="308"/>
      <c r="OLN59" s="308"/>
      <c r="OLO59" s="308"/>
      <c r="OLP59" s="308"/>
      <c r="OLQ59" s="308"/>
      <c r="OLR59" s="308"/>
      <c r="OLS59" s="308"/>
      <c r="OLT59" s="308"/>
      <c r="OLU59" s="308"/>
      <c r="OLV59" s="308"/>
      <c r="OLW59" s="308"/>
      <c r="OLX59" s="308"/>
      <c r="OLY59" s="308"/>
      <c r="OLZ59" s="308"/>
      <c r="OMA59" s="308"/>
      <c r="OMB59" s="308"/>
      <c r="OMC59" s="308"/>
      <c r="OMD59" s="308"/>
      <c r="OME59" s="308"/>
      <c r="OMF59" s="308"/>
      <c r="OMG59" s="308"/>
      <c r="OMH59" s="308"/>
      <c r="OMI59" s="308"/>
      <c r="OMJ59" s="308"/>
      <c r="OMK59" s="308"/>
      <c r="OML59" s="308"/>
      <c r="OMM59" s="308"/>
      <c r="OMN59" s="308"/>
      <c r="OMO59" s="308"/>
      <c r="OMP59" s="308"/>
      <c r="OMQ59" s="308"/>
      <c r="OMR59" s="308"/>
      <c r="OMS59" s="308"/>
      <c r="OMT59" s="308"/>
      <c r="OMU59" s="308"/>
      <c r="OMV59" s="308"/>
      <c r="OMW59" s="308"/>
      <c r="OMX59" s="308"/>
      <c r="OMY59" s="308"/>
      <c r="OMZ59" s="308"/>
      <c r="ONA59" s="308"/>
      <c r="ONB59" s="308"/>
      <c r="ONC59" s="308"/>
      <c r="OND59" s="308"/>
      <c r="ONE59" s="308"/>
      <c r="ONF59" s="308"/>
      <c r="ONG59" s="308"/>
      <c r="ONH59" s="308"/>
      <c r="ONI59" s="308"/>
      <c r="ONJ59" s="308"/>
      <c r="ONK59" s="308"/>
      <c r="ONL59" s="308"/>
      <c r="ONM59" s="308"/>
      <c r="ONN59" s="308"/>
      <c r="ONO59" s="308"/>
      <c r="ONP59" s="308"/>
      <c r="ONQ59" s="308"/>
      <c r="ONR59" s="308"/>
      <c r="ONS59" s="308"/>
      <c r="ONT59" s="308"/>
      <c r="ONU59" s="308"/>
      <c r="ONV59" s="308"/>
      <c r="ONW59" s="308"/>
      <c r="ONX59" s="308"/>
      <c r="ONY59" s="308"/>
      <c r="ONZ59" s="308"/>
      <c r="OOA59" s="308"/>
      <c r="OOB59" s="308"/>
      <c r="OOC59" s="308"/>
      <c r="OOD59" s="308"/>
      <c r="OOE59" s="308"/>
      <c r="OOF59" s="308"/>
      <c r="OOG59" s="308"/>
      <c r="OOH59" s="308"/>
      <c r="OOI59" s="308"/>
      <c r="OOJ59" s="308"/>
      <c r="OOK59" s="308"/>
      <c r="OOL59" s="308"/>
      <c r="OOM59" s="308"/>
      <c r="OON59" s="308"/>
      <c r="OOO59" s="308"/>
      <c r="OOP59" s="308"/>
      <c r="OOQ59" s="308"/>
      <c r="OOR59" s="308"/>
      <c r="OOS59" s="308"/>
      <c r="OOT59" s="308"/>
      <c r="OOU59" s="308"/>
      <c r="OOV59" s="308"/>
      <c r="OOW59" s="308"/>
      <c r="OOX59" s="308"/>
      <c r="OOY59" s="308"/>
      <c r="OOZ59" s="308"/>
      <c r="OPA59" s="308"/>
      <c r="OPB59" s="308"/>
      <c r="OPC59" s="308"/>
      <c r="OPD59" s="308"/>
      <c r="OPE59" s="308"/>
      <c r="OPF59" s="308"/>
      <c r="OPG59" s="308"/>
      <c r="OPH59" s="308"/>
      <c r="OPI59" s="308"/>
      <c r="OPJ59" s="308"/>
      <c r="OPK59" s="308"/>
      <c r="OPL59" s="308"/>
      <c r="OPM59" s="308"/>
      <c r="OPN59" s="308"/>
      <c r="OPO59" s="308"/>
      <c r="OPP59" s="308"/>
      <c r="OPQ59" s="308"/>
      <c r="OPR59" s="308"/>
      <c r="OPS59" s="308"/>
      <c r="OPT59" s="308"/>
      <c r="OPU59" s="308"/>
      <c r="OPV59" s="308"/>
      <c r="OPW59" s="308"/>
      <c r="OPX59" s="308"/>
      <c r="OPY59" s="308"/>
      <c r="OPZ59" s="308"/>
      <c r="OQA59" s="308"/>
      <c r="OQB59" s="308"/>
      <c r="OQC59" s="308"/>
      <c r="OQD59" s="308"/>
      <c r="OQE59" s="308"/>
      <c r="OQF59" s="308"/>
      <c r="OQG59" s="308"/>
      <c r="OQH59" s="308"/>
      <c r="OQI59" s="308"/>
      <c r="OQJ59" s="308"/>
      <c r="OQK59" s="308"/>
      <c r="OQL59" s="308"/>
      <c r="OQM59" s="308"/>
      <c r="OQN59" s="308"/>
      <c r="OQO59" s="308"/>
      <c r="OQP59" s="308"/>
      <c r="OQQ59" s="308"/>
      <c r="OQR59" s="308"/>
      <c r="OQS59" s="308"/>
      <c r="OQT59" s="308"/>
      <c r="OQU59" s="308"/>
      <c r="OQV59" s="308"/>
      <c r="OQW59" s="308"/>
      <c r="OQX59" s="308"/>
      <c r="OQY59" s="308"/>
      <c r="OQZ59" s="308"/>
      <c r="ORA59" s="308"/>
      <c r="ORB59" s="308"/>
      <c r="ORC59" s="308"/>
      <c r="ORD59" s="308"/>
      <c r="ORE59" s="308"/>
      <c r="ORF59" s="308"/>
      <c r="ORG59" s="308"/>
      <c r="ORH59" s="308"/>
      <c r="ORI59" s="308"/>
      <c r="ORJ59" s="308"/>
      <c r="ORK59" s="308"/>
      <c r="ORL59" s="308"/>
      <c r="ORM59" s="308"/>
      <c r="ORN59" s="308"/>
      <c r="ORO59" s="308"/>
      <c r="ORP59" s="308"/>
      <c r="ORQ59" s="308"/>
      <c r="ORR59" s="308"/>
      <c r="ORS59" s="308"/>
      <c r="ORT59" s="308"/>
      <c r="ORU59" s="308"/>
      <c r="ORV59" s="308"/>
      <c r="ORW59" s="308"/>
      <c r="ORX59" s="308"/>
      <c r="ORY59" s="308"/>
      <c r="ORZ59" s="308"/>
      <c r="OSA59" s="308"/>
      <c r="OSB59" s="308"/>
      <c r="OSC59" s="308"/>
      <c r="OSD59" s="308"/>
      <c r="OSE59" s="308"/>
      <c r="OSF59" s="308"/>
      <c r="OSG59" s="308"/>
      <c r="OSH59" s="308"/>
      <c r="OSI59" s="308"/>
      <c r="OSJ59" s="308"/>
      <c r="OSK59" s="308"/>
      <c r="OSL59" s="308"/>
      <c r="OSM59" s="308"/>
      <c r="OSN59" s="308"/>
      <c r="OSO59" s="308"/>
      <c r="OSP59" s="308"/>
      <c r="OSQ59" s="308"/>
      <c r="OSR59" s="308"/>
      <c r="OSS59" s="308"/>
      <c r="OST59" s="308"/>
      <c r="OSU59" s="308"/>
      <c r="OSV59" s="308"/>
      <c r="OSW59" s="308"/>
      <c r="OSX59" s="308"/>
      <c r="OSY59" s="308"/>
      <c r="OSZ59" s="308"/>
      <c r="OTA59" s="308"/>
      <c r="OTB59" s="308"/>
      <c r="OTC59" s="308"/>
      <c r="OTD59" s="308"/>
      <c r="OTE59" s="308"/>
      <c r="OTF59" s="308"/>
      <c r="OTG59" s="308"/>
      <c r="OTH59" s="308"/>
      <c r="OTI59" s="308"/>
      <c r="OTJ59" s="308"/>
      <c r="OTK59" s="308"/>
      <c r="OTL59" s="308"/>
      <c r="OTM59" s="308"/>
      <c r="OTN59" s="308"/>
      <c r="OTO59" s="308"/>
      <c r="OTP59" s="308"/>
      <c r="OTQ59" s="308"/>
      <c r="OTR59" s="308"/>
      <c r="OTS59" s="308"/>
      <c r="OTT59" s="308"/>
      <c r="OTU59" s="308"/>
      <c r="OTV59" s="308"/>
      <c r="OTW59" s="308"/>
      <c r="OTX59" s="308"/>
      <c r="OTY59" s="308"/>
      <c r="OTZ59" s="308"/>
      <c r="OUA59" s="308"/>
      <c r="OUB59" s="308"/>
      <c r="OUC59" s="308"/>
      <c r="OUD59" s="308"/>
      <c r="OUE59" s="308"/>
      <c r="OUF59" s="308"/>
      <c r="OUG59" s="308"/>
      <c r="OUH59" s="308"/>
      <c r="OUI59" s="308"/>
      <c r="OUJ59" s="308"/>
      <c r="OUK59" s="308"/>
      <c r="OUL59" s="308"/>
      <c r="OUM59" s="308"/>
      <c r="OUN59" s="308"/>
      <c r="OUO59" s="308"/>
      <c r="OUP59" s="308"/>
      <c r="OUQ59" s="308"/>
      <c r="OUR59" s="308"/>
      <c r="OUS59" s="308"/>
      <c r="OUT59" s="308"/>
      <c r="OUU59" s="308"/>
      <c r="OUV59" s="308"/>
      <c r="OUW59" s="308"/>
      <c r="OUX59" s="308"/>
      <c r="OUY59" s="308"/>
      <c r="OUZ59" s="308"/>
      <c r="OVA59" s="308"/>
      <c r="OVB59" s="308"/>
      <c r="OVC59" s="308"/>
      <c r="OVD59" s="308"/>
      <c r="OVE59" s="308"/>
      <c r="OVF59" s="308"/>
      <c r="OVG59" s="308"/>
      <c r="OVH59" s="308"/>
      <c r="OVI59" s="308"/>
      <c r="OVJ59" s="308"/>
      <c r="OVK59" s="308"/>
      <c r="OVL59" s="308"/>
      <c r="OVM59" s="308"/>
      <c r="OVN59" s="308"/>
      <c r="OVO59" s="308"/>
      <c r="OVP59" s="308"/>
      <c r="OVQ59" s="308"/>
      <c r="OVR59" s="308"/>
      <c r="OVS59" s="308"/>
      <c r="OVT59" s="308"/>
      <c r="OVU59" s="308"/>
      <c r="OVV59" s="308"/>
      <c r="OVW59" s="308"/>
      <c r="OVX59" s="308"/>
      <c r="OVY59" s="308"/>
      <c r="OVZ59" s="308"/>
      <c r="OWA59" s="308"/>
      <c r="OWB59" s="308"/>
      <c r="OWC59" s="308"/>
      <c r="OWD59" s="308"/>
      <c r="OWE59" s="308"/>
      <c r="OWF59" s="308"/>
      <c r="OWG59" s="308"/>
      <c r="OWH59" s="308"/>
      <c r="OWI59" s="308"/>
      <c r="OWJ59" s="308"/>
      <c r="OWK59" s="308"/>
      <c r="OWL59" s="308"/>
      <c r="OWM59" s="308"/>
      <c r="OWN59" s="308"/>
      <c r="OWO59" s="308"/>
      <c r="OWP59" s="308"/>
      <c r="OWQ59" s="308"/>
      <c r="OWR59" s="308"/>
      <c r="OWS59" s="308"/>
      <c r="OWT59" s="308"/>
      <c r="OWU59" s="308"/>
      <c r="OWV59" s="308"/>
      <c r="OWW59" s="308"/>
      <c r="OWX59" s="308"/>
      <c r="OWY59" s="308"/>
      <c r="OWZ59" s="308"/>
      <c r="OXA59" s="308"/>
      <c r="OXB59" s="308"/>
      <c r="OXC59" s="308"/>
      <c r="OXD59" s="308"/>
      <c r="OXE59" s="308"/>
      <c r="OXF59" s="308"/>
      <c r="OXG59" s="308"/>
      <c r="OXH59" s="308"/>
      <c r="OXI59" s="308"/>
      <c r="OXJ59" s="308"/>
      <c r="OXK59" s="308"/>
      <c r="OXL59" s="308"/>
      <c r="OXM59" s="308"/>
      <c r="OXN59" s="308"/>
      <c r="OXO59" s="308"/>
      <c r="OXP59" s="308"/>
      <c r="OXQ59" s="308"/>
      <c r="OXR59" s="308"/>
      <c r="OXS59" s="308"/>
      <c r="OXT59" s="308"/>
      <c r="OXU59" s="308"/>
      <c r="OXV59" s="308"/>
      <c r="OXW59" s="308"/>
      <c r="OXX59" s="308"/>
      <c r="OXY59" s="308"/>
      <c r="OXZ59" s="308"/>
      <c r="OYA59" s="308"/>
      <c r="OYB59" s="308"/>
      <c r="OYC59" s="308"/>
      <c r="OYD59" s="308"/>
      <c r="OYE59" s="308"/>
      <c r="OYF59" s="308"/>
      <c r="OYG59" s="308"/>
      <c r="OYH59" s="308"/>
      <c r="OYI59" s="308"/>
      <c r="OYJ59" s="308"/>
      <c r="OYK59" s="308"/>
      <c r="OYL59" s="308"/>
      <c r="OYM59" s="308"/>
      <c r="OYN59" s="308"/>
      <c r="OYO59" s="308"/>
      <c r="OYP59" s="308"/>
      <c r="OYQ59" s="308"/>
      <c r="OYR59" s="308"/>
      <c r="OYS59" s="308"/>
      <c r="OYT59" s="308"/>
      <c r="OYU59" s="308"/>
      <c r="OYV59" s="308"/>
      <c r="OYW59" s="308"/>
      <c r="OYX59" s="308"/>
      <c r="OYY59" s="308"/>
      <c r="OYZ59" s="308"/>
      <c r="OZA59" s="308"/>
      <c r="OZB59" s="308"/>
      <c r="OZC59" s="308"/>
      <c r="OZD59" s="308"/>
      <c r="OZE59" s="308"/>
      <c r="OZF59" s="308"/>
      <c r="OZG59" s="308"/>
      <c r="OZH59" s="308"/>
      <c r="OZI59" s="308"/>
      <c r="OZJ59" s="308"/>
      <c r="OZK59" s="308"/>
      <c r="OZL59" s="308"/>
      <c r="OZM59" s="308"/>
      <c r="OZN59" s="308"/>
      <c r="OZO59" s="308"/>
      <c r="OZP59" s="308"/>
      <c r="OZQ59" s="308"/>
      <c r="OZR59" s="308"/>
      <c r="OZS59" s="308"/>
      <c r="OZT59" s="308"/>
      <c r="OZU59" s="308"/>
      <c r="OZV59" s="308"/>
      <c r="OZW59" s="308"/>
      <c r="OZX59" s="308"/>
      <c r="OZY59" s="308"/>
      <c r="OZZ59" s="308"/>
      <c r="PAA59" s="308"/>
      <c r="PAB59" s="308"/>
      <c r="PAC59" s="308"/>
      <c r="PAD59" s="308"/>
      <c r="PAE59" s="308"/>
      <c r="PAF59" s="308"/>
      <c r="PAG59" s="308"/>
      <c r="PAH59" s="308"/>
      <c r="PAI59" s="308"/>
      <c r="PAJ59" s="308"/>
      <c r="PAK59" s="308"/>
      <c r="PAL59" s="308"/>
      <c r="PAM59" s="308"/>
      <c r="PAN59" s="308"/>
      <c r="PAO59" s="308"/>
      <c r="PAP59" s="308"/>
      <c r="PAQ59" s="308"/>
      <c r="PAR59" s="308"/>
      <c r="PAS59" s="308"/>
      <c r="PAT59" s="308"/>
      <c r="PAU59" s="308"/>
      <c r="PAV59" s="308"/>
      <c r="PAW59" s="308"/>
      <c r="PAX59" s="308"/>
      <c r="PAY59" s="308"/>
      <c r="PAZ59" s="308"/>
      <c r="PBA59" s="308"/>
      <c r="PBB59" s="308"/>
      <c r="PBC59" s="308"/>
      <c r="PBD59" s="308"/>
      <c r="PBE59" s="308"/>
      <c r="PBF59" s="308"/>
      <c r="PBG59" s="308"/>
      <c r="PBH59" s="308"/>
      <c r="PBI59" s="308"/>
      <c r="PBJ59" s="308"/>
      <c r="PBK59" s="308"/>
      <c r="PBL59" s="308"/>
      <c r="PBM59" s="308"/>
      <c r="PBN59" s="308"/>
      <c r="PBO59" s="308"/>
      <c r="PBP59" s="308"/>
      <c r="PBQ59" s="308"/>
      <c r="PBR59" s="308"/>
      <c r="PBS59" s="308"/>
      <c r="PBT59" s="308"/>
      <c r="PBU59" s="308"/>
      <c r="PBV59" s="308"/>
      <c r="PBW59" s="308"/>
      <c r="PBX59" s="308"/>
      <c r="PBY59" s="308"/>
      <c r="PBZ59" s="308"/>
      <c r="PCA59" s="308"/>
      <c r="PCB59" s="308"/>
      <c r="PCC59" s="308"/>
      <c r="PCD59" s="308"/>
      <c r="PCE59" s="308"/>
      <c r="PCF59" s="308"/>
      <c r="PCG59" s="308"/>
      <c r="PCH59" s="308"/>
      <c r="PCI59" s="308"/>
      <c r="PCJ59" s="308"/>
      <c r="PCK59" s="308"/>
      <c r="PCL59" s="308"/>
      <c r="PCM59" s="308"/>
      <c r="PCN59" s="308"/>
      <c r="PCO59" s="308"/>
      <c r="PCP59" s="308"/>
      <c r="PCQ59" s="308"/>
      <c r="PCR59" s="308"/>
      <c r="PCS59" s="308"/>
      <c r="PCT59" s="308"/>
      <c r="PCU59" s="308"/>
      <c r="PCV59" s="308"/>
      <c r="PCW59" s="308"/>
      <c r="PCX59" s="308"/>
      <c r="PCY59" s="308"/>
      <c r="PCZ59" s="308"/>
      <c r="PDA59" s="308"/>
      <c r="PDB59" s="308"/>
      <c r="PDC59" s="308"/>
      <c r="PDD59" s="308"/>
      <c r="PDE59" s="308"/>
      <c r="PDF59" s="308"/>
      <c r="PDG59" s="308"/>
      <c r="PDH59" s="308"/>
      <c r="PDI59" s="308"/>
      <c r="PDJ59" s="308"/>
      <c r="PDK59" s="308"/>
      <c r="PDL59" s="308"/>
      <c r="PDM59" s="308"/>
      <c r="PDN59" s="308"/>
      <c r="PDO59" s="308"/>
      <c r="PDP59" s="308"/>
      <c r="PDQ59" s="308"/>
      <c r="PDR59" s="308"/>
      <c r="PDS59" s="308"/>
      <c r="PDT59" s="308"/>
      <c r="PDU59" s="308"/>
      <c r="PDV59" s="308"/>
      <c r="PDW59" s="308"/>
      <c r="PDX59" s="308"/>
      <c r="PDY59" s="308"/>
      <c r="PDZ59" s="308"/>
      <c r="PEA59" s="308"/>
      <c r="PEB59" s="308"/>
      <c r="PEC59" s="308"/>
      <c r="PED59" s="308"/>
      <c r="PEE59" s="308"/>
      <c r="PEF59" s="308"/>
      <c r="PEG59" s="308"/>
      <c r="PEH59" s="308"/>
      <c r="PEI59" s="308"/>
      <c r="PEJ59" s="308"/>
      <c r="PEK59" s="308"/>
      <c r="PEL59" s="308"/>
      <c r="PEM59" s="308"/>
      <c r="PEN59" s="308"/>
      <c r="PEO59" s="308"/>
      <c r="PEP59" s="308"/>
      <c r="PEQ59" s="308"/>
      <c r="PER59" s="308"/>
      <c r="PES59" s="308"/>
      <c r="PET59" s="308"/>
      <c r="PEU59" s="308"/>
      <c r="PEV59" s="308"/>
      <c r="PEW59" s="308"/>
      <c r="PEX59" s="308"/>
      <c r="PEY59" s="308"/>
      <c r="PEZ59" s="308"/>
      <c r="PFA59" s="308"/>
      <c r="PFB59" s="308"/>
      <c r="PFC59" s="308"/>
      <c r="PFD59" s="308"/>
      <c r="PFE59" s="308"/>
      <c r="PFF59" s="308"/>
      <c r="PFG59" s="308"/>
      <c r="PFH59" s="308"/>
      <c r="PFI59" s="308"/>
      <c r="PFJ59" s="308"/>
      <c r="PFK59" s="308"/>
      <c r="PFL59" s="308"/>
      <c r="PFM59" s="308"/>
      <c r="PFN59" s="308"/>
      <c r="PFO59" s="308"/>
      <c r="PFP59" s="308"/>
      <c r="PFQ59" s="308"/>
      <c r="PFR59" s="308"/>
      <c r="PFS59" s="308"/>
      <c r="PFT59" s="308"/>
      <c r="PFU59" s="308"/>
      <c r="PFV59" s="308"/>
      <c r="PFW59" s="308"/>
      <c r="PFX59" s="308"/>
      <c r="PFY59" s="308"/>
      <c r="PFZ59" s="308"/>
      <c r="PGA59" s="308"/>
      <c r="PGB59" s="308"/>
      <c r="PGC59" s="308"/>
      <c r="PGD59" s="308"/>
      <c r="PGE59" s="308"/>
      <c r="PGF59" s="308"/>
      <c r="PGG59" s="308"/>
      <c r="PGH59" s="308"/>
      <c r="PGI59" s="308"/>
      <c r="PGJ59" s="308"/>
      <c r="PGK59" s="308"/>
      <c r="PGL59" s="308"/>
      <c r="PGM59" s="308"/>
      <c r="PGN59" s="308"/>
      <c r="PGO59" s="308"/>
      <c r="PGP59" s="308"/>
      <c r="PGQ59" s="308"/>
      <c r="PGR59" s="308"/>
      <c r="PGS59" s="308"/>
      <c r="PGT59" s="308"/>
      <c r="PGU59" s="308"/>
      <c r="PGV59" s="308"/>
      <c r="PGW59" s="308"/>
      <c r="PGX59" s="308"/>
      <c r="PGY59" s="308"/>
      <c r="PGZ59" s="308"/>
      <c r="PHA59" s="308"/>
      <c r="PHB59" s="308"/>
      <c r="PHC59" s="308"/>
      <c r="PHD59" s="308"/>
      <c r="PHE59" s="308"/>
      <c r="PHF59" s="308"/>
      <c r="PHG59" s="308"/>
      <c r="PHH59" s="308"/>
      <c r="PHI59" s="308"/>
      <c r="PHJ59" s="308"/>
      <c r="PHK59" s="308"/>
      <c r="PHL59" s="308"/>
      <c r="PHM59" s="308"/>
      <c r="PHN59" s="308"/>
      <c r="PHO59" s="308"/>
      <c r="PHP59" s="308"/>
      <c r="PHQ59" s="308"/>
      <c r="PHR59" s="308"/>
      <c r="PHS59" s="308"/>
      <c r="PHT59" s="308"/>
      <c r="PHU59" s="308"/>
      <c r="PHV59" s="308"/>
      <c r="PHW59" s="308"/>
      <c r="PHX59" s="308"/>
      <c r="PHY59" s="308"/>
      <c r="PHZ59" s="308"/>
      <c r="PIA59" s="308"/>
      <c r="PIB59" s="308"/>
      <c r="PIC59" s="308"/>
      <c r="PID59" s="308"/>
      <c r="PIE59" s="308"/>
      <c r="PIF59" s="308"/>
      <c r="PIG59" s="308"/>
      <c r="PIH59" s="308"/>
      <c r="PII59" s="308"/>
      <c r="PIJ59" s="308"/>
      <c r="PIK59" s="308"/>
      <c r="PIL59" s="308"/>
      <c r="PIM59" s="308"/>
      <c r="PIN59" s="308"/>
      <c r="PIO59" s="308"/>
      <c r="PIP59" s="308"/>
      <c r="PIQ59" s="308"/>
      <c r="PIR59" s="308"/>
      <c r="PIS59" s="308"/>
      <c r="PIT59" s="308"/>
      <c r="PIU59" s="308"/>
      <c r="PIV59" s="308"/>
      <c r="PIW59" s="308"/>
      <c r="PIX59" s="308"/>
      <c r="PIY59" s="308"/>
      <c r="PIZ59" s="308"/>
      <c r="PJA59" s="308"/>
      <c r="PJB59" s="308"/>
      <c r="PJC59" s="308"/>
      <c r="PJD59" s="308"/>
      <c r="PJE59" s="308"/>
      <c r="PJF59" s="308"/>
      <c r="PJG59" s="308"/>
      <c r="PJH59" s="308"/>
      <c r="PJI59" s="308"/>
      <c r="PJJ59" s="308"/>
      <c r="PJK59" s="308"/>
      <c r="PJL59" s="308"/>
      <c r="PJM59" s="308"/>
      <c r="PJN59" s="308"/>
      <c r="PJO59" s="308"/>
      <c r="PJP59" s="308"/>
      <c r="PJQ59" s="308"/>
      <c r="PJR59" s="308"/>
      <c r="PJS59" s="308"/>
      <c r="PJT59" s="308"/>
      <c r="PJU59" s="308"/>
      <c r="PJV59" s="308"/>
      <c r="PJW59" s="308"/>
      <c r="PJX59" s="308"/>
      <c r="PJY59" s="308"/>
      <c r="PJZ59" s="308"/>
      <c r="PKA59" s="308"/>
      <c r="PKB59" s="308"/>
      <c r="PKC59" s="308"/>
      <c r="PKD59" s="308"/>
      <c r="PKE59" s="308"/>
      <c r="PKF59" s="308"/>
      <c r="PKG59" s="308"/>
      <c r="PKH59" s="308"/>
      <c r="PKI59" s="308"/>
      <c r="PKJ59" s="308"/>
      <c r="PKK59" s="308"/>
      <c r="PKL59" s="308"/>
      <c r="PKM59" s="308"/>
      <c r="PKN59" s="308"/>
      <c r="PKO59" s="308"/>
      <c r="PKP59" s="308"/>
      <c r="PKQ59" s="308"/>
      <c r="PKR59" s="308"/>
      <c r="PKS59" s="308"/>
      <c r="PKT59" s="308"/>
      <c r="PKU59" s="308"/>
      <c r="PKV59" s="308"/>
      <c r="PKW59" s="308"/>
      <c r="PKX59" s="308"/>
      <c r="PKY59" s="308"/>
      <c r="PKZ59" s="308"/>
      <c r="PLA59" s="308"/>
      <c r="PLB59" s="308"/>
      <c r="PLC59" s="308"/>
      <c r="PLD59" s="308"/>
      <c r="PLE59" s="308"/>
      <c r="PLF59" s="308"/>
      <c r="PLG59" s="308"/>
      <c r="PLH59" s="308"/>
      <c r="PLI59" s="308"/>
      <c r="PLJ59" s="308"/>
      <c r="PLK59" s="308"/>
      <c r="PLL59" s="308"/>
      <c r="PLM59" s="308"/>
      <c r="PLN59" s="308"/>
      <c r="PLO59" s="308"/>
      <c r="PLP59" s="308"/>
      <c r="PLQ59" s="308"/>
      <c r="PLR59" s="308"/>
      <c r="PLS59" s="308"/>
      <c r="PLT59" s="308"/>
      <c r="PLU59" s="308"/>
      <c r="PLV59" s="308"/>
      <c r="PLW59" s="308"/>
      <c r="PLX59" s="308"/>
      <c r="PLY59" s="308"/>
      <c r="PLZ59" s="308"/>
      <c r="PMA59" s="308"/>
      <c r="PMB59" s="308"/>
      <c r="PMC59" s="308"/>
      <c r="PMD59" s="308"/>
      <c r="PME59" s="308"/>
      <c r="PMF59" s="308"/>
      <c r="PMG59" s="308"/>
      <c r="PMH59" s="308"/>
      <c r="PMI59" s="308"/>
      <c r="PMJ59" s="308"/>
      <c r="PMK59" s="308"/>
      <c r="PML59" s="308"/>
      <c r="PMM59" s="308"/>
      <c r="PMN59" s="308"/>
      <c r="PMO59" s="308"/>
      <c r="PMP59" s="308"/>
      <c r="PMQ59" s="308"/>
      <c r="PMR59" s="308"/>
      <c r="PMS59" s="308"/>
      <c r="PMT59" s="308"/>
      <c r="PMU59" s="308"/>
      <c r="PMV59" s="308"/>
      <c r="PMW59" s="308"/>
      <c r="PMX59" s="308"/>
      <c r="PMY59" s="308"/>
      <c r="PMZ59" s="308"/>
      <c r="PNA59" s="308"/>
      <c r="PNB59" s="308"/>
      <c r="PNC59" s="308"/>
      <c r="PND59" s="308"/>
      <c r="PNE59" s="308"/>
      <c r="PNF59" s="308"/>
      <c r="PNG59" s="308"/>
      <c r="PNH59" s="308"/>
      <c r="PNI59" s="308"/>
      <c r="PNJ59" s="308"/>
      <c r="PNK59" s="308"/>
      <c r="PNL59" s="308"/>
      <c r="PNM59" s="308"/>
      <c r="PNN59" s="308"/>
      <c r="PNO59" s="308"/>
      <c r="PNP59" s="308"/>
      <c r="PNQ59" s="308"/>
      <c r="PNR59" s="308"/>
      <c r="PNS59" s="308"/>
      <c r="PNT59" s="308"/>
      <c r="PNU59" s="308"/>
      <c r="PNV59" s="308"/>
      <c r="PNW59" s="308"/>
      <c r="PNX59" s="308"/>
      <c r="PNY59" s="308"/>
      <c r="PNZ59" s="308"/>
      <c r="POA59" s="308"/>
      <c r="POB59" s="308"/>
      <c r="POC59" s="308"/>
      <c r="POD59" s="308"/>
      <c r="POE59" s="308"/>
      <c r="POF59" s="308"/>
      <c r="POG59" s="308"/>
      <c r="POH59" s="308"/>
      <c r="POI59" s="308"/>
      <c r="POJ59" s="308"/>
      <c r="POK59" s="308"/>
      <c r="POL59" s="308"/>
      <c r="POM59" s="308"/>
      <c r="PON59" s="308"/>
      <c r="POO59" s="308"/>
      <c r="POP59" s="308"/>
      <c r="POQ59" s="308"/>
      <c r="POR59" s="308"/>
      <c r="POS59" s="308"/>
      <c r="POT59" s="308"/>
      <c r="POU59" s="308"/>
      <c r="POV59" s="308"/>
      <c r="POW59" s="308"/>
      <c r="POX59" s="308"/>
      <c r="POY59" s="308"/>
      <c r="POZ59" s="308"/>
      <c r="PPA59" s="308"/>
      <c r="PPB59" s="308"/>
      <c r="PPC59" s="308"/>
      <c r="PPD59" s="308"/>
      <c r="PPE59" s="308"/>
      <c r="PPF59" s="308"/>
      <c r="PPG59" s="308"/>
      <c r="PPH59" s="308"/>
      <c r="PPI59" s="308"/>
      <c r="PPJ59" s="308"/>
      <c r="PPK59" s="308"/>
      <c r="PPL59" s="308"/>
      <c r="PPM59" s="308"/>
      <c r="PPN59" s="308"/>
      <c r="PPO59" s="308"/>
      <c r="PPP59" s="308"/>
      <c r="PPQ59" s="308"/>
      <c r="PPR59" s="308"/>
      <c r="PPS59" s="308"/>
      <c r="PPT59" s="308"/>
      <c r="PPU59" s="308"/>
      <c r="PPV59" s="308"/>
      <c r="PPW59" s="308"/>
      <c r="PPX59" s="308"/>
      <c r="PPY59" s="308"/>
      <c r="PPZ59" s="308"/>
      <c r="PQA59" s="308"/>
      <c r="PQB59" s="308"/>
      <c r="PQC59" s="308"/>
      <c r="PQD59" s="308"/>
      <c r="PQE59" s="308"/>
      <c r="PQF59" s="308"/>
      <c r="PQG59" s="308"/>
      <c r="PQH59" s="308"/>
      <c r="PQI59" s="308"/>
      <c r="PQJ59" s="308"/>
      <c r="PQK59" s="308"/>
      <c r="PQL59" s="308"/>
      <c r="PQM59" s="308"/>
      <c r="PQN59" s="308"/>
      <c r="PQO59" s="308"/>
      <c r="PQP59" s="308"/>
      <c r="PQQ59" s="308"/>
      <c r="PQR59" s="308"/>
      <c r="PQS59" s="308"/>
      <c r="PQT59" s="308"/>
      <c r="PQU59" s="308"/>
      <c r="PQV59" s="308"/>
      <c r="PQW59" s="308"/>
      <c r="PQX59" s="308"/>
      <c r="PQY59" s="308"/>
      <c r="PQZ59" s="308"/>
      <c r="PRA59" s="308"/>
      <c r="PRB59" s="308"/>
      <c r="PRC59" s="308"/>
      <c r="PRD59" s="308"/>
      <c r="PRE59" s="308"/>
      <c r="PRF59" s="308"/>
      <c r="PRG59" s="308"/>
      <c r="PRH59" s="308"/>
      <c r="PRI59" s="308"/>
      <c r="PRJ59" s="308"/>
      <c r="PRK59" s="308"/>
      <c r="PRL59" s="308"/>
      <c r="PRM59" s="308"/>
      <c r="PRN59" s="308"/>
      <c r="PRO59" s="308"/>
      <c r="PRP59" s="308"/>
      <c r="PRQ59" s="308"/>
      <c r="PRR59" s="308"/>
      <c r="PRS59" s="308"/>
      <c r="PRT59" s="308"/>
      <c r="PRU59" s="308"/>
      <c r="PRV59" s="308"/>
      <c r="PRW59" s="308"/>
      <c r="PRX59" s="308"/>
      <c r="PRY59" s="308"/>
      <c r="PRZ59" s="308"/>
      <c r="PSA59" s="308"/>
      <c r="PSB59" s="308"/>
      <c r="PSC59" s="308"/>
      <c r="PSD59" s="308"/>
      <c r="PSE59" s="308"/>
      <c r="PSF59" s="308"/>
      <c r="PSG59" s="308"/>
      <c r="PSH59" s="308"/>
      <c r="PSI59" s="308"/>
      <c r="PSJ59" s="308"/>
      <c r="PSK59" s="308"/>
      <c r="PSL59" s="308"/>
      <c r="PSM59" s="308"/>
      <c r="PSN59" s="308"/>
      <c r="PSO59" s="308"/>
      <c r="PSP59" s="308"/>
      <c r="PSQ59" s="308"/>
      <c r="PSR59" s="308"/>
      <c r="PSS59" s="308"/>
      <c r="PST59" s="308"/>
      <c r="PSU59" s="308"/>
      <c r="PSV59" s="308"/>
      <c r="PSW59" s="308"/>
      <c r="PSX59" s="308"/>
      <c r="PSY59" s="308"/>
      <c r="PSZ59" s="308"/>
      <c r="PTA59" s="308"/>
      <c r="PTB59" s="308"/>
      <c r="PTC59" s="308"/>
      <c r="PTD59" s="308"/>
      <c r="PTE59" s="308"/>
      <c r="PTF59" s="308"/>
      <c r="PTG59" s="308"/>
      <c r="PTH59" s="308"/>
      <c r="PTI59" s="308"/>
      <c r="PTJ59" s="308"/>
      <c r="PTK59" s="308"/>
      <c r="PTL59" s="308"/>
      <c r="PTM59" s="308"/>
      <c r="PTN59" s="308"/>
      <c r="PTO59" s="308"/>
      <c r="PTP59" s="308"/>
      <c r="PTQ59" s="308"/>
      <c r="PTR59" s="308"/>
      <c r="PTS59" s="308"/>
      <c r="PTT59" s="308"/>
      <c r="PTU59" s="308"/>
      <c r="PTV59" s="308"/>
      <c r="PTW59" s="308"/>
      <c r="PTX59" s="308"/>
      <c r="PTY59" s="308"/>
      <c r="PTZ59" s="308"/>
      <c r="PUA59" s="308"/>
      <c r="PUB59" s="308"/>
      <c r="PUC59" s="308"/>
      <c r="PUD59" s="308"/>
      <c r="PUE59" s="308"/>
      <c r="PUF59" s="308"/>
      <c r="PUG59" s="308"/>
      <c r="PUH59" s="308"/>
      <c r="PUI59" s="308"/>
      <c r="PUJ59" s="308"/>
      <c r="PUK59" s="308"/>
      <c r="PUL59" s="308"/>
      <c r="PUM59" s="308"/>
      <c r="PUN59" s="308"/>
      <c r="PUO59" s="308"/>
      <c r="PUP59" s="308"/>
      <c r="PUQ59" s="308"/>
      <c r="PUR59" s="308"/>
      <c r="PUS59" s="308"/>
      <c r="PUT59" s="308"/>
      <c r="PUU59" s="308"/>
      <c r="PUV59" s="308"/>
      <c r="PUW59" s="308"/>
      <c r="PUX59" s="308"/>
      <c r="PUY59" s="308"/>
      <c r="PUZ59" s="308"/>
      <c r="PVA59" s="308"/>
      <c r="PVB59" s="308"/>
      <c r="PVC59" s="308"/>
      <c r="PVD59" s="308"/>
      <c r="PVE59" s="308"/>
      <c r="PVF59" s="308"/>
      <c r="PVG59" s="308"/>
      <c r="PVH59" s="308"/>
      <c r="PVI59" s="308"/>
      <c r="PVJ59" s="308"/>
      <c r="PVK59" s="308"/>
      <c r="PVL59" s="308"/>
      <c r="PVM59" s="308"/>
      <c r="PVN59" s="308"/>
      <c r="PVO59" s="308"/>
      <c r="PVP59" s="308"/>
      <c r="PVQ59" s="308"/>
      <c r="PVR59" s="308"/>
      <c r="PVS59" s="308"/>
      <c r="PVT59" s="308"/>
      <c r="PVU59" s="308"/>
      <c r="PVV59" s="308"/>
      <c r="PVW59" s="308"/>
      <c r="PVX59" s="308"/>
      <c r="PVY59" s="308"/>
      <c r="PVZ59" s="308"/>
      <c r="PWA59" s="308"/>
      <c r="PWB59" s="308"/>
      <c r="PWC59" s="308"/>
      <c r="PWD59" s="308"/>
      <c r="PWE59" s="308"/>
      <c r="PWF59" s="308"/>
      <c r="PWG59" s="308"/>
      <c r="PWH59" s="308"/>
      <c r="PWI59" s="308"/>
      <c r="PWJ59" s="308"/>
      <c r="PWK59" s="308"/>
      <c r="PWL59" s="308"/>
      <c r="PWM59" s="308"/>
      <c r="PWN59" s="308"/>
      <c r="PWO59" s="308"/>
      <c r="PWP59" s="308"/>
      <c r="PWQ59" s="308"/>
      <c r="PWR59" s="308"/>
      <c r="PWS59" s="308"/>
      <c r="PWT59" s="308"/>
      <c r="PWU59" s="308"/>
      <c r="PWV59" s="308"/>
      <c r="PWW59" s="308"/>
      <c r="PWX59" s="308"/>
      <c r="PWY59" s="308"/>
      <c r="PWZ59" s="308"/>
      <c r="PXA59" s="308"/>
      <c r="PXB59" s="308"/>
      <c r="PXC59" s="308"/>
      <c r="PXD59" s="308"/>
      <c r="PXE59" s="308"/>
      <c r="PXF59" s="308"/>
      <c r="PXG59" s="308"/>
      <c r="PXH59" s="308"/>
      <c r="PXI59" s="308"/>
      <c r="PXJ59" s="308"/>
      <c r="PXK59" s="308"/>
      <c r="PXL59" s="308"/>
      <c r="PXM59" s="308"/>
      <c r="PXN59" s="308"/>
      <c r="PXO59" s="308"/>
      <c r="PXP59" s="308"/>
      <c r="PXQ59" s="308"/>
      <c r="PXR59" s="308"/>
      <c r="PXS59" s="308"/>
      <c r="PXT59" s="308"/>
      <c r="PXU59" s="308"/>
      <c r="PXV59" s="308"/>
      <c r="PXW59" s="308"/>
      <c r="PXX59" s="308"/>
      <c r="PXY59" s="308"/>
      <c r="PXZ59" s="308"/>
      <c r="PYA59" s="308"/>
      <c r="PYB59" s="308"/>
      <c r="PYC59" s="308"/>
      <c r="PYD59" s="308"/>
      <c r="PYE59" s="308"/>
      <c r="PYF59" s="308"/>
      <c r="PYG59" s="308"/>
      <c r="PYH59" s="308"/>
      <c r="PYI59" s="308"/>
      <c r="PYJ59" s="308"/>
      <c r="PYK59" s="308"/>
      <c r="PYL59" s="308"/>
      <c r="PYM59" s="308"/>
      <c r="PYN59" s="308"/>
      <c r="PYO59" s="308"/>
      <c r="PYP59" s="308"/>
      <c r="PYQ59" s="308"/>
      <c r="PYR59" s="308"/>
      <c r="PYS59" s="308"/>
      <c r="PYT59" s="308"/>
      <c r="PYU59" s="308"/>
      <c r="PYV59" s="308"/>
      <c r="PYW59" s="308"/>
      <c r="PYX59" s="308"/>
      <c r="PYY59" s="308"/>
      <c r="PYZ59" s="308"/>
      <c r="PZA59" s="308"/>
      <c r="PZB59" s="308"/>
      <c r="PZC59" s="308"/>
      <c r="PZD59" s="308"/>
      <c r="PZE59" s="308"/>
      <c r="PZF59" s="308"/>
      <c r="PZG59" s="308"/>
      <c r="PZH59" s="308"/>
      <c r="PZI59" s="308"/>
      <c r="PZJ59" s="308"/>
      <c r="PZK59" s="308"/>
      <c r="PZL59" s="308"/>
      <c r="PZM59" s="308"/>
      <c r="PZN59" s="308"/>
      <c r="PZO59" s="308"/>
      <c r="PZP59" s="308"/>
      <c r="PZQ59" s="308"/>
      <c r="PZR59" s="308"/>
      <c r="PZS59" s="308"/>
      <c r="PZT59" s="308"/>
      <c r="PZU59" s="308"/>
      <c r="PZV59" s="308"/>
      <c r="PZW59" s="308"/>
      <c r="PZX59" s="308"/>
      <c r="PZY59" s="308"/>
      <c r="PZZ59" s="308"/>
      <c r="QAA59" s="308"/>
      <c r="QAB59" s="308"/>
      <c r="QAC59" s="308"/>
      <c r="QAD59" s="308"/>
      <c r="QAE59" s="308"/>
      <c r="QAF59" s="308"/>
      <c r="QAG59" s="308"/>
      <c r="QAH59" s="308"/>
      <c r="QAI59" s="308"/>
      <c r="QAJ59" s="308"/>
      <c r="QAK59" s="308"/>
      <c r="QAL59" s="308"/>
      <c r="QAM59" s="308"/>
      <c r="QAN59" s="308"/>
      <c r="QAO59" s="308"/>
      <c r="QAP59" s="308"/>
      <c r="QAQ59" s="308"/>
      <c r="QAR59" s="308"/>
      <c r="QAS59" s="308"/>
      <c r="QAT59" s="308"/>
      <c r="QAU59" s="308"/>
      <c r="QAV59" s="308"/>
      <c r="QAW59" s="308"/>
      <c r="QAX59" s="308"/>
      <c r="QAY59" s="308"/>
      <c r="QAZ59" s="308"/>
      <c r="QBA59" s="308"/>
      <c r="QBB59" s="308"/>
      <c r="QBC59" s="308"/>
      <c r="QBD59" s="308"/>
      <c r="QBE59" s="308"/>
      <c r="QBF59" s="308"/>
      <c r="QBG59" s="308"/>
      <c r="QBH59" s="308"/>
      <c r="QBI59" s="308"/>
      <c r="QBJ59" s="308"/>
      <c r="QBK59" s="308"/>
      <c r="QBL59" s="308"/>
      <c r="QBM59" s="308"/>
      <c r="QBN59" s="308"/>
      <c r="QBO59" s="308"/>
      <c r="QBP59" s="308"/>
      <c r="QBQ59" s="308"/>
      <c r="QBR59" s="308"/>
      <c r="QBS59" s="308"/>
      <c r="QBT59" s="308"/>
      <c r="QBU59" s="308"/>
      <c r="QBV59" s="308"/>
      <c r="QBW59" s="308"/>
      <c r="QBX59" s="308"/>
      <c r="QBY59" s="308"/>
      <c r="QBZ59" s="308"/>
      <c r="QCA59" s="308"/>
      <c r="QCB59" s="308"/>
      <c r="QCC59" s="308"/>
      <c r="QCD59" s="308"/>
      <c r="QCE59" s="308"/>
      <c r="QCF59" s="308"/>
      <c r="QCG59" s="308"/>
      <c r="QCH59" s="308"/>
      <c r="QCI59" s="308"/>
      <c r="QCJ59" s="308"/>
      <c r="QCK59" s="308"/>
      <c r="QCL59" s="308"/>
      <c r="QCM59" s="308"/>
      <c r="QCN59" s="308"/>
      <c r="QCO59" s="308"/>
      <c r="QCP59" s="308"/>
      <c r="QCQ59" s="308"/>
      <c r="QCR59" s="308"/>
      <c r="QCS59" s="308"/>
      <c r="QCT59" s="308"/>
      <c r="QCU59" s="308"/>
      <c r="QCV59" s="308"/>
      <c r="QCW59" s="308"/>
      <c r="QCX59" s="308"/>
      <c r="QCY59" s="308"/>
      <c r="QCZ59" s="308"/>
      <c r="QDA59" s="308"/>
      <c r="QDB59" s="308"/>
      <c r="QDC59" s="308"/>
      <c r="QDD59" s="308"/>
      <c r="QDE59" s="308"/>
      <c r="QDF59" s="308"/>
      <c r="QDG59" s="308"/>
      <c r="QDH59" s="308"/>
      <c r="QDI59" s="308"/>
      <c r="QDJ59" s="308"/>
      <c r="QDK59" s="308"/>
      <c r="QDL59" s="308"/>
      <c r="QDM59" s="308"/>
      <c r="QDN59" s="308"/>
      <c r="QDO59" s="308"/>
      <c r="QDP59" s="308"/>
      <c r="QDQ59" s="308"/>
      <c r="QDR59" s="308"/>
      <c r="QDS59" s="308"/>
      <c r="QDT59" s="308"/>
      <c r="QDU59" s="308"/>
      <c r="QDV59" s="308"/>
      <c r="QDW59" s="308"/>
      <c r="QDX59" s="308"/>
      <c r="QDY59" s="308"/>
      <c r="QDZ59" s="308"/>
      <c r="QEA59" s="308"/>
      <c r="QEB59" s="308"/>
      <c r="QEC59" s="308"/>
      <c r="QED59" s="308"/>
      <c r="QEE59" s="308"/>
      <c r="QEF59" s="308"/>
      <c r="QEG59" s="308"/>
      <c r="QEH59" s="308"/>
      <c r="QEI59" s="308"/>
      <c r="QEJ59" s="308"/>
      <c r="QEK59" s="308"/>
      <c r="QEL59" s="308"/>
      <c r="QEM59" s="308"/>
      <c r="QEN59" s="308"/>
      <c r="QEO59" s="308"/>
      <c r="QEP59" s="308"/>
      <c r="QEQ59" s="308"/>
      <c r="QER59" s="308"/>
      <c r="QES59" s="308"/>
      <c r="QET59" s="308"/>
      <c r="QEU59" s="308"/>
      <c r="QEV59" s="308"/>
      <c r="QEW59" s="308"/>
      <c r="QEX59" s="308"/>
      <c r="QEY59" s="308"/>
      <c r="QEZ59" s="308"/>
      <c r="QFA59" s="308"/>
      <c r="QFB59" s="308"/>
      <c r="QFC59" s="308"/>
      <c r="QFD59" s="308"/>
      <c r="QFE59" s="308"/>
      <c r="QFF59" s="308"/>
      <c r="QFG59" s="308"/>
      <c r="QFH59" s="308"/>
      <c r="QFI59" s="308"/>
      <c r="QFJ59" s="308"/>
      <c r="QFK59" s="308"/>
      <c r="QFL59" s="308"/>
      <c r="QFM59" s="308"/>
      <c r="QFN59" s="308"/>
      <c r="QFO59" s="308"/>
      <c r="QFP59" s="308"/>
      <c r="QFQ59" s="308"/>
      <c r="QFR59" s="308"/>
      <c r="QFS59" s="308"/>
      <c r="QFT59" s="308"/>
      <c r="QFU59" s="308"/>
      <c r="QFV59" s="308"/>
      <c r="QFW59" s="308"/>
      <c r="QFX59" s="308"/>
      <c r="QFY59" s="308"/>
      <c r="QFZ59" s="308"/>
      <c r="QGA59" s="308"/>
      <c r="QGB59" s="308"/>
      <c r="QGC59" s="308"/>
      <c r="QGD59" s="308"/>
      <c r="QGE59" s="308"/>
      <c r="QGF59" s="308"/>
      <c r="QGG59" s="308"/>
      <c r="QGH59" s="308"/>
      <c r="QGI59" s="308"/>
      <c r="QGJ59" s="308"/>
      <c r="QGK59" s="308"/>
      <c r="QGL59" s="308"/>
      <c r="QGM59" s="308"/>
      <c r="QGN59" s="308"/>
      <c r="QGO59" s="308"/>
      <c r="QGP59" s="308"/>
      <c r="QGQ59" s="308"/>
      <c r="QGR59" s="308"/>
      <c r="QGS59" s="308"/>
      <c r="QGT59" s="308"/>
      <c r="QGU59" s="308"/>
      <c r="QGV59" s="308"/>
      <c r="QGW59" s="308"/>
      <c r="QGX59" s="308"/>
      <c r="QGY59" s="308"/>
      <c r="QGZ59" s="308"/>
      <c r="QHA59" s="308"/>
      <c r="QHB59" s="308"/>
      <c r="QHC59" s="308"/>
      <c r="QHD59" s="308"/>
      <c r="QHE59" s="308"/>
      <c r="QHF59" s="308"/>
      <c r="QHG59" s="308"/>
      <c r="QHH59" s="308"/>
      <c r="QHI59" s="308"/>
      <c r="QHJ59" s="308"/>
      <c r="QHK59" s="308"/>
      <c r="QHL59" s="308"/>
      <c r="QHM59" s="308"/>
      <c r="QHN59" s="308"/>
      <c r="QHO59" s="308"/>
      <c r="QHP59" s="308"/>
      <c r="QHQ59" s="308"/>
      <c r="QHR59" s="308"/>
      <c r="QHS59" s="308"/>
      <c r="QHT59" s="308"/>
      <c r="QHU59" s="308"/>
      <c r="QHV59" s="308"/>
      <c r="QHW59" s="308"/>
      <c r="QHX59" s="308"/>
      <c r="QHY59" s="308"/>
      <c r="QHZ59" s="308"/>
      <c r="QIA59" s="308"/>
      <c r="QIB59" s="308"/>
      <c r="QIC59" s="308"/>
      <c r="QID59" s="308"/>
      <c r="QIE59" s="308"/>
      <c r="QIF59" s="308"/>
      <c r="QIG59" s="308"/>
      <c r="QIH59" s="308"/>
      <c r="QII59" s="308"/>
      <c r="QIJ59" s="308"/>
      <c r="QIK59" s="308"/>
      <c r="QIL59" s="308"/>
      <c r="QIM59" s="308"/>
      <c r="QIN59" s="308"/>
      <c r="QIO59" s="308"/>
      <c r="QIP59" s="308"/>
      <c r="QIQ59" s="308"/>
      <c r="QIR59" s="308"/>
      <c r="QIS59" s="308"/>
      <c r="QIT59" s="308"/>
      <c r="QIU59" s="308"/>
      <c r="QIV59" s="308"/>
      <c r="QIW59" s="308"/>
      <c r="QIX59" s="308"/>
      <c r="QIY59" s="308"/>
      <c r="QIZ59" s="308"/>
      <c r="QJA59" s="308"/>
      <c r="QJB59" s="308"/>
      <c r="QJC59" s="308"/>
      <c r="QJD59" s="308"/>
      <c r="QJE59" s="308"/>
      <c r="QJF59" s="308"/>
      <c r="QJG59" s="308"/>
      <c r="QJH59" s="308"/>
      <c r="QJI59" s="308"/>
      <c r="QJJ59" s="308"/>
      <c r="QJK59" s="308"/>
      <c r="QJL59" s="308"/>
      <c r="QJM59" s="308"/>
      <c r="QJN59" s="308"/>
      <c r="QJO59" s="308"/>
      <c r="QJP59" s="308"/>
      <c r="QJQ59" s="308"/>
      <c r="QJR59" s="308"/>
      <c r="QJS59" s="308"/>
      <c r="QJT59" s="308"/>
      <c r="QJU59" s="308"/>
      <c r="QJV59" s="308"/>
      <c r="QJW59" s="308"/>
      <c r="QJX59" s="308"/>
      <c r="QJY59" s="308"/>
      <c r="QJZ59" s="308"/>
      <c r="QKA59" s="308"/>
      <c r="QKB59" s="308"/>
      <c r="QKC59" s="308"/>
      <c r="QKD59" s="308"/>
      <c r="QKE59" s="308"/>
      <c r="QKF59" s="308"/>
      <c r="QKG59" s="308"/>
      <c r="QKH59" s="308"/>
      <c r="QKI59" s="308"/>
      <c r="QKJ59" s="308"/>
      <c r="QKK59" s="308"/>
      <c r="QKL59" s="308"/>
      <c r="QKM59" s="308"/>
      <c r="QKN59" s="308"/>
      <c r="QKO59" s="308"/>
      <c r="QKP59" s="308"/>
      <c r="QKQ59" s="308"/>
      <c r="QKR59" s="308"/>
      <c r="QKS59" s="308"/>
      <c r="QKT59" s="308"/>
      <c r="QKU59" s="308"/>
      <c r="QKV59" s="308"/>
      <c r="QKW59" s="308"/>
      <c r="QKX59" s="308"/>
      <c r="QKY59" s="308"/>
      <c r="QKZ59" s="308"/>
      <c r="QLA59" s="308"/>
      <c r="QLB59" s="308"/>
      <c r="QLC59" s="308"/>
      <c r="QLD59" s="308"/>
      <c r="QLE59" s="308"/>
      <c r="QLF59" s="308"/>
      <c r="QLG59" s="308"/>
      <c r="QLH59" s="308"/>
      <c r="QLI59" s="308"/>
      <c r="QLJ59" s="308"/>
      <c r="QLK59" s="308"/>
      <c r="QLL59" s="308"/>
      <c r="QLM59" s="308"/>
      <c r="QLN59" s="308"/>
      <c r="QLO59" s="308"/>
      <c r="QLP59" s="308"/>
      <c r="QLQ59" s="308"/>
      <c r="QLR59" s="308"/>
      <c r="QLS59" s="308"/>
      <c r="QLT59" s="308"/>
      <c r="QLU59" s="308"/>
      <c r="QLV59" s="308"/>
      <c r="QLW59" s="308"/>
      <c r="QLX59" s="308"/>
      <c r="QLY59" s="308"/>
      <c r="QLZ59" s="308"/>
      <c r="QMA59" s="308"/>
      <c r="QMB59" s="308"/>
      <c r="QMC59" s="308"/>
      <c r="QMD59" s="308"/>
      <c r="QME59" s="308"/>
      <c r="QMF59" s="308"/>
      <c r="QMG59" s="308"/>
      <c r="QMH59" s="308"/>
      <c r="QMI59" s="308"/>
      <c r="QMJ59" s="308"/>
      <c r="QMK59" s="308"/>
      <c r="QML59" s="308"/>
      <c r="QMM59" s="308"/>
      <c r="QMN59" s="308"/>
      <c r="QMO59" s="308"/>
      <c r="QMP59" s="308"/>
      <c r="QMQ59" s="308"/>
      <c r="QMR59" s="308"/>
      <c r="QMS59" s="308"/>
      <c r="QMT59" s="308"/>
      <c r="QMU59" s="308"/>
      <c r="QMV59" s="308"/>
      <c r="QMW59" s="308"/>
      <c r="QMX59" s="308"/>
      <c r="QMY59" s="308"/>
      <c r="QMZ59" s="308"/>
      <c r="QNA59" s="308"/>
      <c r="QNB59" s="308"/>
      <c r="QNC59" s="308"/>
      <c r="QND59" s="308"/>
      <c r="QNE59" s="308"/>
      <c r="QNF59" s="308"/>
      <c r="QNG59" s="308"/>
      <c r="QNH59" s="308"/>
      <c r="QNI59" s="308"/>
      <c r="QNJ59" s="308"/>
      <c r="QNK59" s="308"/>
      <c r="QNL59" s="308"/>
      <c r="QNM59" s="308"/>
      <c r="QNN59" s="308"/>
      <c r="QNO59" s="308"/>
      <c r="QNP59" s="308"/>
      <c r="QNQ59" s="308"/>
      <c r="QNR59" s="308"/>
      <c r="QNS59" s="308"/>
      <c r="QNT59" s="308"/>
      <c r="QNU59" s="308"/>
      <c r="QNV59" s="308"/>
      <c r="QNW59" s="308"/>
      <c r="QNX59" s="308"/>
      <c r="QNY59" s="308"/>
      <c r="QNZ59" s="308"/>
      <c r="QOA59" s="308"/>
      <c r="QOB59" s="308"/>
      <c r="QOC59" s="308"/>
      <c r="QOD59" s="308"/>
      <c r="QOE59" s="308"/>
      <c r="QOF59" s="308"/>
      <c r="QOG59" s="308"/>
      <c r="QOH59" s="308"/>
      <c r="QOI59" s="308"/>
      <c r="QOJ59" s="308"/>
      <c r="QOK59" s="308"/>
      <c r="QOL59" s="308"/>
      <c r="QOM59" s="308"/>
      <c r="QON59" s="308"/>
      <c r="QOO59" s="308"/>
      <c r="QOP59" s="308"/>
      <c r="QOQ59" s="308"/>
      <c r="QOR59" s="308"/>
      <c r="QOS59" s="308"/>
      <c r="QOT59" s="308"/>
      <c r="QOU59" s="308"/>
      <c r="QOV59" s="308"/>
      <c r="QOW59" s="308"/>
      <c r="QOX59" s="308"/>
      <c r="QOY59" s="308"/>
      <c r="QOZ59" s="308"/>
      <c r="QPA59" s="308"/>
      <c r="QPB59" s="308"/>
      <c r="QPC59" s="308"/>
      <c r="QPD59" s="308"/>
      <c r="QPE59" s="308"/>
      <c r="QPF59" s="308"/>
      <c r="QPG59" s="308"/>
      <c r="QPH59" s="308"/>
      <c r="QPI59" s="308"/>
      <c r="QPJ59" s="308"/>
      <c r="QPK59" s="308"/>
      <c r="QPL59" s="308"/>
      <c r="QPM59" s="308"/>
      <c r="QPN59" s="308"/>
      <c r="QPO59" s="308"/>
      <c r="QPP59" s="308"/>
      <c r="QPQ59" s="308"/>
      <c r="QPR59" s="308"/>
      <c r="QPS59" s="308"/>
      <c r="QPT59" s="308"/>
      <c r="QPU59" s="308"/>
      <c r="QPV59" s="308"/>
      <c r="QPW59" s="308"/>
      <c r="QPX59" s="308"/>
      <c r="QPY59" s="308"/>
      <c r="QPZ59" s="308"/>
      <c r="QQA59" s="308"/>
      <c r="QQB59" s="308"/>
      <c r="QQC59" s="308"/>
      <c r="QQD59" s="308"/>
      <c r="QQE59" s="308"/>
      <c r="QQF59" s="308"/>
      <c r="QQG59" s="308"/>
      <c r="QQH59" s="308"/>
      <c r="QQI59" s="308"/>
      <c r="QQJ59" s="308"/>
      <c r="QQK59" s="308"/>
      <c r="QQL59" s="308"/>
      <c r="QQM59" s="308"/>
      <c r="QQN59" s="308"/>
      <c r="QQO59" s="308"/>
      <c r="QQP59" s="308"/>
      <c r="QQQ59" s="308"/>
      <c r="QQR59" s="308"/>
      <c r="QQS59" s="308"/>
      <c r="QQT59" s="308"/>
      <c r="QQU59" s="308"/>
      <c r="QQV59" s="308"/>
      <c r="QQW59" s="308"/>
      <c r="QQX59" s="308"/>
      <c r="QQY59" s="308"/>
      <c r="QQZ59" s="308"/>
      <c r="QRA59" s="308"/>
      <c r="QRB59" s="308"/>
      <c r="QRC59" s="308"/>
      <c r="QRD59" s="308"/>
      <c r="QRE59" s="308"/>
      <c r="QRF59" s="308"/>
      <c r="QRG59" s="308"/>
      <c r="QRH59" s="308"/>
      <c r="QRI59" s="308"/>
      <c r="QRJ59" s="308"/>
      <c r="QRK59" s="308"/>
      <c r="QRL59" s="308"/>
      <c r="QRM59" s="308"/>
      <c r="QRN59" s="308"/>
      <c r="QRO59" s="308"/>
      <c r="QRP59" s="308"/>
      <c r="QRQ59" s="308"/>
      <c r="QRR59" s="308"/>
      <c r="QRS59" s="308"/>
      <c r="QRT59" s="308"/>
      <c r="QRU59" s="308"/>
      <c r="QRV59" s="308"/>
      <c r="QRW59" s="308"/>
      <c r="QRX59" s="308"/>
      <c r="QRY59" s="308"/>
      <c r="QRZ59" s="308"/>
      <c r="QSA59" s="308"/>
      <c r="QSB59" s="308"/>
      <c r="QSC59" s="308"/>
      <c r="QSD59" s="308"/>
      <c r="QSE59" s="308"/>
      <c r="QSF59" s="308"/>
      <c r="QSG59" s="308"/>
      <c r="QSH59" s="308"/>
      <c r="QSI59" s="308"/>
      <c r="QSJ59" s="308"/>
      <c r="QSK59" s="308"/>
      <c r="QSL59" s="308"/>
      <c r="QSM59" s="308"/>
      <c r="QSN59" s="308"/>
      <c r="QSO59" s="308"/>
      <c r="QSP59" s="308"/>
      <c r="QSQ59" s="308"/>
      <c r="QSR59" s="308"/>
      <c r="QSS59" s="308"/>
      <c r="QST59" s="308"/>
      <c r="QSU59" s="308"/>
      <c r="QSV59" s="308"/>
      <c r="QSW59" s="308"/>
      <c r="QSX59" s="308"/>
      <c r="QSY59" s="308"/>
      <c r="QSZ59" s="308"/>
      <c r="QTA59" s="308"/>
      <c r="QTB59" s="308"/>
      <c r="QTC59" s="308"/>
      <c r="QTD59" s="308"/>
      <c r="QTE59" s="308"/>
      <c r="QTF59" s="308"/>
      <c r="QTG59" s="308"/>
      <c r="QTH59" s="308"/>
      <c r="QTI59" s="308"/>
      <c r="QTJ59" s="308"/>
      <c r="QTK59" s="308"/>
      <c r="QTL59" s="308"/>
      <c r="QTM59" s="308"/>
      <c r="QTN59" s="308"/>
      <c r="QTO59" s="308"/>
      <c r="QTP59" s="308"/>
      <c r="QTQ59" s="308"/>
      <c r="QTR59" s="308"/>
      <c r="QTS59" s="308"/>
      <c r="QTT59" s="308"/>
      <c r="QTU59" s="308"/>
      <c r="QTV59" s="308"/>
      <c r="QTW59" s="308"/>
      <c r="QTX59" s="308"/>
      <c r="QTY59" s="308"/>
      <c r="QTZ59" s="308"/>
      <c r="QUA59" s="308"/>
      <c r="QUB59" s="308"/>
      <c r="QUC59" s="308"/>
      <c r="QUD59" s="308"/>
      <c r="QUE59" s="308"/>
      <c r="QUF59" s="308"/>
      <c r="QUG59" s="308"/>
      <c r="QUH59" s="308"/>
      <c r="QUI59" s="308"/>
      <c r="QUJ59" s="308"/>
      <c r="QUK59" s="308"/>
      <c r="QUL59" s="308"/>
      <c r="QUM59" s="308"/>
      <c r="QUN59" s="308"/>
      <c r="QUO59" s="308"/>
      <c r="QUP59" s="308"/>
      <c r="QUQ59" s="308"/>
      <c r="QUR59" s="308"/>
      <c r="QUS59" s="308"/>
      <c r="QUT59" s="308"/>
      <c r="QUU59" s="308"/>
      <c r="QUV59" s="308"/>
      <c r="QUW59" s="308"/>
      <c r="QUX59" s="308"/>
      <c r="QUY59" s="308"/>
      <c r="QUZ59" s="308"/>
      <c r="QVA59" s="308"/>
      <c r="QVB59" s="308"/>
      <c r="QVC59" s="308"/>
      <c r="QVD59" s="308"/>
      <c r="QVE59" s="308"/>
      <c r="QVF59" s="308"/>
      <c r="QVG59" s="308"/>
      <c r="QVH59" s="308"/>
      <c r="QVI59" s="308"/>
      <c r="QVJ59" s="308"/>
      <c r="QVK59" s="308"/>
      <c r="QVL59" s="308"/>
      <c r="QVM59" s="308"/>
      <c r="QVN59" s="308"/>
      <c r="QVO59" s="308"/>
      <c r="QVP59" s="308"/>
      <c r="QVQ59" s="308"/>
      <c r="QVR59" s="308"/>
      <c r="QVS59" s="308"/>
      <c r="QVT59" s="308"/>
      <c r="QVU59" s="308"/>
      <c r="QVV59" s="308"/>
      <c r="QVW59" s="308"/>
      <c r="QVX59" s="308"/>
      <c r="QVY59" s="308"/>
      <c r="QVZ59" s="308"/>
      <c r="QWA59" s="308"/>
      <c r="QWB59" s="308"/>
      <c r="QWC59" s="308"/>
      <c r="QWD59" s="308"/>
      <c r="QWE59" s="308"/>
      <c r="QWF59" s="308"/>
      <c r="QWG59" s="308"/>
      <c r="QWH59" s="308"/>
      <c r="QWI59" s="308"/>
      <c r="QWJ59" s="308"/>
      <c r="QWK59" s="308"/>
      <c r="QWL59" s="308"/>
      <c r="QWM59" s="308"/>
      <c r="QWN59" s="308"/>
      <c r="QWO59" s="308"/>
      <c r="QWP59" s="308"/>
      <c r="QWQ59" s="308"/>
      <c r="QWR59" s="308"/>
      <c r="QWS59" s="308"/>
      <c r="QWT59" s="308"/>
      <c r="QWU59" s="308"/>
      <c r="QWV59" s="308"/>
      <c r="QWW59" s="308"/>
      <c r="QWX59" s="308"/>
      <c r="QWY59" s="308"/>
      <c r="QWZ59" s="308"/>
      <c r="QXA59" s="308"/>
      <c r="QXB59" s="308"/>
      <c r="QXC59" s="308"/>
      <c r="QXD59" s="308"/>
      <c r="QXE59" s="308"/>
      <c r="QXF59" s="308"/>
      <c r="QXG59" s="308"/>
      <c r="QXH59" s="308"/>
      <c r="QXI59" s="308"/>
      <c r="QXJ59" s="308"/>
      <c r="QXK59" s="308"/>
      <c r="QXL59" s="308"/>
      <c r="QXM59" s="308"/>
      <c r="QXN59" s="308"/>
      <c r="QXO59" s="308"/>
      <c r="QXP59" s="308"/>
      <c r="QXQ59" s="308"/>
      <c r="QXR59" s="308"/>
      <c r="QXS59" s="308"/>
      <c r="QXT59" s="308"/>
      <c r="QXU59" s="308"/>
      <c r="QXV59" s="308"/>
      <c r="QXW59" s="308"/>
      <c r="QXX59" s="308"/>
      <c r="QXY59" s="308"/>
      <c r="QXZ59" s="308"/>
      <c r="QYA59" s="308"/>
      <c r="QYB59" s="308"/>
      <c r="QYC59" s="308"/>
      <c r="QYD59" s="308"/>
      <c r="QYE59" s="308"/>
      <c r="QYF59" s="308"/>
      <c r="QYG59" s="308"/>
      <c r="QYH59" s="308"/>
      <c r="QYI59" s="308"/>
      <c r="QYJ59" s="308"/>
      <c r="QYK59" s="308"/>
      <c r="QYL59" s="308"/>
      <c r="QYM59" s="308"/>
      <c r="QYN59" s="308"/>
      <c r="QYO59" s="308"/>
      <c r="QYP59" s="308"/>
      <c r="QYQ59" s="308"/>
      <c r="QYR59" s="308"/>
      <c r="QYS59" s="308"/>
      <c r="QYT59" s="308"/>
      <c r="QYU59" s="308"/>
      <c r="QYV59" s="308"/>
      <c r="QYW59" s="308"/>
      <c r="QYX59" s="308"/>
      <c r="QYY59" s="308"/>
      <c r="QYZ59" s="308"/>
      <c r="QZA59" s="308"/>
      <c r="QZB59" s="308"/>
      <c r="QZC59" s="308"/>
      <c r="QZD59" s="308"/>
      <c r="QZE59" s="308"/>
      <c r="QZF59" s="308"/>
      <c r="QZG59" s="308"/>
      <c r="QZH59" s="308"/>
      <c r="QZI59" s="308"/>
      <c r="QZJ59" s="308"/>
      <c r="QZK59" s="308"/>
      <c r="QZL59" s="308"/>
      <c r="QZM59" s="308"/>
      <c r="QZN59" s="308"/>
      <c r="QZO59" s="308"/>
      <c r="QZP59" s="308"/>
      <c r="QZQ59" s="308"/>
      <c r="QZR59" s="308"/>
      <c r="QZS59" s="308"/>
      <c r="QZT59" s="308"/>
      <c r="QZU59" s="308"/>
      <c r="QZV59" s="308"/>
      <c r="QZW59" s="308"/>
      <c r="QZX59" s="308"/>
      <c r="QZY59" s="308"/>
      <c r="QZZ59" s="308"/>
      <c r="RAA59" s="308"/>
      <c r="RAB59" s="308"/>
      <c r="RAC59" s="308"/>
      <c r="RAD59" s="308"/>
      <c r="RAE59" s="308"/>
      <c r="RAF59" s="308"/>
      <c r="RAG59" s="308"/>
      <c r="RAH59" s="308"/>
      <c r="RAI59" s="308"/>
      <c r="RAJ59" s="308"/>
      <c r="RAK59" s="308"/>
      <c r="RAL59" s="308"/>
      <c r="RAM59" s="308"/>
      <c r="RAN59" s="308"/>
      <c r="RAO59" s="308"/>
      <c r="RAP59" s="308"/>
      <c r="RAQ59" s="308"/>
      <c r="RAR59" s="308"/>
      <c r="RAS59" s="308"/>
      <c r="RAT59" s="308"/>
      <c r="RAU59" s="308"/>
      <c r="RAV59" s="308"/>
      <c r="RAW59" s="308"/>
      <c r="RAX59" s="308"/>
      <c r="RAY59" s="308"/>
      <c r="RAZ59" s="308"/>
      <c r="RBA59" s="308"/>
      <c r="RBB59" s="308"/>
      <c r="RBC59" s="308"/>
      <c r="RBD59" s="308"/>
      <c r="RBE59" s="308"/>
      <c r="RBF59" s="308"/>
      <c r="RBG59" s="308"/>
      <c r="RBH59" s="308"/>
      <c r="RBI59" s="308"/>
      <c r="RBJ59" s="308"/>
      <c r="RBK59" s="308"/>
      <c r="RBL59" s="308"/>
      <c r="RBM59" s="308"/>
      <c r="RBN59" s="308"/>
      <c r="RBO59" s="308"/>
      <c r="RBP59" s="308"/>
      <c r="RBQ59" s="308"/>
      <c r="RBR59" s="308"/>
      <c r="RBS59" s="308"/>
      <c r="RBT59" s="308"/>
      <c r="RBU59" s="308"/>
      <c r="RBV59" s="308"/>
      <c r="RBW59" s="308"/>
      <c r="RBX59" s="308"/>
      <c r="RBY59" s="308"/>
      <c r="RBZ59" s="308"/>
      <c r="RCA59" s="308"/>
      <c r="RCB59" s="308"/>
      <c r="RCC59" s="308"/>
      <c r="RCD59" s="308"/>
      <c r="RCE59" s="308"/>
      <c r="RCF59" s="308"/>
      <c r="RCG59" s="308"/>
      <c r="RCH59" s="308"/>
      <c r="RCI59" s="308"/>
      <c r="RCJ59" s="308"/>
      <c r="RCK59" s="308"/>
      <c r="RCL59" s="308"/>
      <c r="RCM59" s="308"/>
      <c r="RCN59" s="308"/>
      <c r="RCO59" s="308"/>
      <c r="RCP59" s="308"/>
      <c r="RCQ59" s="308"/>
      <c r="RCR59" s="308"/>
      <c r="RCS59" s="308"/>
      <c r="RCT59" s="308"/>
      <c r="RCU59" s="308"/>
      <c r="RCV59" s="308"/>
      <c r="RCW59" s="308"/>
      <c r="RCX59" s="308"/>
      <c r="RCY59" s="308"/>
      <c r="RCZ59" s="308"/>
      <c r="RDA59" s="308"/>
      <c r="RDB59" s="308"/>
      <c r="RDC59" s="308"/>
      <c r="RDD59" s="308"/>
      <c r="RDE59" s="308"/>
      <c r="RDF59" s="308"/>
      <c r="RDG59" s="308"/>
      <c r="RDH59" s="308"/>
      <c r="RDI59" s="308"/>
      <c r="RDJ59" s="308"/>
      <c r="RDK59" s="308"/>
      <c r="RDL59" s="308"/>
      <c r="RDM59" s="308"/>
      <c r="RDN59" s="308"/>
      <c r="RDO59" s="308"/>
      <c r="RDP59" s="308"/>
      <c r="RDQ59" s="308"/>
      <c r="RDR59" s="308"/>
      <c r="RDS59" s="308"/>
      <c r="RDT59" s="308"/>
      <c r="RDU59" s="308"/>
      <c r="RDV59" s="308"/>
      <c r="RDW59" s="308"/>
      <c r="RDX59" s="308"/>
      <c r="RDY59" s="308"/>
      <c r="RDZ59" s="308"/>
      <c r="REA59" s="308"/>
      <c r="REB59" s="308"/>
      <c r="REC59" s="308"/>
      <c r="RED59" s="308"/>
      <c r="REE59" s="308"/>
      <c r="REF59" s="308"/>
      <c r="REG59" s="308"/>
      <c r="REH59" s="308"/>
      <c r="REI59" s="308"/>
      <c r="REJ59" s="308"/>
      <c r="REK59" s="308"/>
      <c r="REL59" s="308"/>
      <c r="REM59" s="308"/>
      <c r="REN59" s="308"/>
      <c r="REO59" s="308"/>
      <c r="REP59" s="308"/>
      <c r="REQ59" s="308"/>
      <c r="RER59" s="308"/>
      <c r="RES59" s="308"/>
      <c r="RET59" s="308"/>
      <c r="REU59" s="308"/>
      <c r="REV59" s="308"/>
      <c r="REW59" s="308"/>
      <c r="REX59" s="308"/>
      <c r="REY59" s="308"/>
      <c r="REZ59" s="308"/>
      <c r="RFA59" s="308"/>
      <c r="RFB59" s="308"/>
      <c r="RFC59" s="308"/>
      <c r="RFD59" s="308"/>
      <c r="RFE59" s="308"/>
      <c r="RFF59" s="308"/>
      <c r="RFG59" s="308"/>
      <c r="RFH59" s="308"/>
      <c r="RFI59" s="308"/>
      <c r="RFJ59" s="308"/>
      <c r="RFK59" s="308"/>
      <c r="RFL59" s="308"/>
      <c r="RFM59" s="308"/>
      <c r="RFN59" s="308"/>
      <c r="RFO59" s="308"/>
      <c r="RFP59" s="308"/>
      <c r="RFQ59" s="308"/>
      <c r="RFR59" s="308"/>
      <c r="RFS59" s="308"/>
      <c r="RFT59" s="308"/>
      <c r="RFU59" s="308"/>
      <c r="RFV59" s="308"/>
      <c r="RFW59" s="308"/>
      <c r="RFX59" s="308"/>
      <c r="RFY59" s="308"/>
      <c r="RFZ59" s="308"/>
      <c r="RGA59" s="308"/>
      <c r="RGB59" s="308"/>
      <c r="RGC59" s="308"/>
      <c r="RGD59" s="308"/>
      <c r="RGE59" s="308"/>
      <c r="RGF59" s="308"/>
      <c r="RGG59" s="308"/>
      <c r="RGH59" s="308"/>
      <c r="RGI59" s="308"/>
      <c r="RGJ59" s="308"/>
      <c r="RGK59" s="308"/>
      <c r="RGL59" s="308"/>
      <c r="RGM59" s="308"/>
      <c r="RGN59" s="308"/>
      <c r="RGO59" s="308"/>
      <c r="RGP59" s="308"/>
      <c r="RGQ59" s="308"/>
      <c r="RGR59" s="308"/>
      <c r="RGS59" s="308"/>
      <c r="RGT59" s="308"/>
      <c r="RGU59" s="308"/>
      <c r="RGV59" s="308"/>
      <c r="RGW59" s="308"/>
      <c r="RGX59" s="308"/>
      <c r="RGY59" s="308"/>
      <c r="RGZ59" s="308"/>
      <c r="RHA59" s="308"/>
      <c r="RHB59" s="308"/>
      <c r="RHC59" s="308"/>
      <c r="RHD59" s="308"/>
      <c r="RHE59" s="308"/>
      <c r="RHF59" s="308"/>
      <c r="RHG59" s="308"/>
      <c r="RHH59" s="308"/>
      <c r="RHI59" s="308"/>
      <c r="RHJ59" s="308"/>
      <c r="RHK59" s="308"/>
      <c r="RHL59" s="308"/>
      <c r="RHM59" s="308"/>
      <c r="RHN59" s="308"/>
      <c r="RHO59" s="308"/>
      <c r="RHP59" s="308"/>
      <c r="RHQ59" s="308"/>
      <c r="RHR59" s="308"/>
      <c r="RHS59" s="308"/>
      <c r="RHT59" s="308"/>
      <c r="RHU59" s="308"/>
      <c r="RHV59" s="308"/>
      <c r="RHW59" s="308"/>
      <c r="RHX59" s="308"/>
      <c r="RHY59" s="308"/>
      <c r="RHZ59" s="308"/>
      <c r="RIA59" s="308"/>
      <c r="RIB59" s="308"/>
      <c r="RIC59" s="308"/>
      <c r="RID59" s="308"/>
      <c r="RIE59" s="308"/>
      <c r="RIF59" s="308"/>
      <c r="RIG59" s="308"/>
      <c r="RIH59" s="308"/>
      <c r="RII59" s="308"/>
      <c r="RIJ59" s="308"/>
      <c r="RIK59" s="308"/>
      <c r="RIL59" s="308"/>
      <c r="RIM59" s="308"/>
      <c r="RIN59" s="308"/>
      <c r="RIO59" s="308"/>
      <c r="RIP59" s="308"/>
      <c r="RIQ59" s="308"/>
      <c r="RIR59" s="308"/>
      <c r="RIS59" s="308"/>
      <c r="RIT59" s="308"/>
      <c r="RIU59" s="308"/>
      <c r="RIV59" s="308"/>
      <c r="RIW59" s="308"/>
      <c r="RIX59" s="308"/>
      <c r="RIY59" s="308"/>
      <c r="RIZ59" s="308"/>
      <c r="RJA59" s="308"/>
      <c r="RJB59" s="308"/>
      <c r="RJC59" s="308"/>
      <c r="RJD59" s="308"/>
      <c r="RJE59" s="308"/>
      <c r="RJF59" s="308"/>
      <c r="RJG59" s="308"/>
      <c r="RJH59" s="308"/>
      <c r="RJI59" s="308"/>
      <c r="RJJ59" s="308"/>
      <c r="RJK59" s="308"/>
      <c r="RJL59" s="308"/>
      <c r="RJM59" s="308"/>
      <c r="RJN59" s="308"/>
      <c r="RJO59" s="308"/>
      <c r="RJP59" s="308"/>
      <c r="RJQ59" s="308"/>
      <c r="RJR59" s="308"/>
      <c r="RJS59" s="308"/>
      <c r="RJT59" s="308"/>
      <c r="RJU59" s="308"/>
      <c r="RJV59" s="308"/>
      <c r="RJW59" s="308"/>
      <c r="RJX59" s="308"/>
      <c r="RJY59" s="308"/>
      <c r="RJZ59" s="308"/>
      <c r="RKA59" s="308"/>
      <c r="RKB59" s="308"/>
      <c r="RKC59" s="308"/>
      <c r="RKD59" s="308"/>
      <c r="RKE59" s="308"/>
      <c r="RKF59" s="308"/>
      <c r="RKG59" s="308"/>
      <c r="RKH59" s="308"/>
      <c r="RKI59" s="308"/>
      <c r="RKJ59" s="308"/>
      <c r="RKK59" s="308"/>
      <c r="RKL59" s="308"/>
      <c r="RKM59" s="308"/>
      <c r="RKN59" s="308"/>
      <c r="RKO59" s="308"/>
      <c r="RKP59" s="308"/>
      <c r="RKQ59" s="308"/>
      <c r="RKR59" s="308"/>
      <c r="RKS59" s="308"/>
      <c r="RKT59" s="308"/>
      <c r="RKU59" s="308"/>
      <c r="RKV59" s="308"/>
      <c r="RKW59" s="308"/>
      <c r="RKX59" s="308"/>
      <c r="RKY59" s="308"/>
      <c r="RKZ59" s="308"/>
      <c r="RLA59" s="308"/>
      <c r="RLB59" s="308"/>
      <c r="RLC59" s="308"/>
      <c r="RLD59" s="308"/>
      <c r="RLE59" s="308"/>
      <c r="RLF59" s="308"/>
      <c r="RLG59" s="308"/>
      <c r="RLH59" s="308"/>
      <c r="RLI59" s="308"/>
      <c r="RLJ59" s="308"/>
      <c r="RLK59" s="308"/>
      <c r="RLL59" s="308"/>
      <c r="RLM59" s="308"/>
      <c r="RLN59" s="308"/>
      <c r="RLO59" s="308"/>
      <c r="RLP59" s="308"/>
      <c r="RLQ59" s="308"/>
      <c r="RLR59" s="308"/>
      <c r="RLS59" s="308"/>
      <c r="RLT59" s="308"/>
      <c r="RLU59" s="308"/>
      <c r="RLV59" s="308"/>
      <c r="RLW59" s="308"/>
      <c r="RLX59" s="308"/>
      <c r="RLY59" s="308"/>
      <c r="RLZ59" s="308"/>
      <c r="RMA59" s="308"/>
      <c r="RMB59" s="308"/>
      <c r="RMC59" s="308"/>
      <c r="RMD59" s="308"/>
      <c r="RME59" s="308"/>
      <c r="RMF59" s="308"/>
      <c r="RMG59" s="308"/>
      <c r="RMH59" s="308"/>
      <c r="RMI59" s="308"/>
      <c r="RMJ59" s="308"/>
      <c r="RMK59" s="308"/>
      <c r="RML59" s="308"/>
      <c r="RMM59" s="308"/>
      <c r="RMN59" s="308"/>
      <c r="RMO59" s="308"/>
      <c r="RMP59" s="308"/>
      <c r="RMQ59" s="308"/>
      <c r="RMR59" s="308"/>
      <c r="RMS59" s="308"/>
      <c r="RMT59" s="308"/>
      <c r="RMU59" s="308"/>
      <c r="RMV59" s="308"/>
      <c r="RMW59" s="308"/>
      <c r="RMX59" s="308"/>
      <c r="RMY59" s="308"/>
      <c r="RMZ59" s="308"/>
      <c r="RNA59" s="308"/>
      <c r="RNB59" s="308"/>
      <c r="RNC59" s="308"/>
      <c r="RND59" s="308"/>
      <c r="RNE59" s="308"/>
      <c r="RNF59" s="308"/>
      <c r="RNG59" s="308"/>
      <c r="RNH59" s="308"/>
      <c r="RNI59" s="308"/>
      <c r="RNJ59" s="308"/>
      <c r="RNK59" s="308"/>
      <c r="RNL59" s="308"/>
      <c r="RNM59" s="308"/>
      <c r="RNN59" s="308"/>
      <c r="RNO59" s="308"/>
      <c r="RNP59" s="308"/>
      <c r="RNQ59" s="308"/>
      <c r="RNR59" s="308"/>
      <c r="RNS59" s="308"/>
      <c r="RNT59" s="308"/>
      <c r="RNU59" s="308"/>
      <c r="RNV59" s="308"/>
      <c r="RNW59" s="308"/>
      <c r="RNX59" s="308"/>
      <c r="RNY59" s="308"/>
      <c r="RNZ59" s="308"/>
      <c r="ROA59" s="308"/>
      <c r="ROB59" s="308"/>
      <c r="ROC59" s="308"/>
      <c r="ROD59" s="308"/>
      <c r="ROE59" s="308"/>
      <c r="ROF59" s="308"/>
      <c r="ROG59" s="308"/>
      <c r="ROH59" s="308"/>
      <c r="ROI59" s="308"/>
      <c r="ROJ59" s="308"/>
      <c r="ROK59" s="308"/>
      <c r="ROL59" s="308"/>
      <c r="ROM59" s="308"/>
      <c r="RON59" s="308"/>
      <c r="ROO59" s="308"/>
      <c r="ROP59" s="308"/>
      <c r="ROQ59" s="308"/>
      <c r="ROR59" s="308"/>
      <c r="ROS59" s="308"/>
      <c r="ROT59" s="308"/>
      <c r="ROU59" s="308"/>
      <c r="ROV59" s="308"/>
      <c r="ROW59" s="308"/>
      <c r="ROX59" s="308"/>
      <c r="ROY59" s="308"/>
      <c r="ROZ59" s="308"/>
      <c r="RPA59" s="308"/>
      <c r="RPB59" s="308"/>
      <c r="RPC59" s="308"/>
      <c r="RPD59" s="308"/>
      <c r="RPE59" s="308"/>
      <c r="RPF59" s="308"/>
      <c r="RPG59" s="308"/>
      <c r="RPH59" s="308"/>
      <c r="RPI59" s="308"/>
      <c r="RPJ59" s="308"/>
      <c r="RPK59" s="308"/>
      <c r="RPL59" s="308"/>
      <c r="RPM59" s="308"/>
      <c r="RPN59" s="308"/>
      <c r="RPO59" s="308"/>
      <c r="RPP59" s="308"/>
      <c r="RPQ59" s="308"/>
      <c r="RPR59" s="308"/>
      <c r="RPS59" s="308"/>
      <c r="RPT59" s="308"/>
      <c r="RPU59" s="308"/>
      <c r="RPV59" s="308"/>
      <c r="RPW59" s="308"/>
      <c r="RPX59" s="308"/>
      <c r="RPY59" s="308"/>
      <c r="RPZ59" s="308"/>
      <c r="RQA59" s="308"/>
      <c r="RQB59" s="308"/>
      <c r="RQC59" s="308"/>
      <c r="RQD59" s="308"/>
      <c r="RQE59" s="308"/>
      <c r="RQF59" s="308"/>
      <c r="RQG59" s="308"/>
      <c r="RQH59" s="308"/>
      <c r="RQI59" s="308"/>
      <c r="RQJ59" s="308"/>
      <c r="RQK59" s="308"/>
      <c r="RQL59" s="308"/>
      <c r="RQM59" s="308"/>
      <c r="RQN59" s="308"/>
      <c r="RQO59" s="308"/>
      <c r="RQP59" s="308"/>
      <c r="RQQ59" s="308"/>
      <c r="RQR59" s="308"/>
      <c r="RQS59" s="308"/>
      <c r="RQT59" s="308"/>
      <c r="RQU59" s="308"/>
      <c r="RQV59" s="308"/>
      <c r="RQW59" s="308"/>
      <c r="RQX59" s="308"/>
      <c r="RQY59" s="308"/>
      <c r="RQZ59" s="308"/>
      <c r="RRA59" s="308"/>
      <c r="RRB59" s="308"/>
      <c r="RRC59" s="308"/>
      <c r="RRD59" s="308"/>
      <c r="RRE59" s="308"/>
      <c r="RRF59" s="308"/>
      <c r="RRG59" s="308"/>
      <c r="RRH59" s="308"/>
      <c r="RRI59" s="308"/>
      <c r="RRJ59" s="308"/>
      <c r="RRK59" s="308"/>
      <c r="RRL59" s="308"/>
      <c r="RRM59" s="308"/>
      <c r="RRN59" s="308"/>
      <c r="RRO59" s="308"/>
      <c r="RRP59" s="308"/>
      <c r="RRQ59" s="308"/>
      <c r="RRR59" s="308"/>
      <c r="RRS59" s="308"/>
      <c r="RRT59" s="308"/>
      <c r="RRU59" s="308"/>
      <c r="RRV59" s="308"/>
      <c r="RRW59" s="308"/>
      <c r="RRX59" s="308"/>
      <c r="RRY59" s="308"/>
      <c r="RRZ59" s="308"/>
      <c r="RSA59" s="308"/>
      <c r="RSB59" s="308"/>
      <c r="RSC59" s="308"/>
      <c r="RSD59" s="308"/>
      <c r="RSE59" s="308"/>
      <c r="RSF59" s="308"/>
      <c r="RSG59" s="308"/>
      <c r="RSH59" s="308"/>
      <c r="RSI59" s="308"/>
      <c r="RSJ59" s="308"/>
      <c r="RSK59" s="308"/>
      <c r="RSL59" s="308"/>
      <c r="RSM59" s="308"/>
      <c r="RSN59" s="308"/>
      <c r="RSO59" s="308"/>
      <c r="RSP59" s="308"/>
      <c r="RSQ59" s="308"/>
      <c r="RSR59" s="308"/>
      <c r="RSS59" s="308"/>
      <c r="RST59" s="308"/>
      <c r="RSU59" s="308"/>
      <c r="RSV59" s="308"/>
      <c r="RSW59" s="308"/>
      <c r="RSX59" s="308"/>
      <c r="RSY59" s="308"/>
      <c r="RSZ59" s="308"/>
      <c r="RTA59" s="308"/>
      <c r="RTB59" s="308"/>
      <c r="RTC59" s="308"/>
      <c r="RTD59" s="308"/>
      <c r="RTE59" s="308"/>
      <c r="RTF59" s="308"/>
      <c r="RTG59" s="308"/>
      <c r="RTH59" s="308"/>
      <c r="RTI59" s="308"/>
      <c r="RTJ59" s="308"/>
      <c r="RTK59" s="308"/>
      <c r="RTL59" s="308"/>
      <c r="RTM59" s="308"/>
      <c r="RTN59" s="308"/>
      <c r="RTO59" s="308"/>
      <c r="RTP59" s="308"/>
      <c r="RTQ59" s="308"/>
      <c r="RTR59" s="308"/>
      <c r="RTS59" s="308"/>
      <c r="RTT59" s="308"/>
      <c r="RTU59" s="308"/>
      <c r="RTV59" s="308"/>
      <c r="RTW59" s="308"/>
      <c r="RTX59" s="308"/>
      <c r="RTY59" s="308"/>
      <c r="RTZ59" s="308"/>
      <c r="RUA59" s="308"/>
      <c r="RUB59" s="308"/>
      <c r="RUC59" s="308"/>
      <c r="RUD59" s="308"/>
      <c r="RUE59" s="308"/>
      <c r="RUF59" s="308"/>
      <c r="RUG59" s="308"/>
      <c r="RUH59" s="308"/>
      <c r="RUI59" s="308"/>
      <c r="RUJ59" s="308"/>
      <c r="RUK59" s="308"/>
      <c r="RUL59" s="308"/>
      <c r="RUM59" s="308"/>
      <c r="RUN59" s="308"/>
      <c r="RUO59" s="308"/>
      <c r="RUP59" s="308"/>
      <c r="RUQ59" s="308"/>
      <c r="RUR59" s="308"/>
      <c r="RUS59" s="308"/>
      <c r="RUT59" s="308"/>
      <c r="RUU59" s="308"/>
      <c r="RUV59" s="308"/>
      <c r="RUW59" s="308"/>
      <c r="RUX59" s="308"/>
      <c r="RUY59" s="308"/>
      <c r="RUZ59" s="308"/>
      <c r="RVA59" s="308"/>
      <c r="RVB59" s="308"/>
      <c r="RVC59" s="308"/>
      <c r="RVD59" s="308"/>
      <c r="RVE59" s="308"/>
      <c r="RVF59" s="308"/>
      <c r="RVG59" s="308"/>
      <c r="RVH59" s="308"/>
      <c r="RVI59" s="308"/>
      <c r="RVJ59" s="308"/>
      <c r="RVK59" s="308"/>
      <c r="RVL59" s="308"/>
      <c r="RVM59" s="308"/>
      <c r="RVN59" s="308"/>
      <c r="RVO59" s="308"/>
      <c r="RVP59" s="308"/>
      <c r="RVQ59" s="308"/>
      <c r="RVR59" s="308"/>
      <c r="RVS59" s="308"/>
      <c r="RVT59" s="308"/>
      <c r="RVU59" s="308"/>
      <c r="RVV59" s="308"/>
      <c r="RVW59" s="308"/>
      <c r="RVX59" s="308"/>
      <c r="RVY59" s="308"/>
      <c r="RVZ59" s="308"/>
      <c r="RWA59" s="308"/>
      <c r="RWB59" s="308"/>
      <c r="RWC59" s="308"/>
      <c r="RWD59" s="308"/>
      <c r="RWE59" s="308"/>
      <c r="RWF59" s="308"/>
      <c r="RWG59" s="308"/>
      <c r="RWH59" s="308"/>
      <c r="RWI59" s="308"/>
      <c r="RWJ59" s="308"/>
      <c r="RWK59" s="308"/>
      <c r="RWL59" s="308"/>
      <c r="RWM59" s="308"/>
      <c r="RWN59" s="308"/>
      <c r="RWO59" s="308"/>
      <c r="RWP59" s="308"/>
      <c r="RWQ59" s="308"/>
      <c r="RWR59" s="308"/>
      <c r="RWS59" s="308"/>
      <c r="RWT59" s="308"/>
      <c r="RWU59" s="308"/>
      <c r="RWV59" s="308"/>
      <c r="RWW59" s="308"/>
      <c r="RWX59" s="308"/>
      <c r="RWY59" s="308"/>
      <c r="RWZ59" s="308"/>
      <c r="RXA59" s="308"/>
      <c r="RXB59" s="308"/>
      <c r="RXC59" s="308"/>
      <c r="RXD59" s="308"/>
      <c r="RXE59" s="308"/>
      <c r="RXF59" s="308"/>
      <c r="RXG59" s="308"/>
      <c r="RXH59" s="308"/>
      <c r="RXI59" s="308"/>
      <c r="RXJ59" s="308"/>
      <c r="RXK59" s="308"/>
      <c r="RXL59" s="308"/>
      <c r="RXM59" s="308"/>
      <c r="RXN59" s="308"/>
      <c r="RXO59" s="308"/>
      <c r="RXP59" s="308"/>
      <c r="RXQ59" s="308"/>
      <c r="RXR59" s="308"/>
      <c r="RXS59" s="308"/>
      <c r="RXT59" s="308"/>
      <c r="RXU59" s="308"/>
      <c r="RXV59" s="308"/>
      <c r="RXW59" s="308"/>
      <c r="RXX59" s="308"/>
      <c r="RXY59" s="308"/>
      <c r="RXZ59" s="308"/>
      <c r="RYA59" s="308"/>
      <c r="RYB59" s="308"/>
      <c r="RYC59" s="308"/>
      <c r="RYD59" s="308"/>
      <c r="RYE59" s="308"/>
      <c r="RYF59" s="308"/>
      <c r="RYG59" s="308"/>
      <c r="RYH59" s="308"/>
      <c r="RYI59" s="308"/>
      <c r="RYJ59" s="308"/>
      <c r="RYK59" s="308"/>
      <c r="RYL59" s="308"/>
      <c r="RYM59" s="308"/>
      <c r="RYN59" s="308"/>
      <c r="RYO59" s="308"/>
      <c r="RYP59" s="308"/>
      <c r="RYQ59" s="308"/>
      <c r="RYR59" s="308"/>
      <c r="RYS59" s="308"/>
      <c r="RYT59" s="308"/>
      <c r="RYU59" s="308"/>
      <c r="RYV59" s="308"/>
      <c r="RYW59" s="308"/>
      <c r="RYX59" s="308"/>
      <c r="RYY59" s="308"/>
      <c r="RYZ59" s="308"/>
      <c r="RZA59" s="308"/>
      <c r="RZB59" s="308"/>
      <c r="RZC59" s="308"/>
      <c r="RZD59" s="308"/>
      <c r="RZE59" s="308"/>
      <c r="RZF59" s="308"/>
      <c r="RZG59" s="308"/>
      <c r="RZH59" s="308"/>
      <c r="RZI59" s="308"/>
      <c r="RZJ59" s="308"/>
      <c r="RZK59" s="308"/>
      <c r="RZL59" s="308"/>
      <c r="RZM59" s="308"/>
      <c r="RZN59" s="308"/>
      <c r="RZO59" s="308"/>
      <c r="RZP59" s="308"/>
      <c r="RZQ59" s="308"/>
      <c r="RZR59" s="308"/>
      <c r="RZS59" s="308"/>
      <c r="RZT59" s="308"/>
      <c r="RZU59" s="308"/>
      <c r="RZV59" s="308"/>
      <c r="RZW59" s="308"/>
      <c r="RZX59" s="308"/>
      <c r="RZY59" s="308"/>
      <c r="RZZ59" s="308"/>
      <c r="SAA59" s="308"/>
      <c r="SAB59" s="308"/>
      <c r="SAC59" s="308"/>
      <c r="SAD59" s="308"/>
      <c r="SAE59" s="308"/>
      <c r="SAF59" s="308"/>
      <c r="SAG59" s="308"/>
      <c r="SAH59" s="308"/>
      <c r="SAI59" s="308"/>
      <c r="SAJ59" s="308"/>
      <c r="SAK59" s="308"/>
      <c r="SAL59" s="308"/>
      <c r="SAM59" s="308"/>
      <c r="SAN59" s="308"/>
      <c r="SAO59" s="308"/>
      <c r="SAP59" s="308"/>
      <c r="SAQ59" s="308"/>
      <c r="SAR59" s="308"/>
      <c r="SAS59" s="308"/>
      <c r="SAT59" s="308"/>
      <c r="SAU59" s="308"/>
      <c r="SAV59" s="308"/>
      <c r="SAW59" s="308"/>
      <c r="SAX59" s="308"/>
      <c r="SAY59" s="308"/>
      <c r="SAZ59" s="308"/>
      <c r="SBA59" s="308"/>
      <c r="SBB59" s="308"/>
      <c r="SBC59" s="308"/>
      <c r="SBD59" s="308"/>
      <c r="SBE59" s="308"/>
      <c r="SBF59" s="308"/>
      <c r="SBG59" s="308"/>
      <c r="SBH59" s="308"/>
      <c r="SBI59" s="308"/>
      <c r="SBJ59" s="308"/>
      <c r="SBK59" s="308"/>
      <c r="SBL59" s="308"/>
      <c r="SBM59" s="308"/>
      <c r="SBN59" s="308"/>
      <c r="SBO59" s="308"/>
      <c r="SBP59" s="308"/>
      <c r="SBQ59" s="308"/>
      <c r="SBR59" s="308"/>
      <c r="SBS59" s="308"/>
      <c r="SBT59" s="308"/>
      <c r="SBU59" s="308"/>
      <c r="SBV59" s="308"/>
      <c r="SBW59" s="308"/>
      <c r="SBX59" s="308"/>
      <c r="SBY59" s="308"/>
      <c r="SBZ59" s="308"/>
      <c r="SCA59" s="308"/>
      <c r="SCB59" s="308"/>
      <c r="SCC59" s="308"/>
      <c r="SCD59" s="308"/>
      <c r="SCE59" s="308"/>
      <c r="SCF59" s="308"/>
      <c r="SCG59" s="308"/>
      <c r="SCH59" s="308"/>
      <c r="SCI59" s="308"/>
      <c r="SCJ59" s="308"/>
      <c r="SCK59" s="308"/>
      <c r="SCL59" s="308"/>
      <c r="SCM59" s="308"/>
      <c r="SCN59" s="308"/>
      <c r="SCO59" s="308"/>
      <c r="SCP59" s="308"/>
      <c r="SCQ59" s="308"/>
      <c r="SCR59" s="308"/>
      <c r="SCS59" s="308"/>
      <c r="SCT59" s="308"/>
      <c r="SCU59" s="308"/>
      <c r="SCV59" s="308"/>
      <c r="SCW59" s="308"/>
      <c r="SCX59" s="308"/>
      <c r="SCY59" s="308"/>
      <c r="SCZ59" s="308"/>
      <c r="SDA59" s="308"/>
      <c r="SDB59" s="308"/>
      <c r="SDC59" s="308"/>
      <c r="SDD59" s="308"/>
      <c r="SDE59" s="308"/>
      <c r="SDF59" s="308"/>
      <c r="SDG59" s="308"/>
      <c r="SDH59" s="308"/>
      <c r="SDI59" s="308"/>
      <c r="SDJ59" s="308"/>
      <c r="SDK59" s="308"/>
      <c r="SDL59" s="308"/>
      <c r="SDM59" s="308"/>
      <c r="SDN59" s="308"/>
      <c r="SDO59" s="308"/>
      <c r="SDP59" s="308"/>
      <c r="SDQ59" s="308"/>
      <c r="SDR59" s="308"/>
      <c r="SDS59" s="308"/>
      <c r="SDT59" s="308"/>
      <c r="SDU59" s="308"/>
      <c r="SDV59" s="308"/>
      <c r="SDW59" s="308"/>
      <c r="SDX59" s="308"/>
      <c r="SDY59" s="308"/>
      <c r="SDZ59" s="308"/>
      <c r="SEA59" s="308"/>
      <c r="SEB59" s="308"/>
      <c r="SEC59" s="308"/>
      <c r="SED59" s="308"/>
      <c r="SEE59" s="308"/>
      <c r="SEF59" s="308"/>
      <c r="SEG59" s="308"/>
      <c r="SEH59" s="308"/>
      <c r="SEI59" s="308"/>
      <c r="SEJ59" s="308"/>
      <c r="SEK59" s="308"/>
      <c r="SEL59" s="308"/>
      <c r="SEM59" s="308"/>
      <c r="SEN59" s="308"/>
      <c r="SEO59" s="308"/>
      <c r="SEP59" s="308"/>
      <c r="SEQ59" s="308"/>
      <c r="SER59" s="308"/>
      <c r="SES59" s="308"/>
      <c r="SET59" s="308"/>
      <c r="SEU59" s="308"/>
      <c r="SEV59" s="308"/>
      <c r="SEW59" s="308"/>
      <c r="SEX59" s="308"/>
      <c r="SEY59" s="308"/>
      <c r="SEZ59" s="308"/>
      <c r="SFA59" s="308"/>
      <c r="SFB59" s="308"/>
      <c r="SFC59" s="308"/>
      <c r="SFD59" s="308"/>
      <c r="SFE59" s="308"/>
      <c r="SFF59" s="308"/>
      <c r="SFG59" s="308"/>
      <c r="SFH59" s="308"/>
      <c r="SFI59" s="308"/>
      <c r="SFJ59" s="308"/>
      <c r="SFK59" s="308"/>
      <c r="SFL59" s="308"/>
      <c r="SFM59" s="308"/>
      <c r="SFN59" s="308"/>
      <c r="SFO59" s="308"/>
      <c r="SFP59" s="308"/>
      <c r="SFQ59" s="308"/>
      <c r="SFR59" s="308"/>
      <c r="SFS59" s="308"/>
      <c r="SFT59" s="308"/>
      <c r="SFU59" s="308"/>
      <c r="SFV59" s="308"/>
      <c r="SFW59" s="308"/>
      <c r="SFX59" s="308"/>
      <c r="SFY59" s="308"/>
      <c r="SFZ59" s="308"/>
      <c r="SGA59" s="308"/>
      <c r="SGB59" s="308"/>
      <c r="SGC59" s="308"/>
      <c r="SGD59" s="308"/>
      <c r="SGE59" s="308"/>
      <c r="SGF59" s="308"/>
      <c r="SGG59" s="308"/>
      <c r="SGH59" s="308"/>
      <c r="SGI59" s="308"/>
      <c r="SGJ59" s="308"/>
      <c r="SGK59" s="308"/>
      <c r="SGL59" s="308"/>
      <c r="SGM59" s="308"/>
      <c r="SGN59" s="308"/>
      <c r="SGO59" s="308"/>
      <c r="SGP59" s="308"/>
      <c r="SGQ59" s="308"/>
      <c r="SGR59" s="308"/>
      <c r="SGS59" s="308"/>
      <c r="SGT59" s="308"/>
      <c r="SGU59" s="308"/>
      <c r="SGV59" s="308"/>
      <c r="SGW59" s="308"/>
      <c r="SGX59" s="308"/>
      <c r="SGY59" s="308"/>
      <c r="SGZ59" s="308"/>
      <c r="SHA59" s="308"/>
      <c r="SHB59" s="308"/>
      <c r="SHC59" s="308"/>
      <c r="SHD59" s="308"/>
      <c r="SHE59" s="308"/>
      <c r="SHF59" s="308"/>
      <c r="SHG59" s="308"/>
      <c r="SHH59" s="308"/>
      <c r="SHI59" s="308"/>
      <c r="SHJ59" s="308"/>
      <c r="SHK59" s="308"/>
      <c r="SHL59" s="308"/>
      <c r="SHM59" s="308"/>
      <c r="SHN59" s="308"/>
      <c r="SHO59" s="308"/>
      <c r="SHP59" s="308"/>
      <c r="SHQ59" s="308"/>
      <c r="SHR59" s="308"/>
      <c r="SHS59" s="308"/>
      <c r="SHT59" s="308"/>
      <c r="SHU59" s="308"/>
      <c r="SHV59" s="308"/>
      <c r="SHW59" s="308"/>
      <c r="SHX59" s="308"/>
      <c r="SHY59" s="308"/>
      <c r="SHZ59" s="308"/>
      <c r="SIA59" s="308"/>
      <c r="SIB59" s="308"/>
      <c r="SIC59" s="308"/>
      <c r="SID59" s="308"/>
      <c r="SIE59" s="308"/>
      <c r="SIF59" s="308"/>
      <c r="SIG59" s="308"/>
      <c r="SIH59" s="308"/>
      <c r="SII59" s="308"/>
      <c r="SIJ59" s="308"/>
      <c r="SIK59" s="308"/>
      <c r="SIL59" s="308"/>
      <c r="SIM59" s="308"/>
      <c r="SIN59" s="308"/>
      <c r="SIO59" s="308"/>
      <c r="SIP59" s="308"/>
      <c r="SIQ59" s="308"/>
      <c r="SIR59" s="308"/>
      <c r="SIS59" s="308"/>
      <c r="SIT59" s="308"/>
      <c r="SIU59" s="308"/>
      <c r="SIV59" s="308"/>
      <c r="SIW59" s="308"/>
      <c r="SIX59" s="308"/>
      <c r="SIY59" s="308"/>
      <c r="SIZ59" s="308"/>
      <c r="SJA59" s="308"/>
      <c r="SJB59" s="308"/>
      <c r="SJC59" s="308"/>
      <c r="SJD59" s="308"/>
      <c r="SJE59" s="308"/>
      <c r="SJF59" s="308"/>
      <c r="SJG59" s="308"/>
      <c r="SJH59" s="308"/>
      <c r="SJI59" s="308"/>
      <c r="SJJ59" s="308"/>
      <c r="SJK59" s="308"/>
      <c r="SJL59" s="308"/>
      <c r="SJM59" s="308"/>
      <c r="SJN59" s="308"/>
      <c r="SJO59" s="308"/>
      <c r="SJP59" s="308"/>
      <c r="SJQ59" s="308"/>
      <c r="SJR59" s="308"/>
      <c r="SJS59" s="308"/>
      <c r="SJT59" s="308"/>
      <c r="SJU59" s="308"/>
      <c r="SJV59" s="308"/>
      <c r="SJW59" s="308"/>
      <c r="SJX59" s="308"/>
      <c r="SJY59" s="308"/>
      <c r="SJZ59" s="308"/>
      <c r="SKA59" s="308"/>
      <c r="SKB59" s="308"/>
      <c r="SKC59" s="308"/>
      <c r="SKD59" s="308"/>
      <c r="SKE59" s="308"/>
      <c r="SKF59" s="308"/>
      <c r="SKG59" s="308"/>
      <c r="SKH59" s="308"/>
      <c r="SKI59" s="308"/>
      <c r="SKJ59" s="308"/>
      <c r="SKK59" s="308"/>
      <c r="SKL59" s="308"/>
      <c r="SKM59" s="308"/>
      <c r="SKN59" s="308"/>
      <c r="SKO59" s="308"/>
      <c r="SKP59" s="308"/>
      <c r="SKQ59" s="308"/>
      <c r="SKR59" s="308"/>
      <c r="SKS59" s="308"/>
      <c r="SKT59" s="308"/>
      <c r="SKU59" s="308"/>
      <c r="SKV59" s="308"/>
      <c r="SKW59" s="308"/>
      <c r="SKX59" s="308"/>
      <c r="SKY59" s="308"/>
      <c r="SKZ59" s="308"/>
      <c r="SLA59" s="308"/>
      <c r="SLB59" s="308"/>
      <c r="SLC59" s="308"/>
      <c r="SLD59" s="308"/>
      <c r="SLE59" s="308"/>
      <c r="SLF59" s="308"/>
      <c r="SLG59" s="308"/>
      <c r="SLH59" s="308"/>
      <c r="SLI59" s="308"/>
      <c r="SLJ59" s="308"/>
      <c r="SLK59" s="308"/>
      <c r="SLL59" s="308"/>
      <c r="SLM59" s="308"/>
      <c r="SLN59" s="308"/>
      <c r="SLO59" s="308"/>
      <c r="SLP59" s="308"/>
      <c r="SLQ59" s="308"/>
      <c r="SLR59" s="308"/>
      <c r="SLS59" s="308"/>
      <c r="SLT59" s="308"/>
      <c r="SLU59" s="308"/>
      <c r="SLV59" s="308"/>
      <c r="SLW59" s="308"/>
      <c r="SLX59" s="308"/>
      <c r="SLY59" s="308"/>
      <c r="SLZ59" s="308"/>
      <c r="SMA59" s="308"/>
      <c r="SMB59" s="308"/>
      <c r="SMC59" s="308"/>
      <c r="SMD59" s="308"/>
      <c r="SME59" s="308"/>
      <c r="SMF59" s="308"/>
      <c r="SMG59" s="308"/>
      <c r="SMH59" s="308"/>
      <c r="SMI59" s="308"/>
      <c r="SMJ59" s="308"/>
      <c r="SMK59" s="308"/>
      <c r="SML59" s="308"/>
      <c r="SMM59" s="308"/>
      <c r="SMN59" s="308"/>
      <c r="SMO59" s="308"/>
      <c r="SMP59" s="308"/>
      <c r="SMQ59" s="308"/>
      <c r="SMR59" s="308"/>
      <c r="SMS59" s="308"/>
      <c r="SMT59" s="308"/>
      <c r="SMU59" s="308"/>
      <c r="SMV59" s="308"/>
      <c r="SMW59" s="308"/>
      <c r="SMX59" s="308"/>
      <c r="SMY59" s="308"/>
      <c r="SMZ59" s="308"/>
      <c r="SNA59" s="308"/>
      <c r="SNB59" s="308"/>
      <c r="SNC59" s="308"/>
      <c r="SND59" s="308"/>
      <c r="SNE59" s="308"/>
      <c r="SNF59" s="308"/>
      <c r="SNG59" s="308"/>
      <c r="SNH59" s="308"/>
      <c r="SNI59" s="308"/>
      <c r="SNJ59" s="308"/>
      <c r="SNK59" s="308"/>
      <c r="SNL59" s="308"/>
      <c r="SNM59" s="308"/>
      <c r="SNN59" s="308"/>
      <c r="SNO59" s="308"/>
      <c r="SNP59" s="308"/>
      <c r="SNQ59" s="308"/>
      <c r="SNR59" s="308"/>
      <c r="SNS59" s="308"/>
      <c r="SNT59" s="308"/>
      <c r="SNU59" s="308"/>
      <c r="SNV59" s="308"/>
      <c r="SNW59" s="308"/>
      <c r="SNX59" s="308"/>
      <c r="SNY59" s="308"/>
      <c r="SNZ59" s="308"/>
      <c r="SOA59" s="308"/>
      <c r="SOB59" s="308"/>
      <c r="SOC59" s="308"/>
      <c r="SOD59" s="308"/>
      <c r="SOE59" s="308"/>
      <c r="SOF59" s="308"/>
      <c r="SOG59" s="308"/>
      <c r="SOH59" s="308"/>
      <c r="SOI59" s="308"/>
      <c r="SOJ59" s="308"/>
      <c r="SOK59" s="308"/>
      <c r="SOL59" s="308"/>
      <c r="SOM59" s="308"/>
      <c r="SON59" s="308"/>
      <c r="SOO59" s="308"/>
      <c r="SOP59" s="308"/>
      <c r="SOQ59" s="308"/>
      <c r="SOR59" s="308"/>
      <c r="SOS59" s="308"/>
      <c r="SOT59" s="308"/>
      <c r="SOU59" s="308"/>
      <c r="SOV59" s="308"/>
      <c r="SOW59" s="308"/>
      <c r="SOX59" s="308"/>
      <c r="SOY59" s="308"/>
      <c r="SOZ59" s="308"/>
      <c r="SPA59" s="308"/>
      <c r="SPB59" s="308"/>
      <c r="SPC59" s="308"/>
      <c r="SPD59" s="308"/>
      <c r="SPE59" s="308"/>
      <c r="SPF59" s="308"/>
      <c r="SPG59" s="308"/>
      <c r="SPH59" s="308"/>
      <c r="SPI59" s="308"/>
      <c r="SPJ59" s="308"/>
      <c r="SPK59" s="308"/>
      <c r="SPL59" s="308"/>
      <c r="SPM59" s="308"/>
      <c r="SPN59" s="308"/>
      <c r="SPO59" s="308"/>
      <c r="SPP59" s="308"/>
      <c r="SPQ59" s="308"/>
      <c r="SPR59" s="308"/>
      <c r="SPS59" s="308"/>
      <c r="SPT59" s="308"/>
      <c r="SPU59" s="308"/>
      <c r="SPV59" s="308"/>
      <c r="SPW59" s="308"/>
      <c r="SPX59" s="308"/>
      <c r="SPY59" s="308"/>
      <c r="SPZ59" s="308"/>
      <c r="SQA59" s="308"/>
      <c r="SQB59" s="308"/>
      <c r="SQC59" s="308"/>
      <c r="SQD59" s="308"/>
      <c r="SQE59" s="308"/>
      <c r="SQF59" s="308"/>
      <c r="SQG59" s="308"/>
      <c r="SQH59" s="308"/>
      <c r="SQI59" s="308"/>
      <c r="SQJ59" s="308"/>
      <c r="SQK59" s="308"/>
      <c r="SQL59" s="308"/>
      <c r="SQM59" s="308"/>
      <c r="SQN59" s="308"/>
      <c r="SQO59" s="308"/>
      <c r="SQP59" s="308"/>
      <c r="SQQ59" s="308"/>
      <c r="SQR59" s="308"/>
      <c r="SQS59" s="308"/>
      <c r="SQT59" s="308"/>
      <c r="SQU59" s="308"/>
      <c r="SQV59" s="308"/>
      <c r="SQW59" s="308"/>
      <c r="SQX59" s="308"/>
      <c r="SQY59" s="308"/>
      <c r="SQZ59" s="308"/>
      <c r="SRA59" s="308"/>
      <c r="SRB59" s="308"/>
      <c r="SRC59" s="308"/>
      <c r="SRD59" s="308"/>
      <c r="SRE59" s="308"/>
      <c r="SRF59" s="308"/>
      <c r="SRG59" s="308"/>
      <c r="SRH59" s="308"/>
      <c r="SRI59" s="308"/>
      <c r="SRJ59" s="308"/>
      <c r="SRK59" s="308"/>
      <c r="SRL59" s="308"/>
      <c r="SRM59" s="308"/>
      <c r="SRN59" s="308"/>
      <c r="SRO59" s="308"/>
      <c r="SRP59" s="308"/>
      <c r="SRQ59" s="308"/>
      <c r="SRR59" s="308"/>
      <c r="SRS59" s="308"/>
      <c r="SRT59" s="308"/>
      <c r="SRU59" s="308"/>
      <c r="SRV59" s="308"/>
      <c r="SRW59" s="308"/>
      <c r="SRX59" s="308"/>
      <c r="SRY59" s="308"/>
      <c r="SRZ59" s="308"/>
      <c r="SSA59" s="308"/>
      <c r="SSB59" s="308"/>
      <c r="SSC59" s="308"/>
      <c r="SSD59" s="308"/>
      <c r="SSE59" s="308"/>
      <c r="SSF59" s="308"/>
      <c r="SSG59" s="308"/>
      <c r="SSH59" s="308"/>
      <c r="SSI59" s="308"/>
      <c r="SSJ59" s="308"/>
      <c r="SSK59" s="308"/>
      <c r="SSL59" s="308"/>
      <c r="SSM59" s="308"/>
      <c r="SSN59" s="308"/>
      <c r="SSO59" s="308"/>
      <c r="SSP59" s="308"/>
      <c r="SSQ59" s="308"/>
      <c r="SSR59" s="308"/>
      <c r="SSS59" s="308"/>
      <c r="SST59" s="308"/>
      <c r="SSU59" s="308"/>
      <c r="SSV59" s="308"/>
      <c r="SSW59" s="308"/>
      <c r="SSX59" s="308"/>
      <c r="SSY59" s="308"/>
      <c r="SSZ59" s="308"/>
      <c r="STA59" s="308"/>
      <c r="STB59" s="308"/>
      <c r="STC59" s="308"/>
      <c r="STD59" s="308"/>
      <c r="STE59" s="308"/>
      <c r="STF59" s="308"/>
      <c r="STG59" s="308"/>
      <c r="STH59" s="308"/>
      <c r="STI59" s="308"/>
      <c r="STJ59" s="308"/>
      <c r="STK59" s="308"/>
      <c r="STL59" s="308"/>
      <c r="STM59" s="308"/>
      <c r="STN59" s="308"/>
      <c r="STO59" s="308"/>
      <c r="STP59" s="308"/>
      <c r="STQ59" s="308"/>
      <c r="STR59" s="308"/>
      <c r="STS59" s="308"/>
      <c r="STT59" s="308"/>
      <c r="STU59" s="308"/>
      <c r="STV59" s="308"/>
      <c r="STW59" s="308"/>
      <c r="STX59" s="308"/>
      <c r="STY59" s="308"/>
      <c r="STZ59" s="308"/>
      <c r="SUA59" s="308"/>
      <c r="SUB59" s="308"/>
      <c r="SUC59" s="308"/>
      <c r="SUD59" s="308"/>
      <c r="SUE59" s="308"/>
      <c r="SUF59" s="308"/>
      <c r="SUG59" s="308"/>
      <c r="SUH59" s="308"/>
      <c r="SUI59" s="308"/>
      <c r="SUJ59" s="308"/>
      <c r="SUK59" s="308"/>
      <c r="SUL59" s="308"/>
      <c r="SUM59" s="308"/>
      <c r="SUN59" s="308"/>
      <c r="SUO59" s="308"/>
      <c r="SUP59" s="308"/>
      <c r="SUQ59" s="308"/>
      <c r="SUR59" s="308"/>
      <c r="SUS59" s="308"/>
      <c r="SUT59" s="308"/>
      <c r="SUU59" s="308"/>
      <c r="SUV59" s="308"/>
      <c r="SUW59" s="308"/>
      <c r="SUX59" s="308"/>
      <c r="SUY59" s="308"/>
      <c r="SUZ59" s="308"/>
      <c r="SVA59" s="308"/>
      <c r="SVB59" s="308"/>
      <c r="SVC59" s="308"/>
      <c r="SVD59" s="308"/>
      <c r="SVE59" s="308"/>
      <c r="SVF59" s="308"/>
      <c r="SVG59" s="308"/>
      <c r="SVH59" s="308"/>
      <c r="SVI59" s="308"/>
      <c r="SVJ59" s="308"/>
      <c r="SVK59" s="308"/>
      <c r="SVL59" s="308"/>
      <c r="SVM59" s="308"/>
      <c r="SVN59" s="308"/>
      <c r="SVO59" s="308"/>
      <c r="SVP59" s="308"/>
      <c r="SVQ59" s="308"/>
      <c r="SVR59" s="308"/>
      <c r="SVS59" s="308"/>
      <c r="SVT59" s="308"/>
      <c r="SVU59" s="308"/>
      <c r="SVV59" s="308"/>
      <c r="SVW59" s="308"/>
      <c r="SVX59" s="308"/>
      <c r="SVY59" s="308"/>
      <c r="SVZ59" s="308"/>
      <c r="SWA59" s="308"/>
      <c r="SWB59" s="308"/>
      <c r="SWC59" s="308"/>
      <c r="SWD59" s="308"/>
      <c r="SWE59" s="308"/>
      <c r="SWF59" s="308"/>
      <c r="SWG59" s="308"/>
      <c r="SWH59" s="308"/>
      <c r="SWI59" s="308"/>
      <c r="SWJ59" s="308"/>
      <c r="SWK59" s="308"/>
      <c r="SWL59" s="308"/>
      <c r="SWM59" s="308"/>
      <c r="SWN59" s="308"/>
      <c r="SWO59" s="308"/>
      <c r="SWP59" s="308"/>
      <c r="SWQ59" s="308"/>
      <c r="SWR59" s="308"/>
      <c r="SWS59" s="308"/>
      <c r="SWT59" s="308"/>
      <c r="SWU59" s="308"/>
      <c r="SWV59" s="308"/>
      <c r="SWW59" s="308"/>
      <c r="SWX59" s="308"/>
      <c r="SWY59" s="308"/>
      <c r="SWZ59" s="308"/>
      <c r="SXA59" s="308"/>
      <c r="SXB59" s="308"/>
      <c r="SXC59" s="308"/>
      <c r="SXD59" s="308"/>
      <c r="SXE59" s="308"/>
      <c r="SXF59" s="308"/>
      <c r="SXG59" s="308"/>
      <c r="SXH59" s="308"/>
      <c r="SXI59" s="308"/>
      <c r="SXJ59" s="308"/>
      <c r="SXK59" s="308"/>
      <c r="SXL59" s="308"/>
      <c r="SXM59" s="308"/>
      <c r="SXN59" s="308"/>
      <c r="SXO59" s="308"/>
      <c r="SXP59" s="308"/>
      <c r="SXQ59" s="308"/>
      <c r="SXR59" s="308"/>
      <c r="SXS59" s="308"/>
      <c r="SXT59" s="308"/>
      <c r="SXU59" s="308"/>
      <c r="SXV59" s="308"/>
      <c r="SXW59" s="308"/>
      <c r="SXX59" s="308"/>
      <c r="SXY59" s="308"/>
      <c r="SXZ59" s="308"/>
      <c r="SYA59" s="308"/>
      <c r="SYB59" s="308"/>
      <c r="SYC59" s="308"/>
      <c r="SYD59" s="308"/>
      <c r="SYE59" s="308"/>
      <c r="SYF59" s="308"/>
      <c r="SYG59" s="308"/>
      <c r="SYH59" s="308"/>
      <c r="SYI59" s="308"/>
      <c r="SYJ59" s="308"/>
      <c r="SYK59" s="308"/>
      <c r="SYL59" s="308"/>
      <c r="SYM59" s="308"/>
      <c r="SYN59" s="308"/>
      <c r="SYO59" s="308"/>
      <c r="SYP59" s="308"/>
      <c r="SYQ59" s="308"/>
      <c r="SYR59" s="308"/>
      <c r="SYS59" s="308"/>
      <c r="SYT59" s="308"/>
      <c r="SYU59" s="308"/>
      <c r="SYV59" s="308"/>
      <c r="SYW59" s="308"/>
      <c r="SYX59" s="308"/>
      <c r="SYY59" s="308"/>
      <c r="SYZ59" s="308"/>
      <c r="SZA59" s="308"/>
      <c r="SZB59" s="308"/>
      <c r="SZC59" s="308"/>
      <c r="SZD59" s="308"/>
      <c r="SZE59" s="308"/>
      <c r="SZF59" s="308"/>
      <c r="SZG59" s="308"/>
      <c r="SZH59" s="308"/>
      <c r="SZI59" s="308"/>
      <c r="SZJ59" s="308"/>
      <c r="SZK59" s="308"/>
      <c r="SZL59" s="308"/>
      <c r="SZM59" s="308"/>
      <c r="SZN59" s="308"/>
      <c r="SZO59" s="308"/>
      <c r="SZP59" s="308"/>
      <c r="SZQ59" s="308"/>
      <c r="SZR59" s="308"/>
      <c r="SZS59" s="308"/>
      <c r="SZT59" s="308"/>
      <c r="SZU59" s="308"/>
      <c r="SZV59" s="308"/>
      <c r="SZW59" s="308"/>
      <c r="SZX59" s="308"/>
      <c r="SZY59" s="308"/>
      <c r="SZZ59" s="308"/>
      <c r="TAA59" s="308"/>
      <c r="TAB59" s="308"/>
      <c r="TAC59" s="308"/>
      <c r="TAD59" s="308"/>
      <c r="TAE59" s="308"/>
      <c r="TAF59" s="308"/>
      <c r="TAG59" s="308"/>
      <c r="TAH59" s="308"/>
      <c r="TAI59" s="308"/>
      <c r="TAJ59" s="308"/>
      <c r="TAK59" s="308"/>
      <c r="TAL59" s="308"/>
      <c r="TAM59" s="308"/>
      <c r="TAN59" s="308"/>
      <c r="TAO59" s="308"/>
      <c r="TAP59" s="308"/>
      <c r="TAQ59" s="308"/>
      <c r="TAR59" s="308"/>
      <c r="TAS59" s="308"/>
      <c r="TAT59" s="308"/>
      <c r="TAU59" s="308"/>
      <c r="TAV59" s="308"/>
      <c r="TAW59" s="308"/>
      <c r="TAX59" s="308"/>
      <c r="TAY59" s="308"/>
      <c r="TAZ59" s="308"/>
      <c r="TBA59" s="308"/>
      <c r="TBB59" s="308"/>
      <c r="TBC59" s="308"/>
      <c r="TBD59" s="308"/>
      <c r="TBE59" s="308"/>
      <c r="TBF59" s="308"/>
      <c r="TBG59" s="308"/>
      <c r="TBH59" s="308"/>
      <c r="TBI59" s="308"/>
      <c r="TBJ59" s="308"/>
      <c r="TBK59" s="308"/>
      <c r="TBL59" s="308"/>
      <c r="TBM59" s="308"/>
      <c r="TBN59" s="308"/>
      <c r="TBO59" s="308"/>
      <c r="TBP59" s="308"/>
      <c r="TBQ59" s="308"/>
      <c r="TBR59" s="308"/>
      <c r="TBS59" s="308"/>
      <c r="TBT59" s="308"/>
      <c r="TBU59" s="308"/>
      <c r="TBV59" s="308"/>
      <c r="TBW59" s="308"/>
      <c r="TBX59" s="308"/>
      <c r="TBY59" s="308"/>
      <c r="TBZ59" s="308"/>
      <c r="TCA59" s="308"/>
      <c r="TCB59" s="308"/>
      <c r="TCC59" s="308"/>
      <c r="TCD59" s="308"/>
      <c r="TCE59" s="308"/>
      <c r="TCF59" s="308"/>
      <c r="TCG59" s="308"/>
      <c r="TCH59" s="308"/>
      <c r="TCI59" s="308"/>
      <c r="TCJ59" s="308"/>
      <c r="TCK59" s="308"/>
      <c r="TCL59" s="308"/>
      <c r="TCM59" s="308"/>
      <c r="TCN59" s="308"/>
      <c r="TCO59" s="308"/>
      <c r="TCP59" s="308"/>
      <c r="TCQ59" s="308"/>
      <c r="TCR59" s="308"/>
      <c r="TCS59" s="308"/>
      <c r="TCT59" s="308"/>
      <c r="TCU59" s="308"/>
      <c r="TCV59" s="308"/>
      <c r="TCW59" s="308"/>
      <c r="TCX59" s="308"/>
      <c r="TCY59" s="308"/>
      <c r="TCZ59" s="308"/>
      <c r="TDA59" s="308"/>
      <c r="TDB59" s="308"/>
      <c r="TDC59" s="308"/>
      <c r="TDD59" s="308"/>
      <c r="TDE59" s="308"/>
      <c r="TDF59" s="308"/>
      <c r="TDG59" s="308"/>
      <c r="TDH59" s="308"/>
      <c r="TDI59" s="308"/>
      <c r="TDJ59" s="308"/>
      <c r="TDK59" s="308"/>
      <c r="TDL59" s="308"/>
      <c r="TDM59" s="308"/>
      <c r="TDN59" s="308"/>
      <c r="TDO59" s="308"/>
      <c r="TDP59" s="308"/>
      <c r="TDQ59" s="308"/>
      <c r="TDR59" s="308"/>
      <c r="TDS59" s="308"/>
      <c r="TDT59" s="308"/>
      <c r="TDU59" s="308"/>
      <c r="TDV59" s="308"/>
      <c r="TDW59" s="308"/>
      <c r="TDX59" s="308"/>
      <c r="TDY59" s="308"/>
      <c r="TDZ59" s="308"/>
      <c r="TEA59" s="308"/>
      <c r="TEB59" s="308"/>
      <c r="TEC59" s="308"/>
      <c r="TED59" s="308"/>
      <c r="TEE59" s="308"/>
      <c r="TEF59" s="308"/>
      <c r="TEG59" s="308"/>
      <c r="TEH59" s="308"/>
      <c r="TEI59" s="308"/>
      <c r="TEJ59" s="308"/>
      <c r="TEK59" s="308"/>
      <c r="TEL59" s="308"/>
      <c r="TEM59" s="308"/>
      <c r="TEN59" s="308"/>
      <c r="TEO59" s="308"/>
      <c r="TEP59" s="308"/>
      <c r="TEQ59" s="308"/>
      <c r="TER59" s="308"/>
      <c r="TES59" s="308"/>
      <c r="TET59" s="308"/>
      <c r="TEU59" s="308"/>
      <c r="TEV59" s="308"/>
      <c r="TEW59" s="308"/>
      <c r="TEX59" s="308"/>
      <c r="TEY59" s="308"/>
      <c r="TEZ59" s="308"/>
      <c r="TFA59" s="308"/>
      <c r="TFB59" s="308"/>
      <c r="TFC59" s="308"/>
      <c r="TFD59" s="308"/>
      <c r="TFE59" s="308"/>
      <c r="TFF59" s="308"/>
      <c r="TFG59" s="308"/>
      <c r="TFH59" s="308"/>
      <c r="TFI59" s="308"/>
      <c r="TFJ59" s="308"/>
      <c r="TFK59" s="308"/>
      <c r="TFL59" s="308"/>
      <c r="TFM59" s="308"/>
      <c r="TFN59" s="308"/>
      <c r="TFO59" s="308"/>
      <c r="TFP59" s="308"/>
      <c r="TFQ59" s="308"/>
      <c r="TFR59" s="308"/>
      <c r="TFS59" s="308"/>
      <c r="TFT59" s="308"/>
      <c r="TFU59" s="308"/>
      <c r="TFV59" s="308"/>
      <c r="TFW59" s="308"/>
      <c r="TFX59" s="308"/>
      <c r="TFY59" s="308"/>
      <c r="TFZ59" s="308"/>
      <c r="TGA59" s="308"/>
      <c r="TGB59" s="308"/>
      <c r="TGC59" s="308"/>
      <c r="TGD59" s="308"/>
      <c r="TGE59" s="308"/>
      <c r="TGF59" s="308"/>
      <c r="TGG59" s="308"/>
      <c r="TGH59" s="308"/>
      <c r="TGI59" s="308"/>
      <c r="TGJ59" s="308"/>
      <c r="TGK59" s="308"/>
      <c r="TGL59" s="308"/>
      <c r="TGM59" s="308"/>
      <c r="TGN59" s="308"/>
      <c r="TGO59" s="308"/>
      <c r="TGP59" s="308"/>
      <c r="TGQ59" s="308"/>
      <c r="TGR59" s="308"/>
      <c r="TGS59" s="308"/>
      <c r="TGT59" s="308"/>
      <c r="TGU59" s="308"/>
      <c r="TGV59" s="308"/>
      <c r="TGW59" s="308"/>
      <c r="TGX59" s="308"/>
      <c r="TGY59" s="308"/>
      <c r="TGZ59" s="308"/>
      <c r="THA59" s="308"/>
      <c r="THB59" s="308"/>
      <c r="THC59" s="308"/>
      <c r="THD59" s="308"/>
      <c r="THE59" s="308"/>
      <c r="THF59" s="308"/>
      <c r="THG59" s="308"/>
      <c r="THH59" s="308"/>
      <c r="THI59" s="308"/>
      <c r="THJ59" s="308"/>
      <c r="THK59" s="308"/>
      <c r="THL59" s="308"/>
      <c r="THM59" s="308"/>
      <c r="THN59" s="308"/>
      <c r="THO59" s="308"/>
      <c r="THP59" s="308"/>
      <c r="THQ59" s="308"/>
      <c r="THR59" s="308"/>
      <c r="THS59" s="308"/>
      <c r="THT59" s="308"/>
      <c r="THU59" s="308"/>
      <c r="THV59" s="308"/>
      <c r="THW59" s="308"/>
      <c r="THX59" s="308"/>
      <c r="THY59" s="308"/>
      <c r="THZ59" s="308"/>
      <c r="TIA59" s="308"/>
      <c r="TIB59" s="308"/>
      <c r="TIC59" s="308"/>
      <c r="TID59" s="308"/>
      <c r="TIE59" s="308"/>
      <c r="TIF59" s="308"/>
      <c r="TIG59" s="308"/>
      <c r="TIH59" s="308"/>
      <c r="TII59" s="308"/>
      <c r="TIJ59" s="308"/>
      <c r="TIK59" s="308"/>
      <c r="TIL59" s="308"/>
      <c r="TIM59" s="308"/>
      <c r="TIN59" s="308"/>
      <c r="TIO59" s="308"/>
      <c r="TIP59" s="308"/>
      <c r="TIQ59" s="308"/>
      <c r="TIR59" s="308"/>
      <c r="TIS59" s="308"/>
      <c r="TIT59" s="308"/>
      <c r="TIU59" s="308"/>
      <c r="TIV59" s="308"/>
      <c r="TIW59" s="308"/>
      <c r="TIX59" s="308"/>
      <c r="TIY59" s="308"/>
      <c r="TIZ59" s="308"/>
      <c r="TJA59" s="308"/>
      <c r="TJB59" s="308"/>
      <c r="TJC59" s="308"/>
      <c r="TJD59" s="308"/>
      <c r="TJE59" s="308"/>
      <c r="TJF59" s="308"/>
      <c r="TJG59" s="308"/>
      <c r="TJH59" s="308"/>
      <c r="TJI59" s="308"/>
      <c r="TJJ59" s="308"/>
      <c r="TJK59" s="308"/>
      <c r="TJL59" s="308"/>
      <c r="TJM59" s="308"/>
      <c r="TJN59" s="308"/>
      <c r="TJO59" s="308"/>
      <c r="TJP59" s="308"/>
      <c r="TJQ59" s="308"/>
      <c r="TJR59" s="308"/>
      <c r="TJS59" s="308"/>
      <c r="TJT59" s="308"/>
      <c r="TJU59" s="308"/>
      <c r="TJV59" s="308"/>
      <c r="TJW59" s="308"/>
      <c r="TJX59" s="308"/>
      <c r="TJY59" s="308"/>
      <c r="TJZ59" s="308"/>
      <c r="TKA59" s="308"/>
      <c r="TKB59" s="308"/>
      <c r="TKC59" s="308"/>
      <c r="TKD59" s="308"/>
      <c r="TKE59" s="308"/>
      <c r="TKF59" s="308"/>
      <c r="TKG59" s="308"/>
      <c r="TKH59" s="308"/>
      <c r="TKI59" s="308"/>
      <c r="TKJ59" s="308"/>
      <c r="TKK59" s="308"/>
      <c r="TKL59" s="308"/>
      <c r="TKM59" s="308"/>
      <c r="TKN59" s="308"/>
      <c r="TKO59" s="308"/>
      <c r="TKP59" s="308"/>
      <c r="TKQ59" s="308"/>
      <c r="TKR59" s="308"/>
      <c r="TKS59" s="308"/>
      <c r="TKT59" s="308"/>
      <c r="TKU59" s="308"/>
      <c r="TKV59" s="308"/>
      <c r="TKW59" s="308"/>
      <c r="TKX59" s="308"/>
      <c r="TKY59" s="308"/>
      <c r="TKZ59" s="308"/>
      <c r="TLA59" s="308"/>
      <c r="TLB59" s="308"/>
      <c r="TLC59" s="308"/>
      <c r="TLD59" s="308"/>
      <c r="TLE59" s="308"/>
      <c r="TLF59" s="308"/>
      <c r="TLG59" s="308"/>
      <c r="TLH59" s="308"/>
      <c r="TLI59" s="308"/>
      <c r="TLJ59" s="308"/>
      <c r="TLK59" s="308"/>
      <c r="TLL59" s="308"/>
      <c r="TLM59" s="308"/>
      <c r="TLN59" s="308"/>
      <c r="TLO59" s="308"/>
      <c r="TLP59" s="308"/>
      <c r="TLQ59" s="308"/>
      <c r="TLR59" s="308"/>
      <c r="TLS59" s="308"/>
      <c r="TLT59" s="308"/>
      <c r="TLU59" s="308"/>
      <c r="TLV59" s="308"/>
      <c r="TLW59" s="308"/>
      <c r="TLX59" s="308"/>
      <c r="TLY59" s="308"/>
      <c r="TLZ59" s="308"/>
      <c r="TMA59" s="308"/>
      <c r="TMB59" s="308"/>
      <c r="TMC59" s="308"/>
      <c r="TMD59" s="308"/>
      <c r="TME59" s="308"/>
      <c r="TMF59" s="308"/>
      <c r="TMG59" s="308"/>
      <c r="TMH59" s="308"/>
      <c r="TMI59" s="308"/>
      <c r="TMJ59" s="308"/>
      <c r="TMK59" s="308"/>
      <c r="TML59" s="308"/>
      <c r="TMM59" s="308"/>
      <c r="TMN59" s="308"/>
      <c r="TMO59" s="308"/>
      <c r="TMP59" s="308"/>
      <c r="TMQ59" s="308"/>
      <c r="TMR59" s="308"/>
      <c r="TMS59" s="308"/>
      <c r="TMT59" s="308"/>
      <c r="TMU59" s="308"/>
      <c r="TMV59" s="308"/>
      <c r="TMW59" s="308"/>
      <c r="TMX59" s="308"/>
      <c r="TMY59" s="308"/>
      <c r="TMZ59" s="308"/>
      <c r="TNA59" s="308"/>
      <c r="TNB59" s="308"/>
      <c r="TNC59" s="308"/>
      <c r="TND59" s="308"/>
      <c r="TNE59" s="308"/>
      <c r="TNF59" s="308"/>
      <c r="TNG59" s="308"/>
      <c r="TNH59" s="308"/>
      <c r="TNI59" s="308"/>
      <c r="TNJ59" s="308"/>
      <c r="TNK59" s="308"/>
      <c r="TNL59" s="308"/>
      <c r="TNM59" s="308"/>
      <c r="TNN59" s="308"/>
      <c r="TNO59" s="308"/>
      <c r="TNP59" s="308"/>
      <c r="TNQ59" s="308"/>
      <c r="TNR59" s="308"/>
      <c r="TNS59" s="308"/>
      <c r="TNT59" s="308"/>
      <c r="TNU59" s="308"/>
      <c r="TNV59" s="308"/>
      <c r="TNW59" s="308"/>
      <c r="TNX59" s="308"/>
      <c r="TNY59" s="308"/>
      <c r="TNZ59" s="308"/>
      <c r="TOA59" s="308"/>
      <c r="TOB59" s="308"/>
      <c r="TOC59" s="308"/>
      <c r="TOD59" s="308"/>
      <c r="TOE59" s="308"/>
      <c r="TOF59" s="308"/>
      <c r="TOG59" s="308"/>
      <c r="TOH59" s="308"/>
      <c r="TOI59" s="308"/>
      <c r="TOJ59" s="308"/>
      <c r="TOK59" s="308"/>
      <c r="TOL59" s="308"/>
      <c r="TOM59" s="308"/>
      <c r="TON59" s="308"/>
      <c r="TOO59" s="308"/>
      <c r="TOP59" s="308"/>
      <c r="TOQ59" s="308"/>
      <c r="TOR59" s="308"/>
      <c r="TOS59" s="308"/>
      <c r="TOT59" s="308"/>
      <c r="TOU59" s="308"/>
      <c r="TOV59" s="308"/>
      <c r="TOW59" s="308"/>
      <c r="TOX59" s="308"/>
      <c r="TOY59" s="308"/>
      <c r="TOZ59" s="308"/>
      <c r="TPA59" s="308"/>
      <c r="TPB59" s="308"/>
      <c r="TPC59" s="308"/>
      <c r="TPD59" s="308"/>
      <c r="TPE59" s="308"/>
      <c r="TPF59" s="308"/>
      <c r="TPG59" s="308"/>
      <c r="TPH59" s="308"/>
      <c r="TPI59" s="308"/>
      <c r="TPJ59" s="308"/>
      <c r="TPK59" s="308"/>
      <c r="TPL59" s="308"/>
      <c r="TPM59" s="308"/>
      <c r="TPN59" s="308"/>
      <c r="TPO59" s="308"/>
      <c r="TPP59" s="308"/>
      <c r="TPQ59" s="308"/>
      <c r="TPR59" s="308"/>
      <c r="TPS59" s="308"/>
      <c r="TPT59" s="308"/>
      <c r="TPU59" s="308"/>
      <c r="TPV59" s="308"/>
      <c r="TPW59" s="308"/>
      <c r="TPX59" s="308"/>
      <c r="TPY59" s="308"/>
      <c r="TPZ59" s="308"/>
      <c r="TQA59" s="308"/>
      <c r="TQB59" s="308"/>
      <c r="TQC59" s="308"/>
      <c r="TQD59" s="308"/>
      <c r="TQE59" s="308"/>
      <c r="TQF59" s="308"/>
      <c r="TQG59" s="308"/>
      <c r="TQH59" s="308"/>
      <c r="TQI59" s="308"/>
      <c r="TQJ59" s="308"/>
      <c r="TQK59" s="308"/>
      <c r="TQL59" s="308"/>
      <c r="TQM59" s="308"/>
      <c r="TQN59" s="308"/>
      <c r="TQO59" s="308"/>
      <c r="TQP59" s="308"/>
      <c r="TQQ59" s="308"/>
      <c r="TQR59" s="308"/>
      <c r="TQS59" s="308"/>
      <c r="TQT59" s="308"/>
      <c r="TQU59" s="308"/>
      <c r="TQV59" s="308"/>
      <c r="TQW59" s="308"/>
      <c r="TQX59" s="308"/>
      <c r="TQY59" s="308"/>
      <c r="TQZ59" s="308"/>
      <c r="TRA59" s="308"/>
      <c r="TRB59" s="308"/>
      <c r="TRC59" s="308"/>
      <c r="TRD59" s="308"/>
      <c r="TRE59" s="308"/>
      <c r="TRF59" s="308"/>
      <c r="TRG59" s="308"/>
      <c r="TRH59" s="308"/>
      <c r="TRI59" s="308"/>
      <c r="TRJ59" s="308"/>
      <c r="TRK59" s="308"/>
      <c r="TRL59" s="308"/>
      <c r="TRM59" s="308"/>
      <c r="TRN59" s="308"/>
      <c r="TRO59" s="308"/>
      <c r="TRP59" s="308"/>
      <c r="TRQ59" s="308"/>
      <c r="TRR59" s="308"/>
      <c r="TRS59" s="308"/>
      <c r="TRT59" s="308"/>
      <c r="TRU59" s="308"/>
      <c r="TRV59" s="308"/>
      <c r="TRW59" s="308"/>
      <c r="TRX59" s="308"/>
      <c r="TRY59" s="308"/>
      <c r="TRZ59" s="308"/>
      <c r="TSA59" s="308"/>
      <c r="TSB59" s="308"/>
      <c r="TSC59" s="308"/>
      <c r="TSD59" s="308"/>
      <c r="TSE59" s="308"/>
      <c r="TSF59" s="308"/>
      <c r="TSG59" s="308"/>
      <c r="TSH59" s="308"/>
      <c r="TSI59" s="308"/>
      <c r="TSJ59" s="308"/>
      <c r="TSK59" s="308"/>
      <c r="TSL59" s="308"/>
      <c r="TSM59" s="308"/>
      <c r="TSN59" s="308"/>
      <c r="TSO59" s="308"/>
      <c r="TSP59" s="308"/>
      <c r="TSQ59" s="308"/>
      <c r="TSR59" s="308"/>
      <c r="TSS59" s="308"/>
      <c r="TST59" s="308"/>
      <c r="TSU59" s="308"/>
      <c r="TSV59" s="308"/>
      <c r="TSW59" s="308"/>
      <c r="TSX59" s="308"/>
      <c r="TSY59" s="308"/>
      <c r="TSZ59" s="308"/>
      <c r="TTA59" s="308"/>
      <c r="TTB59" s="308"/>
      <c r="TTC59" s="308"/>
      <c r="TTD59" s="308"/>
      <c r="TTE59" s="308"/>
      <c r="TTF59" s="308"/>
      <c r="TTG59" s="308"/>
      <c r="TTH59" s="308"/>
      <c r="TTI59" s="308"/>
      <c r="TTJ59" s="308"/>
      <c r="TTK59" s="308"/>
      <c r="TTL59" s="308"/>
      <c r="TTM59" s="308"/>
      <c r="TTN59" s="308"/>
      <c r="TTO59" s="308"/>
      <c r="TTP59" s="308"/>
      <c r="TTQ59" s="308"/>
      <c r="TTR59" s="308"/>
      <c r="TTS59" s="308"/>
      <c r="TTT59" s="308"/>
      <c r="TTU59" s="308"/>
      <c r="TTV59" s="308"/>
      <c r="TTW59" s="308"/>
      <c r="TTX59" s="308"/>
      <c r="TTY59" s="308"/>
      <c r="TTZ59" s="308"/>
      <c r="TUA59" s="308"/>
      <c r="TUB59" s="308"/>
      <c r="TUC59" s="308"/>
      <c r="TUD59" s="308"/>
      <c r="TUE59" s="308"/>
      <c r="TUF59" s="308"/>
      <c r="TUG59" s="308"/>
      <c r="TUH59" s="308"/>
      <c r="TUI59" s="308"/>
      <c r="TUJ59" s="308"/>
      <c r="TUK59" s="308"/>
      <c r="TUL59" s="308"/>
      <c r="TUM59" s="308"/>
      <c r="TUN59" s="308"/>
      <c r="TUO59" s="308"/>
      <c r="TUP59" s="308"/>
      <c r="TUQ59" s="308"/>
      <c r="TUR59" s="308"/>
      <c r="TUS59" s="308"/>
      <c r="TUT59" s="308"/>
      <c r="TUU59" s="308"/>
      <c r="TUV59" s="308"/>
      <c r="TUW59" s="308"/>
      <c r="TUX59" s="308"/>
      <c r="TUY59" s="308"/>
      <c r="TUZ59" s="308"/>
      <c r="TVA59" s="308"/>
      <c r="TVB59" s="308"/>
      <c r="TVC59" s="308"/>
      <c r="TVD59" s="308"/>
      <c r="TVE59" s="308"/>
      <c r="TVF59" s="308"/>
      <c r="TVG59" s="308"/>
      <c r="TVH59" s="308"/>
      <c r="TVI59" s="308"/>
      <c r="TVJ59" s="308"/>
      <c r="TVK59" s="308"/>
      <c r="TVL59" s="308"/>
      <c r="TVM59" s="308"/>
      <c r="TVN59" s="308"/>
      <c r="TVO59" s="308"/>
      <c r="TVP59" s="308"/>
      <c r="TVQ59" s="308"/>
      <c r="TVR59" s="308"/>
      <c r="TVS59" s="308"/>
      <c r="TVT59" s="308"/>
      <c r="TVU59" s="308"/>
      <c r="TVV59" s="308"/>
      <c r="TVW59" s="308"/>
      <c r="TVX59" s="308"/>
      <c r="TVY59" s="308"/>
      <c r="TVZ59" s="308"/>
      <c r="TWA59" s="308"/>
      <c r="TWB59" s="308"/>
      <c r="TWC59" s="308"/>
      <c r="TWD59" s="308"/>
      <c r="TWE59" s="308"/>
      <c r="TWF59" s="308"/>
      <c r="TWG59" s="308"/>
      <c r="TWH59" s="308"/>
      <c r="TWI59" s="308"/>
      <c r="TWJ59" s="308"/>
      <c r="TWK59" s="308"/>
      <c r="TWL59" s="308"/>
      <c r="TWM59" s="308"/>
      <c r="TWN59" s="308"/>
      <c r="TWO59" s="308"/>
      <c r="TWP59" s="308"/>
      <c r="TWQ59" s="308"/>
      <c r="TWR59" s="308"/>
      <c r="TWS59" s="308"/>
      <c r="TWT59" s="308"/>
      <c r="TWU59" s="308"/>
      <c r="TWV59" s="308"/>
      <c r="TWW59" s="308"/>
      <c r="TWX59" s="308"/>
      <c r="TWY59" s="308"/>
      <c r="TWZ59" s="308"/>
      <c r="TXA59" s="308"/>
      <c r="TXB59" s="308"/>
      <c r="TXC59" s="308"/>
      <c r="TXD59" s="308"/>
      <c r="TXE59" s="308"/>
      <c r="TXF59" s="308"/>
      <c r="TXG59" s="308"/>
      <c r="TXH59" s="308"/>
      <c r="TXI59" s="308"/>
      <c r="TXJ59" s="308"/>
      <c r="TXK59" s="308"/>
      <c r="TXL59" s="308"/>
      <c r="TXM59" s="308"/>
      <c r="TXN59" s="308"/>
      <c r="TXO59" s="308"/>
      <c r="TXP59" s="308"/>
      <c r="TXQ59" s="308"/>
      <c r="TXR59" s="308"/>
      <c r="TXS59" s="308"/>
      <c r="TXT59" s="308"/>
      <c r="TXU59" s="308"/>
      <c r="TXV59" s="308"/>
      <c r="TXW59" s="308"/>
      <c r="TXX59" s="308"/>
      <c r="TXY59" s="308"/>
      <c r="TXZ59" s="308"/>
      <c r="TYA59" s="308"/>
      <c r="TYB59" s="308"/>
      <c r="TYC59" s="308"/>
      <c r="TYD59" s="308"/>
      <c r="TYE59" s="308"/>
      <c r="TYF59" s="308"/>
      <c r="TYG59" s="308"/>
      <c r="TYH59" s="308"/>
      <c r="TYI59" s="308"/>
      <c r="TYJ59" s="308"/>
      <c r="TYK59" s="308"/>
      <c r="TYL59" s="308"/>
      <c r="TYM59" s="308"/>
      <c r="TYN59" s="308"/>
      <c r="TYO59" s="308"/>
      <c r="TYP59" s="308"/>
      <c r="TYQ59" s="308"/>
      <c r="TYR59" s="308"/>
      <c r="TYS59" s="308"/>
      <c r="TYT59" s="308"/>
      <c r="TYU59" s="308"/>
      <c r="TYV59" s="308"/>
      <c r="TYW59" s="308"/>
      <c r="TYX59" s="308"/>
      <c r="TYY59" s="308"/>
      <c r="TYZ59" s="308"/>
      <c r="TZA59" s="308"/>
      <c r="TZB59" s="308"/>
      <c r="TZC59" s="308"/>
      <c r="TZD59" s="308"/>
      <c r="TZE59" s="308"/>
      <c r="TZF59" s="308"/>
      <c r="TZG59" s="308"/>
      <c r="TZH59" s="308"/>
      <c r="TZI59" s="308"/>
      <c r="TZJ59" s="308"/>
      <c r="TZK59" s="308"/>
      <c r="TZL59" s="308"/>
      <c r="TZM59" s="308"/>
      <c r="TZN59" s="308"/>
      <c r="TZO59" s="308"/>
      <c r="TZP59" s="308"/>
      <c r="TZQ59" s="308"/>
      <c r="TZR59" s="308"/>
      <c r="TZS59" s="308"/>
      <c r="TZT59" s="308"/>
      <c r="TZU59" s="308"/>
      <c r="TZV59" s="308"/>
      <c r="TZW59" s="308"/>
      <c r="TZX59" s="308"/>
      <c r="TZY59" s="308"/>
      <c r="TZZ59" s="308"/>
      <c r="UAA59" s="308"/>
      <c r="UAB59" s="308"/>
      <c r="UAC59" s="308"/>
      <c r="UAD59" s="308"/>
      <c r="UAE59" s="308"/>
      <c r="UAF59" s="308"/>
      <c r="UAG59" s="308"/>
      <c r="UAH59" s="308"/>
      <c r="UAI59" s="308"/>
      <c r="UAJ59" s="308"/>
      <c r="UAK59" s="308"/>
      <c r="UAL59" s="308"/>
      <c r="UAM59" s="308"/>
      <c r="UAN59" s="308"/>
      <c r="UAO59" s="308"/>
      <c r="UAP59" s="308"/>
      <c r="UAQ59" s="308"/>
      <c r="UAR59" s="308"/>
      <c r="UAS59" s="308"/>
      <c r="UAT59" s="308"/>
      <c r="UAU59" s="308"/>
      <c r="UAV59" s="308"/>
      <c r="UAW59" s="308"/>
      <c r="UAX59" s="308"/>
      <c r="UAY59" s="308"/>
      <c r="UAZ59" s="308"/>
      <c r="UBA59" s="308"/>
      <c r="UBB59" s="308"/>
      <c r="UBC59" s="308"/>
      <c r="UBD59" s="308"/>
      <c r="UBE59" s="308"/>
      <c r="UBF59" s="308"/>
      <c r="UBG59" s="308"/>
      <c r="UBH59" s="308"/>
      <c r="UBI59" s="308"/>
      <c r="UBJ59" s="308"/>
      <c r="UBK59" s="308"/>
      <c r="UBL59" s="308"/>
      <c r="UBM59" s="308"/>
      <c r="UBN59" s="308"/>
      <c r="UBO59" s="308"/>
      <c r="UBP59" s="308"/>
      <c r="UBQ59" s="308"/>
      <c r="UBR59" s="308"/>
      <c r="UBS59" s="308"/>
      <c r="UBT59" s="308"/>
      <c r="UBU59" s="308"/>
      <c r="UBV59" s="308"/>
      <c r="UBW59" s="308"/>
      <c r="UBX59" s="308"/>
      <c r="UBY59" s="308"/>
      <c r="UBZ59" s="308"/>
      <c r="UCA59" s="308"/>
      <c r="UCB59" s="308"/>
      <c r="UCC59" s="308"/>
      <c r="UCD59" s="308"/>
      <c r="UCE59" s="308"/>
      <c r="UCF59" s="308"/>
      <c r="UCG59" s="308"/>
      <c r="UCH59" s="308"/>
      <c r="UCI59" s="308"/>
      <c r="UCJ59" s="308"/>
      <c r="UCK59" s="308"/>
      <c r="UCL59" s="308"/>
      <c r="UCM59" s="308"/>
      <c r="UCN59" s="308"/>
      <c r="UCO59" s="308"/>
      <c r="UCP59" s="308"/>
      <c r="UCQ59" s="308"/>
      <c r="UCR59" s="308"/>
      <c r="UCS59" s="308"/>
      <c r="UCT59" s="308"/>
      <c r="UCU59" s="308"/>
      <c r="UCV59" s="308"/>
      <c r="UCW59" s="308"/>
      <c r="UCX59" s="308"/>
      <c r="UCY59" s="308"/>
      <c r="UCZ59" s="308"/>
      <c r="UDA59" s="308"/>
      <c r="UDB59" s="308"/>
      <c r="UDC59" s="308"/>
      <c r="UDD59" s="308"/>
      <c r="UDE59" s="308"/>
      <c r="UDF59" s="308"/>
      <c r="UDG59" s="308"/>
      <c r="UDH59" s="308"/>
      <c r="UDI59" s="308"/>
      <c r="UDJ59" s="308"/>
      <c r="UDK59" s="308"/>
      <c r="UDL59" s="308"/>
      <c r="UDM59" s="308"/>
      <c r="UDN59" s="308"/>
      <c r="UDO59" s="308"/>
      <c r="UDP59" s="308"/>
      <c r="UDQ59" s="308"/>
      <c r="UDR59" s="308"/>
      <c r="UDS59" s="308"/>
      <c r="UDT59" s="308"/>
      <c r="UDU59" s="308"/>
      <c r="UDV59" s="308"/>
      <c r="UDW59" s="308"/>
      <c r="UDX59" s="308"/>
      <c r="UDY59" s="308"/>
      <c r="UDZ59" s="308"/>
      <c r="UEA59" s="308"/>
      <c r="UEB59" s="308"/>
      <c r="UEC59" s="308"/>
      <c r="UED59" s="308"/>
      <c r="UEE59" s="308"/>
      <c r="UEF59" s="308"/>
      <c r="UEG59" s="308"/>
      <c r="UEH59" s="308"/>
      <c r="UEI59" s="308"/>
      <c r="UEJ59" s="308"/>
      <c r="UEK59" s="308"/>
      <c r="UEL59" s="308"/>
      <c r="UEM59" s="308"/>
      <c r="UEN59" s="308"/>
      <c r="UEO59" s="308"/>
      <c r="UEP59" s="308"/>
      <c r="UEQ59" s="308"/>
      <c r="UER59" s="308"/>
      <c r="UES59" s="308"/>
      <c r="UET59" s="308"/>
      <c r="UEU59" s="308"/>
      <c r="UEV59" s="308"/>
      <c r="UEW59" s="308"/>
      <c r="UEX59" s="308"/>
      <c r="UEY59" s="308"/>
      <c r="UEZ59" s="308"/>
      <c r="UFA59" s="308"/>
      <c r="UFB59" s="308"/>
      <c r="UFC59" s="308"/>
      <c r="UFD59" s="308"/>
      <c r="UFE59" s="308"/>
      <c r="UFF59" s="308"/>
      <c r="UFG59" s="308"/>
      <c r="UFH59" s="308"/>
      <c r="UFI59" s="308"/>
      <c r="UFJ59" s="308"/>
      <c r="UFK59" s="308"/>
      <c r="UFL59" s="308"/>
      <c r="UFM59" s="308"/>
      <c r="UFN59" s="308"/>
      <c r="UFO59" s="308"/>
      <c r="UFP59" s="308"/>
      <c r="UFQ59" s="308"/>
      <c r="UFR59" s="308"/>
      <c r="UFS59" s="308"/>
      <c r="UFT59" s="308"/>
      <c r="UFU59" s="308"/>
      <c r="UFV59" s="308"/>
      <c r="UFW59" s="308"/>
      <c r="UFX59" s="308"/>
      <c r="UFY59" s="308"/>
      <c r="UFZ59" s="308"/>
      <c r="UGA59" s="308"/>
      <c r="UGB59" s="308"/>
      <c r="UGC59" s="308"/>
      <c r="UGD59" s="308"/>
      <c r="UGE59" s="308"/>
      <c r="UGF59" s="308"/>
      <c r="UGG59" s="308"/>
      <c r="UGH59" s="308"/>
      <c r="UGI59" s="308"/>
      <c r="UGJ59" s="308"/>
      <c r="UGK59" s="308"/>
      <c r="UGL59" s="308"/>
      <c r="UGM59" s="308"/>
      <c r="UGN59" s="308"/>
      <c r="UGO59" s="308"/>
      <c r="UGP59" s="308"/>
      <c r="UGQ59" s="308"/>
      <c r="UGR59" s="308"/>
      <c r="UGS59" s="308"/>
      <c r="UGT59" s="308"/>
      <c r="UGU59" s="308"/>
      <c r="UGV59" s="308"/>
      <c r="UGW59" s="308"/>
      <c r="UGX59" s="308"/>
      <c r="UGY59" s="308"/>
      <c r="UGZ59" s="308"/>
      <c r="UHA59" s="308"/>
      <c r="UHB59" s="308"/>
      <c r="UHC59" s="308"/>
      <c r="UHD59" s="308"/>
      <c r="UHE59" s="308"/>
      <c r="UHF59" s="308"/>
      <c r="UHG59" s="308"/>
      <c r="UHH59" s="308"/>
      <c r="UHI59" s="308"/>
      <c r="UHJ59" s="308"/>
      <c r="UHK59" s="308"/>
      <c r="UHL59" s="308"/>
      <c r="UHM59" s="308"/>
      <c r="UHN59" s="308"/>
      <c r="UHO59" s="308"/>
      <c r="UHP59" s="308"/>
      <c r="UHQ59" s="308"/>
      <c r="UHR59" s="308"/>
      <c r="UHS59" s="308"/>
      <c r="UHT59" s="308"/>
      <c r="UHU59" s="308"/>
      <c r="UHV59" s="308"/>
      <c r="UHW59" s="308"/>
      <c r="UHX59" s="308"/>
      <c r="UHY59" s="308"/>
      <c r="UHZ59" s="308"/>
      <c r="UIA59" s="308"/>
      <c r="UIB59" s="308"/>
      <c r="UIC59" s="308"/>
      <c r="UID59" s="308"/>
      <c r="UIE59" s="308"/>
      <c r="UIF59" s="308"/>
      <c r="UIG59" s="308"/>
      <c r="UIH59" s="308"/>
      <c r="UII59" s="308"/>
      <c r="UIJ59" s="308"/>
      <c r="UIK59" s="308"/>
      <c r="UIL59" s="308"/>
      <c r="UIM59" s="308"/>
      <c r="UIN59" s="308"/>
      <c r="UIO59" s="308"/>
      <c r="UIP59" s="308"/>
      <c r="UIQ59" s="308"/>
      <c r="UIR59" s="308"/>
      <c r="UIS59" s="308"/>
      <c r="UIT59" s="308"/>
      <c r="UIU59" s="308"/>
      <c r="UIV59" s="308"/>
      <c r="UIW59" s="308"/>
      <c r="UIX59" s="308"/>
      <c r="UIY59" s="308"/>
      <c r="UIZ59" s="308"/>
      <c r="UJA59" s="308"/>
      <c r="UJB59" s="308"/>
      <c r="UJC59" s="308"/>
      <c r="UJD59" s="308"/>
      <c r="UJE59" s="308"/>
      <c r="UJF59" s="308"/>
      <c r="UJG59" s="308"/>
      <c r="UJH59" s="308"/>
      <c r="UJI59" s="308"/>
      <c r="UJJ59" s="308"/>
      <c r="UJK59" s="308"/>
      <c r="UJL59" s="308"/>
      <c r="UJM59" s="308"/>
      <c r="UJN59" s="308"/>
      <c r="UJO59" s="308"/>
      <c r="UJP59" s="308"/>
      <c r="UJQ59" s="308"/>
      <c r="UJR59" s="308"/>
      <c r="UJS59" s="308"/>
      <c r="UJT59" s="308"/>
      <c r="UJU59" s="308"/>
      <c r="UJV59" s="308"/>
      <c r="UJW59" s="308"/>
      <c r="UJX59" s="308"/>
      <c r="UJY59" s="308"/>
      <c r="UJZ59" s="308"/>
      <c r="UKA59" s="308"/>
      <c r="UKB59" s="308"/>
      <c r="UKC59" s="308"/>
      <c r="UKD59" s="308"/>
      <c r="UKE59" s="308"/>
      <c r="UKF59" s="308"/>
      <c r="UKG59" s="308"/>
      <c r="UKH59" s="308"/>
      <c r="UKI59" s="308"/>
      <c r="UKJ59" s="308"/>
      <c r="UKK59" s="308"/>
      <c r="UKL59" s="308"/>
      <c r="UKM59" s="308"/>
      <c r="UKN59" s="308"/>
      <c r="UKO59" s="308"/>
      <c r="UKP59" s="308"/>
      <c r="UKQ59" s="308"/>
      <c r="UKR59" s="308"/>
      <c r="UKS59" s="308"/>
      <c r="UKT59" s="308"/>
      <c r="UKU59" s="308"/>
      <c r="UKV59" s="308"/>
      <c r="UKW59" s="308"/>
      <c r="UKX59" s="308"/>
      <c r="UKY59" s="308"/>
      <c r="UKZ59" s="308"/>
      <c r="ULA59" s="308"/>
      <c r="ULB59" s="308"/>
      <c r="ULC59" s="308"/>
      <c r="ULD59" s="308"/>
      <c r="ULE59" s="308"/>
      <c r="ULF59" s="308"/>
      <c r="ULG59" s="308"/>
      <c r="ULH59" s="308"/>
      <c r="ULI59" s="308"/>
      <c r="ULJ59" s="308"/>
      <c r="ULK59" s="308"/>
      <c r="ULL59" s="308"/>
      <c r="ULM59" s="308"/>
      <c r="ULN59" s="308"/>
      <c r="ULO59" s="308"/>
      <c r="ULP59" s="308"/>
      <c r="ULQ59" s="308"/>
      <c r="ULR59" s="308"/>
      <c r="ULS59" s="308"/>
      <c r="ULT59" s="308"/>
      <c r="ULU59" s="308"/>
      <c r="ULV59" s="308"/>
      <c r="ULW59" s="308"/>
      <c r="ULX59" s="308"/>
      <c r="ULY59" s="308"/>
      <c r="ULZ59" s="308"/>
      <c r="UMA59" s="308"/>
      <c r="UMB59" s="308"/>
      <c r="UMC59" s="308"/>
      <c r="UMD59" s="308"/>
      <c r="UME59" s="308"/>
      <c r="UMF59" s="308"/>
      <c r="UMG59" s="308"/>
      <c r="UMH59" s="308"/>
      <c r="UMI59" s="308"/>
      <c r="UMJ59" s="308"/>
      <c r="UMK59" s="308"/>
      <c r="UML59" s="308"/>
      <c r="UMM59" s="308"/>
      <c r="UMN59" s="308"/>
      <c r="UMO59" s="308"/>
      <c r="UMP59" s="308"/>
      <c r="UMQ59" s="308"/>
      <c r="UMR59" s="308"/>
      <c r="UMS59" s="308"/>
      <c r="UMT59" s="308"/>
      <c r="UMU59" s="308"/>
      <c r="UMV59" s="308"/>
      <c r="UMW59" s="308"/>
      <c r="UMX59" s="308"/>
      <c r="UMY59" s="308"/>
      <c r="UMZ59" s="308"/>
      <c r="UNA59" s="308"/>
      <c r="UNB59" s="308"/>
      <c r="UNC59" s="308"/>
      <c r="UND59" s="308"/>
      <c r="UNE59" s="308"/>
      <c r="UNF59" s="308"/>
      <c r="UNG59" s="308"/>
      <c r="UNH59" s="308"/>
      <c r="UNI59" s="308"/>
      <c r="UNJ59" s="308"/>
      <c r="UNK59" s="308"/>
      <c r="UNL59" s="308"/>
      <c r="UNM59" s="308"/>
      <c r="UNN59" s="308"/>
      <c r="UNO59" s="308"/>
      <c r="UNP59" s="308"/>
      <c r="UNQ59" s="308"/>
      <c r="UNR59" s="308"/>
      <c r="UNS59" s="308"/>
      <c r="UNT59" s="308"/>
      <c r="UNU59" s="308"/>
      <c r="UNV59" s="308"/>
      <c r="UNW59" s="308"/>
      <c r="UNX59" s="308"/>
      <c r="UNY59" s="308"/>
      <c r="UNZ59" s="308"/>
      <c r="UOA59" s="308"/>
      <c r="UOB59" s="308"/>
      <c r="UOC59" s="308"/>
      <c r="UOD59" s="308"/>
      <c r="UOE59" s="308"/>
      <c r="UOF59" s="308"/>
      <c r="UOG59" s="308"/>
      <c r="UOH59" s="308"/>
      <c r="UOI59" s="308"/>
      <c r="UOJ59" s="308"/>
      <c r="UOK59" s="308"/>
      <c r="UOL59" s="308"/>
      <c r="UOM59" s="308"/>
      <c r="UON59" s="308"/>
      <c r="UOO59" s="308"/>
      <c r="UOP59" s="308"/>
      <c r="UOQ59" s="308"/>
      <c r="UOR59" s="308"/>
      <c r="UOS59" s="308"/>
      <c r="UOT59" s="308"/>
      <c r="UOU59" s="308"/>
      <c r="UOV59" s="308"/>
      <c r="UOW59" s="308"/>
      <c r="UOX59" s="308"/>
      <c r="UOY59" s="308"/>
      <c r="UOZ59" s="308"/>
      <c r="UPA59" s="308"/>
      <c r="UPB59" s="308"/>
      <c r="UPC59" s="308"/>
      <c r="UPD59" s="308"/>
      <c r="UPE59" s="308"/>
      <c r="UPF59" s="308"/>
      <c r="UPG59" s="308"/>
      <c r="UPH59" s="308"/>
      <c r="UPI59" s="308"/>
      <c r="UPJ59" s="308"/>
      <c r="UPK59" s="308"/>
      <c r="UPL59" s="308"/>
      <c r="UPM59" s="308"/>
      <c r="UPN59" s="308"/>
      <c r="UPO59" s="308"/>
      <c r="UPP59" s="308"/>
      <c r="UPQ59" s="308"/>
      <c r="UPR59" s="308"/>
      <c r="UPS59" s="308"/>
      <c r="UPT59" s="308"/>
      <c r="UPU59" s="308"/>
      <c r="UPV59" s="308"/>
      <c r="UPW59" s="308"/>
      <c r="UPX59" s="308"/>
      <c r="UPY59" s="308"/>
      <c r="UPZ59" s="308"/>
      <c r="UQA59" s="308"/>
      <c r="UQB59" s="308"/>
      <c r="UQC59" s="308"/>
      <c r="UQD59" s="308"/>
      <c r="UQE59" s="308"/>
      <c r="UQF59" s="308"/>
      <c r="UQG59" s="308"/>
      <c r="UQH59" s="308"/>
      <c r="UQI59" s="308"/>
      <c r="UQJ59" s="308"/>
      <c r="UQK59" s="308"/>
      <c r="UQL59" s="308"/>
      <c r="UQM59" s="308"/>
      <c r="UQN59" s="308"/>
      <c r="UQO59" s="308"/>
      <c r="UQP59" s="308"/>
      <c r="UQQ59" s="308"/>
      <c r="UQR59" s="308"/>
      <c r="UQS59" s="308"/>
      <c r="UQT59" s="308"/>
      <c r="UQU59" s="308"/>
      <c r="UQV59" s="308"/>
      <c r="UQW59" s="308"/>
      <c r="UQX59" s="308"/>
      <c r="UQY59" s="308"/>
      <c r="UQZ59" s="308"/>
      <c r="URA59" s="308"/>
      <c r="URB59" s="308"/>
      <c r="URC59" s="308"/>
      <c r="URD59" s="308"/>
      <c r="URE59" s="308"/>
      <c r="URF59" s="308"/>
      <c r="URG59" s="308"/>
      <c r="URH59" s="308"/>
      <c r="URI59" s="308"/>
      <c r="URJ59" s="308"/>
      <c r="URK59" s="308"/>
      <c r="URL59" s="308"/>
      <c r="URM59" s="308"/>
      <c r="URN59" s="308"/>
      <c r="URO59" s="308"/>
      <c r="URP59" s="308"/>
      <c r="URQ59" s="308"/>
      <c r="URR59" s="308"/>
      <c r="URS59" s="308"/>
      <c r="URT59" s="308"/>
      <c r="URU59" s="308"/>
      <c r="URV59" s="308"/>
      <c r="URW59" s="308"/>
      <c r="URX59" s="308"/>
      <c r="URY59" s="308"/>
      <c r="URZ59" s="308"/>
      <c r="USA59" s="308"/>
      <c r="USB59" s="308"/>
      <c r="USC59" s="308"/>
      <c r="USD59" s="308"/>
      <c r="USE59" s="308"/>
      <c r="USF59" s="308"/>
      <c r="USG59" s="308"/>
      <c r="USH59" s="308"/>
      <c r="USI59" s="308"/>
      <c r="USJ59" s="308"/>
      <c r="USK59" s="308"/>
      <c r="USL59" s="308"/>
      <c r="USM59" s="308"/>
      <c r="USN59" s="308"/>
      <c r="USO59" s="308"/>
      <c r="USP59" s="308"/>
      <c r="USQ59" s="308"/>
      <c r="USR59" s="308"/>
      <c r="USS59" s="308"/>
      <c r="UST59" s="308"/>
      <c r="USU59" s="308"/>
      <c r="USV59" s="308"/>
      <c r="USW59" s="308"/>
      <c r="USX59" s="308"/>
      <c r="USY59" s="308"/>
      <c r="USZ59" s="308"/>
      <c r="UTA59" s="308"/>
      <c r="UTB59" s="308"/>
      <c r="UTC59" s="308"/>
      <c r="UTD59" s="308"/>
      <c r="UTE59" s="308"/>
      <c r="UTF59" s="308"/>
      <c r="UTG59" s="308"/>
      <c r="UTH59" s="308"/>
      <c r="UTI59" s="308"/>
      <c r="UTJ59" s="308"/>
      <c r="UTK59" s="308"/>
      <c r="UTL59" s="308"/>
      <c r="UTM59" s="308"/>
      <c r="UTN59" s="308"/>
      <c r="UTO59" s="308"/>
      <c r="UTP59" s="308"/>
      <c r="UTQ59" s="308"/>
      <c r="UTR59" s="308"/>
      <c r="UTS59" s="308"/>
      <c r="UTT59" s="308"/>
      <c r="UTU59" s="308"/>
      <c r="UTV59" s="308"/>
      <c r="UTW59" s="308"/>
      <c r="UTX59" s="308"/>
      <c r="UTY59" s="308"/>
      <c r="UTZ59" s="308"/>
      <c r="UUA59" s="308"/>
      <c r="UUB59" s="308"/>
      <c r="UUC59" s="308"/>
      <c r="UUD59" s="308"/>
      <c r="UUE59" s="308"/>
      <c r="UUF59" s="308"/>
      <c r="UUG59" s="308"/>
      <c r="UUH59" s="308"/>
      <c r="UUI59" s="308"/>
      <c r="UUJ59" s="308"/>
      <c r="UUK59" s="308"/>
      <c r="UUL59" s="308"/>
      <c r="UUM59" s="308"/>
      <c r="UUN59" s="308"/>
      <c r="UUO59" s="308"/>
      <c r="UUP59" s="308"/>
      <c r="UUQ59" s="308"/>
      <c r="UUR59" s="308"/>
      <c r="UUS59" s="308"/>
      <c r="UUT59" s="308"/>
      <c r="UUU59" s="308"/>
      <c r="UUV59" s="308"/>
      <c r="UUW59" s="308"/>
      <c r="UUX59" s="308"/>
      <c r="UUY59" s="308"/>
      <c r="UUZ59" s="308"/>
      <c r="UVA59" s="308"/>
      <c r="UVB59" s="308"/>
      <c r="UVC59" s="308"/>
      <c r="UVD59" s="308"/>
      <c r="UVE59" s="308"/>
      <c r="UVF59" s="308"/>
      <c r="UVG59" s="308"/>
      <c r="UVH59" s="308"/>
      <c r="UVI59" s="308"/>
      <c r="UVJ59" s="308"/>
      <c r="UVK59" s="308"/>
      <c r="UVL59" s="308"/>
      <c r="UVM59" s="308"/>
      <c r="UVN59" s="308"/>
      <c r="UVO59" s="308"/>
      <c r="UVP59" s="308"/>
      <c r="UVQ59" s="308"/>
      <c r="UVR59" s="308"/>
      <c r="UVS59" s="308"/>
      <c r="UVT59" s="308"/>
      <c r="UVU59" s="308"/>
      <c r="UVV59" s="308"/>
      <c r="UVW59" s="308"/>
      <c r="UVX59" s="308"/>
      <c r="UVY59" s="308"/>
      <c r="UVZ59" s="308"/>
      <c r="UWA59" s="308"/>
      <c r="UWB59" s="308"/>
      <c r="UWC59" s="308"/>
      <c r="UWD59" s="308"/>
      <c r="UWE59" s="308"/>
      <c r="UWF59" s="308"/>
      <c r="UWG59" s="308"/>
      <c r="UWH59" s="308"/>
      <c r="UWI59" s="308"/>
      <c r="UWJ59" s="308"/>
      <c r="UWK59" s="308"/>
      <c r="UWL59" s="308"/>
      <c r="UWM59" s="308"/>
      <c r="UWN59" s="308"/>
      <c r="UWO59" s="308"/>
      <c r="UWP59" s="308"/>
      <c r="UWQ59" s="308"/>
      <c r="UWR59" s="308"/>
      <c r="UWS59" s="308"/>
      <c r="UWT59" s="308"/>
      <c r="UWU59" s="308"/>
      <c r="UWV59" s="308"/>
      <c r="UWW59" s="308"/>
      <c r="UWX59" s="308"/>
      <c r="UWY59" s="308"/>
      <c r="UWZ59" s="308"/>
      <c r="UXA59" s="308"/>
      <c r="UXB59" s="308"/>
      <c r="UXC59" s="308"/>
      <c r="UXD59" s="308"/>
      <c r="UXE59" s="308"/>
      <c r="UXF59" s="308"/>
      <c r="UXG59" s="308"/>
      <c r="UXH59" s="308"/>
      <c r="UXI59" s="308"/>
      <c r="UXJ59" s="308"/>
      <c r="UXK59" s="308"/>
      <c r="UXL59" s="308"/>
      <c r="UXM59" s="308"/>
      <c r="UXN59" s="308"/>
      <c r="UXO59" s="308"/>
      <c r="UXP59" s="308"/>
      <c r="UXQ59" s="308"/>
      <c r="UXR59" s="308"/>
      <c r="UXS59" s="308"/>
      <c r="UXT59" s="308"/>
      <c r="UXU59" s="308"/>
      <c r="UXV59" s="308"/>
      <c r="UXW59" s="308"/>
      <c r="UXX59" s="308"/>
      <c r="UXY59" s="308"/>
      <c r="UXZ59" s="308"/>
      <c r="UYA59" s="308"/>
      <c r="UYB59" s="308"/>
      <c r="UYC59" s="308"/>
      <c r="UYD59" s="308"/>
      <c r="UYE59" s="308"/>
      <c r="UYF59" s="308"/>
      <c r="UYG59" s="308"/>
      <c r="UYH59" s="308"/>
      <c r="UYI59" s="308"/>
      <c r="UYJ59" s="308"/>
      <c r="UYK59" s="308"/>
      <c r="UYL59" s="308"/>
      <c r="UYM59" s="308"/>
      <c r="UYN59" s="308"/>
      <c r="UYO59" s="308"/>
      <c r="UYP59" s="308"/>
      <c r="UYQ59" s="308"/>
      <c r="UYR59" s="308"/>
      <c r="UYS59" s="308"/>
      <c r="UYT59" s="308"/>
      <c r="UYU59" s="308"/>
      <c r="UYV59" s="308"/>
      <c r="UYW59" s="308"/>
      <c r="UYX59" s="308"/>
      <c r="UYY59" s="308"/>
      <c r="UYZ59" s="308"/>
      <c r="UZA59" s="308"/>
      <c r="UZB59" s="308"/>
      <c r="UZC59" s="308"/>
      <c r="UZD59" s="308"/>
      <c r="UZE59" s="308"/>
      <c r="UZF59" s="308"/>
      <c r="UZG59" s="308"/>
      <c r="UZH59" s="308"/>
      <c r="UZI59" s="308"/>
      <c r="UZJ59" s="308"/>
      <c r="UZK59" s="308"/>
      <c r="UZL59" s="308"/>
      <c r="UZM59" s="308"/>
      <c r="UZN59" s="308"/>
      <c r="UZO59" s="308"/>
      <c r="UZP59" s="308"/>
      <c r="UZQ59" s="308"/>
      <c r="UZR59" s="308"/>
      <c r="UZS59" s="308"/>
      <c r="UZT59" s="308"/>
      <c r="UZU59" s="308"/>
      <c r="UZV59" s="308"/>
      <c r="UZW59" s="308"/>
      <c r="UZX59" s="308"/>
      <c r="UZY59" s="308"/>
      <c r="UZZ59" s="308"/>
      <c r="VAA59" s="308"/>
      <c r="VAB59" s="308"/>
      <c r="VAC59" s="308"/>
      <c r="VAD59" s="308"/>
      <c r="VAE59" s="308"/>
      <c r="VAF59" s="308"/>
      <c r="VAG59" s="308"/>
      <c r="VAH59" s="308"/>
      <c r="VAI59" s="308"/>
      <c r="VAJ59" s="308"/>
      <c r="VAK59" s="308"/>
      <c r="VAL59" s="308"/>
      <c r="VAM59" s="308"/>
      <c r="VAN59" s="308"/>
      <c r="VAO59" s="308"/>
      <c r="VAP59" s="308"/>
      <c r="VAQ59" s="308"/>
      <c r="VAR59" s="308"/>
      <c r="VAS59" s="308"/>
      <c r="VAT59" s="308"/>
      <c r="VAU59" s="308"/>
      <c r="VAV59" s="308"/>
      <c r="VAW59" s="308"/>
      <c r="VAX59" s="308"/>
      <c r="VAY59" s="308"/>
      <c r="VAZ59" s="308"/>
      <c r="VBA59" s="308"/>
      <c r="VBB59" s="308"/>
      <c r="VBC59" s="308"/>
      <c r="VBD59" s="308"/>
      <c r="VBE59" s="308"/>
      <c r="VBF59" s="308"/>
      <c r="VBG59" s="308"/>
      <c r="VBH59" s="308"/>
      <c r="VBI59" s="308"/>
      <c r="VBJ59" s="308"/>
      <c r="VBK59" s="308"/>
      <c r="VBL59" s="308"/>
      <c r="VBM59" s="308"/>
      <c r="VBN59" s="308"/>
      <c r="VBO59" s="308"/>
      <c r="VBP59" s="308"/>
      <c r="VBQ59" s="308"/>
      <c r="VBR59" s="308"/>
      <c r="VBS59" s="308"/>
      <c r="VBT59" s="308"/>
      <c r="VBU59" s="308"/>
      <c r="VBV59" s="308"/>
      <c r="VBW59" s="308"/>
      <c r="VBX59" s="308"/>
      <c r="VBY59" s="308"/>
      <c r="VBZ59" s="308"/>
      <c r="VCA59" s="308"/>
      <c r="VCB59" s="308"/>
      <c r="VCC59" s="308"/>
      <c r="VCD59" s="308"/>
      <c r="VCE59" s="308"/>
      <c r="VCF59" s="308"/>
      <c r="VCG59" s="308"/>
      <c r="VCH59" s="308"/>
      <c r="VCI59" s="308"/>
      <c r="VCJ59" s="308"/>
      <c r="VCK59" s="308"/>
      <c r="VCL59" s="308"/>
      <c r="VCM59" s="308"/>
      <c r="VCN59" s="308"/>
      <c r="VCO59" s="308"/>
      <c r="VCP59" s="308"/>
      <c r="VCQ59" s="308"/>
      <c r="VCR59" s="308"/>
      <c r="VCS59" s="308"/>
      <c r="VCT59" s="308"/>
      <c r="VCU59" s="308"/>
      <c r="VCV59" s="308"/>
      <c r="VCW59" s="308"/>
      <c r="VCX59" s="308"/>
      <c r="VCY59" s="308"/>
      <c r="VCZ59" s="308"/>
      <c r="VDA59" s="308"/>
      <c r="VDB59" s="308"/>
      <c r="VDC59" s="308"/>
      <c r="VDD59" s="308"/>
      <c r="VDE59" s="308"/>
      <c r="VDF59" s="308"/>
      <c r="VDG59" s="308"/>
      <c r="VDH59" s="308"/>
      <c r="VDI59" s="308"/>
      <c r="VDJ59" s="308"/>
      <c r="VDK59" s="308"/>
      <c r="VDL59" s="308"/>
      <c r="VDM59" s="308"/>
      <c r="VDN59" s="308"/>
      <c r="VDO59" s="308"/>
      <c r="VDP59" s="308"/>
      <c r="VDQ59" s="308"/>
      <c r="VDR59" s="308"/>
      <c r="VDS59" s="308"/>
      <c r="VDT59" s="308"/>
      <c r="VDU59" s="308"/>
      <c r="VDV59" s="308"/>
      <c r="VDW59" s="308"/>
      <c r="VDX59" s="308"/>
      <c r="VDY59" s="308"/>
      <c r="VDZ59" s="308"/>
      <c r="VEA59" s="308"/>
      <c r="VEB59" s="308"/>
      <c r="VEC59" s="308"/>
      <c r="VED59" s="308"/>
      <c r="VEE59" s="308"/>
      <c r="VEF59" s="308"/>
      <c r="VEG59" s="308"/>
      <c r="VEH59" s="308"/>
      <c r="VEI59" s="308"/>
      <c r="VEJ59" s="308"/>
      <c r="VEK59" s="308"/>
      <c r="VEL59" s="308"/>
      <c r="VEM59" s="308"/>
      <c r="VEN59" s="308"/>
      <c r="VEO59" s="308"/>
      <c r="VEP59" s="308"/>
      <c r="VEQ59" s="308"/>
      <c r="VER59" s="308"/>
      <c r="VES59" s="308"/>
      <c r="VET59" s="308"/>
      <c r="VEU59" s="308"/>
      <c r="VEV59" s="308"/>
      <c r="VEW59" s="308"/>
      <c r="VEX59" s="308"/>
      <c r="VEY59" s="308"/>
      <c r="VEZ59" s="308"/>
      <c r="VFA59" s="308"/>
      <c r="VFB59" s="308"/>
      <c r="VFC59" s="308"/>
      <c r="VFD59" s="308"/>
      <c r="VFE59" s="308"/>
      <c r="VFF59" s="308"/>
      <c r="VFG59" s="308"/>
      <c r="VFH59" s="308"/>
      <c r="VFI59" s="308"/>
      <c r="VFJ59" s="308"/>
      <c r="VFK59" s="308"/>
      <c r="VFL59" s="308"/>
      <c r="VFM59" s="308"/>
      <c r="VFN59" s="308"/>
      <c r="VFO59" s="308"/>
      <c r="VFP59" s="308"/>
      <c r="VFQ59" s="308"/>
      <c r="VFR59" s="308"/>
      <c r="VFS59" s="308"/>
      <c r="VFT59" s="308"/>
      <c r="VFU59" s="308"/>
      <c r="VFV59" s="308"/>
      <c r="VFW59" s="308"/>
      <c r="VFX59" s="308"/>
      <c r="VFY59" s="308"/>
      <c r="VFZ59" s="308"/>
      <c r="VGA59" s="308"/>
      <c r="VGB59" s="308"/>
      <c r="VGC59" s="308"/>
      <c r="VGD59" s="308"/>
      <c r="VGE59" s="308"/>
      <c r="VGF59" s="308"/>
      <c r="VGG59" s="308"/>
      <c r="VGH59" s="308"/>
      <c r="VGI59" s="308"/>
      <c r="VGJ59" s="308"/>
      <c r="VGK59" s="308"/>
      <c r="VGL59" s="308"/>
      <c r="VGM59" s="308"/>
      <c r="VGN59" s="308"/>
      <c r="VGO59" s="308"/>
      <c r="VGP59" s="308"/>
      <c r="VGQ59" s="308"/>
      <c r="VGR59" s="308"/>
      <c r="VGS59" s="308"/>
      <c r="VGT59" s="308"/>
      <c r="VGU59" s="308"/>
      <c r="VGV59" s="308"/>
      <c r="VGW59" s="308"/>
      <c r="VGX59" s="308"/>
      <c r="VGY59" s="308"/>
      <c r="VGZ59" s="308"/>
      <c r="VHA59" s="308"/>
      <c r="VHB59" s="308"/>
      <c r="VHC59" s="308"/>
      <c r="VHD59" s="308"/>
      <c r="VHE59" s="308"/>
      <c r="VHF59" s="308"/>
      <c r="VHG59" s="308"/>
      <c r="VHH59" s="308"/>
      <c r="VHI59" s="308"/>
      <c r="VHJ59" s="308"/>
      <c r="VHK59" s="308"/>
      <c r="VHL59" s="308"/>
      <c r="VHM59" s="308"/>
      <c r="VHN59" s="308"/>
      <c r="VHO59" s="308"/>
      <c r="VHP59" s="308"/>
      <c r="VHQ59" s="308"/>
      <c r="VHR59" s="308"/>
      <c r="VHS59" s="308"/>
      <c r="VHT59" s="308"/>
      <c r="VHU59" s="308"/>
      <c r="VHV59" s="308"/>
      <c r="VHW59" s="308"/>
      <c r="VHX59" s="308"/>
      <c r="VHY59" s="308"/>
      <c r="VHZ59" s="308"/>
      <c r="VIA59" s="308"/>
      <c r="VIB59" s="308"/>
      <c r="VIC59" s="308"/>
      <c r="VID59" s="308"/>
      <c r="VIE59" s="308"/>
      <c r="VIF59" s="308"/>
      <c r="VIG59" s="308"/>
      <c r="VIH59" s="308"/>
      <c r="VII59" s="308"/>
      <c r="VIJ59" s="308"/>
      <c r="VIK59" s="308"/>
      <c r="VIL59" s="308"/>
      <c r="VIM59" s="308"/>
      <c r="VIN59" s="308"/>
      <c r="VIO59" s="308"/>
      <c r="VIP59" s="308"/>
      <c r="VIQ59" s="308"/>
      <c r="VIR59" s="308"/>
      <c r="VIS59" s="308"/>
      <c r="VIT59" s="308"/>
      <c r="VIU59" s="308"/>
      <c r="VIV59" s="308"/>
      <c r="VIW59" s="308"/>
      <c r="VIX59" s="308"/>
      <c r="VIY59" s="308"/>
      <c r="VIZ59" s="308"/>
      <c r="VJA59" s="308"/>
      <c r="VJB59" s="308"/>
      <c r="VJC59" s="308"/>
      <c r="VJD59" s="308"/>
      <c r="VJE59" s="308"/>
      <c r="VJF59" s="308"/>
      <c r="VJG59" s="308"/>
      <c r="VJH59" s="308"/>
      <c r="VJI59" s="308"/>
      <c r="VJJ59" s="308"/>
      <c r="VJK59" s="308"/>
      <c r="VJL59" s="308"/>
      <c r="VJM59" s="308"/>
      <c r="VJN59" s="308"/>
      <c r="VJO59" s="308"/>
      <c r="VJP59" s="308"/>
      <c r="VJQ59" s="308"/>
      <c r="VJR59" s="308"/>
      <c r="VJS59" s="308"/>
      <c r="VJT59" s="308"/>
      <c r="VJU59" s="308"/>
      <c r="VJV59" s="308"/>
      <c r="VJW59" s="308"/>
      <c r="VJX59" s="308"/>
      <c r="VJY59" s="308"/>
      <c r="VJZ59" s="308"/>
      <c r="VKA59" s="308"/>
      <c r="VKB59" s="308"/>
      <c r="VKC59" s="308"/>
      <c r="VKD59" s="308"/>
      <c r="VKE59" s="308"/>
      <c r="VKF59" s="308"/>
      <c r="VKG59" s="308"/>
      <c r="VKH59" s="308"/>
      <c r="VKI59" s="308"/>
      <c r="VKJ59" s="308"/>
      <c r="VKK59" s="308"/>
      <c r="VKL59" s="308"/>
      <c r="VKM59" s="308"/>
      <c r="VKN59" s="308"/>
      <c r="VKO59" s="308"/>
      <c r="VKP59" s="308"/>
      <c r="VKQ59" s="308"/>
      <c r="VKR59" s="308"/>
      <c r="VKS59" s="308"/>
      <c r="VKT59" s="308"/>
      <c r="VKU59" s="308"/>
      <c r="VKV59" s="308"/>
      <c r="VKW59" s="308"/>
      <c r="VKX59" s="308"/>
      <c r="VKY59" s="308"/>
      <c r="VKZ59" s="308"/>
      <c r="VLA59" s="308"/>
      <c r="VLB59" s="308"/>
      <c r="VLC59" s="308"/>
      <c r="VLD59" s="308"/>
      <c r="VLE59" s="308"/>
      <c r="VLF59" s="308"/>
      <c r="VLG59" s="308"/>
      <c r="VLH59" s="308"/>
      <c r="VLI59" s="308"/>
      <c r="VLJ59" s="308"/>
      <c r="VLK59" s="308"/>
      <c r="VLL59" s="308"/>
      <c r="VLM59" s="308"/>
      <c r="VLN59" s="308"/>
      <c r="VLO59" s="308"/>
      <c r="VLP59" s="308"/>
      <c r="VLQ59" s="308"/>
      <c r="VLR59" s="308"/>
      <c r="VLS59" s="308"/>
      <c r="VLT59" s="308"/>
      <c r="VLU59" s="308"/>
      <c r="VLV59" s="308"/>
      <c r="VLW59" s="308"/>
      <c r="VLX59" s="308"/>
      <c r="VLY59" s="308"/>
      <c r="VLZ59" s="308"/>
      <c r="VMA59" s="308"/>
      <c r="VMB59" s="308"/>
      <c r="VMC59" s="308"/>
      <c r="VMD59" s="308"/>
      <c r="VME59" s="308"/>
      <c r="VMF59" s="308"/>
      <c r="VMG59" s="308"/>
      <c r="VMH59" s="308"/>
      <c r="VMI59" s="308"/>
      <c r="VMJ59" s="308"/>
      <c r="VMK59" s="308"/>
      <c r="VML59" s="308"/>
      <c r="VMM59" s="308"/>
      <c r="VMN59" s="308"/>
      <c r="VMO59" s="308"/>
      <c r="VMP59" s="308"/>
      <c r="VMQ59" s="308"/>
      <c r="VMR59" s="308"/>
      <c r="VMS59" s="308"/>
      <c r="VMT59" s="308"/>
      <c r="VMU59" s="308"/>
      <c r="VMV59" s="308"/>
      <c r="VMW59" s="308"/>
      <c r="VMX59" s="308"/>
      <c r="VMY59" s="308"/>
      <c r="VMZ59" s="308"/>
      <c r="VNA59" s="308"/>
      <c r="VNB59" s="308"/>
      <c r="VNC59" s="308"/>
      <c r="VND59" s="308"/>
      <c r="VNE59" s="308"/>
      <c r="VNF59" s="308"/>
      <c r="VNG59" s="308"/>
      <c r="VNH59" s="308"/>
      <c r="VNI59" s="308"/>
      <c r="VNJ59" s="308"/>
      <c r="VNK59" s="308"/>
      <c r="VNL59" s="308"/>
      <c r="VNM59" s="308"/>
      <c r="VNN59" s="308"/>
      <c r="VNO59" s="308"/>
      <c r="VNP59" s="308"/>
      <c r="VNQ59" s="308"/>
      <c r="VNR59" s="308"/>
      <c r="VNS59" s="308"/>
      <c r="VNT59" s="308"/>
      <c r="VNU59" s="308"/>
      <c r="VNV59" s="308"/>
      <c r="VNW59" s="308"/>
      <c r="VNX59" s="308"/>
      <c r="VNY59" s="308"/>
      <c r="VNZ59" s="308"/>
      <c r="VOA59" s="308"/>
      <c r="VOB59" s="308"/>
      <c r="VOC59" s="308"/>
      <c r="VOD59" s="308"/>
      <c r="VOE59" s="308"/>
      <c r="VOF59" s="308"/>
      <c r="VOG59" s="308"/>
      <c r="VOH59" s="308"/>
      <c r="VOI59" s="308"/>
      <c r="VOJ59" s="308"/>
      <c r="VOK59" s="308"/>
      <c r="VOL59" s="308"/>
      <c r="VOM59" s="308"/>
      <c r="VON59" s="308"/>
      <c r="VOO59" s="308"/>
      <c r="VOP59" s="308"/>
      <c r="VOQ59" s="308"/>
      <c r="VOR59" s="308"/>
      <c r="VOS59" s="308"/>
      <c r="VOT59" s="308"/>
      <c r="VOU59" s="308"/>
      <c r="VOV59" s="308"/>
      <c r="VOW59" s="308"/>
      <c r="VOX59" s="308"/>
      <c r="VOY59" s="308"/>
      <c r="VOZ59" s="308"/>
      <c r="VPA59" s="308"/>
      <c r="VPB59" s="308"/>
      <c r="VPC59" s="308"/>
      <c r="VPD59" s="308"/>
      <c r="VPE59" s="308"/>
      <c r="VPF59" s="308"/>
      <c r="VPG59" s="308"/>
      <c r="VPH59" s="308"/>
      <c r="VPI59" s="308"/>
      <c r="VPJ59" s="308"/>
      <c r="VPK59" s="308"/>
      <c r="VPL59" s="308"/>
      <c r="VPM59" s="308"/>
      <c r="VPN59" s="308"/>
      <c r="VPO59" s="308"/>
      <c r="VPP59" s="308"/>
      <c r="VPQ59" s="308"/>
      <c r="VPR59" s="308"/>
      <c r="VPS59" s="308"/>
      <c r="VPT59" s="308"/>
      <c r="VPU59" s="308"/>
      <c r="VPV59" s="308"/>
      <c r="VPW59" s="308"/>
      <c r="VPX59" s="308"/>
      <c r="VPY59" s="308"/>
      <c r="VPZ59" s="308"/>
      <c r="VQA59" s="308"/>
      <c r="VQB59" s="308"/>
      <c r="VQC59" s="308"/>
      <c r="VQD59" s="308"/>
      <c r="VQE59" s="308"/>
      <c r="VQF59" s="308"/>
      <c r="VQG59" s="308"/>
      <c r="VQH59" s="308"/>
      <c r="VQI59" s="308"/>
      <c r="VQJ59" s="308"/>
      <c r="VQK59" s="308"/>
      <c r="VQL59" s="308"/>
      <c r="VQM59" s="308"/>
      <c r="VQN59" s="308"/>
      <c r="VQO59" s="308"/>
      <c r="VQP59" s="308"/>
      <c r="VQQ59" s="308"/>
      <c r="VQR59" s="308"/>
      <c r="VQS59" s="308"/>
      <c r="VQT59" s="308"/>
      <c r="VQU59" s="308"/>
      <c r="VQV59" s="308"/>
      <c r="VQW59" s="308"/>
      <c r="VQX59" s="308"/>
      <c r="VQY59" s="308"/>
      <c r="VQZ59" s="308"/>
      <c r="VRA59" s="308"/>
      <c r="VRB59" s="308"/>
      <c r="VRC59" s="308"/>
      <c r="VRD59" s="308"/>
      <c r="VRE59" s="308"/>
      <c r="VRF59" s="308"/>
      <c r="VRG59" s="308"/>
      <c r="VRH59" s="308"/>
      <c r="VRI59" s="308"/>
      <c r="VRJ59" s="308"/>
      <c r="VRK59" s="308"/>
      <c r="VRL59" s="308"/>
      <c r="VRM59" s="308"/>
      <c r="VRN59" s="308"/>
      <c r="VRO59" s="308"/>
      <c r="VRP59" s="308"/>
      <c r="VRQ59" s="308"/>
      <c r="VRR59" s="308"/>
      <c r="VRS59" s="308"/>
      <c r="VRT59" s="308"/>
      <c r="VRU59" s="308"/>
      <c r="VRV59" s="308"/>
      <c r="VRW59" s="308"/>
      <c r="VRX59" s="308"/>
      <c r="VRY59" s="308"/>
      <c r="VRZ59" s="308"/>
      <c r="VSA59" s="308"/>
      <c r="VSB59" s="308"/>
      <c r="VSC59" s="308"/>
      <c r="VSD59" s="308"/>
      <c r="VSE59" s="308"/>
      <c r="VSF59" s="308"/>
      <c r="VSG59" s="308"/>
      <c r="VSH59" s="308"/>
      <c r="VSI59" s="308"/>
      <c r="VSJ59" s="308"/>
      <c r="VSK59" s="308"/>
      <c r="VSL59" s="308"/>
      <c r="VSM59" s="308"/>
      <c r="VSN59" s="308"/>
      <c r="VSO59" s="308"/>
      <c r="VSP59" s="308"/>
      <c r="VSQ59" s="308"/>
      <c r="VSR59" s="308"/>
      <c r="VSS59" s="308"/>
      <c r="VST59" s="308"/>
      <c r="VSU59" s="308"/>
      <c r="VSV59" s="308"/>
      <c r="VSW59" s="308"/>
      <c r="VSX59" s="308"/>
      <c r="VSY59" s="308"/>
      <c r="VSZ59" s="308"/>
      <c r="VTA59" s="308"/>
      <c r="VTB59" s="308"/>
      <c r="VTC59" s="308"/>
      <c r="VTD59" s="308"/>
      <c r="VTE59" s="308"/>
      <c r="VTF59" s="308"/>
      <c r="VTG59" s="308"/>
      <c r="VTH59" s="308"/>
      <c r="VTI59" s="308"/>
      <c r="VTJ59" s="308"/>
      <c r="VTK59" s="308"/>
      <c r="VTL59" s="308"/>
      <c r="VTM59" s="308"/>
      <c r="VTN59" s="308"/>
      <c r="VTO59" s="308"/>
      <c r="VTP59" s="308"/>
      <c r="VTQ59" s="308"/>
      <c r="VTR59" s="308"/>
      <c r="VTS59" s="308"/>
      <c r="VTT59" s="308"/>
      <c r="VTU59" s="308"/>
      <c r="VTV59" s="308"/>
      <c r="VTW59" s="308"/>
      <c r="VTX59" s="308"/>
      <c r="VTY59" s="308"/>
      <c r="VTZ59" s="308"/>
      <c r="VUA59" s="308"/>
      <c r="VUB59" s="308"/>
      <c r="VUC59" s="308"/>
      <c r="VUD59" s="308"/>
      <c r="VUE59" s="308"/>
      <c r="VUF59" s="308"/>
      <c r="VUG59" s="308"/>
      <c r="VUH59" s="308"/>
      <c r="VUI59" s="308"/>
      <c r="VUJ59" s="308"/>
      <c r="VUK59" s="308"/>
      <c r="VUL59" s="308"/>
      <c r="VUM59" s="308"/>
      <c r="VUN59" s="308"/>
      <c r="VUO59" s="308"/>
      <c r="VUP59" s="308"/>
      <c r="VUQ59" s="308"/>
      <c r="VUR59" s="308"/>
      <c r="VUS59" s="308"/>
      <c r="VUT59" s="308"/>
      <c r="VUU59" s="308"/>
      <c r="VUV59" s="308"/>
      <c r="VUW59" s="308"/>
      <c r="VUX59" s="308"/>
      <c r="VUY59" s="308"/>
      <c r="VUZ59" s="308"/>
      <c r="VVA59" s="308"/>
      <c r="VVB59" s="308"/>
      <c r="VVC59" s="308"/>
      <c r="VVD59" s="308"/>
      <c r="VVE59" s="308"/>
      <c r="VVF59" s="308"/>
      <c r="VVG59" s="308"/>
      <c r="VVH59" s="308"/>
      <c r="VVI59" s="308"/>
      <c r="VVJ59" s="308"/>
      <c r="VVK59" s="308"/>
      <c r="VVL59" s="308"/>
      <c r="VVM59" s="308"/>
      <c r="VVN59" s="308"/>
      <c r="VVO59" s="308"/>
      <c r="VVP59" s="308"/>
      <c r="VVQ59" s="308"/>
      <c r="VVR59" s="308"/>
      <c r="VVS59" s="308"/>
      <c r="VVT59" s="308"/>
      <c r="VVU59" s="308"/>
      <c r="VVV59" s="308"/>
      <c r="VVW59" s="308"/>
      <c r="VVX59" s="308"/>
      <c r="VVY59" s="308"/>
      <c r="VVZ59" s="308"/>
      <c r="VWA59" s="308"/>
      <c r="VWB59" s="308"/>
      <c r="VWC59" s="308"/>
      <c r="VWD59" s="308"/>
      <c r="VWE59" s="308"/>
      <c r="VWF59" s="308"/>
      <c r="VWG59" s="308"/>
      <c r="VWH59" s="308"/>
      <c r="VWI59" s="308"/>
      <c r="VWJ59" s="308"/>
      <c r="VWK59" s="308"/>
      <c r="VWL59" s="308"/>
      <c r="VWM59" s="308"/>
      <c r="VWN59" s="308"/>
      <c r="VWO59" s="308"/>
      <c r="VWP59" s="308"/>
      <c r="VWQ59" s="308"/>
      <c r="VWR59" s="308"/>
      <c r="VWS59" s="308"/>
      <c r="VWT59" s="308"/>
      <c r="VWU59" s="308"/>
      <c r="VWV59" s="308"/>
      <c r="VWW59" s="308"/>
      <c r="VWX59" s="308"/>
      <c r="VWY59" s="308"/>
      <c r="VWZ59" s="308"/>
      <c r="VXA59" s="308"/>
      <c r="VXB59" s="308"/>
      <c r="VXC59" s="308"/>
      <c r="VXD59" s="308"/>
      <c r="VXE59" s="308"/>
      <c r="VXF59" s="308"/>
      <c r="VXG59" s="308"/>
      <c r="VXH59" s="308"/>
      <c r="VXI59" s="308"/>
      <c r="VXJ59" s="308"/>
      <c r="VXK59" s="308"/>
      <c r="VXL59" s="308"/>
      <c r="VXM59" s="308"/>
      <c r="VXN59" s="308"/>
      <c r="VXO59" s="308"/>
      <c r="VXP59" s="308"/>
      <c r="VXQ59" s="308"/>
      <c r="VXR59" s="308"/>
      <c r="VXS59" s="308"/>
      <c r="VXT59" s="308"/>
      <c r="VXU59" s="308"/>
      <c r="VXV59" s="308"/>
      <c r="VXW59" s="308"/>
      <c r="VXX59" s="308"/>
      <c r="VXY59" s="308"/>
      <c r="VXZ59" s="308"/>
      <c r="VYA59" s="308"/>
      <c r="VYB59" s="308"/>
      <c r="VYC59" s="308"/>
      <c r="VYD59" s="308"/>
      <c r="VYE59" s="308"/>
      <c r="VYF59" s="308"/>
      <c r="VYG59" s="308"/>
      <c r="VYH59" s="308"/>
      <c r="VYI59" s="308"/>
      <c r="VYJ59" s="308"/>
      <c r="VYK59" s="308"/>
      <c r="VYL59" s="308"/>
      <c r="VYM59" s="308"/>
      <c r="VYN59" s="308"/>
      <c r="VYO59" s="308"/>
      <c r="VYP59" s="308"/>
      <c r="VYQ59" s="308"/>
      <c r="VYR59" s="308"/>
      <c r="VYS59" s="308"/>
      <c r="VYT59" s="308"/>
      <c r="VYU59" s="308"/>
      <c r="VYV59" s="308"/>
      <c r="VYW59" s="308"/>
      <c r="VYX59" s="308"/>
      <c r="VYY59" s="308"/>
      <c r="VYZ59" s="308"/>
      <c r="VZA59" s="308"/>
      <c r="VZB59" s="308"/>
      <c r="VZC59" s="308"/>
      <c r="VZD59" s="308"/>
      <c r="VZE59" s="308"/>
      <c r="VZF59" s="308"/>
      <c r="VZG59" s="308"/>
      <c r="VZH59" s="308"/>
      <c r="VZI59" s="308"/>
      <c r="VZJ59" s="308"/>
      <c r="VZK59" s="308"/>
      <c r="VZL59" s="308"/>
      <c r="VZM59" s="308"/>
      <c r="VZN59" s="308"/>
      <c r="VZO59" s="308"/>
      <c r="VZP59" s="308"/>
      <c r="VZQ59" s="308"/>
      <c r="VZR59" s="308"/>
      <c r="VZS59" s="308"/>
      <c r="VZT59" s="308"/>
      <c r="VZU59" s="308"/>
      <c r="VZV59" s="308"/>
      <c r="VZW59" s="308"/>
      <c r="VZX59" s="308"/>
      <c r="VZY59" s="308"/>
      <c r="VZZ59" s="308"/>
      <c r="WAA59" s="308"/>
      <c r="WAB59" s="308"/>
      <c r="WAC59" s="308"/>
      <c r="WAD59" s="308"/>
      <c r="WAE59" s="308"/>
      <c r="WAF59" s="308"/>
      <c r="WAG59" s="308"/>
      <c r="WAH59" s="308"/>
      <c r="WAI59" s="308"/>
      <c r="WAJ59" s="308"/>
      <c r="WAK59" s="308"/>
      <c r="WAL59" s="308"/>
      <c r="WAM59" s="308"/>
      <c r="WAN59" s="308"/>
      <c r="WAO59" s="308"/>
      <c r="WAP59" s="308"/>
      <c r="WAQ59" s="308"/>
      <c r="WAR59" s="308"/>
      <c r="WAS59" s="308"/>
      <c r="WAT59" s="308"/>
      <c r="WAU59" s="308"/>
      <c r="WAV59" s="308"/>
      <c r="WAW59" s="308"/>
      <c r="WAX59" s="308"/>
      <c r="WAY59" s="308"/>
      <c r="WAZ59" s="308"/>
      <c r="WBA59" s="308"/>
      <c r="WBB59" s="308"/>
      <c r="WBC59" s="308"/>
      <c r="WBD59" s="308"/>
      <c r="WBE59" s="308"/>
      <c r="WBF59" s="308"/>
      <c r="WBG59" s="308"/>
      <c r="WBH59" s="308"/>
      <c r="WBI59" s="308"/>
      <c r="WBJ59" s="308"/>
      <c r="WBK59" s="308"/>
      <c r="WBL59" s="308"/>
      <c r="WBM59" s="308"/>
      <c r="WBN59" s="308"/>
      <c r="WBO59" s="308"/>
      <c r="WBP59" s="308"/>
      <c r="WBQ59" s="308"/>
      <c r="WBR59" s="308"/>
      <c r="WBS59" s="308"/>
      <c r="WBT59" s="308"/>
      <c r="WBU59" s="308"/>
      <c r="WBV59" s="308"/>
      <c r="WBW59" s="308"/>
      <c r="WBX59" s="308"/>
      <c r="WBY59" s="308"/>
      <c r="WBZ59" s="308"/>
      <c r="WCA59" s="308"/>
      <c r="WCB59" s="308"/>
      <c r="WCC59" s="308"/>
      <c r="WCD59" s="308"/>
      <c r="WCE59" s="308"/>
      <c r="WCF59" s="308"/>
      <c r="WCG59" s="308"/>
      <c r="WCH59" s="308"/>
      <c r="WCI59" s="308"/>
      <c r="WCJ59" s="308"/>
      <c r="WCK59" s="308"/>
      <c r="WCL59" s="308"/>
      <c r="WCM59" s="308"/>
      <c r="WCN59" s="308"/>
      <c r="WCO59" s="308"/>
      <c r="WCP59" s="308"/>
      <c r="WCQ59" s="308"/>
      <c r="WCR59" s="308"/>
      <c r="WCS59" s="308"/>
      <c r="WCT59" s="308"/>
      <c r="WCU59" s="308"/>
      <c r="WCV59" s="308"/>
      <c r="WCW59" s="308"/>
      <c r="WCX59" s="308"/>
      <c r="WCY59" s="308"/>
      <c r="WCZ59" s="308"/>
      <c r="WDA59" s="308"/>
      <c r="WDB59" s="308"/>
      <c r="WDC59" s="308"/>
      <c r="WDD59" s="308"/>
      <c r="WDE59" s="308"/>
      <c r="WDF59" s="308"/>
      <c r="WDG59" s="308"/>
      <c r="WDH59" s="308"/>
      <c r="WDI59" s="308"/>
      <c r="WDJ59" s="308"/>
      <c r="WDK59" s="308"/>
      <c r="WDL59" s="308"/>
      <c r="WDM59" s="308"/>
      <c r="WDN59" s="308"/>
      <c r="WDO59" s="308"/>
      <c r="WDP59" s="308"/>
      <c r="WDQ59" s="308"/>
      <c r="WDR59" s="308"/>
      <c r="WDS59" s="308"/>
      <c r="WDT59" s="308"/>
      <c r="WDU59" s="308"/>
      <c r="WDV59" s="308"/>
      <c r="WDW59" s="308"/>
      <c r="WDX59" s="308"/>
      <c r="WDY59" s="308"/>
      <c r="WDZ59" s="308"/>
      <c r="WEA59" s="308"/>
      <c r="WEB59" s="308"/>
      <c r="WEC59" s="308"/>
      <c r="WED59" s="308"/>
      <c r="WEE59" s="308"/>
      <c r="WEF59" s="308"/>
      <c r="WEG59" s="308"/>
      <c r="WEH59" s="308"/>
      <c r="WEI59" s="308"/>
      <c r="WEJ59" s="308"/>
      <c r="WEK59" s="308"/>
      <c r="WEL59" s="308"/>
      <c r="WEM59" s="308"/>
      <c r="WEN59" s="308"/>
      <c r="WEO59" s="308"/>
      <c r="WEP59" s="308"/>
      <c r="WEQ59" s="308"/>
      <c r="WER59" s="308"/>
      <c r="WES59" s="308"/>
      <c r="WET59" s="308"/>
      <c r="WEU59" s="308"/>
      <c r="WEV59" s="308"/>
      <c r="WEW59" s="308"/>
      <c r="WEX59" s="308"/>
      <c r="WEY59" s="308"/>
      <c r="WEZ59" s="308"/>
      <c r="WFA59" s="308"/>
      <c r="WFB59" s="308"/>
      <c r="WFC59" s="308"/>
      <c r="WFD59" s="308"/>
      <c r="WFE59" s="308"/>
      <c r="WFF59" s="308"/>
      <c r="WFG59" s="308"/>
      <c r="WFH59" s="308"/>
      <c r="WFI59" s="308"/>
      <c r="WFJ59" s="308"/>
      <c r="WFK59" s="308"/>
      <c r="WFL59" s="308"/>
      <c r="WFM59" s="308"/>
      <c r="WFN59" s="308"/>
      <c r="WFO59" s="308"/>
      <c r="WFP59" s="308"/>
      <c r="WFQ59" s="308"/>
      <c r="WFR59" s="308"/>
      <c r="WFS59" s="308"/>
      <c r="WFT59" s="308"/>
      <c r="WFU59" s="308"/>
      <c r="WFV59" s="308"/>
      <c r="WFW59" s="308"/>
      <c r="WFX59" s="308"/>
      <c r="WFY59" s="308"/>
      <c r="WFZ59" s="308"/>
      <c r="WGA59" s="308"/>
      <c r="WGB59" s="308"/>
      <c r="WGC59" s="308"/>
      <c r="WGD59" s="308"/>
      <c r="WGE59" s="308"/>
      <c r="WGF59" s="308"/>
      <c r="WGG59" s="308"/>
      <c r="WGH59" s="308"/>
      <c r="WGI59" s="308"/>
      <c r="WGJ59" s="308"/>
      <c r="WGK59" s="308"/>
      <c r="WGL59" s="308"/>
      <c r="WGM59" s="308"/>
      <c r="WGN59" s="308"/>
      <c r="WGO59" s="308"/>
      <c r="WGP59" s="308"/>
      <c r="WGQ59" s="308"/>
      <c r="WGR59" s="308"/>
      <c r="WGS59" s="308"/>
      <c r="WGT59" s="308"/>
      <c r="WGU59" s="308"/>
      <c r="WGV59" s="308"/>
      <c r="WGW59" s="308"/>
      <c r="WGX59" s="308"/>
      <c r="WGY59" s="308"/>
      <c r="WGZ59" s="308"/>
      <c r="WHA59" s="308"/>
      <c r="WHB59" s="308"/>
      <c r="WHC59" s="308"/>
      <c r="WHD59" s="308"/>
      <c r="WHE59" s="308"/>
      <c r="WHF59" s="308"/>
      <c r="WHG59" s="308"/>
      <c r="WHH59" s="308"/>
      <c r="WHI59" s="308"/>
      <c r="WHJ59" s="308"/>
      <c r="WHK59" s="308"/>
      <c r="WHL59" s="308"/>
      <c r="WHM59" s="308"/>
      <c r="WHN59" s="308"/>
      <c r="WHO59" s="308"/>
      <c r="WHP59" s="308"/>
      <c r="WHQ59" s="308"/>
      <c r="WHR59" s="308"/>
      <c r="WHS59" s="308"/>
      <c r="WHT59" s="308"/>
      <c r="WHU59" s="308"/>
      <c r="WHV59" s="308"/>
      <c r="WHW59" s="308"/>
      <c r="WHX59" s="308"/>
      <c r="WHY59" s="308"/>
      <c r="WHZ59" s="308"/>
      <c r="WIA59" s="308"/>
      <c r="WIB59" s="308"/>
      <c r="WIC59" s="308"/>
      <c r="WID59" s="308"/>
      <c r="WIE59" s="308"/>
      <c r="WIF59" s="308"/>
      <c r="WIG59" s="308"/>
      <c r="WIH59" s="308"/>
      <c r="WII59" s="308"/>
      <c r="WIJ59" s="308"/>
      <c r="WIK59" s="308"/>
      <c r="WIL59" s="308"/>
      <c r="WIM59" s="308"/>
      <c r="WIN59" s="308"/>
      <c r="WIO59" s="308"/>
      <c r="WIP59" s="308"/>
      <c r="WIQ59" s="308"/>
      <c r="WIR59" s="308"/>
      <c r="WIS59" s="308"/>
      <c r="WIT59" s="308"/>
      <c r="WIU59" s="308"/>
      <c r="WIV59" s="308"/>
      <c r="WIW59" s="308"/>
      <c r="WIX59" s="308"/>
      <c r="WIY59" s="308"/>
      <c r="WIZ59" s="308"/>
      <c r="WJA59" s="308"/>
      <c r="WJB59" s="308"/>
      <c r="WJC59" s="308"/>
      <c r="WJD59" s="308"/>
      <c r="WJE59" s="308"/>
      <c r="WJF59" s="308"/>
      <c r="WJG59" s="308"/>
      <c r="WJH59" s="308"/>
      <c r="WJI59" s="308"/>
      <c r="WJJ59" s="308"/>
      <c r="WJK59" s="308"/>
      <c r="WJL59" s="308"/>
      <c r="WJM59" s="308"/>
      <c r="WJN59" s="308"/>
      <c r="WJO59" s="308"/>
      <c r="WJP59" s="308"/>
      <c r="WJQ59" s="308"/>
      <c r="WJR59" s="308"/>
      <c r="WJS59" s="308"/>
      <c r="WJT59" s="308"/>
      <c r="WJU59" s="308"/>
      <c r="WJV59" s="308"/>
      <c r="WJW59" s="308"/>
      <c r="WJX59" s="308"/>
      <c r="WJY59" s="308"/>
      <c r="WJZ59" s="308"/>
      <c r="WKA59" s="308"/>
      <c r="WKB59" s="308"/>
      <c r="WKC59" s="308"/>
      <c r="WKD59" s="308"/>
      <c r="WKE59" s="308"/>
      <c r="WKF59" s="308"/>
      <c r="WKG59" s="308"/>
      <c r="WKH59" s="308"/>
      <c r="WKI59" s="308"/>
      <c r="WKJ59" s="308"/>
      <c r="WKK59" s="308"/>
      <c r="WKL59" s="308"/>
      <c r="WKM59" s="308"/>
      <c r="WKN59" s="308"/>
      <c r="WKO59" s="308"/>
      <c r="WKP59" s="308"/>
      <c r="WKQ59" s="308"/>
      <c r="WKR59" s="308"/>
      <c r="WKS59" s="308"/>
      <c r="WKT59" s="308"/>
      <c r="WKU59" s="308"/>
      <c r="WKV59" s="308"/>
      <c r="WKW59" s="308"/>
      <c r="WKX59" s="308"/>
      <c r="WKY59" s="308"/>
      <c r="WKZ59" s="308"/>
      <c r="WLA59" s="308"/>
      <c r="WLB59" s="308"/>
      <c r="WLC59" s="308"/>
      <c r="WLD59" s="308"/>
      <c r="WLE59" s="308"/>
      <c r="WLF59" s="308"/>
      <c r="WLG59" s="308"/>
      <c r="WLH59" s="308"/>
      <c r="WLI59" s="308"/>
      <c r="WLJ59" s="308"/>
      <c r="WLK59" s="308"/>
      <c r="WLL59" s="308"/>
      <c r="WLM59" s="308"/>
      <c r="WLN59" s="308"/>
      <c r="WLO59" s="308"/>
      <c r="WLP59" s="308"/>
      <c r="WLQ59" s="308"/>
      <c r="WLR59" s="308"/>
      <c r="WLS59" s="308"/>
      <c r="WLT59" s="308"/>
      <c r="WLU59" s="308"/>
      <c r="WLV59" s="308"/>
      <c r="WLW59" s="308"/>
      <c r="WLX59" s="308"/>
      <c r="WLY59" s="308"/>
      <c r="WLZ59" s="308"/>
      <c r="WMA59" s="308"/>
      <c r="WMB59" s="308"/>
      <c r="WMC59" s="308"/>
      <c r="WMD59" s="308"/>
      <c r="WME59" s="308"/>
      <c r="WMF59" s="308"/>
      <c r="WMG59" s="308"/>
      <c r="WMH59" s="308"/>
      <c r="WMI59" s="308"/>
      <c r="WMJ59" s="308"/>
      <c r="WMK59" s="308"/>
      <c r="WML59" s="308"/>
      <c r="WMM59" s="308"/>
      <c r="WMN59" s="308"/>
      <c r="WMO59" s="308"/>
      <c r="WMP59" s="308"/>
      <c r="WMQ59" s="308"/>
      <c r="WMR59" s="308"/>
      <c r="WMS59" s="308"/>
      <c r="WMT59" s="308"/>
      <c r="WMU59" s="308"/>
      <c r="WMV59" s="308"/>
      <c r="WMW59" s="308"/>
      <c r="WMX59" s="308"/>
      <c r="WMY59" s="308"/>
      <c r="WMZ59" s="308"/>
      <c r="WNA59" s="308"/>
      <c r="WNB59" s="308"/>
      <c r="WNC59" s="308"/>
      <c r="WND59" s="308"/>
      <c r="WNE59" s="308"/>
      <c r="WNF59" s="308"/>
      <c r="WNG59" s="308"/>
      <c r="WNH59" s="308"/>
      <c r="WNI59" s="308"/>
      <c r="WNJ59" s="308"/>
      <c r="WNK59" s="308"/>
      <c r="WNL59" s="308"/>
      <c r="WNM59" s="308"/>
      <c r="WNN59" s="308"/>
      <c r="WNO59" s="308"/>
      <c r="WNP59" s="308"/>
      <c r="WNQ59" s="308"/>
      <c r="WNR59" s="308"/>
      <c r="WNS59" s="308"/>
      <c r="WNT59" s="308"/>
      <c r="WNU59" s="308"/>
      <c r="WNV59" s="308"/>
      <c r="WNW59" s="308"/>
      <c r="WNX59" s="308"/>
      <c r="WNY59" s="308"/>
      <c r="WNZ59" s="308"/>
      <c r="WOA59" s="308"/>
      <c r="WOB59" s="308"/>
      <c r="WOC59" s="308"/>
      <c r="WOD59" s="308"/>
      <c r="WOE59" s="308"/>
      <c r="WOF59" s="308"/>
      <c r="WOG59" s="308"/>
      <c r="WOH59" s="308"/>
      <c r="WOI59" s="308"/>
      <c r="WOJ59" s="308"/>
      <c r="WOK59" s="308"/>
      <c r="WOL59" s="308"/>
      <c r="WOM59" s="308"/>
      <c r="WON59" s="308"/>
      <c r="WOO59" s="308"/>
      <c r="WOP59" s="308"/>
      <c r="WOQ59" s="308"/>
      <c r="WOR59" s="308"/>
      <c r="WOS59" s="308"/>
      <c r="WOT59" s="308"/>
      <c r="WOU59" s="308"/>
      <c r="WOV59" s="308"/>
      <c r="WOW59" s="308"/>
      <c r="WOX59" s="308"/>
      <c r="WOY59" s="308"/>
      <c r="WOZ59" s="308"/>
      <c r="WPA59" s="308"/>
      <c r="WPB59" s="308"/>
      <c r="WPC59" s="308"/>
      <c r="WPD59" s="308"/>
      <c r="WPE59" s="308"/>
      <c r="WPF59" s="308"/>
      <c r="WPG59" s="308"/>
      <c r="WPH59" s="308"/>
      <c r="WPI59" s="308"/>
      <c r="WPJ59" s="308"/>
      <c r="WPK59" s="308"/>
      <c r="WPL59" s="308"/>
      <c r="WPM59" s="308"/>
      <c r="WPN59" s="308"/>
      <c r="WPO59" s="308"/>
      <c r="WPP59" s="308"/>
      <c r="WPQ59" s="308"/>
      <c r="WPR59" s="308"/>
      <c r="WPS59" s="308"/>
      <c r="WPT59" s="308"/>
      <c r="WPU59" s="308"/>
      <c r="WPV59" s="308"/>
      <c r="WPW59" s="308"/>
      <c r="WPX59" s="308"/>
      <c r="WPY59" s="308"/>
      <c r="WPZ59" s="308"/>
      <c r="WQA59" s="308"/>
      <c r="WQB59" s="308"/>
      <c r="WQC59" s="308"/>
      <c r="WQD59" s="308"/>
      <c r="WQE59" s="308"/>
      <c r="WQF59" s="308"/>
      <c r="WQG59" s="308"/>
      <c r="WQH59" s="308"/>
      <c r="WQI59" s="308"/>
      <c r="WQJ59" s="308"/>
      <c r="WQK59" s="308"/>
      <c r="WQL59" s="308"/>
      <c r="WQM59" s="308"/>
      <c r="WQN59" s="308"/>
      <c r="WQO59" s="308"/>
      <c r="WQP59" s="308"/>
      <c r="WQQ59" s="308"/>
      <c r="WQR59" s="308"/>
      <c r="WQS59" s="308"/>
      <c r="WQT59" s="308"/>
      <c r="WQU59" s="308"/>
      <c r="WQV59" s="308"/>
      <c r="WQW59" s="308"/>
      <c r="WQX59" s="308"/>
      <c r="WQY59" s="308"/>
      <c r="WQZ59" s="308"/>
      <c r="WRA59" s="308"/>
      <c r="WRB59" s="308"/>
      <c r="WRC59" s="308"/>
      <c r="WRD59" s="308"/>
      <c r="WRE59" s="308"/>
      <c r="WRF59" s="308"/>
      <c r="WRG59" s="308"/>
      <c r="WRH59" s="308"/>
      <c r="WRI59" s="308"/>
      <c r="WRJ59" s="308"/>
      <c r="WRK59" s="308"/>
      <c r="WRL59" s="308"/>
      <c r="WRM59" s="308"/>
      <c r="WRN59" s="308"/>
      <c r="WRO59" s="308"/>
      <c r="WRP59" s="308"/>
      <c r="WRQ59" s="308"/>
      <c r="WRR59" s="308"/>
      <c r="WRS59" s="308"/>
      <c r="WRT59" s="308"/>
      <c r="WRU59" s="308"/>
      <c r="WRV59" s="308"/>
      <c r="WRW59" s="308"/>
      <c r="WRX59" s="308"/>
      <c r="WRY59" s="308"/>
      <c r="WRZ59" s="308"/>
      <c r="WSA59" s="308"/>
      <c r="WSB59" s="308"/>
      <c r="WSC59" s="308"/>
      <c r="WSD59" s="308"/>
      <c r="WSE59" s="308"/>
      <c r="WSF59" s="308"/>
      <c r="WSG59" s="308"/>
      <c r="WSH59" s="308"/>
      <c r="WSI59" s="308"/>
      <c r="WSJ59" s="308"/>
      <c r="WSK59" s="308"/>
      <c r="WSL59" s="308"/>
      <c r="WSM59" s="308"/>
      <c r="WSN59" s="308"/>
      <c r="WSO59" s="308"/>
      <c r="WSP59" s="308"/>
      <c r="WSQ59" s="308"/>
      <c r="WSR59" s="308"/>
      <c r="WSS59" s="308"/>
      <c r="WST59" s="308"/>
      <c r="WSU59" s="308"/>
      <c r="WSV59" s="308"/>
      <c r="WSW59" s="308"/>
      <c r="WSX59" s="308"/>
      <c r="WSY59" s="308"/>
      <c r="WSZ59" s="308"/>
      <c r="WTA59" s="308"/>
      <c r="WTB59" s="308"/>
      <c r="WTC59" s="308"/>
      <c r="WTD59" s="308"/>
      <c r="WTE59" s="308"/>
      <c r="WTF59" s="308"/>
      <c r="WTG59" s="308"/>
      <c r="WTH59" s="308"/>
      <c r="WTI59" s="308"/>
      <c r="WTJ59" s="308"/>
      <c r="WTK59" s="308"/>
      <c r="WTL59" s="308"/>
      <c r="WTM59" s="308"/>
      <c r="WTN59" s="308"/>
      <c r="WTO59" s="308"/>
      <c r="WTP59" s="308"/>
      <c r="WTQ59" s="308"/>
      <c r="WTR59" s="308"/>
      <c r="WTS59" s="308"/>
      <c r="WTT59" s="308"/>
      <c r="WTU59" s="308"/>
      <c r="WTV59" s="308"/>
      <c r="WTW59" s="308"/>
      <c r="WTX59" s="308"/>
      <c r="WTY59" s="308"/>
      <c r="WTZ59" s="308"/>
      <c r="WUA59" s="308"/>
      <c r="WUB59" s="308"/>
      <c r="WUC59" s="308"/>
      <c r="WUD59" s="308"/>
      <c r="WUE59" s="308"/>
      <c r="WUF59" s="308"/>
      <c r="WUG59" s="308"/>
      <c r="WUH59" s="308"/>
      <c r="WUI59" s="308"/>
      <c r="WUJ59" s="308"/>
      <c r="WUK59" s="308"/>
      <c r="WUL59" s="308"/>
      <c r="WUM59" s="308"/>
      <c r="WUN59" s="308"/>
      <c r="WUO59" s="308"/>
      <c r="WUP59" s="308"/>
      <c r="WUQ59" s="308"/>
      <c r="WUR59" s="308"/>
      <c r="WUS59" s="308"/>
      <c r="WUT59" s="308"/>
      <c r="WUU59" s="308"/>
      <c r="WUV59" s="308"/>
      <c r="WUW59" s="308"/>
      <c r="WUX59" s="308"/>
      <c r="WUY59" s="308"/>
      <c r="WUZ59" s="308"/>
      <c r="WVA59" s="308"/>
      <c r="WVB59" s="308"/>
      <c r="WVC59" s="308"/>
      <c r="WVD59" s="308"/>
      <c r="WVE59" s="308"/>
      <c r="WVF59" s="308"/>
      <c r="WVG59" s="308"/>
      <c r="WVH59" s="308"/>
      <c r="WVI59" s="308"/>
      <c r="WVJ59" s="308"/>
    </row>
    <row r="60" spans="1:16130" x14ac:dyDescent="0.2">
      <c r="A60" s="1453" t="s">
        <v>1446</v>
      </c>
      <c r="B60" s="1455" t="s">
        <v>177</v>
      </c>
      <c r="C60" s="1453" t="s">
        <v>1401</v>
      </c>
      <c r="D60" s="1453" t="s">
        <v>692</v>
      </c>
      <c r="E60" s="1454" t="s">
        <v>1398</v>
      </c>
      <c r="F60" s="1454" t="s">
        <v>178</v>
      </c>
    </row>
    <row r="61" spans="1:16130" x14ac:dyDescent="0.2">
      <c r="A61" s="1453" t="s">
        <v>1447</v>
      </c>
      <c r="B61" s="1455" t="s">
        <v>177</v>
      </c>
      <c r="C61" s="1453" t="s">
        <v>1401</v>
      </c>
      <c r="D61" s="1453" t="s">
        <v>692</v>
      </c>
      <c r="E61" s="1454" t="s">
        <v>1398</v>
      </c>
      <c r="F61" s="1454" t="s">
        <v>178</v>
      </c>
    </row>
    <row r="62" spans="1:16130" x14ac:dyDescent="0.2">
      <c r="A62" s="1453" t="s">
        <v>1448</v>
      </c>
      <c r="B62" s="1455" t="s">
        <v>177</v>
      </c>
      <c r="C62" s="1453" t="s">
        <v>1401</v>
      </c>
      <c r="D62" s="1453" t="s">
        <v>310</v>
      </c>
      <c r="E62" s="1454" t="s">
        <v>1398</v>
      </c>
      <c r="F62" s="1454" t="s">
        <v>178</v>
      </c>
    </row>
    <row r="63" spans="1:16130" x14ac:dyDescent="0.2">
      <c r="A63" s="1454" t="s">
        <v>1449</v>
      </c>
      <c r="B63" s="1455" t="s">
        <v>177</v>
      </c>
      <c r="C63" s="1455" t="s">
        <v>1397</v>
      </c>
      <c r="D63" s="1455" t="s">
        <v>310</v>
      </c>
      <c r="E63" s="1454" t="s">
        <v>1398</v>
      </c>
      <c r="F63" s="1454" t="s">
        <v>178</v>
      </c>
    </row>
    <row r="64" spans="1:16130" x14ac:dyDescent="0.2">
      <c r="A64" s="1453" t="s">
        <v>1450</v>
      </c>
      <c r="B64" s="1455" t="s">
        <v>177</v>
      </c>
      <c r="C64" s="1453" t="s">
        <v>1401</v>
      </c>
      <c r="D64" s="1453" t="s">
        <v>692</v>
      </c>
      <c r="E64" s="1454" t="s">
        <v>1398</v>
      </c>
      <c r="F64" s="1454" t="s">
        <v>178</v>
      </c>
    </row>
    <row r="65" spans="1:6" x14ac:dyDescent="0.2">
      <c r="A65" s="1453" t="s">
        <v>1451</v>
      </c>
      <c r="B65" s="1455" t="s">
        <v>177</v>
      </c>
      <c r="C65" s="1453" t="s">
        <v>1401</v>
      </c>
      <c r="D65" s="1453" t="s">
        <v>692</v>
      </c>
      <c r="E65" s="1454" t="s">
        <v>1398</v>
      </c>
      <c r="F65" s="1454" t="s">
        <v>178</v>
      </c>
    </row>
    <row r="66" spans="1:6" x14ac:dyDescent="0.2">
      <c r="A66" s="1453" t="s">
        <v>1452</v>
      </c>
      <c r="B66" s="1455" t="s">
        <v>177</v>
      </c>
      <c r="C66" s="1453" t="s">
        <v>1401</v>
      </c>
      <c r="D66" s="1453" t="s">
        <v>692</v>
      </c>
      <c r="E66" s="1454" t="s">
        <v>1398</v>
      </c>
      <c r="F66" s="1454" t="s">
        <v>178</v>
      </c>
    </row>
    <row r="67" spans="1:6" x14ac:dyDescent="0.2">
      <c r="A67" s="1453" t="s">
        <v>1453</v>
      </c>
      <c r="B67" s="1455" t="s">
        <v>177</v>
      </c>
      <c r="C67" s="1453" t="s">
        <v>1401</v>
      </c>
      <c r="D67" s="1453" t="s">
        <v>692</v>
      </c>
      <c r="E67" s="1454" t="s">
        <v>1398</v>
      </c>
      <c r="F67" s="1454" t="s">
        <v>178</v>
      </c>
    </row>
    <row r="68" spans="1:6" x14ac:dyDescent="0.2">
      <c r="A68" s="1453" t="s">
        <v>1454</v>
      </c>
      <c r="B68" s="1455" t="s">
        <v>177</v>
      </c>
      <c r="C68" s="1453" t="s">
        <v>1401</v>
      </c>
      <c r="D68" s="1453" t="s">
        <v>692</v>
      </c>
      <c r="E68" s="1454" t="s">
        <v>1398</v>
      </c>
      <c r="F68" s="1454" t="s">
        <v>178</v>
      </c>
    </row>
    <row r="69" spans="1:6" x14ac:dyDescent="0.2">
      <c r="A69" s="1475" t="s">
        <v>1455</v>
      </c>
      <c r="B69" s="1455" t="s">
        <v>177</v>
      </c>
      <c r="C69" s="1455" t="s">
        <v>1397</v>
      </c>
      <c r="D69" s="1455" t="s">
        <v>692</v>
      </c>
      <c r="E69" s="1454" t="s">
        <v>1398</v>
      </c>
      <c r="F69" s="1454" t="s">
        <v>178</v>
      </c>
    </row>
    <row r="70" spans="1:6" x14ac:dyDescent="0.2">
      <c r="A70" s="1475" t="s">
        <v>1456</v>
      </c>
      <c r="B70" s="1475" t="s">
        <v>177</v>
      </c>
      <c r="C70" s="1475" t="s">
        <v>1414</v>
      </c>
      <c r="D70" s="1475" t="s">
        <v>692</v>
      </c>
      <c r="E70" s="1474" t="s">
        <v>1398</v>
      </c>
      <c r="F70" s="1474" t="s">
        <v>178</v>
      </c>
    </row>
    <row r="71" spans="1:6" x14ac:dyDescent="0.2">
      <c r="A71" s="1453" t="s">
        <v>1457</v>
      </c>
      <c r="B71" s="1455" t="s">
        <v>177</v>
      </c>
      <c r="C71" s="1453" t="s">
        <v>1401</v>
      </c>
      <c r="D71" s="1453" t="s">
        <v>692</v>
      </c>
      <c r="E71" s="1454" t="s">
        <v>1398</v>
      </c>
      <c r="F71" s="1454" t="s">
        <v>178</v>
      </c>
    </row>
    <row r="72" spans="1:6" x14ac:dyDescent="0.2">
      <c r="A72" s="1453" t="s">
        <v>1458</v>
      </c>
      <c r="B72" s="1455" t="s">
        <v>177</v>
      </c>
      <c r="C72" s="1453" t="s">
        <v>1401</v>
      </c>
      <c r="D72" s="1453" t="s">
        <v>692</v>
      </c>
      <c r="E72" s="1454" t="s">
        <v>1398</v>
      </c>
      <c r="F72" s="1454" t="s">
        <v>178</v>
      </c>
    </row>
    <row r="73" spans="1:6" x14ac:dyDescent="0.2">
      <c r="A73" s="1453" t="s">
        <v>1459</v>
      </c>
      <c r="B73" s="1455" t="s">
        <v>299</v>
      </c>
      <c r="C73" s="1453" t="s">
        <v>1414</v>
      </c>
      <c r="D73" s="1453" t="s">
        <v>692</v>
      </c>
      <c r="E73" s="1454" t="s">
        <v>1398</v>
      </c>
      <c r="F73" s="1454" t="s">
        <v>1460</v>
      </c>
    </row>
    <row r="74" spans="1:6" x14ac:dyDescent="0.2">
      <c r="A74" s="1456" t="s">
        <v>1461</v>
      </c>
      <c r="B74" s="1455" t="s">
        <v>177</v>
      </c>
      <c r="C74" s="1456" t="s">
        <v>1401</v>
      </c>
      <c r="D74" s="1456" t="s">
        <v>692</v>
      </c>
      <c r="E74" s="1457" t="s">
        <v>1398</v>
      </c>
      <c r="F74" s="1457" t="s">
        <v>178</v>
      </c>
    </row>
    <row r="75" spans="1:6" x14ac:dyDescent="0.2">
      <c r="A75" s="1453" t="s">
        <v>1462</v>
      </c>
      <c r="B75" s="1455" t="s">
        <v>177</v>
      </c>
      <c r="C75" s="1453" t="s">
        <v>1401</v>
      </c>
      <c r="D75" s="1453" t="s">
        <v>692</v>
      </c>
      <c r="E75" s="1454" t="s">
        <v>1398</v>
      </c>
      <c r="F75" s="1454" t="s">
        <v>178</v>
      </c>
    </row>
    <row r="76" spans="1:6" x14ac:dyDescent="0.2">
      <c r="A76" s="1454" t="s">
        <v>1463</v>
      </c>
      <c r="B76" s="1453" t="s">
        <v>177</v>
      </c>
      <c r="C76" s="1453" t="s">
        <v>1397</v>
      </c>
      <c r="D76" s="1453" t="s">
        <v>692</v>
      </c>
      <c r="E76" s="1454" t="s">
        <v>1398</v>
      </c>
      <c r="F76" s="1454" t="s">
        <v>178</v>
      </c>
    </row>
    <row r="77" spans="1:6" x14ac:dyDescent="0.2">
      <c r="A77" s="1453" t="s">
        <v>1464</v>
      </c>
      <c r="B77" s="1455" t="s">
        <v>177</v>
      </c>
      <c r="C77" s="1453" t="s">
        <v>1401</v>
      </c>
      <c r="D77" s="1453" t="s">
        <v>692</v>
      </c>
      <c r="E77" s="1454" t="s">
        <v>1398</v>
      </c>
      <c r="F77" s="1454" t="s">
        <v>178</v>
      </c>
    </row>
    <row r="78" spans="1:6" x14ac:dyDescent="0.2">
      <c r="A78" s="1453" t="s">
        <v>1465</v>
      </c>
      <c r="B78" s="1455" t="s">
        <v>177</v>
      </c>
      <c r="C78" s="1453" t="s">
        <v>1401</v>
      </c>
      <c r="D78" s="1453" t="s">
        <v>692</v>
      </c>
      <c r="E78" s="1454" t="s">
        <v>1398</v>
      </c>
      <c r="F78" s="1454" t="s">
        <v>178</v>
      </c>
    </row>
    <row r="79" spans="1:6" x14ac:dyDescent="0.2">
      <c r="A79" s="1453"/>
      <c r="B79" s="1453"/>
      <c r="C79" s="1453"/>
      <c r="D79" s="1453"/>
      <c r="E79" s="1454"/>
      <c r="F79" s="1454"/>
    </row>
    <row r="80" spans="1:6" x14ac:dyDescent="0.2">
      <c r="A80" s="1452" t="s">
        <v>1466</v>
      </c>
      <c r="B80" s="1453"/>
      <c r="C80" s="1453"/>
      <c r="D80" s="1453"/>
      <c r="E80" s="1454"/>
      <c r="F80" s="1454"/>
    </row>
    <row r="81" spans="1:15" x14ac:dyDescent="0.2">
      <c r="A81" s="1453" t="s">
        <v>1467</v>
      </c>
      <c r="B81" s="1453" t="s">
        <v>299</v>
      </c>
      <c r="C81" s="1453" t="s">
        <v>1414</v>
      </c>
      <c r="D81" s="1453" t="s">
        <v>692</v>
      </c>
      <c r="E81" s="1454" t="s">
        <v>1398</v>
      </c>
      <c r="F81" s="1454" t="s">
        <v>1460</v>
      </c>
      <c r="G81" s="1487" t="s">
        <v>1468</v>
      </c>
    </row>
    <row r="82" spans="1:15" x14ac:dyDescent="0.2">
      <c r="A82" s="1453" t="s">
        <v>1469</v>
      </c>
      <c r="B82" s="1453" t="s">
        <v>299</v>
      </c>
      <c r="C82" s="1453" t="s">
        <v>1414</v>
      </c>
      <c r="D82" s="1453" t="s">
        <v>692</v>
      </c>
      <c r="E82" s="1454" t="s">
        <v>1398</v>
      </c>
      <c r="F82" s="1454" t="s">
        <v>1460</v>
      </c>
      <c r="G82" s="1487" t="s">
        <v>1470</v>
      </c>
      <c r="H82" s="553"/>
      <c r="I82" s="553"/>
      <c r="J82" s="553"/>
      <c r="K82" s="553"/>
      <c r="L82" s="553"/>
      <c r="M82" s="553"/>
      <c r="N82" s="553"/>
      <c r="O82" s="553"/>
    </row>
    <row r="83" spans="1:15" x14ac:dyDescent="0.2">
      <c r="A83" s="1398" t="s">
        <v>1471</v>
      </c>
      <c r="B83" s="1453" t="s">
        <v>177</v>
      </c>
      <c r="C83" s="1453" t="s">
        <v>1401</v>
      </c>
      <c r="D83" s="1398" t="s">
        <v>692</v>
      </c>
      <c r="E83" s="1454" t="s">
        <v>1398</v>
      </c>
      <c r="F83" s="1454" t="s">
        <v>178</v>
      </c>
      <c r="G83" s="1487" t="s">
        <v>1472</v>
      </c>
    </row>
    <row r="84" spans="1:15" x14ac:dyDescent="0.2">
      <c r="A84" s="1398"/>
      <c r="B84" s="1398"/>
      <c r="C84" s="1398"/>
      <c r="D84" s="1398"/>
      <c r="E84" s="1454"/>
      <c r="F84" s="1454"/>
    </row>
    <row r="85" spans="1:15" x14ac:dyDescent="0.2">
      <c r="A85" s="1458" t="s">
        <v>1473</v>
      </c>
      <c r="B85" s="1459"/>
      <c r="C85" s="1459"/>
      <c r="D85" s="1459"/>
      <c r="E85" s="1459"/>
      <c r="F85" s="1459"/>
    </row>
    <row r="86" spans="1:15" x14ac:dyDescent="0.2">
      <c r="A86" s="1459" t="s">
        <v>1474</v>
      </c>
      <c r="B86" s="1455" t="s">
        <v>177</v>
      </c>
      <c r="C86" s="1455" t="s">
        <v>1397</v>
      </c>
      <c r="D86" s="1455" t="s">
        <v>310</v>
      </c>
      <c r="E86" s="1454" t="s">
        <v>1398</v>
      </c>
      <c r="F86" s="1454" t="s">
        <v>181</v>
      </c>
      <c r="G86" s="553"/>
      <c r="H86" s="553"/>
      <c r="I86" s="553"/>
      <c r="J86" s="553"/>
      <c r="K86" s="553"/>
      <c r="L86" s="553"/>
      <c r="M86" s="553"/>
      <c r="N86" s="553"/>
      <c r="O86" s="553"/>
    </row>
    <row r="87" spans="1:15" x14ac:dyDescent="0.2">
      <c r="A87" s="1459" t="s">
        <v>278</v>
      </c>
      <c r="B87" s="1398" t="s">
        <v>177</v>
      </c>
      <c r="C87" s="1398" t="s">
        <v>1397</v>
      </c>
      <c r="D87" s="1398" t="s">
        <v>1475</v>
      </c>
      <c r="E87" s="1454" t="s">
        <v>1398</v>
      </c>
      <c r="F87" s="1454" t="s">
        <v>181</v>
      </c>
      <c r="G87" s="1399" t="s">
        <v>1476</v>
      </c>
      <c r="H87" s="553"/>
      <c r="I87" s="553"/>
      <c r="J87" s="553"/>
      <c r="K87" s="553"/>
      <c r="L87" s="553"/>
      <c r="M87" s="553"/>
      <c r="N87" s="553"/>
      <c r="O87" s="553"/>
    </row>
    <row r="88" spans="1:15" x14ac:dyDescent="0.2">
      <c r="A88" s="1453"/>
      <c r="B88" s="1453"/>
      <c r="C88" s="1453"/>
      <c r="D88" s="1453"/>
      <c r="E88" s="1453"/>
      <c r="F88" s="1453"/>
      <c r="G88" s="553"/>
      <c r="H88" s="553"/>
      <c r="I88" s="553"/>
      <c r="J88" s="553"/>
      <c r="K88" s="553"/>
      <c r="L88" s="553"/>
      <c r="M88" s="553"/>
      <c r="N88" s="553"/>
      <c r="O88" s="553"/>
    </row>
    <row r="89" spans="1:15" x14ac:dyDescent="0.2">
      <c r="A89" s="1460" t="s">
        <v>490</v>
      </c>
      <c r="B89" s="1453"/>
      <c r="C89" s="1453"/>
      <c r="D89" s="1453"/>
      <c r="E89" s="1453"/>
      <c r="F89" s="1453"/>
      <c r="G89" s="553"/>
      <c r="H89" s="553"/>
      <c r="I89" s="553"/>
      <c r="J89" s="553"/>
      <c r="K89" s="553"/>
      <c r="L89" s="553"/>
      <c r="M89" s="553"/>
      <c r="N89" s="553"/>
      <c r="O89" s="553"/>
    </row>
    <row r="90" spans="1:15" x14ac:dyDescent="0.2">
      <c r="A90" s="1459" t="s">
        <v>1477</v>
      </c>
      <c r="B90" s="1455" t="s">
        <v>177</v>
      </c>
      <c r="C90" s="1453" t="s">
        <v>1414</v>
      </c>
      <c r="D90" s="1453" t="s">
        <v>692</v>
      </c>
      <c r="E90" s="1454" t="s">
        <v>1398</v>
      </c>
      <c r="F90" s="1454" t="s">
        <v>1478</v>
      </c>
    </row>
    <row r="91" spans="1:15" x14ac:dyDescent="0.2">
      <c r="A91" s="1459" t="s">
        <v>1479</v>
      </c>
      <c r="B91" s="1455" t="s">
        <v>177</v>
      </c>
      <c r="C91" s="1453" t="s">
        <v>1414</v>
      </c>
      <c r="D91" s="1453" t="s">
        <v>692</v>
      </c>
      <c r="E91" s="1454" t="s">
        <v>1398</v>
      </c>
      <c r="F91" s="1454" t="s">
        <v>1478</v>
      </c>
    </row>
    <row r="92" spans="1:15" x14ac:dyDescent="0.2">
      <c r="A92" s="1459" t="s">
        <v>1480</v>
      </c>
      <c r="B92" s="1455" t="s">
        <v>177</v>
      </c>
      <c r="C92" s="1453" t="s">
        <v>1414</v>
      </c>
      <c r="D92" s="1453" t="s">
        <v>692</v>
      </c>
      <c r="E92" s="1454" t="s">
        <v>1398</v>
      </c>
      <c r="F92" s="1454" t="s">
        <v>1478</v>
      </c>
    </row>
    <row r="93" spans="1:15" x14ac:dyDescent="0.2">
      <c r="A93" s="1459" t="s">
        <v>187</v>
      </c>
      <c r="B93" s="1455" t="s">
        <v>177</v>
      </c>
      <c r="C93" s="1473" t="s">
        <v>1481</v>
      </c>
      <c r="D93" s="1453" t="s">
        <v>310</v>
      </c>
      <c r="E93" s="1454" t="s">
        <v>1482</v>
      </c>
      <c r="F93" s="1454" t="s">
        <v>187</v>
      </c>
    </row>
    <row r="94" spans="1:15" x14ac:dyDescent="0.2">
      <c r="A94" s="1459" t="s">
        <v>1483</v>
      </c>
      <c r="B94" s="1455" t="s">
        <v>177</v>
      </c>
      <c r="C94" s="1453" t="s">
        <v>1481</v>
      </c>
      <c r="D94" s="1453" t="s">
        <v>692</v>
      </c>
      <c r="E94" s="1454" t="s">
        <v>1398</v>
      </c>
      <c r="F94" s="1454" t="s">
        <v>184</v>
      </c>
      <c r="G94" s="1388" t="s">
        <v>1484</v>
      </c>
      <c r="O94" s="1387" t="s">
        <v>1485</v>
      </c>
    </row>
    <row r="95" spans="1:15" x14ac:dyDescent="0.2">
      <c r="A95" s="1459" t="s">
        <v>1486</v>
      </c>
      <c r="B95" s="1455" t="s">
        <v>177</v>
      </c>
      <c r="C95" s="1453" t="s">
        <v>1397</v>
      </c>
      <c r="D95" s="1453" t="s">
        <v>692</v>
      </c>
      <c r="E95" s="1454" t="s">
        <v>1482</v>
      </c>
      <c r="F95" s="1454" t="s">
        <v>1487</v>
      </c>
    </row>
    <row r="96" spans="1:15" x14ac:dyDescent="0.2">
      <c r="A96" s="1459" t="s">
        <v>1488</v>
      </c>
      <c r="B96" s="1455" t="s">
        <v>177</v>
      </c>
      <c r="C96" s="1453" t="s">
        <v>1397</v>
      </c>
      <c r="D96" s="1453" t="s">
        <v>692</v>
      </c>
      <c r="E96" s="1454" t="s">
        <v>1482</v>
      </c>
      <c r="F96" s="1454" t="s">
        <v>186</v>
      </c>
    </row>
    <row r="97" spans="1:6" x14ac:dyDescent="0.2">
      <c r="A97" s="1459" t="s">
        <v>1489</v>
      </c>
      <c r="B97" s="1455" t="s">
        <v>177</v>
      </c>
      <c r="C97" s="1453" t="s">
        <v>1397</v>
      </c>
      <c r="D97" s="1453" t="s">
        <v>692</v>
      </c>
      <c r="E97" s="1454" t="s">
        <v>1482</v>
      </c>
      <c r="F97" s="1454" t="s">
        <v>188</v>
      </c>
    </row>
    <row r="98" spans="1:6" x14ac:dyDescent="0.2">
      <c r="A98" s="1459" t="s">
        <v>1490</v>
      </c>
      <c r="B98" s="1455" t="s">
        <v>177</v>
      </c>
      <c r="C98" s="1453" t="s">
        <v>1397</v>
      </c>
      <c r="D98" s="1459" t="s">
        <v>645</v>
      </c>
      <c r="E98" s="1454" t="s">
        <v>1482</v>
      </c>
      <c r="F98" s="1474" t="s">
        <v>1491</v>
      </c>
    </row>
    <row r="99" spans="1:6" x14ac:dyDescent="0.2">
      <c r="A99" s="1459" t="s">
        <v>1492</v>
      </c>
      <c r="B99" s="1455" t="s">
        <v>177</v>
      </c>
      <c r="C99" s="1459" t="s">
        <v>1397</v>
      </c>
      <c r="D99" s="1459" t="s">
        <v>645</v>
      </c>
      <c r="E99" s="1454" t="s">
        <v>1482</v>
      </c>
      <c r="F99" s="1474" t="s">
        <v>1493</v>
      </c>
    </row>
    <row r="100" spans="1:6" x14ac:dyDescent="0.2">
      <c r="A100" s="1459" t="s">
        <v>1494</v>
      </c>
      <c r="B100" s="1455" t="s">
        <v>177</v>
      </c>
      <c r="C100" s="1459" t="s">
        <v>1414</v>
      </c>
      <c r="D100" s="1459" t="s">
        <v>645</v>
      </c>
      <c r="E100" s="1454" t="s">
        <v>1482</v>
      </c>
      <c r="F100" s="1474" t="s">
        <v>1491</v>
      </c>
    </row>
    <row r="101" spans="1:6" x14ac:dyDescent="0.2">
      <c r="A101" s="308"/>
      <c r="B101" s="1461"/>
      <c r="C101" s="308"/>
      <c r="D101" s="308"/>
      <c r="E101" s="430"/>
    </row>
    <row r="102" spans="1:6" x14ac:dyDescent="0.2">
      <c r="A102" s="558" t="s">
        <v>1495</v>
      </c>
      <c r="B102" s="1461"/>
      <c r="C102" s="308"/>
      <c r="D102" s="308"/>
      <c r="E102" s="430"/>
    </row>
    <row r="103" spans="1:6" ht="27" customHeight="1" x14ac:dyDescent="0.2">
      <c r="A103" s="2019" t="s">
        <v>1496</v>
      </c>
      <c r="B103" s="2019"/>
      <c r="C103" s="2019"/>
      <c r="D103" s="2019"/>
      <c r="E103" s="2019"/>
      <c r="F103" s="2019"/>
    </row>
    <row r="104" spans="1:6" x14ac:dyDescent="0.2">
      <c r="A104" s="308"/>
      <c r="B104" s="1461"/>
      <c r="C104" s="308"/>
      <c r="D104" s="308"/>
      <c r="E104" s="430"/>
    </row>
    <row r="105" spans="1:6" x14ac:dyDescent="0.2">
      <c r="A105" s="558" t="s">
        <v>1497</v>
      </c>
      <c r="B105" s="1461"/>
      <c r="C105" s="308"/>
      <c r="D105" s="308"/>
      <c r="E105" s="430"/>
    </row>
    <row r="106" spans="1:6" ht="25.5" customHeight="1" x14ac:dyDescent="0.2">
      <c r="A106" s="2019" t="s">
        <v>1498</v>
      </c>
      <c r="B106" s="2019"/>
      <c r="C106" s="2019"/>
      <c r="D106" s="2019"/>
      <c r="E106" s="2019"/>
      <c r="F106" s="2019"/>
    </row>
  </sheetData>
  <mergeCells count="3">
    <mergeCell ref="A10:F10"/>
    <mergeCell ref="A103:F103"/>
    <mergeCell ref="A106:F106"/>
  </mergeCells>
  <hyperlinks>
    <hyperlink ref="O94" r:id="rId1" xr:uid="{5B6B474B-8371-4CDF-90C8-676B30AB2EF0}"/>
    <hyperlink ref="G81" r:id="rId2" xr:uid="{1FD4437C-ED1C-4F1A-B033-89C209731FF1}"/>
    <hyperlink ref="G82" r:id="rId3" xr:uid="{D25269FB-5281-4711-A190-19E675D54DC4}"/>
    <hyperlink ref="G83" r:id="rId4" xr:uid="{C22547A5-4904-41F3-A063-91FA867940A1}"/>
    <hyperlink ref="G6" r:id="rId5" location="managing-finances-for-equipment-1" xr:uid="{577B1175-B757-44A5-AE1B-E2416259504E}"/>
    <hyperlink ref="G15" r:id="rId6" display="https://web-assets.education.govt.nz/s3fs-public/2025-01/Core Component Rates 2024-2025 v1.2.pdf?VersionId=VeCI..B93ZKU3Ywpan2KtKWLUN7NezSI" xr:uid="{18773114-20C9-4F8E-A243-D282A4100B5D}"/>
  </hyperlinks>
  <pageMargins left="0.7" right="0.7" top="0.75" bottom="0.75" header="0.3" footer="0.3"/>
  <pageSetup paperSize="8" orientation="landscape" r:id="rId7"/>
  <headerFooter>
    <oddHeader>&amp;C&amp;"Calibri"&amp;10&amp;K000000 [UNCLASSIFIED]&amp;1#_x000D_</oddHeader>
    <oddFooter>&amp;C_x000D_&amp;1#&amp;"Calibri"&amp;10&amp;K000000 [UNCLASSIFIED]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FFC000"/>
  </sheetPr>
  <dimension ref="A1:PNQ675"/>
  <sheetViews>
    <sheetView zoomScale="90" zoomScaleNormal="90" workbookViewId="0"/>
  </sheetViews>
  <sheetFormatPr defaultColWidth="9.140625" defaultRowHeight="12.75" x14ac:dyDescent="0.2"/>
  <cols>
    <col min="1" max="1" width="1.28515625" style="189" customWidth="1"/>
    <col min="2" max="2" width="17.7109375" style="189" customWidth="1"/>
    <col min="3" max="3" width="49.7109375" style="189" customWidth="1"/>
    <col min="4" max="4" width="14.5703125" style="254" bestFit="1" customWidth="1"/>
    <col min="5" max="5" width="13.5703125" style="254" customWidth="1"/>
    <col min="6" max="6" width="10.7109375" style="254" customWidth="1"/>
    <col min="7" max="7" width="9.140625" style="189"/>
    <col min="8" max="8" width="21.7109375" style="189" customWidth="1"/>
    <col min="9" max="16384" width="9.140625" style="189"/>
  </cols>
  <sheetData>
    <row r="1" spans="1:6" s="192" customFormat="1" ht="18.75" customHeight="1" x14ac:dyDescent="0.2">
      <c r="A1" s="230"/>
      <c r="B1" s="230" t="s">
        <v>173</v>
      </c>
      <c r="C1" s="231" t="s">
        <v>1499</v>
      </c>
      <c r="D1" s="258" t="str">
        <f>FY&amp;" Amount"</f>
        <v>2025 Amount</v>
      </c>
      <c r="E1" s="255" t="str">
        <f>FY&amp;" Budget"</f>
        <v>2025 Budget</v>
      </c>
      <c r="F1" s="255" t="s">
        <v>1500</v>
      </c>
    </row>
    <row r="2" spans="1:6" ht="14.25" x14ac:dyDescent="0.2">
      <c r="A2" s="225"/>
      <c r="B2" s="225">
        <v>200</v>
      </c>
      <c r="C2" s="1406" t="s">
        <v>1501</v>
      </c>
      <c r="D2" s="259">
        <f>'Title Page'!E20</f>
        <v>0</v>
      </c>
      <c r="E2" s="256"/>
      <c r="F2" s="256"/>
    </row>
    <row r="3" spans="1:6" ht="14.25" x14ac:dyDescent="0.2">
      <c r="A3" s="225"/>
      <c r="B3" s="225"/>
      <c r="C3" s="1406"/>
      <c r="D3" s="259"/>
      <c r="E3" s="256"/>
      <c r="F3" s="256"/>
    </row>
    <row r="4" spans="1:6" ht="30" x14ac:dyDescent="0.2">
      <c r="A4" s="226"/>
      <c r="B4" s="226">
        <v>500</v>
      </c>
      <c r="C4" s="1407" t="s">
        <v>10</v>
      </c>
      <c r="D4" s="260"/>
      <c r="E4" s="257"/>
      <c r="F4" s="257"/>
    </row>
    <row r="5" spans="1:6" ht="15" x14ac:dyDescent="0.2">
      <c r="A5" s="227"/>
      <c r="B5" s="227"/>
      <c r="C5" s="1408"/>
      <c r="D5" s="259"/>
      <c r="E5" s="256"/>
      <c r="F5" s="256"/>
    </row>
    <row r="6" spans="1:6" ht="15" x14ac:dyDescent="0.2">
      <c r="A6" s="225"/>
      <c r="B6" s="227">
        <v>1050</v>
      </c>
      <c r="C6" s="1408" t="s">
        <v>177</v>
      </c>
      <c r="D6" s="259"/>
      <c r="E6" s="256"/>
      <c r="F6" s="256"/>
    </row>
    <row r="7" spans="1:6" ht="15" x14ac:dyDescent="0.2">
      <c r="A7" s="225"/>
      <c r="B7" s="227"/>
      <c r="C7" s="1408"/>
      <c r="D7" s="259"/>
      <c r="E7" s="256"/>
      <c r="F7" s="256"/>
    </row>
    <row r="8" spans="1:6" s="191" customFormat="1" ht="15" x14ac:dyDescent="0.2">
      <c r="A8" s="225"/>
      <c r="B8" s="227">
        <v>1100</v>
      </c>
      <c r="C8" s="1408" t="s">
        <v>1075</v>
      </c>
      <c r="D8" s="259"/>
      <c r="E8" s="256"/>
      <c r="F8" s="256"/>
    </row>
    <row r="9" spans="1:6" ht="14.25" x14ac:dyDescent="0.2">
      <c r="A9" s="225"/>
      <c r="B9" s="225">
        <v>1120</v>
      </c>
      <c r="C9" s="1406" t="s">
        <v>178</v>
      </c>
      <c r="D9" s="259">
        <f>ROUND(SUMIFS('Group Inputs'!G:G,'Group Inputs'!A:A,'Kiwi Park Data'!B9),0)</f>
        <v>0</v>
      </c>
      <c r="E9" s="259">
        <f>ROUND(SUMIFS('Group Inputs'!H:H,'Group Inputs'!A:A,'Kiwi Park Data'!B9),0)</f>
        <v>0</v>
      </c>
      <c r="F9" s="256"/>
    </row>
    <row r="10" spans="1:6" ht="14.25" x14ac:dyDescent="0.2">
      <c r="A10" s="225"/>
      <c r="B10" s="225">
        <v>1130</v>
      </c>
      <c r="C10" s="1406" t="s">
        <v>1502</v>
      </c>
      <c r="D10" s="259">
        <f>ROUND(SUMIFS('Group Inputs'!G:G,'Group Inputs'!A:A,'Kiwi Park Data'!B10),0)</f>
        <v>0</v>
      </c>
      <c r="E10" s="259">
        <f>ROUND(SUMIFS('Group Inputs'!H:H,'Group Inputs'!A:A,'Kiwi Park Data'!B10),0)</f>
        <v>0</v>
      </c>
      <c r="F10" s="256"/>
    </row>
    <row r="11" spans="1:6" ht="14.25" x14ac:dyDescent="0.2">
      <c r="A11" s="225"/>
      <c r="B11" s="225">
        <v>1160</v>
      </c>
      <c r="C11" s="1406" t="s">
        <v>1503</v>
      </c>
      <c r="D11" s="259">
        <f>ROUND(SUMIFS('Group Inputs'!G:G,'Group Inputs'!A:A,'Kiwi Park Data'!B11),0)</f>
        <v>0</v>
      </c>
      <c r="E11" s="259">
        <f>ROUND(SUMIFS('Group Inputs'!H:H,'Group Inputs'!A:A,'Kiwi Park Data'!B11),0)</f>
        <v>0</v>
      </c>
      <c r="F11" s="256"/>
    </row>
    <row r="12" spans="1:6" ht="14.25" x14ac:dyDescent="0.2">
      <c r="A12" s="225"/>
      <c r="B12" s="225">
        <v>1170</v>
      </c>
      <c r="C12" s="1406" t="s">
        <v>1504</v>
      </c>
      <c r="D12" s="259">
        <f>ROUND(SUMIFS('Group Inputs'!G:G,'Group Inputs'!A:A,'Kiwi Park Data'!B12),0)</f>
        <v>0</v>
      </c>
      <c r="E12" s="259">
        <f>ROUND(SUMIFS('Group Inputs'!H:H,'Group Inputs'!A:A,'Kiwi Park Data'!B12),0)</f>
        <v>0</v>
      </c>
      <c r="F12" s="256"/>
    </row>
    <row r="13" spans="1:6" ht="14.25" x14ac:dyDescent="0.2">
      <c r="A13" s="225"/>
      <c r="B13" s="225">
        <v>1180</v>
      </c>
      <c r="C13" s="1406" t="s">
        <v>1505</v>
      </c>
      <c r="D13" s="259">
        <f>ROUND(SUMIFS('Group Inputs'!G:G,'Group Inputs'!A:A,'Kiwi Park Data'!B13),0)</f>
        <v>0</v>
      </c>
      <c r="E13" s="259">
        <f>ROUND(SUMIFS('Group Inputs'!H:H,'Group Inputs'!A:A,'Kiwi Park Data'!B13),0)</f>
        <v>0</v>
      </c>
      <c r="F13" s="256"/>
    </row>
    <row r="14" spans="1:6" ht="28.5" x14ac:dyDescent="0.2">
      <c r="A14" s="225"/>
      <c r="B14" s="1462">
        <v>1181</v>
      </c>
      <c r="C14" s="1463" t="s">
        <v>147</v>
      </c>
      <c r="D14" s="1401">
        <f>ROUND(SUMIFS('Group Inputs'!G:G,'Group Inputs'!A:A,'Kiwi Park Data'!B14),0)</f>
        <v>0</v>
      </c>
      <c r="E14" s="1401">
        <f>ROUND(SUMIFS('Group Inputs'!H:H,'Group Inputs'!A:A,'Kiwi Park Data'!B14),0)</f>
        <v>0</v>
      </c>
      <c r="F14" s="1212"/>
    </row>
    <row r="15" spans="1:6" ht="14.25" x14ac:dyDescent="0.2">
      <c r="A15" s="225"/>
      <c r="B15" s="225">
        <v>1191</v>
      </c>
      <c r="C15" s="1406" t="s">
        <v>1506</v>
      </c>
      <c r="D15" s="259">
        <f>ROUND(SUMIFS('Group Inputs'!G:G,'Group Inputs'!A:A,'Kiwi Park Data'!B15),0)</f>
        <v>0</v>
      </c>
      <c r="E15" s="259">
        <f>ROUND(SUMIFS('Group Inputs'!H:H,'Group Inputs'!A:A,'Kiwi Park Data'!B15),0)</f>
        <v>0</v>
      </c>
      <c r="F15" s="256"/>
    </row>
    <row r="16" spans="1:6" ht="14.25" x14ac:dyDescent="0.2">
      <c r="A16" s="225"/>
      <c r="B16" s="225"/>
      <c r="C16" s="1406"/>
      <c r="D16" s="259"/>
      <c r="E16" s="256"/>
      <c r="F16" s="256"/>
    </row>
    <row r="17" spans="1:8" s="190" customFormat="1" ht="14.25" x14ac:dyDescent="0.2">
      <c r="A17" s="225"/>
      <c r="B17" s="509">
        <v>1198</v>
      </c>
      <c r="C17" s="1409" t="s">
        <v>999</v>
      </c>
      <c r="D17" s="510">
        <f>SUM(D8:D16)</f>
        <v>0</v>
      </c>
      <c r="E17" s="510">
        <f>SUM(E8:E16)</f>
        <v>0</v>
      </c>
      <c r="F17" s="511"/>
    </row>
    <row r="18" spans="1:8" ht="15" x14ac:dyDescent="0.2">
      <c r="A18" s="225"/>
      <c r="B18" s="227"/>
      <c r="C18" s="1408"/>
      <c r="D18" s="259"/>
      <c r="E18" s="256"/>
      <c r="F18" s="256"/>
    </row>
    <row r="19" spans="1:8" ht="15" x14ac:dyDescent="0.2">
      <c r="A19" s="227"/>
      <c r="B19" s="1464">
        <v>1200</v>
      </c>
      <c r="C19" s="1408" t="s">
        <v>1507</v>
      </c>
      <c r="D19" s="259"/>
      <c r="E19" s="256"/>
      <c r="F19" s="256"/>
    </row>
    <row r="20" spans="1:8" ht="14.25" x14ac:dyDescent="0.2">
      <c r="A20" s="225"/>
      <c r="B20" s="225">
        <v>1211</v>
      </c>
      <c r="C20" s="1410" t="s">
        <v>1350</v>
      </c>
      <c r="D20" s="1402">
        <f>ROUND(SUMIFS('Group Inputs'!G:G,'Group Inputs'!A:A,'Kiwi Park Data'!B20),0)</f>
        <v>0</v>
      </c>
      <c r="E20" s="1402">
        <f>ROUND(SUMIFS('Group Inputs'!H:H,'Group Inputs'!A:A,'Kiwi Park Data'!B20),0)</f>
        <v>0</v>
      </c>
      <c r="F20" s="256"/>
      <c r="G20" s="987"/>
      <c r="H20" s="1300" t="s">
        <v>1508</v>
      </c>
    </row>
    <row r="21" spans="1:8" ht="14.25" x14ac:dyDescent="0.2">
      <c r="A21" s="225"/>
      <c r="B21" s="225">
        <v>1212</v>
      </c>
      <c r="C21" s="1410" t="s">
        <v>1351</v>
      </c>
      <c r="D21" s="1402">
        <f>ROUND(SUMIFS('Group Inputs'!G:G,'Group Inputs'!A:A,'Kiwi Park Data'!B21),0)</f>
        <v>0</v>
      </c>
      <c r="E21" s="1402">
        <f>ROUND(SUMIFS('Group Inputs'!H:H,'Group Inputs'!A:A,'Kiwi Park Data'!B21),0)</f>
        <v>0</v>
      </c>
      <c r="F21" s="256"/>
    </row>
    <row r="22" spans="1:8" ht="14.25" x14ac:dyDescent="0.2">
      <c r="A22" s="225"/>
      <c r="B22" s="225">
        <v>1213</v>
      </c>
      <c r="C22" s="1410" t="s">
        <v>1352</v>
      </c>
      <c r="D22" s="1402">
        <f>ROUND(SUMIFS('Group Inputs'!G:G,'Group Inputs'!A:A,'Kiwi Park Data'!B22),0)</f>
        <v>0</v>
      </c>
      <c r="E22" s="1402">
        <f>ROUND(SUMIFS('Group Inputs'!H:H,'Group Inputs'!A:A,'Kiwi Park Data'!B22),0)</f>
        <v>0</v>
      </c>
      <c r="F22" s="256"/>
    </row>
    <row r="23" spans="1:8" ht="14.25" x14ac:dyDescent="0.2">
      <c r="A23" s="225"/>
      <c r="B23" s="225">
        <v>1214</v>
      </c>
      <c r="C23" s="1410" t="s">
        <v>1353</v>
      </c>
      <c r="D23" s="1402">
        <f>ROUND(SUMIFS('Group Inputs'!G:G,'Group Inputs'!A:A,'Kiwi Park Data'!B23),0)</f>
        <v>0</v>
      </c>
      <c r="E23" s="1402">
        <f>ROUND(SUMIFS('Group Inputs'!H:H,'Group Inputs'!A:A,'Kiwi Park Data'!B23),0)</f>
        <v>0</v>
      </c>
      <c r="F23" s="256"/>
    </row>
    <row r="24" spans="1:8" ht="14.25" x14ac:dyDescent="0.2">
      <c r="A24" s="225"/>
      <c r="B24" s="225">
        <v>1215</v>
      </c>
      <c r="C24" s="1410" t="s">
        <v>1509</v>
      </c>
      <c r="D24" s="1402">
        <f>ROUND(SUMIFS('Group Inputs'!G:G,'Group Inputs'!A:A,'Kiwi Park Data'!B24),0)</f>
        <v>0</v>
      </c>
      <c r="E24" s="1402">
        <f>ROUND(SUMIFS('Group Inputs'!H:H,'Group Inputs'!A:A,'Kiwi Park Data'!B24),0)</f>
        <v>0</v>
      </c>
      <c r="F24" s="256"/>
    </row>
    <row r="25" spans="1:8" ht="14.25" x14ac:dyDescent="0.2">
      <c r="A25" s="225"/>
      <c r="B25" s="225">
        <v>1216</v>
      </c>
      <c r="C25" s="1410" t="s">
        <v>1510</v>
      </c>
      <c r="D25" s="1402">
        <f>ROUND(SUMIFS('Group Inputs'!G:G,'Group Inputs'!A:A,'Kiwi Park Data'!B25),0)</f>
        <v>0</v>
      </c>
      <c r="E25" s="1402">
        <f>ROUND(SUMIFS('Group Inputs'!H:H,'Group Inputs'!A:A,'Kiwi Park Data'!B25),0)</f>
        <v>0</v>
      </c>
      <c r="F25" s="256"/>
    </row>
    <row r="26" spans="1:8" ht="14.25" x14ac:dyDescent="0.2">
      <c r="A26" s="225"/>
      <c r="B26" s="225">
        <v>1217</v>
      </c>
      <c r="C26" s="1410" t="s">
        <v>1511</v>
      </c>
      <c r="D26" s="1402">
        <f>ROUND(SUMIFS('Group Inputs'!G:G,'Group Inputs'!A:A,'Kiwi Park Data'!B26),0)</f>
        <v>0</v>
      </c>
      <c r="E26" s="1402">
        <f>ROUND(SUMIFS('Group Inputs'!H:H,'Group Inputs'!A:A,'Kiwi Park Data'!B26),0)</f>
        <v>0</v>
      </c>
      <c r="F26" s="256"/>
    </row>
    <row r="27" spans="1:8" ht="14.25" x14ac:dyDescent="0.2">
      <c r="A27" s="225"/>
      <c r="B27" s="225">
        <v>1218</v>
      </c>
      <c r="C27" s="1410" t="s">
        <v>1512</v>
      </c>
      <c r="D27" s="1402">
        <f>ROUND(SUMIFS('Group Inputs'!G:G,'Group Inputs'!A:A,'Kiwi Park Data'!B27),0)</f>
        <v>0</v>
      </c>
      <c r="E27" s="1402">
        <f>ROUND(SUMIFS('Group Inputs'!H:H,'Group Inputs'!A:A,'Kiwi Park Data'!B27),0)</f>
        <v>0</v>
      </c>
      <c r="F27" s="256"/>
    </row>
    <row r="28" spans="1:8" ht="14.25" x14ac:dyDescent="0.2">
      <c r="A28" s="225"/>
      <c r="B28" s="225"/>
      <c r="C28" s="1406"/>
      <c r="D28" s="259"/>
      <c r="E28" s="256"/>
      <c r="F28" s="256"/>
    </row>
    <row r="29" spans="1:8" s="190" customFormat="1" ht="14.25" x14ac:dyDescent="0.2">
      <c r="A29" s="228"/>
      <c r="B29" s="509">
        <v>1220</v>
      </c>
      <c r="C29" s="1409" t="s">
        <v>999</v>
      </c>
      <c r="D29" s="510">
        <f>SUM(D19:D28)</f>
        <v>0</v>
      </c>
      <c r="E29" s="510">
        <f>SUM(E19:E28)</f>
        <v>0</v>
      </c>
      <c r="F29" s="511"/>
    </row>
    <row r="30" spans="1:8" s="190" customFormat="1" ht="14.25" x14ac:dyDescent="0.2">
      <c r="A30" s="1400"/>
      <c r="B30" s="1400"/>
      <c r="C30" s="1411"/>
      <c r="D30" s="1401"/>
      <c r="E30" s="1401"/>
      <c r="F30" s="1212"/>
    </row>
    <row r="31" spans="1:8" ht="15" x14ac:dyDescent="0.2">
      <c r="A31" s="225"/>
      <c r="B31" s="227">
        <v>1300</v>
      </c>
      <c r="C31" s="1408" t="s">
        <v>577</v>
      </c>
      <c r="D31" s="259"/>
      <c r="E31" s="256"/>
      <c r="F31" s="256"/>
    </row>
    <row r="32" spans="1:8" ht="14.25" x14ac:dyDescent="0.2">
      <c r="A32" s="225"/>
      <c r="B32" s="225">
        <v>1310</v>
      </c>
      <c r="C32" s="1406" t="s">
        <v>1513</v>
      </c>
      <c r="D32" s="259">
        <f>ROUND(SUMIFS('Group Inputs'!G:G,'Group Inputs'!A:A,'Kiwi Park Data'!B32),0)</f>
        <v>0</v>
      </c>
      <c r="E32" s="259">
        <f>ROUND(SUMIFS('Group Inputs'!H:H,'Group Inputs'!A:A,'Kiwi Park Data'!B32),0)</f>
        <v>0</v>
      </c>
      <c r="F32" s="256"/>
    </row>
    <row r="33" spans="1:6" ht="14.25" x14ac:dyDescent="0.2">
      <c r="A33" s="225"/>
      <c r="B33" s="225">
        <v>1320</v>
      </c>
      <c r="C33" s="1406" t="s">
        <v>148</v>
      </c>
      <c r="D33" s="259">
        <f>ROUND(SUMIFS('Group Inputs'!G:G,'Group Inputs'!A:A,'Kiwi Park Data'!B33),0)</f>
        <v>0</v>
      </c>
      <c r="E33" s="259">
        <f>ROUND(SUMIFS('Group Inputs'!H:H,'Group Inputs'!A:A,'Kiwi Park Data'!B33),0)</f>
        <v>0</v>
      </c>
      <c r="F33" s="256"/>
    </row>
    <row r="34" spans="1:6" ht="14.25" x14ac:dyDescent="0.2">
      <c r="A34" s="225"/>
      <c r="B34" s="225">
        <v>1330</v>
      </c>
      <c r="C34" s="1406" t="s">
        <v>1514</v>
      </c>
      <c r="D34" s="259">
        <f>ROUND(SUMIFS('Group Inputs'!G:G,'Group Inputs'!A:A,'Kiwi Park Data'!B34),0)</f>
        <v>0</v>
      </c>
      <c r="E34" s="259">
        <f>ROUND(SUMIFS('Group Inputs'!H:H,'Group Inputs'!A:A,'Kiwi Park Data'!B34),0)</f>
        <v>0</v>
      </c>
      <c r="F34" s="256"/>
    </row>
    <row r="35" spans="1:6" ht="14.25" x14ac:dyDescent="0.2">
      <c r="A35" s="225"/>
      <c r="B35" s="225"/>
      <c r="C35" s="1406"/>
      <c r="D35" s="259"/>
      <c r="E35" s="256"/>
      <c r="F35" s="256"/>
    </row>
    <row r="36" spans="1:6" s="190" customFormat="1" ht="14.25" x14ac:dyDescent="0.2">
      <c r="A36" s="225"/>
      <c r="B36" s="509">
        <v>1398</v>
      </c>
      <c r="C36" s="1409" t="s">
        <v>999</v>
      </c>
      <c r="D36" s="510">
        <f>SUM(D31:D35)</f>
        <v>0</v>
      </c>
      <c r="E36" s="510">
        <f>SUM(E31:E35)</f>
        <v>0</v>
      </c>
      <c r="F36" s="511"/>
    </row>
    <row r="37" spans="1:6" ht="15" x14ac:dyDescent="0.2">
      <c r="A37" s="225"/>
      <c r="B37" s="227"/>
      <c r="C37" s="1408"/>
      <c r="D37" s="259"/>
      <c r="E37" s="256"/>
      <c r="F37" s="256"/>
    </row>
    <row r="38" spans="1:6" ht="15" x14ac:dyDescent="0.2">
      <c r="A38" s="225"/>
      <c r="B38" s="227">
        <v>1400</v>
      </c>
      <c r="C38" s="1408" t="s">
        <v>1515</v>
      </c>
      <c r="D38" s="259"/>
      <c r="E38" s="256"/>
      <c r="F38" s="256"/>
    </row>
    <row r="39" spans="1:6" ht="14.25" x14ac:dyDescent="0.2">
      <c r="A39" s="225"/>
      <c r="B39" s="225">
        <v>1410</v>
      </c>
      <c r="C39" s="1406" t="s">
        <v>1516</v>
      </c>
      <c r="D39" s="259">
        <f>ROUND(SUMIFS('Group Inputs'!G:G,'Group Inputs'!A:A,'Kiwi Park Data'!B39),0)</f>
        <v>0</v>
      </c>
      <c r="E39" s="259">
        <f>ROUND(SUMIFS('Group Inputs'!H:H,'Group Inputs'!A:A,'Kiwi Park Data'!B39),0)</f>
        <v>0</v>
      </c>
      <c r="F39" s="256"/>
    </row>
    <row r="40" spans="1:6" ht="14.25" x14ac:dyDescent="0.2">
      <c r="A40" s="225"/>
      <c r="B40" s="225">
        <v>1420</v>
      </c>
      <c r="C40" s="1406" t="s">
        <v>186</v>
      </c>
      <c r="D40" s="259">
        <f>ROUND(SUMIFS('Group Inputs'!G:G,'Group Inputs'!A:A,'Kiwi Park Data'!B40),0)</f>
        <v>0</v>
      </c>
      <c r="E40" s="259">
        <f>ROUND(SUMIFS('Group Inputs'!H:H,'Group Inputs'!A:A,'Kiwi Park Data'!B40),0)</f>
        <v>0</v>
      </c>
      <c r="F40" s="256"/>
    </row>
    <row r="41" spans="1:6" ht="14.25" x14ac:dyDescent="0.2">
      <c r="A41" s="225"/>
      <c r="B41" s="225">
        <v>1430</v>
      </c>
      <c r="C41" s="1406" t="s">
        <v>1097</v>
      </c>
      <c r="D41" s="259">
        <f>ROUND(SUMIFS('Group Inputs'!G:G,'Group Inputs'!A:A,'Kiwi Park Data'!B41),0)</f>
        <v>0</v>
      </c>
      <c r="E41" s="259">
        <f>ROUND(SUMIFS('Group Inputs'!H:H,'Group Inputs'!A:A,'Kiwi Park Data'!B41),0)</f>
        <v>0</v>
      </c>
      <c r="F41" s="256"/>
    </row>
    <row r="42" spans="1:6" ht="14.25" x14ac:dyDescent="0.2">
      <c r="A42" s="225"/>
      <c r="B42" s="225">
        <v>1440</v>
      </c>
      <c r="C42" s="1406" t="s">
        <v>368</v>
      </c>
      <c r="D42" s="259">
        <f>ROUND(SUMIFS('Group Inputs'!G:G,'Group Inputs'!A:A,'Kiwi Park Data'!B42),0)</f>
        <v>0</v>
      </c>
      <c r="E42" s="259">
        <f>ROUND(SUMIFS('Group Inputs'!H:H,'Group Inputs'!A:A,'Kiwi Park Data'!B42),0)</f>
        <v>0</v>
      </c>
      <c r="F42" s="256"/>
    </row>
    <row r="43" spans="1:6" ht="14.25" x14ac:dyDescent="0.2">
      <c r="A43" s="225"/>
      <c r="B43" s="225">
        <v>1450</v>
      </c>
      <c r="C43" s="1406" t="s">
        <v>1517</v>
      </c>
      <c r="D43" s="259">
        <f>ROUND(SUMIFS('Group Inputs'!G:G,'Group Inputs'!A:A,'Kiwi Park Data'!B43),0)</f>
        <v>0</v>
      </c>
      <c r="E43" s="259">
        <f>ROUND(SUMIFS('Group Inputs'!H:H,'Group Inputs'!A:A,'Kiwi Park Data'!B43),0)</f>
        <v>0</v>
      </c>
      <c r="F43" s="256"/>
    </row>
    <row r="44" spans="1:6" ht="14.25" x14ac:dyDescent="0.2">
      <c r="A44" s="225"/>
      <c r="B44" s="225"/>
      <c r="C44" s="1406"/>
      <c r="D44" s="259"/>
      <c r="E44" s="256"/>
      <c r="F44" s="256"/>
    </row>
    <row r="45" spans="1:6" s="190" customFormat="1" ht="14.25" x14ac:dyDescent="0.2">
      <c r="A45" s="225"/>
      <c r="B45" s="509">
        <v>1458</v>
      </c>
      <c r="C45" s="1409" t="s">
        <v>999</v>
      </c>
      <c r="D45" s="510">
        <f>SUM(D38:D44)</f>
        <v>0</v>
      </c>
      <c r="E45" s="510">
        <f>SUM(E38:E44)</f>
        <v>0</v>
      </c>
      <c r="F45" s="511"/>
    </row>
    <row r="46" spans="1:6" ht="15" x14ac:dyDescent="0.2">
      <c r="A46" s="225"/>
      <c r="B46" s="227"/>
      <c r="C46" s="1408"/>
      <c r="D46" s="259"/>
      <c r="E46" s="256"/>
      <c r="F46" s="256"/>
    </row>
    <row r="47" spans="1:6" ht="15" x14ac:dyDescent="0.2">
      <c r="A47" s="225"/>
      <c r="B47" s="227">
        <v>1470</v>
      </c>
      <c r="C47" s="1408" t="s">
        <v>610</v>
      </c>
      <c r="D47" s="259"/>
      <c r="E47" s="256"/>
      <c r="F47" s="256"/>
    </row>
    <row r="48" spans="1:6" ht="14.25" x14ac:dyDescent="0.2">
      <c r="A48" s="225"/>
      <c r="B48" s="225">
        <v>1473</v>
      </c>
      <c r="C48" s="1406" t="s">
        <v>1518</v>
      </c>
      <c r="D48" s="259">
        <f>ROUND(SUMIFS('Group Inputs'!G:G,'Group Inputs'!A:A,'Kiwi Park Data'!B48),0)</f>
        <v>0</v>
      </c>
      <c r="E48" s="259">
        <f>ROUND(SUMIFS('Group Inputs'!H:H,'Group Inputs'!A:A,'Kiwi Park Data'!B48),0)</f>
        <v>0</v>
      </c>
      <c r="F48" s="256"/>
    </row>
    <row r="49" spans="1:6" ht="14.25" x14ac:dyDescent="0.2">
      <c r="A49" s="225"/>
      <c r="B49" s="225">
        <v>1476</v>
      </c>
      <c r="C49" s="1406" t="s">
        <v>1519</v>
      </c>
      <c r="D49" s="259">
        <f>ROUND(SUMIFS('Group Inputs'!G:G,'Group Inputs'!A:A,'Kiwi Park Data'!B49),0)</f>
        <v>0</v>
      </c>
      <c r="E49" s="259">
        <f>ROUND(SUMIFS('Group Inputs'!H:H,'Group Inputs'!A:A,'Kiwi Park Data'!B49),0)</f>
        <v>0</v>
      </c>
      <c r="F49" s="256"/>
    </row>
    <row r="50" spans="1:6" ht="14.25" x14ac:dyDescent="0.2">
      <c r="A50" s="225"/>
      <c r="B50" s="225"/>
      <c r="C50" s="1406"/>
      <c r="D50" s="259"/>
      <c r="E50" s="256"/>
      <c r="F50" s="256"/>
    </row>
    <row r="51" spans="1:6" ht="15" x14ac:dyDescent="0.2">
      <c r="A51" s="225"/>
      <c r="B51" s="227">
        <v>1500</v>
      </c>
      <c r="C51" s="1408" t="s">
        <v>490</v>
      </c>
      <c r="D51" s="259"/>
      <c r="E51" s="256"/>
      <c r="F51" s="256"/>
    </row>
    <row r="52" spans="1:6" ht="14.25" x14ac:dyDescent="0.2">
      <c r="A52" s="225"/>
      <c r="B52" s="225">
        <v>1510</v>
      </c>
      <c r="C52" s="1412" t="s">
        <v>187</v>
      </c>
      <c r="D52" s="259">
        <f>ROUND(SUMIFS('Group Inputs'!G:G,'Group Inputs'!A:A,'Kiwi Park Data'!B52),0)</f>
        <v>0</v>
      </c>
      <c r="E52" s="259">
        <f>ROUND(SUMIFS('Group Inputs'!H:H,'Group Inputs'!A:A,'Kiwi Park Data'!B52),0)</f>
        <v>0</v>
      </c>
      <c r="F52" s="256"/>
    </row>
    <row r="53" spans="1:6" ht="14.25" x14ac:dyDescent="0.2">
      <c r="A53" s="225"/>
      <c r="B53" s="225">
        <v>1520</v>
      </c>
      <c r="C53" s="1412" t="s">
        <v>367</v>
      </c>
      <c r="D53" s="259">
        <f>ROUND(SUMIFS('Group Inputs'!G:G,'Group Inputs'!A:A,'Kiwi Park Data'!B53),0)</f>
        <v>0</v>
      </c>
      <c r="E53" s="259">
        <f>ROUND(SUMIFS('Group Inputs'!H:H,'Group Inputs'!A:A,'Kiwi Park Data'!B53),0)</f>
        <v>0</v>
      </c>
      <c r="F53" s="256"/>
    </row>
    <row r="54" spans="1:6" ht="14.25" x14ac:dyDescent="0.2">
      <c r="A54" s="225"/>
      <c r="B54" s="225">
        <v>1530</v>
      </c>
      <c r="C54" s="1412" t="s">
        <v>184</v>
      </c>
      <c r="D54" s="259">
        <f>ROUND(SUMIFS('Group Inputs'!G:G,'Group Inputs'!A:A,'Kiwi Park Data'!B54),0)</f>
        <v>0</v>
      </c>
      <c r="E54" s="259">
        <f>ROUND(SUMIFS('Group Inputs'!H:H,'Group Inputs'!A:A,'Kiwi Park Data'!B54),0)</f>
        <v>0</v>
      </c>
      <c r="F54" s="256"/>
    </row>
    <row r="55" spans="1:6" ht="14.25" x14ac:dyDescent="0.2">
      <c r="A55" s="225"/>
      <c r="B55" s="225">
        <v>1540</v>
      </c>
      <c r="C55" s="1412" t="s">
        <v>1520</v>
      </c>
      <c r="D55" s="259">
        <f>ROUND(SUMIFS('Group Inputs'!G:G,'Group Inputs'!A:A,'Kiwi Park Data'!B55),0)</f>
        <v>0</v>
      </c>
      <c r="E55" s="259">
        <f>ROUND(SUMIFS('Group Inputs'!H:H,'Group Inputs'!A:A,'Kiwi Park Data'!B55),0)</f>
        <v>0</v>
      </c>
      <c r="F55" s="256"/>
    </row>
    <row r="56" spans="1:6" ht="14.25" x14ac:dyDescent="0.2">
      <c r="A56" s="225"/>
      <c r="B56" s="225">
        <v>1555</v>
      </c>
      <c r="C56" s="1412" t="s">
        <v>1521</v>
      </c>
      <c r="D56" s="259">
        <f>ROUND(SUMIFS('Group Inputs'!G:G,'Group Inputs'!A:A,'Kiwi Park Data'!B56),0)</f>
        <v>0</v>
      </c>
      <c r="E56" s="259">
        <f>ROUND(SUMIFS('Group Inputs'!H:H,'Group Inputs'!A:A,'Kiwi Park Data'!B56),0)</f>
        <v>0</v>
      </c>
      <c r="F56" s="256"/>
    </row>
    <row r="57" spans="1:6" ht="14.25" x14ac:dyDescent="0.2">
      <c r="A57" s="225"/>
      <c r="B57" s="225">
        <v>1560</v>
      </c>
      <c r="C57" s="1412" t="s">
        <v>186</v>
      </c>
      <c r="D57" s="259">
        <f>ROUND(SUMIFS('Group Inputs'!G:G,'Group Inputs'!A:A,'Kiwi Park Data'!B57),0)</f>
        <v>0</v>
      </c>
      <c r="E57" s="259">
        <f>ROUND(SUMIFS('Group Inputs'!H:H,'Group Inputs'!A:A,'Kiwi Park Data'!B57),0)</f>
        <v>0</v>
      </c>
      <c r="F57" s="256"/>
    </row>
    <row r="58" spans="1:6" ht="14.25" x14ac:dyDescent="0.2">
      <c r="A58" s="225"/>
      <c r="B58" s="225">
        <v>1570</v>
      </c>
      <c r="C58" s="1412" t="s">
        <v>1522</v>
      </c>
      <c r="D58" s="259">
        <f>ROUND(SUMIFS('Group Inputs'!G:G,'Group Inputs'!A:A,'Kiwi Park Data'!B58),0)</f>
        <v>0</v>
      </c>
      <c r="E58" s="259">
        <f>ROUND(SUMIFS('Group Inputs'!H:H,'Group Inputs'!A:A,'Kiwi Park Data'!B58),0)</f>
        <v>0</v>
      </c>
      <c r="F58" s="256"/>
    </row>
    <row r="59" spans="1:6" ht="28.5" x14ac:dyDescent="0.2">
      <c r="A59" s="225"/>
      <c r="B59" s="225">
        <v>1571</v>
      </c>
      <c r="C59" s="1412" t="s">
        <v>1487</v>
      </c>
      <c r="D59" s="259">
        <f>ROUND(SUMIFS('Group Inputs'!G:G,'Group Inputs'!A:A,'Kiwi Park Data'!B59),0)</f>
        <v>0</v>
      </c>
      <c r="E59" s="259">
        <f>ROUND(SUMIFS('Group Inputs'!H:H,'Group Inputs'!A:A,'Kiwi Park Data'!B59),0)</f>
        <v>0</v>
      </c>
      <c r="F59" s="256"/>
    </row>
    <row r="60" spans="1:6" ht="14.25" x14ac:dyDescent="0.2">
      <c r="A60" s="225"/>
      <c r="B60" s="225"/>
      <c r="C60" s="1406"/>
      <c r="D60" s="259"/>
      <c r="E60" s="256"/>
      <c r="F60" s="256"/>
    </row>
    <row r="61" spans="1:6" s="190" customFormat="1" ht="14.25" x14ac:dyDescent="0.2">
      <c r="A61" s="225"/>
      <c r="B61" s="509">
        <v>1598</v>
      </c>
      <c r="C61" s="1409" t="s">
        <v>999</v>
      </c>
      <c r="D61" s="510">
        <f>SUM(D47:D60)</f>
        <v>0</v>
      </c>
      <c r="E61" s="510">
        <f>SUM(E47:E60)</f>
        <v>0</v>
      </c>
      <c r="F61" s="511"/>
    </row>
    <row r="62" spans="1:6" ht="15" x14ac:dyDescent="0.2">
      <c r="A62" s="225"/>
      <c r="B62" s="227"/>
      <c r="C62" s="1408"/>
      <c r="D62" s="259"/>
      <c r="E62" s="256"/>
      <c r="F62" s="256"/>
    </row>
    <row r="63" spans="1:6" ht="15" x14ac:dyDescent="0.2">
      <c r="A63" s="225"/>
      <c r="B63" s="227">
        <v>1700</v>
      </c>
      <c r="C63" s="1408" t="s">
        <v>1523</v>
      </c>
      <c r="D63" s="259"/>
      <c r="E63" s="256"/>
      <c r="F63" s="256"/>
    </row>
    <row r="64" spans="1:6" ht="14.25" x14ac:dyDescent="0.2">
      <c r="A64" s="225"/>
      <c r="B64" s="225">
        <v>1703</v>
      </c>
      <c r="C64" s="1406" t="s">
        <v>1524</v>
      </c>
      <c r="D64" s="259">
        <f>ROUND(SUMIFS('Group Inputs'!G:G,'Group Inputs'!A:A,'Kiwi Park Data'!B64),0)</f>
        <v>0</v>
      </c>
      <c r="E64" s="259">
        <f>ROUND(SUMIFS('Group Inputs'!H:H,'Group Inputs'!A:A,'Kiwi Park Data'!B64),0)</f>
        <v>0</v>
      </c>
      <c r="F64" s="256"/>
    </row>
    <row r="65" spans="1:8" ht="14.25" x14ac:dyDescent="0.2">
      <c r="A65" s="225"/>
      <c r="B65" s="225">
        <v>1710</v>
      </c>
      <c r="C65" s="1406" t="s">
        <v>1525</v>
      </c>
      <c r="D65" s="259">
        <f>ROUND(SUMIFS('Group Inputs'!G:G,'Group Inputs'!A:A,'Kiwi Park Data'!B65),0)</f>
        <v>0</v>
      </c>
      <c r="E65" s="259">
        <f>ROUND(SUMIFS('Group Inputs'!H:H,'Group Inputs'!A:A,'Kiwi Park Data'!B65),0)</f>
        <v>0</v>
      </c>
      <c r="F65" s="256"/>
    </row>
    <row r="66" spans="1:8" ht="14.25" x14ac:dyDescent="0.2">
      <c r="A66" s="225"/>
      <c r="B66" s="225">
        <v>1720</v>
      </c>
      <c r="C66" s="1406" t="s">
        <v>1523</v>
      </c>
      <c r="D66" s="259">
        <f>ROUND(SUMIFS('Group Inputs'!G:G,'Group Inputs'!A:A,'Kiwi Park Data'!B66),0)</f>
        <v>0</v>
      </c>
      <c r="E66" s="259">
        <f>ROUND(SUMIFS('Group Inputs'!H:H,'Group Inputs'!A:A,'Kiwi Park Data'!B66),0)</f>
        <v>0</v>
      </c>
      <c r="F66" s="256"/>
    </row>
    <row r="67" spans="1:8" ht="14.25" x14ac:dyDescent="0.2">
      <c r="A67" s="225"/>
      <c r="B67" s="225"/>
      <c r="C67" s="1406"/>
      <c r="D67" s="259"/>
      <c r="E67" s="256"/>
      <c r="F67" s="256"/>
    </row>
    <row r="68" spans="1:8" s="190" customFormat="1" ht="14.25" x14ac:dyDescent="0.2">
      <c r="A68" s="225"/>
      <c r="B68" s="509">
        <v>1798</v>
      </c>
      <c r="C68" s="1409" t="s">
        <v>999</v>
      </c>
      <c r="D68" s="510">
        <f>SUM(D63:D67)</f>
        <v>0</v>
      </c>
      <c r="E68" s="510">
        <f>SUM(E63:E67)</f>
        <v>0</v>
      </c>
      <c r="F68" s="511"/>
    </row>
    <row r="69" spans="1:8" ht="15" x14ac:dyDescent="0.2">
      <c r="A69" s="225"/>
      <c r="B69" s="227"/>
      <c r="C69" s="1408"/>
      <c r="D69" s="259"/>
      <c r="E69" s="256"/>
      <c r="F69" s="256"/>
    </row>
    <row r="70" spans="1:8" s="190" customFormat="1" ht="14.25" x14ac:dyDescent="0.2">
      <c r="A70" s="225"/>
      <c r="B70" s="512">
        <v>1999</v>
      </c>
      <c r="C70" s="1413" t="s">
        <v>487</v>
      </c>
      <c r="D70" s="510">
        <f ca="1">SUMIF($C$6:$C$70,C68,$D$6:$D$69)</f>
        <v>0</v>
      </c>
      <c r="E70" s="510">
        <f ca="1">SUMIF($C$6:$C$70,C68,$E$6:$E$69)</f>
        <v>0</v>
      </c>
      <c r="F70" s="511"/>
    </row>
    <row r="71" spans="1:8" ht="15" x14ac:dyDescent="0.2">
      <c r="A71" s="227"/>
      <c r="B71" s="227"/>
      <c r="C71" s="1408"/>
      <c r="D71" s="259"/>
      <c r="E71" s="256"/>
      <c r="F71" s="256"/>
    </row>
    <row r="72" spans="1:8" ht="15" x14ac:dyDescent="0.2">
      <c r="A72" s="227"/>
      <c r="B72" s="227"/>
      <c r="C72" s="1408"/>
      <c r="D72" s="259"/>
      <c r="E72" s="256"/>
      <c r="F72" s="256"/>
    </row>
    <row r="73" spans="1:8" ht="15" x14ac:dyDescent="0.2">
      <c r="A73" s="225"/>
      <c r="B73" s="227">
        <v>2001</v>
      </c>
      <c r="C73" s="1408" t="s">
        <v>189</v>
      </c>
      <c r="D73" s="259"/>
      <c r="E73" s="256"/>
      <c r="F73" s="256"/>
    </row>
    <row r="74" spans="1:8" ht="15" x14ac:dyDescent="0.2">
      <c r="A74" s="225"/>
      <c r="B74" s="1464"/>
      <c r="C74" s="1408"/>
      <c r="D74" s="259"/>
      <c r="E74" s="256"/>
      <c r="F74" s="256"/>
    </row>
    <row r="75" spans="1:8" ht="15" x14ac:dyDescent="0.2">
      <c r="A75" s="225"/>
      <c r="B75" s="225">
        <v>2002</v>
      </c>
      <c r="C75" s="1408" t="s">
        <v>1507</v>
      </c>
      <c r="D75" s="259"/>
      <c r="E75" s="259"/>
      <c r="F75" s="256"/>
    </row>
    <row r="76" spans="1:8" ht="14.25" x14ac:dyDescent="0.2">
      <c r="A76" s="225"/>
      <c r="B76" s="225">
        <v>2011</v>
      </c>
      <c r="C76" s="1410" t="s">
        <v>492</v>
      </c>
      <c r="D76" s="1402">
        <f>ROUND(SUMIFS('Group Inputs'!G:G,'Group Inputs'!A:A,'Kiwi Park Data'!B76),0)</f>
        <v>0</v>
      </c>
      <c r="E76" s="1402">
        <f>ROUND(SUMIFS('Group Inputs'!H:H,'Group Inputs'!A:A,'Kiwi Park Data'!B76),0)</f>
        <v>0</v>
      </c>
      <c r="F76" s="256"/>
      <c r="G76" s="987"/>
      <c r="H76" s="1300" t="s">
        <v>1508</v>
      </c>
    </row>
    <row r="77" spans="1:8" ht="14.25" x14ac:dyDescent="0.2">
      <c r="A77" s="225"/>
      <c r="B77" s="225">
        <v>2012</v>
      </c>
      <c r="C77" s="1410" t="s">
        <v>1356</v>
      </c>
      <c r="D77" s="1402">
        <f>ROUND(SUMIFS('Group Inputs'!G:G,'Group Inputs'!A:A,'Kiwi Park Data'!B77),0)</f>
        <v>0</v>
      </c>
      <c r="E77" s="1402">
        <f>ROUND(SUMIFS('Group Inputs'!H:H,'Group Inputs'!A:A,'Kiwi Park Data'!B77),0)</f>
        <v>0</v>
      </c>
      <c r="F77" s="256"/>
    </row>
    <row r="78" spans="1:8" ht="14.25" x14ac:dyDescent="0.2">
      <c r="A78" s="225"/>
      <c r="B78" s="225">
        <v>2013</v>
      </c>
      <c r="C78" s="1410" t="s">
        <v>153</v>
      </c>
      <c r="D78" s="1402">
        <f>ROUND(SUMIFS('Group Inputs'!G:G,'Group Inputs'!A:A,'Kiwi Park Data'!B78),0)</f>
        <v>0</v>
      </c>
      <c r="E78" s="1402">
        <f>ROUND(SUMIFS('Group Inputs'!H:H,'Group Inputs'!A:A,'Kiwi Park Data'!B78),0)</f>
        <v>0</v>
      </c>
      <c r="F78" s="256"/>
    </row>
    <row r="79" spans="1:8" ht="14.25" x14ac:dyDescent="0.2">
      <c r="A79" s="225"/>
      <c r="B79" s="225">
        <v>2014</v>
      </c>
      <c r="C79" s="1410" t="s">
        <v>1526</v>
      </c>
      <c r="D79" s="1402">
        <f>ROUND(SUMIFS('Group Inputs'!G:G,'Group Inputs'!A:A,'Kiwi Park Data'!B79),0)</f>
        <v>0</v>
      </c>
      <c r="E79" s="1402">
        <f>ROUND(SUMIFS('Group Inputs'!H:H,'Group Inputs'!A:A,'Kiwi Park Data'!B79),0)</f>
        <v>0</v>
      </c>
      <c r="F79" s="256"/>
    </row>
    <row r="80" spans="1:8" ht="14.25" x14ac:dyDescent="0.2">
      <c r="A80" s="225"/>
      <c r="B80" s="225">
        <v>2015</v>
      </c>
      <c r="C80" s="1410" t="s">
        <v>200</v>
      </c>
      <c r="D80" s="1402">
        <f>ROUND(SUMIFS('Group Inputs'!G:G,'Group Inputs'!A:A,'Kiwi Park Data'!B80),0)</f>
        <v>0</v>
      </c>
      <c r="E80" s="1402">
        <f>ROUND(SUMIFS('Group Inputs'!H:H,'Group Inputs'!A:A,'Kiwi Park Data'!B80),0)</f>
        <v>0</v>
      </c>
      <c r="F80" s="256"/>
    </row>
    <row r="81" spans="1:6" ht="14.25" x14ac:dyDescent="0.2">
      <c r="A81" s="225"/>
      <c r="B81" s="225">
        <v>2016</v>
      </c>
      <c r="C81" s="1410" t="s">
        <v>1512</v>
      </c>
      <c r="D81" s="1402">
        <f>ROUND(SUMIFS('Group Inputs'!G:G,'Group Inputs'!A:A,'Kiwi Park Data'!B81),0)</f>
        <v>0</v>
      </c>
      <c r="E81" s="1402">
        <f>ROUND(SUMIFS('Group Inputs'!H:H,'Group Inputs'!A:A,'Kiwi Park Data'!B81),0)</f>
        <v>0</v>
      </c>
      <c r="F81" s="256"/>
    </row>
    <row r="82" spans="1:6" ht="14.25" x14ac:dyDescent="0.2">
      <c r="A82" s="225"/>
      <c r="B82" s="225">
        <v>2017</v>
      </c>
      <c r="C82" s="1410" t="s">
        <v>1527</v>
      </c>
      <c r="D82" s="1402">
        <f>ROUND(SUMIFS('Group Inputs'!G:G,'Group Inputs'!A:A,'Kiwi Park Data'!B82),0)</f>
        <v>0</v>
      </c>
      <c r="E82" s="1402">
        <f>ROUND(SUMIFS('Group Inputs'!H:H,'Group Inputs'!A:A,'Kiwi Park Data'!B82),0)</f>
        <v>0</v>
      </c>
      <c r="F82" s="256"/>
    </row>
    <row r="83" spans="1:6" ht="14.25" x14ac:dyDescent="0.2">
      <c r="A83" s="225"/>
      <c r="B83" s="225"/>
      <c r="C83" s="1406"/>
      <c r="D83" s="259"/>
      <c r="E83" s="256"/>
      <c r="F83" s="256"/>
    </row>
    <row r="84" spans="1:6" s="190" customFormat="1" ht="14.25" x14ac:dyDescent="0.2">
      <c r="A84" s="228"/>
      <c r="B84" s="228">
        <v>2019</v>
      </c>
      <c r="C84" s="1409" t="s">
        <v>999</v>
      </c>
      <c r="D84" s="510">
        <f>SUM(D76:D83)</f>
        <v>0</v>
      </c>
      <c r="E84" s="510">
        <f>SUM(E76:E83)</f>
        <v>0</v>
      </c>
      <c r="F84" s="511"/>
    </row>
    <row r="85" spans="1:6" s="190" customFormat="1" ht="14.25" x14ac:dyDescent="0.2">
      <c r="A85" s="1400"/>
      <c r="B85" s="1400"/>
      <c r="C85" s="1411"/>
      <c r="D85" s="1401"/>
      <c r="E85" s="1401"/>
      <c r="F85" s="1212"/>
    </row>
    <row r="86" spans="1:6" ht="15" x14ac:dyDescent="0.2">
      <c r="A86" s="225"/>
      <c r="B86" s="227">
        <v>2020</v>
      </c>
      <c r="C86" s="1408" t="s">
        <v>232</v>
      </c>
      <c r="D86" s="259"/>
      <c r="E86" s="256"/>
      <c r="F86" s="256"/>
    </row>
    <row r="87" spans="1:6" ht="14.25" x14ac:dyDescent="0.2">
      <c r="A87" s="225"/>
      <c r="B87" s="225">
        <v>2022</v>
      </c>
      <c r="C87" s="1406" t="s">
        <v>1528</v>
      </c>
      <c r="D87" s="259">
        <f>ROUND(SUMIFS('Group Inputs'!G:G,'Group Inputs'!A:A,'Kiwi Park Data'!B87),0)</f>
        <v>0</v>
      </c>
      <c r="E87" s="259">
        <f>ROUND(SUMIFS('Group Inputs'!H:H,'Group Inputs'!A:A,'Kiwi Park Data'!B87),0)</f>
        <v>0</v>
      </c>
      <c r="F87" s="256"/>
    </row>
    <row r="88" spans="1:6" ht="14.25" x14ac:dyDescent="0.2">
      <c r="A88" s="225"/>
      <c r="B88" s="225">
        <v>2024</v>
      </c>
      <c r="C88" s="1406" t="s">
        <v>370</v>
      </c>
      <c r="D88" s="259">
        <f>ROUND(SUMIFS('Group Inputs'!G:G,'Group Inputs'!A:A,'Kiwi Park Data'!B88),0)</f>
        <v>0</v>
      </c>
      <c r="E88" s="259">
        <f>ROUND(SUMIFS('Group Inputs'!H:H,'Group Inputs'!A:A,'Kiwi Park Data'!B88),0)</f>
        <v>0</v>
      </c>
      <c r="F88" s="256"/>
    </row>
    <row r="89" spans="1:6" ht="14.25" x14ac:dyDescent="0.2">
      <c r="A89" s="225"/>
      <c r="B89" s="225">
        <v>2026</v>
      </c>
      <c r="C89" s="1406" t="s">
        <v>1529</v>
      </c>
      <c r="D89" s="259">
        <f>ROUND(SUMIFS('Group Inputs'!G:G,'Group Inputs'!A:A,'Kiwi Park Data'!B89),0)</f>
        <v>0</v>
      </c>
      <c r="E89" s="259">
        <f>ROUND(SUMIFS('Group Inputs'!H:H,'Group Inputs'!A:A,'Kiwi Park Data'!B89),0)</f>
        <v>0</v>
      </c>
      <c r="F89" s="256"/>
    </row>
    <row r="90" spans="1:6" ht="14.25" x14ac:dyDescent="0.2">
      <c r="A90" s="225"/>
      <c r="B90" s="225">
        <v>2028</v>
      </c>
      <c r="C90" s="1406" t="s">
        <v>1530</v>
      </c>
      <c r="D90" s="259">
        <f>ROUND(SUMIFS('Group Inputs'!G:G,'Group Inputs'!A:A,'Kiwi Park Data'!B90),0)</f>
        <v>0</v>
      </c>
      <c r="E90" s="259">
        <f>ROUND(SUMIFS('Group Inputs'!H:H,'Group Inputs'!A:A,'Kiwi Park Data'!B90),0)</f>
        <v>0</v>
      </c>
      <c r="F90" s="256"/>
    </row>
    <row r="91" spans="1:6" ht="14.25" x14ac:dyDescent="0.2">
      <c r="A91" s="225"/>
      <c r="B91" s="225">
        <v>2030</v>
      </c>
      <c r="C91" s="1406" t="s">
        <v>1531</v>
      </c>
      <c r="D91" s="259">
        <f>ROUND(SUMIFS('Group Inputs'!G:G,'Group Inputs'!A:A,'Kiwi Park Data'!B91),0)</f>
        <v>0</v>
      </c>
      <c r="E91" s="259">
        <f>ROUND(SUMIFS('Group Inputs'!H:H,'Group Inputs'!A:A,'Kiwi Park Data'!B91),0)</f>
        <v>0</v>
      </c>
      <c r="F91" s="256"/>
    </row>
    <row r="92" spans="1:6" ht="14.25" x14ac:dyDescent="0.2">
      <c r="A92" s="225"/>
      <c r="B92" s="225">
        <v>2032</v>
      </c>
      <c r="C92" s="1406" t="s">
        <v>492</v>
      </c>
      <c r="D92" s="259">
        <f>ROUND(SUMIFS('Group Inputs'!G:G,'Group Inputs'!A:A,'Kiwi Park Data'!B92),0)</f>
        <v>0</v>
      </c>
      <c r="E92" s="259">
        <f>ROUND(SUMIFS('Group Inputs'!H:H,'Group Inputs'!A:A,'Kiwi Park Data'!B92),0)</f>
        <v>0</v>
      </c>
      <c r="F92" s="256"/>
    </row>
    <row r="93" spans="1:6" ht="14.25" x14ac:dyDescent="0.2">
      <c r="A93" s="225"/>
      <c r="B93" s="225">
        <v>2034</v>
      </c>
      <c r="C93" s="1406" t="s">
        <v>494</v>
      </c>
      <c r="D93" s="259">
        <f>ROUND(SUMIFS('Group Inputs'!G:G,'Group Inputs'!A:A,'Kiwi Park Data'!B93),0)</f>
        <v>0</v>
      </c>
      <c r="E93" s="259">
        <f>ROUND(SUMIFS('Group Inputs'!H:H,'Group Inputs'!A:A,'Kiwi Park Data'!B93),0)</f>
        <v>0</v>
      </c>
      <c r="F93" s="256"/>
    </row>
    <row r="94" spans="1:6" ht="14.25" x14ac:dyDescent="0.2">
      <c r="A94" s="225"/>
      <c r="B94" s="225">
        <v>2036</v>
      </c>
      <c r="C94" s="1406" t="s">
        <v>1532</v>
      </c>
      <c r="D94" s="259">
        <f>ROUND(SUMIFS('Group Inputs'!G:G,'Group Inputs'!A:A,'Kiwi Park Data'!B94),0)</f>
        <v>0</v>
      </c>
      <c r="E94" s="259">
        <f>ROUND(SUMIFS('Group Inputs'!H:H,'Group Inputs'!A:A,'Kiwi Park Data'!B94),0)</f>
        <v>0</v>
      </c>
      <c r="F94" s="256"/>
    </row>
    <row r="95" spans="1:6" ht="14.25" x14ac:dyDescent="0.2">
      <c r="A95" s="225"/>
      <c r="B95" s="225">
        <v>2038</v>
      </c>
      <c r="C95" s="1406" t="s">
        <v>1533</v>
      </c>
      <c r="D95" s="259">
        <f>ROUND(SUMIFS('Group Inputs'!G:G,'Group Inputs'!A:A,'Kiwi Park Data'!B95),0)</f>
        <v>0</v>
      </c>
      <c r="E95" s="259">
        <f>ROUND(SUMIFS('Group Inputs'!H:H,'Group Inputs'!A:A,'Kiwi Park Data'!B95),0)</f>
        <v>0</v>
      </c>
      <c r="F95" s="256"/>
    </row>
    <row r="96" spans="1:6" ht="14.25" x14ac:dyDescent="0.2">
      <c r="A96" s="225"/>
      <c r="B96" s="225">
        <v>2040</v>
      </c>
      <c r="C96" s="1406" t="s">
        <v>186</v>
      </c>
      <c r="D96" s="259">
        <f>ROUND(SUMIFS('Group Inputs'!G:G,'Group Inputs'!A:A,'Kiwi Park Data'!B96),0)</f>
        <v>0</v>
      </c>
      <c r="E96" s="259">
        <f>ROUND(SUMIFS('Group Inputs'!H:H,'Group Inputs'!A:A,'Kiwi Park Data'!B96),0)</f>
        <v>0</v>
      </c>
      <c r="F96" s="256"/>
    </row>
    <row r="97" spans="1:6" ht="14.25" x14ac:dyDescent="0.2">
      <c r="A97" s="225"/>
      <c r="B97" s="225">
        <v>2042</v>
      </c>
      <c r="C97" s="1406" t="s">
        <v>1534</v>
      </c>
      <c r="D97" s="259">
        <f>ROUND(SUMIFS('Group Inputs'!G:G,'Group Inputs'!A:A,'Kiwi Park Data'!B97),0)</f>
        <v>0</v>
      </c>
      <c r="E97" s="259">
        <f>ROUND(SUMIFS('Group Inputs'!H:H,'Group Inputs'!A:A,'Kiwi Park Data'!B97),0)</f>
        <v>0</v>
      </c>
      <c r="F97" s="256"/>
    </row>
    <row r="98" spans="1:6" ht="14.25" x14ac:dyDescent="0.2">
      <c r="A98" s="225"/>
      <c r="B98" s="225"/>
      <c r="C98" s="1406"/>
      <c r="D98" s="259"/>
      <c r="E98" s="256"/>
      <c r="F98" s="256"/>
    </row>
    <row r="99" spans="1:6" s="190" customFormat="1" ht="14.25" x14ac:dyDescent="0.2">
      <c r="A99" s="225"/>
      <c r="B99" s="509">
        <v>2048</v>
      </c>
      <c r="C99" s="1409" t="s">
        <v>999</v>
      </c>
      <c r="D99" s="510">
        <f>SUM(D87:D98)</f>
        <v>0</v>
      </c>
      <c r="E99" s="510">
        <f>SUM(E87:E98)</f>
        <v>0</v>
      </c>
      <c r="F99" s="511"/>
    </row>
    <row r="100" spans="1:6" ht="15" x14ac:dyDescent="0.2">
      <c r="A100" s="225"/>
      <c r="B100" s="227"/>
      <c r="C100" s="1408"/>
      <c r="D100" s="259"/>
      <c r="E100" s="256"/>
      <c r="F100" s="256"/>
    </row>
    <row r="101" spans="1:6" ht="15" x14ac:dyDescent="0.2">
      <c r="A101" s="225"/>
      <c r="B101" s="227"/>
      <c r="C101" s="1408"/>
      <c r="D101" s="259"/>
      <c r="E101" s="259"/>
      <c r="F101" s="256"/>
    </row>
    <row r="102" spans="1:6" ht="14.25" x14ac:dyDescent="0.2">
      <c r="A102" s="225"/>
      <c r="B102" s="225">
        <v>2070</v>
      </c>
      <c r="C102" s="1406" t="s">
        <v>1535</v>
      </c>
      <c r="D102" s="259">
        <f>ROUND(SUMIFS('Group Inputs'!G:G,'Group Inputs'!A:A,'Kiwi Park Data'!B102),0)</f>
        <v>0</v>
      </c>
      <c r="E102" s="259">
        <f>ROUND(SUMIFS('Group Inputs'!H:H,'Group Inputs'!A:A,'Kiwi Park Data'!B102),0)</f>
        <v>0</v>
      </c>
      <c r="F102" s="256"/>
    </row>
    <row r="103" spans="1:6" ht="15" x14ac:dyDescent="0.2">
      <c r="A103" s="225"/>
      <c r="B103" s="227"/>
      <c r="C103" s="1408"/>
      <c r="D103" s="259"/>
      <c r="E103" s="256"/>
      <c r="F103" s="256"/>
    </row>
    <row r="104" spans="1:6" ht="15" x14ac:dyDescent="0.2">
      <c r="A104" s="225"/>
      <c r="B104" s="226">
        <v>2080</v>
      </c>
      <c r="C104" s="1407" t="s">
        <v>874</v>
      </c>
      <c r="D104" s="260"/>
      <c r="E104" s="260"/>
      <c r="F104" s="257"/>
    </row>
    <row r="105" spans="1:6" ht="15" x14ac:dyDescent="0.2">
      <c r="A105" s="225"/>
      <c r="B105" s="227"/>
      <c r="C105" s="1408"/>
      <c r="D105" s="259"/>
      <c r="E105" s="256"/>
      <c r="F105" s="256"/>
    </row>
    <row r="106" spans="1:6" ht="14.25" x14ac:dyDescent="0.2">
      <c r="A106" s="225"/>
      <c r="B106" s="225">
        <v>2082</v>
      </c>
      <c r="C106" s="1406" t="s">
        <v>1536</v>
      </c>
      <c r="D106" s="259">
        <f>ROUND(SUMIFS('Group Inputs'!G:G,'Group Inputs'!A:A,'Kiwi Park Data'!B106),0)</f>
        <v>0</v>
      </c>
      <c r="E106" s="259">
        <f>ROUND(SUMIFS('Group Inputs'!H:H,'Group Inputs'!A:A,'Kiwi Park Data'!B106),0)</f>
        <v>0</v>
      </c>
      <c r="F106" s="256"/>
    </row>
    <row r="107" spans="1:6" ht="14.25" x14ac:dyDescent="0.2">
      <c r="A107" s="225"/>
      <c r="B107" s="225">
        <v>2084</v>
      </c>
      <c r="C107" s="1406" t="s">
        <v>1537</v>
      </c>
      <c r="D107" s="259">
        <f>ROUND(SUMIFS('Group Inputs'!G:G,'Group Inputs'!A:A,'Kiwi Park Data'!B107),0)</f>
        <v>0</v>
      </c>
      <c r="E107" s="259">
        <f>ROUND(SUMIFS('Group Inputs'!H:H,'Group Inputs'!A:A,'Kiwi Park Data'!B107),0)</f>
        <v>0</v>
      </c>
      <c r="F107" s="256"/>
    </row>
    <row r="108" spans="1:6" ht="14.25" x14ac:dyDescent="0.2">
      <c r="A108" s="225"/>
      <c r="B108" s="225">
        <v>2086</v>
      </c>
      <c r="C108" s="1406" t="s">
        <v>1538</v>
      </c>
      <c r="D108" s="259">
        <f>ROUND(SUMIFS('Group Inputs'!G:G,'Group Inputs'!A:A,'Kiwi Park Data'!B108),0)</f>
        <v>0</v>
      </c>
      <c r="E108" s="259">
        <f>ROUND(SUMIFS('Group Inputs'!H:H,'Group Inputs'!A:A,'Kiwi Park Data'!B108),0)</f>
        <v>0</v>
      </c>
      <c r="F108" s="256"/>
    </row>
    <row r="109" spans="1:6" ht="14.25" x14ac:dyDescent="0.2">
      <c r="A109" s="225"/>
      <c r="B109" s="225"/>
      <c r="C109" s="1406"/>
      <c r="D109" s="259"/>
      <c r="E109" s="256"/>
      <c r="F109" s="256"/>
    </row>
    <row r="110" spans="1:6" s="190" customFormat="1" ht="14.25" x14ac:dyDescent="0.2">
      <c r="A110" s="225"/>
      <c r="B110" s="509">
        <v>2088</v>
      </c>
      <c r="C110" s="1409" t="s">
        <v>999</v>
      </c>
      <c r="D110" s="510">
        <f>SUM(D104:D109)</f>
        <v>0</v>
      </c>
      <c r="E110" s="510">
        <f>SUM(E104:E109)</f>
        <v>0</v>
      </c>
      <c r="F110" s="511"/>
    </row>
    <row r="111" spans="1:6" ht="15" x14ac:dyDescent="0.2">
      <c r="A111" s="225"/>
      <c r="B111" s="227"/>
      <c r="C111" s="1408"/>
      <c r="D111" s="259"/>
      <c r="E111" s="256"/>
      <c r="F111" s="256"/>
    </row>
    <row r="112" spans="1:6" ht="14.25" x14ac:dyDescent="0.2">
      <c r="A112" s="225"/>
      <c r="B112" s="225">
        <v>2090</v>
      </c>
      <c r="C112" s="1406" t="s">
        <v>1539</v>
      </c>
      <c r="D112" s="259">
        <f>ROUND(SUMIFS('Group Inputs'!G:G,'Group Inputs'!A:A,'Kiwi Park Data'!B112),0)</f>
        <v>0</v>
      </c>
      <c r="E112" s="259">
        <f>ROUND(SUMIFS('Group Inputs'!H:H,'Group Inputs'!A:A,'Kiwi Park Data'!B112),0)</f>
        <v>0</v>
      </c>
      <c r="F112" s="256"/>
    </row>
    <row r="113" spans="1:6" ht="15" x14ac:dyDescent="0.2">
      <c r="A113" s="225"/>
      <c r="B113" s="227"/>
      <c r="C113" s="1408"/>
      <c r="D113" s="259"/>
      <c r="E113" s="256"/>
      <c r="F113" s="256"/>
    </row>
    <row r="114" spans="1:6" ht="15" x14ac:dyDescent="0.2">
      <c r="A114" s="225"/>
      <c r="B114" s="227">
        <v>2100</v>
      </c>
      <c r="C114" s="1408" t="s">
        <v>492</v>
      </c>
      <c r="D114" s="259"/>
      <c r="E114" s="256"/>
      <c r="F114" s="256"/>
    </row>
    <row r="115" spans="1:6" ht="14.25" x14ac:dyDescent="0.2">
      <c r="A115" s="225"/>
      <c r="B115" s="225">
        <v>2105</v>
      </c>
      <c r="C115" s="1406" t="s">
        <v>1540</v>
      </c>
      <c r="D115" s="259">
        <f>ROUND(SUMIFS('Group Inputs'!G:G,'Group Inputs'!A:A,'Kiwi Park Data'!B115),0)</f>
        <v>0</v>
      </c>
      <c r="E115" s="259">
        <f>ROUND(SUMIFS('Group Inputs'!H:H,'Group Inputs'!A:A,'Kiwi Park Data'!B115),0)</f>
        <v>0</v>
      </c>
      <c r="F115" s="256"/>
    </row>
    <row r="116" spans="1:6" ht="14.25" x14ac:dyDescent="0.2">
      <c r="A116" s="225"/>
      <c r="B116" s="225">
        <v>2110</v>
      </c>
      <c r="C116" s="1406" t="s">
        <v>1541</v>
      </c>
      <c r="D116" s="259">
        <f>ROUND(SUMIFS('Group Inputs'!G:G,'Group Inputs'!A:A,'Kiwi Park Data'!B116),0)</f>
        <v>0</v>
      </c>
      <c r="E116" s="259">
        <f>ROUND(SUMIFS('Group Inputs'!H:H,'Group Inputs'!A:A,'Kiwi Park Data'!B116),0)</f>
        <v>0</v>
      </c>
      <c r="F116" s="256"/>
    </row>
    <row r="117" spans="1:6" ht="14.25" x14ac:dyDescent="0.2">
      <c r="A117" s="225"/>
      <c r="B117" s="225">
        <v>2120</v>
      </c>
      <c r="C117" s="1406" t="s">
        <v>1542</v>
      </c>
      <c r="D117" s="259">
        <f>ROUND(SUMIFS('Group Inputs'!G:G,'Group Inputs'!A:A,'Kiwi Park Data'!B117),0)</f>
        <v>0</v>
      </c>
      <c r="E117" s="259">
        <f>ROUND(SUMIFS('Group Inputs'!H:H,'Group Inputs'!A:A,'Kiwi Park Data'!B117),0)</f>
        <v>0</v>
      </c>
      <c r="F117" s="256"/>
    </row>
    <row r="118" spans="1:6" ht="14.25" x14ac:dyDescent="0.2">
      <c r="A118" s="225"/>
      <c r="B118" s="225">
        <v>2130</v>
      </c>
      <c r="C118" s="1406" t="s">
        <v>1543</v>
      </c>
      <c r="D118" s="259">
        <f>ROUND(SUMIFS('Group Inputs'!G:G,'Group Inputs'!A:A,'Kiwi Park Data'!B118),0)</f>
        <v>0</v>
      </c>
      <c r="E118" s="259">
        <f>ROUND(SUMIFS('Group Inputs'!H:H,'Group Inputs'!A:A,'Kiwi Park Data'!B118),0)</f>
        <v>0</v>
      </c>
      <c r="F118" s="256"/>
    </row>
    <row r="119" spans="1:6" ht="14.25" x14ac:dyDescent="0.2">
      <c r="A119" s="225"/>
      <c r="B119" s="225">
        <v>2135</v>
      </c>
      <c r="C119" s="1406" t="s">
        <v>1544</v>
      </c>
      <c r="D119" s="259">
        <f>ROUND(SUMIFS('Group Inputs'!G:G,'Group Inputs'!A:A,'Kiwi Park Data'!B119),0)</f>
        <v>0</v>
      </c>
      <c r="E119" s="259">
        <f>ROUND(SUMIFS('Group Inputs'!H:H,'Group Inputs'!A:A,'Kiwi Park Data'!B119),0)</f>
        <v>0</v>
      </c>
      <c r="F119" s="256"/>
    </row>
    <row r="120" spans="1:6" ht="14.25" x14ac:dyDescent="0.2">
      <c r="A120" s="225"/>
      <c r="B120" s="225">
        <v>2136</v>
      </c>
      <c r="C120" s="1406" t="s">
        <v>154</v>
      </c>
      <c r="D120" s="259">
        <f>ROUND(SUMIFS('Group Inputs'!G:G,'Group Inputs'!A:A,'Kiwi Park Data'!B120),0)</f>
        <v>0</v>
      </c>
      <c r="E120" s="259">
        <f>ROUND(SUMIFS('Group Inputs'!H:H,'Group Inputs'!A:A,'Kiwi Park Data'!B120),0)</f>
        <v>0</v>
      </c>
      <c r="F120" s="256"/>
    </row>
    <row r="121" spans="1:6" ht="14.25" x14ac:dyDescent="0.2">
      <c r="A121" s="225"/>
      <c r="B121" s="225">
        <v>2140</v>
      </c>
      <c r="C121" s="1406" t="s">
        <v>1545</v>
      </c>
      <c r="D121" s="259">
        <f>ROUND(SUMIFS('Group Inputs'!G:G,'Group Inputs'!A:A,'Kiwi Park Data'!B121),0)</f>
        <v>0</v>
      </c>
      <c r="E121" s="259">
        <f>ROUND(SUMIFS('Group Inputs'!H:H,'Group Inputs'!A:A,'Kiwi Park Data'!B121),0)</f>
        <v>0</v>
      </c>
      <c r="F121" s="256"/>
    </row>
    <row r="122" spans="1:6" ht="14.25" x14ac:dyDescent="0.2">
      <c r="A122" s="225"/>
      <c r="B122" s="225">
        <v>2150</v>
      </c>
      <c r="C122" s="1406" t="s">
        <v>1546</v>
      </c>
      <c r="D122" s="259">
        <f>ROUND(SUMIFS('Group Inputs'!G:G,'Group Inputs'!A:A,'Kiwi Park Data'!B122),0)</f>
        <v>0</v>
      </c>
      <c r="E122" s="259">
        <f>ROUND(SUMIFS('Group Inputs'!H:H,'Group Inputs'!A:A,'Kiwi Park Data'!B122),0)</f>
        <v>0</v>
      </c>
      <c r="F122" s="256"/>
    </row>
    <row r="123" spans="1:6" ht="14.25" x14ac:dyDescent="0.2">
      <c r="A123" s="225"/>
      <c r="B123" s="225">
        <v>2155</v>
      </c>
      <c r="C123" s="1406" t="s">
        <v>1547</v>
      </c>
      <c r="D123" s="259">
        <f>ROUND(SUMIFS('Group Inputs'!G:G,'Group Inputs'!A:A,'Kiwi Park Data'!B123),0)</f>
        <v>0</v>
      </c>
      <c r="E123" s="259">
        <f>ROUND(SUMIFS('Group Inputs'!H:H,'Group Inputs'!A:A,'Kiwi Park Data'!B123),0)</f>
        <v>0</v>
      </c>
      <c r="F123" s="256"/>
    </row>
    <row r="124" spans="1:6" ht="14.25" x14ac:dyDescent="0.2">
      <c r="A124" s="225"/>
      <c r="B124" s="225">
        <v>2160</v>
      </c>
      <c r="C124" s="1406" t="s">
        <v>1548</v>
      </c>
      <c r="D124" s="259">
        <f>ROUND(SUMIFS('Group Inputs'!G:G,'Group Inputs'!A:A,'Kiwi Park Data'!B124),0)</f>
        <v>0</v>
      </c>
      <c r="E124" s="259">
        <f>ROUND(SUMIFS('Group Inputs'!H:H,'Group Inputs'!A:A,'Kiwi Park Data'!B124),0)</f>
        <v>0</v>
      </c>
      <c r="F124" s="256"/>
    </row>
    <row r="125" spans="1:6" ht="14.25" x14ac:dyDescent="0.2">
      <c r="A125" s="225"/>
      <c r="B125" s="225">
        <v>2170</v>
      </c>
      <c r="C125" s="1406" t="s">
        <v>1549</v>
      </c>
      <c r="D125" s="259">
        <f>ROUND(SUMIFS('Group Inputs'!G:G,'Group Inputs'!A:A,'Kiwi Park Data'!B125),0)</f>
        <v>0</v>
      </c>
      <c r="E125" s="259">
        <f>ROUND(SUMIFS('Group Inputs'!H:H,'Group Inputs'!A:A,'Kiwi Park Data'!B125),0)</f>
        <v>0</v>
      </c>
      <c r="F125" s="256"/>
    </row>
    <row r="126" spans="1:6" ht="14.25" x14ac:dyDescent="0.2">
      <c r="A126" s="225"/>
      <c r="B126" s="225">
        <v>2175</v>
      </c>
      <c r="C126" s="1406" t="s">
        <v>152</v>
      </c>
      <c r="D126" s="259">
        <f>ROUND(SUMIFS('Group Inputs'!G:G,'Group Inputs'!A:A,'Kiwi Park Data'!B126),0)</f>
        <v>0</v>
      </c>
      <c r="E126" s="259">
        <f>ROUND(SUMIFS('Group Inputs'!H:H,'Group Inputs'!A:A,'Kiwi Park Data'!B126),0)</f>
        <v>0</v>
      </c>
      <c r="F126" s="256"/>
    </row>
    <row r="127" spans="1:6" ht="14.25" x14ac:dyDescent="0.2">
      <c r="A127" s="225"/>
      <c r="B127" s="225">
        <v>2180</v>
      </c>
      <c r="C127" s="1406" t="s">
        <v>1099</v>
      </c>
      <c r="D127" s="259">
        <f>ROUND(SUMIFS('Group Inputs'!G:G,'Group Inputs'!A:A,'Kiwi Park Data'!B127),0)</f>
        <v>0</v>
      </c>
      <c r="E127" s="259">
        <f>ROUND(SUMIFS('Group Inputs'!H:H,'Group Inputs'!A:A,'Kiwi Park Data'!B127),0)</f>
        <v>0</v>
      </c>
      <c r="F127" s="256"/>
    </row>
    <row r="128" spans="1:6" ht="14.25" x14ac:dyDescent="0.2">
      <c r="A128" s="225"/>
      <c r="B128" s="225">
        <v>2185</v>
      </c>
      <c r="C128" s="1406" t="s">
        <v>1550</v>
      </c>
      <c r="D128" s="259">
        <f>ROUND(SUMIFS('Group Inputs'!G:G,'Group Inputs'!A:A,'Kiwi Park Data'!B128),0)</f>
        <v>0</v>
      </c>
      <c r="E128" s="259">
        <f>ROUND(SUMIFS('Group Inputs'!H:H,'Group Inputs'!A:A,'Kiwi Park Data'!B128),0)</f>
        <v>0</v>
      </c>
      <c r="F128" s="256"/>
    </row>
    <row r="129" spans="1:6" ht="14.25" x14ac:dyDescent="0.2">
      <c r="A129" s="225"/>
      <c r="B129" s="225">
        <v>2195</v>
      </c>
      <c r="C129" s="1406" t="s">
        <v>155</v>
      </c>
      <c r="D129" s="259">
        <f>ROUND(SUMIFS('Group Inputs'!G:G,'Group Inputs'!A:A,'Kiwi Park Data'!B129),0)</f>
        <v>0</v>
      </c>
      <c r="E129" s="259">
        <f>ROUND(SUMIFS('Group Inputs'!H:H,'Group Inputs'!A:A,'Kiwi Park Data'!B129),0)</f>
        <v>0</v>
      </c>
      <c r="F129" s="256"/>
    </row>
    <row r="130" spans="1:6" ht="28.5" x14ac:dyDescent="0.2">
      <c r="A130" s="225"/>
      <c r="B130" s="1462">
        <v>2196</v>
      </c>
      <c r="C130" s="1463" t="s">
        <v>147</v>
      </c>
      <c r="D130" s="1401">
        <f>ROUND(SUMIFS('Group Inputs'!G:G,'Group Inputs'!A:A,'Kiwi Park Data'!B130),0)</f>
        <v>0</v>
      </c>
      <c r="E130" s="1401">
        <f>ROUND(SUMIFS('Group Inputs'!H:H,'Group Inputs'!A:A,'Kiwi Park Data'!B130),0)</f>
        <v>0</v>
      </c>
      <c r="F130" s="1212"/>
    </row>
    <row r="131" spans="1:6" ht="14.25" x14ac:dyDescent="0.2">
      <c r="A131" s="225"/>
      <c r="B131" s="225"/>
      <c r="C131" s="1406"/>
      <c r="D131" s="259"/>
      <c r="E131" s="256"/>
      <c r="F131" s="256"/>
    </row>
    <row r="132" spans="1:6" s="190" customFormat="1" ht="14.25" x14ac:dyDescent="0.2">
      <c r="A132" s="225"/>
      <c r="B132" s="509">
        <v>2198</v>
      </c>
      <c r="C132" s="1409" t="s">
        <v>999</v>
      </c>
      <c r="D132" s="510">
        <f>SUM(D114:D131)</f>
        <v>0</v>
      </c>
      <c r="E132" s="510">
        <f>SUM(E114:E131)</f>
        <v>0</v>
      </c>
      <c r="F132" s="511"/>
    </row>
    <row r="133" spans="1:6" ht="15" x14ac:dyDescent="0.2">
      <c r="A133" s="225"/>
      <c r="B133" s="227"/>
      <c r="C133" s="1408"/>
      <c r="D133" s="259"/>
      <c r="E133" s="256"/>
      <c r="F133" s="256"/>
    </row>
    <row r="134" spans="1:6" ht="15" x14ac:dyDescent="0.2">
      <c r="A134" s="225"/>
      <c r="B134" s="227">
        <v>2200</v>
      </c>
      <c r="C134" s="1408" t="s">
        <v>841</v>
      </c>
      <c r="D134" s="259"/>
      <c r="E134" s="256"/>
      <c r="F134" s="256"/>
    </row>
    <row r="135" spans="1:6" ht="14.25" x14ac:dyDescent="0.2">
      <c r="A135" s="225"/>
      <c r="B135" s="225">
        <v>2210</v>
      </c>
      <c r="C135" s="1406" t="s">
        <v>1551</v>
      </c>
      <c r="D135" s="259">
        <f>ROUND(SUMIFS('Group Inputs'!G:G,'Group Inputs'!A:A,'Kiwi Park Data'!B135),0)</f>
        <v>0</v>
      </c>
      <c r="E135" s="259">
        <f>ROUND(SUMIFS('Group Inputs'!H:H,'Group Inputs'!A:A,'Kiwi Park Data'!B135),0)</f>
        <v>0</v>
      </c>
      <c r="F135" s="256"/>
    </row>
    <row r="136" spans="1:6" ht="14.25" x14ac:dyDescent="0.2">
      <c r="A136" s="225"/>
      <c r="B136" s="225">
        <v>2215</v>
      </c>
      <c r="C136" s="1406" t="s">
        <v>257</v>
      </c>
      <c r="D136" s="259">
        <f>ROUND(SUMIFS('Group Inputs'!G:G,'Group Inputs'!A:A,'Kiwi Park Data'!B136),0)</f>
        <v>0</v>
      </c>
      <c r="E136" s="259">
        <f>ROUND(SUMIFS('Group Inputs'!H:H,'Group Inputs'!A:A,'Kiwi Park Data'!B136),0)</f>
        <v>0</v>
      </c>
      <c r="F136" s="256"/>
    </row>
    <row r="137" spans="1:6" ht="14.25" x14ac:dyDescent="0.2">
      <c r="A137" s="225"/>
      <c r="B137" s="225">
        <v>2216</v>
      </c>
      <c r="C137" s="1406" t="s">
        <v>232</v>
      </c>
      <c r="D137" s="259">
        <f>ROUND(SUMIFS('Group Inputs'!G:G,'Group Inputs'!A:A,'Kiwi Park Data'!B137),0)</f>
        <v>0</v>
      </c>
      <c r="E137" s="259">
        <f>ROUND(SUMIFS('Group Inputs'!H:H,'Group Inputs'!A:A,'Kiwi Park Data'!B137),0)</f>
        <v>0</v>
      </c>
      <c r="F137" s="256"/>
    </row>
    <row r="138" spans="1:6" ht="14.25" x14ac:dyDescent="0.2">
      <c r="A138" s="225"/>
      <c r="B138" s="225">
        <v>2220</v>
      </c>
      <c r="C138" s="1406" t="s">
        <v>1552</v>
      </c>
      <c r="D138" s="259">
        <f>ROUND(SUMIFS('Group Inputs'!G:G,'Group Inputs'!A:A,'Kiwi Park Data'!B138),0)</f>
        <v>0</v>
      </c>
      <c r="E138" s="259">
        <f>ROUND(SUMIFS('Group Inputs'!H:H,'Group Inputs'!A:A,'Kiwi Park Data'!B138),0)</f>
        <v>0</v>
      </c>
      <c r="F138" s="256"/>
    </row>
    <row r="139" spans="1:6" ht="14.25" x14ac:dyDescent="0.2">
      <c r="A139" s="225"/>
      <c r="B139" s="225">
        <v>2230</v>
      </c>
      <c r="C139" s="1406" t="s">
        <v>1105</v>
      </c>
      <c r="D139" s="259">
        <f>ROUND(SUMIFS('Group Inputs'!G:G,'Group Inputs'!A:A,'Kiwi Park Data'!B139),0)</f>
        <v>0</v>
      </c>
      <c r="E139" s="259">
        <f>ROUND(SUMIFS('Group Inputs'!H:H,'Group Inputs'!A:A,'Kiwi Park Data'!B139),0)</f>
        <v>0</v>
      </c>
      <c r="F139" s="256"/>
    </row>
    <row r="140" spans="1:6" ht="14.25" x14ac:dyDescent="0.2">
      <c r="A140" s="225"/>
      <c r="B140" s="225">
        <v>2250</v>
      </c>
      <c r="C140" s="1406" t="s">
        <v>1108</v>
      </c>
      <c r="D140" s="259">
        <f>ROUND(SUMIFS('Group Inputs'!G:G,'Group Inputs'!A:A,'Kiwi Park Data'!B140),0)</f>
        <v>0</v>
      </c>
      <c r="E140" s="259">
        <f>ROUND(SUMIFS('Group Inputs'!H:H,'Group Inputs'!A:A,'Kiwi Park Data'!B140),0)</f>
        <v>0</v>
      </c>
      <c r="F140" s="256"/>
    </row>
    <row r="141" spans="1:6" ht="14.25" x14ac:dyDescent="0.2">
      <c r="A141" s="225"/>
      <c r="B141" s="225">
        <v>2253</v>
      </c>
      <c r="C141" s="1406" t="s">
        <v>165</v>
      </c>
      <c r="D141" s="259">
        <f>ROUND(SUMIFS('Group Inputs'!G:G,'Group Inputs'!A:A,'Kiwi Park Data'!B141),0)</f>
        <v>0</v>
      </c>
      <c r="E141" s="259">
        <f>ROUND(SUMIFS('Group Inputs'!H:H,'Group Inputs'!A:A,'Kiwi Park Data'!B141),0)</f>
        <v>0</v>
      </c>
      <c r="F141" s="256"/>
    </row>
    <row r="142" spans="1:6" ht="14.25" x14ac:dyDescent="0.2">
      <c r="A142" s="225"/>
      <c r="B142" s="225">
        <v>2255</v>
      </c>
      <c r="C142" s="1406" t="s">
        <v>1106</v>
      </c>
      <c r="D142" s="259">
        <f>ROUND(SUMIFS('Group Inputs'!G:G,'Group Inputs'!A:A,'Kiwi Park Data'!B142),0)</f>
        <v>0</v>
      </c>
      <c r="E142" s="259">
        <f>ROUND(SUMIFS('Group Inputs'!H:H,'Group Inputs'!A:A,'Kiwi Park Data'!B142),0)</f>
        <v>0</v>
      </c>
      <c r="F142" s="256"/>
    </row>
    <row r="143" spans="1:6" ht="14.25" x14ac:dyDescent="0.2">
      <c r="A143" s="225"/>
      <c r="B143" s="225">
        <v>2256</v>
      </c>
      <c r="C143" s="1406" t="s">
        <v>163</v>
      </c>
      <c r="D143" s="259">
        <f>ROUND(SUMIFS('Group Inputs'!G:G,'Group Inputs'!A:A,'Kiwi Park Data'!B143),0)</f>
        <v>0</v>
      </c>
      <c r="E143" s="259">
        <f>ROUND(SUMIFS('Group Inputs'!H:H,'Group Inputs'!A:A,'Kiwi Park Data'!B143),0)</f>
        <v>0</v>
      </c>
      <c r="F143" s="256"/>
    </row>
    <row r="144" spans="1:6" ht="14.25" x14ac:dyDescent="0.2">
      <c r="A144" s="225"/>
      <c r="B144" s="225">
        <v>2260</v>
      </c>
      <c r="C144" s="1406" t="s">
        <v>1553</v>
      </c>
      <c r="D144" s="259">
        <f>ROUND(SUMIFS('Group Inputs'!G:G,'Group Inputs'!A:A,'Kiwi Park Data'!B144),0)</f>
        <v>0</v>
      </c>
      <c r="E144" s="259">
        <f>ROUND(SUMIFS('Group Inputs'!H:H,'Group Inputs'!A:A,'Kiwi Park Data'!B144),0)</f>
        <v>0</v>
      </c>
      <c r="F144" s="256"/>
    </row>
    <row r="145" spans="1:6" ht="14.25" x14ac:dyDescent="0.2">
      <c r="A145" s="225"/>
      <c r="B145" s="225">
        <v>2270</v>
      </c>
      <c r="C145" s="1406" t="s">
        <v>1554</v>
      </c>
      <c r="D145" s="259">
        <f>ROUND(SUMIFS('Group Inputs'!G:G,'Group Inputs'!A:A,'Kiwi Park Data'!B145),0)</f>
        <v>0</v>
      </c>
      <c r="E145" s="259">
        <f>ROUND(SUMIFS('Group Inputs'!H:H,'Group Inputs'!A:A,'Kiwi Park Data'!B145),0)</f>
        <v>0</v>
      </c>
      <c r="F145" s="256"/>
    </row>
    <row r="146" spans="1:6" ht="14.25" x14ac:dyDescent="0.2">
      <c r="A146" s="225"/>
      <c r="B146" s="225">
        <v>2280</v>
      </c>
      <c r="C146" s="1406" t="s">
        <v>1555</v>
      </c>
      <c r="D146" s="259">
        <f>ROUND(SUMIFS('Group Inputs'!G:G,'Group Inputs'!A:A,'Kiwi Park Data'!B146),0)</f>
        <v>0</v>
      </c>
      <c r="E146" s="259">
        <f>ROUND(SUMIFS('Group Inputs'!H:H,'Group Inputs'!A:A,'Kiwi Park Data'!B146),0)</f>
        <v>0</v>
      </c>
      <c r="F146" s="256"/>
    </row>
    <row r="147" spans="1:6" ht="14.25" x14ac:dyDescent="0.2">
      <c r="A147" s="225"/>
      <c r="B147" s="225"/>
      <c r="C147" s="1406"/>
      <c r="D147" s="259"/>
      <c r="E147" s="256"/>
      <c r="F147" s="256"/>
    </row>
    <row r="148" spans="1:6" s="190" customFormat="1" ht="14.25" x14ac:dyDescent="0.2">
      <c r="A148" s="225"/>
      <c r="B148" s="509">
        <v>2298</v>
      </c>
      <c r="C148" s="1409" t="s">
        <v>999</v>
      </c>
      <c r="D148" s="510">
        <f>SUM(D134:D147)</f>
        <v>0</v>
      </c>
      <c r="E148" s="510">
        <f>SUM(E134:E147)</f>
        <v>0</v>
      </c>
      <c r="F148" s="511"/>
    </row>
    <row r="149" spans="1:6" ht="15" x14ac:dyDescent="0.2">
      <c r="A149" s="225"/>
      <c r="B149" s="227"/>
      <c r="C149" s="1408"/>
      <c r="D149" s="259"/>
      <c r="E149" s="256"/>
      <c r="F149" s="256"/>
    </row>
    <row r="150" spans="1:6" ht="15" x14ac:dyDescent="0.2">
      <c r="A150" s="225"/>
      <c r="B150" s="227">
        <v>2300</v>
      </c>
      <c r="C150" s="1408" t="s">
        <v>1556</v>
      </c>
      <c r="D150" s="259"/>
      <c r="E150" s="256"/>
      <c r="F150" s="256"/>
    </row>
    <row r="151" spans="1:6" ht="14.25" x14ac:dyDescent="0.2">
      <c r="A151" s="225"/>
      <c r="B151" s="225">
        <v>2310</v>
      </c>
      <c r="C151" s="1406" t="s">
        <v>1557</v>
      </c>
      <c r="D151" s="259">
        <f>ROUND(SUMIFS('Group Inputs'!G:G,'Group Inputs'!A:A,'Kiwi Park Data'!B151),0)</f>
        <v>0</v>
      </c>
      <c r="E151" s="259">
        <f>ROUND(SUMIFS('Group Inputs'!H:H,'Group Inputs'!A:A,'Kiwi Park Data'!B151),0)</f>
        <v>0</v>
      </c>
      <c r="F151" s="256"/>
    </row>
    <row r="152" spans="1:6" ht="14.25" x14ac:dyDescent="0.2">
      <c r="A152" s="225"/>
      <c r="B152" s="225">
        <v>2320</v>
      </c>
      <c r="C152" s="1406" t="s">
        <v>1558</v>
      </c>
      <c r="D152" s="259">
        <f>ROUND(SUMIFS('Group Inputs'!G:G,'Group Inputs'!A:A,'Kiwi Park Data'!B152),0)</f>
        <v>0</v>
      </c>
      <c r="E152" s="259">
        <f>ROUND(SUMIFS('Group Inputs'!H:H,'Group Inputs'!A:A,'Kiwi Park Data'!B152),0)</f>
        <v>0</v>
      </c>
      <c r="F152" s="256"/>
    </row>
    <row r="153" spans="1:6" ht="14.25" x14ac:dyDescent="0.2">
      <c r="A153" s="225"/>
      <c r="B153" s="225">
        <v>2324</v>
      </c>
      <c r="C153" s="1406" t="s">
        <v>1559</v>
      </c>
      <c r="D153" s="259">
        <f>ROUND(SUMIFS('Group Inputs'!G:G,'Group Inputs'!A:A,'Kiwi Park Data'!B153),0)</f>
        <v>0</v>
      </c>
      <c r="E153" s="259">
        <f>ROUND(SUMIFS('Group Inputs'!H:H,'Group Inputs'!A:A,'Kiwi Park Data'!B153),0)</f>
        <v>0</v>
      </c>
      <c r="F153" s="256"/>
    </row>
    <row r="154" spans="1:6" ht="14.25" x14ac:dyDescent="0.2">
      <c r="A154" s="225"/>
      <c r="B154" s="225">
        <v>2325</v>
      </c>
      <c r="C154" s="1406" t="s">
        <v>1098</v>
      </c>
      <c r="D154" s="259">
        <f>ROUND(SUMIFS('Group Inputs'!G:G,'Group Inputs'!A:A,'Kiwi Park Data'!B154),0)</f>
        <v>0</v>
      </c>
      <c r="E154" s="259">
        <f>ROUND(SUMIFS('Group Inputs'!H:H,'Group Inputs'!A:A,'Kiwi Park Data'!B154),0)</f>
        <v>0</v>
      </c>
      <c r="F154" s="256"/>
    </row>
    <row r="155" spans="1:6" ht="14.25" x14ac:dyDescent="0.2">
      <c r="A155" s="225"/>
      <c r="B155" s="225">
        <v>2350</v>
      </c>
      <c r="C155" s="1406" t="s">
        <v>1108</v>
      </c>
      <c r="D155" s="259">
        <f>ROUND(SUMIFS('Group Inputs'!G:G,'Group Inputs'!A:A,'Kiwi Park Data'!B155),0)</f>
        <v>0</v>
      </c>
      <c r="E155" s="259">
        <f>ROUND(SUMIFS('Group Inputs'!H:H,'Group Inputs'!A:A,'Kiwi Park Data'!B155),0)</f>
        <v>0</v>
      </c>
      <c r="F155" s="256"/>
    </row>
    <row r="156" spans="1:6" ht="14.25" x14ac:dyDescent="0.2">
      <c r="A156" s="225"/>
      <c r="B156" s="225">
        <v>2360</v>
      </c>
      <c r="C156" s="1406" t="s">
        <v>1560</v>
      </c>
      <c r="D156" s="259">
        <f>ROUND(SUMIFS('Group Inputs'!G:G,'Group Inputs'!A:A,'Kiwi Park Data'!B156),0)</f>
        <v>0</v>
      </c>
      <c r="E156" s="259">
        <f>ROUND(SUMIFS('Group Inputs'!H:H,'Group Inputs'!A:A,'Kiwi Park Data'!B156),0)</f>
        <v>0</v>
      </c>
      <c r="F156" s="256"/>
    </row>
    <row r="157" spans="1:6" ht="14.25" x14ac:dyDescent="0.2">
      <c r="A157" s="225"/>
      <c r="B157" s="225">
        <v>2370</v>
      </c>
      <c r="C157" s="1406" t="s">
        <v>1099</v>
      </c>
      <c r="D157" s="259">
        <f>ROUND(SUMIFS('Group Inputs'!G:G,'Group Inputs'!A:A,'Kiwi Park Data'!B157),0)</f>
        <v>0</v>
      </c>
      <c r="E157" s="259">
        <f>ROUND(SUMIFS('Group Inputs'!H:H,'Group Inputs'!A:A,'Kiwi Park Data'!B157),0)</f>
        <v>0</v>
      </c>
      <c r="F157" s="256"/>
    </row>
    <row r="158" spans="1:6" ht="14.25" x14ac:dyDescent="0.2">
      <c r="A158" s="225"/>
      <c r="B158" s="225">
        <v>2380</v>
      </c>
      <c r="C158" s="1406" t="s">
        <v>1100</v>
      </c>
      <c r="D158" s="259">
        <f>ROUND(SUMIFS('Group Inputs'!G:G,'Group Inputs'!A:A,'Kiwi Park Data'!B158),0)</f>
        <v>0</v>
      </c>
      <c r="E158" s="259">
        <f>ROUND(SUMIFS('Group Inputs'!H:H,'Group Inputs'!A:A,'Kiwi Park Data'!B158),0)</f>
        <v>0</v>
      </c>
      <c r="F158" s="256"/>
    </row>
    <row r="159" spans="1:6" ht="14.25" x14ac:dyDescent="0.2">
      <c r="A159" s="225"/>
      <c r="B159" s="225"/>
      <c r="C159" s="1406"/>
      <c r="D159" s="259"/>
      <c r="E159" s="256"/>
      <c r="F159" s="256"/>
    </row>
    <row r="160" spans="1:6" s="190" customFormat="1" ht="14.25" x14ac:dyDescent="0.2">
      <c r="A160" s="225"/>
      <c r="B160" s="509">
        <v>2398</v>
      </c>
      <c r="C160" s="1409" t="s">
        <v>999</v>
      </c>
      <c r="D160" s="510">
        <f>SUM(D150:D159)</f>
        <v>0</v>
      </c>
      <c r="E160" s="510">
        <f>SUM(E150:E159)</f>
        <v>0</v>
      </c>
      <c r="F160" s="511"/>
    </row>
    <row r="161" spans="1:6" ht="15" x14ac:dyDescent="0.2">
      <c r="A161" s="225"/>
      <c r="B161" s="227"/>
      <c r="C161" s="1408"/>
      <c r="D161" s="259"/>
      <c r="E161" s="256"/>
      <c r="F161" s="256"/>
    </row>
    <row r="162" spans="1:6" ht="15" x14ac:dyDescent="0.2">
      <c r="A162" s="225"/>
      <c r="B162" s="227">
        <v>2050</v>
      </c>
      <c r="C162" s="1408" t="s">
        <v>610</v>
      </c>
      <c r="D162" s="259"/>
      <c r="E162" s="256"/>
      <c r="F162" s="256"/>
    </row>
    <row r="163" spans="1:6" ht="14.25" x14ac:dyDescent="0.2">
      <c r="A163" s="225"/>
      <c r="B163" s="225">
        <v>2052</v>
      </c>
      <c r="C163" s="1406" t="s">
        <v>1561</v>
      </c>
      <c r="D163" s="259">
        <f>ROUND(SUMIFS('Group Inputs'!G:G,'Group Inputs'!A:A,'Kiwi Park Data'!B163),0)</f>
        <v>0</v>
      </c>
      <c r="E163" s="259">
        <f>ROUND(SUMIFS('Group Inputs'!H:H,'Group Inputs'!A:A,'Kiwi Park Data'!B163),0)</f>
        <v>0</v>
      </c>
      <c r="F163" s="256"/>
    </row>
    <row r="164" spans="1:6" ht="14.25" x14ac:dyDescent="0.2">
      <c r="A164" s="225"/>
      <c r="B164" s="225">
        <v>2054</v>
      </c>
      <c r="C164" s="1406" t="s">
        <v>1562</v>
      </c>
      <c r="D164" s="259">
        <f>ROUND(SUMIFS('Group Inputs'!G:G,'Group Inputs'!A:A,'Kiwi Park Data'!B164),0)</f>
        <v>0</v>
      </c>
      <c r="E164" s="259">
        <f>ROUND(SUMIFS('Group Inputs'!H:H,'Group Inputs'!A:A,'Kiwi Park Data'!B164),0)</f>
        <v>0</v>
      </c>
      <c r="F164" s="256"/>
    </row>
    <row r="165" spans="1:6" ht="14.25" x14ac:dyDescent="0.2">
      <c r="A165" s="225"/>
      <c r="B165" s="225">
        <v>2056</v>
      </c>
      <c r="C165" s="1406" t="s">
        <v>1563</v>
      </c>
      <c r="D165" s="259">
        <f>ROUND(SUMIFS('Group Inputs'!G:G,'Group Inputs'!A:A,'Kiwi Park Data'!B165),0)</f>
        <v>0</v>
      </c>
      <c r="E165" s="259">
        <f>ROUND(SUMIFS('Group Inputs'!H:H,'Group Inputs'!A:A,'Kiwi Park Data'!B165),0)</f>
        <v>0</v>
      </c>
      <c r="F165" s="256"/>
    </row>
    <row r="166" spans="1:6" ht="14.25" x14ac:dyDescent="0.2">
      <c r="A166" s="225"/>
      <c r="B166" s="225">
        <v>2058</v>
      </c>
      <c r="C166" s="1406" t="s">
        <v>1564</v>
      </c>
      <c r="D166" s="259">
        <f>ROUND(SUMIFS('Group Inputs'!G:G,'Group Inputs'!A:A,'Kiwi Park Data'!B166),0)</f>
        <v>0</v>
      </c>
      <c r="E166" s="259">
        <f>ROUND(SUMIFS('Group Inputs'!H:H,'Group Inputs'!A:A,'Kiwi Park Data'!B166),0)</f>
        <v>0</v>
      </c>
      <c r="F166" s="256"/>
    </row>
    <row r="167" spans="1:6" ht="14.25" x14ac:dyDescent="0.2">
      <c r="A167" s="225"/>
      <c r="B167" s="225">
        <v>2060</v>
      </c>
      <c r="C167" s="1406" t="s">
        <v>1565</v>
      </c>
      <c r="D167" s="259">
        <f>ROUND(SUMIFS('Group Inputs'!G:G,'Group Inputs'!A:A,'Kiwi Park Data'!B167),0)</f>
        <v>0</v>
      </c>
      <c r="E167" s="259">
        <f>ROUND(SUMIFS('Group Inputs'!H:H,'Group Inputs'!A:A,'Kiwi Park Data'!B167),0)</f>
        <v>0</v>
      </c>
      <c r="F167" s="256"/>
    </row>
    <row r="168" spans="1:6" ht="14.25" x14ac:dyDescent="0.2">
      <c r="A168" s="225"/>
      <c r="B168" s="225">
        <v>2062</v>
      </c>
      <c r="C168" s="1406" t="s">
        <v>1566</v>
      </c>
      <c r="D168" s="259">
        <f>ROUND(SUMIFS('Group Inputs'!G:G,'Group Inputs'!A:A,'Kiwi Park Data'!B168),0)</f>
        <v>0</v>
      </c>
      <c r="E168" s="259">
        <f>ROUND(SUMIFS('Group Inputs'!H:H,'Group Inputs'!A:A,'Kiwi Park Data'!B168),0)</f>
        <v>0</v>
      </c>
      <c r="F168" s="256"/>
    </row>
    <row r="169" spans="1:6" ht="14.25" x14ac:dyDescent="0.2">
      <c r="A169" s="225"/>
      <c r="B169" s="225"/>
      <c r="C169" s="1406"/>
      <c r="D169" s="259"/>
      <c r="E169" s="256"/>
      <c r="F169" s="256"/>
    </row>
    <row r="170" spans="1:6" ht="14.25" x14ac:dyDescent="0.2">
      <c r="A170" s="225"/>
      <c r="B170" s="509">
        <v>2068</v>
      </c>
      <c r="C170" s="1409" t="s">
        <v>999</v>
      </c>
      <c r="D170" s="510">
        <f>SUM(D162:D169)</f>
        <v>0</v>
      </c>
      <c r="E170" s="510">
        <f>SUM(E162:E169)</f>
        <v>0</v>
      </c>
      <c r="F170" s="511"/>
    </row>
    <row r="171" spans="1:6" ht="15" x14ac:dyDescent="0.2">
      <c r="A171" s="225"/>
      <c r="B171" s="227"/>
      <c r="C171" s="1408"/>
      <c r="D171" s="259"/>
      <c r="E171" s="256"/>
      <c r="F171" s="256"/>
    </row>
    <row r="172" spans="1:6" ht="15" x14ac:dyDescent="0.2">
      <c r="A172" s="225"/>
      <c r="B172" s="227">
        <v>2400</v>
      </c>
      <c r="C172" s="1408" t="s">
        <v>1567</v>
      </c>
      <c r="D172" s="259"/>
      <c r="E172" s="256"/>
      <c r="F172" s="256"/>
    </row>
    <row r="173" spans="1:6" ht="14.25" x14ac:dyDescent="0.2">
      <c r="A173" s="225"/>
      <c r="B173" s="225">
        <v>2410</v>
      </c>
      <c r="C173" s="1406" t="s">
        <v>368</v>
      </c>
      <c r="D173" s="259">
        <f>ROUND(SUMIFS('Group Inputs'!G:G,'Group Inputs'!A:A,'Kiwi Park Data'!B173),0)</f>
        <v>0</v>
      </c>
      <c r="E173" s="259">
        <f>ROUND(SUMIFS('Group Inputs'!H:H,'Group Inputs'!A:A,'Kiwi Park Data'!B173),0)</f>
        <v>0</v>
      </c>
      <c r="F173" s="256"/>
    </row>
    <row r="174" spans="1:6" ht="14.25" x14ac:dyDescent="0.2">
      <c r="A174" s="225"/>
      <c r="B174" s="225">
        <v>2420</v>
      </c>
      <c r="C174" s="1406" t="s">
        <v>1483</v>
      </c>
      <c r="D174" s="259">
        <f>ROUND(SUMIFS('Group Inputs'!G:G,'Group Inputs'!A:A,'Kiwi Park Data'!B174),0)</f>
        <v>0</v>
      </c>
      <c r="E174" s="259">
        <f>ROUND(SUMIFS('Group Inputs'!H:H,'Group Inputs'!A:A,'Kiwi Park Data'!B174),0)</f>
        <v>0</v>
      </c>
      <c r="F174" s="256"/>
    </row>
    <row r="175" spans="1:6" ht="14.25" x14ac:dyDescent="0.2">
      <c r="A175" s="225"/>
      <c r="B175" s="225">
        <v>2425</v>
      </c>
      <c r="C175" s="1406" t="s">
        <v>1568</v>
      </c>
      <c r="D175" s="259">
        <f>ROUND(SUMIFS('Group Inputs'!G:G,'Group Inputs'!A:A,'Kiwi Park Data'!B175),0)</f>
        <v>0</v>
      </c>
      <c r="E175" s="259">
        <f>ROUND(SUMIFS('Group Inputs'!H:H,'Group Inputs'!A:A,'Kiwi Park Data'!B175),0)</f>
        <v>0</v>
      </c>
      <c r="F175" s="256"/>
    </row>
    <row r="176" spans="1:6" ht="14.25" x14ac:dyDescent="0.2">
      <c r="A176" s="225"/>
      <c r="B176" s="225">
        <v>2430</v>
      </c>
      <c r="C176" s="1406" t="s">
        <v>1569</v>
      </c>
      <c r="D176" s="259">
        <f>ROUND(SUMIFS('Group Inputs'!G:G,'Group Inputs'!A:A,'Kiwi Park Data'!B176),0)</f>
        <v>0</v>
      </c>
      <c r="E176" s="259">
        <f>ROUND(SUMIFS('Group Inputs'!H:H,'Group Inputs'!A:A,'Kiwi Park Data'!B176),0)</f>
        <v>0</v>
      </c>
      <c r="F176" s="256"/>
    </row>
    <row r="177" spans="1:6" ht="14.25" x14ac:dyDescent="0.2">
      <c r="A177" s="225"/>
      <c r="B177" s="225">
        <v>2440</v>
      </c>
      <c r="C177" s="1406" t="s">
        <v>1570</v>
      </c>
      <c r="D177" s="259">
        <f>ROUND(SUMIFS('Group Inputs'!G:G,'Group Inputs'!A:A,'Kiwi Park Data'!B177),0)</f>
        <v>0</v>
      </c>
      <c r="E177" s="259">
        <f>ROUND(SUMIFS('Group Inputs'!H:H,'Group Inputs'!A:A,'Kiwi Park Data'!B177),0)</f>
        <v>0</v>
      </c>
      <c r="F177" s="256"/>
    </row>
    <row r="178" spans="1:6" ht="14.25" x14ac:dyDescent="0.2">
      <c r="A178" s="225"/>
      <c r="B178" s="225">
        <v>2445</v>
      </c>
      <c r="C178" s="1406" t="s">
        <v>1521</v>
      </c>
      <c r="D178" s="259">
        <f>ROUND(SUMIFS('Group Inputs'!G:G,'Group Inputs'!A:A,'Kiwi Park Data'!B178),0)</f>
        <v>0</v>
      </c>
      <c r="E178" s="259">
        <f>ROUND(SUMIFS('Group Inputs'!H:H,'Group Inputs'!A:A,'Kiwi Park Data'!B178),0)</f>
        <v>0</v>
      </c>
      <c r="F178" s="256"/>
    </row>
    <row r="179" spans="1:6" ht="14.25" x14ac:dyDescent="0.2">
      <c r="A179" s="225"/>
      <c r="B179" s="225"/>
      <c r="C179" s="1406"/>
      <c r="D179" s="259"/>
      <c r="E179" s="256"/>
      <c r="F179" s="256"/>
    </row>
    <row r="180" spans="1:6" s="190" customFormat="1" ht="14.25" x14ac:dyDescent="0.2">
      <c r="A180" s="225"/>
      <c r="B180" s="509">
        <v>2498</v>
      </c>
      <c r="C180" s="1409" t="s">
        <v>999</v>
      </c>
      <c r="D180" s="510">
        <f>SUM(D172:D179)</f>
        <v>0</v>
      </c>
      <c r="E180" s="510">
        <f>SUM(E172:E179)</f>
        <v>0</v>
      </c>
      <c r="F180" s="511"/>
    </row>
    <row r="181" spans="1:6" ht="15" x14ac:dyDescent="0.2">
      <c r="A181" s="225"/>
      <c r="B181" s="227"/>
      <c r="C181" s="1408"/>
      <c r="D181" s="259"/>
      <c r="E181" s="256"/>
      <c r="F181" s="256"/>
    </row>
    <row r="182" spans="1:6" ht="15" x14ac:dyDescent="0.2">
      <c r="A182" s="225"/>
      <c r="B182" s="227">
        <v>2500</v>
      </c>
      <c r="C182" s="1408" t="s">
        <v>494</v>
      </c>
      <c r="D182" s="259"/>
      <c r="E182" s="256"/>
      <c r="F182" s="256"/>
    </row>
    <row r="183" spans="1:6" ht="14.25" x14ac:dyDescent="0.2">
      <c r="A183" s="225"/>
      <c r="B183" s="225">
        <v>2510</v>
      </c>
      <c r="C183" s="1406" t="s">
        <v>1571</v>
      </c>
      <c r="D183" s="259">
        <f>ROUND(SUMIFS('Group Inputs'!G:G,'Group Inputs'!A:A,'Kiwi Park Data'!B183),0)</f>
        <v>0</v>
      </c>
      <c r="E183" s="259">
        <f>ROUND(SUMIFS('Group Inputs'!H:H,'Group Inputs'!A:A,'Kiwi Park Data'!B183),0)</f>
        <v>0</v>
      </c>
      <c r="F183" s="256"/>
    </row>
    <row r="184" spans="1:6" ht="14.25" x14ac:dyDescent="0.2">
      <c r="A184" s="225"/>
      <c r="B184" s="225">
        <v>2520</v>
      </c>
      <c r="C184" s="1406" t="s">
        <v>1572</v>
      </c>
      <c r="D184" s="259">
        <f>ROUND(SUMIFS('Group Inputs'!G:G,'Group Inputs'!A:A,'Kiwi Park Data'!B184),0)</f>
        <v>0</v>
      </c>
      <c r="E184" s="259">
        <f>ROUND(SUMIFS('Group Inputs'!H:H,'Group Inputs'!A:A,'Kiwi Park Data'!B184),0)</f>
        <v>0</v>
      </c>
      <c r="F184" s="256"/>
    </row>
    <row r="185" spans="1:6" ht="14.25" x14ac:dyDescent="0.2">
      <c r="A185" s="225"/>
      <c r="B185" s="225">
        <v>2530</v>
      </c>
      <c r="C185" s="1406" t="s">
        <v>1573</v>
      </c>
      <c r="D185" s="259">
        <f>ROUND(SUMIFS('Group Inputs'!G:G,'Group Inputs'!A:A,'Kiwi Park Data'!B185),0)</f>
        <v>0</v>
      </c>
      <c r="E185" s="259">
        <f>ROUND(SUMIFS('Group Inputs'!H:H,'Group Inputs'!A:A,'Kiwi Park Data'!B185),0)</f>
        <v>0</v>
      </c>
      <c r="F185" s="256"/>
    </row>
    <row r="186" spans="1:6" ht="14.25" x14ac:dyDescent="0.2">
      <c r="A186" s="225"/>
      <c r="B186" s="225">
        <v>2540</v>
      </c>
      <c r="C186" s="1406" t="s">
        <v>1332</v>
      </c>
      <c r="D186" s="259">
        <f>ROUND(SUMIFS('Group Inputs'!G:G,'Group Inputs'!A:A,'Kiwi Park Data'!B186),0)</f>
        <v>0</v>
      </c>
      <c r="E186" s="259">
        <f>ROUND(SUMIFS('Group Inputs'!H:H,'Group Inputs'!A:A,'Kiwi Park Data'!B186),0)</f>
        <v>0</v>
      </c>
      <c r="F186" s="256"/>
    </row>
    <row r="187" spans="1:6" ht="14.25" x14ac:dyDescent="0.2">
      <c r="A187" s="225"/>
      <c r="B187" s="225">
        <v>2550</v>
      </c>
      <c r="C187" s="1406" t="s">
        <v>1574</v>
      </c>
      <c r="D187" s="259">
        <f>ROUND(SUMIFS('Group Inputs'!G:G,'Group Inputs'!A:A,'Kiwi Park Data'!B187),0)</f>
        <v>0</v>
      </c>
      <c r="E187" s="259">
        <f>ROUND(SUMIFS('Group Inputs'!H:H,'Group Inputs'!A:A,'Kiwi Park Data'!B187),0)</f>
        <v>0</v>
      </c>
      <c r="F187" s="256"/>
    </row>
    <row r="188" spans="1:6" ht="14.25" x14ac:dyDescent="0.2">
      <c r="A188" s="225"/>
      <c r="B188" s="225">
        <v>2560</v>
      </c>
      <c r="C188" s="1406" t="s">
        <v>1575</v>
      </c>
      <c r="D188" s="259">
        <f>ROUND(SUMIFS('Group Inputs'!G:G,'Group Inputs'!A:A,'Kiwi Park Data'!B188),0)</f>
        <v>0</v>
      </c>
      <c r="E188" s="259">
        <f>ROUND(SUMIFS('Group Inputs'!H:H,'Group Inputs'!A:A,'Kiwi Park Data'!B188),0)</f>
        <v>0</v>
      </c>
      <c r="F188" s="256"/>
    </row>
    <row r="189" spans="1:6" ht="14.25" x14ac:dyDescent="0.2">
      <c r="A189" s="225"/>
      <c r="B189" s="225">
        <v>2570</v>
      </c>
      <c r="C189" s="1406" t="s">
        <v>1099</v>
      </c>
      <c r="D189" s="259">
        <f>ROUND(SUMIFS('Group Inputs'!G:G,'Group Inputs'!A:A,'Kiwi Park Data'!B189),0)</f>
        <v>0</v>
      </c>
      <c r="E189" s="259">
        <f>ROUND(SUMIFS('Group Inputs'!H:H,'Group Inputs'!A:A,'Kiwi Park Data'!B189),0)</f>
        <v>0</v>
      </c>
      <c r="F189" s="256"/>
    </row>
    <row r="190" spans="1:6" ht="14.25" x14ac:dyDescent="0.2">
      <c r="A190" s="225"/>
      <c r="B190" s="225">
        <v>2575</v>
      </c>
      <c r="C190" s="1406" t="s">
        <v>158</v>
      </c>
      <c r="D190" s="259">
        <f>ROUND(SUMIFS('Group Inputs'!G:G,'Group Inputs'!A:A,'Kiwi Park Data'!B190),0)</f>
        <v>0</v>
      </c>
      <c r="E190" s="259">
        <f>ROUND(SUMIFS('Group Inputs'!H:H,'Group Inputs'!A:A,'Kiwi Park Data'!B190),0)</f>
        <v>0</v>
      </c>
      <c r="F190" s="256"/>
    </row>
    <row r="191" spans="1:6" ht="14.25" x14ac:dyDescent="0.2">
      <c r="A191" s="225"/>
      <c r="B191" s="225">
        <v>2580</v>
      </c>
      <c r="C191" s="1406" t="s">
        <v>1576</v>
      </c>
      <c r="D191" s="259">
        <f>ROUND(SUMIFS('Group Inputs'!G:G,'Group Inputs'!A:A,'Kiwi Park Data'!B191),0)</f>
        <v>0</v>
      </c>
      <c r="E191" s="259">
        <f>ROUND(SUMIFS('Group Inputs'!H:H,'Group Inputs'!A:A,'Kiwi Park Data'!B191),0)</f>
        <v>0</v>
      </c>
      <c r="F191" s="256"/>
    </row>
    <row r="192" spans="1:6" ht="14.25" x14ac:dyDescent="0.2">
      <c r="A192" s="225"/>
      <c r="B192" s="225">
        <v>2585</v>
      </c>
      <c r="C192" s="1406" t="s">
        <v>1577</v>
      </c>
      <c r="D192" s="259">
        <f>ROUND(SUMIFS('Group Inputs'!G:G,'Group Inputs'!A:A,'Kiwi Park Data'!B192),0)</f>
        <v>0</v>
      </c>
      <c r="E192" s="259">
        <f>ROUND(SUMIFS('Group Inputs'!H:H,'Group Inputs'!A:A,'Kiwi Park Data'!B192),0)</f>
        <v>0</v>
      </c>
      <c r="F192" s="256"/>
    </row>
    <row r="193" spans="1:6" ht="14.25" x14ac:dyDescent="0.2">
      <c r="A193" s="225"/>
      <c r="B193" s="225">
        <v>2590</v>
      </c>
      <c r="C193" s="1406" t="s">
        <v>157</v>
      </c>
      <c r="D193" s="259">
        <f>ROUND(SUMIFS('Group Inputs'!G:G,'Group Inputs'!A:A,'Kiwi Park Data'!B193),0)</f>
        <v>0</v>
      </c>
      <c r="E193" s="259">
        <f>ROUND(SUMIFS('Group Inputs'!H:H,'Group Inputs'!A:A,'Kiwi Park Data'!B193),0)</f>
        <v>0</v>
      </c>
      <c r="F193" s="256"/>
    </row>
    <row r="194" spans="1:6" ht="14.25" x14ac:dyDescent="0.2">
      <c r="A194" s="225"/>
      <c r="B194" s="225"/>
      <c r="C194" s="1406"/>
      <c r="D194" s="259"/>
      <c r="E194" s="256"/>
      <c r="F194" s="256"/>
    </row>
    <row r="195" spans="1:6" s="190" customFormat="1" ht="14.25" x14ac:dyDescent="0.2">
      <c r="A195" s="225"/>
      <c r="B195" s="509">
        <v>2595</v>
      </c>
      <c r="C195" s="1409" t="s">
        <v>999</v>
      </c>
      <c r="D195" s="510">
        <f>SUM(D182:D194)</f>
        <v>0</v>
      </c>
      <c r="E195" s="510">
        <f>SUM(E182:E194)</f>
        <v>0</v>
      </c>
      <c r="F195" s="511"/>
    </row>
    <row r="196" spans="1:6" ht="15" x14ac:dyDescent="0.2">
      <c r="A196" s="225"/>
      <c r="B196" s="227"/>
      <c r="C196" s="1408"/>
      <c r="D196" s="259"/>
      <c r="E196" s="256"/>
      <c r="F196" s="256"/>
    </row>
    <row r="197" spans="1:6" ht="14.25" x14ac:dyDescent="0.2">
      <c r="A197" s="225"/>
      <c r="B197" s="225">
        <v>2598</v>
      </c>
      <c r="C197" s="1406" t="s">
        <v>1096</v>
      </c>
      <c r="D197" s="259">
        <f>ROUND(SUMIFS('Group Inputs'!G:G,'Group Inputs'!A:A,'Kiwi Park Data'!B197),0)</f>
        <v>0</v>
      </c>
      <c r="E197" s="259">
        <f>ROUND(SUMIFS('Group Inputs'!H:H,'Group Inputs'!A:A,'Kiwi Park Data'!B197),0)</f>
        <v>0</v>
      </c>
      <c r="F197" s="256"/>
    </row>
    <row r="198" spans="1:6" ht="15" x14ac:dyDescent="0.2">
      <c r="A198" s="225"/>
      <c r="B198" s="227"/>
      <c r="C198" s="1408"/>
      <c r="D198" s="259"/>
      <c r="E198" s="256"/>
      <c r="F198" s="256"/>
    </row>
    <row r="199" spans="1:6" s="190" customFormat="1" ht="14.25" x14ac:dyDescent="0.2">
      <c r="A199" s="225"/>
      <c r="B199" s="512">
        <v>2600</v>
      </c>
      <c r="C199" s="1413" t="s">
        <v>1578</v>
      </c>
      <c r="D199" s="510">
        <f ca="1">SUMIF($C$73:$C$199,C195,$D$73:$D$198)+D112+D197+D102+D144+D145</f>
        <v>0</v>
      </c>
      <c r="E199" s="510">
        <f ca="1">SUMIF($C$73:$C$199,C195,$E$73:$E$198)+E112+E197+E102+E144+E145</f>
        <v>0</v>
      </c>
      <c r="F199" s="511"/>
    </row>
    <row r="200" spans="1:6" ht="15" x14ac:dyDescent="0.2">
      <c r="A200" s="225"/>
      <c r="B200" s="227"/>
      <c r="C200" s="1408"/>
      <c r="D200" s="259"/>
      <c r="E200" s="256"/>
      <c r="F200" s="256"/>
    </row>
    <row r="201" spans="1:6" s="190" customFormat="1" ht="14.25" x14ac:dyDescent="0.2">
      <c r="A201" s="225"/>
      <c r="B201" s="229">
        <v>2700</v>
      </c>
      <c r="C201" s="1414" t="s">
        <v>1579</v>
      </c>
      <c r="D201" s="259">
        <f ca="1">D70-D199</f>
        <v>0</v>
      </c>
      <c r="E201" s="259">
        <f ca="1">E70-E199</f>
        <v>0</v>
      </c>
      <c r="F201" s="256"/>
    </row>
    <row r="202" spans="1:6" ht="15" x14ac:dyDescent="0.2">
      <c r="A202" s="225"/>
      <c r="B202" s="227"/>
      <c r="C202" s="1408"/>
      <c r="D202" s="259"/>
      <c r="E202" s="256"/>
      <c r="F202" s="256"/>
    </row>
    <row r="203" spans="1:6" ht="14.25" x14ac:dyDescent="0.2">
      <c r="A203" s="225"/>
      <c r="B203" s="225">
        <v>2840</v>
      </c>
      <c r="C203" s="1406" t="s">
        <v>1580</v>
      </c>
      <c r="D203" s="259">
        <f>ROUND(SUMIFS('Group Inputs'!G:G,'Group Inputs'!A:A,'Kiwi Park Data'!B203),0)</f>
        <v>0</v>
      </c>
      <c r="E203" s="259">
        <f>ROUND(SUMIFS('Group Inputs'!H:H,'Group Inputs'!A:A,'Kiwi Park Data'!B203),0)</f>
        <v>0</v>
      </c>
      <c r="F203" s="256"/>
    </row>
    <row r="204" spans="1:6" ht="15" x14ac:dyDescent="0.2">
      <c r="A204" s="225"/>
      <c r="B204" s="227"/>
      <c r="C204" s="1408"/>
      <c r="D204" s="259"/>
      <c r="E204" s="256"/>
      <c r="F204" s="256"/>
    </row>
    <row r="205" spans="1:6" s="190" customFormat="1" ht="15" x14ac:dyDescent="0.2">
      <c r="A205" s="225"/>
      <c r="B205" s="229">
        <v>2900</v>
      </c>
      <c r="C205" s="1414" t="s">
        <v>1581</v>
      </c>
      <c r="D205" s="259">
        <f ca="1">D201+D203</f>
        <v>0</v>
      </c>
      <c r="E205" s="259">
        <f ca="1">E201+E203</f>
        <v>0</v>
      </c>
      <c r="F205" s="513">
        <f ca="1">SUM(D205:E205)-ROUNDDOWN(SUM('St of Comprehensive Rev. &amp; Exp.'!H41:I41),0)</f>
        <v>0</v>
      </c>
    </row>
    <row r="206" spans="1:6" ht="15" x14ac:dyDescent="0.2">
      <c r="A206" s="225"/>
      <c r="B206" s="227"/>
      <c r="C206" s="1408"/>
      <c r="D206" s="259"/>
      <c r="E206" s="256"/>
      <c r="F206" s="256"/>
    </row>
    <row r="207" spans="1:6" ht="15" x14ac:dyDescent="0.2">
      <c r="A207" s="225"/>
      <c r="B207" s="227"/>
      <c r="C207" s="1408"/>
      <c r="D207" s="259"/>
      <c r="E207" s="256"/>
      <c r="F207" s="256"/>
    </row>
    <row r="208" spans="1:6" ht="15" x14ac:dyDescent="0.2">
      <c r="A208" s="225"/>
      <c r="B208" s="227"/>
      <c r="C208" s="1408"/>
      <c r="D208" s="259"/>
      <c r="E208" s="256"/>
      <c r="F208" s="256"/>
    </row>
    <row r="209" spans="1:8" ht="15" x14ac:dyDescent="0.2">
      <c r="A209" s="226"/>
      <c r="B209" s="226">
        <v>3000</v>
      </c>
      <c r="C209" s="1407" t="s">
        <v>1582</v>
      </c>
      <c r="D209" s="514"/>
      <c r="E209" s="515"/>
      <c r="F209" s="257"/>
    </row>
    <row r="210" spans="1:8" ht="15" x14ac:dyDescent="0.2">
      <c r="A210" s="225"/>
      <c r="B210" s="227"/>
      <c r="C210" s="1408"/>
      <c r="D210" s="259"/>
      <c r="E210" s="256"/>
      <c r="F210" s="256"/>
    </row>
    <row r="211" spans="1:8" ht="15" x14ac:dyDescent="0.2">
      <c r="A211" s="225"/>
      <c r="B211" s="227">
        <v>3100</v>
      </c>
      <c r="C211" s="1408" t="s">
        <v>1583</v>
      </c>
      <c r="D211" s="259"/>
      <c r="E211" s="256"/>
      <c r="F211" s="256"/>
    </row>
    <row r="212" spans="1:8" ht="15" x14ac:dyDescent="0.2">
      <c r="A212" s="225"/>
      <c r="B212" s="227"/>
      <c r="C212" s="1408"/>
      <c r="D212" s="259"/>
      <c r="E212" s="256"/>
      <c r="F212" s="256"/>
    </row>
    <row r="213" spans="1:8" ht="14.25" x14ac:dyDescent="0.2">
      <c r="A213" s="225"/>
      <c r="B213" s="225">
        <v>3200</v>
      </c>
      <c r="C213" s="1406" t="s">
        <v>1584</v>
      </c>
      <c r="D213" s="259">
        <f>ROUND(SUMIFS('Group Inputs'!G:G,'Group Inputs'!A:A,'Kiwi Park Data'!B213),0)</f>
        <v>0</v>
      </c>
      <c r="E213" s="259">
        <f>ROUND(SUMIFS('Group Inputs'!H:H,'Group Inputs'!A:A,'Kiwi Park Data'!B213),0)</f>
        <v>0</v>
      </c>
      <c r="F213" s="256"/>
    </row>
    <row r="214" spans="1:8" ht="14.25" x14ac:dyDescent="0.2">
      <c r="A214" s="225"/>
      <c r="B214" s="225">
        <v>3210</v>
      </c>
      <c r="C214" s="1406" t="s">
        <v>1581</v>
      </c>
      <c r="D214" s="516">
        <f ca="1">D205</f>
        <v>0</v>
      </c>
      <c r="E214" s="259">
        <f ca="1">E205</f>
        <v>0</v>
      </c>
      <c r="F214" s="256"/>
    </row>
    <row r="215" spans="1:8" ht="14.25" x14ac:dyDescent="0.2">
      <c r="A215" s="225"/>
      <c r="B215" s="225">
        <v>3220</v>
      </c>
      <c r="C215" s="1406" t="s">
        <v>1585</v>
      </c>
      <c r="D215" s="259">
        <f>ROUND(SUMIFS('Group Inputs'!G:G,'Group Inputs'!A:A,'Kiwi Park Data'!B215),0)</f>
        <v>0</v>
      </c>
      <c r="E215" s="259">
        <f>ROUND(SUMIFS('Group Inputs'!H:H,'Group Inputs'!A:A,'Kiwi Park Data'!B215),0)</f>
        <v>0</v>
      </c>
      <c r="F215" s="256"/>
    </row>
    <row r="216" spans="1:8" ht="14.25" x14ac:dyDescent="0.2">
      <c r="A216" s="225"/>
      <c r="B216" s="225">
        <v>3230</v>
      </c>
      <c r="C216" s="1406" t="s">
        <v>301</v>
      </c>
      <c r="D216" s="516">
        <f>ROUND(SUMIFS('Group Inputs'!G:G,'Group Inputs'!A:A,'Kiwi Park Data'!B216),0)</f>
        <v>0</v>
      </c>
      <c r="E216" s="259">
        <f>ROUND(SUMIFS('Group Inputs'!H:H,'Group Inputs'!A:A,'Kiwi Park Data'!B216),0)</f>
        <v>0</v>
      </c>
      <c r="F216" s="256"/>
      <c r="H216" s="189" t="s">
        <v>1586</v>
      </c>
    </row>
    <row r="217" spans="1:8" ht="14.25" x14ac:dyDescent="0.2">
      <c r="A217" s="225"/>
      <c r="B217" s="225">
        <v>3240</v>
      </c>
      <c r="C217" s="1406" t="s">
        <v>1587</v>
      </c>
      <c r="D217" s="516">
        <f>ROUND(SUMIFS('Group Inputs'!G:G,'Group Inputs'!A:A,'Kiwi Park Data'!B217),0)</f>
        <v>0</v>
      </c>
      <c r="E217" s="259">
        <f>ROUND(SUMIFS('Group Inputs'!H:H,'Group Inputs'!A:A,'Kiwi Park Data'!B217),0)</f>
        <v>0</v>
      </c>
      <c r="F217" s="256"/>
      <c r="H217" s="189" t="s">
        <v>1588</v>
      </c>
    </row>
    <row r="218" spans="1:8" ht="14.25" x14ac:dyDescent="0.2">
      <c r="A218" s="225"/>
      <c r="B218" s="225">
        <v>3250</v>
      </c>
      <c r="C218" s="1406" t="s">
        <v>1589</v>
      </c>
      <c r="D218" s="516">
        <f ca="1">SUM(D214:D217)</f>
        <v>0</v>
      </c>
      <c r="E218" s="259">
        <f ca="1">SUM(E214:E217)</f>
        <v>0</v>
      </c>
      <c r="F218" s="256"/>
    </row>
    <row r="219" spans="1:8" ht="14.25" x14ac:dyDescent="0.2">
      <c r="A219" s="225"/>
      <c r="B219" s="225">
        <v>3260</v>
      </c>
      <c r="C219" s="1406" t="s">
        <v>556</v>
      </c>
      <c r="D219" s="259">
        <f ca="1">D218+D213</f>
        <v>0</v>
      </c>
      <c r="E219" s="259">
        <f ca="1">E218+E213</f>
        <v>0</v>
      </c>
      <c r="F219" s="256"/>
    </row>
    <row r="220" spans="1:8" ht="15" x14ac:dyDescent="0.2">
      <c r="A220" s="225"/>
      <c r="B220" s="227"/>
      <c r="C220" s="1408"/>
      <c r="D220" s="259"/>
      <c r="E220" s="256"/>
      <c r="F220" s="256"/>
    </row>
    <row r="221" spans="1:8" s="190" customFormat="1" ht="14.25" x14ac:dyDescent="0.2">
      <c r="A221" s="225"/>
      <c r="B221" s="229">
        <v>3800</v>
      </c>
      <c r="C221" s="1414" t="s">
        <v>1590</v>
      </c>
      <c r="D221" s="259">
        <f ca="1">D219</f>
        <v>0</v>
      </c>
      <c r="E221" s="259">
        <f ca="1">E219</f>
        <v>0</v>
      </c>
      <c r="F221" s="256"/>
    </row>
    <row r="222" spans="1:8" ht="15" x14ac:dyDescent="0.2">
      <c r="A222" s="225"/>
      <c r="B222" s="227"/>
      <c r="C222" s="1408"/>
      <c r="D222" s="259"/>
      <c r="E222" s="256"/>
      <c r="F222" s="256"/>
    </row>
    <row r="223" spans="1:8" ht="15" x14ac:dyDescent="0.2">
      <c r="A223" s="225"/>
      <c r="B223" s="227"/>
      <c r="C223" s="1408"/>
      <c r="D223" s="259"/>
      <c r="E223" s="256"/>
      <c r="F223" s="256"/>
    </row>
    <row r="224" spans="1:8" ht="15" x14ac:dyDescent="0.2">
      <c r="A224" s="225"/>
      <c r="B224" s="227"/>
      <c r="C224" s="1408"/>
      <c r="D224" s="259"/>
      <c r="E224" s="256"/>
      <c r="F224" s="256"/>
    </row>
    <row r="225" spans="1:6" ht="15" x14ac:dyDescent="0.2">
      <c r="A225" s="226"/>
      <c r="B225" s="226">
        <v>4000</v>
      </c>
      <c r="C225" s="1407" t="s">
        <v>1591</v>
      </c>
      <c r="D225" s="260">
        <f>ROUND(SUMIFS('Group Inputs'!G:G,'Group Inputs'!A:A,'Kiwi Park Data'!B225),0)</f>
        <v>0</v>
      </c>
      <c r="E225" s="260">
        <f>ROUND(SUMIFS('Group Inputs'!H:H,'Group Inputs'!B:B,'Kiwi Park Data'!C225),0)</f>
        <v>0</v>
      </c>
      <c r="F225" s="257"/>
    </row>
    <row r="226" spans="1:6" ht="15" x14ac:dyDescent="0.2">
      <c r="A226" s="225"/>
      <c r="B226" s="227"/>
      <c r="C226" s="1408"/>
      <c r="D226" s="259"/>
      <c r="E226" s="256"/>
      <c r="F226" s="256"/>
    </row>
    <row r="227" spans="1:6" ht="15" x14ac:dyDescent="0.2">
      <c r="A227" s="225"/>
      <c r="B227" s="227">
        <v>4100</v>
      </c>
      <c r="C227" s="1408" t="s">
        <v>1592</v>
      </c>
      <c r="D227" s="259"/>
      <c r="E227" s="256"/>
      <c r="F227" s="256"/>
    </row>
    <row r="228" spans="1:6" ht="15" x14ac:dyDescent="0.2">
      <c r="A228" s="225"/>
      <c r="B228" s="227"/>
      <c r="C228" s="1408"/>
      <c r="D228" s="259"/>
      <c r="E228" s="256"/>
      <c r="F228" s="256"/>
    </row>
    <row r="229" spans="1:6" ht="14.25" x14ac:dyDescent="0.2">
      <c r="A229" s="225"/>
      <c r="B229" s="225">
        <v>4125</v>
      </c>
      <c r="C229" s="1406" t="s">
        <v>1583</v>
      </c>
      <c r="D229" s="259">
        <f ca="1">D221</f>
        <v>0</v>
      </c>
      <c r="E229" s="259">
        <f ca="1">E221</f>
        <v>0</v>
      </c>
      <c r="F229" s="256"/>
    </row>
    <row r="230" spans="1:6" ht="15" x14ac:dyDescent="0.2">
      <c r="A230" s="225"/>
      <c r="B230" s="227"/>
      <c r="C230" s="1408"/>
      <c r="D230" s="259"/>
      <c r="E230" s="256"/>
      <c r="F230" s="256"/>
    </row>
    <row r="231" spans="1:6" s="190" customFormat="1" ht="14.25" x14ac:dyDescent="0.2">
      <c r="A231" s="225"/>
      <c r="B231" s="229">
        <v>4195</v>
      </c>
      <c r="C231" s="1414" t="s">
        <v>1590</v>
      </c>
      <c r="D231" s="259">
        <f ca="1">D229</f>
        <v>0</v>
      </c>
      <c r="E231" s="259">
        <f ca="1">E229</f>
        <v>0</v>
      </c>
      <c r="F231" s="256"/>
    </row>
    <row r="232" spans="1:6" ht="15" x14ac:dyDescent="0.2">
      <c r="A232" s="225"/>
      <c r="B232" s="227"/>
      <c r="C232" s="1408"/>
      <c r="D232" s="259"/>
      <c r="E232" s="256"/>
      <c r="F232" s="256"/>
    </row>
    <row r="233" spans="1:6" ht="15" x14ac:dyDescent="0.2">
      <c r="A233" s="225"/>
      <c r="B233" s="227">
        <v>5000</v>
      </c>
      <c r="C233" s="1408" t="s">
        <v>1593</v>
      </c>
      <c r="D233" s="259"/>
      <c r="E233" s="256"/>
      <c r="F233" s="256"/>
    </row>
    <row r="234" spans="1:6" ht="15" x14ac:dyDescent="0.2">
      <c r="A234" s="225"/>
      <c r="B234" s="227"/>
      <c r="C234" s="1408"/>
      <c r="D234" s="259"/>
      <c r="E234" s="256"/>
      <c r="F234" s="256"/>
    </row>
    <row r="235" spans="1:6" ht="15" x14ac:dyDescent="0.2">
      <c r="A235" s="225"/>
      <c r="B235" s="227">
        <v>5100</v>
      </c>
      <c r="C235" s="1408" t="s">
        <v>1594</v>
      </c>
      <c r="D235" s="259"/>
      <c r="E235" s="256"/>
      <c r="F235" s="256"/>
    </row>
    <row r="236" spans="1:6" ht="15" x14ac:dyDescent="0.2">
      <c r="A236" s="225"/>
      <c r="B236" s="227"/>
      <c r="C236" s="1408"/>
      <c r="D236" s="259"/>
      <c r="E236" s="256"/>
      <c r="F236" s="256"/>
    </row>
    <row r="237" spans="1:6" ht="15" x14ac:dyDescent="0.2">
      <c r="A237" s="225"/>
      <c r="B237" s="227">
        <v>5105</v>
      </c>
      <c r="C237" s="1408" t="s">
        <v>1595</v>
      </c>
      <c r="D237" s="259"/>
      <c r="E237" s="256"/>
      <c r="F237" s="256"/>
    </row>
    <row r="238" spans="1:6" ht="15" x14ac:dyDescent="0.2">
      <c r="A238" s="225"/>
      <c r="B238" s="227"/>
      <c r="C238" s="1408"/>
      <c r="D238" s="259"/>
      <c r="E238" s="256"/>
      <c r="F238" s="256"/>
    </row>
    <row r="239" spans="1:6" ht="14.25" x14ac:dyDescent="0.2">
      <c r="A239" s="225"/>
      <c r="B239" s="225">
        <v>5109</v>
      </c>
      <c r="C239" s="1406" t="s">
        <v>1596</v>
      </c>
      <c r="D239" s="259">
        <f>ROUND(SUMIFS('Group Inputs'!G:G,'Group Inputs'!A:A,'Kiwi Park Data'!B239),0)</f>
        <v>0</v>
      </c>
      <c r="E239" s="259">
        <f>ROUND(SUMIFS('Group Inputs'!H:H,'Group Inputs'!A:A,'Kiwi Park Data'!B239),0)</f>
        <v>0</v>
      </c>
      <c r="F239" s="256"/>
    </row>
    <row r="240" spans="1:6" ht="14.25" x14ac:dyDescent="0.2">
      <c r="A240" s="225"/>
      <c r="B240" s="225">
        <v>5110</v>
      </c>
      <c r="C240" s="1406" t="s">
        <v>1597</v>
      </c>
      <c r="D240" s="259">
        <f>ROUND(SUMIFS('Group Inputs'!G:G,'Group Inputs'!A:A,'Kiwi Park Data'!B240),0)</f>
        <v>0</v>
      </c>
      <c r="E240" s="259">
        <f>ROUND(SUMIFS('Group Inputs'!H:H,'Group Inputs'!A:A,'Kiwi Park Data'!B240),0)</f>
        <v>0</v>
      </c>
      <c r="F240" s="256"/>
    </row>
    <row r="241" spans="1:6" ht="14.25" x14ac:dyDescent="0.2">
      <c r="A241" s="225"/>
      <c r="B241" s="225">
        <v>5115</v>
      </c>
      <c r="C241" s="1406" t="s">
        <v>1598</v>
      </c>
      <c r="D241" s="259">
        <f>ROUND(SUMIFS('Group Inputs'!G:G,'Group Inputs'!A:A,'Kiwi Park Data'!B241),0)</f>
        <v>0</v>
      </c>
      <c r="E241" s="259">
        <f>ROUND(SUMIFS('Group Inputs'!H:H,'Group Inputs'!A:A,'Kiwi Park Data'!B241),0)</f>
        <v>0</v>
      </c>
      <c r="F241" s="256"/>
    </row>
    <row r="242" spans="1:6" ht="14.25" x14ac:dyDescent="0.2">
      <c r="A242" s="225"/>
      <c r="B242" s="225">
        <v>5120</v>
      </c>
      <c r="C242" s="1406" t="s">
        <v>1599</v>
      </c>
      <c r="D242" s="259">
        <f>ROUND(SUMIFS('Group Inputs'!G:G,'Group Inputs'!A:A,'Kiwi Park Data'!B242),0)</f>
        <v>0</v>
      </c>
      <c r="E242" s="259">
        <f>ROUND(SUMIFS('Group Inputs'!H:H,'Group Inputs'!A:A,'Kiwi Park Data'!B242),0)</f>
        <v>0</v>
      </c>
      <c r="F242" s="256"/>
    </row>
    <row r="243" spans="1:6" ht="14.25" x14ac:dyDescent="0.2">
      <c r="A243" s="225"/>
      <c r="B243" s="225"/>
      <c r="C243" s="1406"/>
      <c r="D243" s="259"/>
      <c r="E243" s="259"/>
      <c r="F243" s="256"/>
    </row>
    <row r="244" spans="1:6" ht="14.25" x14ac:dyDescent="0.2">
      <c r="A244" s="225"/>
      <c r="B244" s="225"/>
      <c r="C244" s="1406"/>
      <c r="D244" s="259"/>
      <c r="E244" s="256"/>
      <c r="F244" s="256"/>
    </row>
    <row r="245" spans="1:6" s="190" customFormat="1" ht="14.25" x14ac:dyDescent="0.2">
      <c r="A245" s="225"/>
      <c r="B245" s="509">
        <v>5125</v>
      </c>
      <c r="C245" s="1409" t="s">
        <v>999</v>
      </c>
      <c r="D245" s="510">
        <f>SUM(D237:D244)</f>
        <v>0</v>
      </c>
      <c r="E245" s="510">
        <f>SUM(E237:E244)</f>
        <v>0</v>
      </c>
      <c r="F245" s="511"/>
    </row>
    <row r="246" spans="1:6" s="190" customFormat="1" ht="14.25" x14ac:dyDescent="0.2">
      <c r="A246" s="225"/>
      <c r="B246" s="228"/>
      <c r="C246" s="1415"/>
      <c r="D246" s="259"/>
      <c r="E246" s="256"/>
      <c r="F246" s="256"/>
    </row>
    <row r="247" spans="1:6" ht="15" x14ac:dyDescent="0.2">
      <c r="A247" s="225"/>
      <c r="B247" s="227">
        <v>5127</v>
      </c>
      <c r="C247" s="1408" t="s">
        <v>161</v>
      </c>
      <c r="D247" s="259"/>
      <c r="E247" s="256"/>
      <c r="F247" s="256"/>
    </row>
    <row r="248" spans="1:6" ht="15" x14ac:dyDescent="0.2">
      <c r="A248" s="225"/>
      <c r="B248" s="227"/>
      <c r="C248" s="1408"/>
      <c r="D248" s="259"/>
      <c r="E248" s="256"/>
      <c r="F248" s="256"/>
    </row>
    <row r="249" spans="1:6" ht="14.25" x14ac:dyDescent="0.2">
      <c r="A249" s="225"/>
      <c r="B249" s="225">
        <v>5128</v>
      </c>
      <c r="C249" s="1406" t="s">
        <v>1600</v>
      </c>
      <c r="D249" s="259">
        <f>ROUND(SUMIFS('Group Inputs'!G:G,'Group Inputs'!A:A,'Kiwi Park Data'!B249),0)</f>
        <v>0</v>
      </c>
      <c r="E249" s="259">
        <f>ROUND(SUMIFS('Group Inputs'!H:H,'Group Inputs'!A:A,'Kiwi Park Data'!B249),0)</f>
        <v>0</v>
      </c>
      <c r="F249" s="256"/>
    </row>
    <row r="250" spans="1:6" ht="14.25" x14ac:dyDescent="0.2">
      <c r="A250" s="225"/>
      <c r="B250" s="225">
        <v>5129</v>
      </c>
      <c r="C250" s="1406" t="s">
        <v>1601</v>
      </c>
      <c r="D250" s="259">
        <f>ROUND(SUMIFS('Group Inputs'!G:G,'Group Inputs'!A:A,'Kiwi Park Data'!B250),0)</f>
        <v>0</v>
      </c>
      <c r="E250" s="259">
        <f>ROUND(SUMIFS('Group Inputs'!H:H,'Group Inputs'!A:A,'Kiwi Park Data'!B250),0)</f>
        <v>0</v>
      </c>
      <c r="F250" s="256"/>
    </row>
    <row r="251" spans="1:6" ht="14.25" x14ac:dyDescent="0.2">
      <c r="A251" s="225"/>
      <c r="B251" s="225">
        <v>5130</v>
      </c>
      <c r="C251" s="1406" t="s">
        <v>1602</v>
      </c>
      <c r="D251" s="259">
        <f>ROUND(SUMIFS('Group Inputs'!G:G,'Group Inputs'!A:A,'Kiwi Park Data'!B251),0)</f>
        <v>0</v>
      </c>
      <c r="E251" s="259">
        <f>ROUND(SUMIFS('Group Inputs'!H:H,'Group Inputs'!A:A,'Kiwi Park Data'!B251),0)</f>
        <v>0</v>
      </c>
      <c r="F251" s="256"/>
    </row>
    <row r="252" spans="1:6" ht="14.25" x14ac:dyDescent="0.2">
      <c r="A252" s="225"/>
      <c r="B252" s="225">
        <v>5131</v>
      </c>
      <c r="C252" s="1406" t="s">
        <v>265</v>
      </c>
      <c r="D252" s="259">
        <f>ROUND(SUMIFS('Group Inputs'!G:G,'Group Inputs'!A:A,'Kiwi Park Data'!B252),0)</f>
        <v>0</v>
      </c>
      <c r="E252" s="259">
        <f>ROUND(SUMIFS('Group Inputs'!H:H,'Group Inputs'!A:A,'Kiwi Park Data'!B252),0)</f>
        <v>0</v>
      </c>
      <c r="F252" s="256"/>
    </row>
    <row r="253" spans="1:6" ht="14.25" x14ac:dyDescent="0.2">
      <c r="A253" s="225"/>
      <c r="B253" s="225">
        <v>5132</v>
      </c>
      <c r="C253" s="1406" t="s">
        <v>1603</v>
      </c>
      <c r="D253" s="259">
        <f>ROUND(SUMIFS('Group Inputs'!G:G,'Group Inputs'!A:A,'Kiwi Park Data'!B253),0)</f>
        <v>0</v>
      </c>
      <c r="E253" s="259">
        <f>ROUND(SUMIFS('Group Inputs'!H:H,'Group Inputs'!A:A,'Kiwi Park Data'!B253),0)</f>
        <v>0</v>
      </c>
      <c r="F253" s="256"/>
    </row>
    <row r="254" spans="1:6" ht="14.25" x14ac:dyDescent="0.2">
      <c r="A254" s="225"/>
      <c r="B254" s="225">
        <v>5133</v>
      </c>
      <c r="C254" s="1406" t="s">
        <v>1604</v>
      </c>
      <c r="D254" s="259">
        <f>ROUND(SUMIFS('Group Inputs'!G:G,'Group Inputs'!A:A,'Kiwi Park Data'!B254),0)</f>
        <v>0</v>
      </c>
      <c r="E254" s="259">
        <f>ROUND(SUMIFS('Group Inputs'!H:H,'Group Inputs'!A:A,'Kiwi Park Data'!B254),0)</f>
        <v>0</v>
      </c>
      <c r="F254" s="256"/>
    </row>
    <row r="255" spans="1:6" ht="14.25" x14ac:dyDescent="0.2">
      <c r="A255" s="225"/>
      <c r="B255" s="225">
        <v>5134</v>
      </c>
      <c r="C255" s="1406" t="s">
        <v>1605</v>
      </c>
      <c r="D255" s="259">
        <f>ROUND(SUMIFS('Group Inputs'!G:G,'Group Inputs'!A:A,'Kiwi Park Data'!B255),0)</f>
        <v>0</v>
      </c>
      <c r="E255" s="259">
        <f>ROUND(SUMIFS('Group Inputs'!H:H,'Group Inputs'!A:A,'Kiwi Park Data'!B255),0)</f>
        <v>0</v>
      </c>
      <c r="F255" s="256"/>
    </row>
    <row r="256" spans="1:6" ht="14.25" x14ac:dyDescent="0.2">
      <c r="A256" s="225"/>
      <c r="B256" s="225">
        <v>5138</v>
      </c>
      <c r="C256" s="1406" t="s">
        <v>382</v>
      </c>
      <c r="D256" s="259">
        <f>ROUND(SUMIFS('Group Inputs'!G:G,'Group Inputs'!A:A,'Kiwi Park Data'!B256),0)</f>
        <v>0</v>
      </c>
      <c r="E256" s="259">
        <f>ROUND(SUMIFS('Group Inputs'!H:H,'Group Inputs'!A:A,'Kiwi Park Data'!B256),0)</f>
        <v>0</v>
      </c>
      <c r="F256" s="256"/>
    </row>
    <row r="257" spans="1:6" s="190" customFormat="1" ht="14.25" x14ac:dyDescent="0.2">
      <c r="A257" s="225"/>
      <c r="B257" s="509">
        <v>5136</v>
      </c>
      <c r="C257" s="1409" t="s">
        <v>999</v>
      </c>
      <c r="D257" s="510">
        <f>SUM(D247:D256)</f>
        <v>0</v>
      </c>
      <c r="E257" s="510">
        <f>SUM(E247:E256)</f>
        <v>0</v>
      </c>
      <c r="F257" s="511"/>
    </row>
    <row r="258" spans="1:6" s="190" customFormat="1" ht="14.25" x14ac:dyDescent="0.2">
      <c r="A258" s="225"/>
      <c r="B258" s="228"/>
      <c r="C258" s="1415"/>
      <c r="D258" s="259"/>
      <c r="E258" s="256"/>
      <c r="F258" s="256"/>
    </row>
    <row r="259" spans="1:6" ht="14.25" x14ac:dyDescent="0.2">
      <c r="A259" s="225"/>
      <c r="B259" s="225">
        <v>5135</v>
      </c>
      <c r="C259" s="1406" t="s">
        <v>248</v>
      </c>
      <c r="D259" s="259">
        <f>ROUND(SUMIFS('Group Inputs'!G:G,'Group Inputs'!A:A,'Kiwi Park Data'!B259),0)</f>
        <v>0</v>
      </c>
      <c r="E259" s="259">
        <f>ROUND(SUMIFS('Group Inputs'!H:H,'Group Inputs'!A:A,'Kiwi Park Data'!B259),0)</f>
        <v>0</v>
      </c>
      <c r="F259" s="256"/>
    </row>
    <row r="260" spans="1:6" ht="14.25" x14ac:dyDescent="0.2">
      <c r="A260" s="225"/>
      <c r="B260" s="225">
        <v>5137</v>
      </c>
      <c r="C260" s="1406" t="s">
        <v>247</v>
      </c>
      <c r="D260" s="259">
        <f>ROUND(SUMIFS('Group Inputs'!G:G,'Group Inputs'!A:A,'Kiwi Park Data'!B260),0)</f>
        <v>0</v>
      </c>
      <c r="E260" s="259">
        <f>ROUND(SUMIFS('Group Inputs'!H:H,'Group Inputs'!A:A,'Kiwi Park Data'!B260),0)</f>
        <v>0</v>
      </c>
      <c r="F260" s="256"/>
    </row>
    <row r="261" spans="1:6" ht="15" x14ac:dyDescent="0.2">
      <c r="A261" s="225"/>
      <c r="B261" s="227"/>
      <c r="C261" s="1408"/>
      <c r="D261" s="259"/>
      <c r="E261" s="256"/>
      <c r="F261" s="256"/>
    </row>
    <row r="262" spans="1:6" ht="15" x14ac:dyDescent="0.2">
      <c r="A262" s="225"/>
      <c r="B262" s="227">
        <v>5139</v>
      </c>
      <c r="C262" s="1408" t="s">
        <v>575</v>
      </c>
      <c r="D262" s="259"/>
      <c r="E262" s="256"/>
      <c r="F262" s="256"/>
    </row>
    <row r="263" spans="1:6" ht="15" x14ac:dyDescent="0.2">
      <c r="A263" s="225"/>
      <c r="B263" s="227"/>
      <c r="C263" s="1408"/>
      <c r="D263" s="259"/>
      <c r="E263" s="256"/>
      <c r="F263" s="256"/>
    </row>
    <row r="264" spans="1:6" ht="14.25" x14ac:dyDescent="0.2">
      <c r="A264" s="225"/>
      <c r="B264" s="225">
        <v>5140</v>
      </c>
      <c r="C264" s="1406" t="s">
        <v>1606</v>
      </c>
      <c r="D264" s="259">
        <f>ROUND(SUMIFS('Group Inputs'!G:G,'Group Inputs'!A:A,'Kiwi Park Data'!B264),0)</f>
        <v>0</v>
      </c>
      <c r="E264" s="259">
        <f>ROUND(SUMIFS('Group Inputs'!H:H,'Group Inputs'!A:A,'Kiwi Park Data'!B264),0)</f>
        <v>0</v>
      </c>
      <c r="F264" s="256"/>
    </row>
    <row r="265" spans="1:6" ht="14.25" x14ac:dyDescent="0.2">
      <c r="A265" s="225"/>
      <c r="B265" s="225">
        <v>5141</v>
      </c>
      <c r="C265" s="1406" t="s">
        <v>252</v>
      </c>
      <c r="D265" s="259">
        <f>ROUND(SUMIFS('Group Inputs'!G:G,'Group Inputs'!A:A,'Kiwi Park Data'!B265),0)</f>
        <v>0</v>
      </c>
      <c r="E265" s="259">
        <f>ROUND(SUMIFS('Group Inputs'!H:H,'Group Inputs'!A:A,'Kiwi Park Data'!B265),0)</f>
        <v>0</v>
      </c>
      <c r="F265" s="256"/>
    </row>
    <row r="266" spans="1:6" ht="14.25" x14ac:dyDescent="0.2">
      <c r="A266" s="225"/>
      <c r="B266" s="225">
        <v>5142</v>
      </c>
      <c r="C266" s="1406" t="s">
        <v>149</v>
      </c>
      <c r="D266" s="259">
        <f>ROUND(SUMIFS('Group Inputs'!G:G,'Group Inputs'!A:A,'Kiwi Park Data'!B266),0)</f>
        <v>0</v>
      </c>
      <c r="E266" s="259">
        <f>ROUND(SUMIFS('Group Inputs'!H:H,'Group Inputs'!A:A,'Kiwi Park Data'!B266),0)</f>
        <v>0</v>
      </c>
      <c r="F266" s="256"/>
    </row>
    <row r="267" spans="1:6" ht="14.25" x14ac:dyDescent="0.2">
      <c r="A267" s="225"/>
      <c r="B267" s="225">
        <v>5144</v>
      </c>
      <c r="C267" s="1406" t="s">
        <v>1607</v>
      </c>
      <c r="D267" s="259">
        <f>ROUND(SUMIFS('Group Inputs'!G:G,'Group Inputs'!A:A,'Kiwi Park Data'!B267),0)</f>
        <v>0</v>
      </c>
      <c r="E267" s="259">
        <f>ROUND(SUMIFS('Group Inputs'!H:H,'Group Inputs'!A:A,'Kiwi Park Data'!B267),0)</f>
        <v>0</v>
      </c>
      <c r="F267" s="256"/>
    </row>
    <row r="268" spans="1:6" ht="14.25" x14ac:dyDescent="0.2">
      <c r="A268" s="225"/>
      <c r="B268" s="225">
        <v>5145</v>
      </c>
      <c r="C268" s="1406" t="s">
        <v>1608</v>
      </c>
      <c r="D268" s="259">
        <f>ROUND(SUMIFS('Group Inputs'!G:G,'Group Inputs'!A:A,'Kiwi Park Data'!B268),0)</f>
        <v>0</v>
      </c>
      <c r="E268" s="259">
        <f>ROUND(SUMIFS('Group Inputs'!H:H,'Group Inputs'!A:A,'Kiwi Park Data'!B268),0)</f>
        <v>0</v>
      </c>
      <c r="F268" s="256"/>
    </row>
    <row r="269" spans="1:6" ht="14.25" x14ac:dyDescent="0.2">
      <c r="A269" s="225"/>
      <c r="B269" s="225"/>
      <c r="C269" s="1406"/>
      <c r="D269" s="259"/>
      <c r="E269" s="256"/>
      <c r="F269" s="256"/>
    </row>
    <row r="270" spans="1:6" s="190" customFormat="1" ht="14.25" x14ac:dyDescent="0.2">
      <c r="A270" s="225"/>
      <c r="B270" s="509">
        <v>5148</v>
      </c>
      <c r="C270" s="1409" t="s">
        <v>999</v>
      </c>
      <c r="D270" s="510">
        <f>SUM(D262:D269)</f>
        <v>0</v>
      </c>
      <c r="E270" s="510">
        <f>SUM(E262:E269)</f>
        <v>0</v>
      </c>
      <c r="F270" s="511"/>
    </row>
    <row r="271" spans="1:6" s="190" customFormat="1" ht="14.25" x14ac:dyDescent="0.2">
      <c r="A271" s="225"/>
      <c r="B271" s="228"/>
      <c r="C271" s="1415"/>
      <c r="D271" s="259"/>
      <c r="E271" s="256"/>
      <c r="F271" s="256"/>
    </row>
    <row r="272" spans="1:6" ht="15" x14ac:dyDescent="0.2">
      <c r="A272" s="225"/>
      <c r="B272" s="227">
        <v>5149</v>
      </c>
      <c r="C272" s="1408" t="s">
        <v>577</v>
      </c>
      <c r="D272" s="259"/>
      <c r="E272" s="256"/>
      <c r="F272" s="256"/>
    </row>
    <row r="273" spans="1:6" ht="15" x14ac:dyDescent="0.2">
      <c r="A273" s="225"/>
      <c r="B273" s="227"/>
      <c r="C273" s="1408"/>
      <c r="D273" s="259"/>
      <c r="E273" s="256"/>
      <c r="F273" s="256"/>
    </row>
    <row r="274" spans="1:6" ht="28.5" x14ac:dyDescent="0.2">
      <c r="A274" s="225"/>
      <c r="B274" s="225">
        <v>5150</v>
      </c>
      <c r="C274" s="1406" t="s">
        <v>1609</v>
      </c>
      <c r="D274" s="259">
        <f>ROUND(SUMIFS('Group Inputs'!G:G,'Group Inputs'!A:A,'Kiwi Park Data'!B274),0)</f>
        <v>0</v>
      </c>
      <c r="E274" s="259">
        <f>ROUND(SUMIFS('Group Inputs'!H:H,'Group Inputs'!A:A,'Kiwi Park Data'!B274),0)</f>
        <v>0</v>
      </c>
      <c r="F274" s="256"/>
    </row>
    <row r="275" spans="1:6" ht="14.25" x14ac:dyDescent="0.2">
      <c r="A275" s="225"/>
      <c r="B275" s="225">
        <v>5151</v>
      </c>
      <c r="C275" s="1406" t="s">
        <v>1610</v>
      </c>
      <c r="D275" s="259">
        <f>ROUND(SUMIFS('Group Inputs'!G:G,'Group Inputs'!A:A,'Kiwi Park Data'!B275),0)</f>
        <v>0</v>
      </c>
      <c r="E275" s="259">
        <f>ROUND(SUMIFS('Group Inputs'!H:H,'Group Inputs'!A:A,'Kiwi Park Data'!B275),0)</f>
        <v>0</v>
      </c>
      <c r="F275" s="256"/>
    </row>
    <row r="276" spans="1:6" ht="15" x14ac:dyDescent="0.2">
      <c r="A276" s="225"/>
      <c r="B276" s="227"/>
      <c r="C276" s="1408"/>
      <c r="D276" s="259"/>
      <c r="E276" s="256"/>
      <c r="F276" s="256"/>
    </row>
    <row r="277" spans="1:6" s="190" customFormat="1" ht="14.25" x14ac:dyDescent="0.2">
      <c r="A277" s="225"/>
      <c r="B277" s="509">
        <v>5158</v>
      </c>
      <c r="C277" s="1409" t="s">
        <v>999</v>
      </c>
      <c r="D277" s="510">
        <f>SUM(D272:D276)</f>
        <v>0</v>
      </c>
      <c r="E277" s="510">
        <f>SUM(E272:E276)</f>
        <v>0</v>
      </c>
      <c r="F277" s="511"/>
    </row>
    <row r="278" spans="1:6" ht="15" x14ac:dyDescent="0.2">
      <c r="A278" s="225"/>
      <c r="B278" s="227"/>
      <c r="C278" s="1408"/>
      <c r="D278" s="259"/>
      <c r="E278" s="256"/>
      <c r="F278" s="256"/>
    </row>
    <row r="279" spans="1:6" ht="14.25" x14ac:dyDescent="0.2">
      <c r="A279" s="225"/>
      <c r="B279" s="225">
        <v>5160</v>
      </c>
      <c r="C279" s="1406" t="s">
        <v>1611</v>
      </c>
      <c r="D279" s="259">
        <f>ROUND(SUMIFS('Group Inputs'!G:G,'Group Inputs'!A:A,'Kiwi Park Data'!B279),0)</f>
        <v>0</v>
      </c>
      <c r="E279" s="259">
        <f>ROUND(SUMIFS('Group Inputs'!H:H,'Group Inputs'!A:A,'Kiwi Park Data'!B279),0)</f>
        <v>0</v>
      </c>
      <c r="F279" s="256"/>
    </row>
    <row r="280" spans="1:6" ht="14.25" x14ac:dyDescent="0.2">
      <c r="A280" s="225"/>
      <c r="B280" s="225">
        <v>5165</v>
      </c>
      <c r="C280" s="1406" t="s">
        <v>1612</v>
      </c>
      <c r="D280" s="259">
        <f>ROUND(SUMIFS('Group Inputs'!G:G,'Group Inputs'!A:A,'Kiwi Park Data'!B280),0)</f>
        <v>0</v>
      </c>
      <c r="E280" s="259">
        <f>ROUND(SUMIFS('Group Inputs'!H:H,'Group Inputs'!A:A,'Kiwi Park Data'!B280),0)</f>
        <v>0</v>
      </c>
      <c r="F280" s="256"/>
    </row>
    <row r="281" spans="1:6" ht="15" x14ac:dyDescent="0.2">
      <c r="A281" s="225"/>
      <c r="B281" s="227"/>
      <c r="C281" s="1408"/>
      <c r="D281" s="259"/>
      <c r="E281" s="256"/>
      <c r="F281" s="256"/>
    </row>
    <row r="282" spans="1:6" s="190" customFormat="1" ht="14.25" x14ac:dyDescent="0.2">
      <c r="A282" s="225"/>
      <c r="B282" s="517">
        <v>5198</v>
      </c>
      <c r="C282" s="1416" t="s">
        <v>999</v>
      </c>
      <c r="D282" s="518">
        <f>SUMIF($C$235:$C$281,C277,$D$235:$D$281)+D260+D259</f>
        <v>0</v>
      </c>
      <c r="E282" s="518">
        <f>SUMIF($C$235:$C$281,C277,$E$235:$E$281)+E260+E259</f>
        <v>0</v>
      </c>
      <c r="F282" s="519"/>
    </row>
    <row r="283" spans="1:6" ht="15" x14ac:dyDescent="0.2">
      <c r="A283" s="225"/>
      <c r="B283" s="227"/>
      <c r="C283" s="1408"/>
      <c r="D283" s="259"/>
      <c r="E283" s="256"/>
      <c r="F283" s="256"/>
    </row>
    <row r="284" spans="1:6" ht="15" x14ac:dyDescent="0.2">
      <c r="A284" s="225"/>
      <c r="B284" s="227">
        <v>5200</v>
      </c>
      <c r="C284" s="1408" t="s">
        <v>1613</v>
      </c>
      <c r="D284" s="259"/>
      <c r="E284" s="256"/>
      <c r="F284" s="256"/>
    </row>
    <row r="285" spans="1:6" ht="15" x14ac:dyDescent="0.2">
      <c r="A285" s="225"/>
      <c r="B285" s="227"/>
      <c r="C285" s="1408"/>
      <c r="D285" s="259"/>
      <c r="E285" s="256"/>
      <c r="F285" s="256"/>
    </row>
    <row r="286" spans="1:6" ht="14.25" x14ac:dyDescent="0.2">
      <c r="A286" s="225"/>
      <c r="B286" s="225">
        <v>5210</v>
      </c>
      <c r="C286" s="1406" t="s">
        <v>239</v>
      </c>
      <c r="D286" s="259">
        <f>-ROUND(SUMIFS('Group Inputs'!G:G,'Group Inputs'!A:A,'Kiwi Park Data'!B286),0)</f>
        <v>0</v>
      </c>
      <c r="E286" s="259">
        <f>-ROUND(SUMIFS('Group Inputs'!H:H,'Group Inputs'!A:A,'Kiwi Park Data'!B286),0)</f>
        <v>0</v>
      </c>
      <c r="F286" s="256"/>
    </row>
    <row r="287" spans="1:6" ht="15" x14ac:dyDescent="0.2">
      <c r="A287" s="225"/>
      <c r="B287" s="227"/>
      <c r="C287" s="1408"/>
      <c r="D287" s="259"/>
      <c r="E287" s="256"/>
      <c r="F287" s="256"/>
    </row>
    <row r="288" spans="1:6" ht="15" x14ac:dyDescent="0.2">
      <c r="A288" s="225"/>
      <c r="B288" s="227">
        <v>5216</v>
      </c>
      <c r="C288" s="1408" t="s">
        <v>1614</v>
      </c>
      <c r="D288" s="259"/>
      <c r="E288" s="256"/>
      <c r="F288" s="256"/>
    </row>
    <row r="289" spans="1:6" ht="15" x14ac:dyDescent="0.2">
      <c r="A289" s="225"/>
      <c r="B289" s="227"/>
      <c r="C289" s="1408"/>
      <c r="D289" s="259"/>
      <c r="E289" s="256"/>
      <c r="F289" s="256"/>
    </row>
    <row r="290" spans="1:6" ht="14.25" x14ac:dyDescent="0.2">
      <c r="A290" s="225"/>
      <c r="B290" s="225">
        <v>5217</v>
      </c>
      <c r="C290" s="1406" t="s">
        <v>391</v>
      </c>
      <c r="D290" s="259">
        <f>ROUND(SUMIFS('Group Inputs'!G:G,'Group Inputs'!A:A,'Kiwi Park Data'!B290),0)</f>
        <v>0</v>
      </c>
      <c r="E290" s="259">
        <f>ROUND(SUMIFS('Group Inputs'!H:H,'Group Inputs'!A:A,'Kiwi Park Data'!B290),0)</f>
        <v>0</v>
      </c>
      <c r="F290" s="256"/>
    </row>
    <row r="291" spans="1:6" ht="14.25" x14ac:dyDescent="0.2">
      <c r="A291" s="225"/>
      <c r="B291" s="225">
        <v>5218</v>
      </c>
      <c r="C291" s="1406" t="s">
        <v>265</v>
      </c>
      <c r="D291" s="259">
        <f>ROUND(SUMIFS('Group Inputs'!G:G,'Group Inputs'!A:A,'Kiwi Park Data'!B291),0)</f>
        <v>0</v>
      </c>
      <c r="E291" s="259">
        <f>ROUND(SUMIFS('Group Inputs'!H:H,'Group Inputs'!A:A,'Kiwi Park Data'!B291),0)</f>
        <v>0</v>
      </c>
      <c r="F291" s="256"/>
    </row>
    <row r="292" spans="1:6" ht="14.25" x14ac:dyDescent="0.2">
      <c r="A292" s="225"/>
      <c r="B292" s="225">
        <v>5219</v>
      </c>
      <c r="C292" s="1406" t="s">
        <v>1615</v>
      </c>
      <c r="D292" s="259">
        <f>ROUND(SUMIFS('Group Inputs'!G:G,'Group Inputs'!A:A,'Kiwi Park Data'!B292),0)</f>
        <v>0</v>
      </c>
      <c r="E292" s="259">
        <f>ROUND(SUMIFS('Group Inputs'!H:H,'Group Inputs'!A:A,'Kiwi Park Data'!B292),0)</f>
        <v>0</v>
      </c>
      <c r="F292" s="256"/>
    </row>
    <row r="293" spans="1:6" ht="14.25" x14ac:dyDescent="0.2">
      <c r="A293" s="225"/>
      <c r="B293" s="225">
        <v>5222</v>
      </c>
      <c r="C293" s="1406" t="s">
        <v>1616</v>
      </c>
      <c r="D293" s="259">
        <f>ROUND(SUMIFS('Group Inputs'!G:G,'Group Inputs'!A:A,'Kiwi Park Data'!B293),0)</f>
        <v>0</v>
      </c>
      <c r="E293" s="259">
        <f>ROUND(SUMIFS('Group Inputs'!H:H,'Group Inputs'!A:A,'Kiwi Park Data'!B293),0)</f>
        <v>0</v>
      </c>
      <c r="F293" s="256"/>
    </row>
    <row r="294" spans="1:6" ht="14.25" x14ac:dyDescent="0.2">
      <c r="A294" s="225"/>
      <c r="B294" s="225">
        <v>5224</v>
      </c>
      <c r="C294" s="1406" t="s">
        <v>1110</v>
      </c>
      <c r="D294" s="259">
        <f>ROUND(SUMIFS('Group Inputs'!G:G,'Group Inputs'!A:A,'Kiwi Park Data'!B294),0)</f>
        <v>0</v>
      </c>
      <c r="E294" s="259">
        <f>ROUND(SUMIFS('Group Inputs'!H:H,'Group Inputs'!A:A,'Kiwi Park Data'!B294),0)</f>
        <v>0</v>
      </c>
      <c r="F294" s="256"/>
    </row>
    <row r="295" spans="1:6" ht="14.25" x14ac:dyDescent="0.2">
      <c r="A295" s="225"/>
      <c r="B295" s="225">
        <v>5277</v>
      </c>
      <c r="C295" s="1406" t="s">
        <v>1617</v>
      </c>
      <c r="D295" s="259">
        <f>ROUND(SUMIFS('Group Inputs'!G:G,'Group Inputs'!A:A,'Kiwi Park Data'!B295),0)</f>
        <v>0</v>
      </c>
      <c r="E295" s="259">
        <f>ROUND(SUMIFS('Group Inputs'!H:H,'Group Inputs'!A:A,'Kiwi Park Data'!B295),0)</f>
        <v>0</v>
      </c>
      <c r="F295" s="256"/>
    </row>
    <row r="296" spans="1:6" ht="15" x14ac:dyDescent="0.2">
      <c r="A296" s="225"/>
      <c r="B296" s="227"/>
      <c r="C296" s="1408"/>
      <c r="D296" s="259"/>
      <c r="E296" s="256"/>
      <c r="F296" s="256"/>
    </row>
    <row r="297" spans="1:6" s="190" customFormat="1" ht="14.25" x14ac:dyDescent="0.2">
      <c r="A297" s="225"/>
      <c r="B297" s="509">
        <v>5225</v>
      </c>
      <c r="C297" s="1409" t="s">
        <v>999</v>
      </c>
      <c r="D297" s="510">
        <f>SUM(D286:D296)</f>
        <v>0</v>
      </c>
      <c r="E297" s="510">
        <f>SUM(E286:E296)</f>
        <v>0</v>
      </c>
      <c r="F297" s="511"/>
    </row>
    <row r="298" spans="1:6" ht="15" x14ac:dyDescent="0.2">
      <c r="A298" s="225"/>
      <c r="B298" s="227"/>
      <c r="C298" s="1408"/>
      <c r="D298" s="259"/>
      <c r="E298" s="256"/>
      <c r="F298" s="256"/>
    </row>
    <row r="299" spans="1:6" ht="15" x14ac:dyDescent="0.2">
      <c r="A299" s="225"/>
      <c r="B299" s="227">
        <v>5226</v>
      </c>
      <c r="C299" s="1408" t="s">
        <v>1354</v>
      </c>
      <c r="D299" s="259"/>
      <c r="E299" s="256"/>
      <c r="F299" s="256"/>
    </row>
    <row r="300" spans="1:6" ht="15" x14ac:dyDescent="0.2">
      <c r="A300" s="225"/>
      <c r="B300" s="227"/>
      <c r="C300" s="1408"/>
      <c r="D300" s="259"/>
      <c r="E300" s="256"/>
      <c r="F300" s="256"/>
    </row>
    <row r="301" spans="1:6" ht="14.25" x14ac:dyDescent="0.2">
      <c r="A301" s="225"/>
      <c r="B301" s="225">
        <v>5227</v>
      </c>
      <c r="C301" s="1406" t="s">
        <v>150</v>
      </c>
      <c r="D301" s="259">
        <f>ROUND(SUMIFS('Group Inputs'!G:G,'Group Inputs'!A:A,'Kiwi Park Data'!B301),0)</f>
        <v>0</v>
      </c>
      <c r="E301" s="259">
        <f>ROUND(SUMIFS('Group Inputs'!H:H,'Group Inputs'!A:A,'Kiwi Park Data'!B301),0)</f>
        <v>0</v>
      </c>
      <c r="F301" s="256"/>
    </row>
    <row r="302" spans="1:6" ht="14.25" x14ac:dyDescent="0.2">
      <c r="A302" s="225"/>
      <c r="B302" s="225">
        <v>5228</v>
      </c>
      <c r="C302" s="1406" t="s">
        <v>1076</v>
      </c>
      <c r="D302" s="259">
        <f>ROUND(SUMIFS('Group Inputs'!G:G,'Group Inputs'!A:A,'Kiwi Park Data'!B302),0)</f>
        <v>0</v>
      </c>
      <c r="E302" s="259">
        <f>ROUND(SUMIFS('Group Inputs'!H:H,'Group Inputs'!A:A,'Kiwi Park Data'!B302),0)</f>
        <v>0</v>
      </c>
      <c r="F302" s="256"/>
    </row>
    <row r="303" spans="1:6" ht="14.25" x14ac:dyDescent="0.2">
      <c r="A303" s="225"/>
      <c r="B303" s="225">
        <v>5230</v>
      </c>
      <c r="C303" s="1406" t="s">
        <v>278</v>
      </c>
      <c r="D303" s="259">
        <f>ROUND(SUMIFS('Group Inputs'!G:G,'Group Inputs'!A:A,'Kiwi Park Data'!B303),0)</f>
        <v>0</v>
      </c>
      <c r="E303" s="259">
        <f>ROUND(SUMIFS('Group Inputs'!H:H,'Group Inputs'!A:A,'Kiwi Park Data'!B303),0)</f>
        <v>0</v>
      </c>
      <c r="F303" s="256"/>
    </row>
    <row r="304" spans="1:6" ht="14.25" x14ac:dyDescent="0.2">
      <c r="A304" s="225"/>
      <c r="B304" s="225">
        <v>5240</v>
      </c>
      <c r="C304" s="1406" t="s">
        <v>1618</v>
      </c>
      <c r="D304" s="259">
        <f>ROUND(SUMIFS('Group Inputs'!G:G,'Group Inputs'!A:A,'Kiwi Park Data'!B304),0)</f>
        <v>0</v>
      </c>
      <c r="E304" s="259">
        <f>ROUND(SUMIFS('Group Inputs'!H:H,'Group Inputs'!A:A,'Kiwi Park Data'!B304),0)</f>
        <v>0</v>
      </c>
      <c r="F304" s="256"/>
    </row>
    <row r="305" spans="1:6 11197:11197" ht="14.25" x14ac:dyDescent="0.2">
      <c r="A305" s="225"/>
      <c r="B305" s="225">
        <v>5262</v>
      </c>
      <c r="C305" s="1412" t="s">
        <v>1619</v>
      </c>
      <c r="D305" s="259">
        <f>ROUND(SUMIFS('Group Inputs'!G:G,'Group Inputs'!A:A,'Kiwi Park Data'!B305),0)</f>
        <v>0</v>
      </c>
      <c r="E305" s="259">
        <f>ROUND(SUMIFS('Group Inputs'!H:H,'Group Inputs'!A:A,'Kiwi Park Data'!B305),0)</f>
        <v>0</v>
      </c>
      <c r="F305" s="256"/>
    </row>
    <row r="306" spans="1:6 11197:11197" ht="14.25" x14ac:dyDescent="0.2">
      <c r="A306" s="225"/>
      <c r="B306" s="225">
        <v>5241</v>
      </c>
      <c r="C306" s="1406" t="s">
        <v>1620</v>
      </c>
      <c r="D306" s="259">
        <f>ROUND(SUMIFS('Group Inputs'!G:G,'Group Inputs'!A:A,'Kiwi Park Data'!B306),0)</f>
        <v>0</v>
      </c>
      <c r="E306" s="259">
        <f>ROUND(SUMIFS('Group Inputs'!H:H,'Group Inputs'!A:A,'Kiwi Park Data'!B306),0)</f>
        <v>0</v>
      </c>
      <c r="F306" s="256"/>
    </row>
    <row r="307" spans="1:6 11197:11197" ht="14.25" x14ac:dyDescent="0.2">
      <c r="A307" s="225"/>
      <c r="B307" s="225"/>
      <c r="C307" s="1406"/>
      <c r="D307" s="259"/>
      <c r="E307" s="256"/>
      <c r="F307" s="256"/>
    </row>
    <row r="308" spans="1:6 11197:11197" s="190" customFormat="1" ht="14.25" x14ac:dyDescent="0.2">
      <c r="A308" s="225"/>
      <c r="B308" s="509">
        <v>5244</v>
      </c>
      <c r="C308" s="1409" t="s">
        <v>999</v>
      </c>
      <c r="D308" s="510">
        <f>SUM(D299:D307)</f>
        <v>0</v>
      </c>
      <c r="E308" s="510">
        <f>SUM(E299:E307)</f>
        <v>0</v>
      </c>
      <c r="F308" s="511"/>
      <c r="PNQ308" s="259"/>
    </row>
    <row r="309" spans="1:6 11197:11197" ht="15" x14ac:dyDescent="0.2">
      <c r="A309" s="225"/>
      <c r="B309" s="227"/>
      <c r="C309" s="1408"/>
      <c r="D309" s="259"/>
      <c r="E309" s="256"/>
      <c r="F309" s="256"/>
    </row>
    <row r="310" spans="1:6 11197:11197" ht="14.25" x14ac:dyDescent="0.2">
      <c r="A310" s="225"/>
      <c r="B310" s="225">
        <v>5245</v>
      </c>
      <c r="C310" s="1406" t="s">
        <v>1621</v>
      </c>
      <c r="D310" s="259">
        <f>ROUND(SUMIFS('Group Inputs'!G:G,'Group Inputs'!A:A,'Kiwi Park Data'!B310),0)</f>
        <v>0</v>
      </c>
      <c r="E310" s="259">
        <f>ROUND(SUMIFS('Group Inputs'!H:H,'Group Inputs'!A:A,'Kiwi Park Data'!B310),0)</f>
        <v>0</v>
      </c>
      <c r="F310" s="256"/>
    </row>
    <row r="311" spans="1:6 11197:11197" ht="14.25" x14ac:dyDescent="0.2">
      <c r="A311" s="225"/>
      <c r="B311" s="225">
        <v>5247</v>
      </c>
      <c r="C311" s="1406" t="s">
        <v>1622</v>
      </c>
      <c r="D311" s="259">
        <f>ROUND(SUMIFS('Group Inputs'!G:G,'Group Inputs'!A:A,'Kiwi Park Data'!B311),0)</f>
        <v>0</v>
      </c>
      <c r="E311" s="259">
        <f>ROUND(SUMIFS('Group Inputs'!H:H,'Group Inputs'!A:A,'Kiwi Park Data'!B311),0)</f>
        <v>0</v>
      </c>
      <c r="F311" s="256"/>
    </row>
    <row r="312" spans="1:6 11197:11197" ht="14.25" x14ac:dyDescent="0.2">
      <c r="A312" s="225"/>
      <c r="B312" s="225">
        <v>5250</v>
      </c>
      <c r="C312" s="1406" t="s">
        <v>1623</v>
      </c>
      <c r="D312" s="259">
        <f>ROUND(SUMIFS('Group Inputs'!G:G,'Group Inputs'!A:A,'Kiwi Park Data'!B312),0)</f>
        <v>0</v>
      </c>
      <c r="E312" s="259">
        <f>ROUND(SUMIFS('Group Inputs'!H:H,'Group Inputs'!A:A,'Kiwi Park Data'!B312),0)</f>
        <v>0</v>
      </c>
      <c r="F312" s="256"/>
    </row>
    <row r="313" spans="1:6 11197:11197" ht="14.25" x14ac:dyDescent="0.2">
      <c r="A313" s="225"/>
      <c r="B313" s="225">
        <v>5260</v>
      </c>
      <c r="C313" s="1406" t="s">
        <v>1624</v>
      </c>
      <c r="D313" s="259">
        <f>ROUND(SUMIFS('Group Inputs'!G:G,'Group Inputs'!A:A,'Kiwi Park Data'!B313),0)</f>
        <v>0</v>
      </c>
      <c r="E313" s="259">
        <f>ROUND(SUMIFS('Group Inputs'!H:H,'Group Inputs'!A:A,'Kiwi Park Data'!B313),0)</f>
        <v>0</v>
      </c>
      <c r="F313" s="256"/>
    </row>
    <row r="314" spans="1:6 11197:11197" ht="14.25" x14ac:dyDescent="0.2">
      <c r="A314" s="225"/>
      <c r="B314" s="225">
        <v>5261</v>
      </c>
      <c r="C314" s="1406" t="s">
        <v>1625</v>
      </c>
      <c r="D314" s="259">
        <f>ROUND(SUMIFS('Group Inputs'!G:G,'Group Inputs'!A:A,'Kiwi Park Data'!B314),0)</f>
        <v>0</v>
      </c>
      <c r="E314" s="259">
        <f>ROUND(SUMIFS('Group Inputs'!H:H,'Group Inputs'!A:A,'Kiwi Park Data'!B314),0)</f>
        <v>0</v>
      </c>
      <c r="F314" s="256"/>
    </row>
    <row r="315" spans="1:6 11197:11197" ht="14.25" x14ac:dyDescent="0.2">
      <c r="A315" s="225"/>
      <c r="B315" s="225">
        <v>5270</v>
      </c>
      <c r="C315" s="1406" t="s">
        <v>1626</v>
      </c>
      <c r="D315" s="259">
        <f>ROUND(SUMIFS('Group Inputs'!G:G,'Group Inputs'!A:A,'Kiwi Park Data'!B315),0)</f>
        <v>0</v>
      </c>
      <c r="E315" s="259">
        <f>ROUND(SUMIFS('Group Inputs'!H:H,'Group Inputs'!A:A,'Kiwi Park Data'!B315),0)</f>
        <v>0</v>
      </c>
      <c r="F315" s="256"/>
    </row>
    <row r="316" spans="1:6 11197:11197" ht="14.25" x14ac:dyDescent="0.2">
      <c r="A316" s="225"/>
      <c r="B316" s="225">
        <v>5272</v>
      </c>
      <c r="C316" s="1406" t="s">
        <v>1627</v>
      </c>
      <c r="D316" s="259">
        <f>ROUND(SUMIFS('Group Inputs'!G:G,'Group Inputs'!A:A,'Kiwi Park Data'!B316),0)</f>
        <v>0</v>
      </c>
      <c r="E316" s="259">
        <f>ROUND(SUMIFS('Group Inputs'!H:H,'Group Inputs'!A:A,'Kiwi Park Data'!B316),0)</f>
        <v>0</v>
      </c>
      <c r="F316" s="256"/>
    </row>
    <row r="317" spans="1:6 11197:11197" ht="14.25" x14ac:dyDescent="0.2">
      <c r="A317" s="225"/>
      <c r="B317" s="225">
        <v>5276</v>
      </c>
      <c r="C317" s="1406" t="s">
        <v>1628</v>
      </c>
      <c r="D317" s="259">
        <f>ROUND(SUMIFS('Group Inputs'!G:G,'Group Inputs'!A:A,'Kiwi Park Data'!B317),0)</f>
        <v>0</v>
      </c>
      <c r="E317" s="259">
        <f>ROUND(SUMIFS('Group Inputs'!H:H,'Group Inputs'!A:A,'Kiwi Park Data'!B317),0)</f>
        <v>0</v>
      </c>
      <c r="F317" s="256"/>
    </row>
    <row r="318" spans="1:6 11197:11197" ht="14.25" x14ac:dyDescent="0.2">
      <c r="A318" s="225"/>
      <c r="B318" s="225">
        <v>5223</v>
      </c>
      <c r="C318" s="1406" t="s">
        <v>280</v>
      </c>
      <c r="D318" s="259">
        <f>ROUND(SUMIFS('Group Inputs'!G:G,'Group Inputs'!A:A,'Kiwi Park Data'!B318),0)</f>
        <v>0</v>
      </c>
      <c r="E318" s="259">
        <f>ROUND(SUMIFS('Group Inputs'!H:H,'Group Inputs'!A:A,'Kiwi Park Data'!B318),0)</f>
        <v>0</v>
      </c>
      <c r="F318" s="256"/>
    </row>
    <row r="319" spans="1:6 11197:11197" ht="14.25" x14ac:dyDescent="0.2">
      <c r="A319" s="225"/>
      <c r="B319" s="225">
        <v>5280</v>
      </c>
      <c r="C319" s="1406" t="s">
        <v>1629</v>
      </c>
      <c r="D319" s="259">
        <f>ROUND(SUMIFS('Group Inputs'!G:G,'Group Inputs'!A:A,'Kiwi Park Data'!B319),0)</f>
        <v>0</v>
      </c>
      <c r="E319" s="259">
        <f>ROUND(SUMIFS('Group Inputs'!H:H,'Group Inputs'!A:A,'Kiwi Park Data'!B319),0)</f>
        <v>0</v>
      </c>
      <c r="F319" s="256"/>
    </row>
    <row r="320" spans="1:6 11197:11197" ht="15" x14ac:dyDescent="0.2">
      <c r="A320" s="225"/>
      <c r="B320" s="227"/>
      <c r="C320" s="1408"/>
      <c r="D320" s="259"/>
      <c r="E320" s="256"/>
      <c r="F320" s="256"/>
    </row>
    <row r="321" spans="1:6" s="190" customFormat="1" ht="14.25" x14ac:dyDescent="0.2">
      <c r="A321" s="225"/>
      <c r="B321" s="517">
        <v>5298</v>
      </c>
      <c r="C321" s="1416" t="s">
        <v>999</v>
      </c>
      <c r="D321" s="518">
        <f>SUMIF($C$284:$C$320,C308,$D$284:$D$320)+SUM(D309:D320)</f>
        <v>0</v>
      </c>
      <c r="E321" s="518">
        <f>SUMIF($C$284:$C$320,C308,$E$284:$E$320)+SUM(E309:E320)</f>
        <v>0</v>
      </c>
      <c r="F321" s="519"/>
    </row>
    <row r="322" spans="1:6" ht="15" x14ac:dyDescent="0.2">
      <c r="A322" s="225"/>
      <c r="B322" s="227"/>
      <c r="C322" s="1408"/>
      <c r="D322" s="259"/>
      <c r="E322" s="256"/>
      <c r="F322" s="256"/>
    </row>
    <row r="323" spans="1:6" s="190" customFormat="1" ht="14.25" x14ac:dyDescent="0.2">
      <c r="A323" s="225"/>
      <c r="B323" s="229">
        <v>5500</v>
      </c>
      <c r="C323" s="1414" t="s">
        <v>1630</v>
      </c>
      <c r="D323" s="259">
        <f>D282-D321</f>
        <v>0</v>
      </c>
      <c r="E323" s="259">
        <f>E282-E321</f>
        <v>0</v>
      </c>
      <c r="F323" s="256"/>
    </row>
    <row r="324" spans="1:6" ht="15" x14ac:dyDescent="0.2">
      <c r="A324" s="225"/>
      <c r="B324" s="227"/>
      <c r="C324" s="1408"/>
      <c r="D324" s="259"/>
      <c r="E324" s="256"/>
      <c r="F324" s="256"/>
    </row>
    <row r="325" spans="1:6" ht="15" x14ac:dyDescent="0.2">
      <c r="A325" s="225"/>
      <c r="B325" s="227">
        <v>5540</v>
      </c>
      <c r="C325" s="1408" t="s">
        <v>1631</v>
      </c>
      <c r="D325" s="259"/>
      <c r="E325" s="256"/>
      <c r="F325" s="256"/>
    </row>
    <row r="326" spans="1:6" ht="15" x14ac:dyDescent="0.2">
      <c r="A326" s="225"/>
      <c r="B326" s="227"/>
      <c r="C326" s="1408"/>
      <c r="D326" s="259"/>
      <c r="E326" s="256"/>
      <c r="F326" s="256"/>
    </row>
    <row r="327" spans="1:6" ht="15" x14ac:dyDescent="0.2">
      <c r="A327" s="225"/>
      <c r="B327" s="227">
        <v>5550</v>
      </c>
      <c r="C327" s="1408" t="s">
        <v>1632</v>
      </c>
      <c r="D327" s="259">
        <f>ROUND(SUMIFS('Group Inputs'!G:G,'Group Inputs'!A:A,'Kiwi Park Data'!B327),0)</f>
        <v>0</v>
      </c>
      <c r="E327" s="259">
        <f>ROUND(SUMIFS('Group Inputs'!H:H,'Group Inputs'!A:A,'Kiwi Park Data'!B327),0)</f>
        <v>0</v>
      </c>
      <c r="F327" s="256"/>
    </row>
    <row r="328" spans="1:6" ht="15" x14ac:dyDescent="0.2">
      <c r="A328" s="225"/>
      <c r="B328" s="227"/>
      <c r="C328" s="1408"/>
      <c r="D328" s="259"/>
      <c r="E328" s="256"/>
      <c r="F328" s="256"/>
    </row>
    <row r="329" spans="1:6" ht="15" x14ac:dyDescent="0.2">
      <c r="A329" s="225"/>
      <c r="B329" s="227">
        <v>5560</v>
      </c>
      <c r="C329" s="1408" t="s">
        <v>577</v>
      </c>
      <c r="D329" s="259"/>
      <c r="E329" s="256"/>
      <c r="F329" s="256"/>
    </row>
    <row r="330" spans="1:6" ht="14.25" x14ac:dyDescent="0.2">
      <c r="A330" s="225"/>
      <c r="B330" s="225"/>
      <c r="C330" s="1406"/>
      <c r="D330" s="259"/>
      <c r="E330" s="256"/>
      <c r="F330" s="256"/>
    </row>
    <row r="331" spans="1:6" ht="14.25" x14ac:dyDescent="0.2">
      <c r="A331" s="225"/>
      <c r="B331" s="225">
        <v>5562</v>
      </c>
      <c r="C331" s="1406" t="s">
        <v>1633</v>
      </c>
      <c r="D331" s="259">
        <f>ROUND(SUMIFS('Group Inputs'!G:G,'Group Inputs'!A:A,'Kiwi Park Data'!B331),0)</f>
        <v>0</v>
      </c>
      <c r="E331" s="259">
        <f>ROUND(SUMIFS('Group Inputs'!H:H,'Group Inputs'!A:A,'Kiwi Park Data'!B331),0)</f>
        <v>0</v>
      </c>
      <c r="F331" s="256"/>
    </row>
    <row r="332" spans="1:6" ht="14.25" x14ac:dyDescent="0.2">
      <c r="A332" s="225"/>
      <c r="B332" s="225">
        <v>5564</v>
      </c>
      <c r="C332" s="1406" t="s">
        <v>389</v>
      </c>
      <c r="D332" s="259">
        <f>ROUND(SUMIFS('Group Inputs'!G:G,'Group Inputs'!A:A,'Kiwi Park Data'!B332),0)</f>
        <v>0</v>
      </c>
      <c r="E332" s="259">
        <f>ROUND(SUMIFS('Group Inputs'!H:H,'Group Inputs'!A:A,'Kiwi Park Data'!B332),0)</f>
        <v>0</v>
      </c>
      <c r="F332" s="256"/>
    </row>
    <row r="333" spans="1:6" ht="14.25" x14ac:dyDescent="0.2">
      <c r="A333" s="225"/>
      <c r="B333" s="225">
        <v>5566</v>
      </c>
      <c r="C333" s="1406" t="s">
        <v>340</v>
      </c>
      <c r="D333" s="259">
        <f>ROUND(SUMIFS('Group Inputs'!G:G,'Group Inputs'!A:A,'Kiwi Park Data'!B333),0)</f>
        <v>0</v>
      </c>
      <c r="E333" s="259">
        <f>ROUND(SUMIFS('Group Inputs'!H:H,'Group Inputs'!A:A,'Kiwi Park Data'!B333),0)</f>
        <v>0</v>
      </c>
      <c r="F333" s="256"/>
    </row>
    <row r="334" spans="1:6" ht="14.25" x14ac:dyDescent="0.2">
      <c r="A334" s="225"/>
      <c r="B334" s="225">
        <v>5567</v>
      </c>
      <c r="C334" s="1406" t="s">
        <v>1634</v>
      </c>
      <c r="D334" s="259">
        <f>ROUND(SUMIFS('Group Inputs'!G:G,'Group Inputs'!A:A,'Kiwi Park Data'!B334),0)</f>
        <v>0</v>
      </c>
      <c r="E334" s="259">
        <f>ROUND(SUMIFS('Group Inputs'!H:H,'Group Inputs'!A:A,'Kiwi Park Data'!B334),0)</f>
        <v>0</v>
      </c>
      <c r="F334" s="256"/>
    </row>
    <row r="335" spans="1:6" ht="14.25" x14ac:dyDescent="0.2">
      <c r="A335" s="225"/>
      <c r="B335" s="225"/>
      <c r="C335" s="1406"/>
      <c r="D335" s="259"/>
      <c r="E335" s="256"/>
      <c r="F335" s="256"/>
    </row>
    <row r="336" spans="1:6" s="190" customFormat="1" ht="14.25" x14ac:dyDescent="0.2">
      <c r="A336" s="225"/>
      <c r="B336" s="512">
        <v>5568</v>
      </c>
      <c r="C336" s="1413" t="s">
        <v>999</v>
      </c>
      <c r="D336" s="510">
        <f>SUM(D329:D335)</f>
        <v>0</v>
      </c>
      <c r="E336" s="510">
        <f>SUM(E329:E335)</f>
        <v>0</v>
      </c>
      <c r="F336" s="511"/>
    </row>
    <row r="337" spans="1:6" ht="15" x14ac:dyDescent="0.2">
      <c r="A337" s="225"/>
      <c r="B337" s="227"/>
      <c r="C337" s="1408"/>
      <c r="D337" s="259"/>
      <c r="E337" s="256"/>
      <c r="F337" s="256"/>
    </row>
    <row r="338" spans="1:6" ht="15" x14ac:dyDescent="0.2">
      <c r="A338" s="225"/>
      <c r="B338" s="227">
        <v>5600</v>
      </c>
      <c r="C338" s="1408" t="s">
        <v>1635</v>
      </c>
      <c r="D338" s="259"/>
      <c r="E338" s="256"/>
      <c r="F338" s="256"/>
    </row>
    <row r="339" spans="1:6" ht="15" x14ac:dyDescent="0.2">
      <c r="A339" s="225"/>
      <c r="B339" s="227"/>
      <c r="C339" s="1408"/>
      <c r="D339" s="259"/>
      <c r="E339" s="256"/>
      <c r="F339" s="256"/>
    </row>
    <row r="340" spans="1:6" ht="15" x14ac:dyDescent="0.2">
      <c r="A340" s="225"/>
      <c r="B340" s="227">
        <v>5601</v>
      </c>
      <c r="C340" s="1408" t="s">
        <v>1636</v>
      </c>
      <c r="D340" s="259"/>
      <c r="E340" s="256"/>
      <c r="F340" s="256"/>
    </row>
    <row r="341" spans="1:6" ht="15" x14ac:dyDescent="0.2">
      <c r="A341" s="225"/>
      <c r="B341" s="227"/>
      <c r="C341" s="1408"/>
      <c r="D341" s="259"/>
      <c r="E341" s="256"/>
      <c r="F341" s="256"/>
    </row>
    <row r="342" spans="1:6" ht="14.25" x14ac:dyDescent="0.2">
      <c r="A342" s="225"/>
      <c r="B342" s="225">
        <v>5602</v>
      </c>
      <c r="C342" s="1406" t="s">
        <v>877</v>
      </c>
      <c r="D342" s="259">
        <f>ROUND(SUMIFS('Group Inputs'!G:G,'Group Inputs'!A:A,'Kiwi Park Data'!B342),0)</f>
        <v>0</v>
      </c>
      <c r="E342" s="259">
        <f>ROUND(SUMIFS('Group Inputs'!H:H,'Group Inputs'!A:A,'Kiwi Park Data'!B342),0)</f>
        <v>0</v>
      </c>
      <c r="F342" s="256"/>
    </row>
    <row r="343" spans="1:6" ht="14.25" x14ac:dyDescent="0.2">
      <c r="A343" s="225"/>
      <c r="B343" s="225">
        <v>5603</v>
      </c>
      <c r="C343" s="1406" t="s">
        <v>1637</v>
      </c>
      <c r="D343" s="259">
        <f>ROUND(SUMIFS('Group Inputs'!G:G,'Group Inputs'!A:A,'Kiwi Park Data'!B343),0)</f>
        <v>0</v>
      </c>
      <c r="E343" s="259">
        <f>ROUND(SUMIFS('Group Inputs'!H:H,'Group Inputs'!A:A,'Kiwi Park Data'!B343),0)</f>
        <v>0</v>
      </c>
      <c r="F343" s="256"/>
    </row>
    <row r="344" spans="1:6" ht="15" x14ac:dyDescent="0.2">
      <c r="A344" s="225"/>
      <c r="B344" s="227"/>
      <c r="C344" s="1408"/>
      <c r="D344" s="259"/>
      <c r="E344" s="256"/>
      <c r="F344" s="256"/>
    </row>
    <row r="345" spans="1:6" s="190" customFormat="1" ht="14.25" x14ac:dyDescent="0.2">
      <c r="A345" s="228"/>
      <c r="B345" s="509">
        <v>5604</v>
      </c>
      <c r="C345" s="1409" t="s">
        <v>999</v>
      </c>
      <c r="D345" s="510">
        <f>D342-D343</f>
        <v>0</v>
      </c>
      <c r="E345" s="510">
        <f>E342-E343</f>
        <v>0</v>
      </c>
      <c r="F345" s="511"/>
    </row>
    <row r="346" spans="1:6" ht="15" x14ac:dyDescent="0.2">
      <c r="A346" s="225"/>
      <c r="B346" s="227"/>
      <c r="C346" s="1408"/>
      <c r="D346" s="259"/>
      <c r="E346" s="259"/>
      <c r="F346" s="256"/>
    </row>
    <row r="347" spans="1:6" ht="14.25" x14ac:dyDescent="0.2">
      <c r="A347" s="225"/>
      <c r="B347" s="225">
        <v>5606</v>
      </c>
      <c r="C347" s="1406" t="s">
        <v>232</v>
      </c>
      <c r="D347" s="259">
        <f>ROUND(SUMIFS('Group Inputs'!G:G,'Group Inputs'!A:A,'Kiwi Park Data'!B347),0)</f>
        <v>0</v>
      </c>
      <c r="E347" s="259">
        <f>ROUND(SUMIFS('Group Inputs'!H:H,'Group Inputs'!A:A,'Kiwi Park Data'!B347),0)</f>
        <v>0</v>
      </c>
      <c r="F347" s="256"/>
    </row>
    <row r="348" spans="1:6" ht="14.25" x14ac:dyDescent="0.2">
      <c r="A348" s="225"/>
      <c r="B348" s="225">
        <v>5607</v>
      </c>
      <c r="C348" s="1406" t="s">
        <v>1637</v>
      </c>
      <c r="D348" s="259">
        <f>ROUND(SUMIFS('Group Inputs'!G:G,'Group Inputs'!A:A,'Kiwi Park Data'!B348),0)</f>
        <v>0</v>
      </c>
      <c r="E348" s="259">
        <f>ROUND(SUMIFS('Group Inputs'!H:H,'Group Inputs'!A:A,'Kiwi Park Data'!B348),0)</f>
        <v>0</v>
      </c>
      <c r="F348" s="256"/>
    </row>
    <row r="349" spans="1:6" ht="15" x14ac:dyDescent="0.2">
      <c r="A349" s="225"/>
      <c r="B349" s="227"/>
      <c r="C349" s="1408"/>
      <c r="D349" s="259"/>
      <c r="E349" s="259"/>
      <c r="F349" s="256"/>
    </row>
    <row r="350" spans="1:6" s="190" customFormat="1" ht="14.25" x14ac:dyDescent="0.2">
      <c r="A350" s="228"/>
      <c r="B350" s="509">
        <v>5608</v>
      </c>
      <c r="C350" s="1409" t="s">
        <v>999</v>
      </c>
      <c r="D350" s="510">
        <f>D347-D348</f>
        <v>0</v>
      </c>
      <c r="E350" s="510">
        <f>E347-E348</f>
        <v>0</v>
      </c>
      <c r="F350" s="511"/>
    </row>
    <row r="351" spans="1:6" ht="15" x14ac:dyDescent="0.2">
      <c r="A351" s="225"/>
      <c r="B351" s="227"/>
      <c r="C351" s="1408"/>
      <c r="D351" s="259"/>
      <c r="E351" s="256"/>
      <c r="F351" s="256"/>
    </row>
    <row r="352" spans="1:6" ht="15" x14ac:dyDescent="0.2">
      <c r="A352" s="225"/>
      <c r="B352" s="227">
        <v>5610</v>
      </c>
      <c r="C352" s="1408" t="s">
        <v>1638</v>
      </c>
      <c r="D352" s="259"/>
      <c r="E352" s="256"/>
      <c r="F352" s="256"/>
    </row>
    <row r="353" spans="1:6" ht="15" x14ac:dyDescent="0.2">
      <c r="A353" s="225"/>
      <c r="B353" s="227"/>
      <c r="C353" s="1408"/>
      <c r="D353" s="259"/>
      <c r="E353" s="256"/>
      <c r="F353" s="256"/>
    </row>
    <row r="354" spans="1:6" ht="14.25" x14ac:dyDescent="0.2">
      <c r="A354" s="225"/>
      <c r="B354" s="225">
        <v>5612</v>
      </c>
      <c r="C354" s="1406" t="s">
        <v>165</v>
      </c>
      <c r="D354" s="259">
        <f>ROUND(SUMIFS('Group Inputs'!G:G,'Group Inputs'!A:A,'Kiwi Park Data'!B354),0)</f>
        <v>0</v>
      </c>
      <c r="E354" s="259">
        <f>ROUND(SUMIFS('Group Inputs'!H:H,'Group Inputs'!A:A,'Kiwi Park Data'!B354),0)</f>
        <v>0</v>
      </c>
      <c r="F354" s="256"/>
    </row>
    <row r="355" spans="1:6" ht="14.25" x14ac:dyDescent="0.2">
      <c r="A355" s="225"/>
      <c r="B355" s="225">
        <v>5614</v>
      </c>
      <c r="C355" s="1406" t="s">
        <v>1637</v>
      </c>
      <c r="D355" s="259">
        <f>ROUND(SUMIFS('Group Inputs'!G:G,'Group Inputs'!A:A,'Kiwi Park Data'!B355),0)</f>
        <v>0</v>
      </c>
      <c r="E355" s="259">
        <f>ROUND(SUMIFS('Group Inputs'!H:H,'Group Inputs'!A:A,'Kiwi Park Data'!B355),0)</f>
        <v>0</v>
      </c>
      <c r="F355" s="256"/>
    </row>
    <row r="356" spans="1:6" ht="14.25" x14ac:dyDescent="0.2">
      <c r="A356" s="225"/>
      <c r="B356" s="225"/>
      <c r="C356" s="1406"/>
      <c r="D356" s="259"/>
      <c r="E356" s="256"/>
      <c r="F356" s="256"/>
    </row>
    <row r="357" spans="1:6" s="190" customFormat="1" ht="14.25" x14ac:dyDescent="0.2">
      <c r="A357" s="225"/>
      <c r="B357" s="509">
        <v>5616</v>
      </c>
      <c r="C357" s="1409" t="s">
        <v>999</v>
      </c>
      <c r="D357" s="510">
        <f>D354-D355</f>
        <v>0</v>
      </c>
      <c r="E357" s="510">
        <f>E354-E355</f>
        <v>0</v>
      </c>
      <c r="F357" s="511"/>
    </row>
    <row r="358" spans="1:6" ht="15" x14ac:dyDescent="0.2">
      <c r="A358" s="225"/>
      <c r="B358" s="227"/>
      <c r="C358" s="1408"/>
      <c r="D358" s="259"/>
      <c r="E358" s="256"/>
      <c r="F358" s="256"/>
    </row>
    <row r="359" spans="1:6" ht="15" x14ac:dyDescent="0.2">
      <c r="A359" s="225"/>
      <c r="B359" s="227">
        <v>5620</v>
      </c>
      <c r="C359" s="1408" t="s">
        <v>1639</v>
      </c>
      <c r="D359" s="259"/>
      <c r="E359" s="256"/>
      <c r="F359" s="256"/>
    </row>
    <row r="360" spans="1:6" ht="15" x14ac:dyDescent="0.2">
      <c r="A360" s="227"/>
      <c r="B360" s="227"/>
      <c r="C360" s="1408"/>
      <c r="D360" s="259"/>
      <c r="E360" s="256"/>
      <c r="F360" s="256"/>
    </row>
    <row r="361" spans="1:6" ht="14.25" x14ac:dyDescent="0.2">
      <c r="A361" s="225"/>
      <c r="B361" s="225">
        <v>5622</v>
      </c>
      <c r="C361" s="1406" t="s">
        <v>1107</v>
      </c>
      <c r="D361" s="259">
        <f>ROUND(SUMIFS('Group Inputs'!G:G,'Group Inputs'!A:A,'Kiwi Park Data'!B361),0)</f>
        <v>0</v>
      </c>
      <c r="E361" s="259">
        <f>ROUND(SUMIFS('Group Inputs'!H:H,'Group Inputs'!A:A,'Kiwi Park Data'!B361),0)</f>
        <v>0</v>
      </c>
      <c r="F361" s="256"/>
    </row>
    <row r="362" spans="1:6" ht="14.25" x14ac:dyDescent="0.2">
      <c r="A362" s="225"/>
      <c r="B362" s="225">
        <v>5624</v>
      </c>
      <c r="C362" s="1406" t="s">
        <v>1637</v>
      </c>
      <c r="D362" s="259">
        <f>ROUND(SUMIFS('Group Inputs'!G:G,'Group Inputs'!A:A,'Kiwi Park Data'!B362),0)</f>
        <v>0</v>
      </c>
      <c r="E362" s="259">
        <f>ROUND(SUMIFS('Group Inputs'!H:H,'Group Inputs'!A:A,'Kiwi Park Data'!B362),0)</f>
        <v>0</v>
      </c>
      <c r="F362" s="256"/>
    </row>
    <row r="363" spans="1:6" ht="14.25" x14ac:dyDescent="0.2">
      <c r="A363" s="225"/>
      <c r="B363" s="225"/>
      <c r="C363" s="1406"/>
      <c r="D363" s="259"/>
      <c r="E363" s="256"/>
      <c r="F363" s="256"/>
    </row>
    <row r="364" spans="1:6" s="190" customFormat="1" ht="14.25" x14ac:dyDescent="0.2">
      <c r="A364" s="228"/>
      <c r="B364" s="509">
        <v>5626</v>
      </c>
      <c r="C364" s="1409" t="s">
        <v>999</v>
      </c>
      <c r="D364" s="510">
        <f>D361-D362</f>
        <v>0</v>
      </c>
      <c r="E364" s="510">
        <f>E361-E362</f>
        <v>0</v>
      </c>
      <c r="F364" s="511"/>
    </row>
    <row r="365" spans="1:6" ht="15" x14ac:dyDescent="0.2">
      <c r="A365" s="227"/>
      <c r="B365" s="227"/>
      <c r="C365" s="1408"/>
      <c r="D365" s="259"/>
      <c r="E365" s="256"/>
      <c r="F365" s="256"/>
    </row>
    <row r="366" spans="1:6" ht="30" x14ac:dyDescent="0.2">
      <c r="A366" s="227"/>
      <c r="B366" s="227">
        <v>5710</v>
      </c>
      <c r="C366" s="1408" t="s">
        <v>1640</v>
      </c>
      <c r="D366" s="259"/>
      <c r="E366" s="256"/>
      <c r="F366" s="256"/>
    </row>
    <row r="367" spans="1:6" ht="15" x14ac:dyDescent="0.2">
      <c r="A367" s="227"/>
      <c r="B367" s="227"/>
      <c r="C367" s="1408"/>
      <c r="D367" s="259"/>
      <c r="E367" s="256"/>
      <c r="F367" s="256"/>
    </row>
    <row r="368" spans="1:6" ht="14.25" x14ac:dyDescent="0.2">
      <c r="A368" s="225"/>
      <c r="B368" s="225">
        <v>5712</v>
      </c>
      <c r="C368" s="1406" t="s">
        <v>1641</v>
      </c>
      <c r="D368" s="259">
        <f>ROUND(SUMIFS('Group Inputs'!G:G,'Group Inputs'!A:A,'Kiwi Park Data'!B368),0)</f>
        <v>0</v>
      </c>
      <c r="E368" s="259">
        <f>ROUND(SUMIFS('Group Inputs'!H:H,'Group Inputs'!A:A,'Kiwi Park Data'!B368),0)</f>
        <v>0</v>
      </c>
      <c r="F368" s="256"/>
    </row>
    <row r="369" spans="1:6" ht="14.25" x14ac:dyDescent="0.2">
      <c r="A369" s="225"/>
      <c r="B369" s="225">
        <v>5714</v>
      </c>
      <c r="C369" s="1406" t="s">
        <v>1637</v>
      </c>
      <c r="D369" s="259">
        <f>ROUND(SUMIFS('Group Inputs'!G:G,'Group Inputs'!A:A,'Kiwi Park Data'!B369),0)</f>
        <v>0</v>
      </c>
      <c r="E369" s="259">
        <f>ROUND(SUMIFS('Group Inputs'!H:H,'Group Inputs'!A:A,'Kiwi Park Data'!B369),0)</f>
        <v>0</v>
      </c>
      <c r="F369" s="256"/>
    </row>
    <row r="370" spans="1:6" ht="14.25" x14ac:dyDescent="0.2">
      <c r="A370" s="225"/>
      <c r="B370" s="225"/>
      <c r="C370" s="1406"/>
      <c r="D370" s="259"/>
      <c r="E370" s="256"/>
      <c r="F370" s="256"/>
    </row>
    <row r="371" spans="1:6" s="190" customFormat="1" ht="14.25" x14ac:dyDescent="0.2">
      <c r="A371" s="228"/>
      <c r="B371" s="509">
        <v>5716</v>
      </c>
      <c r="C371" s="1409" t="s">
        <v>999</v>
      </c>
      <c r="D371" s="510">
        <f>D368-D369</f>
        <v>0</v>
      </c>
      <c r="E371" s="510">
        <f>E368-E369</f>
        <v>0</v>
      </c>
      <c r="F371" s="511"/>
    </row>
    <row r="372" spans="1:6" ht="15" x14ac:dyDescent="0.2">
      <c r="A372" s="227"/>
      <c r="B372" s="227"/>
      <c r="C372" s="1408"/>
      <c r="D372" s="259"/>
      <c r="E372" s="256"/>
      <c r="F372" s="256"/>
    </row>
    <row r="373" spans="1:6" ht="15" x14ac:dyDescent="0.2">
      <c r="A373" s="227"/>
      <c r="B373" s="227">
        <v>5720</v>
      </c>
      <c r="C373" s="1408" t="s">
        <v>1642</v>
      </c>
      <c r="D373" s="259"/>
      <c r="E373" s="256"/>
      <c r="F373" s="256"/>
    </row>
    <row r="374" spans="1:6" ht="15" x14ac:dyDescent="0.2">
      <c r="A374" s="227"/>
      <c r="B374" s="227"/>
      <c r="C374" s="1408"/>
      <c r="D374" s="259"/>
      <c r="E374" s="256"/>
      <c r="F374" s="256"/>
    </row>
    <row r="375" spans="1:6" ht="14.25" x14ac:dyDescent="0.2">
      <c r="A375" s="225"/>
      <c r="B375" s="225">
        <v>5722</v>
      </c>
      <c r="C375" s="1406" t="s">
        <v>1105</v>
      </c>
      <c r="D375" s="259">
        <f>ROUND(SUMIFS('Group Inputs'!G:G,'Group Inputs'!A:A,'Kiwi Park Data'!B375),0)</f>
        <v>0</v>
      </c>
      <c r="E375" s="259">
        <f>ROUND(SUMIFS('Group Inputs'!H:H,'Group Inputs'!A:A,'Kiwi Park Data'!B375),0)</f>
        <v>0</v>
      </c>
      <c r="F375" s="256"/>
    </row>
    <row r="376" spans="1:6" ht="14.25" x14ac:dyDescent="0.2">
      <c r="A376" s="225"/>
      <c r="B376" s="225">
        <v>5724</v>
      </c>
      <c r="C376" s="1406" t="s">
        <v>1637</v>
      </c>
      <c r="D376" s="259">
        <f>ROUND(SUMIFS('Group Inputs'!G:G,'Group Inputs'!A:A,'Kiwi Park Data'!B376),0)</f>
        <v>0</v>
      </c>
      <c r="E376" s="259">
        <f>ROUND(SUMIFS('Group Inputs'!H:H,'Group Inputs'!A:A,'Kiwi Park Data'!B376),0)</f>
        <v>0</v>
      </c>
      <c r="F376" s="256"/>
    </row>
    <row r="377" spans="1:6" ht="14.25" x14ac:dyDescent="0.2">
      <c r="A377" s="225"/>
      <c r="B377" s="225"/>
      <c r="C377" s="1406"/>
      <c r="D377" s="259"/>
      <c r="E377" s="256"/>
      <c r="F377" s="256"/>
    </row>
    <row r="378" spans="1:6" s="190" customFormat="1" ht="14.25" x14ac:dyDescent="0.2">
      <c r="A378" s="228"/>
      <c r="B378" s="509">
        <v>5726</v>
      </c>
      <c r="C378" s="1409" t="s">
        <v>999</v>
      </c>
      <c r="D378" s="510">
        <f>D375-D376</f>
        <v>0</v>
      </c>
      <c r="E378" s="510">
        <f>E375-E376</f>
        <v>0</v>
      </c>
      <c r="F378" s="511"/>
    </row>
    <row r="379" spans="1:6" ht="15" x14ac:dyDescent="0.2">
      <c r="A379" s="227"/>
      <c r="B379" s="227"/>
      <c r="C379" s="1408"/>
      <c r="D379" s="259"/>
      <c r="E379" s="256"/>
      <c r="F379" s="256"/>
    </row>
    <row r="380" spans="1:6" ht="15" x14ac:dyDescent="0.2">
      <c r="A380" s="227"/>
      <c r="B380" s="227">
        <v>5730</v>
      </c>
      <c r="C380" s="1408" t="s">
        <v>1643</v>
      </c>
      <c r="D380" s="259"/>
      <c r="E380" s="256"/>
      <c r="F380" s="256"/>
    </row>
    <row r="381" spans="1:6" ht="15" x14ac:dyDescent="0.2">
      <c r="A381" s="227"/>
      <c r="B381" s="227"/>
      <c r="C381" s="1408"/>
      <c r="D381" s="259"/>
      <c r="E381" s="256"/>
      <c r="F381" s="256"/>
    </row>
    <row r="382" spans="1:6" ht="14.25" x14ac:dyDescent="0.2">
      <c r="A382" s="225"/>
      <c r="B382" s="225">
        <v>5732</v>
      </c>
      <c r="C382" s="1406" t="s">
        <v>1108</v>
      </c>
      <c r="D382" s="259">
        <f>ROUND(SUMIFS('Group Inputs'!G:G,'Group Inputs'!A:A,'Kiwi Park Data'!B382),0)</f>
        <v>0</v>
      </c>
      <c r="E382" s="259">
        <f>ROUND(SUMIFS('Group Inputs'!H:H,'Group Inputs'!A:A,'Kiwi Park Data'!B382),0)</f>
        <v>0</v>
      </c>
      <c r="F382" s="256"/>
    </row>
    <row r="383" spans="1:6" ht="14.25" x14ac:dyDescent="0.2">
      <c r="A383" s="225"/>
      <c r="B383" s="225">
        <v>5734</v>
      </c>
      <c r="C383" s="1406" t="s">
        <v>1637</v>
      </c>
      <c r="D383" s="259">
        <f>ROUND(SUMIFS('Group Inputs'!G:G,'Group Inputs'!A:A,'Kiwi Park Data'!B383),0)</f>
        <v>0</v>
      </c>
      <c r="E383" s="259">
        <f>ROUND(SUMIFS('Group Inputs'!H:H,'Group Inputs'!A:A,'Kiwi Park Data'!B383),0)</f>
        <v>0</v>
      </c>
      <c r="F383" s="256"/>
    </row>
    <row r="384" spans="1:6" ht="14.25" x14ac:dyDescent="0.2">
      <c r="A384" s="225"/>
      <c r="B384" s="225"/>
      <c r="C384" s="1406"/>
      <c r="D384" s="259"/>
      <c r="E384" s="256"/>
      <c r="F384" s="256"/>
    </row>
    <row r="385" spans="1:6" s="190" customFormat="1" ht="14.25" x14ac:dyDescent="0.2">
      <c r="A385" s="228"/>
      <c r="B385" s="509">
        <v>5736</v>
      </c>
      <c r="C385" s="1409" t="s">
        <v>999</v>
      </c>
      <c r="D385" s="510">
        <f>D382-D383</f>
        <v>0</v>
      </c>
      <c r="E385" s="510">
        <f>E382-E383</f>
        <v>0</v>
      </c>
      <c r="F385" s="511"/>
    </row>
    <row r="386" spans="1:6" ht="15" x14ac:dyDescent="0.2">
      <c r="A386" s="227"/>
      <c r="B386" s="227"/>
      <c r="C386" s="1408"/>
      <c r="D386" s="259"/>
      <c r="E386" s="256"/>
      <c r="F386" s="256"/>
    </row>
    <row r="387" spans="1:6" ht="15" x14ac:dyDescent="0.2">
      <c r="A387" s="227"/>
      <c r="B387" s="227">
        <v>5740</v>
      </c>
      <c r="C387" s="1408" t="s">
        <v>1644</v>
      </c>
      <c r="D387" s="259"/>
      <c r="E387" s="256"/>
      <c r="F387" s="256"/>
    </row>
    <row r="388" spans="1:6" ht="15" x14ac:dyDescent="0.2">
      <c r="A388" s="227"/>
      <c r="B388" s="227"/>
      <c r="C388" s="1408"/>
      <c r="D388" s="259"/>
      <c r="E388" s="256"/>
      <c r="F388" s="256"/>
    </row>
    <row r="389" spans="1:6" ht="14.25" x14ac:dyDescent="0.2">
      <c r="A389" s="225"/>
      <c r="B389" s="225">
        <v>5742</v>
      </c>
      <c r="C389" s="1406" t="s">
        <v>1645</v>
      </c>
      <c r="D389" s="259">
        <f>ROUND(SUMIFS('Group Inputs'!G:G,'Group Inputs'!A:A,'Kiwi Park Data'!B389),0)</f>
        <v>0</v>
      </c>
      <c r="E389" s="259">
        <f>ROUND(SUMIFS('Group Inputs'!H:H,'Group Inputs'!A:A,'Kiwi Park Data'!B389),0)</f>
        <v>0</v>
      </c>
      <c r="F389" s="256"/>
    </row>
    <row r="390" spans="1:6" ht="14.25" x14ac:dyDescent="0.2">
      <c r="A390" s="225"/>
      <c r="B390" s="225">
        <v>5744</v>
      </c>
      <c r="C390" s="1406" t="s">
        <v>1637</v>
      </c>
      <c r="D390" s="259">
        <f>ROUND(SUMIFS('Group Inputs'!G:G,'Group Inputs'!A:A,'Kiwi Park Data'!B390),0)</f>
        <v>0</v>
      </c>
      <c r="E390" s="259">
        <f>ROUND(SUMIFS('Group Inputs'!H:H,'Group Inputs'!A:A,'Kiwi Park Data'!B390),0)</f>
        <v>0</v>
      </c>
      <c r="F390" s="256"/>
    </row>
    <row r="391" spans="1:6" ht="14.25" x14ac:dyDescent="0.2">
      <c r="A391" s="225"/>
      <c r="B391" s="225"/>
      <c r="C391" s="1406"/>
      <c r="D391" s="259"/>
      <c r="E391" s="256"/>
      <c r="F391" s="256"/>
    </row>
    <row r="392" spans="1:6" s="190" customFormat="1" ht="14.25" x14ac:dyDescent="0.2">
      <c r="A392" s="228"/>
      <c r="B392" s="509">
        <v>5746</v>
      </c>
      <c r="C392" s="1409" t="s">
        <v>999</v>
      </c>
      <c r="D392" s="510">
        <f>D389-D390</f>
        <v>0</v>
      </c>
      <c r="E392" s="510">
        <f>E389-E390</f>
        <v>0</v>
      </c>
      <c r="F392" s="511"/>
    </row>
    <row r="393" spans="1:6" ht="15" x14ac:dyDescent="0.2">
      <c r="A393" s="227"/>
      <c r="B393" s="227"/>
      <c r="C393" s="1408"/>
      <c r="D393" s="259"/>
      <c r="E393" s="256"/>
      <c r="F393" s="256"/>
    </row>
    <row r="394" spans="1:6" ht="15" x14ac:dyDescent="0.2">
      <c r="A394" s="227"/>
      <c r="B394" s="227">
        <v>5750</v>
      </c>
      <c r="C394" s="1408" t="s">
        <v>1646</v>
      </c>
      <c r="D394" s="259"/>
      <c r="E394" s="256"/>
      <c r="F394" s="256"/>
    </row>
    <row r="395" spans="1:6" ht="15" x14ac:dyDescent="0.2">
      <c r="A395" s="227"/>
      <c r="B395" s="227"/>
      <c r="C395" s="1408"/>
      <c r="D395" s="259"/>
      <c r="E395" s="256"/>
      <c r="F395" s="256"/>
    </row>
    <row r="396" spans="1:6" ht="15.75" customHeight="1" x14ac:dyDescent="0.2">
      <c r="A396" s="225"/>
      <c r="B396" s="225">
        <v>5752</v>
      </c>
      <c r="C396" s="1406" t="s">
        <v>1106</v>
      </c>
      <c r="D396" s="259">
        <f>ROUND(SUMIFS('Group Inputs'!G:G,'Group Inputs'!A:A,'Kiwi Park Data'!B396),0)</f>
        <v>0</v>
      </c>
      <c r="E396" s="259">
        <f>ROUND(SUMIFS('Group Inputs'!H:H,'Group Inputs'!A:A,'Kiwi Park Data'!B396),0)</f>
        <v>0</v>
      </c>
      <c r="F396" s="256"/>
    </row>
    <row r="397" spans="1:6" ht="14.25" x14ac:dyDescent="0.2">
      <c r="A397" s="225"/>
      <c r="B397" s="225">
        <v>5754</v>
      </c>
      <c r="C397" s="1406" t="s">
        <v>1637</v>
      </c>
      <c r="D397" s="259">
        <f>ROUND(SUMIFS('Group Inputs'!G:G,'Group Inputs'!A:A,'Kiwi Park Data'!B397),0)</f>
        <v>0</v>
      </c>
      <c r="E397" s="259">
        <f>ROUND(SUMIFS('Group Inputs'!H:H,'Group Inputs'!A:A,'Kiwi Park Data'!B397),0)</f>
        <v>0</v>
      </c>
      <c r="F397" s="256"/>
    </row>
    <row r="398" spans="1:6" ht="14.25" x14ac:dyDescent="0.2">
      <c r="A398" s="225"/>
      <c r="B398" s="225"/>
      <c r="C398" s="1406"/>
      <c r="D398" s="259"/>
      <c r="E398" s="256"/>
      <c r="F398" s="256"/>
    </row>
    <row r="399" spans="1:6" s="190" customFormat="1" ht="14.25" x14ac:dyDescent="0.2">
      <c r="A399" s="228"/>
      <c r="B399" s="509">
        <v>5756</v>
      </c>
      <c r="C399" s="1409" t="s">
        <v>999</v>
      </c>
      <c r="D399" s="510">
        <f>D396-D397</f>
        <v>0</v>
      </c>
      <c r="E399" s="510">
        <f>E396-E397</f>
        <v>0</v>
      </c>
      <c r="F399" s="511"/>
    </row>
    <row r="400" spans="1:6" ht="15" x14ac:dyDescent="0.2">
      <c r="A400" s="227"/>
      <c r="B400" s="227"/>
      <c r="C400" s="1408"/>
      <c r="D400" s="259"/>
      <c r="E400" s="256"/>
      <c r="F400" s="256"/>
    </row>
    <row r="401" spans="1:6" ht="15" x14ac:dyDescent="0.2">
      <c r="A401" s="227"/>
      <c r="B401" s="227">
        <v>5760</v>
      </c>
      <c r="C401" s="1408" t="s">
        <v>1647</v>
      </c>
      <c r="D401" s="259"/>
      <c r="E401" s="256"/>
      <c r="F401" s="256"/>
    </row>
    <row r="402" spans="1:6" ht="15" x14ac:dyDescent="0.2">
      <c r="A402" s="227"/>
      <c r="B402" s="227"/>
      <c r="C402" s="1408"/>
      <c r="D402" s="259"/>
      <c r="E402" s="256"/>
      <c r="F402" s="256"/>
    </row>
    <row r="403" spans="1:6" ht="14.25" x14ac:dyDescent="0.2">
      <c r="A403" s="225"/>
      <c r="B403" s="225">
        <v>5762</v>
      </c>
      <c r="C403" s="1406" t="s">
        <v>877</v>
      </c>
      <c r="D403" s="259">
        <f>ROUND(SUMIFS('Group Inputs'!G:G,'Group Inputs'!A:A,'Kiwi Park Data'!B403),0)</f>
        <v>0</v>
      </c>
      <c r="E403" s="259">
        <f>ROUND(SUMIFS('Group Inputs'!H:H,'Group Inputs'!A:A,'Kiwi Park Data'!B403),0)</f>
        <v>0</v>
      </c>
      <c r="F403" s="256"/>
    </row>
    <row r="404" spans="1:6" ht="14.25" x14ac:dyDescent="0.2">
      <c r="A404" s="225"/>
      <c r="B404" s="225">
        <v>5764</v>
      </c>
      <c r="C404" s="1406" t="s">
        <v>1637</v>
      </c>
      <c r="D404" s="259">
        <f>ROUND(SUMIFS('Group Inputs'!G:G,'Group Inputs'!A:A,'Kiwi Park Data'!B404),0)</f>
        <v>0</v>
      </c>
      <c r="E404" s="259">
        <f>ROUND(SUMIFS('Group Inputs'!H:H,'Group Inputs'!A:A,'Kiwi Park Data'!B404),0)</f>
        <v>0</v>
      </c>
      <c r="F404" s="256"/>
    </row>
    <row r="405" spans="1:6" ht="14.25" x14ac:dyDescent="0.2">
      <c r="A405" s="225"/>
      <c r="B405" s="225"/>
      <c r="C405" s="1406"/>
      <c r="D405" s="259"/>
      <c r="E405" s="256"/>
      <c r="F405" s="256"/>
    </row>
    <row r="406" spans="1:6" s="190" customFormat="1" ht="14.25" x14ac:dyDescent="0.2">
      <c r="A406" s="228"/>
      <c r="B406" s="509">
        <v>5766</v>
      </c>
      <c r="C406" s="1409" t="s">
        <v>999</v>
      </c>
      <c r="D406" s="510">
        <f>D403-D404</f>
        <v>0</v>
      </c>
      <c r="E406" s="510">
        <f>E403-E404</f>
        <v>0</v>
      </c>
      <c r="F406" s="511"/>
    </row>
    <row r="407" spans="1:6" ht="14.25" x14ac:dyDescent="0.2">
      <c r="A407" s="225"/>
      <c r="B407" s="225"/>
      <c r="C407" s="1406"/>
      <c r="D407" s="259"/>
      <c r="E407" s="256"/>
      <c r="F407" s="256"/>
    </row>
    <row r="408" spans="1:6" ht="14.25" x14ac:dyDescent="0.2">
      <c r="A408" s="225"/>
      <c r="B408" s="225">
        <v>5770</v>
      </c>
      <c r="C408" s="1406" t="s">
        <v>876</v>
      </c>
      <c r="D408" s="259">
        <f>ROUND(SUMIFS('Group Inputs'!G:G,'Group Inputs'!A:A,'Kiwi Park Data'!B408),0)</f>
        <v>0</v>
      </c>
      <c r="E408" s="259">
        <f>ROUND(SUMIFS('Group Inputs'!H:H,'Group Inputs'!A:A,'Kiwi Park Data'!B408),0)</f>
        <v>0</v>
      </c>
      <c r="F408" s="256"/>
    </row>
    <row r="409" spans="1:6" ht="15" x14ac:dyDescent="0.2">
      <c r="A409" s="227"/>
      <c r="B409" s="227"/>
      <c r="C409" s="1408"/>
      <c r="D409" s="259"/>
      <c r="E409" s="256"/>
      <c r="F409" s="256"/>
    </row>
    <row r="410" spans="1:6" ht="15" x14ac:dyDescent="0.2">
      <c r="A410" s="227"/>
      <c r="B410" s="227">
        <v>5780</v>
      </c>
      <c r="C410" s="1408" t="s">
        <v>1648</v>
      </c>
      <c r="D410" s="259"/>
      <c r="E410" s="256"/>
      <c r="F410" s="256"/>
    </row>
    <row r="411" spans="1:6" ht="15" x14ac:dyDescent="0.2">
      <c r="A411" s="227"/>
      <c r="B411" s="227"/>
      <c r="C411" s="1408"/>
      <c r="D411" s="259"/>
      <c r="E411" s="256"/>
      <c r="F411" s="256"/>
    </row>
    <row r="412" spans="1:6" ht="28.5" x14ac:dyDescent="0.2">
      <c r="A412" s="225"/>
      <c r="B412" s="225">
        <v>5782</v>
      </c>
      <c r="C412" s="1406" t="s">
        <v>1649</v>
      </c>
      <c r="D412" s="259">
        <f>ROUND(SUMIFS('Group Inputs'!G:G,'Group Inputs'!A:A,'Kiwi Park Data'!B412),0)</f>
        <v>0</v>
      </c>
      <c r="E412" s="259">
        <f>ROUND(SUMIFS('Group Inputs'!H:H,'Group Inputs'!A:A,'Kiwi Park Data'!B412),0)</f>
        <v>0</v>
      </c>
      <c r="F412" s="256"/>
    </row>
    <row r="413" spans="1:6" ht="14.25" x14ac:dyDescent="0.2">
      <c r="A413" s="225"/>
      <c r="B413" s="225">
        <v>5784</v>
      </c>
      <c r="C413" s="1406" t="s">
        <v>1637</v>
      </c>
      <c r="D413" s="259">
        <f>ROUND(SUMIFS('Group Inputs'!G:G,'Group Inputs'!A:A,'Kiwi Park Data'!B413),0)</f>
        <v>0</v>
      </c>
      <c r="E413" s="259">
        <f>ROUND(SUMIFS('Group Inputs'!H:H,'Group Inputs'!A:A,'Kiwi Park Data'!B413),0)</f>
        <v>0</v>
      </c>
      <c r="F413" s="256"/>
    </row>
    <row r="414" spans="1:6" ht="15" x14ac:dyDescent="0.2">
      <c r="A414" s="227"/>
      <c r="B414" s="227"/>
      <c r="C414" s="1408"/>
      <c r="D414" s="259"/>
      <c r="E414" s="256"/>
      <c r="F414" s="256"/>
    </row>
    <row r="415" spans="1:6" s="190" customFormat="1" ht="14.25" x14ac:dyDescent="0.2">
      <c r="A415" s="228"/>
      <c r="B415" s="509">
        <v>5786</v>
      </c>
      <c r="C415" s="1409" t="s">
        <v>999</v>
      </c>
      <c r="D415" s="510">
        <f>D412-D413</f>
        <v>0</v>
      </c>
      <c r="E415" s="510">
        <f>E412-E413</f>
        <v>0</v>
      </c>
      <c r="F415" s="511"/>
    </row>
    <row r="416" spans="1:6" ht="15" x14ac:dyDescent="0.2">
      <c r="A416" s="227"/>
      <c r="B416" s="227"/>
      <c r="C416" s="1408"/>
      <c r="D416" s="259"/>
      <c r="E416" s="256"/>
      <c r="F416" s="256"/>
    </row>
    <row r="417" spans="1:6" s="190" customFormat="1" ht="14.25" x14ac:dyDescent="0.2">
      <c r="A417" s="229"/>
      <c r="B417" s="512">
        <v>5798</v>
      </c>
      <c r="C417" s="1413" t="s">
        <v>999</v>
      </c>
      <c r="D417" s="510">
        <f>SUMIF($C$338:$C$416,C415,$D$338:$D$416)+D408</f>
        <v>0</v>
      </c>
      <c r="E417" s="510">
        <f>SUMIF($C$338:$C$416,C415,$E$338:$E$416)+E408</f>
        <v>0</v>
      </c>
      <c r="F417" s="511"/>
    </row>
    <row r="418" spans="1:6" ht="15" x14ac:dyDescent="0.2">
      <c r="A418" s="227"/>
      <c r="B418" s="227"/>
      <c r="C418" s="1408"/>
      <c r="D418" s="259"/>
      <c r="E418" s="256"/>
      <c r="F418" s="256"/>
    </row>
    <row r="419" spans="1:6" ht="15" x14ac:dyDescent="0.2">
      <c r="A419" s="227"/>
      <c r="B419" s="227">
        <v>5810</v>
      </c>
      <c r="C419" s="1408" t="s">
        <v>1650</v>
      </c>
      <c r="D419" s="259"/>
      <c r="E419" s="256"/>
      <c r="F419" s="256"/>
    </row>
    <row r="420" spans="1:6" ht="15" x14ac:dyDescent="0.2">
      <c r="A420" s="227"/>
      <c r="B420" s="227"/>
      <c r="C420" s="1408"/>
      <c r="D420" s="259"/>
      <c r="E420" s="256"/>
      <c r="F420" s="256"/>
    </row>
    <row r="421" spans="1:6" ht="14.25" x14ac:dyDescent="0.2">
      <c r="A421" s="225"/>
      <c r="B421" s="225">
        <v>5812</v>
      </c>
      <c r="C421" s="1406" t="s">
        <v>1650</v>
      </c>
      <c r="D421" s="259">
        <f>ROUND(SUMIFS('Group Inputs'!G:G,'Group Inputs'!A:A,'Kiwi Park Data'!B421),0)</f>
        <v>0</v>
      </c>
      <c r="E421" s="259">
        <f>ROUND(SUMIFS('Group Inputs'!H:H,'Group Inputs'!A:A,'Kiwi Park Data'!B421),0)</f>
        <v>0</v>
      </c>
      <c r="F421" s="256"/>
    </row>
    <row r="422" spans="1:6" ht="14.25" x14ac:dyDescent="0.2">
      <c r="A422" s="225"/>
      <c r="B422" s="225">
        <v>5814</v>
      </c>
      <c r="C422" s="1406" t="s">
        <v>1651</v>
      </c>
      <c r="D422" s="259">
        <f>ROUND(-SUMIFS('Group Inputs'!G:G,'Group Inputs'!A:A,'Kiwi Park Data'!B422),0)</f>
        <v>0</v>
      </c>
      <c r="E422" s="259">
        <f>ROUND(-SUMIFS('Group Inputs'!H:H,'Group Inputs'!A:A,'Kiwi Park Data'!B422),0)</f>
        <v>0</v>
      </c>
      <c r="F422" s="256"/>
    </row>
    <row r="423" spans="1:6" s="190" customFormat="1" ht="14.25" x14ac:dyDescent="0.2">
      <c r="A423" s="228"/>
      <c r="B423" s="509">
        <v>5816</v>
      </c>
      <c r="C423" s="1409" t="s">
        <v>999</v>
      </c>
      <c r="D423" s="510">
        <f>SUM(D421:D422)</f>
        <v>0</v>
      </c>
      <c r="E423" s="510">
        <f>SUM(E421:E422)</f>
        <v>0</v>
      </c>
      <c r="F423" s="511"/>
    </row>
    <row r="424" spans="1:6" ht="15" x14ac:dyDescent="0.2">
      <c r="A424" s="227"/>
      <c r="B424" s="227"/>
      <c r="C424" s="1408"/>
      <c r="D424" s="259"/>
      <c r="E424" s="256"/>
      <c r="F424" s="256"/>
    </row>
    <row r="425" spans="1:6" ht="14.25" x14ac:dyDescent="0.2">
      <c r="A425" s="225"/>
      <c r="B425" s="225">
        <v>5820</v>
      </c>
      <c r="C425" s="1406" t="s">
        <v>1263</v>
      </c>
      <c r="D425" s="259">
        <f>ROUND(SUMIFS('Group Inputs'!G:G,'Group Inputs'!A:A,'Kiwi Park Data'!B425),0)</f>
        <v>0</v>
      </c>
      <c r="E425" s="259">
        <f>ROUND(SUMIFS('Group Inputs'!H:H,'Group Inputs'!A:A,'Kiwi Park Data'!B425),0)</f>
        <v>0</v>
      </c>
      <c r="F425" s="256"/>
    </row>
    <row r="426" spans="1:6" ht="15" x14ac:dyDescent="0.2">
      <c r="A426" s="227"/>
      <c r="B426" s="227"/>
      <c r="C426" s="1408"/>
      <c r="D426" s="259"/>
      <c r="E426" s="256"/>
      <c r="F426" s="256"/>
    </row>
    <row r="427" spans="1:6" s="190" customFormat="1" ht="14.25" x14ac:dyDescent="0.2">
      <c r="A427" s="229"/>
      <c r="B427" s="509">
        <v>5870</v>
      </c>
      <c r="C427" s="1409" t="s">
        <v>1652</v>
      </c>
      <c r="D427" s="510">
        <f>SUM(D417+D423+D425+D336)</f>
        <v>0</v>
      </c>
      <c r="E427" s="510">
        <f>SUM(E417+E423+E425+E336)</f>
        <v>0</v>
      </c>
      <c r="F427" s="511"/>
    </row>
    <row r="428" spans="1:6" ht="15" x14ac:dyDescent="0.2">
      <c r="A428" s="227"/>
      <c r="B428" s="227"/>
      <c r="C428" s="1408"/>
      <c r="D428" s="259"/>
      <c r="E428" s="256"/>
      <c r="F428" s="256"/>
    </row>
    <row r="429" spans="1:6" ht="15" x14ac:dyDescent="0.2">
      <c r="A429" s="227"/>
      <c r="B429" s="227">
        <v>5890</v>
      </c>
      <c r="C429" s="1408" t="s">
        <v>1653</v>
      </c>
      <c r="D429" s="259">
        <f>ROUND(SUMIFS('Group Inputs'!G:G,'Group Inputs'!A:A,'Kiwi Park Data'!B429),0)</f>
        <v>0</v>
      </c>
      <c r="E429" s="259">
        <f>ROUND(SUMIFS('Group Inputs'!H:H,'Group Inputs'!A:A,'Kiwi Park Data'!B429),0)</f>
        <v>0</v>
      </c>
      <c r="F429" s="256"/>
    </row>
    <row r="430" spans="1:6" ht="15" x14ac:dyDescent="0.2">
      <c r="A430" s="227"/>
      <c r="B430" s="227"/>
      <c r="C430" s="1408"/>
      <c r="D430" s="259"/>
      <c r="E430" s="256"/>
      <c r="F430" s="256"/>
    </row>
    <row r="431" spans="1:6" ht="15" x14ac:dyDescent="0.2">
      <c r="A431" s="227"/>
      <c r="B431" s="227">
        <v>5900</v>
      </c>
      <c r="C431" s="1408" t="s">
        <v>1654</v>
      </c>
      <c r="D431" s="259"/>
      <c r="E431" s="256"/>
      <c r="F431" s="256"/>
    </row>
    <row r="432" spans="1:6" ht="15" x14ac:dyDescent="0.2">
      <c r="A432" s="227"/>
      <c r="B432" s="227"/>
      <c r="C432" s="1408"/>
      <c r="D432" s="259"/>
      <c r="E432" s="256"/>
      <c r="F432" s="256"/>
    </row>
    <row r="433" spans="1:6" ht="15" x14ac:dyDescent="0.2">
      <c r="A433" s="227"/>
      <c r="B433" s="227">
        <v>5920</v>
      </c>
      <c r="C433" s="1408" t="s">
        <v>1655</v>
      </c>
      <c r="D433" s="259">
        <f>ROUND(SUMIFS('Group Inputs'!G:G,'Group Inputs'!A:A,'Kiwi Park Data'!B433),0)</f>
        <v>0</v>
      </c>
      <c r="E433" s="259">
        <f>ROUND(SUMIFS('Group Inputs'!H:H,'Group Inputs'!A:A,'Kiwi Park Data'!B433),0)</f>
        <v>0</v>
      </c>
      <c r="F433" s="256"/>
    </row>
    <row r="434" spans="1:6" ht="15" x14ac:dyDescent="0.2">
      <c r="A434" s="227"/>
      <c r="B434" s="227">
        <v>5925</v>
      </c>
      <c r="C434" s="1408" t="s">
        <v>1656</v>
      </c>
      <c r="D434" s="259">
        <f>ROUND(SUMIFS('Group Inputs'!G:G,'Group Inputs'!A:A,'Kiwi Park Data'!B434),0)</f>
        <v>0</v>
      </c>
      <c r="E434" s="259">
        <f>ROUND(SUMIFS('Group Inputs'!H:H,'Group Inputs'!A:A,'Kiwi Park Data'!B434),0)</f>
        <v>0</v>
      </c>
      <c r="F434" s="256"/>
    </row>
    <row r="435" spans="1:6" ht="15" x14ac:dyDescent="0.2">
      <c r="A435" s="227"/>
      <c r="B435" s="227">
        <v>5930</v>
      </c>
      <c r="C435" s="1408" t="s">
        <v>1657</v>
      </c>
      <c r="D435" s="259">
        <f>ROUND(SUMIFS('Group Inputs'!G:G,'Group Inputs'!A:A,'Kiwi Park Data'!B435),0)</f>
        <v>0</v>
      </c>
      <c r="E435" s="259">
        <f>ROUND(SUMIFS('Group Inputs'!H:H,'Group Inputs'!A:A,'Kiwi Park Data'!B435),0)</f>
        <v>0</v>
      </c>
      <c r="F435" s="256"/>
    </row>
    <row r="436" spans="1:6" ht="15" x14ac:dyDescent="0.2">
      <c r="A436" s="227"/>
      <c r="B436" s="227">
        <v>5940</v>
      </c>
      <c r="C436" s="1408" t="s">
        <v>1658</v>
      </c>
      <c r="D436" s="259">
        <f>ROUND(SUMIFS('Group Inputs'!G:G,'Group Inputs'!A:A,'Kiwi Park Data'!B436),0)</f>
        <v>0</v>
      </c>
      <c r="E436" s="259">
        <f>ROUND(SUMIFS('Group Inputs'!H:H,'Group Inputs'!A:A,'Kiwi Park Data'!B436),0)</f>
        <v>0</v>
      </c>
      <c r="F436" s="256"/>
    </row>
    <row r="437" spans="1:6" ht="15" x14ac:dyDescent="0.2">
      <c r="A437" s="227"/>
      <c r="B437" s="227">
        <v>5950</v>
      </c>
      <c r="C437" s="1408" t="s">
        <v>1659</v>
      </c>
      <c r="D437" s="259">
        <f>ROUND(SUMIFS('Group Inputs'!G:G,'Group Inputs'!A:A,'Kiwi Park Data'!B437),0)</f>
        <v>0</v>
      </c>
      <c r="E437" s="259">
        <f>ROUND(SUMIFS('Group Inputs'!H:H,'Group Inputs'!A:A,'Kiwi Park Data'!B437),0)</f>
        <v>0</v>
      </c>
      <c r="F437" s="256"/>
    </row>
    <row r="438" spans="1:6" ht="15" x14ac:dyDescent="0.2">
      <c r="A438" s="227"/>
      <c r="B438" s="227">
        <v>5960</v>
      </c>
      <c r="C438" s="1408" t="s">
        <v>1660</v>
      </c>
      <c r="D438" s="259">
        <f>ROUND(SUMIFS('Group Inputs'!G:G,'Group Inputs'!A:A,'Kiwi Park Data'!B438),0)</f>
        <v>0</v>
      </c>
      <c r="E438" s="259">
        <f>ROUND(SUMIFS('Group Inputs'!H:H,'Group Inputs'!A:A,'Kiwi Park Data'!B438),0)</f>
        <v>0</v>
      </c>
      <c r="F438" s="256"/>
    </row>
    <row r="439" spans="1:6" ht="15" x14ac:dyDescent="0.2">
      <c r="A439" s="227"/>
      <c r="B439" s="227"/>
      <c r="C439" s="1408"/>
      <c r="D439" s="259"/>
      <c r="E439" s="256"/>
      <c r="F439" s="256"/>
    </row>
    <row r="440" spans="1:6" s="190" customFormat="1" ht="14.25" x14ac:dyDescent="0.2">
      <c r="A440" s="228"/>
      <c r="B440" s="509">
        <v>5990</v>
      </c>
      <c r="C440" s="1409" t="s">
        <v>999</v>
      </c>
      <c r="D440" s="510">
        <f>SUM(D431:D439)</f>
        <v>0</v>
      </c>
      <c r="E440" s="510">
        <f>SUM(E431:E439)</f>
        <v>0</v>
      </c>
      <c r="F440" s="511"/>
    </row>
    <row r="441" spans="1:6" ht="15" x14ac:dyDescent="0.2">
      <c r="A441" s="227"/>
      <c r="B441" s="227"/>
      <c r="C441" s="1408"/>
      <c r="D441" s="259"/>
      <c r="E441" s="256"/>
      <c r="F441" s="256"/>
    </row>
    <row r="442" spans="1:6" s="190" customFormat="1" ht="14.25" x14ac:dyDescent="0.2">
      <c r="A442" s="229"/>
      <c r="B442" s="229">
        <v>5992</v>
      </c>
      <c r="C442" s="1414" t="s">
        <v>1661</v>
      </c>
      <c r="D442" s="259">
        <f>D427-D429-D440</f>
        <v>0</v>
      </c>
      <c r="E442" s="259">
        <f>E427-E429-E440</f>
        <v>0</v>
      </c>
      <c r="F442" s="256"/>
    </row>
    <row r="443" spans="1:6" ht="15" x14ac:dyDescent="0.2">
      <c r="A443" s="227"/>
      <c r="B443" s="227"/>
      <c r="C443" s="1408"/>
      <c r="D443" s="259"/>
      <c r="E443" s="256"/>
      <c r="F443" s="256"/>
    </row>
    <row r="444" spans="1:6" s="190" customFormat="1" ht="15" x14ac:dyDescent="0.2">
      <c r="A444" s="229"/>
      <c r="B444" s="229">
        <v>5996</v>
      </c>
      <c r="C444" s="1414" t="s">
        <v>1662</v>
      </c>
      <c r="D444" s="259">
        <f>D442+D323</f>
        <v>0</v>
      </c>
      <c r="E444" s="259">
        <f>E442+E323</f>
        <v>0</v>
      </c>
      <c r="F444" s="513">
        <f>SUM(D444:E444)-ROUNDUP(SUM('Statement of Financial Position'!H55:I55,0),0)</f>
        <v>0</v>
      </c>
    </row>
    <row r="445" spans="1:6" ht="15" x14ac:dyDescent="0.2">
      <c r="A445" s="227"/>
      <c r="B445" s="227"/>
      <c r="C445" s="1408"/>
      <c r="D445" s="259"/>
      <c r="E445" s="256"/>
      <c r="F445" s="256"/>
    </row>
    <row r="446" spans="1:6" ht="15" x14ac:dyDescent="0.2">
      <c r="A446" s="227"/>
      <c r="B446" s="227"/>
      <c r="C446" s="1408"/>
      <c r="D446" s="259"/>
      <c r="E446" s="256"/>
      <c r="F446" s="256"/>
    </row>
    <row r="447" spans="1:6" ht="15" x14ac:dyDescent="0.2">
      <c r="A447" s="227"/>
      <c r="B447" s="227"/>
      <c r="C447" s="1408"/>
      <c r="D447" s="259"/>
      <c r="E447" s="256"/>
      <c r="F447" s="256"/>
    </row>
    <row r="448" spans="1:6" ht="15" x14ac:dyDescent="0.2">
      <c r="A448" s="226"/>
      <c r="B448" s="226">
        <v>6000</v>
      </c>
      <c r="C448" s="1407" t="s">
        <v>1663</v>
      </c>
      <c r="D448" s="514"/>
      <c r="E448" s="257"/>
      <c r="F448" s="257"/>
    </row>
    <row r="449" spans="1:6" ht="15" x14ac:dyDescent="0.2">
      <c r="A449" s="227"/>
      <c r="B449" s="227"/>
      <c r="C449" s="1408"/>
      <c r="D449" s="259"/>
      <c r="E449" s="256"/>
      <c r="F449" s="256"/>
    </row>
    <row r="450" spans="1:6" ht="15" x14ac:dyDescent="0.2">
      <c r="A450" s="227"/>
      <c r="B450" s="227">
        <v>6100</v>
      </c>
      <c r="C450" s="1408" t="s">
        <v>1664</v>
      </c>
      <c r="D450" s="259"/>
      <c r="E450" s="256"/>
      <c r="F450" s="256"/>
    </row>
    <row r="451" spans="1:6" ht="15" x14ac:dyDescent="0.2">
      <c r="A451" s="227"/>
      <c r="B451" s="227"/>
      <c r="C451" s="1408"/>
      <c r="D451" s="259"/>
      <c r="E451" s="256"/>
      <c r="F451" s="256"/>
    </row>
    <row r="452" spans="1:6" ht="14.25" x14ac:dyDescent="0.2">
      <c r="A452" s="225"/>
      <c r="B452" s="225">
        <v>6120</v>
      </c>
      <c r="C452" s="1406" t="s">
        <v>1075</v>
      </c>
      <c r="D452" s="259">
        <f>ROUND(-SUMIFS('Group Actual CF Model CY'!$W$239:$AQ$239,'Group Actual CF Model CY'!$W$2:$AQ$2,'Kiwi Park Data'!C452),0)</f>
        <v>0</v>
      </c>
      <c r="E452" s="256">
        <f>ROUND(-SUMIFS('Group Budget CF Model CY'!$W$239:$AQ$239,'Group Budget CF Model CY'!$W$2:$AQ$2,'Kiwi Park Data'!C452),0)</f>
        <v>0</v>
      </c>
      <c r="F452" s="256"/>
    </row>
    <row r="453" spans="1:6" ht="14.25" x14ac:dyDescent="0.2">
      <c r="A453" s="225"/>
      <c r="B453" s="225">
        <v>6130</v>
      </c>
      <c r="C453" s="1406" t="s">
        <v>1665</v>
      </c>
      <c r="D453" s="259">
        <f>ROUND(-SUMIFS('Group Actual CF Model CY'!$W$239:$AQ$239,'Group Actual CF Model CY'!$W$2:$AQ$2,'Kiwi Park Data'!C453),0)</f>
        <v>0</v>
      </c>
      <c r="E453" s="256">
        <f>ROUND(-SUMIFS('Group Budget CF Model CY'!$W$239:$AQ$239,'Group Budget CF Model CY'!$W$2:$AQ$2,'Kiwi Park Data'!C453),0)</f>
        <v>0</v>
      </c>
      <c r="F453" s="256"/>
    </row>
    <row r="454" spans="1:6" ht="14.25" x14ac:dyDescent="0.2">
      <c r="A454" s="225"/>
      <c r="B454" s="225">
        <v>6140</v>
      </c>
      <c r="C454" s="1406" t="s">
        <v>490</v>
      </c>
      <c r="D454" s="259">
        <f>ROUND(-SUMIFS('Group Actual CF Model CY'!$W$239:$AQ$239,'Group Actual CF Model CY'!$W$2:$AQ$2,'Kiwi Park Data'!C454),0)</f>
        <v>0</v>
      </c>
      <c r="E454" s="256">
        <f>ROUND(-SUMIFS('Group Budget CF Model CY'!$W$239:$AQ$239,'Group Budget CF Model CY'!$W$2:$AQ$2,'Kiwi Park Data'!C454),0)</f>
        <v>0</v>
      </c>
      <c r="F454" s="256"/>
    </row>
    <row r="455" spans="1:6" ht="14.25" x14ac:dyDescent="0.2">
      <c r="A455" s="225"/>
      <c r="B455" s="225">
        <v>6142</v>
      </c>
      <c r="C455" s="1406" t="s">
        <v>1076</v>
      </c>
      <c r="D455" s="259">
        <f>ROUND(-SUMIFS('Group Actual CF Model CY'!$W$239:$AQ$239,'Group Actual CF Model CY'!$W$2:$AQ$2,'Kiwi Park Data'!C455),0)</f>
        <v>0</v>
      </c>
      <c r="E455" s="256">
        <f>ROUND(-SUMIFS('Group Budget CF Model CY'!$W$239:$AQ$239,'Group Budget CF Model CY'!$W$2:$AQ$2,'Kiwi Park Data'!C455),0)</f>
        <v>0</v>
      </c>
      <c r="F455" s="256"/>
    </row>
    <row r="456" spans="1:6" ht="14.25" x14ac:dyDescent="0.2">
      <c r="A456" s="225"/>
      <c r="B456" s="225">
        <v>6144</v>
      </c>
      <c r="C456" s="1406" t="s">
        <v>1077</v>
      </c>
      <c r="D456" s="259">
        <f>ROUND(-SUMIFS('Group Actual CF Model CY'!$W$239:$AQ$239,'Group Actual CF Model CY'!$W$2:$AQ$2,'Kiwi Park Data'!C456),0)</f>
        <v>0</v>
      </c>
      <c r="E456" s="256">
        <f>ROUND(-SUMIFS('Group Budget CF Model CY'!$W$239:$AQ$239,'Group Budget CF Model CY'!$W$2:$AQ$2,'Kiwi Park Data'!C456),0)</f>
        <v>0</v>
      </c>
      <c r="F456" s="256"/>
    </row>
    <row r="457" spans="1:6" ht="14.25" x14ac:dyDescent="0.2">
      <c r="A457" s="225"/>
      <c r="B457" s="225">
        <v>6150</v>
      </c>
      <c r="C457" s="1406" t="s">
        <v>1666</v>
      </c>
      <c r="D457" s="259">
        <f>ROUND(-SUMIFS('Group Actual CF Model CY'!$W$239:$AQ$239,'Group Actual CF Model CY'!$W$2:$AQ$2,'Kiwi Park Data'!C457),0)</f>
        <v>0</v>
      </c>
      <c r="E457" s="256">
        <f>ROUND(-SUMIFS('Group Budget CF Model CY'!$W$239:$AQ$239,'Group Budget CF Model CY'!$W$2:$AQ$2,'Kiwi Park Data'!C457),0)</f>
        <v>0</v>
      </c>
      <c r="F457" s="256"/>
    </row>
    <row r="458" spans="1:6" ht="14.25" x14ac:dyDescent="0.2">
      <c r="A458" s="225"/>
      <c r="B458" s="225">
        <v>6160</v>
      </c>
      <c r="C458" s="1406" t="s">
        <v>1078</v>
      </c>
      <c r="D458" s="259">
        <f>ROUND(-SUMIFS('Group Actual CF Model CY'!$W$239:$AQ$239,'Group Actual CF Model CY'!$W$2:$AQ$2,'Kiwi Park Data'!C458),0)</f>
        <v>0</v>
      </c>
      <c r="E458" s="256">
        <f>ROUND(-SUMIFS('Group Budget CF Model CY'!$W$239:$AQ$239,'Group Budget CF Model CY'!$W$2:$AQ$2,'Kiwi Park Data'!C458),0)</f>
        <v>0</v>
      </c>
      <c r="F458" s="256"/>
    </row>
    <row r="459" spans="1:6" ht="14.25" x14ac:dyDescent="0.2">
      <c r="A459" s="225"/>
      <c r="B459" s="225">
        <v>6170</v>
      </c>
      <c r="C459" s="1406" t="s">
        <v>1667</v>
      </c>
      <c r="D459" s="259">
        <f>ROUND(-SUMIFS('Group Actual CF Model CY'!$W$239:$AQ$239,'Group Actual CF Model CY'!$W$2:$AQ$2,'Kiwi Park Data'!C459),0)</f>
        <v>0</v>
      </c>
      <c r="E459" s="256">
        <f>ROUND(-SUMIFS('Group Budget CF Model CY'!$W$239:$AQ$239,'Group Budget CF Model CY'!$W$2:$AQ$2,'Kiwi Park Data'!C459),0)</f>
        <v>0</v>
      </c>
      <c r="F459" s="256"/>
    </row>
    <row r="460" spans="1:6" ht="14.25" x14ac:dyDescent="0.2">
      <c r="A460" s="225"/>
      <c r="B460" s="225"/>
      <c r="C460" s="1406"/>
      <c r="D460" s="259"/>
      <c r="E460" s="256"/>
      <c r="F460" s="256"/>
    </row>
    <row r="461" spans="1:6" ht="14.25" x14ac:dyDescent="0.2">
      <c r="A461" s="225"/>
      <c r="B461" s="225">
        <v>6220</v>
      </c>
      <c r="C461" s="1406" t="s">
        <v>1080</v>
      </c>
      <c r="D461" s="259">
        <f>ROUND(SUMIFS('Group Actual CF Model CY'!$W$239:$AQ$239,'Group Actual CF Model CY'!$W$2:$AQ$2,'Kiwi Park Data'!C461),0)</f>
        <v>0</v>
      </c>
      <c r="E461" s="256">
        <f>ROUND(SUMIFS('Group Budget CF Model CY'!$W$239:$AQ$239,'Group Budget CF Model CY'!$W$2:$AQ$2,'Kiwi Park Data'!C461),0)</f>
        <v>0</v>
      </c>
      <c r="F461" s="256"/>
    </row>
    <row r="462" spans="1:6" ht="14.25" x14ac:dyDescent="0.2">
      <c r="A462" s="225"/>
      <c r="B462" s="225">
        <v>6230</v>
      </c>
      <c r="C462" s="1406" t="s">
        <v>1079</v>
      </c>
      <c r="D462" s="259">
        <f>ROUND(SUMIFS('Group Actual CF Model CY'!$W$239:$AQ$239,'Group Actual CF Model CY'!$W$2:$AQ$2,'Kiwi Park Data'!C462),0)</f>
        <v>0</v>
      </c>
      <c r="E462" s="256">
        <f>ROUND(SUMIFS('Group Budget CF Model CY'!$W$239:$AQ$239,'Group Budget CF Model CY'!$W$2:$AQ$2,'Kiwi Park Data'!C462),0)</f>
        <v>0</v>
      </c>
      <c r="F462" s="256"/>
    </row>
    <row r="463" spans="1:6" ht="14.25" x14ac:dyDescent="0.2">
      <c r="A463" s="225"/>
      <c r="B463" s="225">
        <v>6231</v>
      </c>
      <c r="C463" s="1406" t="s">
        <v>1081</v>
      </c>
      <c r="D463" s="259">
        <f>ROUND(SUMIFS('Group Actual CF Model CY'!$W$239:$AQ$239,'Group Actual CF Model CY'!$W$2:$AQ$2,'Kiwi Park Data'!C463),0)</f>
        <v>0</v>
      </c>
      <c r="E463" s="256">
        <f>ROUND(SUMIFS('Group Budget CF Model CY'!$W$239:$AQ$239,'Group Budget CF Model CY'!$W$2:$AQ$2,'Kiwi Park Data'!C463),0)</f>
        <v>0</v>
      </c>
      <c r="F463" s="256"/>
    </row>
    <row r="464" spans="1:6" ht="14.25" x14ac:dyDescent="0.2">
      <c r="A464" s="225"/>
      <c r="B464" s="225">
        <v>6240</v>
      </c>
      <c r="C464" s="1406" t="s">
        <v>1668</v>
      </c>
      <c r="D464" s="259">
        <f>ROUND(SUMIFS('Group Actual CF Model CY'!$W$239:$AQ$239,'Group Actual CF Model CY'!$W$2:$AQ$2,'Kiwi Park Data'!C464),0)</f>
        <v>0</v>
      </c>
      <c r="E464" s="256">
        <f>ROUND(SUMIFS('Group Budget CF Model CY'!$W$239:$AQ$239,'Group Budget CF Model CY'!$W$2:$AQ$2,'Kiwi Park Data'!C464),0)</f>
        <v>0</v>
      </c>
      <c r="F464" s="256"/>
    </row>
    <row r="465" spans="1:6" ht="14.25" x14ac:dyDescent="0.2">
      <c r="A465" s="225"/>
      <c r="B465" s="225">
        <v>6250</v>
      </c>
      <c r="C465" s="1406" t="s">
        <v>1669</v>
      </c>
      <c r="D465" s="259">
        <f>ROUND(SUMIFS('Group Actual CF Model CY'!$W$239:$AQ$239,'Group Actual CF Model CY'!$W$2:$AQ$2,'Kiwi Park Data'!C465),0)</f>
        <v>0</v>
      </c>
      <c r="E465" s="256">
        <f>ROUND(SUMIFS('Group Budget CF Model CY'!$W$239:$AQ$239,'Group Budget CF Model CY'!$W$2:$AQ$2,'Kiwi Park Data'!C465),0)</f>
        <v>0</v>
      </c>
      <c r="F465" s="256"/>
    </row>
    <row r="466" spans="1:6" ht="15" x14ac:dyDescent="0.2">
      <c r="A466" s="227"/>
      <c r="B466" s="227"/>
      <c r="C466" s="1408"/>
      <c r="D466" s="259"/>
      <c r="E466" s="256"/>
      <c r="F466" s="256"/>
    </row>
    <row r="467" spans="1:6" s="190" customFormat="1" ht="14.25" x14ac:dyDescent="0.2">
      <c r="A467" s="228"/>
      <c r="B467" s="520">
        <v>6298</v>
      </c>
      <c r="C467" s="1417" t="s">
        <v>1670</v>
      </c>
      <c r="D467" s="521">
        <f>SUM(D452:D459)-SUM(D461:D464)</f>
        <v>0</v>
      </c>
      <c r="E467" s="521">
        <f>SUM(E452:E459)-SUM(E461:E464)</f>
        <v>0</v>
      </c>
      <c r="F467" s="522"/>
    </row>
    <row r="468" spans="1:6" ht="15" x14ac:dyDescent="0.2">
      <c r="A468" s="227"/>
      <c r="B468" s="227"/>
      <c r="C468" s="1408"/>
      <c r="D468" s="259"/>
      <c r="E468" s="256"/>
      <c r="F468" s="256"/>
    </row>
    <row r="469" spans="1:6" ht="15" x14ac:dyDescent="0.2">
      <c r="A469" s="227"/>
      <c r="B469" s="227">
        <v>6300</v>
      </c>
      <c r="C469" s="1408" t="s">
        <v>1671</v>
      </c>
      <c r="D469" s="259"/>
      <c r="E469" s="256"/>
      <c r="F469" s="256"/>
    </row>
    <row r="470" spans="1:6" ht="15" x14ac:dyDescent="0.2">
      <c r="A470" s="227"/>
      <c r="B470" s="227"/>
      <c r="C470" s="1408"/>
      <c r="D470" s="259"/>
      <c r="E470" s="256"/>
      <c r="F470" s="256"/>
    </row>
    <row r="471" spans="1:6" ht="14.25" x14ac:dyDescent="0.2">
      <c r="A471" s="225"/>
      <c r="B471" s="225">
        <v>6320</v>
      </c>
      <c r="C471" s="1406" t="s">
        <v>1672</v>
      </c>
      <c r="D471" s="259">
        <f>ROUND(-SUMIFS('Group Actual CF Model CY'!$W$239:$AQ$239,'Group Actual CF Model CY'!$W$2:$AQ$2,'Kiwi Park Data'!C471),0)</f>
        <v>0</v>
      </c>
      <c r="E471" s="256">
        <f>ROUND(-SUMIFS('Group Budget CF Model CY'!$W$239:$AQ$239,'Group Budget CF Model CY'!$W$2:$AQ$2,'Kiwi Park Data'!C471),0)</f>
        <v>0</v>
      </c>
      <c r="F471" s="256"/>
    </row>
    <row r="472" spans="1:6" ht="14.25" x14ac:dyDescent="0.2">
      <c r="A472" s="225"/>
      <c r="B472" s="225">
        <v>6330</v>
      </c>
      <c r="C472" s="1406" t="s">
        <v>1084</v>
      </c>
      <c r="D472" s="259">
        <f>ROUND(-SUMIFS('Group Actual CF Model CY'!$W$239:$AQ$239,'Group Actual CF Model CY'!$W$2:$AQ$2,'Kiwi Park Data'!C472),0)</f>
        <v>0</v>
      </c>
      <c r="E472" s="256">
        <f>ROUND(-SUMIFS('Group Budget CF Model CY'!$W$239:$AQ$239,'Group Budget CF Model CY'!$W$2:$AQ$2,'Kiwi Park Data'!C472),0)</f>
        <v>0</v>
      </c>
      <c r="F472" s="256"/>
    </row>
    <row r="473" spans="1:6" ht="14.25" x14ac:dyDescent="0.2">
      <c r="A473" s="225"/>
      <c r="B473" s="225">
        <v>6340</v>
      </c>
      <c r="C473" s="1406" t="s">
        <v>1132</v>
      </c>
      <c r="D473" s="259">
        <f>ROUND(-SUMIFS('Group Actual CF Model CY'!$W$239:$AQ$239,'Group Actual CF Model CY'!$W$2:$AQ$2,'Kiwi Park Data'!C473),0)</f>
        <v>0</v>
      </c>
      <c r="E473" s="256">
        <f>ROUND(-SUMIFS('Group Budget CF Model CY'!$W$239:$AQ$239,'Group Budget CF Model CY'!$W$2:$AQ$2,'Kiwi Park Data'!C473),0)</f>
        <v>0</v>
      </c>
      <c r="F473" s="256"/>
    </row>
    <row r="474" spans="1:6" ht="14.25" x14ac:dyDescent="0.2">
      <c r="A474" s="225"/>
      <c r="B474" s="225">
        <v>6350</v>
      </c>
      <c r="C474" s="1406" t="s">
        <v>1673</v>
      </c>
      <c r="D474" s="259">
        <f>ROUND(-SUMIFS('Group Actual CF Model CY'!$W$239:$AQ$239,'Group Actual CF Model CY'!$W$2:$AQ$2,'Kiwi Park Data'!C474),0)</f>
        <v>0</v>
      </c>
      <c r="E474" s="256">
        <f>ROUND(-SUMIFS('Group Budget CF Model CY'!$W$239:$AQ$239,'Group Budget CF Model CY'!$W$2:$AQ$2,'Kiwi Park Data'!C474),0)</f>
        <v>0</v>
      </c>
      <c r="F474" s="256"/>
    </row>
    <row r="475" spans="1:6" ht="14.25" x14ac:dyDescent="0.2">
      <c r="A475" s="225"/>
      <c r="B475" s="225"/>
      <c r="C475" s="1406"/>
      <c r="D475" s="259"/>
      <c r="E475" s="256"/>
      <c r="F475" s="256"/>
    </row>
    <row r="476" spans="1:6" ht="14.25" x14ac:dyDescent="0.2">
      <c r="A476" s="225"/>
      <c r="B476" s="225">
        <v>6420</v>
      </c>
      <c r="C476" s="1406" t="s">
        <v>1672</v>
      </c>
      <c r="D476" s="259">
        <f>ROUND(SUMIFS('Group Actual CF Model CY'!$W$239:$AQ$239,'Group Actual CF Model CY'!$W$2:$AQ$2,'Kiwi Park Data'!C476),0)</f>
        <v>0</v>
      </c>
      <c r="E476" s="256">
        <f>ROUND(SUMIFS('Group Budget CF Model CY'!$W$239:$AQ$239,'Group Budget CF Model CY'!$W$2:$AQ$2,'Kiwi Park Data'!C476),0)</f>
        <v>0</v>
      </c>
      <c r="F476" s="256"/>
    </row>
    <row r="477" spans="1:6" ht="14.25" x14ac:dyDescent="0.2">
      <c r="A477" s="225"/>
      <c r="B477" s="225">
        <v>6430</v>
      </c>
      <c r="C477" s="1406" t="s">
        <v>1085</v>
      </c>
      <c r="D477" s="259">
        <f>ROUND(SUMIFS('Group Actual CF Model CY'!$W$239:$AQ$239,'Group Actual CF Model CY'!$W$2:$AQ$2,'Kiwi Park Data'!C477),0)</f>
        <v>0</v>
      </c>
      <c r="E477" s="256">
        <f>ROUND(SUMIFS('Group Budget CF Model CY'!$W$239:$AQ$239,'Group Budget CF Model CY'!$W$2:$AQ$2,'Kiwi Park Data'!C477),0)</f>
        <v>0</v>
      </c>
      <c r="F477" s="256"/>
    </row>
    <row r="478" spans="1:6" ht="14.25" x14ac:dyDescent="0.2">
      <c r="A478" s="225"/>
      <c r="B478" s="225">
        <v>6440</v>
      </c>
      <c r="C478" s="1406" t="s">
        <v>1087</v>
      </c>
      <c r="D478" s="259">
        <f>ROUND(SUMIFS('Group Actual CF Model CY'!$W$239:$AQ$239,'Group Actual CF Model CY'!$W$2:$AQ$2,'Kiwi Park Data'!C478),0)</f>
        <v>0</v>
      </c>
      <c r="E478" s="256">
        <f>ROUND(SUMIFS('Group Budget CF Model CY'!$W$239:$AQ$239,'Group Budget CF Model CY'!$W$2:$AQ$2,'Kiwi Park Data'!C478),0)</f>
        <v>0</v>
      </c>
      <c r="F478" s="256"/>
    </row>
    <row r="479" spans="1:6" ht="14.25" x14ac:dyDescent="0.2">
      <c r="A479" s="225"/>
      <c r="B479" s="225">
        <v>6450</v>
      </c>
      <c r="C479" s="1406" t="s">
        <v>1674</v>
      </c>
      <c r="D479" s="259">
        <f>ROUND(SUMIFS('Group Actual CF Model CY'!$W$239:$AQ$239,'Group Actual CF Model CY'!$W$2:$AQ$2,'Kiwi Park Data'!C479),0)</f>
        <v>0</v>
      </c>
      <c r="E479" s="256">
        <f>ROUND(SUMIFS('Group Budget CF Model CY'!$W$239:$AQ$239,'Group Budget CF Model CY'!$W$2:$AQ$2,'Kiwi Park Data'!C479),0)</f>
        <v>0</v>
      </c>
      <c r="F479" s="256"/>
    </row>
    <row r="480" spans="1:6" ht="15" x14ac:dyDescent="0.2">
      <c r="A480" s="227"/>
      <c r="B480" s="227"/>
      <c r="C480" s="1408"/>
      <c r="D480" s="259"/>
      <c r="E480" s="256"/>
      <c r="F480" s="256"/>
    </row>
    <row r="481" spans="1:6" s="190" customFormat="1" ht="14.25" x14ac:dyDescent="0.2">
      <c r="A481" s="228"/>
      <c r="B481" s="520">
        <v>6498</v>
      </c>
      <c r="C481" s="1417" t="s">
        <v>1675</v>
      </c>
      <c r="D481" s="521">
        <f>SUM(D471:D474)-SUM(D476:D479)</f>
        <v>0</v>
      </c>
      <c r="E481" s="521">
        <f>SUM(E471:E474)-SUM(E476:E479)</f>
        <v>0</v>
      </c>
      <c r="F481" s="522"/>
    </row>
    <row r="482" spans="1:6" ht="15" x14ac:dyDescent="0.2">
      <c r="A482" s="227"/>
      <c r="B482" s="227"/>
      <c r="C482" s="1408"/>
      <c r="D482" s="259"/>
      <c r="E482" s="256"/>
      <c r="F482" s="256"/>
    </row>
    <row r="483" spans="1:6" ht="15" x14ac:dyDescent="0.2">
      <c r="A483" s="227"/>
      <c r="B483" s="1464">
        <v>6500</v>
      </c>
      <c r="C483" s="1465" t="s">
        <v>1676</v>
      </c>
      <c r="D483" s="259"/>
      <c r="E483" s="256"/>
      <c r="F483" s="256"/>
    </row>
    <row r="484" spans="1:6" ht="15" x14ac:dyDescent="0.2">
      <c r="A484" s="227"/>
      <c r="B484" s="225"/>
      <c r="C484" s="1406"/>
      <c r="D484" s="259"/>
      <c r="E484" s="256"/>
      <c r="F484" s="256"/>
    </row>
    <row r="485" spans="1:6" ht="15" x14ac:dyDescent="0.2">
      <c r="A485" s="227"/>
      <c r="B485" s="225">
        <v>6518</v>
      </c>
      <c r="C485" s="1406" t="s">
        <v>1089</v>
      </c>
      <c r="D485" s="259">
        <f>ROUND(-SUMIFS('Group Actual CF Model CY'!$W$239:$AQ$239,'Group Actual CF Model CY'!$W$2:$AQ$2,'Kiwi Park Data'!C485),0)</f>
        <v>0</v>
      </c>
      <c r="E485" s="256">
        <f>ROUND(-SUMIFS('Group Budget CF Model CY'!$W$239:$AQ$239,'Group Budget CF Model CY'!$W$2:$AQ$2,'Kiwi Park Data'!C485),0)</f>
        <v>0</v>
      </c>
      <c r="F485" s="256"/>
    </row>
    <row r="486" spans="1:6" ht="15" x14ac:dyDescent="0.2">
      <c r="A486" s="227"/>
      <c r="B486" s="225">
        <v>6519</v>
      </c>
      <c r="C486" s="1406" t="s">
        <v>302</v>
      </c>
      <c r="D486" s="259">
        <f>ROUND(-SUMIFS('Group Actual CF Model CY'!$W$239:$AQ$239,'Group Actual CF Model CY'!$W$2:$AQ$2,'Kiwi Park Data'!C486),0)</f>
        <v>0</v>
      </c>
      <c r="E486" s="256">
        <f>ROUND(-SUMIFS('Group Budget CF Model CY'!$W$239:$AQ$239,'Group Budget CF Model CY'!$W$2:$AQ$2,'Kiwi Park Data'!C486),0)</f>
        <v>0</v>
      </c>
      <c r="F486" s="256"/>
    </row>
    <row r="487" spans="1:6" ht="14.25" x14ac:dyDescent="0.2">
      <c r="A487" s="225"/>
      <c r="B487" s="1462">
        <v>6520</v>
      </c>
      <c r="C487" s="1463" t="s">
        <v>1088</v>
      </c>
      <c r="D487" s="259">
        <f>ROUND(-SUMIFS('Group Actual CF Model CY'!$W$239:$AQ$239,'Group Actual CF Model CY'!$W$2:$AQ$2,'Kiwi Park Data'!C487),0)</f>
        <v>0</v>
      </c>
      <c r="E487" s="256">
        <f>ROUND(-SUMIFS('Group Budget CF Model CY'!$W$239:$AQ$239,'Group Budget CF Model CY'!$W$2:$AQ$2,'Kiwi Park Data'!C487),0)</f>
        <v>0</v>
      </c>
      <c r="F487" s="256"/>
    </row>
    <row r="488" spans="1:6" ht="14.25" x14ac:dyDescent="0.2">
      <c r="A488" s="225"/>
      <c r="B488" s="225">
        <v>6530</v>
      </c>
      <c r="C488" s="1406" t="s">
        <v>1090</v>
      </c>
      <c r="D488" s="259">
        <f>ROUND(-SUMIFS('Group Actual CF Model CY'!$W$239:$AQ$239,'Group Actual CF Model CY'!$W$2:$AQ$2,'Kiwi Park Data'!C488),0)</f>
        <v>0</v>
      </c>
      <c r="E488" s="256">
        <f>ROUND(-SUMIFS('Group Budget CF Model CY'!$W$239:$AQ$239,'Group Budget CF Model CY'!$W$2:$AQ$2,'Kiwi Park Data'!C488),0)</f>
        <v>0</v>
      </c>
      <c r="F488" s="256"/>
    </row>
    <row r="489" spans="1:6" ht="14.25" x14ac:dyDescent="0.2">
      <c r="A489" s="225"/>
      <c r="B489" s="225">
        <v>6540</v>
      </c>
      <c r="C489" s="1406" t="s">
        <v>1677</v>
      </c>
      <c r="D489" s="259">
        <f>ROUND(-SUMIFS('Group Actual CF Model CY'!$W$239:$AQ$239,'Group Actual CF Model CY'!$W$2:$AQ$2,'Kiwi Park Data'!C489),0)</f>
        <v>0</v>
      </c>
      <c r="E489" s="256">
        <f>ROUND(-SUMIFS('Group Budget CF Model CY'!$W$239:$AQ$239,'Group Budget CF Model CY'!$W$2:$AQ$2,'Kiwi Park Data'!C489),0)</f>
        <v>0</v>
      </c>
      <c r="F489" s="256"/>
    </row>
    <row r="490" spans="1:6" ht="14.25" x14ac:dyDescent="0.2">
      <c r="A490" s="225"/>
      <c r="B490" s="225"/>
      <c r="C490" s="1406"/>
      <c r="D490" s="259"/>
      <c r="E490" s="256"/>
      <c r="F490" s="256"/>
    </row>
    <row r="491" spans="1:6" ht="14.25" x14ac:dyDescent="0.2">
      <c r="A491" s="225"/>
      <c r="B491" s="225">
        <v>6232</v>
      </c>
      <c r="C491" s="1406" t="s">
        <v>1083</v>
      </c>
      <c r="D491" s="259">
        <f>ROUND(SUMIFS('Group Actual CF Model CY'!$W$239:$AQ$239,'Group Actual CF Model CY'!$W$2:$AQ$2,'Kiwi Park Data'!C491),0)</f>
        <v>0</v>
      </c>
      <c r="E491" s="256">
        <f>ROUND(SUMIFS('Group Budget CF Model CY'!$W$239:$AQ$239,'Group Budget CF Model CY'!$W$2:$AQ$2,'Kiwi Park Data'!C491),0)</f>
        <v>0</v>
      </c>
      <c r="F491" s="256"/>
    </row>
    <row r="492" spans="1:6" ht="14.25" x14ac:dyDescent="0.2">
      <c r="A492" s="225"/>
      <c r="B492" s="225">
        <v>6550</v>
      </c>
      <c r="C492" s="1406" t="s">
        <v>1678</v>
      </c>
      <c r="D492" s="259">
        <f>ROUND(SUMIFS('Group Actual CF Model CY'!$W$239:$AQ$239,'Group Actual CF Model CY'!$W$2:$AQ$2,'Kiwi Park Data'!C492),0)</f>
        <v>0</v>
      </c>
      <c r="E492" s="256">
        <f>ROUND(SUMIFS('Group Budget CF Model CY'!$W$239:$AQ$239,'Group Budget CF Model CY'!$W$2:$AQ$2,'Kiwi Park Data'!C492),0)</f>
        <v>0</v>
      </c>
      <c r="F492" s="256"/>
    </row>
    <row r="493" spans="1:6" ht="14.25" x14ac:dyDescent="0.2">
      <c r="A493" s="225"/>
      <c r="B493" s="225">
        <v>6620</v>
      </c>
      <c r="C493" s="1406" t="s">
        <v>1679</v>
      </c>
      <c r="D493" s="259">
        <f>ROUND(SUMIFS('Group Actual CF Model CY'!$W$239:$AQ$239,'Group Actual CF Model CY'!$W$2:$AQ$2,'Kiwi Park Data'!C493),0)</f>
        <v>0</v>
      </c>
      <c r="E493" s="256">
        <f>ROUND(SUMIFS('Group Budget CF Model CY'!$W$239:$AQ$239,'Group Budget CF Model CY'!$W$2:$AQ$2,'Kiwi Park Data'!C493),0)</f>
        <v>0</v>
      </c>
      <c r="F493" s="256"/>
    </row>
    <row r="494" spans="1:6" ht="14.25" x14ac:dyDescent="0.2">
      <c r="A494" s="225"/>
      <c r="B494" s="225">
        <v>6630</v>
      </c>
      <c r="C494" s="1469" t="s">
        <v>1091</v>
      </c>
      <c r="D494" s="259">
        <f>ROUND(SUMIFS('Group Actual CF Model CY'!$W$239:$AQ$239,'Group Actual CF Model CY'!$W$2:$AQ$2,'Kiwi Park Data'!C494),0)</f>
        <v>0</v>
      </c>
      <c r="E494" s="256">
        <f>ROUND(SUMIFS('Group Budget CF Model CY'!$W$239:$AQ$239,'Group Budget CF Model CY'!$W$2:$AQ$2,'Kiwi Park Data'!C494),0)</f>
        <v>0</v>
      </c>
      <c r="F494" s="256"/>
    </row>
    <row r="495" spans="1:6" ht="14.25" x14ac:dyDescent="0.2">
      <c r="A495" s="225"/>
      <c r="B495" s="225">
        <v>6635</v>
      </c>
      <c r="C495" s="1406" t="s">
        <v>1680</v>
      </c>
      <c r="D495" s="259">
        <f>ROUND(SUMIFS('Group Actual CF Model CY'!$W$239:$AQ$239,'Group Actual CF Model CY'!$W$2:$AQ$2,'Kiwi Park Data'!C495),0)</f>
        <v>0</v>
      </c>
      <c r="E495" s="256">
        <f>ROUND(SUMIFS('Group Budget CF Model CY'!$W$239:$AQ$239,'Group Budget CF Model CY'!$W$2:$AQ$2,'Kiwi Park Data'!C495),0)</f>
        <v>0</v>
      </c>
      <c r="F495" s="256"/>
    </row>
    <row r="496" spans="1:6" ht="14.25" x14ac:dyDescent="0.2">
      <c r="A496" s="225"/>
      <c r="B496" s="225">
        <v>6640</v>
      </c>
      <c r="C496" s="1406" t="s">
        <v>1681</v>
      </c>
      <c r="D496" s="259">
        <f>ROUND(SUMIFS('Group Actual CF Model CY'!$W$239:$AQ$239,'Group Actual CF Model CY'!$W$2:$AQ$2,'Kiwi Park Data'!C496),0)</f>
        <v>0</v>
      </c>
      <c r="E496" s="256">
        <f>ROUND(SUMIFS('Group Budget CF Model CY'!$W$239:$AQ$239,'Group Budget CF Model CY'!$W$2:$AQ$2,'Kiwi Park Data'!C496),0)</f>
        <v>0</v>
      </c>
      <c r="F496" s="256"/>
    </row>
    <row r="497" spans="1:6" ht="15" x14ac:dyDescent="0.2">
      <c r="A497" s="227"/>
      <c r="B497" s="227"/>
      <c r="C497" s="1408"/>
      <c r="D497" s="259"/>
      <c r="E497" s="256"/>
      <c r="F497" s="256"/>
    </row>
    <row r="498" spans="1:6" ht="15" x14ac:dyDescent="0.2">
      <c r="A498" s="227"/>
      <c r="B498" s="226">
        <v>6650</v>
      </c>
      <c r="C498" s="1407" t="s">
        <v>999</v>
      </c>
      <c r="D498" s="510">
        <f>SUM(D485:D489)-SUM(D491:D496)</f>
        <v>0</v>
      </c>
      <c r="E498" s="510">
        <f>SUM(E485:E489)-SUM(E491:E496)</f>
        <v>0</v>
      </c>
      <c r="F498" s="511"/>
    </row>
    <row r="499" spans="1:6" ht="15" x14ac:dyDescent="0.2">
      <c r="A499" s="227"/>
      <c r="B499" s="227"/>
      <c r="C499" s="1408"/>
      <c r="D499" s="259"/>
      <c r="E499" s="256"/>
      <c r="F499" s="256"/>
    </row>
    <row r="500" spans="1:6" s="190" customFormat="1" ht="14.25" x14ac:dyDescent="0.2">
      <c r="A500" s="228"/>
      <c r="B500" s="520">
        <v>6698</v>
      </c>
      <c r="C500" s="1417" t="s">
        <v>1682</v>
      </c>
      <c r="D500" s="521">
        <f>D498</f>
        <v>0</v>
      </c>
      <c r="E500" s="521">
        <f>E498</f>
        <v>0</v>
      </c>
      <c r="F500" s="522"/>
    </row>
    <row r="501" spans="1:6" ht="15" x14ac:dyDescent="0.2">
      <c r="A501" s="227"/>
      <c r="B501" s="227"/>
      <c r="C501" s="1408"/>
      <c r="D501" s="259"/>
      <c r="E501" s="256"/>
      <c r="F501" s="256"/>
    </row>
    <row r="502" spans="1:6" s="190" customFormat="1" ht="28.5" x14ac:dyDescent="0.2">
      <c r="A502" s="229"/>
      <c r="B502" s="229">
        <v>6700</v>
      </c>
      <c r="C502" s="1414" t="s">
        <v>1093</v>
      </c>
      <c r="D502" s="259">
        <f>D467+D481+D500</f>
        <v>0</v>
      </c>
      <c r="E502" s="259">
        <f>E467+E481+E500</f>
        <v>0</v>
      </c>
      <c r="F502" s="513">
        <f>SUM(D467:E467,D481:E481,D500:E500)-SUM(D502:E502)</f>
        <v>0</v>
      </c>
    </row>
    <row r="503" spans="1:6" ht="15" x14ac:dyDescent="0.2">
      <c r="A503" s="227"/>
      <c r="B503" s="227"/>
      <c r="C503" s="1408"/>
      <c r="D503" s="259"/>
      <c r="E503" s="256"/>
      <c r="F503" s="256"/>
    </row>
    <row r="504" spans="1:6" ht="15" x14ac:dyDescent="0.2">
      <c r="A504" s="225"/>
      <c r="B504" s="225">
        <v>6800</v>
      </c>
      <c r="C504" s="1406" t="s">
        <v>1094</v>
      </c>
      <c r="D504" s="259">
        <f>ROUND(SUM('Group Actual CF Model CY'!AS:AS,0),0)</f>
        <v>0</v>
      </c>
      <c r="E504" s="256">
        <f>ROUND(SUM('Group Budget CF Model CY'!AS:AS),0)</f>
        <v>0</v>
      </c>
      <c r="F504" s="531">
        <f>D504-SUM('Group Actual CF Model CY'!E104:E108)</f>
        <v>0</v>
      </c>
    </row>
    <row r="505" spans="1:6" ht="15" customHeight="1" x14ac:dyDescent="0.2">
      <c r="A505" s="227"/>
      <c r="B505" s="227"/>
      <c r="C505" s="1408"/>
      <c r="D505" s="259"/>
      <c r="E505" s="256"/>
      <c r="F505" s="256"/>
    </row>
    <row r="506" spans="1:6" s="190" customFormat="1" ht="28.5" x14ac:dyDescent="0.2">
      <c r="A506" s="229"/>
      <c r="B506" s="229">
        <v>6900</v>
      </c>
      <c r="C506" s="1414" t="s">
        <v>1683</v>
      </c>
      <c r="D506" s="259">
        <f>D502+D504</f>
        <v>0</v>
      </c>
      <c r="E506" s="259">
        <f>E502+E504</f>
        <v>0</v>
      </c>
      <c r="F506" s="513">
        <f>SUM(D506:E506)-ROUNDDOWN(SUM('Statement of Cash Flows'!H47:I47),0)</f>
        <v>0</v>
      </c>
    </row>
    <row r="507" spans="1:6" ht="15" x14ac:dyDescent="0.2">
      <c r="A507" s="227"/>
      <c r="B507" s="227"/>
      <c r="C507" s="1408"/>
      <c r="D507" s="259"/>
      <c r="E507" s="256"/>
      <c r="F507" s="523"/>
    </row>
    <row r="508" spans="1:6" ht="15" x14ac:dyDescent="0.2">
      <c r="A508" s="227"/>
      <c r="B508" s="227"/>
      <c r="C508" s="1408"/>
      <c r="D508" s="259"/>
      <c r="E508" s="256"/>
      <c r="F508" s="256"/>
    </row>
    <row r="509" spans="1:6" ht="15" x14ac:dyDescent="0.2">
      <c r="A509" s="226"/>
      <c r="B509" s="226">
        <v>6950</v>
      </c>
      <c r="C509" s="1407" t="s">
        <v>1176</v>
      </c>
      <c r="D509" s="260"/>
      <c r="E509" s="257"/>
      <c r="F509" s="257"/>
    </row>
    <row r="510" spans="1:6" ht="15" x14ac:dyDescent="0.2">
      <c r="A510" s="227"/>
      <c r="B510" s="227"/>
      <c r="C510" s="1408"/>
      <c r="D510" s="259"/>
      <c r="E510" s="256"/>
      <c r="F510" s="256"/>
    </row>
    <row r="511" spans="1:6" ht="15" x14ac:dyDescent="0.2">
      <c r="A511" s="227"/>
      <c r="B511" s="227">
        <v>6951</v>
      </c>
      <c r="C511" s="1408" t="s">
        <v>1684</v>
      </c>
      <c r="D511" s="259"/>
      <c r="E511" s="256"/>
      <c r="F511" s="256"/>
    </row>
    <row r="512" spans="1:6" ht="15" x14ac:dyDescent="0.2">
      <c r="A512" s="227"/>
      <c r="B512" s="227"/>
      <c r="C512" s="1408"/>
      <c r="D512" s="259"/>
      <c r="E512" s="259"/>
      <c r="F512" s="256"/>
    </row>
    <row r="513" spans="1:6" ht="15" x14ac:dyDescent="0.2">
      <c r="A513" s="225"/>
      <c r="B513" s="225">
        <v>6952</v>
      </c>
      <c r="C513" s="1406" t="s">
        <v>570</v>
      </c>
      <c r="D513" s="259">
        <f>SUM(D506)</f>
        <v>0</v>
      </c>
      <c r="E513" s="259">
        <f>SUM(E506)</f>
        <v>0</v>
      </c>
      <c r="F513" s="513">
        <f>SUM(D513:E513)-SUM(D245:E245)+SUM(D286:E286)</f>
        <v>0</v>
      </c>
    </row>
    <row r="514" spans="1:6" ht="14.25" x14ac:dyDescent="0.2">
      <c r="A514" s="225"/>
      <c r="B514" s="225">
        <v>6953</v>
      </c>
      <c r="C514" s="1406" t="s">
        <v>241</v>
      </c>
      <c r="D514" s="259">
        <f>SUM(D257)</f>
        <v>0</v>
      </c>
      <c r="E514" s="259">
        <f>SUM(E257)</f>
        <v>0</v>
      </c>
      <c r="F514" s="524"/>
    </row>
    <row r="515" spans="1:6" ht="14.25" x14ac:dyDescent="0.2">
      <c r="A515" s="225"/>
      <c r="B515" s="225">
        <v>6954</v>
      </c>
      <c r="C515" s="1406" t="s">
        <v>1027</v>
      </c>
      <c r="D515" s="259">
        <f>SUM(D277)</f>
        <v>0</v>
      </c>
      <c r="E515" s="259">
        <f>SUM(E277)</f>
        <v>0</v>
      </c>
      <c r="F515" s="524"/>
    </row>
    <row r="516" spans="1:6" ht="14.25" x14ac:dyDescent="0.2">
      <c r="A516" s="225"/>
      <c r="B516" s="225"/>
      <c r="C516" s="1406"/>
      <c r="D516" s="525"/>
      <c r="E516" s="524"/>
      <c r="F516" s="524"/>
    </row>
    <row r="517" spans="1:6" s="190" customFormat="1" ht="14.25" x14ac:dyDescent="0.2">
      <c r="A517" s="228"/>
      <c r="B517" s="509">
        <v>6955</v>
      </c>
      <c r="C517" s="1409" t="s">
        <v>1685</v>
      </c>
      <c r="D517" s="510">
        <f>SUM(D513:D516)</f>
        <v>0</v>
      </c>
      <c r="E517" s="510">
        <f>SUM(E513:E516)</f>
        <v>0</v>
      </c>
      <c r="F517" s="511"/>
    </row>
    <row r="518" spans="1:6" s="190" customFormat="1" ht="14.25" x14ac:dyDescent="0.2">
      <c r="A518" s="228"/>
      <c r="B518" s="228"/>
      <c r="C518" s="1415"/>
      <c r="D518" s="525"/>
      <c r="E518" s="524"/>
      <c r="F518" s="524"/>
    </row>
    <row r="519" spans="1:6" ht="15" x14ac:dyDescent="0.2">
      <c r="A519" s="227"/>
      <c r="B519" s="227">
        <v>6956</v>
      </c>
      <c r="C519" s="1408" t="s">
        <v>1686</v>
      </c>
      <c r="D519" s="525"/>
      <c r="E519" s="524"/>
      <c r="F519" s="524"/>
    </row>
    <row r="520" spans="1:6" ht="15" x14ac:dyDescent="0.2">
      <c r="A520" s="227"/>
      <c r="B520" s="227"/>
      <c r="C520" s="1408"/>
      <c r="D520" s="525"/>
      <c r="E520" s="524"/>
      <c r="F520" s="524"/>
    </row>
    <row r="521" spans="1:6" ht="14.25" x14ac:dyDescent="0.2">
      <c r="A521" s="225"/>
      <c r="B521" s="225">
        <v>6957</v>
      </c>
      <c r="C521" s="1406" t="s">
        <v>1033</v>
      </c>
      <c r="D521" s="525">
        <f>SUM(D297)</f>
        <v>0</v>
      </c>
      <c r="E521" s="525">
        <f>SUM(E297)</f>
        <v>0</v>
      </c>
      <c r="F521" s="524"/>
    </row>
    <row r="522" spans="1:6" ht="14.25" x14ac:dyDescent="0.2">
      <c r="A522" s="225"/>
      <c r="B522" s="225">
        <v>6958</v>
      </c>
      <c r="C522" s="1406" t="s">
        <v>1034</v>
      </c>
      <c r="D522" s="525">
        <f>SUM(D311,D312,D435,D436,D434,D310)</f>
        <v>0</v>
      </c>
      <c r="E522" s="525">
        <f>SUM(E311,E312,E435,E436,E434,E310)</f>
        <v>0</v>
      </c>
      <c r="F522" s="524"/>
    </row>
    <row r="523" spans="1:6" ht="14.25" x14ac:dyDescent="0.2">
      <c r="A523" s="225"/>
      <c r="B523" s="225">
        <v>6959</v>
      </c>
      <c r="C523" s="1406" t="s">
        <v>1687</v>
      </c>
      <c r="D523" s="525">
        <f>SUM(D316,D438)</f>
        <v>0</v>
      </c>
      <c r="E523" s="525">
        <f>SUM(E316,E438)</f>
        <v>0</v>
      </c>
      <c r="F523" s="524"/>
    </row>
    <row r="524" spans="1:6" ht="14.25" x14ac:dyDescent="0.2">
      <c r="A524" s="225"/>
      <c r="B524" s="225"/>
      <c r="C524" s="1406"/>
      <c r="D524" s="525"/>
      <c r="E524" s="524"/>
      <c r="F524" s="524"/>
    </row>
    <row r="525" spans="1:6" s="190" customFormat="1" ht="28.5" x14ac:dyDescent="0.2">
      <c r="A525" s="228"/>
      <c r="B525" s="509">
        <v>6960</v>
      </c>
      <c r="C525" s="1409" t="s">
        <v>1688</v>
      </c>
      <c r="D525" s="510">
        <f>SUM(D521:D524)</f>
        <v>0</v>
      </c>
      <c r="E525" s="510">
        <f>SUM(E521:E524)</f>
        <v>0</v>
      </c>
      <c r="F525" s="511"/>
    </row>
    <row r="526" spans="1:6" ht="15" x14ac:dyDescent="0.2">
      <c r="A526" s="227"/>
      <c r="B526" s="227"/>
      <c r="C526" s="1408"/>
      <c r="D526" s="525"/>
      <c r="E526" s="524"/>
      <c r="F526" s="524"/>
    </row>
    <row r="527" spans="1:6" ht="15" x14ac:dyDescent="0.2">
      <c r="A527" s="227"/>
      <c r="B527" s="225">
        <v>6970</v>
      </c>
      <c r="C527" s="1406" t="s">
        <v>921</v>
      </c>
      <c r="D527" s="259">
        <f>IFERROR(ROUND(SUMIFS('Notes &amp; Disclosures'!H:H,'Notes &amp; Disclosures'!A:A,'Kiwi Park Data'!B527),0),0)</f>
        <v>0</v>
      </c>
      <c r="E527" s="524"/>
      <c r="F527" s="524"/>
    </row>
    <row r="528" spans="1:6" ht="15" x14ac:dyDescent="0.2">
      <c r="A528" s="227"/>
      <c r="B528" s="227"/>
      <c r="C528" s="1408"/>
      <c r="D528" s="525"/>
      <c r="E528" s="524"/>
      <c r="F528" s="524"/>
    </row>
    <row r="529" spans="1:8" ht="15" x14ac:dyDescent="0.2">
      <c r="A529" s="226"/>
      <c r="B529" s="226">
        <v>7000</v>
      </c>
      <c r="C529" s="1407" t="s">
        <v>1689</v>
      </c>
      <c r="D529" s="260"/>
      <c r="E529" s="257"/>
      <c r="F529" s="257"/>
    </row>
    <row r="530" spans="1:8" ht="15" x14ac:dyDescent="0.2">
      <c r="A530" s="227"/>
      <c r="B530" s="227"/>
      <c r="C530" s="1408"/>
      <c r="D530" s="259"/>
      <c r="E530" s="256"/>
      <c r="F530" s="256"/>
    </row>
    <row r="531" spans="1:8" s="191" customFormat="1" ht="15" x14ac:dyDescent="0.2">
      <c r="A531" s="227"/>
      <c r="B531" s="227">
        <v>7100</v>
      </c>
      <c r="C531" s="1408" t="s">
        <v>1690</v>
      </c>
      <c r="D531" s="259"/>
      <c r="E531" s="256"/>
      <c r="F531" s="256"/>
    </row>
    <row r="532" spans="1:8" ht="14.25" x14ac:dyDescent="0.2">
      <c r="A532" s="225"/>
      <c r="B532" s="225">
        <v>7110</v>
      </c>
      <c r="C532" s="1406" t="s">
        <v>1691</v>
      </c>
      <c r="D532" s="1403">
        <v>0</v>
      </c>
      <c r="E532" s="256">
        <v>0</v>
      </c>
      <c r="F532" s="256"/>
      <c r="G532" s="987"/>
      <c r="H532" s="1300" t="s">
        <v>1508</v>
      </c>
    </row>
    <row r="533" spans="1:8" ht="14.25" x14ac:dyDescent="0.2">
      <c r="A533" s="225"/>
      <c r="B533" s="225">
        <v>7120</v>
      </c>
      <c r="C533" s="1406" t="s">
        <v>1692</v>
      </c>
      <c r="D533" s="1403">
        <v>0</v>
      </c>
      <c r="E533" s="256">
        <v>0</v>
      </c>
      <c r="F533" s="256"/>
    </row>
    <row r="534" spans="1:8" ht="14.25" x14ac:dyDescent="0.2">
      <c r="A534" s="225"/>
      <c r="B534" s="225"/>
      <c r="C534" s="1406"/>
      <c r="D534" s="259"/>
      <c r="E534" s="256"/>
      <c r="F534" s="256"/>
    </row>
    <row r="535" spans="1:8" s="190" customFormat="1" ht="14.25" x14ac:dyDescent="0.2">
      <c r="A535" s="228"/>
      <c r="B535" s="509">
        <v>7130</v>
      </c>
      <c r="C535" s="1409" t="s">
        <v>999</v>
      </c>
      <c r="D535" s="510">
        <f>SUM(D531:D534)</f>
        <v>0</v>
      </c>
      <c r="E535" s="510">
        <f>SUM(E531:E534)</f>
        <v>0</v>
      </c>
      <c r="F535" s="511"/>
    </row>
    <row r="536" spans="1:8" ht="15" x14ac:dyDescent="0.2">
      <c r="A536" s="227"/>
      <c r="B536" s="227"/>
      <c r="C536" s="1408"/>
      <c r="D536" s="259"/>
      <c r="E536" s="256"/>
      <c r="F536" s="256"/>
    </row>
    <row r="537" spans="1:8" ht="15" x14ac:dyDescent="0.2">
      <c r="A537" s="227"/>
      <c r="B537" s="227">
        <v>7200</v>
      </c>
      <c r="C537" s="1408" t="s">
        <v>278</v>
      </c>
      <c r="D537" s="259"/>
      <c r="E537" s="256"/>
      <c r="F537" s="256"/>
    </row>
    <row r="538" spans="1:8" ht="14.25" x14ac:dyDescent="0.2">
      <c r="A538" s="225"/>
      <c r="B538" s="225">
        <v>7210</v>
      </c>
      <c r="C538" s="1406" t="s">
        <v>1691</v>
      </c>
      <c r="D538" s="1403">
        <v>0</v>
      </c>
      <c r="E538" s="256">
        <v>0</v>
      </c>
      <c r="F538" s="256"/>
      <c r="G538" s="987"/>
      <c r="H538" s="1300" t="s">
        <v>1508</v>
      </c>
    </row>
    <row r="539" spans="1:8" ht="14.25" x14ac:dyDescent="0.2">
      <c r="A539" s="225"/>
      <c r="B539" s="225">
        <v>7220</v>
      </c>
      <c r="C539" s="1406" t="s">
        <v>1692</v>
      </c>
      <c r="D539" s="1403">
        <v>0</v>
      </c>
      <c r="E539" s="256">
        <v>0</v>
      </c>
      <c r="F539" s="256"/>
    </row>
    <row r="540" spans="1:8" ht="14.25" x14ac:dyDescent="0.2">
      <c r="A540" s="225"/>
      <c r="B540" s="225"/>
      <c r="C540" s="1406"/>
      <c r="D540" s="259"/>
      <c r="E540" s="256"/>
      <c r="F540" s="256"/>
    </row>
    <row r="541" spans="1:8" s="190" customFormat="1" ht="14.25" x14ac:dyDescent="0.2">
      <c r="A541" s="228"/>
      <c r="B541" s="509">
        <v>7230</v>
      </c>
      <c r="C541" s="1409" t="s">
        <v>999</v>
      </c>
      <c r="D541" s="510">
        <f>SUM(D538:D540)</f>
        <v>0</v>
      </c>
      <c r="E541" s="510">
        <f>SUM(E538:E540)</f>
        <v>0</v>
      </c>
      <c r="F541" s="511"/>
    </row>
    <row r="542" spans="1:8" ht="15" x14ac:dyDescent="0.2">
      <c r="A542" s="227"/>
      <c r="B542" s="227"/>
      <c r="C542" s="1408"/>
      <c r="D542" s="259"/>
      <c r="E542" s="256"/>
      <c r="F542" s="256"/>
    </row>
    <row r="543" spans="1:8" s="190" customFormat="1" ht="14.25" x14ac:dyDescent="0.2">
      <c r="A543" s="229"/>
      <c r="B543" s="512">
        <v>7300</v>
      </c>
      <c r="C543" s="1413" t="s">
        <v>1693</v>
      </c>
      <c r="D543" s="510">
        <f>SUM(D535,D541)</f>
        <v>0</v>
      </c>
      <c r="E543" s="510">
        <f>SUM(E535,E541)</f>
        <v>0</v>
      </c>
      <c r="F543" s="511"/>
    </row>
    <row r="544" spans="1:8" ht="15" x14ac:dyDescent="0.2">
      <c r="A544" s="227"/>
      <c r="B544" s="227"/>
      <c r="C544" s="1408"/>
      <c r="D544" s="259"/>
      <c r="E544" s="256"/>
      <c r="F544" s="256"/>
    </row>
    <row r="545" spans="1:8" ht="15" x14ac:dyDescent="0.2">
      <c r="A545" s="227"/>
      <c r="B545" s="227"/>
      <c r="C545" s="1408"/>
      <c r="D545" s="259"/>
      <c r="E545" s="256"/>
      <c r="F545" s="256"/>
    </row>
    <row r="546" spans="1:8" ht="15" x14ac:dyDescent="0.2">
      <c r="A546" s="226"/>
      <c r="B546" s="226">
        <v>8000</v>
      </c>
      <c r="C546" s="1407" t="s">
        <v>1694</v>
      </c>
      <c r="D546" s="260"/>
      <c r="E546" s="257"/>
      <c r="F546" s="257"/>
    </row>
    <row r="547" spans="1:8" ht="15" x14ac:dyDescent="0.2">
      <c r="A547" s="227"/>
      <c r="B547" s="227"/>
      <c r="C547" s="1408"/>
      <c r="D547" s="259"/>
      <c r="E547" s="256"/>
      <c r="F547" s="256"/>
    </row>
    <row r="548" spans="1:8" ht="15" x14ac:dyDescent="0.2">
      <c r="A548" s="227"/>
      <c r="B548" s="227">
        <v>8100</v>
      </c>
      <c r="C548" s="1408" t="s">
        <v>1695</v>
      </c>
      <c r="D548" s="259"/>
      <c r="E548" s="256"/>
      <c r="F548" s="256"/>
    </row>
    <row r="549" spans="1:8" ht="15" x14ac:dyDescent="0.2">
      <c r="A549" s="227"/>
      <c r="B549" s="227"/>
      <c r="C549" s="1408"/>
      <c r="D549" s="259"/>
      <c r="E549" s="256"/>
      <c r="F549" s="256"/>
    </row>
    <row r="550" spans="1:8" ht="15" x14ac:dyDescent="0.2">
      <c r="A550" s="227"/>
      <c r="B550" s="227">
        <v>8200</v>
      </c>
      <c r="C550" s="1408" t="s">
        <v>1696</v>
      </c>
      <c r="D550" s="259"/>
      <c r="E550" s="256"/>
      <c r="F550" s="256"/>
    </row>
    <row r="551" spans="1:8" ht="14.25" x14ac:dyDescent="0.2">
      <c r="A551" s="225"/>
      <c r="B551" s="225">
        <v>8210</v>
      </c>
      <c r="C551" s="1406" t="s">
        <v>1697</v>
      </c>
      <c r="D551" s="1403">
        <v>0</v>
      </c>
      <c r="E551" s="1212">
        <v>0</v>
      </c>
      <c r="F551" s="256"/>
      <c r="G551" s="987"/>
      <c r="H551" s="1300" t="s">
        <v>1508</v>
      </c>
    </row>
    <row r="552" spans="1:8" ht="14.25" x14ac:dyDescent="0.2">
      <c r="A552" s="225"/>
      <c r="B552" s="225">
        <v>8220</v>
      </c>
      <c r="C552" s="1406" t="s">
        <v>1698</v>
      </c>
      <c r="D552" s="1403">
        <v>0</v>
      </c>
      <c r="E552" s="1212">
        <v>0</v>
      </c>
      <c r="F552" s="256"/>
    </row>
    <row r="553" spans="1:8" ht="14.25" x14ac:dyDescent="0.2">
      <c r="A553" s="225"/>
      <c r="B553" s="225">
        <v>8230</v>
      </c>
      <c r="C553" s="1406" t="s">
        <v>1699</v>
      </c>
      <c r="D553" s="1403">
        <v>0</v>
      </c>
      <c r="E553" s="1212">
        <v>0</v>
      </c>
      <c r="F553" s="256"/>
    </row>
    <row r="554" spans="1:8" ht="14.25" x14ac:dyDescent="0.2">
      <c r="A554" s="225"/>
      <c r="B554" s="225"/>
      <c r="C554" s="1406"/>
      <c r="D554" s="259"/>
      <c r="E554" s="256"/>
      <c r="F554" s="256"/>
    </row>
    <row r="555" spans="1:8" s="190" customFormat="1" ht="14.25" x14ac:dyDescent="0.2">
      <c r="A555" s="228"/>
      <c r="B555" s="509">
        <v>8298</v>
      </c>
      <c r="C555" s="1409" t="s">
        <v>999</v>
      </c>
      <c r="D555" s="510">
        <f>SUM(D551:D554)</f>
        <v>0</v>
      </c>
      <c r="E555" s="510">
        <f>SUM(E551:E554)</f>
        <v>0</v>
      </c>
      <c r="F555" s="511"/>
    </row>
    <row r="556" spans="1:8" ht="15" x14ac:dyDescent="0.2">
      <c r="A556" s="227"/>
      <c r="B556" s="227"/>
      <c r="C556" s="1408"/>
      <c r="D556" s="259"/>
      <c r="E556" s="256"/>
      <c r="F556" s="256"/>
    </row>
    <row r="557" spans="1:8" ht="15" x14ac:dyDescent="0.2">
      <c r="A557" s="227"/>
      <c r="B557" s="227">
        <v>8300</v>
      </c>
      <c r="C557" s="1408" t="s">
        <v>1700</v>
      </c>
      <c r="D557" s="259"/>
      <c r="E557" s="256"/>
      <c r="F557" s="256"/>
    </row>
    <row r="558" spans="1:8" ht="14.25" x14ac:dyDescent="0.2">
      <c r="A558" s="225"/>
      <c r="B558" s="225">
        <v>8310</v>
      </c>
      <c r="C558" s="1406" t="s">
        <v>1697</v>
      </c>
      <c r="D558" s="259">
        <f>IFERROR(ROUND(SUMIFS('Notes &amp; Disclosures'!J:J,'Notes &amp; Disclosures'!A:A,'Kiwi Park Data'!B558),0),0)-SUM(D559:D560)</f>
        <v>0</v>
      </c>
      <c r="E558" s="259">
        <v>0</v>
      </c>
      <c r="F558" s="256"/>
    </row>
    <row r="559" spans="1:8" ht="14.25" x14ac:dyDescent="0.2">
      <c r="A559" s="225"/>
      <c r="B559" s="225">
        <v>8320</v>
      </c>
      <c r="C559" s="1406" t="s">
        <v>1698</v>
      </c>
      <c r="D559" s="1403">
        <v>0</v>
      </c>
      <c r="E559" s="1212">
        <v>0</v>
      </c>
      <c r="F559" s="256"/>
      <c r="G559" s="987"/>
      <c r="H559" s="1300" t="s">
        <v>1508</v>
      </c>
    </row>
    <row r="560" spans="1:8" ht="14.25" x14ac:dyDescent="0.2">
      <c r="A560" s="225"/>
      <c r="B560" s="225">
        <v>8330</v>
      </c>
      <c r="C560" s="1406" t="s">
        <v>1699</v>
      </c>
      <c r="D560" s="1403">
        <v>0</v>
      </c>
      <c r="E560" s="1212">
        <v>0</v>
      </c>
      <c r="F560" s="256"/>
    </row>
    <row r="561" spans="1:6" ht="14.25" x14ac:dyDescent="0.2">
      <c r="A561" s="225"/>
      <c r="B561" s="225"/>
      <c r="C561" s="1406"/>
      <c r="D561" s="259"/>
      <c r="E561" s="256"/>
      <c r="F561" s="256"/>
    </row>
    <row r="562" spans="1:6" s="190" customFormat="1" ht="14.25" x14ac:dyDescent="0.2">
      <c r="A562" s="228"/>
      <c r="B562" s="509">
        <v>8398</v>
      </c>
      <c r="C562" s="1409" t="s">
        <v>999</v>
      </c>
      <c r="D562" s="510">
        <f>SUM(D558:D561)</f>
        <v>0</v>
      </c>
      <c r="E562" s="510">
        <f>SUM(E558:E561)</f>
        <v>0</v>
      </c>
      <c r="F562" s="511"/>
    </row>
    <row r="563" spans="1:6" ht="15" x14ac:dyDescent="0.2">
      <c r="A563" s="227"/>
      <c r="B563" s="227"/>
      <c r="C563" s="1408"/>
      <c r="D563" s="259"/>
      <c r="E563" s="256"/>
      <c r="F563" s="256"/>
    </row>
    <row r="564" spans="1:6" s="190" customFormat="1" ht="14.25" x14ac:dyDescent="0.2">
      <c r="A564" s="229"/>
      <c r="B564" s="512">
        <v>8498</v>
      </c>
      <c r="C564" s="1413" t="s">
        <v>1701</v>
      </c>
      <c r="D564" s="510">
        <f>SUM(D562,D555)</f>
        <v>0</v>
      </c>
      <c r="E564" s="510">
        <f>SUM(E562,E555)</f>
        <v>0</v>
      </c>
      <c r="F564" s="511"/>
    </row>
    <row r="565" spans="1:6" ht="15" x14ac:dyDescent="0.2">
      <c r="A565" s="227"/>
      <c r="B565" s="227"/>
      <c r="C565" s="1408"/>
      <c r="D565" s="259"/>
      <c r="E565" s="256"/>
      <c r="F565" s="256"/>
    </row>
    <row r="566" spans="1:6" ht="15" x14ac:dyDescent="0.2">
      <c r="A566" s="227"/>
      <c r="B566" s="227">
        <v>8500</v>
      </c>
      <c r="C566" s="1408" t="s">
        <v>1702</v>
      </c>
      <c r="D566" s="259"/>
      <c r="E566" s="256"/>
      <c r="F566" s="256"/>
    </row>
    <row r="567" spans="1:6" ht="15" x14ac:dyDescent="0.2">
      <c r="A567" s="227"/>
      <c r="B567" s="227"/>
      <c r="C567" s="1408"/>
      <c r="D567" s="259"/>
      <c r="E567" s="256"/>
      <c r="F567" s="256"/>
    </row>
    <row r="568" spans="1:6" ht="15" x14ac:dyDescent="0.2">
      <c r="A568" s="227"/>
      <c r="B568" s="227">
        <v>8600</v>
      </c>
      <c r="C568" s="1408" t="s">
        <v>1696</v>
      </c>
      <c r="D568" s="259"/>
      <c r="E568" s="256"/>
      <c r="F568" s="256"/>
    </row>
    <row r="569" spans="1:6" ht="14.25" x14ac:dyDescent="0.2">
      <c r="A569" s="225"/>
      <c r="B569" s="225">
        <v>8610</v>
      </c>
      <c r="C569" s="1406" t="s">
        <v>1697</v>
      </c>
      <c r="D569" s="259">
        <f>ROUND(SUMIFS('Group Inputs'!G:G,'Group Inputs'!A:A,'Kiwi Park Data'!B569),0)</f>
        <v>0</v>
      </c>
      <c r="E569" s="259">
        <f>ROUND(SUMIFS('Group Inputs'!H:H,'Group Inputs'!A:A,'Kiwi Park Data'!B569),0)</f>
        <v>0</v>
      </c>
      <c r="F569" s="256"/>
    </row>
    <row r="570" spans="1:6" ht="14.25" x14ac:dyDescent="0.2">
      <c r="A570" s="225"/>
      <c r="B570" s="225">
        <v>8620</v>
      </c>
      <c r="C570" s="1406" t="s">
        <v>1698</v>
      </c>
      <c r="D570" s="259">
        <f>ROUND(SUMIFS('Group Inputs'!G:G,'Group Inputs'!A:A,'Kiwi Park Data'!B570),0)</f>
        <v>0</v>
      </c>
      <c r="E570" s="259">
        <f>ROUND(SUMIFS('Group Inputs'!H:H,'Group Inputs'!A:A,'Kiwi Park Data'!B570),0)</f>
        <v>0</v>
      </c>
      <c r="F570" s="256"/>
    </row>
    <row r="571" spans="1:6" ht="14.25" x14ac:dyDescent="0.2">
      <c r="A571" s="225"/>
      <c r="B571" s="225">
        <v>8630</v>
      </c>
      <c r="C571" s="1406" t="s">
        <v>1699</v>
      </c>
      <c r="D571" s="259">
        <f>ROUND(SUMIFS('Group Inputs'!G:G,'Group Inputs'!A:A,'Kiwi Park Data'!B571),0)</f>
        <v>0</v>
      </c>
      <c r="E571" s="259">
        <f>ROUND(SUMIFS('Group Inputs'!H:H,'Group Inputs'!A:A,'Kiwi Park Data'!B571),0)</f>
        <v>0</v>
      </c>
      <c r="F571" s="256"/>
    </row>
    <row r="572" spans="1:6" ht="14.25" x14ac:dyDescent="0.2">
      <c r="A572" s="225"/>
      <c r="B572" s="225"/>
      <c r="C572" s="1406"/>
      <c r="D572" s="259"/>
      <c r="E572" s="256"/>
      <c r="F572" s="256"/>
    </row>
    <row r="573" spans="1:6" s="190" customFormat="1" ht="14.25" x14ac:dyDescent="0.2">
      <c r="A573" s="228"/>
      <c r="B573" s="509">
        <v>8698</v>
      </c>
      <c r="C573" s="1409" t="s">
        <v>999</v>
      </c>
      <c r="D573" s="510">
        <f>SUM(D568:D572)</f>
        <v>0</v>
      </c>
      <c r="E573" s="510">
        <f>SUM(E568:E572)</f>
        <v>0</v>
      </c>
      <c r="F573" s="511"/>
    </row>
    <row r="574" spans="1:6" ht="15" x14ac:dyDescent="0.2">
      <c r="A574" s="227"/>
      <c r="B574" s="227"/>
      <c r="C574" s="1408"/>
      <c r="D574" s="259"/>
      <c r="E574" s="256"/>
      <c r="F574" s="256"/>
    </row>
    <row r="575" spans="1:6" ht="15" x14ac:dyDescent="0.2">
      <c r="A575" s="227"/>
      <c r="B575" s="227">
        <v>8700</v>
      </c>
      <c r="C575" s="1408" t="s">
        <v>1703</v>
      </c>
      <c r="D575" s="259"/>
      <c r="E575" s="256"/>
      <c r="F575" s="256"/>
    </row>
    <row r="576" spans="1:6" ht="15" x14ac:dyDescent="0.2">
      <c r="A576" s="227"/>
      <c r="B576" s="227">
        <v>8705</v>
      </c>
      <c r="C576" s="1408" t="s">
        <v>1704</v>
      </c>
      <c r="D576" s="259"/>
      <c r="E576" s="256"/>
      <c r="F576" s="256"/>
    </row>
    <row r="577" spans="1:8" ht="14.25" x14ac:dyDescent="0.2">
      <c r="A577" s="225"/>
      <c r="B577" s="225">
        <v>8715</v>
      </c>
      <c r="C577" s="1406" t="s">
        <v>1697</v>
      </c>
      <c r="D577" s="259">
        <f>IFERROR(ROUND(SUMIFS('Notes &amp; Disclosures'!L:L,'Notes &amp; Disclosures'!A:A,'Kiwi Park Data'!B577),0),0)</f>
        <v>0</v>
      </c>
      <c r="E577" s="259">
        <f>ROUND(SUMIFS('Group Inputs'!H:H,'Group Inputs'!A:A,'Kiwi Park Data'!B577),0)</f>
        <v>0</v>
      </c>
      <c r="F577" s="256"/>
    </row>
    <row r="578" spans="1:8" ht="14.25" x14ac:dyDescent="0.2">
      <c r="A578" s="225"/>
      <c r="B578" s="225">
        <v>8725</v>
      </c>
      <c r="C578" s="1406" t="s">
        <v>1698</v>
      </c>
      <c r="D578" s="259">
        <f>IFERROR(ROUND(SUMIFS('Notes &amp; Disclosures'!L:L,'Notes &amp; Disclosures'!A:A,'Kiwi Park Data'!B578),0),0)</f>
        <v>0</v>
      </c>
      <c r="E578" s="259">
        <f>ROUND(SUMIFS('Group Inputs'!H:H,'Group Inputs'!A:A,'Kiwi Park Data'!B578),0)</f>
        <v>0</v>
      </c>
      <c r="F578" s="256"/>
    </row>
    <row r="579" spans="1:8" ht="14.25" x14ac:dyDescent="0.2">
      <c r="A579" s="225"/>
      <c r="B579" s="225">
        <v>8735</v>
      </c>
      <c r="C579" s="1406" t="s">
        <v>1699</v>
      </c>
      <c r="D579" s="259">
        <f>IFERROR(ROUND(SUMIFS('Notes &amp; Disclosures'!L:L,'Notes &amp; Disclosures'!A:A,'Kiwi Park Data'!B579),0),0)</f>
        <v>0</v>
      </c>
      <c r="E579" s="259">
        <f>ROUND(SUMIFS('Group Inputs'!H:H,'Group Inputs'!A:A,'Kiwi Park Data'!B579),0)</f>
        <v>0</v>
      </c>
      <c r="F579" s="256"/>
    </row>
    <row r="580" spans="1:8" ht="14.25" x14ac:dyDescent="0.2">
      <c r="A580" s="225"/>
      <c r="B580" s="225"/>
      <c r="C580" s="1406"/>
      <c r="D580" s="259"/>
      <c r="E580" s="256"/>
      <c r="F580" s="256"/>
    </row>
    <row r="581" spans="1:8" s="190" customFormat="1" ht="14.25" x14ac:dyDescent="0.2">
      <c r="A581" s="228"/>
      <c r="B581" s="509">
        <v>8748</v>
      </c>
      <c r="C581" s="1409" t="s">
        <v>999</v>
      </c>
      <c r="D581" s="510">
        <f>SUM(D577:D580)</f>
        <v>0</v>
      </c>
      <c r="E581" s="510">
        <f>SUM(E577:E580)</f>
        <v>0</v>
      </c>
      <c r="F581" s="511"/>
    </row>
    <row r="582" spans="1:8" ht="15" x14ac:dyDescent="0.2">
      <c r="A582" s="227"/>
      <c r="B582" s="227"/>
      <c r="C582" s="1408"/>
      <c r="D582" s="259"/>
      <c r="E582" s="256"/>
      <c r="F582" s="256"/>
    </row>
    <row r="583" spans="1:8" ht="15" x14ac:dyDescent="0.2">
      <c r="A583" s="227"/>
      <c r="B583" s="227">
        <v>8750</v>
      </c>
      <c r="C583" s="1408" t="s">
        <v>1705</v>
      </c>
      <c r="D583" s="259"/>
      <c r="E583" s="259"/>
      <c r="F583" s="256"/>
    </row>
    <row r="584" spans="1:8" ht="14.25" x14ac:dyDescent="0.2">
      <c r="A584" s="225"/>
      <c r="B584" s="225">
        <v>8755</v>
      </c>
      <c r="C584" s="1406" t="s">
        <v>1697</v>
      </c>
      <c r="D584" s="1403">
        <v>0</v>
      </c>
      <c r="E584" s="256">
        <v>0</v>
      </c>
      <c r="F584" s="256"/>
      <c r="G584" s="987"/>
      <c r="H584" s="1300" t="s">
        <v>1508</v>
      </c>
    </row>
    <row r="585" spans="1:8" ht="14.25" x14ac:dyDescent="0.2">
      <c r="A585" s="225"/>
      <c r="B585" s="225">
        <v>8765</v>
      </c>
      <c r="C585" s="1406" t="s">
        <v>1698</v>
      </c>
      <c r="D585" s="1403">
        <v>0</v>
      </c>
      <c r="E585" s="256">
        <v>0</v>
      </c>
      <c r="F585" s="256"/>
    </row>
    <row r="586" spans="1:8" ht="14.25" x14ac:dyDescent="0.2">
      <c r="A586" s="225"/>
      <c r="B586" s="225">
        <v>8775</v>
      </c>
      <c r="C586" s="1406" t="s">
        <v>1699</v>
      </c>
      <c r="D586" s="1403">
        <v>0</v>
      </c>
      <c r="E586" s="256">
        <v>0</v>
      </c>
      <c r="F586" s="256"/>
    </row>
    <row r="587" spans="1:8" ht="14.25" x14ac:dyDescent="0.2">
      <c r="A587" s="225"/>
      <c r="B587" s="225"/>
      <c r="C587" s="1406"/>
      <c r="D587" s="259"/>
      <c r="E587" s="256"/>
      <c r="F587" s="256"/>
    </row>
    <row r="588" spans="1:8" s="190" customFormat="1" ht="14.25" x14ac:dyDescent="0.2">
      <c r="A588" s="228"/>
      <c r="B588" s="509">
        <v>8788</v>
      </c>
      <c r="C588" s="1409" t="s">
        <v>999</v>
      </c>
      <c r="D588" s="510">
        <f>SUM(D582:D587)</f>
        <v>0</v>
      </c>
      <c r="E588" s="510">
        <f>SUM(E582:E587)</f>
        <v>0</v>
      </c>
      <c r="F588" s="511"/>
    </row>
    <row r="589" spans="1:8" ht="15" x14ac:dyDescent="0.2">
      <c r="A589" s="227"/>
      <c r="B589" s="227"/>
      <c r="C589" s="1408"/>
      <c r="D589" s="259"/>
      <c r="E589" s="256"/>
      <c r="F589" s="256"/>
    </row>
    <row r="590" spans="1:8" s="190" customFormat="1" ht="15" x14ac:dyDescent="0.2">
      <c r="A590" s="229"/>
      <c r="B590" s="512">
        <v>8800</v>
      </c>
      <c r="C590" s="1413" t="s">
        <v>1706</v>
      </c>
      <c r="D590" s="260">
        <f>SUM(D588,D581,D573)</f>
        <v>0</v>
      </c>
      <c r="E590" s="260">
        <f>SUM(E588,E581,E573)</f>
        <v>0</v>
      </c>
      <c r="F590" s="257"/>
    </row>
    <row r="591" spans="1:8" ht="15" x14ac:dyDescent="0.2">
      <c r="A591" s="227"/>
      <c r="B591" s="229"/>
      <c r="C591" s="1414"/>
      <c r="D591" s="259"/>
      <c r="E591" s="256"/>
      <c r="F591" s="256"/>
    </row>
    <row r="592" spans="1:8" s="190" customFormat="1" ht="15" x14ac:dyDescent="0.2">
      <c r="A592" s="229"/>
      <c r="B592" s="512">
        <v>8900</v>
      </c>
      <c r="C592" s="1413" t="s">
        <v>1707</v>
      </c>
      <c r="D592" s="260">
        <f>SUM(D590,D564)</f>
        <v>0</v>
      </c>
      <c r="E592" s="260">
        <f>SUM(E590,E564)</f>
        <v>0</v>
      </c>
      <c r="F592" s="257"/>
    </row>
    <row r="593" spans="1:6" ht="15" x14ac:dyDescent="0.2">
      <c r="A593" s="227"/>
      <c r="B593" s="227"/>
      <c r="C593" s="1408"/>
      <c r="D593" s="259"/>
      <c r="E593" s="256"/>
      <c r="F593" s="256"/>
    </row>
    <row r="594" spans="1:6" ht="15" x14ac:dyDescent="0.2">
      <c r="A594" s="226"/>
      <c r="B594" s="226">
        <v>8919</v>
      </c>
      <c r="C594" s="1407" t="s">
        <v>1708</v>
      </c>
      <c r="D594" s="260"/>
      <c r="E594" s="257"/>
      <c r="F594" s="257"/>
    </row>
    <row r="595" spans="1:6" ht="15" x14ac:dyDescent="0.2">
      <c r="A595" s="227"/>
      <c r="B595" s="227"/>
      <c r="C595" s="1408"/>
      <c r="D595" s="259"/>
      <c r="E595" s="256"/>
      <c r="F595" s="256"/>
    </row>
    <row r="596" spans="1:6" ht="14.25" x14ac:dyDescent="0.2">
      <c r="A596" s="225"/>
      <c r="B596" s="225">
        <v>8920</v>
      </c>
      <c r="C596" s="1406" t="s">
        <v>863</v>
      </c>
      <c r="D596" s="259">
        <f>IFERROR(ROUND(SUMIFS('Notes &amp; Disclosures'!K:K,'Notes &amp; Disclosures'!$A:$A,'Kiwi Park Data'!$B596),0),0)</f>
        <v>0</v>
      </c>
      <c r="E596" s="259">
        <f>IFERROR(ROUND(SUMIFS('Notes &amp; Disclosures'!L:L,'Notes &amp; Disclosures'!$A:$A,'Kiwi Park Data'!$B596),0),0)</f>
        <v>0</v>
      </c>
      <c r="F596" s="256"/>
    </row>
    <row r="597" spans="1:6" ht="14.25" x14ac:dyDescent="0.2">
      <c r="A597" s="225"/>
      <c r="B597" s="225">
        <v>8921</v>
      </c>
      <c r="C597" s="1406" t="s">
        <v>1709</v>
      </c>
      <c r="D597" s="259">
        <f>IFERROR(ROUND(SUMIFS('Notes &amp; Disclosures'!K:K,'Notes &amp; Disclosures'!$A:$A,'Kiwi Park Data'!$B597),0),0)</f>
        <v>0</v>
      </c>
      <c r="E597" s="259">
        <f>IFERROR(ROUND(SUMIFS('Notes &amp; Disclosures'!L:L,'Notes &amp; Disclosures'!$A:$A,'Kiwi Park Data'!$B597),0),0)</f>
        <v>0</v>
      </c>
      <c r="F597" s="256"/>
    </row>
    <row r="598" spans="1:6" ht="15" x14ac:dyDescent="0.2">
      <c r="A598" s="227"/>
      <c r="B598" s="227"/>
      <c r="C598" s="1408"/>
      <c r="D598" s="259"/>
      <c r="E598" s="256"/>
      <c r="F598" s="256"/>
    </row>
    <row r="599" spans="1:6" s="190" customFormat="1" ht="14.25" x14ac:dyDescent="0.2">
      <c r="A599" s="228"/>
      <c r="B599" s="509">
        <v>8922</v>
      </c>
      <c r="C599" s="1409" t="s">
        <v>999</v>
      </c>
      <c r="D599" s="510">
        <f>SUM(D595:D598)</f>
        <v>0</v>
      </c>
      <c r="E599" s="510">
        <f>SUM(E595:E598)</f>
        <v>0</v>
      </c>
      <c r="F599" s="511"/>
    </row>
    <row r="600" spans="1:6" ht="15" x14ac:dyDescent="0.2">
      <c r="A600" s="227"/>
      <c r="B600" s="227"/>
      <c r="C600" s="1408"/>
      <c r="D600" s="259"/>
      <c r="E600" s="256"/>
      <c r="F600" s="256"/>
    </row>
    <row r="601" spans="1:6" ht="14.25" x14ac:dyDescent="0.2">
      <c r="A601" s="225"/>
      <c r="B601" s="225">
        <v>8925</v>
      </c>
      <c r="C601" s="1406" t="s">
        <v>890</v>
      </c>
      <c r="D601" s="259">
        <f>IFERROR(ROUND(SUMIFS('Notes &amp; Disclosures'!K:K,'Notes &amp; Disclosures'!$A:$A,'Kiwi Park Data'!$B601),0),0)</f>
        <v>0</v>
      </c>
      <c r="E601" s="259">
        <f>IFERROR(ROUND(SUMIFS('Notes &amp; Disclosures'!L:L,'Notes &amp; Disclosures'!$A:$A,'Kiwi Park Data'!$B601),0),0)</f>
        <v>0</v>
      </c>
      <c r="F601" s="256"/>
    </row>
    <row r="602" spans="1:6" ht="14.25" x14ac:dyDescent="0.2">
      <c r="A602" s="225"/>
      <c r="B602" s="225">
        <v>8926</v>
      </c>
      <c r="C602" s="1406" t="s">
        <v>1710</v>
      </c>
      <c r="D602" s="259">
        <f>0</f>
        <v>0</v>
      </c>
      <c r="E602" s="259">
        <f>0</f>
        <v>0</v>
      </c>
      <c r="F602" s="256"/>
    </row>
    <row r="603" spans="1:6" ht="14.25" x14ac:dyDescent="0.2">
      <c r="A603" s="225"/>
      <c r="B603" s="225"/>
      <c r="C603" s="1406"/>
      <c r="D603" s="259"/>
      <c r="E603" s="256"/>
      <c r="F603" s="256"/>
    </row>
    <row r="604" spans="1:6" s="190" customFormat="1" ht="14.25" x14ac:dyDescent="0.2">
      <c r="A604" s="228"/>
      <c r="B604" s="509">
        <v>8927</v>
      </c>
      <c r="C604" s="1409" t="s">
        <v>999</v>
      </c>
      <c r="D604" s="510">
        <f>SUM(D600:D603)</f>
        <v>0</v>
      </c>
      <c r="E604" s="510">
        <f>SUM(E600:E603)</f>
        <v>0</v>
      </c>
      <c r="F604" s="511"/>
    </row>
    <row r="605" spans="1:6" ht="15" x14ac:dyDescent="0.2">
      <c r="A605" s="227"/>
      <c r="B605" s="227"/>
      <c r="C605" s="1408"/>
      <c r="D605" s="259"/>
      <c r="E605" s="256"/>
      <c r="F605" s="256"/>
    </row>
    <row r="606" spans="1:6" ht="15" x14ac:dyDescent="0.2">
      <c r="A606" s="227"/>
      <c r="B606" s="227"/>
      <c r="C606" s="1408"/>
      <c r="D606" s="259"/>
      <c r="E606" s="256"/>
      <c r="F606" s="256"/>
    </row>
    <row r="607" spans="1:6" ht="15" x14ac:dyDescent="0.2">
      <c r="A607" s="226"/>
      <c r="B607" s="226">
        <v>9200</v>
      </c>
      <c r="C607" s="1407" t="s">
        <v>1711</v>
      </c>
      <c r="D607" s="260"/>
      <c r="E607" s="257"/>
      <c r="F607" s="257"/>
    </row>
    <row r="608" spans="1:6" ht="15" x14ac:dyDescent="0.2">
      <c r="A608" s="227"/>
      <c r="B608" s="227"/>
      <c r="C608" s="1408"/>
      <c r="D608" s="259"/>
      <c r="E608" s="256"/>
      <c r="F608" s="256"/>
    </row>
    <row r="609" spans="1:8" ht="14.25" x14ac:dyDescent="0.2">
      <c r="A609" s="225"/>
      <c r="B609" s="225">
        <v>9201</v>
      </c>
      <c r="C609" s="1406" t="s">
        <v>1712</v>
      </c>
      <c r="D609" s="259">
        <f>IFERROR(ROUND(SUMIFS('Notes &amp; Disclosures'!K:K,'Notes &amp; Disclosures'!$A:$A,'Kiwi Park Data'!$B609),0),0)</f>
        <v>0</v>
      </c>
      <c r="E609" s="259">
        <f>IFERROR(ROUND(SUMIFS('Notes &amp; Disclosures'!L:L,'Notes &amp; Disclosures'!$A:$A,'Kiwi Park Data'!$B609),0),0)</f>
        <v>0</v>
      </c>
      <c r="F609" s="256"/>
    </row>
    <row r="610" spans="1:8" ht="14.25" x14ac:dyDescent="0.2">
      <c r="A610" s="225"/>
      <c r="B610" s="225">
        <v>9202</v>
      </c>
      <c r="C610" s="1406" t="s">
        <v>1713</v>
      </c>
      <c r="D610" s="259">
        <f>IFERROR(ROUND(SUMIFS('Notes &amp; Disclosures'!K:K,'Notes &amp; Disclosures'!$A:$A,'Kiwi Park Data'!$B610),0),0)</f>
        <v>0</v>
      </c>
      <c r="E610" s="259">
        <f>IFERROR(ROUND(SUMIFS('Notes &amp; Disclosures'!L:L,'Notes &amp; Disclosures'!$A:$A,'Kiwi Park Data'!$B610),0),0)</f>
        <v>0</v>
      </c>
      <c r="F610" s="256"/>
    </row>
    <row r="611" spans="1:8" ht="14.25" x14ac:dyDescent="0.2">
      <c r="A611" s="225"/>
      <c r="B611" s="225">
        <v>9205</v>
      </c>
      <c r="C611" s="1406" t="s">
        <v>1714</v>
      </c>
      <c r="D611" s="259">
        <f>IFERROR(ROUND(SUMIFS('Notes &amp; Disclosures'!K:K,'Notes &amp; Disclosures'!$A:$A,'Kiwi Park Data'!$B611),0),0)</f>
        <v>0</v>
      </c>
      <c r="E611" s="259">
        <f>IFERROR(ROUND(SUMIFS('Notes &amp; Disclosures'!L:L,'Notes &amp; Disclosures'!$A:$A,'Kiwi Park Data'!$B611),0),0)</f>
        <v>0</v>
      </c>
      <c r="F611" s="256"/>
    </row>
    <row r="612" spans="1:8" ht="14.25" x14ac:dyDescent="0.2">
      <c r="A612" s="225"/>
      <c r="B612" s="225">
        <v>9210</v>
      </c>
      <c r="C612" s="1406" t="s">
        <v>1715</v>
      </c>
      <c r="D612" s="259">
        <f>IFERROR(ROUND(SUMIFS('Notes &amp; Disclosures'!K:K,'Notes &amp; Disclosures'!$A:$A,'Kiwi Park Data'!$B612),0),0)</f>
        <v>0</v>
      </c>
      <c r="E612" s="259">
        <f>IFERROR(ROUND(SUMIFS('Notes &amp; Disclosures'!L:L,'Notes &amp; Disclosures'!$A:$A,'Kiwi Park Data'!$B612),0),0)</f>
        <v>0</v>
      </c>
      <c r="F612" s="256"/>
    </row>
    <row r="613" spans="1:8" ht="14.25" x14ac:dyDescent="0.2">
      <c r="A613" s="225"/>
      <c r="B613" s="225">
        <v>9212</v>
      </c>
      <c r="C613" s="1406" t="s">
        <v>956</v>
      </c>
      <c r="D613" s="259">
        <f>SUM(D609:D611)-D612</f>
        <v>0</v>
      </c>
      <c r="E613" s="259">
        <f>SUM(E609:E611)-E612</f>
        <v>0</v>
      </c>
      <c r="F613" s="256"/>
    </row>
    <row r="614" spans="1:8" ht="14.25" x14ac:dyDescent="0.2">
      <c r="A614" s="225"/>
      <c r="B614" s="225">
        <v>9213</v>
      </c>
      <c r="C614" s="1406" t="s">
        <v>957</v>
      </c>
      <c r="D614" s="259">
        <f>IFERROR(ROUND(SUMIFS('Notes &amp; Disclosures'!K:K,'Notes &amp; Disclosures'!$A:$A,'Kiwi Park Data'!$B614),0),0)</f>
        <v>0</v>
      </c>
      <c r="E614" s="259">
        <f>IFERROR(ROUND(SUMIFS('Notes &amp; Disclosures'!L:L,'Notes &amp; Disclosures'!$A:$A,'Kiwi Park Data'!$B614),0),0)</f>
        <v>0</v>
      </c>
      <c r="F614" s="256"/>
    </row>
    <row r="615" spans="1:8" ht="14.25" x14ac:dyDescent="0.2">
      <c r="A615" s="225"/>
      <c r="B615" s="225">
        <v>9215</v>
      </c>
      <c r="C615" s="1406" t="s">
        <v>1716</v>
      </c>
      <c r="D615" s="259">
        <f>D613-D614</f>
        <v>0</v>
      </c>
      <c r="E615" s="259">
        <f>E613-E614</f>
        <v>0</v>
      </c>
      <c r="F615" s="1404">
        <f>D615-D314</f>
        <v>0</v>
      </c>
    </row>
    <row r="616" spans="1:8" ht="15" x14ac:dyDescent="0.2">
      <c r="A616" s="227"/>
      <c r="B616" s="227"/>
      <c r="C616" s="1408"/>
      <c r="D616" s="259"/>
      <c r="E616" s="256"/>
      <c r="F616" s="256"/>
    </row>
    <row r="617" spans="1:8" ht="15" x14ac:dyDescent="0.2">
      <c r="A617" s="226"/>
      <c r="B617" s="226">
        <v>9300</v>
      </c>
      <c r="C617" s="1407" t="s">
        <v>1717</v>
      </c>
      <c r="D617" s="260"/>
      <c r="E617" s="260"/>
      <c r="F617" s="257"/>
    </row>
    <row r="618" spans="1:8" ht="15" x14ac:dyDescent="0.2">
      <c r="A618" s="227"/>
      <c r="B618" s="227"/>
      <c r="C618" s="1408"/>
      <c r="D618" s="259"/>
      <c r="E618" s="256"/>
      <c r="F618" s="256"/>
    </row>
    <row r="619" spans="1:8" ht="15" x14ac:dyDescent="0.2">
      <c r="A619" s="227"/>
      <c r="B619" s="526">
        <v>9301</v>
      </c>
      <c r="C619" s="1418" t="s">
        <v>1712</v>
      </c>
      <c r="D619" s="1402">
        <v>0</v>
      </c>
      <c r="E619" s="1405">
        <v>0</v>
      </c>
      <c r="F619" s="522"/>
      <c r="G619" s="987"/>
      <c r="H619" s="1300" t="s">
        <v>1508</v>
      </c>
    </row>
    <row r="620" spans="1:8" ht="15" x14ac:dyDescent="0.2">
      <c r="A620" s="227"/>
      <c r="B620" s="227"/>
      <c r="C620" s="1408"/>
      <c r="D620" s="259"/>
      <c r="E620" s="256"/>
      <c r="F620" s="256"/>
    </row>
    <row r="621" spans="1:8" ht="15" x14ac:dyDescent="0.2">
      <c r="A621" s="227"/>
      <c r="B621" s="227">
        <v>9310</v>
      </c>
      <c r="C621" s="1408" t="s">
        <v>1718</v>
      </c>
      <c r="D621" s="259"/>
      <c r="E621" s="256"/>
      <c r="F621" s="256"/>
    </row>
    <row r="622" spans="1:8" ht="14.25" x14ac:dyDescent="0.2">
      <c r="A622" s="225"/>
      <c r="B622" s="225">
        <v>9315</v>
      </c>
      <c r="C622" s="1406" t="s">
        <v>1719</v>
      </c>
      <c r="D622" s="1402">
        <v>0</v>
      </c>
      <c r="E622" s="1405">
        <v>0</v>
      </c>
      <c r="F622" s="256"/>
      <c r="G622" s="987"/>
      <c r="H622" s="1300" t="s">
        <v>1508</v>
      </c>
    </row>
    <row r="623" spans="1:8" ht="14.25" x14ac:dyDescent="0.2">
      <c r="A623" s="225"/>
      <c r="B623" s="225"/>
      <c r="C623" s="1406"/>
      <c r="D623" s="259"/>
      <c r="E623" s="256"/>
      <c r="F623" s="256"/>
    </row>
    <row r="624" spans="1:8" s="190" customFormat="1" ht="14.25" x14ac:dyDescent="0.2">
      <c r="A624" s="228"/>
      <c r="B624" s="509">
        <v>9320</v>
      </c>
      <c r="C624" s="1409" t="s">
        <v>999</v>
      </c>
      <c r="D624" s="510">
        <f>SUM(D622:D623)</f>
        <v>0</v>
      </c>
      <c r="E624" s="510">
        <f>SUM(E622:E623)</f>
        <v>0</v>
      </c>
      <c r="F624" s="511"/>
    </row>
    <row r="625" spans="1:8" s="190" customFormat="1" ht="14.25" x14ac:dyDescent="0.2">
      <c r="A625" s="228"/>
      <c r="B625" s="228"/>
      <c r="C625" s="1415"/>
      <c r="D625" s="259"/>
      <c r="E625" s="256"/>
      <c r="F625" s="256"/>
    </row>
    <row r="626" spans="1:8" s="190" customFormat="1" ht="15" x14ac:dyDescent="0.2">
      <c r="A626" s="229"/>
      <c r="B626" s="526">
        <v>9325</v>
      </c>
      <c r="C626" s="1418" t="s">
        <v>1720</v>
      </c>
      <c r="D626" s="521">
        <f>D619+D624</f>
        <v>0</v>
      </c>
      <c r="E626" s="521">
        <f>E619+E624</f>
        <v>0</v>
      </c>
      <c r="F626" s="522"/>
    </row>
    <row r="627" spans="1:8" ht="15" x14ac:dyDescent="0.2">
      <c r="A627" s="227"/>
      <c r="B627" s="227"/>
      <c r="C627" s="1408"/>
      <c r="D627" s="259"/>
      <c r="E627" s="256"/>
      <c r="F627" s="256"/>
    </row>
    <row r="628" spans="1:8" ht="15" x14ac:dyDescent="0.2">
      <c r="A628" s="227"/>
      <c r="B628" s="227">
        <v>9400</v>
      </c>
      <c r="C628" s="1408" t="s">
        <v>198</v>
      </c>
      <c r="D628" s="259"/>
      <c r="E628" s="259"/>
      <c r="F628" s="256"/>
    </row>
    <row r="629" spans="1:8" ht="14.25" x14ac:dyDescent="0.2">
      <c r="A629" s="225"/>
      <c r="B629" s="225">
        <v>9401</v>
      </c>
      <c r="C629" s="1406" t="s">
        <v>492</v>
      </c>
      <c r="D629" s="1403">
        <v>0</v>
      </c>
      <c r="E629" s="1403">
        <v>0</v>
      </c>
      <c r="F629" s="256"/>
      <c r="G629" s="987"/>
      <c r="H629" s="1300" t="s">
        <v>1508</v>
      </c>
    </row>
    <row r="630" spans="1:8" ht="14.25" x14ac:dyDescent="0.2">
      <c r="A630" s="225"/>
      <c r="B630" s="225">
        <v>9402</v>
      </c>
      <c r="C630" s="1406" t="s">
        <v>1721</v>
      </c>
      <c r="D630" s="1403">
        <v>0</v>
      </c>
      <c r="E630" s="1403">
        <v>0</v>
      </c>
      <c r="F630" s="256"/>
    </row>
    <row r="631" spans="1:8" ht="14.25" x14ac:dyDescent="0.2">
      <c r="A631" s="225"/>
      <c r="B631" s="225">
        <v>9403</v>
      </c>
      <c r="C631" s="1406" t="s">
        <v>1526</v>
      </c>
      <c r="D631" s="1403">
        <v>0</v>
      </c>
      <c r="E631" s="1403">
        <v>0</v>
      </c>
      <c r="F631" s="256"/>
    </row>
    <row r="632" spans="1:8" ht="14.25" x14ac:dyDescent="0.2">
      <c r="A632" s="225"/>
      <c r="B632" s="225">
        <v>9404</v>
      </c>
      <c r="C632" s="1406" t="s">
        <v>1722</v>
      </c>
      <c r="D632" s="1403">
        <v>0</v>
      </c>
      <c r="E632" s="1403">
        <v>0</v>
      </c>
      <c r="F632" s="256"/>
    </row>
    <row r="633" spans="1:8" ht="14.25" x14ac:dyDescent="0.2">
      <c r="A633" s="225"/>
      <c r="B633" s="225">
        <v>9405</v>
      </c>
      <c r="C633" s="1406" t="s">
        <v>200</v>
      </c>
      <c r="D633" s="1403">
        <v>0</v>
      </c>
      <c r="E633" s="1403">
        <v>0</v>
      </c>
      <c r="F633" s="256"/>
    </row>
    <row r="634" spans="1:8" ht="14.25" x14ac:dyDescent="0.2">
      <c r="A634" s="225"/>
      <c r="B634" s="225"/>
      <c r="C634" s="1406"/>
      <c r="D634" s="259"/>
      <c r="E634" s="256"/>
      <c r="F634" s="256"/>
    </row>
    <row r="635" spans="1:8" s="190" customFormat="1" ht="14.25" x14ac:dyDescent="0.2">
      <c r="A635" s="228"/>
      <c r="B635" s="509">
        <v>9420</v>
      </c>
      <c r="C635" s="1409" t="s">
        <v>999</v>
      </c>
      <c r="D635" s="510">
        <f>SUM(D627:D634)</f>
        <v>0</v>
      </c>
      <c r="E635" s="510">
        <f>SUM(E627:E634)</f>
        <v>0</v>
      </c>
      <c r="F635" s="511"/>
    </row>
    <row r="636" spans="1:8" ht="15" x14ac:dyDescent="0.2">
      <c r="A636" s="227"/>
      <c r="B636" s="227"/>
      <c r="C636" s="1408"/>
      <c r="D636" s="259"/>
      <c r="E636" s="256"/>
      <c r="F636" s="256"/>
    </row>
    <row r="637" spans="1:8" s="190" customFormat="1" ht="15" x14ac:dyDescent="0.2">
      <c r="A637" s="229"/>
      <c r="B637" s="526">
        <v>9425</v>
      </c>
      <c r="C637" s="1418" t="s">
        <v>1716</v>
      </c>
      <c r="D637" s="521">
        <f>D626-D635</f>
        <v>0</v>
      </c>
      <c r="E637" s="521">
        <f>E626-E635</f>
        <v>0</v>
      </c>
      <c r="F637" s="522"/>
    </row>
    <row r="638" spans="1:8" ht="15" x14ac:dyDescent="0.2">
      <c r="A638" s="227"/>
      <c r="B638" s="227"/>
      <c r="C638" s="1408"/>
      <c r="D638" s="259"/>
      <c r="E638" s="256"/>
      <c r="F638" s="256"/>
    </row>
    <row r="639" spans="1:8" ht="15" x14ac:dyDescent="0.2">
      <c r="A639" s="227"/>
      <c r="B639" s="227">
        <v>50100</v>
      </c>
      <c r="C639" s="1408" t="s">
        <v>1594</v>
      </c>
      <c r="D639" s="259">
        <f>D282</f>
        <v>0</v>
      </c>
      <c r="E639" s="259">
        <f>E282</f>
        <v>0</v>
      </c>
      <c r="F639" s="256"/>
    </row>
    <row r="640" spans="1:8" ht="14.25" x14ac:dyDescent="0.2">
      <c r="A640" s="225"/>
      <c r="B640" s="225">
        <v>50110</v>
      </c>
      <c r="C640" s="1406" t="s">
        <v>577</v>
      </c>
      <c r="D640" s="259">
        <f>D336</f>
        <v>0</v>
      </c>
      <c r="E640" s="259">
        <f>E336</f>
        <v>0</v>
      </c>
      <c r="F640" s="256"/>
    </row>
    <row r="641" spans="1:6" ht="14.25" x14ac:dyDescent="0.2">
      <c r="A641" s="225"/>
      <c r="B641" s="225">
        <v>50120</v>
      </c>
      <c r="C641" s="1406" t="s">
        <v>1632</v>
      </c>
      <c r="D641" s="259">
        <f>D327</f>
        <v>0</v>
      </c>
      <c r="E641" s="259">
        <f>E327</f>
        <v>0</v>
      </c>
      <c r="F641" s="256"/>
    </row>
    <row r="642" spans="1:6" ht="14.25" x14ac:dyDescent="0.2">
      <c r="A642" s="225"/>
      <c r="B642" s="225">
        <v>50130</v>
      </c>
      <c r="C642" s="1406" t="s">
        <v>1723</v>
      </c>
      <c r="D642" s="259">
        <f>D417</f>
        <v>0</v>
      </c>
      <c r="E642" s="259">
        <f>E417</f>
        <v>0</v>
      </c>
      <c r="F642" s="256"/>
    </row>
    <row r="643" spans="1:6" ht="14.25" x14ac:dyDescent="0.2">
      <c r="A643" s="225"/>
      <c r="B643" s="225">
        <v>50132</v>
      </c>
      <c r="C643" s="1406" t="s">
        <v>1650</v>
      </c>
      <c r="D643" s="259">
        <f>D423</f>
        <v>0</v>
      </c>
      <c r="E643" s="259">
        <f>E423</f>
        <v>0</v>
      </c>
      <c r="F643" s="256"/>
    </row>
    <row r="644" spans="1:6" ht="14.25" x14ac:dyDescent="0.2">
      <c r="A644" s="225"/>
      <c r="B644" s="225">
        <v>50135</v>
      </c>
      <c r="C644" s="1406" t="s">
        <v>1724</v>
      </c>
      <c r="D644" s="259">
        <f>D425</f>
        <v>0</v>
      </c>
      <c r="E644" s="259">
        <f>E425</f>
        <v>0</v>
      </c>
      <c r="F644" s="256"/>
    </row>
    <row r="645" spans="1:6" ht="14.25" x14ac:dyDescent="0.2">
      <c r="A645" s="225"/>
      <c r="B645" s="225"/>
      <c r="C645" s="1406"/>
      <c r="D645" s="259"/>
      <c r="E645" s="256"/>
      <c r="F645" s="256"/>
    </row>
    <row r="646" spans="1:6" s="190" customFormat="1" ht="14.25" x14ac:dyDescent="0.2">
      <c r="A646" s="228"/>
      <c r="B646" s="509">
        <v>50140</v>
      </c>
      <c r="C646" s="1409" t="s">
        <v>999</v>
      </c>
      <c r="D646" s="510">
        <f>ROUND(SUM(D639:D645),0)</f>
        <v>0</v>
      </c>
      <c r="E646" s="510">
        <f>ROUND(SUM(E639:E645),0)</f>
        <v>0</v>
      </c>
      <c r="F646" s="511"/>
    </row>
    <row r="647" spans="1:6" ht="15" x14ac:dyDescent="0.2">
      <c r="A647" s="227"/>
      <c r="B647" s="227"/>
      <c r="C647" s="1408"/>
      <c r="D647" s="259"/>
      <c r="E647" s="256"/>
      <c r="F647" s="256"/>
    </row>
    <row r="648" spans="1:6" ht="14.25" x14ac:dyDescent="0.2">
      <c r="A648" s="225"/>
      <c r="B648" s="225">
        <v>50200</v>
      </c>
      <c r="C648" s="1406" t="s">
        <v>1725</v>
      </c>
      <c r="D648" s="259">
        <f ca="1">D231</f>
        <v>0</v>
      </c>
      <c r="E648" s="259">
        <f ca="1">E231</f>
        <v>0</v>
      </c>
      <c r="F648" s="256"/>
    </row>
    <row r="649" spans="1:6" ht="14.25" x14ac:dyDescent="0.2">
      <c r="A649" s="225"/>
      <c r="B649" s="225">
        <v>50210</v>
      </c>
      <c r="C649" s="1406" t="s">
        <v>1613</v>
      </c>
      <c r="D649" s="259">
        <f>D321</f>
        <v>0</v>
      </c>
      <c r="E649" s="259">
        <f>E321</f>
        <v>0</v>
      </c>
      <c r="F649" s="256"/>
    </row>
    <row r="650" spans="1:6" ht="14.25" x14ac:dyDescent="0.2">
      <c r="A650" s="225"/>
      <c r="B650" s="225">
        <v>50220</v>
      </c>
      <c r="C650" s="1406" t="s">
        <v>1653</v>
      </c>
      <c r="D650" s="259">
        <f>D429</f>
        <v>0</v>
      </c>
      <c r="E650" s="259">
        <f>E429</f>
        <v>0</v>
      </c>
      <c r="F650" s="256"/>
    </row>
    <row r="651" spans="1:6" ht="14.25" x14ac:dyDescent="0.2">
      <c r="A651" s="225"/>
      <c r="B651" s="225">
        <v>50230</v>
      </c>
      <c r="C651" s="1406" t="s">
        <v>1726</v>
      </c>
      <c r="D651" s="259">
        <f>D440</f>
        <v>0</v>
      </c>
      <c r="E651" s="259">
        <f>E440</f>
        <v>0</v>
      </c>
      <c r="F651" s="256"/>
    </row>
    <row r="652" spans="1:6" ht="14.25" x14ac:dyDescent="0.2">
      <c r="A652" s="225"/>
      <c r="B652" s="225"/>
      <c r="C652" s="1406"/>
      <c r="D652" s="259"/>
      <c r="E652" s="256"/>
      <c r="F652" s="256"/>
    </row>
    <row r="653" spans="1:6" s="190" customFormat="1" ht="14.25" x14ac:dyDescent="0.2">
      <c r="A653" s="228"/>
      <c r="B653" s="509">
        <v>50240</v>
      </c>
      <c r="C653" s="1409" t="s">
        <v>999</v>
      </c>
      <c r="D653" s="510">
        <f ca="1">ROUND(SUM(D647:D652),0)</f>
        <v>0</v>
      </c>
      <c r="E653" s="510">
        <f ca="1">ROUND(SUM(E647:E652),0)</f>
        <v>0</v>
      </c>
      <c r="F653" s="511"/>
    </row>
    <row r="654" spans="1:6" s="190" customFormat="1" ht="14.25" x14ac:dyDescent="0.2">
      <c r="A654" s="1400"/>
      <c r="B654" s="225"/>
      <c r="C654" s="1406"/>
      <c r="D654" s="259"/>
      <c r="E654" s="256"/>
      <c r="F654" s="256"/>
    </row>
    <row r="655" spans="1:6" s="190" customFormat="1" ht="14.25" x14ac:dyDescent="0.2">
      <c r="A655" s="1400"/>
      <c r="B655" s="1508">
        <v>60100</v>
      </c>
      <c r="C655" s="1469" t="s">
        <v>1727</v>
      </c>
      <c r="D655" s="1509">
        <f>'St of Comprehensive Rev. &amp; Exp.'!F32</f>
        <v>0</v>
      </c>
      <c r="E655" s="256"/>
      <c r="F655" s="256"/>
    </row>
    <row r="656" spans="1:6" s="190" customFormat="1" ht="14.25" x14ac:dyDescent="0.2">
      <c r="A656" s="1400"/>
      <c r="B656" s="1508">
        <v>60200</v>
      </c>
      <c r="C656" s="1469" t="s">
        <v>1526</v>
      </c>
      <c r="D656" s="1509">
        <f>'Notes &amp; Disclosures'!I257</f>
        <v>0</v>
      </c>
      <c r="E656" s="256"/>
      <c r="F656" s="256"/>
    </row>
    <row r="657" spans="1:7" s="190" customFormat="1" ht="14.25" x14ac:dyDescent="0.2">
      <c r="A657" s="1400"/>
      <c r="B657" s="1508">
        <v>60210</v>
      </c>
      <c r="C657" s="1469" t="s">
        <v>1728</v>
      </c>
      <c r="D657" s="1509">
        <f>'Notes &amp; Disclosures'!J257*-1</f>
        <v>0</v>
      </c>
      <c r="E657" s="256"/>
      <c r="F657" s="256"/>
    </row>
    <row r="658" spans="1:7" s="190" customFormat="1" ht="14.25" x14ac:dyDescent="0.2">
      <c r="A658" s="1400"/>
      <c r="B658" s="1508">
        <v>60220</v>
      </c>
      <c r="C658" s="1469" t="s">
        <v>1729</v>
      </c>
      <c r="D658" s="1509">
        <f>'Notes &amp; Disclosures'!K257*-1</f>
        <v>0</v>
      </c>
      <c r="E658" s="256"/>
      <c r="F658" s="256"/>
    </row>
    <row r="659" spans="1:7" s="190" customFormat="1" ht="14.25" x14ac:dyDescent="0.2">
      <c r="A659" s="1400"/>
      <c r="B659" s="1508">
        <v>60310</v>
      </c>
      <c r="C659" s="1469" t="s">
        <v>1730</v>
      </c>
      <c r="D659" s="1509">
        <f>VALUE(TRIM(SUBSTITUTE(RIGHT('Notes &amp; Disclosures'!L605,LEN('Notes &amp; Disclosures'!L605)-FIND("-",'Notes &amp; Disclosures'!L605)),"-","")&amp;"000"))</f>
        <v>0</v>
      </c>
      <c r="E659" s="256"/>
      <c r="F659" s="256"/>
      <c r="G659" s="190" t="s">
        <v>1731</v>
      </c>
    </row>
    <row r="660" spans="1:7" s="190" customFormat="1" ht="14.25" x14ac:dyDescent="0.2">
      <c r="A660" s="1400"/>
      <c r="B660" s="1508">
        <v>60312</v>
      </c>
      <c r="C660" s="1469" t="s">
        <v>1732</v>
      </c>
      <c r="D660" s="1509">
        <f>VALUE(TRIM(SUBSTITUTE(LEFT('Notes &amp; Disclosures'!L605,LEN('Notes &amp; Disclosures'!L605)-FIND("-",'Notes &amp; Disclosures'!L605)),"-","")&amp;"000"))</f>
        <v>0</v>
      </c>
      <c r="E660" s="256"/>
      <c r="F660" s="256"/>
      <c r="G660" s="190" t="s">
        <v>1731</v>
      </c>
    </row>
    <row r="661" spans="1:7" s="190" customFormat="1" ht="14.25" x14ac:dyDescent="0.2">
      <c r="A661" s="1400"/>
      <c r="B661" s="1508">
        <v>60315</v>
      </c>
      <c r="C661" s="1469" t="s">
        <v>1733</v>
      </c>
      <c r="D661" s="1509">
        <f>VALUE(TRIM(SUBSTITUTE(RIGHT('Notes &amp; Disclosures'!L614,LEN('Notes &amp; Disclosures'!L614)-FIND("-",'Notes &amp; Disclosures'!L614)),"-","")&amp;"000"))</f>
        <v>0</v>
      </c>
      <c r="E661" s="256"/>
      <c r="F661" s="256"/>
      <c r="G661" s="190" t="s">
        <v>1731</v>
      </c>
    </row>
    <row r="662" spans="1:7" s="190" customFormat="1" ht="14.25" x14ac:dyDescent="0.2">
      <c r="A662" s="1400"/>
      <c r="B662" s="1508">
        <v>60317</v>
      </c>
      <c r="C662" s="1469" t="s">
        <v>1734</v>
      </c>
      <c r="D662" s="1509">
        <f>VALUE(TRIM(SUBSTITUTE(LEFT('Notes &amp; Disclosures'!L614,LEN('Notes &amp; Disclosures'!L614)-FIND("-",'Notes &amp; Disclosures'!L614)),"-","")&amp;"000"))</f>
        <v>0</v>
      </c>
      <c r="E662" s="256"/>
      <c r="F662" s="256"/>
      <c r="G662" s="190" t="s">
        <v>1731</v>
      </c>
    </row>
    <row r="663" spans="1:7" s="190" customFormat="1" ht="14.25" x14ac:dyDescent="0.2">
      <c r="A663" s="1400"/>
      <c r="B663" s="1508">
        <v>60320</v>
      </c>
      <c r="C663" s="1469" t="s">
        <v>1735</v>
      </c>
      <c r="D663" s="1509">
        <f>VALUE(TRIM(SUBSTITUTE(RIGHT('Notes &amp; Disclosures'!L607,LEN('Notes &amp; Disclosures'!L607)-FIND("-",'Notes &amp; Disclosures'!L607)),"-","")&amp;"000"))</f>
        <v>0</v>
      </c>
      <c r="E663" s="256"/>
      <c r="F663" s="256"/>
      <c r="G663" s="190" t="s">
        <v>1731</v>
      </c>
    </row>
    <row r="664" spans="1:7" s="190" customFormat="1" ht="14.25" x14ac:dyDescent="0.2">
      <c r="A664" s="1400"/>
      <c r="B664" s="1508">
        <v>60322</v>
      </c>
      <c r="C664" s="1469" t="s">
        <v>1736</v>
      </c>
      <c r="D664" s="1509">
        <f>VALUE(TRIM(SUBSTITUTE(LEFT('Notes &amp; Disclosures'!L607,LEN('Notes &amp; Disclosures'!L607)-FIND("-",'Notes &amp; Disclosures'!L607)),"-","")&amp;"000"))</f>
        <v>0</v>
      </c>
      <c r="E664" s="256"/>
      <c r="F664" s="256"/>
      <c r="G664" s="190" t="s">
        <v>1731</v>
      </c>
    </row>
    <row r="665" spans="1:7" s="190" customFormat="1" ht="14.25" x14ac:dyDescent="0.2">
      <c r="A665" s="1400"/>
      <c r="B665" s="1508">
        <v>60325</v>
      </c>
      <c r="C665" s="1469" t="s">
        <v>1737</v>
      </c>
      <c r="D665" s="1509">
        <f>VALUE(TRIM(SUBSTITUTE(RIGHT('Notes &amp; Disclosures'!L616,LEN('Notes &amp; Disclosures'!L616)-FIND("-",'Notes &amp; Disclosures'!L616)),"-","")&amp;"000"))</f>
        <v>0</v>
      </c>
      <c r="E665" s="256"/>
      <c r="F665" s="256"/>
      <c r="G665" s="190" t="s">
        <v>1731</v>
      </c>
    </row>
    <row r="666" spans="1:7" s="190" customFormat="1" ht="14.25" x14ac:dyDescent="0.2">
      <c r="A666" s="1400"/>
      <c r="B666" s="1508">
        <v>60327</v>
      </c>
      <c r="C666" s="1469" t="s">
        <v>1738</v>
      </c>
      <c r="D666" s="1509">
        <f>VALUE(TRIM(SUBSTITUTE(LEFT('Notes &amp; Disclosures'!L616,LEN('Notes &amp; Disclosures'!L616)-FIND("-",'Notes &amp; Disclosures'!L616)),"-","")&amp;"000"))</f>
        <v>0</v>
      </c>
      <c r="E666" s="256"/>
      <c r="F666" s="256"/>
      <c r="G666" s="190" t="s">
        <v>1731</v>
      </c>
    </row>
    <row r="667" spans="1:7" s="190" customFormat="1" ht="28.5" x14ac:dyDescent="0.2">
      <c r="A667" s="1400"/>
      <c r="B667" s="1508">
        <v>60330</v>
      </c>
      <c r="C667" s="1469" t="s">
        <v>1739</v>
      </c>
      <c r="D667" s="1509">
        <f>VALUE(TRIM(SUBSTITUTE(RIGHT('Notes &amp; Disclosures'!L606,LEN('Notes &amp; Disclosures'!L606)-FIND("-",'Notes &amp; Disclosures'!L606)),"-","")&amp;"000"))</f>
        <v>0</v>
      </c>
      <c r="E667" s="256"/>
      <c r="F667" s="256"/>
      <c r="G667" s="190" t="s">
        <v>1731</v>
      </c>
    </row>
    <row r="668" spans="1:7" s="190" customFormat="1" ht="14.25" x14ac:dyDescent="0.2">
      <c r="A668" s="1400"/>
      <c r="B668" s="1508">
        <v>60332</v>
      </c>
      <c r="C668" s="1469" t="s">
        <v>1740</v>
      </c>
      <c r="D668" s="1509">
        <f>VALUE(TRIM(SUBSTITUTE(LEFT('Notes &amp; Disclosures'!L606,LEN('Notes &amp; Disclosures'!L606)-FIND("-",'Notes &amp; Disclosures'!L606)),"-","")&amp;"000"))</f>
        <v>0</v>
      </c>
      <c r="E668" s="256"/>
      <c r="F668" s="256"/>
      <c r="G668" s="190" t="s">
        <v>1731</v>
      </c>
    </row>
    <row r="669" spans="1:7" s="190" customFormat="1" ht="28.5" x14ac:dyDescent="0.2">
      <c r="A669" s="1400"/>
      <c r="B669" s="1508">
        <v>60335</v>
      </c>
      <c r="C669" s="1469" t="s">
        <v>1741</v>
      </c>
      <c r="D669" s="1509">
        <f>VALUE(TRIM(SUBSTITUTE(RIGHT('Notes &amp; Disclosures'!L615,LEN('Notes &amp; Disclosures'!L615)-FIND("-",'Notes &amp; Disclosures'!L615)),"-","")&amp;"000"))</f>
        <v>0</v>
      </c>
      <c r="E669" s="256"/>
      <c r="F669" s="256"/>
      <c r="G669" s="190" t="s">
        <v>1731</v>
      </c>
    </row>
    <row r="670" spans="1:7" s="190" customFormat="1" ht="14.25" x14ac:dyDescent="0.2">
      <c r="A670" s="1400"/>
      <c r="B670" s="1508">
        <v>60337</v>
      </c>
      <c r="C670" s="1469" t="s">
        <v>1742</v>
      </c>
      <c r="D670" s="1509">
        <f>VALUE(TRIM(SUBSTITUTE(LEFT('Notes &amp; Disclosures'!L615,LEN('Notes &amp; Disclosures'!L615)-FIND("-",'Notes &amp; Disclosures'!L615)),"-","")&amp;"000"))</f>
        <v>0</v>
      </c>
      <c r="E670" s="256"/>
      <c r="F670" s="256"/>
      <c r="G670" s="190" t="s">
        <v>1731</v>
      </c>
    </row>
    <row r="671" spans="1:7" s="190" customFormat="1" ht="14.25" x14ac:dyDescent="0.2">
      <c r="A671" s="1400"/>
      <c r="B671" s="1508">
        <v>60410</v>
      </c>
      <c r="C671" s="1469" t="s">
        <v>1743</v>
      </c>
      <c r="D671" s="1509" t="str">
        <f>'Notes &amp; Disclosures'!L639</f>
        <v>-</v>
      </c>
      <c r="E671" s="256"/>
      <c r="F671" s="256"/>
    </row>
    <row r="672" spans="1:7" s="190" customFormat="1" ht="14.25" x14ac:dyDescent="0.2">
      <c r="A672" s="1400"/>
      <c r="B672" s="1508">
        <v>60420</v>
      </c>
      <c r="C672" s="1469" t="s">
        <v>1744</v>
      </c>
      <c r="D672" s="1509" t="str">
        <f>'Notes &amp; Disclosures'!L638</f>
        <v>-</v>
      </c>
      <c r="E672" s="256"/>
      <c r="F672" s="256"/>
    </row>
    <row r="673" spans="1:6" s="190" customFormat="1" ht="14.25" x14ac:dyDescent="0.2">
      <c r="A673" s="1400"/>
      <c r="B673" s="1508">
        <v>60499</v>
      </c>
      <c r="C673" s="1469" t="s">
        <v>1745</v>
      </c>
      <c r="D673" s="1509">
        <f>'Notes &amp; Disclosures'!L588</f>
        <v>0</v>
      </c>
      <c r="E673" s="256"/>
      <c r="F673" s="256"/>
    </row>
    <row r="674" spans="1:6" s="190" customFormat="1" ht="28.5" x14ac:dyDescent="0.2">
      <c r="A674" s="1400"/>
      <c r="B674" s="1508">
        <v>60502</v>
      </c>
      <c r="C674" s="1469" t="s">
        <v>1746</v>
      </c>
      <c r="D674" s="1509">
        <f>'Notes &amp; Disclosures'!L626</f>
        <v>0</v>
      </c>
      <c r="E674" s="256"/>
      <c r="F674" s="256"/>
    </row>
    <row r="675" spans="1:6" ht="15" x14ac:dyDescent="0.2">
      <c r="A675" s="227"/>
      <c r="B675" s="1419"/>
      <c r="C675" s="1420"/>
      <c r="D675" s="1421"/>
      <c r="E675" s="1422"/>
      <c r="F675" s="1422"/>
    </row>
  </sheetData>
  <conditionalFormatting sqref="F205">
    <cfRule type="cellIs" dxfId="5" priority="1" operator="lessThan">
      <formula>0</formula>
    </cfRule>
  </conditionalFormatting>
  <conditionalFormatting sqref="F444">
    <cfRule type="cellIs" dxfId="4" priority="3" operator="lessThan">
      <formula>0</formula>
    </cfRule>
  </conditionalFormatting>
  <conditionalFormatting sqref="F502">
    <cfRule type="cellIs" dxfId="3" priority="11" operator="lessThan">
      <formula>0</formula>
    </cfRule>
  </conditionalFormatting>
  <conditionalFormatting sqref="F504">
    <cfRule type="cellIs" dxfId="2" priority="5" operator="lessThan">
      <formula>0</formula>
    </cfRule>
  </conditionalFormatting>
  <conditionalFormatting sqref="F506:F507">
    <cfRule type="cellIs" dxfId="1" priority="9" operator="lessThan">
      <formula>0</formula>
    </cfRule>
  </conditionalFormatting>
  <conditionalFormatting sqref="F513">
    <cfRule type="cellIs" dxfId="0" priority="7" operator="lessThan">
      <formula>0</formula>
    </cfRule>
  </conditionalFormatting>
  <pageMargins left="0.11811023622047245" right="0.11811023622047245" top="0.15748031496062992" bottom="0.15748031496062992" header="0.31496062992125984" footer="0.31496062992125984"/>
  <pageSetup paperSize="9" orientation="portrait" r:id="rId1"/>
  <headerFooter>
    <oddHeader>&amp;C&amp;"Calibri"&amp;10&amp;K000000 [UNCLASSIFIED]&amp;1#_x000D_</oddHeader>
    <oddFooter>&amp;C_x000D_&amp;1#&amp;"Calibri"&amp;10&amp;K000000 [UNCLASSIFIED]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FFFF00"/>
  </sheetPr>
  <dimension ref="A1:J518"/>
  <sheetViews>
    <sheetView zoomScale="90" zoomScaleNormal="90" workbookViewId="0">
      <pane ySplit="2" topLeftCell="A3" activePane="bottomLeft" state="frozen"/>
      <selection activeCell="B92" sqref="B92"/>
      <selection pane="bottomLeft" activeCell="A3" sqref="A3"/>
    </sheetView>
  </sheetViews>
  <sheetFormatPr defaultColWidth="9.140625" defaultRowHeight="12.75" x14ac:dyDescent="0.2"/>
  <cols>
    <col min="1" max="1" width="10.5703125" style="192" bestFit="1" customWidth="1"/>
    <col min="2" max="2" width="40.42578125" style="189" bestFit="1" customWidth="1"/>
    <col min="3" max="5" width="18.5703125" style="189" customWidth="1"/>
    <col min="6" max="6" width="20.42578125" style="189" bestFit="1" customWidth="1"/>
    <col min="7" max="7" width="13.140625" style="691" customWidth="1"/>
    <col min="8" max="9" width="14.140625" style="189" customWidth="1"/>
    <col min="10" max="10" width="22.5703125" style="189" hidden="1" customWidth="1"/>
    <col min="11" max="11" width="9" style="189" customWidth="1"/>
    <col min="12" max="16384" width="9.140625" style="189"/>
  </cols>
  <sheetData>
    <row r="1" spans="1:10" x14ac:dyDescent="0.2">
      <c r="C1" s="812" t="str">
        <f>IF(ROUND(SUM(C3:C822),0)=0,"Balances","Does Not Balance")</f>
        <v>Balances</v>
      </c>
      <c r="D1" s="812" t="str">
        <f>IF(ROUND(SUM(D3:D822),0)=0,"Balances","Does Not Balance")</f>
        <v>Balances</v>
      </c>
      <c r="E1" s="812" t="str">
        <f>IF(ROUND(SUM(E3:E822),0)=0,"Balances","Does Not Balance")</f>
        <v>Balances</v>
      </c>
      <c r="F1" s="812" t="str">
        <f>IF(ROUND(SUM(F3:F822),0)=0,"Balances","Does Not Balance")</f>
        <v>Balances</v>
      </c>
      <c r="G1" s="691" t="s">
        <v>142</v>
      </c>
      <c r="H1" s="691"/>
    </row>
    <row r="2" spans="1:10" ht="25.5" x14ac:dyDescent="0.2">
      <c r="A2" s="634" t="s">
        <v>143</v>
      </c>
      <c r="B2" s="634" t="s">
        <v>144</v>
      </c>
      <c r="C2" s="634" t="str">
        <f>"Actual "&amp;FY&amp;" Amount"</f>
        <v>Actual 2025 Amount</v>
      </c>
      <c r="D2" s="634" t="str">
        <f>"Budget "&amp;FY&amp;" Amount"</f>
        <v>Budget 2025 Amount</v>
      </c>
      <c r="E2" s="634" t="str">
        <f>"Actual "&amp;PY&amp;" Amount"</f>
        <v>Actual 2024 Amount</v>
      </c>
      <c r="F2" s="634" t="str">
        <f>"Opening B/S for Budget "&amp;FY</f>
        <v>Opening B/S for Budget 2025</v>
      </c>
      <c r="G2" s="1293"/>
      <c r="H2" s="635"/>
      <c r="I2" s="636" t="s">
        <v>145</v>
      </c>
      <c r="J2" s="189" t="s">
        <v>146</v>
      </c>
    </row>
    <row r="3" spans="1:10" x14ac:dyDescent="0.2">
      <c r="C3" s="1233"/>
      <c r="D3" s="1233"/>
      <c r="E3" s="1233"/>
      <c r="F3" s="1233"/>
      <c r="G3" s="691" t="str">
        <f>IF($A3="","",IFERROR(ROW(INDEX('Sch Parent TB Converter'!$ED$1:$ED$247,MATCH(TRUE,INDEX(ISNUMBER(SEARCH("x"&amp;A3&amp;"x",'Sch Parent TB Converter'!$ED$1:$ED$247)),0),0))),""))</f>
        <v/>
      </c>
      <c r="I3" s="681" t="str">
        <f ca="1">IF(AND($G3="",$A3=""),"",IF(AND($G3="",$A3&lt;&gt;""),"Missing from Converter Sheet",INDIRECT("'"&amp;$J$3&amp;"'!B"&amp;G3)))</f>
        <v/>
      </c>
      <c r="J3" s="189" t="str">
        <f ca="1">RIGHT(CELL("filename",'Sch Parent TB Converter'!$A$4),LEN(CELL("filename",'Sch Parent TB Converter'!$A$4))-FIND("]",CELL("filename",'Sch Parent TB Converter'!$A$4)))</f>
        <v>Sch Parent TB Converter</v>
      </c>
    </row>
    <row r="4" spans="1:10" x14ac:dyDescent="0.2">
      <c r="C4" s="1233"/>
      <c r="D4" s="1233"/>
      <c r="E4" s="1233"/>
      <c r="F4" s="1233"/>
      <c r="G4" s="691" t="str">
        <f>IF($A4="","",IFERROR(ROW(INDEX('Sch Parent TB Converter'!$ED$1:$ED$247,MATCH(TRUE,INDEX(ISNUMBER(SEARCH("x"&amp;A4&amp;"x",'Sch Parent TB Converter'!$ED$1:$ED$247)),0),0))),""))</f>
        <v/>
      </c>
      <c r="I4" s="681" t="str">
        <f t="shared" ref="I4:I66" ca="1" si="0">IF(AND($G4="",$A4=""),"",IF(AND($G4="",$A4&lt;&gt;""),"Missing from Converter Sheet",INDIRECT("'"&amp;$J$3&amp;"'!B"&amp;G4)))</f>
        <v/>
      </c>
    </row>
    <row r="5" spans="1:10" x14ac:dyDescent="0.2">
      <c r="C5" s="1233"/>
      <c r="D5" s="1233"/>
      <c r="E5" s="1233"/>
      <c r="F5" s="1233"/>
      <c r="G5" s="691" t="str">
        <f>IF($A5="","",IFERROR(ROW(INDEX('Sch Parent TB Converter'!$ED$1:$ED$247,MATCH(TRUE,INDEX(ISNUMBER(SEARCH("x"&amp;A5&amp;"x",'Sch Parent TB Converter'!$ED$1:$ED$247)),0),0))),""))</f>
        <v/>
      </c>
      <c r="I5" s="681" t="str">
        <f t="shared" ca="1" si="0"/>
        <v/>
      </c>
    </row>
    <row r="6" spans="1:10" x14ac:dyDescent="0.2">
      <c r="C6" s="1233"/>
      <c r="D6" s="1233"/>
      <c r="E6" s="1233"/>
      <c r="F6" s="1233"/>
      <c r="G6" s="691" t="str">
        <f>IF($A6="","",IFERROR(ROW(INDEX('Sch Parent TB Converter'!$ED$1:$ED$247,MATCH(TRUE,INDEX(ISNUMBER(SEARCH("x"&amp;A6&amp;"x",'Sch Parent TB Converter'!$ED$1:$ED$247)),0),0))),""))</f>
        <v/>
      </c>
      <c r="I6" s="681" t="str">
        <f t="shared" ca="1" si="0"/>
        <v/>
      </c>
    </row>
    <row r="7" spans="1:10" x14ac:dyDescent="0.2">
      <c r="C7" s="1233"/>
      <c r="D7" s="1233"/>
      <c r="E7" s="1233"/>
      <c r="F7" s="1233"/>
      <c r="G7" s="691" t="str">
        <f>IF($A7="","",IFERROR(ROW(INDEX('Sch Parent TB Converter'!$ED$1:$ED$247,MATCH(TRUE,INDEX(ISNUMBER(SEARCH("x"&amp;A7&amp;"x",'Sch Parent TB Converter'!$ED$1:$ED$247)),0),0))),""))</f>
        <v/>
      </c>
      <c r="I7" s="681" t="str">
        <f t="shared" ca="1" si="0"/>
        <v/>
      </c>
    </row>
    <row r="8" spans="1:10" x14ac:dyDescent="0.2">
      <c r="C8" s="1233"/>
      <c r="D8" s="1233"/>
      <c r="E8" s="1233"/>
      <c r="F8" s="1233"/>
      <c r="G8" s="691" t="str">
        <f>IF($A8="","",IFERROR(ROW(INDEX('Sch Parent TB Converter'!$ED$1:$ED$247,MATCH(TRUE,INDEX(ISNUMBER(SEARCH("x"&amp;A8&amp;"x",'Sch Parent TB Converter'!$ED$1:$ED$247)),0),0))),""))</f>
        <v/>
      </c>
      <c r="I8" s="681" t="str">
        <f t="shared" ca="1" si="0"/>
        <v/>
      </c>
    </row>
    <row r="9" spans="1:10" x14ac:dyDescent="0.2">
      <c r="A9" s="688"/>
      <c r="B9" s="692"/>
      <c r="C9" s="1233"/>
      <c r="D9" s="1233"/>
      <c r="E9" s="1233"/>
      <c r="F9" s="1233"/>
      <c r="G9" s="691" t="str">
        <f>IF($A9="","",IFERROR(ROW(INDEX('Sch Parent TB Converter'!$ED$1:$ED$247,MATCH(TRUE,INDEX(ISNUMBER(SEARCH("x"&amp;A9&amp;"x",'Sch Parent TB Converter'!$ED$1:$ED$247)),0),0))),""))</f>
        <v/>
      </c>
      <c r="I9" s="681" t="str">
        <f t="shared" ca="1" si="0"/>
        <v/>
      </c>
    </row>
    <row r="10" spans="1:10" x14ac:dyDescent="0.2">
      <c r="C10" s="1233"/>
      <c r="D10" s="1233"/>
      <c r="E10" s="1233"/>
      <c r="F10" s="1233"/>
      <c r="G10" s="691" t="str">
        <f>IF($A10="","",IFERROR(ROW(INDEX('Sch Parent TB Converter'!$ED$1:$ED$247,MATCH(TRUE,INDEX(ISNUMBER(SEARCH("x"&amp;A10&amp;"x",'Sch Parent TB Converter'!$ED$1:$ED$247)),0),0))),""))</f>
        <v/>
      </c>
      <c r="I10" s="681" t="str">
        <f t="shared" ca="1" si="0"/>
        <v/>
      </c>
    </row>
    <row r="11" spans="1:10" x14ac:dyDescent="0.2">
      <c r="C11" s="1233"/>
      <c r="D11" s="1233"/>
      <c r="E11" s="1233"/>
      <c r="F11" s="1233"/>
      <c r="G11" s="691" t="str">
        <f>IF($A11="","",IFERROR(ROW(INDEX('Sch Parent TB Converter'!$ED$1:$ED$247,MATCH(TRUE,INDEX(ISNUMBER(SEARCH("x"&amp;A11&amp;"x",'Sch Parent TB Converter'!$ED$1:$ED$247)),0),0))),""))</f>
        <v/>
      </c>
      <c r="I11" s="681" t="str">
        <f t="shared" ca="1" si="0"/>
        <v/>
      </c>
    </row>
    <row r="12" spans="1:10" x14ac:dyDescent="0.2">
      <c r="C12" s="1233"/>
      <c r="D12" s="1233"/>
      <c r="E12" s="1233"/>
      <c r="F12" s="1233"/>
      <c r="G12" s="691" t="str">
        <f>IF($A12="","",IFERROR(ROW(INDEX('Sch Parent TB Converter'!$ED$1:$ED$247,MATCH(TRUE,INDEX(ISNUMBER(SEARCH("x"&amp;A12&amp;"x",'Sch Parent TB Converter'!$ED$1:$ED$247)),0),0))),""))</f>
        <v/>
      </c>
      <c r="I12" s="681" t="str">
        <f t="shared" ca="1" si="0"/>
        <v/>
      </c>
    </row>
    <row r="13" spans="1:10" x14ac:dyDescent="0.2">
      <c r="C13" s="1233"/>
      <c r="D13" s="1233"/>
      <c r="E13" s="1233"/>
      <c r="F13" s="1233"/>
      <c r="G13" s="691" t="str">
        <f>IF($A13="","",IFERROR(ROW(INDEX('Sch Parent TB Converter'!$ED$1:$ED$247,MATCH(TRUE,INDEX(ISNUMBER(SEARCH("x"&amp;A13&amp;"x",'Sch Parent TB Converter'!$ED$1:$ED$247)),0),0))),""))</f>
        <v/>
      </c>
      <c r="I13" s="681" t="str">
        <f t="shared" ca="1" si="0"/>
        <v/>
      </c>
    </row>
    <row r="14" spans="1:10" x14ac:dyDescent="0.2">
      <c r="C14" s="1233"/>
      <c r="D14" s="1233"/>
      <c r="E14" s="1233"/>
      <c r="F14" s="1233"/>
      <c r="G14" s="691" t="str">
        <f>IF($A14="","",IFERROR(ROW(INDEX('Sch Parent TB Converter'!$ED$1:$ED$247,MATCH(TRUE,INDEX(ISNUMBER(SEARCH("x"&amp;A14&amp;"x",'Sch Parent TB Converter'!$ED$1:$ED$247)),0),0))),""))</f>
        <v/>
      </c>
      <c r="I14" s="681" t="str">
        <f t="shared" ca="1" si="0"/>
        <v/>
      </c>
    </row>
    <row r="15" spans="1:10" x14ac:dyDescent="0.2">
      <c r="C15" s="1233"/>
      <c r="D15" s="1233"/>
      <c r="E15" s="1233"/>
      <c r="F15" s="1233"/>
      <c r="G15" s="691" t="str">
        <f>IF($A15="","",IFERROR(ROW(INDEX('Sch Parent TB Converter'!$ED$1:$ED$247,MATCH(TRUE,INDEX(ISNUMBER(SEARCH("x"&amp;A15&amp;"x",'Sch Parent TB Converter'!$ED$1:$ED$247)),0),0))),""))</f>
        <v/>
      </c>
      <c r="I15" s="681" t="str">
        <f t="shared" ca="1" si="0"/>
        <v/>
      </c>
    </row>
    <row r="16" spans="1:10" x14ac:dyDescent="0.2">
      <c r="C16" s="1233"/>
      <c r="D16" s="1233"/>
      <c r="E16" s="1233"/>
      <c r="F16" s="1233"/>
      <c r="G16" s="691" t="str">
        <f>IF($A16="","",IFERROR(ROW(INDEX('Sch Parent TB Converter'!$ED$1:$ED$247,MATCH(TRUE,INDEX(ISNUMBER(SEARCH("x"&amp;A16&amp;"x",'Sch Parent TB Converter'!$ED$1:$ED$247)),0),0))),""))</f>
        <v/>
      </c>
      <c r="I16" s="681" t="str">
        <f t="shared" ca="1" si="0"/>
        <v/>
      </c>
    </row>
    <row r="17" spans="3:9" x14ac:dyDescent="0.2">
      <c r="C17" s="1233"/>
      <c r="D17" s="1233"/>
      <c r="E17" s="1233"/>
      <c r="F17" s="1233"/>
      <c r="G17" s="691" t="str">
        <f>IF($A17="","",IFERROR(ROW(INDEX('Sch Parent TB Converter'!$ED$1:$ED$247,MATCH(TRUE,INDEX(ISNUMBER(SEARCH("x"&amp;A17&amp;"x",'Sch Parent TB Converter'!$ED$1:$ED$247)),0),0))),""))</f>
        <v/>
      </c>
      <c r="I17" s="681" t="str">
        <f t="shared" ca="1" si="0"/>
        <v/>
      </c>
    </row>
    <row r="18" spans="3:9" x14ac:dyDescent="0.2">
      <c r="C18" s="1233"/>
      <c r="D18" s="1233"/>
      <c r="E18" s="1233"/>
      <c r="F18" s="1233"/>
      <c r="G18" s="691" t="str">
        <f>IF($A18="","",IFERROR(ROW(INDEX('Sch Parent TB Converter'!$ED$1:$ED$247,MATCH(TRUE,INDEX(ISNUMBER(SEARCH("x"&amp;A18&amp;"x",'Sch Parent TB Converter'!$ED$1:$ED$247)),0),0))),""))</f>
        <v/>
      </c>
      <c r="I18" s="681" t="str">
        <f t="shared" ca="1" si="0"/>
        <v/>
      </c>
    </row>
    <row r="19" spans="3:9" x14ac:dyDescent="0.2">
      <c r="C19" s="1233"/>
      <c r="D19" s="1233"/>
      <c r="E19" s="1233"/>
      <c r="F19" s="1233"/>
      <c r="G19" s="691" t="str">
        <f>IF($A19="","",IFERROR(ROW(INDEX('Sch Parent TB Converter'!$ED$1:$ED$247,MATCH(TRUE,INDEX(ISNUMBER(SEARCH("x"&amp;A19&amp;"x",'Sch Parent TB Converter'!$ED$1:$ED$247)),0),0))),""))</f>
        <v/>
      </c>
      <c r="I19" s="681" t="str">
        <f t="shared" ca="1" si="0"/>
        <v/>
      </c>
    </row>
    <row r="20" spans="3:9" x14ac:dyDescent="0.2">
      <c r="C20" s="1233"/>
      <c r="D20" s="1233"/>
      <c r="E20" s="1233"/>
      <c r="F20" s="1233"/>
      <c r="G20" s="691" t="str">
        <f>IF($A20="","",IFERROR(ROW(INDEX('Sch Parent TB Converter'!$ED$1:$ED$247,MATCH(TRUE,INDEX(ISNUMBER(SEARCH("x"&amp;A20&amp;"x",'Sch Parent TB Converter'!$ED$1:$ED$247)),0),0))),""))</f>
        <v/>
      </c>
      <c r="I20" s="681" t="str">
        <f t="shared" ca="1" si="0"/>
        <v/>
      </c>
    </row>
    <row r="21" spans="3:9" x14ac:dyDescent="0.2">
      <c r="C21" s="1233"/>
      <c r="D21" s="1233"/>
      <c r="E21" s="1233"/>
      <c r="F21" s="1233"/>
      <c r="G21" s="691" t="str">
        <f>IF($A21="","",IFERROR(ROW(INDEX('Sch Parent TB Converter'!$ED$1:$ED$247,MATCH(TRUE,INDEX(ISNUMBER(SEARCH("x"&amp;A21&amp;"x",'Sch Parent TB Converter'!$ED$1:$ED$247)),0),0))),""))</f>
        <v/>
      </c>
      <c r="I21" s="681" t="str">
        <f t="shared" ca="1" si="0"/>
        <v/>
      </c>
    </row>
    <row r="22" spans="3:9" x14ac:dyDescent="0.2">
      <c r="C22" s="1233"/>
      <c r="D22" s="1233"/>
      <c r="E22" s="1233"/>
      <c r="F22" s="1233"/>
      <c r="G22" s="691" t="str">
        <f>IF($A22="","",IFERROR(ROW(INDEX('Sch Parent TB Converter'!$ED$1:$ED$247,MATCH(TRUE,INDEX(ISNUMBER(SEARCH("x"&amp;A22&amp;"x",'Sch Parent TB Converter'!$ED$1:$ED$247)),0),0))),""))</f>
        <v/>
      </c>
      <c r="I22" s="681" t="str">
        <f t="shared" ca="1" si="0"/>
        <v/>
      </c>
    </row>
    <row r="23" spans="3:9" x14ac:dyDescent="0.2">
      <c r="C23" s="1233"/>
      <c r="D23" s="1233"/>
      <c r="E23" s="1233"/>
      <c r="F23" s="1233"/>
      <c r="G23" s="691" t="str">
        <f>IF($A23="","",IFERROR(ROW(INDEX('Sch Parent TB Converter'!$ED$1:$ED$247,MATCH(TRUE,INDEX(ISNUMBER(SEARCH("x"&amp;A23&amp;"x",'Sch Parent TB Converter'!$ED$1:$ED$247)),0),0))),""))</f>
        <v/>
      </c>
      <c r="I23" s="681" t="str">
        <f t="shared" ca="1" si="0"/>
        <v/>
      </c>
    </row>
    <row r="24" spans="3:9" x14ac:dyDescent="0.2">
      <c r="C24" s="1233"/>
      <c r="D24" s="1233"/>
      <c r="E24" s="1233"/>
      <c r="F24" s="1233"/>
      <c r="G24" s="691" t="str">
        <f>IF($A24="","",IFERROR(ROW(INDEX('Sch Parent TB Converter'!$ED$1:$ED$247,MATCH(TRUE,INDEX(ISNUMBER(SEARCH("x"&amp;A24&amp;"x",'Sch Parent TB Converter'!$ED$1:$ED$247)),0),0))),""))</f>
        <v/>
      </c>
      <c r="I24" s="681" t="str">
        <f t="shared" ca="1" si="0"/>
        <v/>
      </c>
    </row>
    <row r="25" spans="3:9" x14ac:dyDescent="0.2">
      <c r="C25" s="1233"/>
      <c r="D25" s="1233"/>
      <c r="E25" s="1233"/>
      <c r="F25" s="1233"/>
      <c r="G25" s="691" t="str">
        <f>IF($A25="","",IFERROR(ROW(INDEX('Sch Parent TB Converter'!$ED$1:$ED$247,MATCH(TRUE,INDEX(ISNUMBER(SEARCH("x"&amp;A25&amp;"x",'Sch Parent TB Converter'!$ED$1:$ED$247)),0),0))),""))</f>
        <v/>
      </c>
      <c r="I25" s="681" t="str">
        <f t="shared" ca="1" si="0"/>
        <v/>
      </c>
    </row>
    <row r="26" spans="3:9" x14ac:dyDescent="0.2">
      <c r="C26" s="1233"/>
      <c r="D26" s="1233"/>
      <c r="E26" s="1233"/>
      <c r="F26" s="1233"/>
      <c r="G26" s="691" t="str">
        <f>IF($A26="","",IFERROR(ROW(INDEX('Sch Parent TB Converter'!$ED$1:$ED$247,MATCH(TRUE,INDEX(ISNUMBER(SEARCH("x"&amp;A26&amp;"x",'Sch Parent TB Converter'!$ED$1:$ED$247)),0),0))),""))</f>
        <v/>
      </c>
      <c r="I26" s="681" t="str">
        <f t="shared" ca="1" si="0"/>
        <v/>
      </c>
    </row>
    <row r="27" spans="3:9" x14ac:dyDescent="0.2">
      <c r="C27" s="1233"/>
      <c r="D27" s="1233"/>
      <c r="E27" s="1233"/>
      <c r="F27" s="1233"/>
      <c r="G27" s="691" t="str">
        <f>IF($A27="","",IFERROR(ROW(INDEX('Sch Parent TB Converter'!$ED$1:$ED$247,MATCH(TRUE,INDEX(ISNUMBER(SEARCH("x"&amp;A27&amp;"x",'Sch Parent TB Converter'!$ED$1:$ED$247)),0),0))),""))</f>
        <v/>
      </c>
      <c r="I27" s="681" t="str">
        <f t="shared" ca="1" si="0"/>
        <v/>
      </c>
    </row>
    <row r="28" spans="3:9" x14ac:dyDescent="0.2">
      <c r="C28" s="1233"/>
      <c r="D28" s="1233"/>
      <c r="E28" s="1233"/>
      <c r="F28" s="1233"/>
      <c r="G28" s="691" t="str">
        <f>IF($A28="","",IFERROR(ROW(INDEX('Sch Parent TB Converter'!$ED$1:$ED$247,MATCH(TRUE,INDEX(ISNUMBER(SEARCH("x"&amp;A28&amp;"x",'Sch Parent TB Converter'!$ED$1:$ED$247)),0),0))),""))</f>
        <v/>
      </c>
      <c r="I28" s="681" t="str">
        <f t="shared" ca="1" si="0"/>
        <v/>
      </c>
    </row>
    <row r="29" spans="3:9" x14ac:dyDescent="0.2">
      <c r="C29" s="1233"/>
      <c r="D29" s="1233"/>
      <c r="E29" s="1233"/>
      <c r="F29" s="1233"/>
      <c r="G29" s="691" t="str">
        <f>IF($A29="","",IFERROR(ROW(INDEX('Sch Parent TB Converter'!$ED$1:$ED$247,MATCH(TRUE,INDEX(ISNUMBER(SEARCH("x"&amp;A29&amp;"x",'Sch Parent TB Converter'!$ED$1:$ED$247)),0),0))),""))</f>
        <v/>
      </c>
      <c r="I29" s="681" t="str">
        <f t="shared" ca="1" si="0"/>
        <v/>
      </c>
    </row>
    <row r="30" spans="3:9" x14ac:dyDescent="0.2">
      <c r="C30" s="1233"/>
      <c r="D30" s="1233"/>
      <c r="E30" s="1233"/>
      <c r="F30" s="1233"/>
      <c r="G30" s="691" t="str">
        <f>IF($A30="","",IFERROR(ROW(INDEX('Sch Parent TB Converter'!$ED$1:$ED$247,MATCH(TRUE,INDEX(ISNUMBER(SEARCH("x"&amp;A30&amp;"x",'Sch Parent TB Converter'!$ED$1:$ED$247)),0),0))),""))</f>
        <v/>
      </c>
      <c r="I30" s="681" t="str">
        <f t="shared" ca="1" si="0"/>
        <v/>
      </c>
    </row>
    <row r="31" spans="3:9" x14ac:dyDescent="0.2">
      <c r="C31" s="1233"/>
      <c r="D31" s="1233"/>
      <c r="E31" s="1233"/>
      <c r="F31" s="1233"/>
      <c r="G31" s="691" t="str">
        <f>IF($A31="","",IFERROR(ROW(INDEX('Sch Parent TB Converter'!$ED$1:$ED$247,MATCH(TRUE,INDEX(ISNUMBER(SEARCH("x"&amp;A31&amp;"x",'Sch Parent TB Converter'!$ED$1:$ED$247)),0),0))),""))</f>
        <v/>
      </c>
      <c r="I31" s="681" t="str">
        <f t="shared" ca="1" si="0"/>
        <v/>
      </c>
    </row>
    <row r="32" spans="3:9" x14ac:dyDescent="0.2">
      <c r="C32" s="1233"/>
      <c r="D32" s="1233"/>
      <c r="E32" s="1233"/>
      <c r="F32" s="1233"/>
      <c r="G32" s="691" t="str">
        <f>IF($A32="","",IFERROR(ROW(INDEX('Sch Parent TB Converter'!$ED$1:$ED$247,MATCH(TRUE,INDEX(ISNUMBER(SEARCH("x"&amp;A32&amp;"x",'Sch Parent TB Converter'!$ED$1:$ED$247)),0),0))),""))</f>
        <v/>
      </c>
      <c r="I32" s="681" t="str">
        <f t="shared" ca="1" si="0"/>
        <v/>
      </c>
    </row>
    <row r="33" spans="2:9" x14ac:dyDescent="0.2">
      <c r="C33" s="1233"/>
      <c r="D33" s="1233"/>
      <c r="E33" s="1233"/>
      <c r="F33" s="1233"/>
      <c r="G33" s="691" t="str">
        <f>IF($A33="","",IFERROR(ROW(INDEX('Sch Parent TB Converter'!$ED$1:$ED$247,MATCH(TRUE,INDEX(ISNUMBER(SEARCH("x"&amp;A33&amp;"x",'Sch Parent TB Converter'!$ED$1:$ED$247)),0),0))),""))</f>
        <v/>
      </c>
      <c r="I33" s="681" t="str">
        <f t="shared" ca="1" si="0"/>
        <v/>
      </c>
    </row>
    <row r="34" spans="2:9" x14ac:dyDescent="0.2">
      <c r="C34" s="1233"/>
      <c r="D34" s="1233"/>
      <c r="E34" s="1233"/>
      <c r="F34" s="1233"/>
      <c r="G34" s="691" t="str">
        <f>IF($A34="","",IFERROR(ROW(INDEX('Sch Parent TB Converter'!$ED$1:$ED$247,MATCH(TRUE,INDEX(ISNUMBER(SEARCH("x"&amp;A34&amp;"x",'Sch Parent TB Converter'!$ED$1:$ED$247)),0),0))),""))</f>
        <v/>
      </c>
      <c r="I34" s="681" t="str">
        <f t="shared" ca="1" si="0"/>
        <v/>
      </c>
    </row>
    <row r="35" spans="2:9" x14ac:dyDescent="0.2">
      <c r="C35" s="1233"/>
      <c r="D35" s="1233"/>
      <c r="E35" s="1233"/>
      <c r="F35" s="1233"/>
      <c r="G35" s="691" t="str">
        <f>IF($A35="","",IFERROR(ROW(INDEX('Sch Parent TB Converter'!$ED$1:$ED$247,MATCH(TRUE,INDEX(ISNUMBER(SEARCH("x"&amp;A35&amp;"x",'Sch Parent TB Converter'!$ED$1:$ED$247)),0),0))),""))</f>
        <v/>
      </c>
      <c r="I35" s="681" t="str">
        <f t="shared" ca="1" si="0"/>
        <v/>
      </c>
    </row>
    <row r="36" spans="2:9" x14ac:dyDescent="0.2">
      <c r="C36" s="1233"/>
      <c r="D36" s="1233"/>
      <c r="E36" s="1233"/>
      <c r="F36" s="1233"/>
      <c r="G36" s="691" t="str">
        <f>IF($A36="","",IFERROR(ROW(INDEX('Sch Parent TB Converter'!$ED$1:$ED$247,MATCH(TRUE,INDEX(ISNUMBER(SEARCH("x"&amp;A36&amp;"x",'Sch Parent TB Converter'!$ED$1:$ED$247)),0),0))),""))</f>
        <v/>
      </c>
      <c r="I36" s="681" t="str">
        <f t="shared" ca="1" si="0"/>
        <v/>
      </c>
    </row>
    <row r="37" spans="2:9" x14ac:dyDescent="0.2">
      <c r="C37" s="1233"/>
      <c r="D37" s="1233"/>
      <c r="E37" s="1233"/>
      <c r="F37" s="1233"/>
      <c r="G37" s="691" t="str">
        <f>IF($A37="","",IFERROR(ROW(INDEX('Sch Parent TB Converter'!$ED$1:$ED$247,MATCH(TRUE,INDEX(ISNUMBER(SEARCH("x"&amp;A37&amp;"x",'Sch Parent TB Converter'!$ED$1:$ED$247)),0),0))),""))</f>
        <v/>
      </c>
      <c r="I37" s="681" t="str">
        <f t="shared" ca="1" si="0"/>
        <v/>
      </c>
    </row>
    <row r="38" spans="2:9" x14ac:dyDescent="0.2">
      <c r="C38" s="1233"/>
      <c r="D38" s="1233"/>
      <c r="E38" s="1233"/>
      <c r="F38" s="1233"/>
      <c r="G38" s="691" t="str">
        <f>IF($A38="","",IFERROR(ROW(INDEX('Sch Parent TB Converter'!$ED$1:$ED$247,MATCH(TRUE,INDEX(ISNUMBER(SEARCH("x"&amp;A38&amp;"x",'Sch Parent TB Converter'!$ED$1:$ED$247)),0),0))),""))</f>
        <v/>
      </c>
      <c r="I38" s="681" t="str">
        <f t="shared" ca="1" si="0"/>
        <v/>
      </c>
    </row>
    <row r="39" spans="2:9" x14ac:dyDescent="0.2">
      <c r="C39" s="1233"/>
      <c r="D39" s="1233"/>
      <c r="E39" s="1233"/>
      <c r="F39" s="1233"/>
      <c r="G39" s="691" t="str">
        <f>IF($A39="","",IFERROR(ROW(INDEX('Sch Parent TB Converter'!$ED$1:$ED$247,MATCH(TRUE,INDEX(ISNUMBER(SEARCH("x"&amp;A39&amp;"x",'Sch Parent TB Converter'!$ED$1:$ED$247)),0),0))),""))</f>
        <v/>
      </c>
      <c r="I39" s="681" t="str">
        <f t="shared" ca="1" si="0"/>
        <v/>
      </c>
    </row>
    <row r="40" spans="2:9" x14ac:dyDescent="0.2">
      <c r="C40" s="1233"/>
      <c r="D40" s="1233"/>
      <c r="E40" s="1233"/>
      <c r="F40" s="1233"/>
      <c r="G40" s="691" t="str">
        <f>IF($A40="","",IFERROR(ROW(INDEX('Sch Parent TB Converter'!$ED$1:$ED$247,MATCH(TRUE,INDEX(ISNUMBER(SEARCH("x"&amp;A40&amp;"x",'Sch Parent TB Converter'!$ED$1:$ED$247)),0),0))),""))</f>
        <v/>
      </c>
      <c r="I40" s="681" t="str">
        <f t="shared" ca="1" si="0"/>
        <v/>
      </c>
    </row>
    <row r="41" spans="2:9" x14ac:dyDescent="0.2">
      <c r="C41" s="1233"/>
      <c r="D41" s="1233"/>
      <c r="E41" s="1233"/>
      <c r="F41" s="1233"/>
      <c r="G41" s="691" t="str">
        <f>IF($A41="","",IFERROR(ROW(INDEX('Sch Parent TB Converter'!$ED$1:$ED$247,MATCH(TRUE,INDEX(ISNUMBER(SEARCH("x"&amp;A41&amp;"x",'Sch Parent TB Converter'!$ED$1:$ED$247)),0),0))),""))</f>
        <v/>
      </c>
      <c r="I41" s="681" t="str">
        <f t="shared" ca="1" si="0"/>
        <v/>
      </c>
    </row>
    <row r="42" spans="2:9" x14ac:dyDescent="0.2">
      <c r="C42" s="1233"/>
      <c r="D42" s="1233"/>
      <c r="E42" s="1233"/>
      <c r="F42" s="1233"/>
      <c r="G42" s="691" t="str">
        <f>IF($A42="","",IFERROR(ROW(INDEX('Sch Parent TB Converter'!$ED$1:$ED$247,MATCH(TRUE,INDEX(ISNUMBER(SEARCH("x"&amp;A42&amp;"x",'Sch Parent TB Converter'!$ED$1:$ED$247)),0),0))),""))</f>
        <v/>
      </c>
      <c r="I42" s="681" t="str">
        <f t="shared" ca="1" si="0"/>
        <v/>
      </c>
    </row>
    <row r="43" spans="2:9" x14ac:dyDescent="0.2">
      <c r="C43" s="1233"/>
      <c r="D43" s="1233"/>
      <c r="E43" s="1233"/>
      <c r="F43" s="1233"/>
      <c r="G43" s="691" t="str">
        <f>IF($A43="","",IFERROR(ROW(INDEX('Sch Parent TB Converter'!$ED$1:$ED$247,MATCH(TRUE,INDEX(ISNUMBER(SEARCH("x"&amp;A43&amp;"x",'Sch Parent TB Converter'!$ED$1:$ED$247)),0),0))),""))</f>
        <v/>
      </c>
      <c r="I43" s="681" t="str">
        <f t="shared" ca="1" si="0"/>
        <v/>
      </c>
    </row>
    <row r="44" spans="2:9" x14ac:dyDescent="0.2">
      <c r="B44" s="692"/>
      <c r="C44" s="1233"/>
      <c r="D44" s="1233"/>
      <c r="E44" s="1233"/>
      <c r="F44" s="1233"/>
      <c r="G44" s="691" t="str">
        <f>IF($A44="","",IFERROR(ROW(INDEX('Sch Parent TB Converter'!$ED$1:$ED$247,MATCH(TRUE,INDEX(ISNUMBER(SEARCH("x"&amp;A44&amp;"x",'Sch Parent TB Converter'!$ED$1:$ED$247)),0),0))),""))</f>
        <v/>
      </c>
      <c r="I44" s="681" t="str">
        <f t="shared" ca="1" si="0"/>
        <v/>
      </c>
    </row>
    <row r="45" spans="2:9" x14ac:dyDescent="0.2">
      <c r="C45" s="1233"/>
      <c r="D45" s="1233"/>
      <c r="E45" s="1233"/>
      <c r="F45" s="1233"/>
      <c r="G45" s="691" t="str">
        <f>IF($A45="","",IFERROR(ROW(INDEX('Sch Parent TB Converter'!$ED$1:$ED$247,MATCH(TRUE,INDEX(ISNUMBER(SEARCH("x"&amp;A45&amp;"x",'Sch Parent TB Converter'!$ED$1:$ED$247)),0),0))),""))</f>
        <v/>
      </c>
      <c r="I45" s="681" t="str">
        <f t="shared" ca="1" si="0"/>
        <v/>
      </c>
    </row>
    <row r="46" spans="2:9" x14ac:dyDescent="0.2">
      <c r="C46" s="1233"/>
      <c r="D46" s="1233"/>
      <c r="E46" s="1233"/>
      <c r="F46" s="1233"/>
      <c r="G46" s="691" t="str">
        <f>IF($A46="","",IFERROR(ROW(INDEX('Sch Parent TB Converter'!$ED$1:$ED$247,MATCH(TRUE,INDEX(ISNUMBER(SEARCH("x"&amp;A46&amp;"x",'Sch Parent TB Converter'!$ED$1:$ED$247)),0),0))),""))</f>
        <v/>
      </c>
      <c r="I46" s="681" t="str">
        <f t="shared" ca="1" si="0"/>
        <v/>
      </c>
    </row>
    <row r="47" spans="2:9" x14ac:dyDescent="0.2">
      <c r="C47" s="1233"/>
      <c r="D47" s="1233"/>
      <c r="E47" s="1233"/>
      <c r="F47" s="1233"/>
      <c r="G47" s="691" t="str">
        <f>IF($A47="","",IFERROR(ROW(INDEX('Sch Parent TB Converter'!$ED$1:$ED$247,MATCH(TRUE,INDEX(ISNUMBER(SEARCH("x"&amp;A47&amp;"x",'Sch Parent TB Converter'!$ED$1:$ED$247)),0),0))),""))</f>
        <v/>
      </c>
      <c r="I47" s="681" t="str">
        <f t="shared" ca="1" si="0"/>
        <v/>
      </c>
    </row>
    <row r="48" spans="2:9" x14ac:dyDescent="0.2">
      <c r="C48" s="1233"/>
      <c r="D48" s="1233"/>
      <c r="E48" s="1233"/>
      <c r="F48" s="1233"/>
      <c r="G48" s="691" t="str">
        <f>IF($A48="","",IFERROR(ROW(INDEX('Sch Parent TB Converter'!$ED$1:$ED$247,MATCH(TRUE,INDEX(ISNUMBER(SEARCH("x"&amp;A48&amp;"x",'Sch Parent TB Converter'!$ED$1:$ED$247)),0),0))),""))</f>
        <v/>
      </c>
      <c r="I48" s="681" t="str">
        <f t="shared" ca="1" si="0"/>
        <v/>
      </c>
    </row>
    <row r="49" spans="3:9" x14ac:dyDescent="0.2">
      <c r="C49" s="1233"/>
      <c r="D49" s="1233"/>
      <c r="E49" s="1233"/>
      <c r="F49" s="1233"/>
      <c r="G49" s="691" t="str">
        <f>IF($A49="","",IFERROR(ROW(INDEX('Sch Parent TB Converter'!$ED$1:$ED$247,MATCH(TRUE,INDEX(ISNUMBER(SEARCH("x"&amp;A49&amp;"x",'Sch Parent TB Converter'!$ED$1:$ED$247)),0),0))),""))</f>
        <v/>
      </c>
      <c r="I49" s="681" t="str">
        <f t="shared" ca="1" si="0"/>
        <v/>
      </c>
    </row>
    <row r="50" spans="3:9" x14ac:dyDescent="0.2">
      <c r="C50" s="1233"/>
      <c r="D50" s="1233"/>
      <c r="E50" s="1233"/>
      <c r="F50" s="1233"/>
      <c r="G50" s="691" t="str">
        <f>IF($A50="","",IFERROR(ROW(INDEX('Sch Parent TB Converter'!$ED$1:$ED$247,MATCH(TRUE,INDEX(ISNUMBER(SEARCH("x"&amp;A50&amp;"x",'Sch Parent TB Converter'!$ED$1:$ED$247)),0),0))),""))</f>
        <v/>
      </c>
      <c r="I50" s="681" t="str">
        <f t="shared" ca="1" si="0"/>
        <v/>
      </c>
    </row>
    <row r="51" spans="3:9" x14ac:dyDescent="0.2">
      <c r="C51" s="1233"/>
      <c r="D51" s="1233"/>
      <c r="E51" s="1233"/>
      <c r="F51" s="1233"/>
      <c r="G51" s="691" t="str">
        <f>IF($A51="","",IFERROR(ROW(INDEX('Sch Parent TB Converter'!$ED$1:$ED$247,MATCH(TRUE,INDEX(ISNUMBER(SEARCH("x"&amp;A51&amp;"x",'Sch Parent TB Converter'!$ED$1:$ED$247)),0),0))),""))</f>
        <v/>
      </c>
      <c r="I51" s="681" t="str">
        <f t="shared" ca="1" si="0"/>
        <v/>
      </c>
    </row>
    <row r="52" spans="3:9" x14ac:dyDescent="0.2">
      <c r="C52" s="1233"/>
      <c r="D52" s="1233"/>
      <c r="E52" s="1233"/>
      <c r="F52" s="1233"/>
      <c r="G52" s="691" t="str">
        <f>IF($A52="","",IFERROR(ROW(INDEX('Sch Parent TB Converter'!$ED$1:$ED$247,MATCH(TRUE,INDEX(ISNUMBER(SEARCH("x"&amp;A52&amp;"x",'Sch Parent TB Converter'!$ED$1:$ED$247)),0),0))),""))</f>
        <v/>
      </c>
      <c r="I52" s="681" t="str">
        <f t="shared" ca="1" si="0"/>
        <v/>
      </c>
    </row>
    <row r="53" spans="3:9" x14ac:dyDescent="0.2">
      <c r="C53" s="1233"/>
      <c r="D53" s="1233"/>
      <c r="E53" s="1233"/>
      <c r="F53" s="1233"/>
      <c r="G53" s="691" t="str">
        <f>IF($A53="","",IFERROR(ROW(INDEX('Sch Parent TB Converter'!$ED$1:$ED$247,MATCH(TRUE,INDEX(ISNUMBER(SEARCH("x"&amp;A53&amp;"x",'Sch Parent TB Converter'!$ED$1:$ED$247)),0),0))),""))</f>
        <v/>
      </c>
      <c r="I53" s="681" t="str">
        <f t="shared" ca="1" si="0"/>
        <v/>
      </c>
    </row>
    <row r="54" spans="3:9" x14ac:dyDescent="0.2">
      <c r="C54" s="1233"/>
      <c r="D54" s="1233"/>
      <c r="E54" s="1233"/>
      <c r="F54" s="1233"/>
      <c r="G54" s="691" t="str">
        <f>IF($A54="","",IFERROR(ROW(INDEX('Sch Parent TB Converter'!$ED$1:$ED$247,MATCH(TRUE,INDEX(ISNUMBER(SEARCH("x"&amp;A54&amp;"x",'Sch Parent TB Converter'!$ED$1:$ED$247)),0),0))),""))</f>
        <v/>
      </c>
      <c r="I54" s="681" t="str">
        <f t="shared" ca="1" si="0"/>
        <v/>
      </c>
    </row>
    <row r="55" spans="3:9" x14ac:dyDescent="0.2">
      <c r="C55" s="1233"/>
      <c r="D55" s="1233"/>
      <c r="E55" s="1233"/>
      <c r="F55" s="1233"/>
      <c r="G55" s="691" t="str">
        <f>IF($A55="","",IFERROR(ROW(INDEX('Sch Parent TB Converter'!$ED$1:$ED$247,MATCH(TRUE,INDEX(ISNUMBER(SEARCH("x"&amp;A55&amp;"x",'Sch Parent TB Converter'!$ED$1:$ED$247)),0),0))),""))</f>
        <v/>
      </c>
      <c r="I55" s="681" t="str">
        <f t="shared" ca="1" si="0"/>
        <v/>
      </c>
    </row>
    <row r="56" spans="3:9" x14ac:dyDescent="0.2">
      <c r="C56" s="1233"/>
      <c r="D56" s="1233"/>
      <c r="E56" s="1233"/>
      <c r="F56" s="1233"/>
      <c r="G56" s="691" t="str">
        <f>IF($A56="","",IFERROR(ROW(INDEX('Sch Parent TB Converter'!$ED$1:$ED$247,MATCH(TRUE,INDEX(ISNUMBER(SEARCH("x"&amp;A56&amp;"x",'Sch Parent TB Converter'!$ED$1:$ED$247)),0),0))),""))</f>
        <v/>
      </c>
      <c r="I56" s="681" t="str">
        <f t="shared" ca="1" si="0"/>
        <v/>
      </c>
    </row>
    <row r="57" spans="3:9" x14ac:dyDescent="0.2">
      <c r="C57" s="1233"/>
      <c r="D57" s="1233"/>
      <c r="E57" s="1233"/>
      <c r="F57" s="1233"/>
      <c r="G57" s="691" t="str">
        <f>IF($A57="","",IFERROR(ROW(INDEX('Sch Parent TB Converter'!$ED$1:$ED$247,MATCH(TRUE,INDEX(ISNUMBER(SEARCH("x"&amp;A57&amp;"x",'Sch Parent TB Converter'!$ED$1:$ED$247)),0),0))),""))</f>
        <v/>
      </c>
      <c r="I57" s="681" t="str">
        <f t="shared" ca="1" si="0"/>
        <v/>
      </c>
    </row>
    <row r="58" spans="3:9" x14ac:dyDescent="0.2">
      <c r="C58" s="1233"/>
      <c r="D58" s="1233"/>
      <c r="E58" s="1233"/>
      <c r="F58" s="1233"/>
      <c r="G58" s="691" t="str">
        <f>IF($A58="","",IFERROR(ROW(INDEX('Sch Parent TB Converter'!$ED$1:$ED$247,MATCH(TRUE,INDEX(ISNUMBER(SEARCH("x"&amp;A58&amp;"x",'Sch Parent TB Converter'!$ED$1:$ED$247)),0),0))),""))</f>
        <v/>
      </c>
      <c r="I58" s="681" t="str">
        <f t="shared" ca="1" si="0"/>
        <v/>
      </c>
    </row>
    <row r="59" spans="3:9" x14ac:dyDescent="0.2">
      <c r="C59" s="1233"/>
      <c r="D59" s="1233"/>
      <c r="E59" s="1233"/>
      <c r="F59" s="1233"/>
      <c r="G59" s="691" t="str">
        <f>IF($A59="","",IFERROR(ROW(INDEX('Sch Parent TB Converter'!$ED$1:$ED$247,MATCH(TRUE,INDEX(ISNUMBER(SEARCH("x"&amp;A59&amp;"x",'Sch Parent TB Converter'!$ED$1:$ED$247)),0),0))),""))</f>
        <v/>
      </c>
      <c r="I59" s="681" t="str">
        <f t="shared" ca="1" si="0"/>
        <v/>
      </c>
    </row>
    <row r="60" spans="3:9" x14ac:dyDescent="0.2">
      <c r="C60" s="1233"/>
      <c r="D60" s="1233"/>
      <c r="E60" s="1233"/>
      <c r="F60" s="1233"/>
      <c r="G60" s="691" t="str">
        <f>IF($A60="","",IFERROR(ROW(INDEX('Sch Parent TB Converter'!$ED$1:$ED$247,MATCH(TRUE,INDEX(ISNUMBER(SEARCH("x"&amp;A60&amp;"x",'Sch Parent TB Converter'!$ED$1:$ED$247)),0),0))),""))</f>
        <v/>
      </c>
      <c r="I60" s="681" t="str">
        <f t="shared" ca="1" si="0"/>
        <v/>
      </c>
    </row>
    <row r="61" spans="3:9" x14ac:dyDescent="0.2">
      <c r="C61" s="1233"/>
      <c r="D61" s="1233"/>
      <c r="E61" s="1233"/>
      <c r="F61" s="1233"/>
      <c r="G61" s="691" t="str">
        <f>IF($A61="","",IFERROR(ROW(INDEX('Sch Parent TB Converter'!$ED$1:$ED$247,MATCH(TRUE,INDEX(ISNUMBER(SEARCH("x"&amp;A61&amp;"x",'Sch Parent TB Converter'!$ED$1:$ED$247)),0),0))),""))</f>
        <v/>
      </c>
      <c r="I61" s="681" t="str">
        <f t="shared" ca="1" si="0"/>
        <v/>
      </c>
    </row>
    <row r="62" spans="3:9" x14ac:dyDescent="0.2">
      <c r="C62" s="1233"/>
      <c r="D62" s="1233"/>
      <c r="E62" s="1233"/>
      <c r="F62" s="1233"/>
      <c r="G62" s="691" t="str">
        <f>IF($A62="","",IFERROR(ROW(INDEX('Sch Parent TB Converter'!$ED$1:$ED$247,MATCH(TRUE,INDEX(ISNUMBER(SEARCH("x"&amp;A62&amp;"x",'Sch Parent TB Converter'!$ED$1:$ED$247)),0),0))),""))</f>
        <v/>
      </c>
      <c r="I62" s="681" t="str">
        <f t="shared" ca="1" si="0"/>
        <v/>
      </c>
    </row>
    <row r="63" spans="3:9" x14ac:dyDescent="0.2">
      <c r="C63" s="1233"/>
      <c r="D63" s="1233"/>
      <c r="E63" s="1233"/>
      <c r="F63" s="1233"/>
      <c r="G63" s="691" t="str">
        <f>IF($A63="","",IFERROR(ROW(INDEX('Sch Parent TB Converter'!$ED$1:$ED$247,MATCH(TRUE,INDEX(ISNUMBER(SEARCH("x"&amp;A63&amp;"x",'Sch Parent TB Converter'!$ED$1:$ED$247)),0),0))),""))</f>
        <v/>
      </c>
      <c r="I63" s="681" t="str">
        <f t="shared" ca="1" si="0"/>
        <v/>
      </c>
    </row>
    <row r="64" spans="3:9" x14ac:dyDescent="0.2">
      <c r="C64" s="1233"/>
      <c r="D64" s="1233"/>
      <c r="E64" s="1233"/>
      <c r="F64" s="1233"/>
      <c r="G64" s="691" t="str">
        <f>IF($A64="","",IFERROR(ROW(INDEX('Sch Parent TB Converter'!$ED$1:$ED$247,MATCH(TRUE,INDEX(ISNUMBER(SEARCH("x"&amp;A64&amp;"x",'Sch Parent TB Converter'!$ED$1:$ED$247)),0),0))),""))</f>
        <v/>
      </c>
      <c r="I64" s="681" t="str">
        <f t="shared" ca="1" si="0"/>
        <v/>
      </c>
    </row>
    <row r="65" spans="3:9" x14ac:dyDescent="0.2">
      <c r="C65" s="1233"/>
      <c r="D65" s="1233"/>
      <c r="E65" s="1233"/>
      <c r="F65" s="1233"/>
      <c r="G65" s="691" t="str">
        <f>IF($A65="","",IFERROR(ROW(INDEX('Sch Parent TB Converter'!$ED$1:$ED$247,MATCH(TRUE,INDEX(ISNUMBER(SEARCH("x"&amp;A65&amp;"x",'Sch Parent TB Converter'!$ED$1:$ED$247)),0),0))),""))</f>
        <v/>
      </c>
      <c r="I65" s="681" t="str">
        <f t="shared" ca="1" si="0"/>
        <v/>
      </c>
    </row>
    <row r="66" spans="3:9" x14ac:dyDescent="0.2">
      <c r="C66" s="1233"/>
      <c r="D66" s="1233"/>
      <c r="E66" s="1233"/>
      <c r="F66" s="1233"/>
      <c r="G66" s="691" t="str">
        <f>IF($A66="","",IFERROR(ROW(INDEX('Sch Parent TB Converter'!$ED$1:$ED$247,MATCH(TRUE,INDEX(ISNUMBER(SEARCH("x"&amp;A66&amp;"x",'Sch Parent TB Converter'!$ED$1:$ED$247)),0),0))),""))</f>
        <v/>
      </c>
      <c r="I66" s="681" t="str">
        <f t="shared" ca="1" si="0"/>
        <v/>
      </c>
    </row>
    <row r="67" spans="3:9" x14ac:dyDescent="0.2">
      <c r="C67" s="1233"/>
      <c r="D67" s="1233"/>
      <c r="E67" s="1233"/>
      <c r="F67" s="1233"/>
      <c r="G67" s="691" t="str">
        <f>IF($A67="","",IFERROR(ROW(INDEX('Sch Parent TB Converter'!$ED$1:$ED$247,MATCH(TRUE,INDEX(ISNUMBER(SEARCH("x"&amp;A67&amp;"x",'Sch Parent TB Converter'!$ED$1:$ED$247)),0),0))),""))</f>
        <v/>
      </c>
      <c r="I67" s="681" t="str">
        <f t="shared" ref="I67:I131" ca="1" si="1">IF(AND($G67="",$A67=""),"",IF(AND($G67="",$A67&lt;&gt;""),"Missing from Converter Sheet",INDIRECT("'"&amp;$J$3&amp;"'!B"&amp;G67)))</f>
        <v/>
      </c>
    </row>
    <row r="68" spans="3:9" x14ac:dyDescent="0.2">
      <c r="C68" s="1233"/>
      <c r="D68" s="1233"/>
      <c r="E68" s="1233"/>
      <c r="F68" s="1233"/>
      <c r="G68" s="691" t="str">
        <f>IF($A68="","",IFERROR(ROW(INDEX('Sch Parent TB Converter'!$ED$1:$ED$247,MATCH(TRUE,INDEX(ISNUMBER(SEARCH("x"&amp;A68&amp;"x",'Sch Parent TB Converter'!$ED$1:$ED$247)),0),0))),""))</f>
        <v/>
      </c>
      <c r="I68" s="681" t="str">
        <f t="shared" ca="1" si="1"/>
        <v/>
      </c>
    </row>
    <row r="69" spans="3:9" x14ac:dyDescent="0.2">
      <c r="C69" s="1233"/>
      <c r="D69" s="1233"/>
      <c r="E69" s="1233"/>
      <c r="F69" s="1233"/>
      <c r="G69" s="691" t="str">
        <f>IF($A69="","",IFERROR(ROW(INDEX('Sch Parent TB Converter'!$ED$1:$ED$247,MATCH(TRUE,INDEX(ISNUMBER(SEARCH("x"&amp;A69&amp;"x",'Sch Parent TB Converter'!$ED$1:$ED$247)),0),0))),""))</f>
        <v/>
      </c>
      <c r="I69" s="681" t="str">
        <f t="shared" ca="1" si="1"/>
        <v/>
      </c>
    </row>
    <row r="70" spans="3:9" x14ac:dyDescent="0.2">
      <c r="C70" s="1233"/>
      <c r="D70" s="1233"/>
      <c r="E70" s="1233"/>
      <c r="F70" s="1233"/>
      <c r="G70" s="691" t="str">
        <f>IF($A70="","",IFERROR(ROW(INDEX('Sch Parent TB Converter'!$ED$1:$ED$247,MATCH(TRUE,INDEX(ISNUMBER(SEARCH("x"&amp;A70&amp;"x",'Sch Parent TB Converter'!$ED$1:$ED$247)),0),0))),""))</f>
        <v/>
      </c>
      <c r="I70" s="681" t="str">
        <f t="shared" ca="1" si="1"/>
        <v/>
      </c>
    </row>
    <row r="71" spans="3:9" x14ac:dyDescent="0.2">
      <c r="C71" s="1233"/>
      <c r="D71" s="1233"/>
      <c r="E71" s="1233"/>
      <c r="F71" s="1233"/>
      <c r="G71" s="691" t="str">
        <f>IF($A71="","",IFERROR(ROW(INDEX('Sch Parent TB Converter'!$ED$1:$ED$247,MATCH(TRUE,INDEX(ISNUMBER(SEARCH("x"&amp;A71&amp;"x",'Sch Parent TB Converter'!$ED$1:$ED$247)),0),0))),""))</f>
        <v/>
      </c>
      <c r="I71" s="681" t="str">
        <f t="shared" ca="1" si="1"/>
        <v/>
      </c>
    </row>
    <row r="72" spans="3:9" x14ac:dyDescent="0.2">
      <c r="C72" s="1233"/>
      <c r="D72" s="1233"/>
      <c r="E72" s="1233"/>
      <c r="F72" s="1233"/>
      <c r="G72" s="691" t="str">
        <f>IF($A72="","",IFERROR(ROW(INDEX('Sch Parent TB Converter'!$ED$1:$ED$247,MATCH(TRUE,INDEX(ISNUMBER(SEARCH("x"&amp;A72&amp;"x",'Sch Parent TB Converter'!$ED$1:$ED$247)),0),0))),""))</f>
        <v/>
      </c>
      <c r="I72" s="681" t="str">
        <f t="shared" ca="1" si="1"/>
        <v/>
      </c>
    </row>
    <row r="73" spans="3:9" x14ac:dyDescent="0.2">
      <c r="C73" s="1233"/>
      <c r="D73" s="1233"/>
      <c r="E73" s="1233"/>
      <c r="F73" s="1233"/>
      <c r="G73" s="691" t="str">
        <f>IF($A73="","",IFERROR(ROW(INDEX('Sch Parent TB Converter'!$ED$1:$ED$247,MATCH(TRUE,INDEX(ISNUMBER(SEARCH("x"&amp;A73&amp;"x",'Sch Parent TB Converter'!$ED$1:$ED$247)),0),0))),""))</f>
        <v/>
      </c>
      <c r="I73" s="681" t="str">
        <f t="shared" ca="1" si="1"/>
        <v/>
      </c>
    </row>
    <row r="74" spans="3:9" x14ac:dyDescent="0.2">
      <c r="C74" s="1233"/>
      <c r="D74" s="1233"/>
      <c r="E74" s="1233"/>
      <c r="F74" s="1233"/>
      <c r="G74" s="691" t="str">
        <f>IF($A74="","",IFERROR(ROW(INDEX('Sch Parent TB Converter'!$ED$1:$ED$247,MATCH(TRUE,INDEX(ISNUMBER(SEARCH("x"&amp;A74&amp;"x",'Sch Parent TB Converter'!$ED$1:$ED$247)),0),0))),""))</f>
        <v/>
      </c>
      <c r="I74" s="681" t="str">
        <f t="shared" ca="1" si="1"/>
        <v/>
      </c>
    </row>
    <row r="75" spans="3:9" x14ac:dyDescent="0.2">
      <c r="C75" s="1233"/>
      <c r="D75" s="1233"/>
      <c r="E75" s="1233"/>
      <c r="F75" s="1233"/>
      <c r="G75" s="691" t="str">
        <f>IF($A75="","",IFERROR(ROW(INDEX('Sch Parent TB Converter'!$ED$1:$ED$247,MATCH(TRUE,INDEX(ISNUMBER(SEARCH("x"&amp;A75&amp;"x",'Sch Parent TB Converter'!$ED$1:$ED$247)),0),0))),""))</f>
        <v/>
      </c>
      <c r="I75" s="681" t="str">
        <f t="shared" ca="1" si="1"/>
        <v/>
      </c>
    </row>
    <row r="76" spans="3:9" x14ac:dyDescent="0.2">
      <c r="C76" s="1233"/>
      <c r="D76" s="1233"/>
      <c r="E76" s="1233"/>
      <c r="F76" s="1233"/>
      <c r="G76" s="691" t="str">
        <f>IF($A76="","",IFERROR(ROW(INDEX('Sch Parent TB Converter'!$ED$1:$ED$247,MATCH(TRUE,INDEX(ISNUMBER(SEARCH("x"&amp;A76&amp;"x",'Sch Parent TB Converter'!$ED$1:$ED$247)),0),0))),""))</f>
        <v/>
      </c>
      <c r="I76" s="681" t="str">
        <f t="shared" ca="1" si="1"/>
        <v/>
      </c>
    </row>
    <row r="77" spans="3:9" x14ac:dyDescent="0.2">
      <c r="C77" s="1233"/>
      <c r="D77" s="1233"/>
      <c r="E77" s="1233"/>
      <c r="F77" s="1233"/>
      <c r="G77" s="691" t="str">
        <f>IF($A77="","",IFERROR(ROW(INDEX('Sch Parent TB Converter'!$ED$1:$ED$247,MATCH(TRUE,INDEX(ISNUMBER(SEARCH("x"&amp;A77&amp;"x",'Sch Parent TB Converter'!$ED$1:$ED$247)),0),0))),""))</f>
        <v/>
      </c>
      <c r="I77" s="681" t="str">
        <f t="shared" ca="1" si="1"/>
        <v/>
      </c>
    </row>
    <row r="78" spans="3:9" x14ac:dyDescent="0.2">
      <c r="C78" s="1233"/>
      <c r="D78" s="1233"/>
      <c r="E78" s="1233"/>
      <c r="F78" s="1233"/>
      <c r="G78" s="691" t="str">
        <f>IF($A78="","",IFERROR(ROW(INDEX('Sch Parent TB Converter'!$ED$1:$ED$247,MATCH(TRUE,INDEX(ISNUMBER(SEARCH("x"&amp;A78&amp;"x",'Sch Parent TB Converter'!$ED$1:$ED$247)),0),0))),""))</f>
        <v/>
      </c>
      <c r="I78" s="681" t="str">
        <f t="shared" ca="1" si="1"/>
        <v/>
      </c>
    </row>
    <row r="79" spans="3:9" x14ac:dyDescent="0.2">
      <c r="C79" s="1233"/>
      <c r="D79" s="1233"/>
      <c r="E79" s="1233"/>
      <c r="F79" s="1233"/>
      <c r="G79" s="691" t="str">
        <f>IF($A79="","",IFERROR(ROW(INDEX('Sch Parent TB Converter'!$ED$1:$ED$247,MATCH(TRUE,INDEX(ISNUMBER(SEARCH("x"&amp;A79&amp;"x",'Sch Parent TB Converter'!$ED$1:$ED$247)),0),0))),""))</f>
        <v/>
      </c>
      <c r="I79" s="681" t="str">
        <f t="shared" ca="1" si="1"/>
        <v/>
      </c>
    </row>
    <row r="80" spans="3:9" x14ac:dyDescent="0.2">
      <c r="C80" s="1233"/>
      <c r="D80" s="1233"/>
      <c r="E80" s="1233"/>
      <c r="F80" s="1233"/>
      <c r="G80" s="691" t="str">
        <f>IF($A80="","",IFERROR(ROW(INDEX('Sch Parent TB Converter'!$ED$1:$ED$247,MATCH(TRUE,INDEX(ISNUMBER(SEARCH("x"&amp;A80&amp;"x",'Sch Parent TB Converter'!$ED$1:$ED$247)),0),0))),""))</f>
        <v/>
      </c>
      <c r="I80" s="681" t="str">
        <f t="shared" ca="1" si="1"/>
        <v/>
      </c>
    </row>
    <row r="81" spans="3:9" x14ac:dyDescent="0.2">
      <c r="C81" s="1233"/>
      <c r="D81" s="1233"/>
      <c r="E81" s="1233"/>
      <c r="F81" s="1233"/>
      <c r="G81" s="691" t="str">
        <f>IF($A81="","",IFERROR(ROW(INDEX('Sch Parent TB Converter'!$ED$1:$ED$247,MATCH(TRUE,INDEX(ISNUMBER(SEARCH("x"&amp;A81&amp;"x",'Sch Parent TB Converter'!$ED$1:$ED$247)),0),0))),""))</f>
        <v/>
      </c>
      <c r="I81" s="681" t="str">
        <f t="shared" ca="1" si="1"/>
        <v/>
      </c>
    </row>
    <row r="82" spans="3:9" x14ac:dyDescent="0.2">
      <c r="C82" s="1233"/>
      <c r="D82" s="1233"/>
      <c r="E82" s="1233"/>
      <c r="F82" s="1233"/>
      <c r="G82" s="691" t="str">
        <f>IF($A82="","",IFERROR(ROW(INDEX('Sch Parent TB Converter'!$ED$1:$ED$247,MATCH(TRUE,INDEX(ISNUMBER(SEARCH("x"&amp;A82&amp;"x",'Sch Parent TB Converter'!$ED$1:$ED$247)),0),0))),""))</f>
        <v/>
      </c>
      <c r="I82" s="681" t="str">
        <f t="shared" ca="1" si="1"/>
        <v/>
      </c>
    </row>
    <row r="83" spans="3:9" x14ac:dyDescent="0.2">
      <c r="C83" s="1233"/>
      <c r="D83" s="1233"/>
      <c r="E83" s="1233"/>
      <c r="F83" s="1233"/>
      <c r="G83" s="691" t="str">
        <f>IF($A83="","",IFERROR(ROW(INDEX('Sch Parent TB Converter'!$ED$1:$ED$247,MATCH(TRUE,INDEX(ISNUMBER(SEARCH("x"&amp;A83&amp;"x",'Sch Parent TB Converter'!$ED$1:$ED$247)),0),0))),""))</f>
        <v/>
      </c>
      <c r="I83" s="681" t="str">
        <f t="shared" ca="1" si="1"/>
        <v/>
      </c>
    </row>
    <row r="84" spans="3:9" x14ac:dyDescent="0.2">
      <c r="C84" s="1233"/>
      <c r="D84" s="1233"/>
      <c r="E84" s="1233"/>
      <c r="F84" s="1233"/>
      <c r="G84" s="691" t="str">
        <f>IF($A84="","",IFERROR(ROW(INDEX('Sch Parent TB Converter'!$ED$1:$ED$247,MATCH(TRUE,INDEX(ISNUMBER(SEARCH("x"&amp;A84&amp;"x",'Sch Parent TB Converter'!$ED$1:$ED$247)),0),0))),""))</f>
        <v/>
      </c>
      <c r="I84" s="681" t="str">
        <f t="shared" ca="1" si="1"/>
        <v/>
      </c>
    </row>
    <row r="85" spans="3:9" x14ac:dyDescent="0.2">
      <c r="C85" s="1233"/>
      <c r="D85" s="1233"/>
      <c r="E85" s="1233"/>
      <c r="F85" s="1233"/>
      <c r="G85" s="691" t="str">
        <f>IF($A85="","",IFERROR(ROW(INDEX('Sch Parent TB Converter'!$ED$1:$ED$247,MATCH(TRUE,INDEX(ISNUMBER(SEARCH("x"&amp;A85&amp;"x",'Sch Parent TB Converter'!$ED$1:$ED$247)),0),0))),""))</f>
        <v/>
      </c>
      <c r="I85" s="681" t="str">
        <f t="shared" ca="1" si="1"/>
        <v/>
      </c>
    </row>
    <row r="86" spans="3:9" x14ac:dyDescent="0.2">
      <c r="C86" s="1233"/>
      <c r="D86" s="1233"/>
      <c r="E86" s="1233"/>
      <c r="F86" s="1233"/>
      <c r="G86" s="691" t="str">
        <f>IF($A86="","",IFERROR(ROW(INDEX('Sch Parent TB Converter'!$ED$1:$ED$247,MATCH(TRUE,INDEX(ISNUMBER(SEARCH("x"&amp;A86&amp;"x",'Sch Parent TB Converter'!$ED$1:$ED$247)),0),0))),""))</f>
        <v/>
      </c>
      <c r="I86" s="681" t="str">
        <f t="shared" ca="1" si="1"/>
        <v/>
      </c>
    </row>
    <row r="87" spans="3:9" x14ac:dyDescent="0.2">
      <c r="C87" s="1233"/>
      <c r="D87" s="1233"/>
      <c r="E87" s="1233"/>
      <c r="F87" s="1233"/>
      <c r="G87" s="691" t="str">
        <f>IF($A87="","",IFERROR(ROW(INDEX('Sch Parent TB Converter'!$ED$1:$ED$247,MATCH(TRUE,INDEX(ISNUMBER(SEARCH("x"&amp;A87&amp;"x",'Sch Parent TB Converter'!$ED$1:$ED$247)),0),0))),""))</f>
        <v/>
      </c>
      <c r="I87" s="681" t="str">
        <f t="shared" ca="1" si="1"/>
        <v/>
      </c>
    </row>
    <row r="88" spans="3:9" x14ac:dyDescent="0.2">
      <c r="C88" s="1233"/>
      <c r="D88" s="1233"/>
      <c r="E88" s="1233"/>
      <c r="F88" s="1233"/>
      <c r="G88" s="691" t="str">
        <f>IF($A88="","",IFERROR(ROW(INDEX('Sch Parent TB Converter'!$ED$1:$ED$247,MATCH(TRUE,INDEX(ISNUMBER(SEARCH("x"&amp;A88&amp;"x",'Sch Parent TB Converter'!$ED$1:$ED$247)),0),0))),""))</f>
        <v/>
      </c>
      <c r="I88" s="681" t="str">
        <f t="shared" ca="1" si="1"/>
        <v/>
      </c>
    </row>
    <row r="89" spans="3:9" x14ac:dyDescent="0.2">
      <c r="C89" s="1233"/>
      <c r="D89" s="1233"/>
      <c r="E89" s="1233"/>
      <c r="F89" s="1233"/>
      <c r="G89" s="691" t="str">
        <f>IF($A89="","",IFERROR(ROW(INDEX('Sch Parent TB Converter'!$ED$1:$ED$247,MATCH(TRUE,INDEX(ISNUMBER(SEARCH("x"&amp;A89&amp;"x",'Sch Parent TB Converter'!$ED$1:$ED$247)),0),0))),""))</f>
        <v/>
      </c>
      <c r="I89" s="681" t="str">
        <f t="shared" ca="1" si="1"/>
        <v/>
      </c>
    </row>
    <row r="90" spans="3:9" x14ac:dyDescent="0.2">
      <c r="C90" s="1233"/>
      <c r="D90" s="1233"/>
      <c r="E90" s="1233"/>
      <c r="F90" s="1233"/>
      <c r="G90" s="691" t="str">
        <f>IF($A90="","",IFERROR(ROW(INDEX('Sch Parent TB Converter'!$ED$1:$ED$247,MATCH(TRUE,INDEX(ISNUMBER(SEARCH("x"&amp;A90&amp;"x",'Sch Parent TB Converter'!$ED$1:$ED$247)),0),0))),""))</f>
        <v/>
      </c>
      <c r="I90" s="681" t="str">
        <f t="shared" ca="1" si="1"/>
        <v/>
      </c>
    </row>
    <row r="91" spans="3:9" x14ac:dyDescent="0.2">
      <c r="C91" s="1233"/>
      <c r="D91" s="1233"/>
      <c r="E91" s="1233"/>
      <c r="F91" s="1233"/>
      <c r="G91" s="691" t="str">
        <f>IF($A91="","",IFERROR(ROW(INDEX('Sch Parent TB Converter'!$ED$1:$ED$247,MATCH(TRUE,INDEX(ISNUMBER(SEARCH("x"&amp;A91&amp;"x",'Sch Parent TB Converter'!$ED$1:$ED$247)),0),0))),""))</f>
        <v/>
      </c>
      <c r="I91" s="681" t="str">
        <f t="shared" ca="1" si="1"/>
        <v/>
      </c>
    </row>
    <row r="92" spans="3:9" x14ac:dyDescent="0.2">
      <c r="C92" s="1233"/>
      <c r="D92" s="1233"/>
      <c r="E92" s="1233"/>
      <c r="F92" s="1233"/>
      <c r="G92" s="691" t="str">
        <f>IF($A92="","",IFERROR(ROW(INDEX('Sch Parent TB Converter'!$ED$1:$ED$247,MATCH(TRUE,INDEX(ISNUMBER(SEARCH("x"&amp;A92&amp;"x",'Sch Parent TB Converter'!$ED$1:$ED$247)),0),0))),""))</f>
        <v/>
      </c>
      <c r="I92" s="681" t="str">
        <f t="shared" ca="1" si="1"/>
        <v/>
      </c>
    </row>
    <row r="93" spans="3:9" x14ac:dyDescent="0.2">
      <c r="C93" s="1233"/>
      <c r="D93" s="1233"/>
      <c r="E93" s="1233"/>
      <c r="F93" s="1233"/>
      <c r="G93" s="691" t="str">
        <f>IF($A93="","",IFERROR(ROW(INDEX('Sch Parent TB Converter'!$ED$1:$ED$247,MATCH(TRUE,INDEX(ISNUMBER(SEARCH("x"&amp;A93&amp;"x",'Sch Parent TB Converter'!$ED$1:$ED$247)),0),0))),""))</f>
        <v/>
      </c>
      <c r="I93" s="681" t="str">
        <f t="shared" ca="1" si="1"/>
        <v/>
      </c>
    </row>
    <row r="94" spans="3:9" x14ac:dyDescent="0.2">
      <c r="C94" s="1233"/>
      <c r="D94" s="1233"/>
      <c r="E94" s="1233"/>
      <c r="F94" s="1233"/>
      <c r="G94" s="691" t="str">
        <f>IF($A94="","",IFERROR(ROW(INDEX('Sch Parent TB Converter'!$ED$1:$ED$247,MATCH(TRUE,INDEX(ISNUMBER(SEARCH("x"&amp;A94&amp;"x",'Sch Parent TB Converter'!$ED$1:$ED$247)),0),0))),""))</f>
        <v/>
      </c>
      <c r="I94" s="681" t="str">
        <f t="shared" ca="1" si="1"/>
        <v/>
      </c>
    </row>
    <row r="95" spans="3:9" x14ac:dyDescent="0.2">
      <c r="C95" s="1233"/>
      <c r="D95" s="1233"/>
      <c r="E95" s="1233"/>
      <c r="F95" s="1233"/>
      <c r="G95" s="691" t="str">
        <f>IF($A95="","",IFERROR(ROW(INDEX('Sch Parent TB Converter'!$ED$1:$ED$247,MATCH(TRUE,INDEX(ISNUMBER(SEARCH("x"&amp;A95&amp;"x",'Sch Parent TB Converter'!$ED$1:$ED$247)),0),0))),""))</f>
        <v/>
      </c>
      <c r="I95" s="681" t="str">
        <f t="shared" ca="1" si="1"/>
        <v/>
      </c>
    </row>
    <row r="96" spans="3:9" x14ac:dyDescent="0.2">
      <c r="C96" s="1233"/>
      <c r="D96" s="1233"/>
      <c r="E96" s="1233"/>
      <c r="F96" s="1233"/>
      <c r="G96" s="691" t="str">
        <f>IF($A96="","",IFERROR(ROW(INDEX('Sch Parent TB Converter'!$ED$1:$ED$247,MATCH(TRUE,INDEX(ISNUMBER(SEARCH("x"&amp;A96&amp;"x",'Sch Parent TB Converter'!$ED$1:$ED$247)),0),0))),""))</f>
        <v/>
      </c>
      <c r="I96" s="681" t="str">
        <f t="shared" ca="1" si="1"/>
        <v/>
      </c>
    </row>
    <row r="97" spans="3:9" x14ac:dyDescent="0.2">
      <c r="C97" s="1233"/>
      <c r="D97" s="1233"/>
      <c r="E97" s="1233"/>
      <c r="F97" s="1233"/>
      <c r="G97" s="691" t="str">
        <f>IF($A97="","",IFERROR(ROW(INDEX('Sch Parent TB Converter'!$ED$1:$ED$247,MATCH(TRUE,INDEX(ISNUMBER(SEARCH("x"&amp;A97&amp;"x",'Sch Parent TB Converter'!$ED$1:$ED$247)),0),0))),""))</f>
        <v/>
      </c>
      <c r="I97" s="681" t="str">
        <f t="shared" ca="1" si="1"/>
        <v/>
      </c>
    </row>
    <row r="98" spans="3:9" x14ac:dyDescent="0.2">
      <c r="C98" s="1233"/>
      <c r="D98" s="1233"/>
      <c r="E98" s="1233"/>
      <c r="F98" s="1233"/>
      <c r="G98" s="691" t="str">
        <f>IF($A98="","",IFERROR(ROW(INDEX('Sch Parent TB Converter'!$ED$1:$ED$247,MATCH(TRUE,INDEX(ISNUMBER(SEARCH("x"&amp;A98&amp;"x",'Sch Parent TB Converter'!$ED$1:$ED$247)),0),0))),""))</f>
        <v/>
      </c>
      <c r="I98" s="681" t="str">
        <f t="shared" ca="1" si="1"/>
        <v/>
      </c>
    </row>
    <row r="99" spans="3:9" x14ac:dyDescent="0.2">
      <c r="C99" s="1233"/>
      <c r="D99" s="1233"/>
      <c r="E99" s="1233"/>
      <c r="F99" s="1233"/>
      <c r="G99" s="691" t="str">
        <f>IF($A99="","",IFERROR(ROW(INDEX('Sch Parent TB Converter'!$ED$1:$ED$247,MATCH(TRUE,INDEX(ISNUMBER(SEARCH("x"&amp;A99&amp;"x",'Sch Parent TB Converter'!$ED$1:$ED$247)),0),0))),""))</f>
        <v/>
      </c>
      <c r="I99" s="681" t="str">
        <f t="shared" ca="1" si="1"/>
        <v/>
      </c>
    </row>
    <row r="100" spans="3:9" x14ac:dyDescent="0.2">
      <c r="C100" s="1233"/>
      <c r="D100" s="1233"/>
      <c r="E100" s="1233"/>
      <c r="F100" s="1233"/>
      <c r="G100" s="691" t="str">
        <f>IF($A100="","",IFERROR(ROW(INDEX('Sch Parent TB Converter'!$ED$1:$ED$247,MATCH(TRUE,INDEX(ISNUMBER(SEARCH("x"&amp;A100&amp;"x",'Sch Parent TB Converter'!$ED$1:$ED$247)),0),0))),""))</f>
        <v/>
      </c>
      <c r="I100" s="681" t="str">
        <f t="shared" ca="1" si="1"/>
        <v/>
      </c>
    </row>
    <row r="101" spans="3:9" x14ac:dyDescent="0.2">
      <c r="C101" s="1233"/>
      <c r="D101" s="1233"/>
      <c r="E101" s="1233"/>
      <c r="F101" s="1233"/>
      <c r="G101" s="691" t="str">
        <f>IF($A101="","",IFERROR(ROW(INDEX('Sch Parent TB Converter'!$ED$1:$ED$247,MATCH(TRUE,INDEX(ISNUMBER(SEARCH("x"&amp;A101&amp;"x",'Sch Parent TB Converter'!$ED$1:$ED$247)),0),0))),""))</f>
        <v/>
      </c>
      <c r="I101" s="681" t="str">
        <f t="shared" ca="1" si="1"/>
        <v/>
      </c>
    </row>
    <row r="102" spans="3:9" x14ac:dyDescent="0.2">
      <c r="C102" s="1233"/>
      <c r="D102" s="1233"/>
      <c r="E102" s="1233"/>
      <c r="F102" s="1233"/>
      <c r="G102" s="691" t="str">
        <f>IF($A102="","",IFERROR(ROW(INDEX('Sch Parent TB Converter'!$ED$1:$ED$247,MATCH(TRUE,INDEX(ISNUMBER(SEARCH("x"&amp;A102&amp;"x",'Sch Parent TB Converter'!$ED$1:$ED$247)),0),0))),""))</f>
        <v/>
      </c>
      <c r="I102" s="681" t="str">
        <f t="shared" ca="1" si="1"/>
        <v/>
      </c>
    </row>
    <row r="103" spans="3:9" x14ac:dyDescent="0.2">
      <c r="C103" s="1233"/>
      <c r="D103" s="1233"/>
      <c r="E103" s="1233"/>
      <c r="F103" s="1233"/>
      <c r="G103" s="691" t="str">
        <f>IF($A103="","",IFERROR(ROW(INDEX('Sch Parent TB Converter'!$ED$1:$ED$247,MATCH(TRUE,INDEX(ISNUMBER(SEARCH("x"&amp;A103&amp;"x",'Sch Parent TB Converter'!$ED$1:$ED$247)),0),0))),""))</f>
        <v/>
      </c>
      <c r="I103" s="681" t="str">
        <f t="shared" ca="1" si="1"/>
        <v/>
      </c>
    </row>
    <row r="104" spans="3:9" x14ac:dyDescent="0.2">
      <c r="C104" s="1233"/>
      <c r="D104" s="1233"/>
      <c r="E104" s="1233"/>
      <c r="F104" s="1233"/>
      <c r="G104" s="691" t="str">
        <f>IF($A104="","",IFERROR(ROW(INDEX('Sch Parent TB Converter'!$ED$1:$ED$247,MATCH(TRUE,INDEX(ISNUMBER(SEARCH("x"&amp;A104&amp;"x",'Sch Parent TB Converter'!$ED$1:$ED$247)),0),0))),""))</f>
        <v/>
      </c>
      <c r="I104" s="681" t="str">
        <f t="shared" ca="1" si="1"/>
        <v/>
      </c>
    </row>
    <row r="105" spans="3:9" x14ac:dyDescent="0.2">
      <c r="C105" s="1233"/>
      <c r="D105" s="1233"/>
      <c r="E105" s="1233"/>
      <c r="F105" s="1233"/>
      <c r="G105" s="691" t="str">
        <f>IF($A105="","",IFERROR(ROW(INDEX('Sch Parent TB Converter'!$ED$1:$ED$247,MATCH(TRUE,INDEX(ISNUMBER(SEARCH("x"&amp;A105&amp;"x",'Sch Parent TB Converter'!$ED$1:$ED$247)),0),0))),""))</f>
        <v/>
      </c>
      <c r="I105" s="681" t="str">
        <f t="shared" ca="1" si="1"/>
        <v/>
      </c>
    </row>
    <row r="106" spans="3:9" x14ac:dyDescent="0.2">
      <c r="C106" s="1233"/>
      <c r="D106" s="1233"/>
      <c r="E106" s="1233"/>
      <c r="F106" s="1233"/>
      <c r="G106" s="691" t="str">
        <f>IF($A106="","",IFERROR(ROW(INDEX('Sch Parent TB Converter'!$ED$1:$ED$247,MATCH(TRUE,INDEX(ISNUMBER(SEARCH("x"&amp;A106&amp;"x",'Sch Parent TB Converter'!$ED$1:$ED$247)),0),0))),""))</f>
        <v/>
      </c>
      <c r="I106" s="681" t="str">
        <f t="shared" ca="1" si="1"/>
        <v/>
      </c>
    </row>
    <row r="107" spans="3:9" x14ac:dyDescent="0.2">
      <c r="C107" s="1233"/>
      <c r="D107" s="1233"/>
      <c r="E107" s="1233"/>
      <c r="F107" s="1233"/>
      <c r="G107" s="691" t="str">
        <f>IF($A107="","",IFERROR(ROW(INDEX('Sch Parent TB Converter'!$ED$1:$ED$247,MATCH(TRUE,INDEX(ISNUMBER(SEARCH("x"&amp;A107&amp;"x",'Sch Parent TB Converter'!$ED$1:$ED$247)),0),0))),""))</f>
        <v/>
      </c>
      <c r="I107" s="681" t="str">
        <f t="shared" ca="1" si="1"/>
        <v/>
      </c>
    </row>
    <row r="108" spans="3:9" x14ac:dyDescent="0.2">
      <c r="C108" s="1233"/>
      <c r="D108" s="1233"/>
      <c r="E108" s="1233"/>
      <c r="F108" s="1233"/>
      <c r="G108" s="691" t="str">
        <f>IF($A108="","",IFERROR(ROW(INDEX('Sch Parent TB Converter'!$ED$1:$ED$247,MATCH(TRUE,INDEX(ISNUMBER(SEARCH("x"&amp;A108&amp;"x",'Sch Parent TB Converter'!$ED$1:$ED$247)),0),0))),""))</f>
        <v/>
      </c>
      <c r="I108" s="681" t="str">
        <f t="shared" ca="1" si="1"/>
        <v/>
      </c>
    </row>
    <row r="109" spans="3:9" x14ac:dyDescent="0.2">
      <c r="C109" s="1233"/>
      <c r="D109" s="1233"/>
      <c r="E109" s="1233"/>
      <c r="F109" s="1233"/>
      <c r="G109" s="691" t="str">
        <f>IF($A109="","",IFERROR(ROW(INDEX('Sch Parent TB Converter'!$ED$1:$ED$247,MATCH(TRUE,INDEX(ISNUMBER(SEARCH("x"&amp;A109&amp;"x",'Sch Parent TB Converter'!$ED$1:$ED$247)),0),0))),""))</f>
        <v/>
      </c>
      <c r="I109" s="681" t="str">
        <f t="shared" ca="1" si="1"/>
        <v/>
      </c>
    </row>
    <row r="110" spans="3:9" x14ac:dyDescent="0.2">
      <c r="C110" s="1233"/>
      <c r="D110" s="1233"/>
      <c r="E110" s="1233"/>
      <c r="F110" s="1233"/>
      <c r="G110" s="691" t="str">
        <f>IF($A110="","",IFERROR(ROW(INDEX('Sch Parent TB Converter'!$ED$1:$ED$247,MATCH(TRUE,INDEX(ISNUMBER(SEARCH("x"&amp;A110&amp;"x",'Sch Parent TB Converter'!$ED$1:$ED$247)),0),0))),""))</f>
        <v/>
      </c>
      <c r="I110" s="681" t="str">
        <f t="shared" ca="1" si="1"/>
        <v/>
      </c>
    </row>
    <row r="111" spans="3:9" x14ac:dyDescent="0.2">
      <c r="C111" s="1233"/>
      <c r="D111" s="1233"/>
      <c r="E111" s="1233"/>
      <c r="F111" s="1233"/>
      <c r="G111" s="691" t="str">
        <f>IF($A111="","",IFERROR(ROW(INDEX('Sch Parent TB Converter'!$ED$1:$ED$247,MATCH(TRUE,INDEX(ISNUMBER(SEARCH("x"&amp;A111&amp;"x",'Sch Parent TB Converter'!$ED$1:$ED$247)),0),0))),""))</f>
        <v/>
      </c>
      <c r="I111" s="681" t="str">
        <f t="shared" ca="1" si="1"/>
        <v/>
      </c>
    </row>
    <row r="112" spans="3:9" x14ac:dyDescent="0.2">
      <c r="C112" s="1233"/>
      <c r="D112" s="1233"/>
      <c r="E112" s="1233"/>
      <c r="F112" s="1233"/>
      <c r="G112" s="691" t="str">
        <f>IF($A112="","",IFERROR(ROW(INDEX('Sch Parent TB Converter'!$ED$1:$ED$247,MATCH(TRUE,INDEX(ISNUMBER(SEARCH("x"&amp;A112&amp;"x",'Sch Parent TB Converter'!$ED$1:$ED$247)),0),0))),""))</f>
        <v/>
      </c>
      <c r="I112" s="681" t="str">
        <f t="shared" ca="1" si="1"/>
        <v/>
      </c>
    </row>
    <row r="113" spans="1:9" x14ac:dyDescent="0.2">
      <c r="C113" s="1233"/>
      <c r="D113" s="1233"/>
      <c r="E113" s="1233"/>
      <c r="F113" s="1233"/>
      <c r="G113" s="691" t="str">
        <f>IF($A113="","",IFERROR(ROW(INDEX('Sch Parent TB Converter'!$ED$1:$ED$247,MATCH(TRUE,INDEX(ISNUMBER(SEARCH("x"&amp;A113&amp;"x",'Sch Parent TB Converter'!$ED$1:$ED$247)),0),0))),""))</f>
        <v/>
      </c>
      <c r="I113" s="681" t="str">
        <f t="shared" ca="1" si="1"/>
        <v/>
      </c>
    </row>
    <row r="114" spans="1:9" x14ac:dyDescent="0.2">
      <c r="C114" s="1233"/>
      <c r="D114" s="1233"/>
      <c r="E114" s="1233"/>
      <c r="F114" s="1233"/>
      <c r="G114" s="691" t="str">
        <f>IF($A114="","",IFERROR(ROW(INDEX('Sch Parent TB Converter'!$ED$1:$ED$247,MATCH(TRUE,INDEX(ISNUMBER(SEARCH("x"&amp;A114&amp;"x",'Sch Parent TB Converter'!$ED$1:$ED$247)),0),0))),""))</f>
        <v/>
      </c>
      <c r="I114" s="681" t="str">
        <f t="shared" ca="1" si="1"/>
        <v/>
      </c>
    </row>
    <row r="115" spans="1:9" x14ac:dyDescent="0.2">
      <c r="C115" s="1233"/>
      <c r="D115" s="1233"/>
      <c r="E115" s="1233"/>
      <c r="F115" s="1233"/>
      <c r="G115" s="691" t="str">
        <f>IF($A115="","",IFERROR(ROW(INDEX('Sch Parent TB Converter'!$ED$1:$ED$247,MATCH(TRUE,INDEX(ISNUMBER(SEARCH("x"&amp;A115&amp;"x",'Sch Parent TB Converter'!$ED$1:$ED$247)),0),0))),""))</f>
        <v/>
      </c>
      <c r="I115" s="681" t="str">
        <f t="shared" ca="1" si="1"/>
        <v/>
      </c>
    </row>
    <row r="116" spans="1:9" x14ac:dyDescent="0.2">
      <c r="C116" s="1233"/>
      <c r="D116" s="1233"/>
      <c r="E116" s="1233"/>
      <c r="F116" s="1233"/>
      <c r="G116" s="691" t="str">
        <f>IF($A116="","",IFERROR(ROW(INDEX('Sch Parent TB Converter'!$ED$1:$ED$247,MATCH(TRUE,INDEX(ISNUMBER(SEARCH("x"&amp;A116&amp;"x",'Sch Parent TB Converter'!$ED$1:$ED$247)),0),0))),""))</f>
        <v/>
      </c>
      <c r="I116" s="681" t="str">
        <f t="shared" ca="1" si="1"/>
        <v/>
      </c>
    </row>
    <row r="117" spans="1:9" x14ac:dyDescent="0.2">
      <c r="C117" s="1233"/>
      <c r="D117" s="1233"/>
      <c r="E117" s="1233"/>
      <c r="F117" s="1233"/>
      <c r="G117" s="691" t="str">
        <f>IF($A117="","",IFERROR(ROW(INDEX('Sch Parent TB Converter'!$ED$1:$ED$247,MATCH(TRUE,INDEX(ISNUMBER(SEARCH("x"&amp;A117&amp;"x",'Sch Parent TB Converter'!$ED$1:$ED$247)),0),0))),""))</f>
        <v/>
      </c>
      <c r="I117" s="681" t="str">
        <f t="shared" ca="1" si="1"/>
        <v/>
      </c>
    </row>
    <row r="118" spans="1:9" x14ac:dyDescent="0.2">
      <c r="C118" s="1233"/>
      <c r="D118" s="1233"/>
      <c r="E118" s="1233"/>
      <c r="F118" s="1233"/>
      <c r="G118" s="691" t="str">
        <f>IF($A118="","",IFERROR(ROW(INDEX('Sch Parent TB Converter'!$ED$1:$ED$247,MATCH(TRUE,INDEX(ISNUMBER(SEARCH("x"&amp;A118&amp;"x",'Sch Parent TB Converter'!$ED$1:$ED$247)),0),0))),""))</f>
        <v/>
      </c>
      <c r="I118" s="681" t="str">
        <f t="shared" ca="1" si="1"/>
        <v/>
      </c>
    </row>
    <row r="119" spans="1:9" x14ac:dyDescent="0.2">
      <c r="C119" s="1233"/>
      <c r="D119" s="1233"/>
      <c r="E119" s="1233"/>
      <c r="F119" s="1233"/>
      <c r="G119" s="691" t="str">
        <f>IF($A119="","",IFERROR(ROW(INDEX('Sch Parent TB Converter'!$ED$1:$ED$247,MATCH(TRUE,INDEX(ISNUMBER(SEARCH("x"&amp;A119&amp;"x",'Sch Parent TB Converter'!$ED$1:$ED$247)),0),0))),""))</f>
        <v/>
      </c>
      <c r="I119" s="681" t="str">
        <f t="shared" ca="1" si="1"/>
        <v/>
      </c>
    </row>
    <row r="120" spans="1:9" x14ac:dyDescent="0.2">
      <c r="C120" s="1233"/>
      <c r="D120" s="1233"/>
      <c r="E120" s="1233"/>
      <c r="F120" s="1233"/>
      <c r="G120" s="691" t="str">
        <f>IF($A120="","",IFERROR(ROW(INDEX('Sch Parent TB Converter'!$ED$1:$ED$247,MATCH(TRUE,INDEX(ISNUMBER(SEARCH("x"&amp;A120&amp;"x",'Sch Parent TB Converter'!$ED$1:$ED$247)),0),0))),""))</f>
        <v/>
      </c>
      <c r="I120" s="681" t="str">
        <f t="shared" ca="1" si="1"/>
        <v/>
      </c>
    </row>
    <row r="121" spans="1:9" x14ac:dyDescent="0.2">
      <c r="C121" s="1233"/>
      <c r="D121" s="1233"/>
      <c r="E121" s="1233"/>
      <c r="F121" s="1233"/>
      <c r="G121" s="691" t="str">
        <f>IF($A121="","",IFERROR(ROW(INDEX('Sch Parent TB Converter'!$ED$1:$ED$247,MATCH(TRUE,INDEX(ISNUMBER(SEARCH("x"&amp;A121&amp;"x",'Sch Parent TB Converter'!$ED$1:$ED$247)),0),0))),""))</f>
        <v/>
      </c>
      <c r="I121" s="681" t="str">
        <f t="shared" ca="1" si="1"/>
        <v/>
      </c>
    </row>
    <row r="122" spans="1:9" x14ac:dyDescent="0.2">
      <c r="C122" s="1233"/>
      <c r="D122" s="1233"/>
      <c r="E122" s="1233"/>
      <c r="F122" s="1233"/>
      <c r="G122" s="691" t="str">
        <f>IF($A122="","",IFERROR(ROW(INDEX('Sch Parent TB Converter'!$ED$1:$ED$247,MATCH(TRUE,INDEX(ISNUMBER(SEARCH("x"&amp;A122&amp;"x",'Sch Parent TB Converter'!$ED$1:$ED$247)),0),0))),""))</f>
        <v/>
      </c>
      <c r="I122" s="681" t="str">
        <f t="shared" ca="1" si="1"/>
        <v/>
      </c>
    </row>
    <row r="123" spans="1:9" x14ac:dyDescent="0.2">
      <c r="C123" s="1233"/>
      <c r="D123" s="1233"/>
      <c r="E123" s="1233"/>
      <c r="F123" s="1233"/>
      <c r="G123" s="691" t="str">
        <f>IF($A123="","",IFERROR(ROW(INDEX('Sch Parent TB Converter'!$ED$1:$ED$247,MATCH(TRUE,INDEX(ISNUMBER(SEARCH("x"&amp;A123&amp;"x",'Sch Parent TB Converter'!$ED$1:$ED$247)),0),0))),""))</f>
        <v/>
      </c>
      <c r="I123" s="681" t="str">
        <f t="shared" ca="1" si="1"/>
        <v/>
      </c>
    </row>
    <row r="124" spans="1:9" x14ac:dyDescent="0.2">
      <c r="C124" s="1233"/>
      <c r="D124" s="1233"/>
      <c r="E124" s="1233"/>
      <c r="F124" s="1233"/>
      <c r="G124" s="691" t="str">
        <f>IF($A124="","",IFERROR(ROW(INDEX('Sch Parent TB Converter'!$ED$1:$ED$247,MATCH(TRUE,INDEX(ISNUMBER(SEARCH("x"&amp;A124&amp;"x",'Sch Parent TB Converter'!$ED$1:$ED$247)),0),0))),""))</f>
        <v/>
      </c>
      <c r="I124" s="681" t="str">
        <f t="shared" ca="1" si="1"/>
        <v/>
      </c>
    </row>
    <row r="125" spans="1:9" x14ac:dyDescent="0.2">
      <c r="C125" s="1233"/>
      <c r="D125" s="1233"/>
      <c r="E125" s="1233"/>
      <c r="F125" s="1233"/>
      <c r="G125" s="691" t="str">
        <f>IF($A125="","",IFERROR(ROW(INDEX('Sch Parent TB Converter'!$ED$1:$ED$247,MATCH(TRUE,INDEX(ISNUMBER(SEARCH("x"&amp;A125&amp;"x",'Sch Parent TB Converter'!$ED$1:$ED$247)),0),0))),""))</f>
        <v/>
      </c>
      <c r="I125" s="681" t="str">
        <f t="shared" ca="1" si="1"/>
        <v/>
      </c>
    </row>
    <row r="126" spans="1:9" x14ac:dyDescent="0.2">
      <c r="C126" s="1233"/>
      <c r="D126" s="1233"/>
      <c r="E126" s="1233"/>
      <c r="F126" s="1233"/>
      <c r="G126" s="691" t="str">
        <f>IF($A126="","",IFERROR(ROW(INDEX('Sch Parent TB Converter'!$ED$1:$ED$247,MATCH(TRUE,INDEX(ISNUMBER(SEARCH("x"&amp;A126&amp;"x",'Sch Parent TB Converter'!$ED$1:$ED$247)),0),0))),""))</f>
        <v/>
      </c>
      <c r="I126" s="681" t="str">
        <f t="shared" ca="1" si="1"/>
        <v/>
      </c>
    </row>
    <row r="127" spans="1:9" x14ac:dyDescent="0.2">
      <c r="A127" s="688"/>
      <c r="B127" s="692"/>
      <c r="C127" s="1233"/>
      <c r="D127" s="1233"/>
      <c r="E127" s="1233"/>
      <c r="F127" s="1233"/>
      <c r="G127" s="691" t="str">
        <f>IF($A127="","",IFERROR(ROW(INDEX('Sch Parent TB Converter'!$ED$1:$ED$247,MATCH(TRUE,INDEX(ISNUMBER(SEARCH("x"&amp;A127&amp;"x",'Sch Parent TB Converter'!$ED$1:$ED$247)),0),0))),""))</f>
        <v/>
      </c>
      <c r="I127" s="681" t="str">
        <f t="shared" ca="1" si="1"/>
        <v/>
      </c>
    </row>
    <row r="128" spans="1:9" x14ac:dyDescent="0.2">
      <c r="C128" s="1233"/>
      <c r="D128" s="1233"/>
      <c r="E128" s="1233"/>
      <c r="F128" s="1233"/>
      <c r="G128" s="691" t="str">
        <f>IF($A128="","",IFERROR(ROW(INDEX('Sch Parent TB Converter'!$ED$1:$ED$247,MATCH(TRUE,INDEX(ISNUMBER(SEARCH("x"&amp;A128&amp;"x",'Sch Parent TB Converter'!$ED$1:$ED$247)),0),0))),""))</f>
        <v/>
      </c>
      <c r="I128" s="681" t="str">
        <f t="shared" ca="1" si="1"/>
        <v/>
      </c>
    </row>
    <row r="129" spans="3:9" x14ac:dyDescent="0.2">
      <c r="C129" s="1233"/>
      <c r="D129" s="1233"/>
      <c r="E129" s="1233"/>
      <c r="F129" s="1233"/>
      <c r="G129" s="691" t="str">
        <f>IF($A129="","",IFERROR(ROW(INDEX('Sch Parent TB Converter'!$ED$1:$ED$247,MATCH(TRUE,INDEX(ISNUMBER(SEARCH("x"&amp;A129&amp;"x",'Sch Parent TB Converter'!$ED$1:$ED$247)),0),0))),""))</f>
        <v/>
      </c>
      <c r="I129" s="681" t="str">
        <f t="shared" ca="1" si="1"/>
        <v/>
      </c>
    </row>
    <row r="130" spans="3:9" x14ac:dyDescent="0.2">
      <c r="C130" s="1233"/>
      <c r="D130" s="1233"/>
      <c r="E130" s="1233"/>
      <c r="F130" s="1233"/>
      <c r="G130" s="691" t="str">
        <f>IF($A130="","",IFERROR(ROW(INDEX('Sch Parent TB Converter'!$ED$1:$ED$247,MATCH(TRUE,INDEX(ISNUMBER(SEARCH("x"&amp;A130&amp;"x",'Sch Parent TB Converter'!$ED$1:$ED$247)),0),0))),""))</f>
        <v/>
      </c>
      <c r="I130" s="681" t="str">
        <f t="shared" ca="1" si="1"/>
        <v/>
      </c>
    </row>
    <row r="131" spans="3:9" x14ac:dyDescent="0.2">
      <c r="C131" s="1233"/>
      <c r="D131" s="1233"/>
      <c r="E131" s="1233"/>
      <c r="F131" s="1233"/>
      <c r="G131" s="691" t="str">
        <f>IF($A131="","",IFERROR(ROW(INDEX('Sch Parent TB Converter'!$ED$1:$ED$247,MATCH(TRUE,INDEX(ISNUMBER(SEARCH("x"&amp;A131&amp;"x",'Sch Parent TB Converter'!$ED$1:$ED$247)),0),0))),""))</f>
        <v/>
      </c>
      <c r="I131" s="681" t="str">
        <f t="shared" ca="1" si="1"/>
        <v/>
      </c>
    </row>
    <row r="132" spans="3:9" x14ac:dyDescent="0.2">
      <c r="C132" s="1233"/>
      <c r="D132" s="1233"/>
      <c r="E132" s="1233"/>
      <c r="F132" s="1233"/>
      <c r="G132" s="691" t="str">
        <f>IF($A132="","",IFERROR(ROW(INDEX('Sch Parent TB Converter'!$ED$1:$ED$247,MATCH(TRUE,INDEX(ISNUMBER(SEARCH("x"&amp;A132&amp;"x",'Sch Parent TB Converter'!$ED$1:$ED$247)),0),0))),""))</f>
        <v/>
      </c>
      <c r="I132" s="681" t="str">
        <f t="shared" ref="I132:I195" ca="1" si="2">IF(AND($G132="",$A132=""),"",IF(AND($G132="",$A132&lt;&gt;""),"Missing from Converter Sheet",INDIRECT("'"&amp;$J$3&amp;"'!B"&amp;G132)))</f>
        <v/>
      </c>
    </row>
    <row r="133" spans="3:9" x14ac:dyDescent="0.2">
      <c r="C133" s="1233"/>
      <c r="D133" s="1233"/>
      <c r="E133" s="1233"/>
      <c r="F133" s="1233"/>
      <c r="G133" s="691" t="str">
        <f>IF($A133="","",IFERROR(ROW(INDEX('Sch Parent TB Converter'!$ED$1:$ED$247,MATCH(TRUE,INDEX(ISNUMBER(SEARCH("x"&amp;A133&amp;"x",'Sch Parent TB Converter'!$ED$1:$ED$247)),0),0))),""))</f>
        <v/>
      </c>
      <c r="I133" s="681" t="str">
        <f t="shared" ca="1" si="2"/>
        <v/>
      </c>
    </row>
    <row r="134" spans="3:9" x14ac:dyDescent="0.2">
      <c r="C134" s="1233"/>
      <c r="D134" s="1233"/>
      <c r="E134" s="1233"/>
      <c r="F134" s="1233"/>
      <c r="G134" s="691" t="str">
        <f>IF($A134="","",IFERROR(ROW(INDEX('Sch Parent TB Converter'!$ED$1:$ED$247,MATCH(TRUE,INDEX(ISNUMBER(SEARCH("x"&amp;A134&amp;"x",'Sch Parent TB Converter'!$ED$1:$ED$247)),0),0))),""))</f>
        <v/>
      </c>
      <c r="I134" s="681" t="str">
        <f t="shared" ca="1" si="2"/>
        <v/>
      </c>
    </row>
    <row r="135" spans="3:9" x14ac:dyDescent="0.2">
      <c r="C135" s="1233"/>
      <c r="D135" s="1233"/>
      <c r="E135" s="1233"/>
      <c r="F135" s="1233"/>
      <c r="G135" s="691" t="str">
        <f>IF($A135="","",IFERROR(ROW(INDEX('Sch Parent TB Converter'!$ED$1:$ED$247,MATCH(TRUE,INDEX(ISNUMBER(SEARCH("x"&amp;A135&amp;"x",'Sch Parent TB Converter'!$ED$1:$ED$247)),0),0))),""))</f>
        <v/>
      </c>
      <c r="I135" s="681" t="str">
        <f t="shared" ca="1" si="2"/>
        <v/>
      </c>
    </row>
    <row r="136" spans="3:9" x14ac:dyDescent="0.2">
      <c r="C136" s="1233"/>
      <c r="D136" s="1233"/>
      <c r="E136" s="1233"/>
      <c r="F136" s="1233"/>
      <c r="G136" s="691" t="str">
        <f>IF($A136="","",IFERROR(ROW(INDEX('Sch Parent TB Converter'!$ED$1:$ED$247,MATCH(TRUE,INDEX(ISNUMBER(SEARCH("x"&amp;A136&amp;"x",'Sch Parent TB Converter'!$ED$1:$ED$247)),0),0))),""))</f>
        <v/>
      </c>
      <c r="I136" s="681" t="str">
        <f t="shared" ca="1" si="2"/>
        <v/>
      </c>
    </row>
    <row r="137" spans="3:9" x14ac:dyDescent="0.2">
      <c r="C137" s="1233"/>
      <c r="D137" s="1233"/>
      <c r="E137" s="1233"/>
      <c r="F137" s="1233"/>
      <c r="G137" s="691" t="str">
        <f>IF($A137="","",IFERROR(ROW(INDEX('Sch Parent TB Converter'!$ED$1:$ED$247,MATCH(TRUE,INDEX(ISNUMBER(SEARCH("x"&amp;A137&amp;"x",'Sch Parent TB Converter'!$ED$1:$ED$247)),0),0))),""))</f>
        <v/>
      </c>
      <c r="I137" s="681" t="str">
        <f t="shared" ca="1" si="2"/>
        <v/>
      </c>
    </row>
    <row r="138" spans="3:9" x14ac:dyDescent="0.2">
      <c r="C138" s="1233"/>
      <c r="D138" s="1233"/>
      <c r="E138" s="1233"/>
      <c r="F138" s="1233"/>
      <c r="G138" s="691" t="str">
        <f>IF($A138="","",IFERROR(ROW(INDEX('Sch Parent TB Converter'!$ED$1:$ED$247,MATCH(TRUE,INDEX(ISNUMBER(SEARCH("x"&amp;A138&amp;"x",'Sch Parent TB Converter'!$ED$1:$ED$247)),0),0))),""))</f>
        <v/>
      </c>
      <c r="I138" s="681" t="str">
        <f t="shared" ca="1" si="2"/>
        <v/>
      </c>
    </row>
    <row r="139" spans="3:9" x14ac:dyDescent="0.2">
      <c r="C139" s="1233"/>
      <c r="D139" s="1233"/>
      <c r="E139" s="1233"/>
      <c r="F139" s="1233"/>
      <c r="G139" s="691" t="str">
        <f>IF($A139="","",IFERROR(ROW(INDEX('Sch Parent TB Converter'!$ED$1:$ED$247,MATCH(TRUE,INDEX(ISNUMBER(SEARCH("x"&amp;A139&amp;"x",'Sch Parent TB Converter'!$ED$1:$ED$247)),0),0))),""))</f>
        <v/>
      </c>
      <c r="I139" s="681" t="str">
        <f t="shared" ca="1" si="2"/>
        <v/>
      </c>
    </row>
    <row r="140" spans="3:9" x14ac:dyDescent="0.2">
      <c r="C140" s="1233"/>
      <c r="D140" s="1233"/>
      <c r="E140" s="1233"/>
      <c r="F140" s="1233"/>
      <c r="G140" s="691" t="str">
        <f>IF($A140="","",IFERROR(ROW(INDEX('Sch Parent TB Converter'!$ED$1:$ED$247,MATCH(TRUE,INDEX(ISNUMBER(SEARCH("x"&amp;A140&amp;"x",'Sch Parent TB Converter'!$ED$1:$ED$247)),0),0))),""))</f>
        <v/>
      </c>
      <c r="I140" s="681" t="str">
        <f t="shared" ca="1" si="2"/>
        <v/>
      </c>
    </row>
    <row r="141" spans="3:9" x14ac:dyDescent="0.2">
      <c r="C141" s="1233"/>
      <c r="D141" s="1233"/>
      <c r="E141" s="1233"/>
      <c r="F141" s="1233"/>
      <c r="G141" s="691" t="str">
        <f>IF($A141="","",IFERROR(ROW(INDEX('Sch Parent TB Converter'!$ED$1:$ED$247,MATCH(TRUE,INDEX(ISNUMBER(SEARCH("x"&amp;A141&amp;"x",'Sch Parent TB Converter'!$ED$1:$ED$247)),0),0))),""))</f>
        <v/>
      </c>
      <c r="I141" s="681" t="str">
        <f t="shared" ca="1" si="2"/>
        <v/>
      </c>
    </row>
    <row r="142" spans="3:9" x14ac:dyDescent="0.2">
      <c r="C142" s="1233"/>
      <c r="D142" s="1233"/>
      <c r="E142" s="1233"/>
      <c r="F142" s="1233"/>
      <c r="G142" s="691" t="str">
        <f>IF($A142="","",IFERROR(ROW(INDEX('Sch Parent TB Converter'!$ED$1:$ED$247,MATCH(TRUE,INDEX(ISNUMBER(SEARCH("x"&amp;A142&amp;"x",'Sch Parent TB Converter'!$ED$1:$ED$247)),0),0))),""))</f>
        <v/>
      </c>
      <c r="I142" s="681" t="str">
        <f t="shared" ca="1" si="2"/>
        <v/>
      </c>
    </row>
    <row r="143" spans="3:9" x14ac:dyDescent="0.2">
      <c r="C143" s="1233"/>
      <c r="D143" s="1233"/>
      <c r="E143" s="1233"/>
      <c r="F143" s="1233"/>
      <c r="G143" s="691" t="str">
        <f>IF($A143="","",IFERROR(ROW(INDEX('Sch Parent TB Converter'!$ED$1:$ED$247,MATCH(TRUE,INDEX(ISNUMBER(SEARCH("x"&amp;A143&amp;"x",'Sch Parent TB Converter'!$ED$1:$ED$247)),0),0))),""))</f>
        <v/>
      </c>
      <c r="I143" s="681" t="str">
        <f t="shared" ca="1" si="2"/>
        <v/>
      </c>
    </row>
    <row r="144" spans="3:9" x14ac:dyDescent="0.2">
      <c r="C144" s="1233"/>
      <c r="D144" s="1233"/>
      <c r="E144" s="1233"/>
      <c r="F144" s="1233"/>
      <c r="G144" s="691" t="str">
        <f>IF($A144="","",IFERROR(ROW(INDEX('Sch Parent TB Converter'!$ED$1:$ED$247,MATCH(TRUE,INDEX(ISNUMBER(SEARCH("x"&amp;A144&amp;"x",'Sch Parent TB Converter'!$ED$1:$ED$247)),0),0))),""))</f>
        <v/>
      </c>
      <c r="I144" s="681" t="str">
        <f t="shared" ca="1" si="2"/>
        <v/>
      </c>
    </row>
    <row r="145" spans="3:9" x14ac:dyDescent="0.2">
      <c r="C145" s="1233"/>
      <c r="D145" s="1233"/>
      <c r="E145" s="1233"/>
      <c r="F145" s="1233"/>
      <c r="G145" s="691" t="str">
        <f>IF($A145="","",IFERROR(ROW(INDEX('Sch Parent TB Converter'!$ED$1:$ED$247,MATCH(TRUE,INDEX(ISNUMBER(SEARCH("x"&amp;A145&amp;"x",'Sch Parent TB Converter'!$ED$1:$ED$247)),0),0))),""))</f>
        <v/>
      </c>
      <c r="I145" s="681" t="str">
        <f t="shared" ca="1" si="2"/>
        <v/>
      </c>
    </row>
    <row r="146" spans="3:9" x14ac:dyDescent="0.2">
      <c r="C146" s="1233"/>
      <c r="D146" s="1233"/>
      <c r="E146" s="1233"/>
      <c r="F146" s="1233"/>
      <c r="G146" s="691" t="str">
        <f>IF($A146="","",IFERROR(ROW(INDEX('Sch Parent TB Converter'!$ED$1:$ED$247,MATCH(TRUE,INDEX(ISNUMBER(SEARCH("x"&amp;A146&amp;"x",'Sch Parent TB Converter'!$ED$1:$ED$247)),0),0))),""))</f>
        <v/>
      </c>
      <c r="I146" s="681" t="str">
        <f t="shared" ca="1" si="2"/>
        <v/>
      </c>
    </row>
    <row r="147" spans="3:9" x14ac:dyDescent="0.2">
      <c r="C147" s="1233"/>
      <c r="D147" s="1233"/>
      <c r="E147" s="1233"/>
      <c r="F147" s="1233"/>
      <c r="G147" s="691" t="str">
        <f>IF($A147="","",IFERROR(ROW(INDEX('Sch Parent TB Converter'!$ED$1:$ED$247,MATCH(TRUE,INDEX(ISNUMBER(SEARCH("x"&amp;A147&amp;"x",'Sch Parent TB Converter'!$ED$1:$ED$247)),0),0))),""))</f>
        <v/>
      </c>
      <c r="I147" s="681" t="str">
        <f t="shared" ca="1" si="2"/>
        <v/>
      </c>
    </row>
    <row r="148" spans="3:9" x14ac:dyDescent="0.2">
      <c r="C148" s="1233"/>
      <c r="D148" s="1233"/>
      <c r="E148" s="1233"/>
      <c r="F148" s="1233"/>
      <c r="G148" s="691" t="str">
        <f>IF($A148="","",IFERROR(ROW(INDEX('Sch Parent TB Converter'!$ED$1:$ED$247,MATCH(TRUE,INDEX(ISNUMBER(SEARCH("x"&amp;A148&amp;"x",'Sch Parent TB Converter'!$ED$1:$ED$247)),0),0))),""))</f>
        <v/>
      </c>
      <c r="I148" s="681" t="str">
        <f t="shared" ca="1" si="2"/>
        <v/>
      </c>
    </row>
    <row r="149" spans="3:9" x14ac:dyDescent="0.2">
      <c r="C149" s="1233"/>
      <c r="D149" s="1233"/>
      <c r="E149" s="1233"/>
      <c r="F149" s="1233"/>
      <c r="G149" s="691" t="str">
        <f>IF($A149="","",IFERROR(ROW(INDEX('Sch Parent TB Converter'!$ED$1:$ED$247,MATCH(TRUE,INDEX(ISNUMBER(SEARCH("x"&amp;A149&amp;"x",'Sch Parent TB Converter'!$ED$1:$ED$247)),0),0))),""))</f>
        <v/>
      </c>
      <c r="I149" s="681" t="str">
        <f t="shared" ca="1" si="2"/>
        <v/>
      </c>
    </row>
    <row r="150" spans="3:9" x14ac:dyDescent="0.2">
      <c r="C150" s="1233"/>
      <c r="D150" s="1233"/>
      <c r="E150" s="1233"/>
      <c r="F150" s="1233"/>
      <c r="G150" s="691" t="str">
        <f>IF($A150="","",IFERROR(ROW(INDEX('Sch Parent TB Converter'!$ED$1:$ED$247,MATCH(TRUE,INDEX(ISNUMBER(SEARCH("x"&amp;A150&amp;"x",'Sch Parent TB Converter'!$ED$1:$ED$247)),0),0))),""))</f>
        <v/>
      </c>
      <c r="I150" s="681" t="str">
        <f t="shared" ca="1" si="2"/>
        <v/>
      </c>
    </row>
    <row r="151" spans="3:9" x14ac:dyDescent="0.2">
      <c r="C151" s="1233"/>
      <c r="D151" s="1233"/>
      <c r="E151" s="1233"/>
      <c r="F151" s="1233"/>
      <c r="G151" s="691" t="str">
        <f>IF($A151="","",IFERROR(ROW(INDEX('Sch Parent TB Converter'!$ED$1:$ED$247,MATCH(TRUE,INDEX(ISNUMBER(SEARCH("x"&amp;A151&amp;"x",'Sch Parent TB Converter'!$ED$1:$ED$247)),0),0))),""))</f>
        <v/>
      </c>
      <c r="I151" s="681" t="str">
        <f t="shared" ca="1" si="2"/>
        <v/>
      </c>
    </row>
    <row r="152" spans="3:9" x14ac:dyDescent="0.2">
      <c r="C152" s="1233"/>
      <c r="D152" s="1233"/>
      <c r="E152" s="1233"/>
      <c r="F152" s="1233"/>
      <c r="G152" s="691" t="str">
        <f>IF($A152="","",IFERROR(ROW(INDEX('Sch Parent TB Converter'!$ED$1:$ED$247,MATCH(TRUE,INDEX(ISNUMBER(SEARCH("x"&amp;A152&amp;"x",'Sch Parent TB Converter'!$ED$1:$ED$247)),0),0))),""))</f>
        <v/>
      </c>
      <c r="I152" s="681" t="str">
        <f t="shared" ca="1" si="2"/>
        <v/>
      </c>
    </row>
    <row r="153" spans="3:9" x14ac:dyDescent="0.2">
      <c r="C153" s="1233"/>
      <c r="D153" s="1233"/>
      <c r="E153" s="1233"/>
      <c r="F153" s="1233"/>
      <c r="G153" s="691" t="str">
        <f>IF($A153="","",IFERROR(ROW(INDEX('Sch Parent TB Converter'!$ED$1:$ED$247,MATCH(TRUE,INDEX(ISNUMBER(SEARCH("x"&amp;A153&amp;"x",'Sch Parent TB Converter'!$ED$1:$ED$247)),0),0))),""))</f>
        <v/>
      </c>
      <c r="I153" s="681" t="str">
        <f t="shared" ca="1" si="2"/>
        <v/>
      </c>
    </row>
    <row r="154" spans="3:9" x14ac:dyDescent="0.2">
      <c r="C154" s="1233"/>
      <c r="D154" s="1233"/>
      <c r="E154" s="1233"/>
      <c r="F154" s="1233"/>
      <c r="G154" s="691" t="str">
        <f>IF($A154="","",IFERROR(ROW(INDEX('Sch Parent TB Converter'!$ED$1:$ED$247,MATCH(TRUE,INDEX(ISNUMBER(SEARCH("x"&amp;A154&amp;"x",'Sch Parent TB Converter'!$ED$1:$ED$247)),0),0))),""))</f>
        <v/>
      </c>
      <c r="I154" s="681" t="str">
        <f t="shared" ca="1" si="2"/>
        <v/>
      </c>
    </row>
    <row r="155" spans="3:9" x14ac:dyDescent="0.2">
      <c r="C155" s="1233"/>
      <c r="D155" s="1233"/>
      <c r="E155" s="1233"/>
      <c r="F155" s="1233"/>
      <c r="G155" s="691" t="str">
        <f>IF($A155="","",IFERROR(ROW(INDEX('Sch Parent TB Converter'!$ED$1:$ED$247,MATCH(TRUE,INDEX(ISNUMBER(SEARCH("x"&amp;A155&amp;"x",'Sch Parent TB Converter'!$ED$1:$ED$247)),0),0))),""))</f>
        <v/>
      </c>
      <c r="I155" s="681" t="str">
        <f t="shared" ca="1" si="2"/>
        <v/>
      </c>
    </row>
    <row r="156" spans="3:9" x14ac:dyDescent="0.2">
      <c r="C156" s="1233"/>
      <c r="D156" s="1233"/>
      <c r="E156" s="1233"/>
      <c r="F156" s="1233"/>
      <c r="G156" s="691" t="str">
        <f>IF($A156="","",IFERROR(ROW(INDEX('Sch Parent TB Converter'!$ED$1:$ED$247,MATCH(TRUE,INDEX(ISNUMBER(SEARCH("x"&amp;A156&amp;"x",'Sch Parent TB Converter'!$ED$1:$ED$247)),0),0))),""))</f>
        <v/>
      </c>
      <c r="I156" s="681" t="str">
        <f t="shared" ca="1" si="2"/>
        <v/>
      </c>
    </row>
    <row r="157" spans="3:9" x14ac:dyDescent="0.2">
      <c r="C157" s="1233"/>
      <c r="D157" s="1233"/>
      <c r="E157" s="1233"/>
      <c r="F157" s="1233"/>
      <c r="G157" s="691" t="str">
        <f>IF($A157="","",IFERROR(ROW(INDEX('Sch Parent TB Converter'!$ED$1:$ED$247,MATCH(TRUE,INDEX(ISNUMBER(SEARCH("x"&amp;A157&amp;"x",'Sch Parent TB Converter'!$ED$1:$ED$247)),0),0))),""))</f>
        <v/>
      </c>
      <c r="I157" s="681" t="str">
        <f t="shared" ca="1" si="2"/>
        <v/>
      </c>
    </row>
    <row r="158" spans="3:9" x14ac:dyDescent="0.2">
      <c r="C158" s="1233"/>
      <c r="D158" s="1233"/>
      <c r="E158" s="1233"/>
      <c r="F158" s="1233"/>
      <c r="G158" s="691" t="str">
        <f>IF($A158="","",IFERROR(ROW(INDEX('Sch Parent TB Converter'!$ED$1:$ED$247,MATCH(TRUE,INDEX(ISNUMBER(SEARCH("x"&amp;A158&amp;"x",'Sch Parent TB Converter'!$ED$1:$ED$247)),0),0))),""))</f>
        <v/>
      </c>
      <c r="I158" s="681" t="str">
        <f t="shared" ca="1" si="2"/>
        <v/>
      </c>
    </row>
    <row r="159" spans="3:9" x14ac:dyDescent="0.2">
      <c r="C159" s="1233"/>
      <c r="D159" s="1233"/>
      <c r="E159" s="1233"/>
      <c r="F159" s="1233"/>
      <c r="G159" s="691" t="str">
        <f>IF($A159="","",IFERROR(ROW(INDEX('Sch Parent TB Converter'!$ED$1:$ED$247,MATCH(TRUE,INDEX(ISNUMBER(SEARCH("x"&amp;A159&amp;"x",'Sch Parent TB Converter'!$ED$1:$ED$247)),0),0))),""))</f>
        <v/>
      </c>
      <c r="I159" s="681" t="str">
        <f t="shared" ca="1" si="2"/>
        <v/>
      </c>
    </row>
    <row r="160" spans="3:9" x14ac:dyDescent="0.2">
      <c r="C160" s="1233"/>
      <c r="D160" s="1233"/>
      <c r="E160" s="1233"/>
      <c r="F160" s="1233"/>
      <c r="G160" s="691" t="str">
        <f>IF($A160="","",IFERROR(ROW(INDEX('Sch Parent TB Converter'!$ED$1:$ED$247,MATCH(TRUE,INDEX(ISNUMBER(SEARCH("x"&amp;A160&amp;"x",'Sch Parent TB Converter'!$ED$1:$ED$247)),0),0))),""))</f>
        <v/>
      </c>
      <c r="I160" s="681" t="str">
        <f t="shared" ca="1" si="2"/>
        <v/>
      </c>
    </row>
    <row r="161" spans="3:9" x14ac:dyDescent="0.2">
      <c r="C161" s="1233"/>
      <c r="D161" s="1233"/>
      <c r="E161" s="1233"/>
      <c r="F161" s="1233"/>
      <c r="G161" s="691" t="str">
        <f>IF($A161="","",IFERROR(ROW(INDEX('Sch Parent TB Converter'!$ED$1:$ED$247,MATCH(TRUE,INDEX(ISNUMBER(SEARCH("x"&amp;A161&amp;"x",'Sch Parent TB Converter'!$ED$1:$ED$247)),0),0))),""))</f>
        <v/>
      </c>
      <c r="I161" s="681" t="str">
        <f t="shared" ca="1" si="2"/>
        <v/>
      </c>
    </row>
    <row r="162" spans="3:9" x14ac:dyDescent="0.2">
      <c r="C162" s="1233"/>
      <c r="D162" s="1233"/>
      <c r="E162" s="1233"/>
      <c r="F162" s="1233"/>
      <c r="G162" s="691" t="str">
        <f>IF($A162="","",IFERROR(ROW(INDEX('Sch Parent TB Converter'!$ED$1:$ED$247,MATCH(TRUE,INDEX(ISNUMBER(SEARCH("x"&amp;A162&amp;"x",'Sch Parent TB Converter'!$ED$1:$ED$247)),0),0))),""))</f>
        <v/>
      </c>
      <c r="I162" s="681" t="str">
        <f t="shared" ca="1" si="2"/>
        <v/>
      </c>
    </row>
    <row r="163" spans="3:9" x14ac:dyDescent="0.2">
      <c r="C163" s="1233"/>
      <c r="D163" s="1233"/>
      <c r="E163" s="1233"/>
      <c r="F163" s="1233"/>
      <c r="G163" s="691" t="str">
        <f>IF($A163="","",IFERROR(ROW(INDEX('Sch Parent TB Converter'!$ED$1:$ED$247,MATCH(TRUE,INDEX(ISNUMBER(SEARCH("x"&amp;A163&amp;"x",'Sch Parent TB Converter'!$ED$1:$ED$247)),0),0))),""))</f>
        <v/>
      </c>
      <c r="I163" s="681" t="str">
        <f t="shared" ca="1" si="2"/>
        <v/>
      </c>
    </row>
    <row r="164" spans="3:9" x14ac:dyDescent="0.2">
      <c r="C164" s="1233"/>
      <c r="D164" s="1233"/>
      <c r="E164" s="1233"/>
      <c r="F164" s="1233"/>
      <c r="G164" s="691" t="str">
        <f>IF($A164="","",IFERROR(ROW(INDEX('Sch Parent TB Converter'!$ED$1:$ED$247,MATCH(TRUE,INDEX(ISNUMBER(SEARCH("x"&amp;A164&amp;"x",'Sch Parent TB Converter'!$ED$1:$ED$247)),0),0))),""))</f>
        <v/>
      </c>
      <c r="I164" s="681" t="str">
        <f t="shared" ca="1" si="2"/>
        <v/>
      </c>
    </row>
    <row r="165" spans="3:9" x14ac:dyDescent="0.2">
      <c r="C165" s="1233"/>
      <c r="D165" s="1233"/>
      <c r="E165" s="1233"/>
      <c r="F165" s="1233"/>
      <c r="G165" s="691" t="str">
        <f>IF($A165="","",IFERROR(ROW(INDEX('Sch Parent TB Converter'!$ED$1:$ED$247,MATCH(TRUE,INDEX(ISNUMBER(SEARCH("x"&amp;A165&amp;"x",'Sch Parent TB Converter'!$ED$1:$ED$247)),0),0))),""))</f>
        <v/>
      </c>
      <c r="I165" s="681" t="str">
        <f t="shared" ca="1" si="2"/>
        <v/>
      </c>
    </row>
    <row r="166" spans="3:9" x14ac:dyDescent="0.2">
      <c r="C166" s="1233"/>
      <c r="D166" s="1233"/>
      <c r="E166" s="1233"/>
      <c r="F166" s="1233"/>
      <c r="G166" s="691" t="str">
        <f>IF($A166="","",IFERROR(ROW(INDEX('Sch Parent TB Converter'!$ED$1:$ED$247,MATCH(TRUE,INDEX(ISNUMBER(SEARCH("x"&amp;A166&amp;"x",'Sch Parent TB Converter'!$ED$1:$ED$247)),0),0))),""))</f>
        <v/>
      </c>
      <c r="I166" s="681" t="str">
        <f t="shared" ca="1" si="2"/>
        <v/>
      </c>
    </row>
    <row r="167" spans="3:9" x14ac:dyDescent="0.2">
      <c r="C167" s="1233"/>
      <c r="D167" s="1233"/>
      <c r="E167" s="1233"/>
      <c r="F167" s="1233"/>
      <c r="G167" s="691" t="str">
        <f>IF($A167="","",IFERROR(ROW(INDEX('Sch Parent TB Converter'!$ED$1:$ED$247,MATCH(TRUE,INDEX(ISNUMBER(SEARCH("x"&amp;A167&amp;"x",'Sch Parent TB Converter'!$ED$1:$ED$247)),0),0))),""))</f>
        <v/>
      </c>
      <c r="I167" s="681" t="str">
        <f t="shared" ca="1" si="2"/>
        <v/>
      </c>
    </row>
    <row r="168" spans="3:9" x14ac:dyDescent="0.2">
      <c r="C168" s="1233"/>
      <c r="D168" s="1233"/>
      <c r="E168" s="1233"/>
      <c r="F168" s="1233"/>
      <c r="G168" s="691" t="str">
        <f>IF($A168="","",IFERROR(ROW(INDEX('Sch Parent TB Converter'!$ED$1:$ED$247,MATCH(TRUE,INDEX(ISNUMBER(SEARCH("x"&amp;A168&amp;"x",'Sch Parent TB Converter'!$ED$1:$ED$247)),0),0))),""))</f>
        <v/>
      </c>
      <c r="I168" s="681" t="str">
        <f t="shared" ca="1" si="2"/>
        <v/>
      </c>
    </row>
    <row r="169" spans="3:9" x14ac:dyDescent="0.2">
      <c r="C169" s="1233"/>
      <c r="D169" s="1233"/>
      <c r="E169" s="1233"/>
      <c r="F169" s="1233"/>
      <c r="G169" s="691" t="str">
        <f>IF($A169="","",IFERROR(ROW(INDEX('Sch Parent TB Converter'!$ED$1:$ED$247,MATCH(TRUE,INDEX(ISNUMBER(SEARCH("x"&amp;A169&amp;"x",'Sch Parent TB Converter'!$ED$1:$ED$247)),0),0))),""))</f>
        <v/>
      </c>
      <c r="I169" s="681" t="str">
        <f t="shared" ca="1" si="2"/>
        <v/>
      </c>
    </row>
    <row r="170" spans="3:9" x14ac:dyDescent="0.2">
      <c r="C170" s="1233"/>
      <c r="D170" s="1233"/>
      <c r="E170" s="1233"/>
      <c r="F170" s="1233"/>
      <c r="G170" s="691" t="str">
        <f>IF($A170="","",IFERROR(ROW(INDEX('Sch Parent TB Converter'!$ED$1:$ED$247,MATCH(TRUE,INDEX(ISNUMBER(SEARCH("x"&amp;A170&amp;"x",'Sch Parent TB Converter'!$ED$1:$ED$247)),0),0))),""))</f>
        <v/>
      </c>
      <c r="I170" s="681" t="str">
        <f t="shared" ca="1" si="2"/>
        <v/>
      </c>
    </row>
    <row r="171" spans="3:9" x14ac:dyDescent="0.2">
      <c r="C171" s="1233"/>
      <c r="D171" s="1233"/>
      <c r="E171" s="1233"/>
      <c r="F171" s="1233"/>
      <c r="G171" s="691" t="str">
        <f>IF($A171="","",IFERROR(ROW(INDEX('Sch Parent TB Converter'!$ED$1:$ED$247,MATCH(TRUE,INDEX(ISNUMBER(SEARCH("x"&amp;A171&amp;"x",'Sch Parent TB Converter'!$ED$1:$ED$247)),0),0))),""))</f>
        <v/>
      </c>
      <c r="I171" s="681" t="str">
        <f t="shared" ca="1" si="2"/>
        <v/>
      </c>
    </row>
    <row r="172" spans="3:9" x14ac:dyDescent="0.2">
      <c r="C172" s="1233"/>
      <c r="D172" s="1233"/>
      <c r="E172" s="1233"/>
      <c r="F172" s="1233"/>
      <c r="G172" s="691" t="str">
        <f>IF($A172="","",IFERROR(ROW(INDEX('Sch Parent TB Converter'!$ED$1:$ED$247,MATCH(TRUE,INDEX(ISNUMBER(SEARCH("x"&amp;A172&amp;"x",'Sch Parent TB Converter'!$ED$1:$ED$247)),0),0))),""))</f>
        <v/>
      </c>
      <c r="I172" s="681" t="str">
        <f t="shared" ca="1" si="2"/>
        <v/>
      </c>
    </row>
    <row r="173" spans="3:9" x14ac:dyDescent="0.2">
      <c r="C173" s="1233"/>
      <c r="D173" s="1233"/>
      <c r="E173" s="1233"/>
      <c r="F173" s="1233"/>
      <c r="G173" s="691" t="str">
        <f>IF($A173="","",IFERROR(ROW(INDEX('Sch Parent TB Converter'!$ED$1:$ED$247,MATCH(TRUE,INDEX(ISNUMBER(SEARCH("x"&amp;A173&amp;"x",'Sch Parent TB Converter'!$ED$1:$ED$247)),0),0))),""))</f>
        <v/>
      </c>
      <c r="I173" s="681" t="str">
        <f t="shared" ca="1" si="2"/>
        <v/>
      </c>
    </row>
    <row r="174" spans="3:9" x14ac:dyDescent="0.2">
      <c r="C174" s="1233"/>
      <c r="D174" s="1233"/>
      <c r="E174" s="1233"/>
      <c r="F174" s="1233"/>
      <c r="G174" s="691" t="str">
        <f>IF($A174="","",IFERROR(ROW(INDEX('Sch Parent TB Converter'!$ED$1:$ED$247,MATCH(TRUE,INDEX(ISNUMBER(SEARCH("x"&amp;A174&amp;"x",'Sch Parent TB Converter'!$ED$1:$ED$247)),0),0))),""))</f>
        <v/>
      </c>
      <c r="I174" s="681" t="str">
        <f t="shared" ca="1" si="2"/>
        <v/>
      </c>
    </row>
    <row r="175" spans="3:9" x14ac:dyDescent="0.2">
      <c r="C175" s="1233"/>
      <c r="D175" s="1233"/>
      <c r="E175" s="1233"/>
      <c r="F175" s="1233"/>
      <c r="G175" s="691" t="str">
        <f>IF($A175="","",IFERROR(ROW(INDEX('Sch Parent TB Converter'!$ED$1:$ED$247,MATCH(TRUE,INDEX(ISNUMBER(SEARCH("x"&amp;A175&amp;"x",'Sch Parent TB Converter'!$ED$1:$ED$247)),0),0))),""))</f>
        <v/>
      </c>
      <c r="I175" s="681" t="str">
        <f t="shared" ca="1" si="2"/>
        <v/>
      </c>
    </row>
    <row r="176" spans="3:9" x14ac:dyDescent="0.2">
      <c r="C176" s="1233"/>
      <c r="D176" s="1233"/>
      <c r="E176" s="1233"/>
      <c r="F176" s="1233"/>
      <c r="G176" s="691" t="str">
        <f>IF($A176="","",IFERROR(ROW(INDEX('Sch Parent TB Converter'!$ED$1:$ED$247,MATCH(TRUE,INDEX(ISNUMBER(SEARCH("x"&amp;A176&amp;"x",'Sch Parent TB Converter'!$ED$1:$ED$247)),0),0))),""))</f>
        <v/>
      </c>
      <c r="I176" s="681" t="str">
        <f t="shared" ca="1" si="2"/>
        <v/>
      </c>
    </row>
    <row r="177" spans="3:9" x14ac:dyDescent="0.2">
      <c r="C177" s="1233"/>
      <c r="D177" s="1233"/>
      <c r="E177" s="1233"/>
      <c r="F177" s="1233"/>
      <c r="G177" s="691" t="str">
        <f>IF($A177="","",IFERROR(ROW(INDEX('Sch Parent TB Converter'!$ED$1:$ED$247,MATCH(TRUE,INDEX(ISNUMBER(SEARCH("x"&amp;A177&amp;"x",'Sch Parent TB Converter'!$ED$1:$ED$247)),0),0))),""))</f>
        <v/>
      </c>
      <c r="I177" s="681" t="str">
        <f t="shared" ca="1" si="2"/>
        <v/>
      </c>
    </row>
    <row r="178" spans="3:9" x14ac:dyDescent="0.2">
      <c r="C178" s="1233"/>
      <c r="D178" s="1233"/>
      <c r="E178" s="1233"/>
      <c r="F178" s="1233"/>
      <c r="G178" s="691" t="str">
        <f>IF($A178="","",IFERROR(ROW(INDEX('Sch Parent TB Converter'!$ED$1:$ED$247,MATCH(TRUE,INDEX(ISNUMBER(SEARCH("x"&amp;A178&amp;"x",'Sch Parent TB Converter'!$ED$1:$ED$247)),0),0))),""))</f>
        <v/>
      </c>
      <c r="I178" s="681" t="str">
        <f t="shared" ca="1" si="2"/>
        <v/>
      </c>
    </row>
    <row r="179" spans="3:9" x14ac:dyDescent="0.2">
      <c r="C179" s="1233"/>
      <c r="D179" s="1233"/>
      <c r="E179" s="1233"/>
      <c r="F179" s="1233"/>
      <c r="G179" s="691" t="str">
        <f>IF($A179="","",IFERROR(ROW(INDEX('Sch Parent TB Converter'!$ED$1:$ED$247,MATCH(TRUE,INDEX(ISNUMBER(SEARCH("x"&amp;A179&amp;"x",'Sch Parent TB Converter'!$ED$1:$ED$247)),0),0))),""))</f>
        <v/>
      </c>
      <c r="I179" s="681" t="str">
        <f t="shared" ca="1" si="2"/>
        <v/>
      </c>
    </row>
    <row r="180" spans="3:9" x14ac:dyDescent="0.2">
      <c r="C180" s="1233"/>
      <c r="D180" s="1233"/>
      <c r="E180" s="1233"/>
      <c r="F180" s="1233"/>
      <c r="G180" s="691" t="str">
        <f>IF($A180="","",IFERROR(ROW(INDEX('Sch Parent TB Converter'!$ED$1:$ED$247,MATCH(TRUE,INDEX(ISNUMBER(SEARCH("x"&amp;A180&amp;"x",'Sch Parent TB Converter'!$ED$1:$ED$247)),0),0))),""))</f>
        <v/>
      </c>
      <c r="I180" s="681" t="str">
        <f t="shared" ca="1" si="2"/>
        <v/>
      </c>
    </row>
    <row r="181" spans="3:9" x14ac:dyDescent="0.2">
      <c r="C181" s="1233"/>
      <c r="D181" s="1233"/>
      <c r="E181" s="1233"/>
      <c r="F181" s="1233"/>
      <c r="G181" s="691" t="str">
        <f>IF($A181="","",IFERROR(ROW(INDEX('Sch Parent TB Converter'!$ED$1:$ED$247,MATCH(TRUE,INDEX(ISNUMBER(SEARCH("x"&amp;A181&amp;"x",'Sch Parent TB Converter'!$ED$1:$ED$247)),0),0))),""))</f>
        <v/>
      </c>
      <c r="I181" s="681" t="str">
        <f t="shared" ca="1" si="2"/>
        <v/>
      </c>
    </row>
    <row r="182" spans="3:9" x14ac:dyDescent="0.2">
      <c r="C182" s="1233"/>
      <c r="D182" s="1233"/>
      <c r="E182" s="1233"/>
      <c r="F182" s="1233"/>
      <c r="G182" s="691" t="str">
        <f>IF($A182="","",IFERROR(ROW(INDEX('Sch Parent TB Converter'!$ED$1:$ED$247,MATCH(TRUE,INDEX(ISNUMBER(SEARCH("x"&amp;A182&amp;"x",'Sch Parent TB Converter'!$ED$1:$ED$247)),0),0))),""))</f>
        <v/>
      </c>
      <c r="I182" s="681" t="str">
        <f t="shared" ca="1" si="2"/>
        <v/>
      </c>
    </row>
    <row r="183" spans="3:9" x14ac:dyDescent="0.2">
      <c r="C183" s="1233"/>
      <c r="D183" s="1233"/>
      <c r="E183" s="1233"/>
      <c r="F183" s="1233"/>
      <c r="G183" s="691" t="str">
        <f>IF($A183="","",IFERROR(ROW(INDEX('Sch Parent TB Converter'!$ED$1:$ED$247,MATCH(TRUE,INDEX(ISNUMBER(SEARCH("x"&amp;A183&amp;"x",'Sch Parent TB Converter'!$ED$1:$ED$247)),0),0))),""))</f>
        <v/>
      </c>
      <c r="I183" s="681" t="str">
        <f t="shared" ca="1" si="2"/>
        <v/>
      </c>
    </row>
    <row r="184" spans="3:9" x14ac:dyDescent="0.2">
      <c r="C184" s="1233"/>
      <c r="D184" s="1233"/>
      <c r="E184" s="1233"/>
      <c r="F184" s="1233"/>
      <c r="G184" s="691" t="str">
        <f>IF($A184="","",IFERROR(ROW(INDEX('Sch Parent TB Converter'!$ED$1:$ED$247,MATCH(TRUE,INDEX(ISNUMBER(SEARCH("x"&amp;A184&amp;"x",'Sch Parent TB Converter'!$ED$1:$ED$247)),0),0))),""))</f>
        <v/>
      </c>
      <c r="I184" s="681" t="str">
        <f t="shared" ca="1" si="2"/>
        <v/>
      </c>
    </row>
    <row r="185" spans="3:9" x14ac:dyDescent="0.2">
      <c r="C185" s="1233"/>
      <c r="D185" s="1233"/>
      <c r="E185" s="1233"/>
      <c r="F185" s="1233"/>
      <c r="G185" s="691" t="str">
        <f>IF($A185="","",IFERROR(ROW(INDEX('Sch Parent TB Converter'!$ED$1:$ED$247,MATCH(TRUE,INDEX(ISNUMBER(SEARCH("x"&amp;A185&amp;"x",'Sch Parent TB Converter'!$ED$1:$ED$247)),0),0))),""))</f>
        <v/>
      </c>
      <c r="I185" s="681" t="str">
        <f t="shared" ca="1" si="2"/>
        <v/>
      </c>
    </row>
    <row r="186" spans="3:9" x14ac:dyDescent="0.2">
      <c r="C186" s="1233"/>
      <c r="D186" s="1233"/>
      <c r="E186" s="1233"/>
      <c r="F186" s="1233"/>
      <c r="G186" s="691" t="str">
        <f>IF($A186="","",IFERROR(ROW(INDEX('Sch Parent TB Converter'!$ED$1:$ED$247,MATCH(TRUE,INDEX(ISNUMBER(SEARCH("x"&amp;A186&amp;"x",'Sch Parent TB Converter'!$ED$1:$ED$247)),0),0))),""))</f>
        <v/>
      </c>
      <c r="I186" s="681" t="str">
        <f t="shared" ca="1" si="2"/>
        <v/>
      </c>
    </row>
    <row r="187" spans="3:9" x14ac:dyDescent="0.2">
      <c r="C187" s="1233"/>
      <c r="D187" s="1233"/>
      <c r="E187" s="1233"/>
      <c r="F187" s="1233"/>
      <c r="G187" s="691" t="str">
        <f>IF($A187="","",IFERROR(ROW(INDEX('Sch Parent TB Converter'!$ED$1:$ED$247,MATCH(TRUE,INDEX(ISNUMBER(SEARCH("x"&amp;A187&amp;"x",'Sch Parent TB Converter'!$ED$1:$ED$247)),0),0))),""))</f>
        <v/>
      </c>
      <c r="I187" s="681" t="str">
        <f t="shared" ca="1" si="2"/>
        <v/>
      </c>
    </row>
    <row r="188" spans="3:9" x14ac:dyDescent="0.2">
      <c r="C188" s="1233"/>
      <c r="D188" s="1233"/>
      <c r="E188" s="1233"/>
      <c r="F188" s="1233"/>
      <c r="G188" s="691" t="str">
        <f>IF($A188="","",IFERROR(ROW(INDEX('Sch Parent TB Converter'!$ED$1:$ED$247,MATCH(TRUE,INDEX(ISNUMBER(SEARCH("x"&amp;A188&amp;"x",'Sch Parent TB Converter'!$ED$1:$ED$247)),0),0))),""))</f>
        <v/>
      </c>
      <c r="I188" s="681" t="str">
        <f t="shared" ca="1" si="2"/>
        <v/>
      </c>
    </row>
    <row r="189" spans="3:9" x14ac:dyDescent="0.2">
      <c r="C189" s="1233"/>
      <c r="D189" s="1233"/>
      <c r="E189" s="1233"/>
      <c r="F189" s="1233"/>
      <c r="G189" s="691" t="str">
        <f>IF($A189="","",IFERROR(ROW(INDEX('Sch Parent TB Converter'!$ED$1:$ED$247,MATCH(TRUE,INDEX(ISNUMBER(SEARCH("x"&amp;A189&amp;"x",'Sch Parent TB Converter'!$ED$1:$ED$247)),0),0))),""))</f>
        <v/>
      </c>
      <c r="I189" s="681" t="str">
        <f t="shared" ca="1" si="2"/>
        <v/>
      </c>
    </row>
    <row r="190" spans="3:9" x14ac:dyDescent="0.2">
      <c r="C190" s="1233"/>
      <c r="D190" s="1233"/>
      <c r="E190" s="1233"/>
      <c r="F190" s="1233"/>
      <c r="G190" s="691" t="str">
        <f>IF($A190="","",IFERROR(ROW(INDEX('Sch Parent TB Converter'!$ED$1:$ED$247,MATCH(TRUE,INDEX(ISNUMBER(SEARCH("x"&amp;A190&amp;"x",'Sch Parent TB Converter'!$ED$1:$ED$247)),0),0))),""))</f>
        <v/>
      </c>
      <c r="I190" s="681" t="str">
        <f t="shared" ca="1" si="2"/>
        <v/>
      </c>
    </row>
    <row r="191" spans="3:9" x14ac:dyDescent="0.2">
      <c r="C191" s="1233"/>
      <c r="D191" s="1233"/>
      <c r="E191" s="1233"/>
      <c r="F191" s="1233"/>
      <c r="G191" s="691" t="str">
        <f>IF($A191="","",IFERROR(ROW(INDEX('Sch Parent TB Converter'!$ED$1:$ED$247,MATCH(TRUE,INDEX(ISNUMBER(SEARCH("x"&amp;A191&amp;"x",'Sch Parent TB Converter'!$ED$1:$ED$247)),0),0))),""))</f>
        <v/>
      </c>
      <c r="I191" s="681" t="str">
        <f t="shared" ca="1" si="2"/>
        <v/>
      </c>
    </row>
    <row r="192" spans="3:9" x14ac:dyDescent="0.2">
      <c r="C192" s="1233"/>
      <c r="D192" s="1233"/>
      <c r="E192" s="1233"/>
      <c r="F192" s="1233"/>
      <c r="G192" s="691" t="str">
        <f>IF($A192="","",IFERROR(ROW(INDEX('Sch Parent TB Converter'!$ED$1:$ED$247,MATCH(TRUE,INDEX(ISNUMBER(SEARCH("x"&amp;A192&amp;"x",'Sch Parent TB Converter'!$ED$1:$ED$247)),0),0))),""))</f>
        <v/>
      </c>
      <c r="I192" s="681" t="str">
        <f t="shared" ca="1" si="2"/>
        <v/>
      </c>
    </row>
    <row r="193" spans="3:9" x14ac:dyDescent="0.2">
      <c r="C193" s="1233"/>
      <c r="D193" s="1233"/>
      <c r="E193" s="1233"/>
      <c r="F193" s="1233"/>
      <c r="G193" s="691" t="str">
        <f>IF($A193="","",IFERROR(ROW(INDEX('Sch Parent TB Converter'!$ED$1:$ED$247,MATCH(TRUE,INDEX(ISNUMBER(SEARCH("x"&amp;A193&amp;"x",'Sch Parent TB Converter'!$ED$1:$ED$247)),0),0))),""))</f>
        <v/>
      </c>
      <c r="I193" s="681" t="str">
        <f t="shared" ca="1" si="2"/>
        <v/>
      </c>
    </row>
    <row r="194" spans="3:9" x14ac:dyDescent="0.2">
      <c r="C194" s="1233"/>
      <c r="D194" s="1233"/>
      <c r="E194" s="1233"/>
      <c r="F194" s="1233"/>
      <c r="G194" s="691" t="str">
        <f>IF($A194="","",IFERROR(ROW(INDEX('Sch Parent TB Converter'!$ED$1:$ED$247,MATCH(TRUE,INDEX(ISNUMBER(SEARCH("x"&amp;A194&amp;"x",'Sch Parent TB Converter'!$ED$1:$ED$247)),0),0))),""))</f>
        <v/>
      </c>
      <c r="I194" s="681" t="str">
        <f t="shared" ca="1" si="2"/>
        <v/>
      </c>
    </row>
    <row r="195" spans="3:9" x14ac:dyDescent="0.2">
      <c r="C195" s="1233"/>
      <c r="D195" s="1233"/>
      <c r="E195" s="1233"/>
      <c r="F195" s="1233"/>
      <c r="G195" s="691" t="str">
        <f>IF($A195="","",IFERROR(ROW(INDEX('Sch Parent TB Converter'!$ED$1:$ED$247,MATCH(TRUE,INDEX(ISNUMBER(SEARCH("x"&amp;A195&amp;"x",'Sch Parent TB Converter'!$ED$1:$ED$247)),0),0))),""))</f>
        <v/>
      </c>
      <c r="I195" s="681" t="str">
        <f t="shared" ca="1" si="2"/>
        <v/>
      </c>
    </row>
    <row r="196" spans="3:9" x14ac:dyDescent="0.2">
      <c r="C196" s="1233"/>
      <c r="D196" s="1233"/>
      <c r="E196" s="1233"/>
      <c r="F196" s="1233"/>
      <c r="G196" s="691" t="str">
        <f>IF($A196="","",IFERROR(ROW(INDEX('Sch Parent TB Converter'!$ED$1:$ED$247,MATCH(TRUE,INDEX(ISNUMBER(SEARCH("x"&amp;A196&amp;"x",'Sch Parent TB Converter'!$ED$1:$ED$247)),0),0))),""))</f>
        <v/>
      </c>
      <c r="I196" s="681" t="str">
        <f t="shared" ref="I196:I259" ca="1" si="3">IF(AND($G196="",$A196=""),"",IF(AND($G196="",$A196&lt;&gt;""),"Missing from Converter Sheet",INDIRECT("'"&amp;$J$3&amp;"'!B"&amp;G196)))</f>
        <v/>
      </c>
    </row>
    <row r="197" spans="3:9" x14ac:dyDescent="0.2">
      <c r="C197" s="1233"/>
      <c r="D197" s="1233"/>
      <c r="E197" s="1233"/>
      <c r="F197" s="1233"/>
      <c r="G197" s="691" t="str">
        <f>IF($A197="","",IFERROR(ROW(INDEX('Sch Parent TB Converter'!$ED$1:$ED$247,MATCH(TRUE,INDEX(ISNUMBER(SEARCH("x"&amp;A197&amp;"x",'Sch Parent TB Converter'!$ED$1:$ED$247)),0),0))),""))</f>
        <v/>
      </c>
      <c r="I197" s="681" t="str">
        <f t="shared" ca="1" si="3"/>
        <v/>
      </c>
    </row>
    <row r="198" spans="3:9" x14ac:dyDescent="0.2">
      <c r="C198" s="1233"/>
      <c r="D198" s="1233"/>
      <c r="E198" s="1233"/>
      <c r="F198" s="1233"/>
      <c r="G198" s="691" t="str">
        <f>IF($A198="","",IFERROR(ROW(INDEX('Sch Parent TB Converter'!$ED$1:$ED$247,MATCH(TRUE,INDEX(ISNUMBER(SEARCH("x"&amp;A198&amp;"x",'Sch Parent TB Converter'!$ED$1:$ED$247)),0),0))),""))</f>
        <v/>
      </c>
      <c r="I198" s="681" t="str">
        <f t="shared" ca="1" si="3"/>
        <v/>
      </c>
    </row>
    <row r="199" spans="3:9" x14ac:dyDescent="0.2">
      <c r="C199" s="1233"/>
      <c r="D199" s="1233"/>
      <c r="E199" s="1233"/>
      <c r="F199" s="1233"/>
      <c r="G199" s="691" t="str">
        <f>IF($A199="","",IFERROR(ROW(INDEX('Sch Parent TB Converter'!$ED$1:$ED$247,MATCH(TRUE,INDEX(ISNUMBER(SEARCH("x"&amp;A199&amp;"x",'Sch Parent TB Converter'!$ED$1:$ED$247)),0),0))),""))</f>
        <v/>
      </c>
      <c r="I199" s="681" t="str">
        <f t="shared" ca="1" si="3"/>
        <v/>
      </c>
    </row>
    <row r="200" spans="3:9" x14ac:dyDescent="0.2">
      <c r="C200" s="1233"/>
      <c r="D200" s="1233"/>
      <c r="E200" s="1233"/>
      <c r="F200" s="1233"/>
      <c r="G200" s="691" t="str">
        <f>IF($A200="","",IFERROR(ROW(INDEX('Sch Parent TB Converter'!$ED$1:$ED$247,MATCH(TRUE,INDEX(ISNUMBER(SEARCH("x"&amp;A200&amp;"x",'Sch Parent TB Converter'!$ED$1:$ED$247)),0),0))),""))</f>
        <v/>
      </c>
      <c r="I200" s="681" t="str">
        <f t="shared" ca="1" si="3"/>
        <v/>
      </c>
    </row>
    <row r="201" spans="3:9" x14ac:dyDescent="0.2">
      <c r="C201" s="1233"/>
      <c r="D201" s="1233"/>
      <c r="E201" s="1233"/>
      <c r="F201" s="1233"/>
      <c r="G201" s="691" t="str">
        <f>IF($A201="","",IFERROR(ROW(INDEX('Sch Parent TB Converter'!$ED$1:$ED$247,MATCH(TRUE,INDEX(ISNUMBER(SEARCH("x"&amp;A201&amp;"x",'Sch Parent TB Converter'!$ED$1:$ED$247)),0),0))),""))</f>
        <v/>
      </c>
      <c r="I201" s="681" t="str">
        <f t="shared" ca="1" si="3"/>
        <v/>
      </c>
    </row>
    <row r="202" spans="3:9" x14ac:dyDescent="0.2">
      <c r="C202" s="1233"/>
      <c r="D202" s="1233"/>
      <c r="E202" s="1233"/>
      <c r="F202" s="1233"/>
      <c r="G202" s="691" t="str">
        <f>IF($A202="","",IFERROR(ROW(INDEX('Sch Parent TB Converter'!$ED$1:$ED$247,MATCH(TRUE,INDEX(ISNUMBER(SEARCH("x"&amp;A202&amp;"x",'Sch Parent TB Converter'!$ED$1:$ED$247)),0),0))),""))</f>
        <v/>
      </c>
      <c r="I202" s="681" t="str">
        <f t="shared" ca="1" si="3"/>
        <v/>
      </c>
    </row>
    <row r="203" spans="3:9" x14ac:dyDescent="0.2">
      <c r="C203" s="1233"/>
      <c r="D203" s="1233"/>
      <c r="E203" s="1233"/>
      <c r="F203" s="1233"/>
      <c r="G203" s="691" t="str">
        <f>IF($A203="","",IFERROR(ROW(INDEX('Sch Parent TB Converter'!$ED$1:$ED$247,MATCH(TRUE,INDEX(ISNUMBER(SEARCH("x"&amp;A203&amp;"x",'Sch Parent TB Converter'!$ED$1:$ED$247)),0),0))),""))</f>
        <v/>
      </c>
      <c r="I203" s="681" t="str">
        <f t="shared" ca="1" si="3"/>
        <v/>
      </c>
    </row>
    <row r="204" spans="3:9" x14ac:dyDescent="0.2">
      <c r="C204" s="1233"/>
      <c r="D204" s="1233"/>
      <c r="E204" s="1233"/>
      <c r="F204" s="1233"/>
      <c r="G204" s="691" t="str">
        <f>IF($A204="","",IFERROR(ROW(INDEX('Sch Parent TB Converter'!$ED$1:$ED$247,MATCH(TRUE,INDEX(ISNUMBER(SEARCH("x"&amp;A204&amp;"x",'Sch Parent TB Converter'!$ED$1:$ED$247)),0),0))),""))</f>
        <v/>
      </c>
      <c r="I204" s="681" t="str">
        <f t="shared" ca="1" si="3"/>
        <v/>
      </c>
    </row>
    <row r="205" spans="3:9" x14ac:dyDescent="0.2">
      <c r="C205" s="1233"/>
      <c r="D205" s="1233"/>
      <c r="E205" s="1233"/>
      <c r="F205" s="1233"/>
      <c r="G205" s="691" t="str">
        <f>IF($A205="","",IFERROR(ROW(INDEX('Sch Parent TB Converter'!$ED$1:$ED$247,MATCH(TRUE,INDEX(ISNUMBER(SEARCH("x"&amp;A205&amp;"x",'Sch Parent TB Converter'!$ED$1:$ED$247)),0),0))),""))</f>
        <v/>
      </c>
      <c r="I205" s="681" t="str">
        <f t="shared" ca="1" si="3"/>
        <v/>
      </c>
    </row>
    <row r="206" spans="3:9" x14ac:dyDescent="0.2">
      <c r="C206" s="1233"/>
      <c r="D206" s="1233"/>
      <c r="E206" s="1233"/>
      <c r="F206" s="1233"/>
      <c r="G206" s="691" t="str">
        <f>IF($A206="","",IFERROR(ROW(INDEX('Sch Parent TB Converter'!$ED$1:$ED$247,MATCH(TRUE,INDEX(ISNUMBER(SEARCH("x"&amp;A206&amp;"x",'Sch Parent TB Converter'!$ED$1:$ED$247)),0),0))),""))</f>
        <v/>
      </c>
      <c r="I206" s="681" t="str">
        <f t="shared" ca="1" si="3"/>
        <v/>
      </c>
    </row>
    <row r="207" spans="3:9" x14ac:dyDescent="0.2">
      <c r="C207" s="1233"/>
      <c r="D207" s="1233"/>
      <c r="E207" s="1233"/>
      <c r="F207" s="1233"/>
      <c r="G207" s="691" t="str">
        <f>IF($A207="","",IFERROR(ROW(INDEX('Sch Parent TB Converter'!$ED$1:$ED$247,MATCH(TRUE,INDEX(ISNUMBER(SEARCH("x"&amp;A207&amp;"x",'Sch Parent TB Converter'!$ED$1:$ED$247)),0),0))),""))</f>
        <v/>
      </c>
      <c r="I207" s="681" t="str">
        <f t="shared" ca="1" si="3"/>
        <v/>
      </c>
    </row>
    <row r="208" spans="3:9" x14ac:dyDescent="0.2">
      <c r="C208" s="1233"/>
      <c r="D208" s="1233"/>
      <c r="E208" s="1233"/>
      <c r="F208" s="1233"/>
      <c r="G208" s="691" t="str">
        <f>IF($A208="","",IFERROR(ROW(INDEX('Sch Parent TB Converter'!$ED$1:$ED$247,MATCH(TRUE,INDEX(ISNUMBER(SEARCH("x"&amp;A208&amp;"x",'Sch Parent TB Converter'!$ED$1:$ED$247)),0),0))),""))</f>
        <v/>
      </c>
      <c r="I208" s="681" t="str">
        <f t="shared" ca="1" si="3"/>
        <v/>
      </c>
    </row>
    <row r="209" spans="3:9" x14ac:dyDescent="0.2">
      <c r="C209" s="1233"/>
      <c r="D209" s="1233"/>
      <c r="E209" s="1233"/>
      <c r="F209" s="1233"/>
      <c r="G209" s="691" t="str">
        <f>IF($A209="","",IFERROR(ROW(INDEX('Sch Parent TB Converter'!$ED$1:$ED$247,MATCH(TRUE,INDEX(ISNUMBER(SEARCH("x"&amp;A209&amp;"x",'Sch Parent TB Converter'!$ED$1:$ED$247)),0),0))),""))</f>
        <v/>
      </c>
      <c r="I209" s="681" t="str">
        <f t="shared" ca="1" si="3"/>
        <v/>
      </c>
    </row>
    <row r="210" spans="3:9" x14ac:dyDescent="0.2">
      <c r="C210" s="1233"/>
      <c r="D210" s="1233"/>
      <c r="E210" s="1233"/>
      <c r="F210" s="1233"/>
      <c r="G210" s="691" t="str">
        <f>IF($A210="","",IFERROR(ROW(INDEX('Sch Parent TB Converter'!$ED$1:$ED$247,MATCH(TRUE,INDEX(ISNUMBER(SEARCH("x"&amp;A210&amp;"x",'Sch Parent TB Converter'!$ED$1:$ED$247)),0),0))),""))</f>
        <v/>
      </c>
      <c r="I210" s="681" t="str">
        <f t="shared" ca="1" si="3"/>
        <v/>
      </c>
    </row>
    <row r="211" spans="3:9" x14ac:dyDescent="0.2">
      <c r="C211" s="1233"/>
      <c r="D211" s="1233"/>
      <c r="E211" s="1233"/>
      <c r="F211" s="1233"/>
      <c r="G211" s="691" t="str">
        <f>IF($A211="","",IFERROR(ROW(INDEX('Sch Parent TB Converter'!$ED$1:$ED$247,MATCH(TRUE,INDEX(ISNUMBER(SEARCH("x"&amp;A211&amp;"x",'Sch Parent TB Converter'!$ED$1:$ED$247)),0),0))),""))</f>
        <v/>
      </c>
      <c r="I211" s="681" t="str">
        <f t="shared" ca="1" si="3"/>
        <v/>
      </c>
    </row>
    <row r="212" spans="3:9" x14ac:dyDescent="0.2">
      <c r="C212" s="1233"/>
      <c r="D212" s="1233"/>
      <c r="E212" s="1233"/>
      <c r="F212" s="1233"/>
      <c r="G212" s="691" t="str">
        <f>IF($A212="","",IFERROR(ROW(INDEX('Sch Parent TB Converter'!$ED$1:$ED$247,MATCH(TRUE,INDEX(ISNUMBER(SEARCH("x"&amp;A212&amp;"x",'Sch Parent TB Converter'!$ED$1:$ED$247)),0),0))),""))</f>
        <v/>
      </c>
      <c r="I212" s="681" t="str">
        <f t="shared" ca="1" si="3"/>
        <v/>
      </c>
    </row>
    <row r="213" spans="3:9" x14ac:dyDescent="0.2">
      <c r="C213" s="1233"/>
      <c r="D213" s="1233"/>
      <c r="E213" s="1233"/>
      <c r="F213" s="1233"/>
      <c r="G213" s="691" t="str">
        <f>IF($A213="","",IFERROR(ROW(INDEX('Sch Parent TB Converter'!$ED$1:$ED$247,MATCH(TRUE,INDEX(ISNUMBER(SEARCH("x"&amp;A213&amp;"x",'Sch Parent TB Converter'!$ED$1:$ED$247)),0),0))),""))</f>
        <v/>
      </c>
      <c r="I213" s="681" t="str">
        <f t="shared" ca="1" si="3"/>
        <v/>
      </c>
    </row>
    <row r="214" spans="3:9" x14ac:dyDescent="0.2">
      <c r="C214" s="1233"/>
      <c r="D214" s="1233"/>
      <c r="E214" s="1233"/>
      <c r="F214" s="1233"/>
      <c r="G214" s="691" t="str">
        <f>IF($A214="","",IFERROR(ROW(INDEX('Sch Parent TB Converter'!$ED$1:$ED$247,MATCH(TRUE,INDEX(ISNUMBER(SEARCH("x"&amp;A214&amp;"x",'Sch Parent TB Converter'!$ED$1:$ED$247)),0),0))),""))</f>
        <v/>
      </c>
      <c r="I214" s="681" t="str">
        <f t="shared" ca="1" si="3"/>
        <v/>
      </c>
    </row>
    <row r="215" spans="3:9" x14ac:dyDescent="0.2">
      <c r="C215" s="1233"/>
      <c r="D215" s="1233"/>
      <c r="E215" s="1233"/>
      <c r="F215" s="1233"/>
      <c r="G215" s="691" t="str">
        <f>IF($A215="","",IFERROR(ROW(INDEX('Sch Parent TB Converter'!$ED$1:$ED$247,MATCH(TRUE,INDEX(ISNUMBER(SEARCH("x"&amp;A215&amp;"x",'Sch Parent TB Converter'!$ED$1:$ED$247)),0),0))),""))</f>
        <v/>
      </c>
      <c r="I215" s="681" t="str">
        <f t="shared" ca="1" si="3"/>
        <v/>
      </c>
    </row>
    <row r="216" spans="3:9" x14ac:dyDescent="0.2">
      <c r="C216" s="1233"/>
      <c r="D216" s="1233"/>
      <c r="E216" s="1233"/>
      <c r="F216" s="1233"/>
      <c r="G216" s="691" t="str">
        <f>IF($A216="","",IFERROR(ROW(INDEX('Sch Parent TB Converter'!$ED$1:$ED$247,MATCH(TRUE,INDEX(ISNUMBER(SEARCH("x"&amp;A216&amp;"x",'Sch Parent TB Converter'!$ED$1:$ED$247)),0),0))),""))</f>
        <v/>
      </c>
      <c r="I216" s="681" t="str">
        <f t="shared" ca="1" si="3"/>
        <v/>
      </c>
    </row>
    <row r="217" spans="3:9" x14ac:dyDescent="0.2">
      <c r="C217" s="1233"/>
      <c r="D217" s="1233"/>
      <c r="E217" s="1233"/>
      <c r="F217" s="1233"/>
      <c r="G217" s="691" t="str">
        <f>IF($A217="","",IFERROR(ROW(INDEX('Sch Parent TB Converter'!$ED$1:$ED$247,MATCH(TRUE,INDEX(ISNUMBER(SEARCH("x"&amp;A217&amp;"x",'Sch Parent TB Converter'!$ED$1:$ED$247)),0),0))),""))</f>
        <v/>
      </c>
      <c r="I217" s="681" t="str">
        <f t="shared" ca="1" si="3"/>
        <v/>
      </c>
    </row>
    <row r="218" spans="3:9" x14ac:dyDescent="0.2">
      <c r="C218" s="1233"/>
      <c r="D218" s="1233"/>
      <c r="E218" s="1233"/>
      <c r="F218" s="1233"/>
      <c r="G218" s="691" t="str">
        <f>IF($A218="","",IFERROR(ROW(INDEX('Sch Parent TB Converter'!$ED$1:$ED$247,MATCH(TRUE,INDEX(ISNUMBER(SEARCH("x"&amp;A218&amp;"x",'Sch Parent TB Converter'!$ED$1:$ED$247)),0),0))),""))</f>
        <v/>
      </c>
      <c r="I218" s="681" t="str">
        <f t="shared" ca="1" si="3"/>
        <v/>
      </c>
    </row>
    <row r="219" spans="3:9" x14ac:dyDescent="0.2">
      <c r="C219" s="1233"/>
      <c r="D219" s="1233"/>
      <c r="E219" s="1233"/>
      <c r="F219" s="1233"/>
      <c r="G219" s="691" t="str">
        <f>IF($A219="","",IFERROR(ROW(INDEX('Sch Parent TB Converter'!$ED$1:$ED$247,MATCH(TRUE,INDEX(ISNUMBER(SEARCH("x"&amp;A219&amp;"x",'Sch Parent TB Converter'!$ED$1:$ED$247)),0),0))),""))</f>
        <v/>
      </c>
      <c r="I219" s="681" t="str">
        <f t="shared" ca="1" si="3"/>
        <v/>
      </c>
    </row>
    <row r="220" spans="3:9" x14ac:dyDescent="0.2">
      <c r="C220" s="1233"/>
      <c r="D220" s="1233"/>
      <c r="E220" s="1233"/>
      <c r="F220" s="1233"/>
      <c r="G220" s="691" t="str">
        <f>IF($A220="","",IFERROR(ROW(INDEX('Sch Parent TB Converter'!$ED$1:$ED$247,MATCH(TRUE,INDEX(ISNUMBER(SEARCH("x"&amp;A220&amp;"x",'Sch Parent TB Converter'!$ED$1:$ED$247)),0),0))),""))</f>
        <v/>
      </c>
      <c r="I220" s="681" t="str">
        <f t="shared" ca="1" si="3"/>
        <v/>
      </c>
    </row>
    <row r="221" spans="3:9" x14ac:dyDescent="0.2">
      <c r="C221" s="1233"/>
      <c r="D221" s="1233"/>
      <c r="E221" s="1233"/>
      <c r="F221" s="1233"/>
      <c r="G221" s="691" t="str">
        <f>IF($A221="","",IFERROR(ROW(INDEX('Sch Parent TB Converter'!$ED$1:$ED$247,MATCH(TRUE,INDEX(ISNUMBER(SEARCH("x"&amp;A221&amp;"x",'Sch Parent TB Converter'!$ED$1:$ED$247)),0),0))),""))</f>
        <v/>
      </c>
      <c r="I221" s="681" t="str">
        <f t="shared" ca="1" si="3"/>
        <v/>
      </c>
    </row>
    <row r="222" spans="3:9" x14ac:dyDescent="0.2">
      <c r="C222" s="1233"/>
      <c r="D222" s="1233"/>
      <c r="E222" s="1233"/>
      <c r="F222" s="1233"/>
      <c r="G222" s="691" t="str">
        <f>IF($A222="","",IFERROR(ROW(INDEX('Sch Parent TB Converter'!$ED$1:$ED$247,MATCH(TRUE,INDEX(ISNUMBER(SEARCH("x"&amp;A222&amp;"x",'Sch Parent TB Converter'!$ED$1:$ED$247)),0),0))),""))</f>
        <v/>
      </c>
      <c r="I222" s="681" t="str">
        <f t="shared" ca="1" si="3"/>
        <v/>
      </c>
    </row>
    <row r="223" spans="3:9" x14ac:dyDescent="0.2">
      <c r="C223" s="1233"/>
      <c r="D223" s="1233"/>
      <c r="E223" s="1233"/>
      <c r="F223" s="1233"/>
      <c r="G223" s="691" t="str">
        <f>IF($A223="","",IFERROR(ROW(INDEX('Sch Parent TB Converter'!$ED$1:$ED$247,MATCH(TRUE,INDEX(ISNUMBER(SEARCH("x"&amp;A223&amp;"x",'Sch Parent TB Converter'!$ED$1:$ED$247)),0),0))),""))</f>
        <v/>
      </c>
      <c r="I223" s="681" t="str">
        <f t="shared" ca="1" si="3"/>
        <v/>
      </c>
    </row>
    <row r="224" spans="3:9" x14ac:dyDescent="0.2">
      <c r="C224" s="1233"/>
      <c r="D224" s="1233"/>
      <c r="E224" s="1233"/>
      <c r="F224" s="1233"/>
      <c r="G224" s="691" t="str">
        <f>IF($A224="","",IFERROR(ROW(INDEX('Sch Parent TB Converter'!$ED$1:$ED$247,MATCH(TRUE,INDEX(ISNUMBER(SEARCH("x"&amp;A224&amp;"x",'Sch Parent TB Converter'!$ED$1:$ED$247)),0),0))),""))</f>
        <v/>
      </c>
      <c r="I224" s="681" t="str">
        <f t="shared" ca="1" si="3"/>
        <v/>
      </c>
    </row>
    <row r="225" spans="3:9" x14ac:dyDescent="0.2">
      <c r="C225" s="1233"/>
      <c r="D225" s="1233"/>
      <c r="E225" s="1233"/>
      <c r="F225" s="1233"/>
      <c r="G225" s="691" t="str">
        <f>IF($A225="","",IFERROR(ROW(INDEX('Sch Parent TB Converter'!$ED$1:$ED$247,MATCH(TRUE,INDEX(ISNUMBER(SEARCH("x"&amp;A225&amp;"x",'Sch Parent TB Converter'!$ED$1:$ED$247)),0),0))),""))</f>
        <v/>
      </c>
      <c r="I225" s="681" t="str">
        <f t="shared" ca="1" si="3"/>
        <v/>
      </c>
    </row>
    <row r="226" spans="3:9" x14ac:dyDescent="0.2">
      <c r="C226" s="1233"/>
      <c r="D226" s="1233"/>
      <c r="E226" s="1233"/>
      <c r="F226" s="1233"/>
      <c r="G226" s="691" t="str">
        <f>IF($A226="","",IFERROR(ROW(INDEX('Sch Parent TB Converter'!$ED$1:$ED$247,MATCH(TRUE,INDEX(ISNUMBER(SEARCH("x"&amp;A226&amp;"x",'Sch Parent TB Converter'!$ED$1:$ED$247)),0),0))),""))</f>
        <v/>
      </c>
      <c r="I226" s="681" t="str">
        <f t="shared" ca="1" si="3"/>
        <v/>
      </c>
    </row>
    <row r="227" spans="3:9" x14ac:dyDescent="0.2">
      <c r="C227" s="1233"/>
      <c r="D227" s="1233"/>
      <c r="E227" s="1233"/>
      <c r="F227" s="1233"/>
      <c r="G227" s="691" t="str">
        <f>IF($A227="","",IFERROR(ROW(INDEX('Sch Parent TB Converter'!$ED$1:$ED$247,MATCH(TRUE,INDEX(ISNUMBER(SEARCH("x"&amp;A227&amp;"x",'Sch Parent TB Converter'!$ED$1:$ED$247)),0),0))),""))</f>
        <v/>
      </c>
      <c r="I227" s="681" t="str">
        <f t="shared" ca="1" si="3"/>
        <v/>
      </c>
    </row>
    <row r="228" spans="3:9" x14ac:dyDescent="0.2">
      <c r="C228" s="1233"/>
      <c r="D228" s="1233"/>
      <c r="E228" s="1233"/>
      <c r="F228" s="1233"/>
      <c r="G228" s="691" t="str">
        <f>IF($A228="","",IFERROR(ROW(INDEX('Sch Parent TB Converter'!$ED$1:$ED$247,MATCH(TRUE,INDEX(ISNUMBER(SEARCH("x"&amp;A228&amp;"x",'Sch Parent TB Converter'!$ED$1:$ED$247)),0),0))),""))</f>
        <v/>
      </c>
      <c r="I228" s="681" t="s">
        <v>160</v>
      </c>
    </row>
    <row r="229" spans="3:9" x14ac:dyDescent="0.2">
      <c r="C229" s="1233"/>
      <c r="D229" s="1233"/>
      <c r="E229" s="1233"/>
      <c r="F229" s="1233"/>
      <c r="G229" s="691" t="str">
        <f>IF($A229="","",IFERROR(ROW(INDEX('Sch Parent TB Converter'!$ED$1:$ED$247,MATCH(TRUE,INDEX(ISNUMBER(SEARCH("x"&amp;A229&amp;"x",'Sch Parent TB Converter'!$ED$1:$ED$247)),0),0))),""))</f>
        <v/>
      </c>
      <c r="I229" s="681" t="s">
        <v>160</v>
      </c>
    </row>
    <row r="230" spans="3:9" x14ac:dyDescent="0.2">
      <c r="C230" s="1233"/>
      <c r="D230" s="1233"/>
      <c r="E230" s="1233"/>
      <c r="F230" s="1233"/>
      <c r="G230" s="691" t="str">
        <f>IF($A230="","",IFERROR(ROW(INDEX('Sch Parent TB Converter'!$ED$1:$ED$247,MATCH(TRUE,INDEX(ISNUMBER(SEARCH("x"&amp;A230&amp;"x",'Sch Parent TB Converter'!$ED$1:$ED$247)),0),0))),""))</f>
        <v/>
      </c>
      <c r="I230" s="681" t="str">
        <f t="shared" ca="1" si="3"/>
        <v/>
      </c>
    </row>
    <row r="231" spans="3:9" x14ac:dyDescent="0.2">
      <c r="C231" s="1233"/>
      <c r="D231" s="1233"/>
      <c r="E231" s="1233"/>
      <c r="F231" s="1233"/>
      <c r="G231" s="691" t="str">
        <f>IF($A231="","",IFERROR(ROW(INDEX('Sch Parent TB Converter'!$ED$1:$ED$247,MATCH(TRUE,INDEX(ISNUMBER(SEARCH("x"&amp;A231&amp;"x",'Sch Parent TB Converter'!$ED$1:$ED$247)),0),0))),""))</f>
        <v/>
      </c>
      <c r="I231" s="681" t="str">
        <f t="shared" ca="1" si="3"/>
        <v/>
      </c>
    </row>
    <row r="232" spans="3:9" x14ac:dyDescent="0.2">
      <c r="C232" s="1233"/>
      <c r="D232" s="1233"/>
      <c r="E232" s="1233"/>
      <c r="F232" s="1233"/>
      <c r="G232" s="691" t="str">
        <f>IF($A232="","",IFERROR(ROW(INDEX('Sch Parent TB Converter'!$ED$1:$ED$247,MATCH(TRUE,INDEX(ISNUMBER(SEARCH("x"&amp;A232&amp;"x",'Sch Parent TB Converter'!$ED$1:$ED$247)),0),0))),""))</f>
        <v/>
      </c>
      <c r="I232" s="681" t="str">
        <f t="shared" ca="1" si="3"/>
        <v/>
      </c>
    </row>
    <row r="233" spans="3:9" x14ac:dyDescent="0.2">
      <c r="C233" s="1233"/>
      <c r="D233" s="1233"/>
      <c r="E233" s="1233"/>
      <c r="F233" s="1233"/>
      <c r="G233" s="691" t="str">
        <f>IF($A233="","",IFERROR(ROW(INDEX('Sch Parent TB Converter'!$ED$1:$ED$247,MATCH(TRUE,INDEX(ISNUMBER(SEARCH("x"&amp;A233&amp;"x",'Sch Parent TB Converter'!$ED$1:$ED$247)),0),0))),""))</f>
        <v/>
      </c>
      <c r="I233" s="681" t="str">
        <f t="shared" ca="1" si="3"/>
        <v/>
      </c>
    </row>
    <row r="234" spans="3:9" x14ac:dyDescent="0.2">
      <c r="C234" s="1233"/>
      <c r="D234" s="1233"/>
      <c r="E234" s="1233"/>
      <c r="F234" s="1233"/>
      <c r="G234" s="691" t="str">
        <f>IF($A234="","",IFERROR(ROW(INDEX('Sch Parent TB Converter'!$ED$1:$ED$247,MATCH(TRUE,INDEX(ISNUMBER(SEARCH("x"&amp;A234&amp;"x",'Sch Parent TB Converter'!$ED$1:$ED$247)),0),0))),""))</f>
        <v/>
      </c>
      <c r="I234" s="681" t="str">
        <f t="shared" ca="1" si="3"/>
        <v/>
      </c>
    </row>
    <row r="235" spans="3:9" x14ac:dyDescent="0.2">
      <c r="C235" s="1233"/>
      <c r="D235" s="1233"/>
      <c r="E235" s="1233"/>
      <c r="F235" s="1233"/>
      <c r="G235" s="691" t="str">
        <f>IF($A235="","",IFERROR(ROW(INDEX('Sch Parent TB Converter'!$ED$1:$ED$247,MATCH(TRUE,INDEX(ISNUMBER(SEARCH("x"&amp;A235&amp;"x",'Sch Parent TB Converter'!$ED$1:$ED$247)),0),0))),""))</f>
        <v/>
      </c>
      <c r="I235" s="681" t="str">
        <f t="shared" ca="1" si="3"/>
        <v/>
      </c>
    </row>
    <row r="236" spans="3:9" x14ac:dyDescent="0.2">
      <c r="C236" s="1233"/>
      <c r="D236" s="1233"/>
      <c r="E236" s="1233"/>
      <c r="F236" s="1233"/>
      <c r="G236" s="691" t="str">
        <f>IF($A236="","",IFERROR(ROW(INDEX('Sch Parent TB Converter'!$ED$1:$ED$247,MATCH(TRUE,INDEX(ISNUMBER(SEARCH("x"&amp;A236&amp;"x",'Sch Parent TB Converter'!$ED$1:$ED$247)),0),0))),""))</f>
        <v/>
      </c>
      <c r="I236" s="681" t="str">
        <f t="shared" ca="1" si="3"/>
        <v/>
      </c>
    </row>
    <row r="237" spans="3:9" x14ac:dyDescent="0.2">
      <c r="C237" s="1233"/>
      <c r="D237" s="1233"/>
      <c r="E237" s="1233"/>
      <c r="F237" s="1233"/>
      <c r="G237" s="691" t="str">
        <f>IF($A237="","",IFERROR(ROW(INDEX('Sch Parent TB Converter'!$ED$1:$ED$247,MATCH(TRUE,INDEX(ISNUMBER(SEARCH("x"&amp;A237&amp;"x",'Sch Parent TB Converter'!$ED$1:$ED$247)),0),0))),""))</f>
        <v/>
      </c>
      <c r="I237" s="681" t="str">
        <f t="shared" ca="1" si="3"/>
        <v/>
      </c>
    </row>
    <row r="238" spans="3:9" x14ac:dyDescent="0.2">
      <c r="C238" s="1233"/>
      <c r="D238" s="1233"/>
      <c r="E238" s="1233"/>
      <c r="F238" s="1233"/>
      <c r="G238" s="691" t="str">
        <f>IF($A238="","",IFERROR(ROW(INDEX('Sch Parent TB Converter'!$ED$1:$ED$247,MATCH(TRUE,INDEX(ISNUMBER(SEARCH("x"&amp;A238&amp;"x",'Sch Parent TB Converter'!$ED$1:$ED$247)),0),0))),""))</f>
        <v/>
      </c>
      <c r="I238" s="681" t="str">
        <f t="shared" ca="1" si="3"/>
        <v/>
      </c>
    </row>
    <row r="239" spans="3:9" x14ac:dyDescent="0.2">
      <c r="C239" s="1233"/>
      <c r="D239" s="1233"/>
      <c r="E239" s="1233"/>
      <c r="F239" s="1233"/>
      <c r="G239" s="691" t="str">
        <f>IF($A239="","",IFERROR(ROW(INDEX('Sch Parent TB Converter'!$ED$1:$ED$247,MATCH(TRUE,INDEX(ISNUMBER(SEARCH("x"&amp;A239&amp;"x",'Sch Parent TB Converter'!$ED$1:$ED$247)),0),0))),""))</f>
        <v/>
      </c>
      <c r="I239" s="681" t="str">
        <f t="shared" ca="1" si="3"/>
        <v/>
      </c>
    </row>
    <row r="240" spans="3:9" x14ac:dyDescent="0.2">
      <c r="C240" s="1233"/>
      <c r="D240" s="1233"/>
      <c r="E240" s="1233"/>
      <c r="F240" s="1233"/>
      <c r="G240" s="691" t="str">
        <f>IF($A240="","",IFERROR(ROW(INDEX('Sch Parent TB Converter'!$ED$1:$ED$247,MATCH(TRUE,INDEX(ISNUMBER(SEARCH("x"&amp;A240&amp;"x",'Sch Parent TB Converter'!$ED$1:$ED$247)),0),0))),""))</f>
        <v/>
      </c>
      <c r="I240" s="681" t="str">
        <f t="shared" ca="1" si="3"/>
        <v/>
      </c>
    </row>
    <row r="241" spans="3:9" x14ac:dyDescent="0.2">
      <c r="C241" s="1233"/>
      <c r="D241" s="1233"/>
      <c r="E241" s="1233"/>
      <c r="F241" s="1233"/>
      <c r="G241" s="691" t="str">
        <f>IF($A241="","",IFERROR(ROW(INDEX('Sch Parent TB Converter'!$ED$1:$ED$247,MATCH(TRUE,INDEX(ISNUMBER(SEARCH("x"&amp;A241&amp;"x",'Sch Parent TB Converter'!$ED$1:$ED$247)),0),0))),""))</f>
        <v/>
      </c>
      <c r="I241" s="681" t="str">
        <f t="shared" ca="1" si="3"/>
        <v/>
      </c>
    </row>
    <row r="242" spans="3:9" x14ac:dyDescent="0.2">
      <c r="C242" s="1233"/>
      <c r="D242" s="1233"/>
      <c r="E242" s="1233"/>
      <c r="F242" s="1233"/>
      <c r="G242" s="691" t="str">
        <f>IF($A242="","",IFERROR(ROW(INDEX('Sch Parent TB Converter'!$ED$1:$ED$247,MATCH(TRUE,INDEX(ISNUMBER(SEARCH("x"&amp;A242&amp;"x",'Sch Parent TB Converter'!$ED$1:$ED$247)),0),0))),""))</f>
        <v/>
      </c>
      <c r="I242" s="681" t="str">
        <f t="shared" ca="1" si="3"/>
        <v/>
      </c>
    </row>
    <row r="243" spans="3:9" x14ac:dyDescent="0.2">
      <c r="C243" s="1233"/>
      <c r="D243" s="1233"/>
      <c r="E243" s="1233"/>
      <c r="F243" s="1233"/>
      <c r="G243" s="691" t="str">
        <f>IF($A243="","",IFERROR(ROW(INDEX('Sch Parent TB Converter'!$ED$1:$ED$247,MATCH(TRUE,INDEX(ISNUMBER(SEARCH("x"&amp;A243&amp;"x",'Sch Parent TB Converter'!$ED$1:$ED$247)),0),0))),""))</f>
        <v/>
      </c>
      <c r="I243" s="681" t="str">
        <f t="shared" ca="1" si="3"/>
        <v/>
      </c>
    </row>
    <row r="244" spans="3:9" x14ac:dyDescent="0.2">
      <c r="C244" s="1233"/>
      <c r="D244" s="1233"/>
      <c r="E244" s="1233"/>
      <c r="F244" s="1233"/>
      <c r="G244" s="691" t="str">
        <f>IF($A244="","",IFERROR(ROW(INDEX('Sch Parent TB Converter'!$ED$1:$ED$247,MATCH(TRUE,INDEX(ISNUMBER(SEARCH("x"&amp;A244&amp;"x",'Sch Parent TB Converter'!$ED$1:$ED$247)),0),0))),""))</f>
        <v/>
      </c>
      <c r="I244" s="681" t="str">
        <f t="shared" ca="1" si="3"/>
        <v/>
      </c>
    </row>
    <row r="245" spans="3:9" x14ac:dyDescent="0.2">
      <c r="C245" s="1233"/>
      <c r="D245" s="1233"/>
      <c r="E245" s="1233"/>
      <c r="F245" s="1233"/>
      <c r="G245" s="691" t="str">
        <f>IF($A245="","",IFERROR(ROW(INDEX('Sch Parent TB Converter'!$ED$1:$ED$247,MATCH(TRUE,INDEX(ISNUMBER(SEARCH("x"&amp;A245&amp;"x",'Sch Parent TB Converter'!$ED$1:$ED$247)),0),0))),""))</f>
        <v/>
      </c>
      <c r="I245" s="681" t="str">
        <f t="shared" ca="1" si="3"/>
        <v/>
      </c>
    </row>
    <row r="246" spans="3:9" x14ac:dyDescent="0.2">
      <c r="C246" s="1233"/>
      <c r="D246" s="1233"/>
      <c r="E246" s="1233"/>
      <c r="F246" s="1233"/>
      <c r="G246" s="691" t="str">
        <f>IF($A246="","",IFERROR(ROW(INDEX('Sch Parent TB Converter'!$ED$1:$ED$247,MATCH(TRUE,INDEX(ISNUMBER(SEARCH("x"&amp;A246&amp;"x",'Sch Parent TB Converter'!$ED$1:$ED$247)),0),0))),""))</f>
        <v/>
      </c>
      <c r="I246" s="681" t="str">
        <f t="shared" ca="1" si="3"/>
        <v/>
      </c>
    </row>
    <row r="247" spans="3:9" x14ac:dyDescent="0.2">
      <c r="C247" s="1233"/>
      <c r="D247" s="1233"/>
      <c r="E247" s="1233"/>
      <c r="F247" s="1233"/>
      <c r="G247" s="691" t="str">
        <f>IF($A247="","",IFERROR(ROW(INDEX('Sch Parent TB Converter'!$ED$1:$ED$247,MATCH(TRUE,INDEX(ISNUMBER(SEARCH("x"&amp;A247&amp;"x",'Sch Parent TB Converter'!$ED$1:$ED$247)),0),0))),""))</f>
        <v/>
      </c>
      <c r="I247" s="681" t="str">
        <f t="shared" ca="1" si="3"/>
        <v/>
      </c>
    </row>
    <row r="248" spans="3:9" x14ac:dyDescent="0.2">
      <c r="C248" s="1233"/>
      <c r="D248" s="1233"/>
      <c r="E248" s="1233"/>
      <c r="F248" s="1233"/>
      <c r="G248" s="691" t="str">
        <f>IF($A248="","",IFERROR(ROW(INDEX('Sch Parent TB Converter'!$ED$1:$ED$247,MATCH(TRUE,INDEX(ISNUMBER(SEARCH("x"&amp;A248&amp;"x",'Sch Parent TB Converter'!$ED$1:$ED$247)),0),0))),""))</f>
        <v/>
      </c>
      <c r="I248" s="681" t="str">
        <f t="shared" ca="1" si="3"/>
        <v/>
      </c>
    </row>
    <row r="249" spans="3:9" x14ac:dyDescent="0.2">
      <c r="C249" s="1233"/>
      <c r="D249" s="1233"/>
      <c r="E249" s="1233"/>
      <c r="F249" s="1233"/>
      <c r="G249" s="691" t="str">
        <f>IF($A249="","",IFERROR(ROW(INDEX('Sch Parent TB Converter'!$ED$1:$ED$247,MATCH(TRUE,INDEX(ISNUMBER(SEARCH("x"&amp;A249&amp;"x",'Sch Parent TB Converter'!$ED$1:$ED$247)),0),0))),""))</f>
        <v/>
      </c>
      <c r="I249" s="681" t="str">
        <f t="shared" ca="1" si="3"/>
        <v/>
      </c>
    </row>
    <row r="250" spans="3:9" x14ac:dyDescent="0.2">
      <c r="C250" s="1233"/>
      <c r="D250" s="1233"/>
      <c r="E250" s="1233"/>
      <c r="F250" s="1233"/>
      <c r="G250" s="691" t="str">
        <f>IF($A250="","",IFERROR(ROW(INDEX('Sch Parent TB Converter'!$ED$1:$ED$247,MATCH(TRUE,INDEX(ISNUMBER(SEARCH("x"&amp;A250&amp;"x",'Sch Parent TB Converter'!$ED$1:$ED$247)),0),0))),""))</f>
        <v/>
      </c>
      <c r="I250" s="681" t="str">
        <f t="shared" ca="1" si="3"/>
        <v/>
      </c>
    </row>
    <row r="251" spans="3:9" x14ac:dyDescent="0.2">
      <c r="C251" s="1233"/>
      <c r="D251" s="1233"/>
      <c r="E251" s="1233"/>
      <c r="F251" s="1233"/>
      <c r="G251" s="691" t="str">
        <f>IF($A251="","",IFERROR(ROW(INDEX('Sch Parent TB Converter'!$ED$1:$ED$247,MATCH(TRUE,INDEX(ISNUMBER(SEARCH("x"&amp;A251&amp;"x",'Sch Parent TB Converter'!$ED$1:$ED$247)),0),0))),""))</f>
        <v/>
      </c>
      <c r="I251" s="681" t="str">
        <f t="shared" ca="1" si="3"/>
        <v/>
      </c>
    </row>
    <row r="252" spans="3:9" x14ac:dyDescent="0.2">
      <c r="C252" s="1233"/>
      <c r="D252" s="1233"/>
      <c r="E252" s="1233"/>
      <c r="F252" s="1233"/>
      <c r="G252" s="691" t="str">
        <f>IF($A252="","",IFERROR(ROW(INDEX('Sch Parent TB Converter'!$ED$1:$ED$247,MATCH(TRUE,INDEX(ISNUMBER(SEARCH("x"&amp;A252&amp;"x",'Sch Parent TB Converter'!$ED$1:$ED$247)),0),0))),""))</f>
        <v/>
      </c>
      <c r="I252" s="681" t="str">
        <f t="shared" ca="1" si="3"/>
        <v/>
      </c>
    </row>
    <row r="253" spans="3:9" x14ac:dyDescent="0.2">
      <c r="C253" s="1233"/>
      <c r="D253" s="1233"/>
      <c r="E253" s="1233"/>
      <c r="F253" s="1233"/>
      <c r="G253" s="691" t="str">
        <f>IF($A253="","",IFERROR(ROW(INDEX('Sch Parent TB Converter'!$ED$1:$ED$247,MATCH(TRUE,INDEX(ISNUMBER(SEARCH("x"&amp;A253&amp;"x",'Sch Parent TB Converter'!$ED$1:$ED$247)),0),0))),""))</f>
        <v/>
      </c>
      <c r="I253" s="681" t="str">
        <f t="shared" ca="1" si="3"/>
        <v/>
      </c>
    </row>
    <row r="254" spans="3:9" x14ac:dyDescent="0.2">
      <c r="C254" s="1233"/>
      <c r="D254" s="1233"/>
      <c r="E254" s="1233"/>
      <c r="F254" s="1233"/>
      <c r="G254" s="691" t="str">
        <f>IF($A254="","",IFERROR(ROW(INDEX('Sch Parent TB Converter'!$ED$1:$ED$247,MATCH(TRUE,INDEX(ISNUMBER(SEARCH("x"&amp;A254&amp;"x",'Sch Parent TB Converter'!$ED$1:$ED$247)),0),0))),""))</f>
        <v/>
      </c>
      <c r="I254" s="681" t="str">
        <f t="shared" ca="1" si="3"/>
        <v/>
      </c>
    </row>
    <row r="255" spans="3:9" x14ac:dyDescent="0.2">
      <c r="C255" s="1233"/>
      <c r="D255" s="1233"/>
      <c r="E255" s="1233"/>
      <c r="F255" s="1233"/>
      <c r="G255" s="691" t="str">
        <f>IF($A255="","",IFERROR(ROW(INDEX('Sch Parent TB Converter'!$ED$1:$ED$247,MATCH(TRUE,INDEX(ISNUMBER(SEARCH("x"&amp;A255&amp;"x",'Sch Parent TB Converter'!$ED$1:$ED$247)),0),0))),""))</f>
        <v/>
      </c>
      <c r="I255" s="681" t="str">
        <f t="shared" ca="1" si="3"/>
        <v/>
      </c>
    </row>
    <row r="256" spans="3:9" x14ac:dyDescent="0.2">
      <c r="C256" s="1233"/>
      <c r="D256" s="1233"/>
      <c r="E256" s="1233"/>
      <c r="F256" s="1233"/>
      <c r="G256" s="691" t="str">
        <f>IF($A256="","",IFERROR(ROW(INDEX('Sch Parent TB Converter'!$ED$1:$ED$247,MATCH(TRUE,INDEX(ISNUMBER(SEARCH("x"&amp;A256&amp;"x",'Sch Parent TB Converter'!$ED$1:$ED$247)),0),0))),""))</f>
        <v/>
      </c>
      <c r="I256" s="681" t="str">
        <f t="shared" ca="1" si="3"/>
        <v/>
      </c>
    </row>
    <row r="257" spans="3:9" x14ac:dyDescent="0.2">
      <c r="C257" s="1233"/>
      <c r="D257" s="1233"/>
      <c r="E257" s="1233"/>
      <c r="F257" s="1233"/>
      <c r="G257" s="691" t="str">
        <f>IF($A257="","",IFERROR(ROW(INDEX('Sch Parent TB Converter'!$ED$1:$ED$247,MATCH(TRUE,INDEX(ISNUMBER(SEARCH("x"&amp;A257&amp;"x",'Sch Parent TB Converter'!$ED$1:$ED$247)),0),0))),""))</f>
        <v/>
      </c>
      <c r="I257" s="681" t="str">
        <f t="shared" ca="1" si="3"/>
        <v/>
      </c>
    </row>
    <row r="258" spans="3:9" x14ac:dyDescent="0.2">
      <c r="C258" s="1233"/>
      <c r="D258" s="1233"/>
      <c r="E258" s="1233"/>
      <c r="F258" s="1233"/>
      <c r="G258" s="691" t="str">
        <f>IF($A258="","",IFERROR(ROW(INDEX('Sch Parent TB Converter'!$ED$1:$ED$247,MATCH(TRUE,INDEX(ISNUMBER(SEARCH("x"&amp;A258&amp;"x",'Sch Parent TB Converter'!$ED$1:$ED$247)),0),0))),""))</f>
        <v/>
      </c>
      <c r="I258" s="681" t="str">
        <f t="shared" ca="1" si="3"/>
        <v/>
      </c>
    </row>
    <row r="259" spans="3:9" x14ac:dyDescent="0.2">
      <c r="C259" s="1233"/>
      <c r="D259" s="1233"/>
      <c r="E259" s="1233"/>
      <c r="F259" s="1233"/>
      <c r="G259" s="691" t="str">
        <f>IF($A259="","",IFERROR(ROW(INDEX('Sch Parent TB Converter'!$ED$1:$ED$247,MATCH(TRUE,INDEX(ISNUMBER(SEARCH("x"&amp;A259&amp;"x",'Sch Parent TB Converter'!$ED$1:$ED$247)),0),0))),""))</f>
        <v/>
      </c>
      <c r="I259" s="681" t="str">
        <f t="shared" ca="1" si="3"/>
        <v/>
      </c>
    </row>
    <row r="260" spans="3:9" x14ac:dyDescent="0.2">
      <c r="C260" s="1233"/>
      <c r="D260" s="1233"/>
      <c r="E260" s="1233"/>
      <c r="F260" s="1233"/>
      <c r="G260" s="691" t="str">
        <f>IF($A260="","",IFERROR(ROW(INDEX('Sch Parent TB Converter'!$ED$1:$ED$247,MATCH(TRUE,INDEX(ISNUMBER(SEARCH("x"&amp;A260&amp;"x",'Sch Parent TB Converter'!$ED$1:$ED$247)),0),0))),""))</f>
        <v/>
      </c>
      <c r="I260" s="681" t="str">
        <f t="shared" ref="I260:I336" ca="1" si="4">IF(AND($G260="",$A260=""),"",IF(AND($G260="",$A260&lt;&gt;""),"Missing from Converter Sheet",INDIRECT("'"&amp;$J$3&amp;"'!B"&amp;G260)))</f>
        <v/>
      </c>
    </row>
    <row r="261" spans="3:9" x14ac:dyDescent="0.2">
      <c r="C261" s="1233"/>
      <c r="D261" s="1233"/>
      <c r="E261" s="1233"/>
      <c r="F261" s="1233"/>
      <c r="G261" s="691" t="str">
        <f>IF($A261="","",IFERROR(ROW(INDEX('Sch Parent TB Converter'!$ED$1:$ED$247,MATCH(TRUE,INDEX(ISNUMBER(SEARCH("x"&amp;A261&amp;"x",'Sch Parent TB Converter'!$ED$1:$ED$247)),0),0))),""))</f>
        <v/>
      </c>
      <c r="I261" s="681" t="str">
        <f t="shared" ca="1" si="4"/>
        <v/>
      </c>
    </row>
    <row r="262" spans="3:9" x14ac:dyDescent="0.2">
      <c r="C262" s="1233"/>
      <c r="D262" s="1233"/>
      <c r="E262" s="1233"/>
      <c r="F262" s="1233"/>
      <c r="G262" s="691" t="str">
        <f>IF($A262="","",IFERROR(ROW(INDEX('Sch Parent TB Converter'!$ED$1:$ED$247,MATCH(TRUE,INDEX(ISNUMBER(SEARCH("x"&amp;A262&amp;"x",'Sch Parent TB Converter'!$ED$1:$ED$247)),0),0))),""))</f>
        <v/>
      </c>
      <c r="I262" s="681" t="str">
        <f t="shared" ca="1" si="4"/>
        <v/>
      </c>
    </row>
    <row r="263" spans="3:9" x14ac:dyDescent="0.2">
      <c r="C263" s="1233"/>
      <c r="D263" s="1233"/>
      <c r="E263" s="1233"/>
      <c r="F263" s="1233"/>
      <c r="G263" s="691" t="str">
        <f>IF($A263="","",IFERROR(ROW(INDEX('Sch Parent TB Converter'!$ED$1:$ED$247,MATCH(TRUE,INDEX(ISNUMBER(SEARCH("x"&amp;A263&amp;"x",'Sch Parent TB Converter'!$ED$1:$ED$247)),0),0))),""))</f>
        <v/>
      </c>
      <c r="I263" s="681" t="str">
        <f t="shared" ca="1" si="4"/>
        <v/>
      </c>
    </row>
    <row r="264" spans="3:9" x14ac:dyDescent="0.2">
      <c r="C264" s="1233"/>
      <c r="D264" s="1233"/>
      <c r="E264" s="1233"/>
      <c r="F264" s="1233"/>
      <c r="G264" s="691" t="str">
        <f>IF($A264="","",IFERROR(ROW(INDEX('Sch Parent TB Converter'!$ED$1:$ED$247,MATCH(TRUE,INDEX(ISNUMBER(SEARCH("x"&amp;A264&amp;"x",'Sch Parent TB Converter'!$ED$1:$ED$247)),0),0))),""))</f>
        <v/>
      </c>
      <c r="I264" s="681" t="str">
        <f t="shared" ca="1" si="4"/>
        <v/>
      </c>
    </row>
    <row r="265" spans="3:9" x14ac:dyDescent="0.2">
      <c r="C265" s="1233"/>
      <c r="D265" s="1233"/>
      <c r="E265" s="1233"/>
      <c r="F265" s="1233"/>
      <c r="G265" s="691" t="str">
        <f>IF($A265="","",IFERROR(ROW(INDEX('Sch Parent TB Converter'!$ED$1:$ED$247,MATCH(TRUE,INDEX(ISNUMBER(SEARCH("x"&amp;A265&amp;"x",'Sch Parent TB Converter'!$ED$1:$ED$247)),0),0))),""))</f>
        <v/>
      </c>
      <c r="I265" s="681" t="str">
        <f t="shared" ca="1" si="4"/>
        <v/>
      </c>
    </row>
    <row r="266" spans="3:9" x14ac:dyDescent="0.2">
      <c r="C266" s="1233"/>
      <c r="D266" s="1233"/>
      <c r="E266" s="1233"/>
      <c r="F266" s="1233"/>
      <c r="G266" s="691" t="str">
        <f>IF($A266="","",IFERROR(ROW(INDEX('Sch Parent TB Converter'!$ED$1:$ED$247,MATCH(TRUE,INDEX(ISNUMBER(SEARCH("x"&amp;A266&amp;"x",'Sch Parent TB Converter'!$ED$1:$ED$247)),0),0))),""))</f>
        <v/>
      </c>
      <c r="I266" s="681" t="str">
        <f t="shared" ca="1" si="4"/>
        <v/>
      </c>
    </row>
    <row r="267" spans="3:9" x14ac:dyDescent="0.2">
      <c r="C267" s="1233"/>
      <c r="D267" s="1233"/>
      <c r="E267" s="1233"/>
      <c r="F267" s="1233"/>
      <c r="G267" s="691" t="str">
        <f>IF($A267="","",IFERROR(ROW(INDEX('Sch Parent TB Converter'!$ED$1:$ED$247,MATCH(TRUE,INDEX(ISNUMBER(SEARCH("x"&amp;A267&amp;"x",'Sch Parent TB Converter'!$ED$1:$ED$247)),0),0))),""))</f>
        <v/>
      </c>
      <c r="I267" s="681" t="str">
        <f t="shared" ca="1" si="4"/>
        <v/>
      </c>
    </row>
    <row r="268" spans="3:9" x14ac:dyDescent="0.2">
      <c r="C268" s="1233"/>
      <c r="D268" s="1233"/>
      <c r="E268" s="1233"/>
      <c r="F268" s="1233"/>
      <c r="G268" s="691" t="str">
        <f>IF($A268="","",IFERROR(ROW(INDEX('Sch Parent TB Converter'!$ED$1:$ED$247,MATCH(TRUE,INDEX(ISNUMBER(SEARCH("x"&amp;A268&amp;"x",'Sch Parent TB Converter'!$ED$1:$ED$247)),0),0))),""))</f>
        <v/>
      </c>
      <c r="I268" s="681" t="str">
        <f t="shared" ca="1" si="4"/>
        <v/>
      </c>
    </row>
    <row r="269" spans="3:9" x14ac:dyDescent="0.2">
      <c r="C269" s="1233"/>
      <c r="D269" s="1233"/>
      <c r="E269" s="1233"/>
      <c r="F269" s="1233"/>
      <c r="G269" s="691" t="str">
        <f>IF($A269="","",IFERROR(ROW(INDEX('Sch Parent TB Converter'!$ED$1:$ED$247,MATCH(TRUE,INDEX(ISNUMBER(SEARCH("x"&amp;A269&amp;"x",'Sch Parent TB Converter'!$ED$1:$ED$247)),0),0))),""))</f>
        <v/>
      </c>
      <c r="I269" s="681" t="str">
        <f t="shared" ca="1" si="4"/>
        <v/>
      </c>
    </row>
    <row r="270" spans="3:9" x14ac:dyDescent="0.2">
      <c r="C270" s="1233"/>
      <c r="D270" s="1233"/>
      <c r="E270" s="1233"/>
      <c r="F270" s="1233"/>
      <c r="G270" s="691" t="str">
        <f>IF($A270="","",IFERROR(ROW(INDEX('Sch Parent TB Converter'!$ED$1:$ED$247,MATCH(TRUE,INDEX(ISNUMBER(SEARCH("x"&amp;A270&amp;"x",'Sch Parent TB Converter'!$ED$1:$ED$247)),0),0))),""))</f>
        <v/>
      </c>
      <c r="I270" s="681" t="str">
        <f t="shared" ca="1" si="4"/>
        <v/>
      </c>
    </row>
    <row r="271" spans="3:9" x14ac:dyDescent="0.2">
      <c r="C271" s="1233"/>
      <c r="D271" s="1233"/>
      <c r="E271" s="1233"/>
      <c r="F271" s="1233"/>
      <c r="G271" s="691" t="str">
        <f>IF($A271="","",IFERROR(ROW(INDEX('Sch Parent TB Converter'!$ED$1:$ED$247,MATCH(TRUE,INDEX(ISNUMBER(SEARCH("x"&amp;A271&amp;"x",'Sch Parent TB Converter'!$ED$1:$ED$247)),0),0))),""))</f>
        <v/>
      </c>
      <c r="I271" s="681" t="str">
        <f t="shared" ca="1" si="4"/>
        <v/>
      </c>
    </row>
    <row r="272" spans="3:9" x14ac:dyDescent="0.2">
      <c r="C272" s="1233"/>
      <c r="D272" s="1233"/>
      <c r="E272" s="1233"/>
      <c r="F272" s="1233"/>
      <c r="G272" s="691" t="str">
        <f>IF($A272="","",IFERROR(ROW(INDEX('Sch Parent TB Converter'!$ED$1:$ED$247,MATCH(TRUE,INDEX(ISNUMBER(SEARCH("x"&amp;A272&amp;"x",'Sch Parent TB Converter'!$ED$1:$ED$247)),0),0))),""))</f>
        <v/>
      </c>
      <c r="I272" s="681" t="str">
        <f t="shared" ref="I272:I277" ca="1" si="5">IF(AND($G272="",$A272=""),"",IF(AND($G272="",$A272&lt;&gt;""),"Missing from Converter Sheet",INDIRECT("'"&amp;$J$3&amp;"'!B"&amp;G272)))</f>
        <v/>
      </c>
    </row>
    <row r="273" spans="3:9" x14ac:dyDescent="0.2">
      <c r="C273" s="1233"/>
      <c r="D273" s="1233"/>
      <c r="E273" s="1233"/>
      <c r="F273" s="1233"/>
      <c r="G273" s="691" t="str">
        <f>IF($A273="","",IFERROR(ROW(INDEX('Sch Parent TB Converter'!$ED$1:$ED$247,MATCH(TRUE,INDEX(ISNUMBER(SEARCH("x"&amp;A273&amp;"x",'Sch Parent TB Converter'!$ED$1:$ED$247)),0),0))),""))</f>
        <v/>
      </c>
      <c r="I273" s="681" t="str">
        <f t="shared" ca="1" si="5"/>
        <v/>
      </c>
    </row>
    <row r="274" spans="3:9" x14ac:dyDescent="0.2">
      <c r="C274" s="1233"/>
      <c r="D274" s="1233"/>
      <c r="E274" s="1233"/>
      <c r="F274" s="1233"/>
      <c r="G274" s="691" t="str">
        <f>IF($A274="","",IFERROR(ROW(INDEX('Sch Parent TB Converter'!$ED$1:$ED$247,MATCH(TRUE,INDEX(ISNUMBER(SEARCH("x"&amp;A274&amp;"x",'Sch Parent TB Converter'!$ED$1:$ED$247)),0),0))),""))</f>
        <v/>
      </c>
      <c r="I274" s="681" t="str">
        <f t="shared" ca="1" si="5"/>
        <v/>
      </c>
    </row>
    <row r="275" spans="3:9" x14ac:dyDescent="0.2">
      <c r="C275" s="1233"/>
      <c r="D275" s="1233"/>
      <c r="E275" s="1233"/>
      <c r="F275" s="1233"/>
      <c r="G275" s="691" t="str">
        <f>IF($A275="","",IFERROR(ROW(INDEX('Sch Parent TB Converter'!$ED$1:$ED$247,MATCH(TRUE,INDEX(ISNUMBER(SEARCH("x"&amp;A275&amp;"x",'Sch Parent TB Converter'!$ED$1:$ED$247)),0),0))),""))</f>
        <v/>
      </c>
      <c r="I275" s="681" t="str">
        <f t="shared" ca="1" si="5"/>
        <v/>
      </c>
    </row>
    <row r="276" spans="3:9" x14ac:dyDescent="0.2">
      <c r="C276" s="1233"/>
      <c r="D276" s="1233"/>
      <c r="E276" s="1233"/>
      <c r="F276" s="1233"/>
      <c r="G276" s="691" t="str">
        <f>IF($A276="","",IFERROR(ROW(INDEX('Sch Parent TB Converter'!$ED$1:$ED$247,MATCH(TRUE,INDEX(ISNUMBER(SEARCH("x"&amp;A276&amp;"x",'Sch Parent TB Converter'!$ED$1:$ED$247)),0),0))),""))</f>
        <v/>
      </c>
      <c r="I276" s="681" t="str">
        <f t="shared" ca="1" si="5"/>
        <v/>
      </c>
    </row>
    <row r="277" spans="3:9" x14ac:dyDescent="0.2">
      <c r="C277" s="1233"/>
      <c r="D277" s="1233"/>
      <c r="E277" s="1233"/>
      <c r="F277" s="1233"/>
      <c r="G277" s="691" t="str">
        <f>IF($A277="","",IFERROR(ROW(INDEX('Sch Parent TB Converter'!$ED$1:$ED$247,MATCH(TRUE,INDEX(ISNUMBER(SEARCH("x"&amp;A277&amp;"x",'Sch Parent TB Converter'!$ED$1:$ED$247)),0),0))),""))</f>
        <v/>
      </c>
      <c r="I277" s="681" t="str">
        <f t="shared" ca="1" si="5"/>
        <v/>
      </c>
    </row>
    <row r="278" spans="3:9" x14ac:dyDescent="0.2">
      <c r="C278" s="1233"/>
      <c r="D278" s="1233"/>
      <c r="E278" s="1233"/>
      <c r="F278" s="1233"/>
      <c r="G278" s="691" t="str">
        <f>IF($A278="","",IFERROR(ROW(INDEX('Sch Parent TB Converter'!$ED$1:$ED$247,MATCH(TRUE,INDEX(ISNUMBER(SEARCH("x"&amp;A278&amp;"x",'Sch Parent TB Converter'!$ED$1:$ED$247)),0),0))),""))</f>
        <v/>
      </c>
      <c r="I278" s="681" t="str">
        <f t="shared" ref="I278:I283" ca="1" si="6">IF(AND($G278="",$A278=""),"",IF(AND($G278="",$A278&lt;&gt;""),"Missing from Converter Sheet",INDIRECT("'"&amp;$J$3&amp;"'!B"&amp;G278)))</f>
        <v/>
      </c>
    </row>
    <row r="279" spans="3:9" x14ac:dyDescent="0.2">
      <c r="C279" s="1233"/>
      <c r="D279" s="1233"/>
      <c r="E279" s="1233"/>
      <c r="F279" s="1233"/>
      <c r="G279" s="691" t="str">
        <f>IF($A279="","",IFERROR(ROW(INDEX('Sch Parent TB Converter'!$ED$1:$ED$247,MATCH(TRUE,INDEX(ISNUMBER(SEARCH("x"&amp;A279&amp;"x",'Sch Parent TB Converter'!$ED$1:$ED$247)),0),0))),""))</f>
        <v/>
      </c>
      <c r="I279" s="681" t="str">
        <f t="shared" ca="1" si="6"/>
        <v/>
      </c>
    </row>
    <row r="280" spans="3:9" x14ac:dyDescent="0.2">
      <c r="C280" s="1233"/>
      <c r="D280" s="1233"/>
      <c r="E280" s="1233"/>
      <c r="F280" s="1233"/>
      <c r="G280" s="691" t="str">
        <f>IF($A280="","",IFERROR(ROW(INDEX('Sch Parent TB Converter'!$ED$1:$ED$247,MATCH(TRUE,INDEX(ISNUMBER(SEARCH("x"&amp;A280&amp;"x",'Sch Parent TB Converter'!$ED$1:$ED$247)),0),0))),""))</f>
        <v/>
      </c>
      <c r="I280" s="681" t="str">
        <f t="shared" ca="1" si="6"/>
        <v/>
      </c>
    </row>
    <row r="281" spans="3:9" x14ac:dyDescent="0.2">
      <c r="C281" s="1233"/>
      <c r="D281" s="1233"/>
      <c r="E281" s="1233"/>
      <c r="F281" s="1233"/>
      <c r="G281" s="691" t="str">
        <f>IF($A281="","",IFERROR(ROW(INDEX('Sch Parent TB Converter'!$ED$1:$ED$247,MATCH(TRUE,INDEX(ISNUMBER(SEARCH("x"&amp;A281&amp;"x",'Sch Parent TB Converter'!$ED$1:$ED$247)),0),0))),""))</f>
        <v/>
      </c>
      <c r="I281" s="681" t="str">
        <f t="shared" ca="1" si="6"/>
        <v/>
      </c>
    </row>
    <row r="282" spans="3:9" x14ac:dyDescent="0.2">
      <c r="C282" s="1233"/>
      <c r="D282" s="1233"/>
      <c r="E282" s="1233"/>
      <c r="F282" s="1233"/>
      <c r="G282" s="691" t="str">
        <f>IF($A282="","",IFERROR(ROW(INDEX('Sch Parent TB Converter'!$ED$1:$ED$247,MATCH(TRUE,INDEX(ISNUMBER(SEARCH("x"&amp;A282&amp;"x",'Sch Parent TB Converter'!$ED$1:$ED$247)),0),0))),""))</f>
        <v/>
      </c>
      <c r="I282" s="681" t="str">
        <f t="shared" ca="1" si="6"/>
        <v/>
      </c>
    </row>
    <row r="283" spans="3:9" x14ac:dyDescent="0.2">
      <c r="C283" s="1233"/>
      <c r="D283" s="1233"/>
      <c r="E283" s="1233"/>
      <c r="F283" s="1233"/>
      <c r="G283" s="691" t="str">
        <f>IF($A283="","",IFERROR(ROW(INDEX('Sch Parent TB Converter'!$ED$1:$ED$247,MATCH(TRUE,INDEX(ISNUMBER(SEARCH("x"&amp;A283&amp;"x",'Sch Parent TB Converter'!$ED$1:$ED$247)),0),0))),""))</f>
        <v/>
      </c>
      <c r="I283" s="681" t="str">
        <f t="shared" ca="1" si="6"/>
        <v/>
      </c>
    </row>
    <row r="284" spans="3:9" x14ac:dyDescent="0.2">
      <c r="C284" s="1233"/>
      <c r="D284" s="1233"/>
      <c r="E284" s="1233"/>
      <c r="F284" s="1233"/>
      <c r="G284" s="691" t="str">
        <f>IF($A284="","",IFERROR(ROW(INDEX('Sch Parent TB Converter'!$ED$1:$ED$247,MATCH(TRUE,INDEX(ISNUMBER(SEARCH("x"&amp;A284&amp;"x",'Sch Parent TB Converter'!$ED$1:$ED$247)),0),0))),""))</f>
        <v/>
      </c>
      <c r="I284" s="681" t="str">
        <f t="shared" ca="1" si="4"/>
        <v/>
      </c>
    </row>
    <row r="285" spans="3:9" x14ac:dyDescent="0.2">
      <c r="C285" s="1233"/>
      <c r="D285" s="1233"/>
      <c r="E285" s="1233"/>
      <c r="F285" s="1233"/>
      <c r="G285" s="691" t="str">
        <f>IF($A285="","",IFERROR(ROW(INDEX('Sch Parent TB Converter'!$ED$1:$ED$247,MATCH(TRUE,INDEX(ISNUMBER(SEARCH("x"&amp;A285&amp;"x",'Sch Parent TB Converter'!$ED$1:$ED$247)),0),0))),""))</f>
        <v/>
      </c>
      <c r="I285" s="681" t="str">
        <f t="shared" ca="1" si="4"/>
        <v/>
      </c>
    </row>
    <row r="286" spans="3:9" x14ac:dyDescent="0.2">
      <c r="C286" s="1233"/>
      <c r="D286" s="1233"/>
      <c r="E286" s="1233"/>
      <c r="F286" s="1233"/>
      <c r="G286" s="691" t="str">
        <f>IF($A286="","",IFERROR(ROW(INDEX('Sch Parent TB Converter'!$ED$1:$ED$247,MATCH(TRUE,INDEX(ISNUMBER(SEARCH("x"&amp;A286&amp;"x",'Sch Parent TB Converter'!$ED$1:$ED$247)),0),0))),""))</f>
        <v/>
      </c>
      <c r="I286" s="681" t="str">
        <f t="shared" ca="1" si="4"/>
        <v/>
      </c>
    </row>
    <row r="287" spans="3:9" x14ac:dyDescent="0.2">
      <c r="C287" s="1233"/>
      <c r="D287" s="1233"/>
      <c r="E287" s="1233"/>
      <c r="F287" s="1233"/>
      <c r="G287" s="691" t="str">
        <f>IF($A287="","",IFERROR(ROW(INDEX('Sch Parent TB Converter'!$ED$1:$ED$247,MATCH(TRUE,INDEX(ISNUMBER(SEARCH("x"&amp;A287&amp;"x",'Sch Parent TB Converter'!$ED$1:$ED$247)),0),0))),""))</f>
        <v/>
      </c>
      <c r="I287" s="681" t="str">
        <f t="shared" ca="1" si="4"/>
        <v/>
      </c>
    </row>
    <row r="288" spans="3:9" x14ac:dyDescent="0.2">
      <c r="C288" s="1233"/>
      <c r="D288" s="1233"/>
      <c r="E288" s="1233"/>
      <c r="F288" s="1233"/>
      <c r="G288" s="691" t="str">
        <f>IF($A288="","",IFERROR(ROW(INDEX('Sch Parent TB Converter'!$ED$1:$ED$247,MATCH(TRUE,INDEX(ISNUMBER(SEARCH("x"&amp;A288&amp;"x",'Sch Parent TB Converter'!$ED$1:$ED$247)),0),0))),""))</f>
        <v/>
      </c>
      <c r="I288" s="681" t="str">
        <f t="shared" ca="1" si="4"/>
        <v/>
      </c>
    </row>
    <row r="289" spans="3:9" x14ac:dyDescent="0.2">
      <c r="C289" s="1233"/>
      <c r="D289" s="1233"/>
      <c r="E289" s="1233"/>
      <c r="F289" s="1233"/>
      <c r="G289" s="691" t="str">
        <f>IF($A289="","",IFERROR(ROW(INDEX('Sch Parent TB Converter'!$ED$1:$ED$247,MATCH(TRUE,INDEX(ISNUMBER(SEARCH("x"&amp;A289&amp;"x",'Sch Parent TB Converter'!$ED$1:$ED$247)),0),0))),""))</f>
        <v/>
      </c>
      <c r="I289" s="681" t="str">
        <f t="shared" ca="1" si="4"/>
        <v/>
      </c>
    </row>
    <row r="290" spans="3:9" x14ac:dyDescent="0.2">
      <c r="C290" s="1233"/>
      <c r="D290" s="1233"/>
      <c r="E290" s="1233"/>
      <c r="F290" s="1233"/>
      <c r="G290" s="691" t="str">
        <f>IF($A290="","",IFERROR(ROW(INDEX('Sch Parent TB Converter'!$ED$1:$ED$247,MATCH(TRUE,INDEX(ISNUMBER(SEARCH("x"&amp;A290&amp;"x",'Sch Parent TB Converter'!$ED$1:$ED$247)),0),0))),""))</f>
        <v/>
      </c>
      <c r="I290" s="681" t="str">
        <f t="shared" ca="1" si="4"/>
        <v/>
      </c>
    </row>
    <row r="291" spans="3:9" x14ac:dyDescent="0.2">
      <c r="C291" s="1233"/>
      <c r="D291" s="1233"/>
      <c r="E291" s="1233"/>
      <c r="F291" s="1233"/>
      <c r="G291" s="691" t="str">
        <f>IF($A291="","",IFERROR(ROW(INDEX('Sch Parent TB Converter'!$ED$1:$ED$247,MATCH(TRUE,INDEX(ISNUMBER(SEARCH("x"&amp;A291&amp;"x",'Sch Parent TB Converter'!$ED$1:$ED$247)),0),0))),""))</f>
        <v/>
      </c>
      <c r="I291" s="681" t="str">
        <f t="shared" ca="1" si="4"/>
        <v/>
      </c>
    </row>
    <row r="292" spans="3:9" x14ac:dyDescent="0.2">
      <c r="C292" s="1233"/>
      <c r="D292" s="1233"/>
      <c r="E292" s="1233"/>
      <c r="F292" s="1233"/>
      <c r="G292" s="691" t="str">
        <f>IF($A292="","",IFERROR(ROW(INDEX('Sch Parent TB Converter'!$ED$1:$ED$247,MATCH(TRUE,INDEX(ISNUMBER(SEARCH("x"&amp;A292&amp;"x",'Sch Parent TB Converter'!$ED$1:$ED$247)),0),0))),""))</f>
        <v/>
      </c>
      <c r="I292" s="681" t="str">
        <f t="shared" ca="1" si="4"/>
        <v/>
      </c>
    </row>
    <row r="293" spans="3:9" x14ac:dyDescent="0.2">
      <c r="C293" s="1233"/>
      <c r="D293" s="1233"/>
      <c r="E293" s="1233"/>
      <c r="F293" s="1233"/>
      <c r="G293" s="691" t="str">
        <f>IF($A293="","",IFERROR(ROW(INDEX('Sch Parent TB Converter'!$ED$1:$ED$247,MATCH(TRUE,INDEX(ISNUMBER(SEARCH("x"&amp;A293&amp;"x",'Sch Parent TB Converter'!$ED$1:$ED$247)),0),0))),""))</f>
        <v/>
      </c>
      <c r="I293" s="681" t="str">
        <f t="shared" ca="1" si="4"/>
        <v/>
      </c>
    </row>
    <row r="294" spans="3:9" x14ac:dyDescent="0.2">
      <c r="C294" s="1233"/>
      <c r="D294" s="1233"/>
      <c r="E294" s="1233"/>
      <c r="F294" s="1233"/>
      <c r="G294" s="691" t="str">
        <f>IF($A294="","",IFERROR(ROW(INDEX('Sch Parent TB Converter'!$ED$1:$ED$247,MATCH(TRUE,INDEX(ISNUMBER(SEARCH("x"&amp;A294&amp;"x",'Sch Parent TB Converter'!$ED$1:$ED$247)),0),0))),""))</f>
        <v/>
      </c>
      <c r="I294" s="681" t="str">
        <f t="shared" ca="1" si="4"/>
        <v/>
      </c>
    </row>
    <row r="295" spans="3:9" x14ac:dyDescent="0.2">
      <c r="C295" s="1233"/>
      <c r="D295" s="1233"/>
      <c r="E295" s="1233"/>
      <c r="F295" s="1233"/>
      <c r="G295" s="691" t="str">
        <f>IF($A295="","",IFERROR(ROW(INDEX('Sch Parent TB Converter'!$ED$1:$ED$247,MATCH(TRUE,INDEX(ISNUMBER(SEARCH("x"&amp;A295&amp;"x",'Sch Parent TB Converter'!$ED$1:$ED$247)),0),0))),""))</f>
        <v/>
      </c>
      <c r="I295" s="681" t="str">
        <f t="shared" ca="1" si="4"/>
        <v/>
      </c>
    </row>
    <row r="296" spans="3:9" x14ac:dyDescent="0.2">
      <c r="C296" s="1233"/>
      <c r="D296" s="1233"/>
      <c r="E296" s="1233"/>
      <c r="F296" s="1233"/>
      <c r="G296" s="691" t="str">
        <f>IF($A296="","",IFERROR(ROW(INDEX('Sch Parent TB Converter'!$ED$1:$ED$247,MATCH(TRUE,INDEX(ISNUMBER(SEARCH("x"&amp;A296&amp;"x",'Sch Parent TB Converter'!$ED$1:$ED$247)),0),0))),""))</f>
        <v/>
      </c>
      <c r="I296" s="681" t="str">
        <f t="shared" ca="1" si="4"/>
        <v/>
      </c>
    </row>
    <row r="297" spans="3:9" x14ac:dyDescent="0.2">
      <c r="C297" s="1233"/>
      <c r="D297" s="1233"/>
      <c r="E297" s="1233"/>
      <c r="F297" s="1233"/>
      <c r="G297" s="691" t="str">
        <f>IF($A297="","",IFERROR(ROW(INDEX('Sch Parent TB Converter'!$ED$1:$ED$247,MATCH(TRUE,INDEX(ISNUMBER(SEARCH("x"&amp;A297&amp;"x",'Sch Parent TB Converter'!$ED$1:$ED$247)),0),0))),""))</f>
        <v/>
      </c>
      <c r="I297" s="681" t="str">
        <f t="shared" ca="1" si="4"/>
        <v/>
      </c>
    </row>
    <row r="298" spans="3:9" x14ac:dyDescent="0.2">
      <c r="C298" s="1233"/>
      <c r="D298" s="1233"/>
      <c r="E298" s="1233"/>
      <c r="F298" s="1233"/>
      <c r="G298" s="691" t="str">
        <f>IF($A298="","",IFERROR(ROW(INDEX('Sch Parent TB Converter'!$ED$1:$ED$247,MATCH(TRUE,INDEX(ISNUMBER(SEARCH("x"&amp;A298&amp;"x",'Sch Parent TB Converter'!$ED$1:$ED$247)),0),0))),""))</f>
        <v/>
      </c>
      <c r="I298" s="681" t="str">
        <f t="shared" ca="1" si="4"/>
        <v/>
      </c>
    </row>
    <row r="299" spans="3:9" x14ac:dyDescent="0.2">
      <c r="C299" s="1233"/>
      <c r="D299" s="1233"/>
      <c r="E299" s="1233"/>
      <c r="F299" s="1233"/>
      <c r="G299" s="691" t="str">
        <f>IF($A299="","",IFERROR(ROW(INDEX('Sch Parent TB Converter'!$ED$1:$ED$247,MATCH(TRUE,INDEX(ISNUMBER(SEARCH("x"&amp;A299&amp;"x",'Sch Parent TB Converter'!$ED$1:$ED$247)),0),0))),""))</f>
        <v/>
      </c>
      <c r="I299" s="681" t="str">
        <f t="shared" ca="1" si="4"/>
        <v/>
      </c>
    </row>
    <row r="300" spans="3:9" x14ac:dyDescent="0.2">
      <c r="C300" s="1233"/>
      <c r="D300" s="1233"/>
      <c r="E300" s="1233"/>
      <c r="F300" s="1233"/>
      <c r="G300" s="691" t="str">
        <f>IF($A300="","",IFERROR(ROW(INDEX('Sch Parent TB Converter'!$ED$1:$ED$247,MATCH(TRUE,INDEX(ISNUMBER(SEARCH("x"&amp;A300&amp;"x",'Sch Parent TB Converter'!$ED$1:$ED$247)),0),0))),""))</f>
        <v/>
      </c>
      <c r="I300" s="681" t="str">
        <f t="shared" ca="1" si="4"/>
        <v/>
      </c>
    </row>
    <row r="301" spans="3:9" x14ac:dyDescent="0.2">
      <c r="C301" s="1233"/>
      <c r="D301" s="1233"/>
      <c r="E301" s="1233"/>
      <c r="F301" s="1233"/>
      <c r="G301" s="691" t="str">
        <f>IF($A301="","",IFERROR(ROW(INDEX('Sch Parent TB Converter'!$ED$1:$ED$247,MATCH(TRUE,INDEX(ISNUMBER(SEARCH("x"&amp;A301&amp;"x",'Sch Parent TB Converter'!$ED$1:$ED$247)),0),0))),""))</f>
        <v/>
      </c>
      <c r="I301" s="681" t="str">
        <f t="shared" ref="I301" ca="1" si="7">IF(AND($G301="",$A301=""),"",IF(AND($G301="",$A301&lt;&gt;""),"Missing from Converter Sheet",INDIRECT("'"&amp;$J$3&amp;"'!B"&amp;G301)))</f>
        <v/>
      </c>
    </row>
    <row r="302" spans="3:9" x14ac:dyDescent="0.2">
      <c r="C302" s="1233"/>
      <c r="D302" s="1233"/>
      <c r="E302" s="1233"/>
      <c r="F302" s="1233"/>
      <c r="G302" s="691" t="str">
        <f>IF($A302="","",IFERROR(ROW(INDEX('Sch Parent TB Converter'!$ED$1:$ED$247,MATCH(TRUE,INDEX(ISNUMBER(SEARCH("x"&amp;A302&amp;"x",'Sch Parent TB Converter'!$ED$1:$ED$247)),0),0))),""))</f>
        <v/>
      </c>
      <c r="I302" s="681" t="str">
        <f t="shared" ca="1" si="4"/>
        <v/>
      </c>
    </row>
    <row r="303" spans="3:9" x14ac:dyDescent="0.2">
      <c r="C303" s="1233"/>
      <c r="D303" s="1233"/>
      <c r="E303" s="1233"/>
      <c r="F303" s="1233"/>
      <c r="G303" s="691" t="str">
        <f>IF($A303="","",IFERROR(ROW(INDEX('Sch Parent TB Converter'!$ED$1:$ED$247,MATCH(TRUE,INDEX(ISNUMBER(SEARCH("x"&amp;A303&amp;"x",'Sch Parent TB Converter'!$ED$1:$ED$247)),0),0))),""))</f>
        <v/>
      </c>
      <c r="I303" s="681" t="str">
        <f t="shared" ca="1" si="4"/>
        <v/>
      </c>
    </row>
    <row r="304" spans="3:9" x14ac:dyDescent="0.2">
      <c r="C304" s="1233"/>
      <c r="D304" s="1233"/>
      <c r="E304" s="1233"/>
      <c r="F304" s="1233"/>
      <c r="G304" s="691" t="str">
        <f>IF($A304="","",IFERROR(ROW(INDEX('Sch Parent TB Converter'!$ED$1:$ED$247,MATCH(TRUE,INDEX(ISNUMBER(SEARCH("x"&amp;A304&amp;"x",'Sch Parent TB Converter'!$ED$1:$ED$247)),0),0))),""))</f>
        <v/>
      </c>
      <c r="I304" s="681" t="str">
        <f t="shared" ca="1" si="4"/>
        <v/>
      </c>
    </row>
    <row r="305" spans="7:9" x14ac:dyDescent="0.2">
      <c r="G305" s="691" t="str">
        <f>IF($A305="","",IFERROR(ROW(INDEX('Sch Parent TB Converter'!$ED$1:$ED$247,MATCH(TRUE,INDEX(ISNUMBER(SEARCH("x"&amp;A305&amp;"x",'Sch Parent TB Converter'!$ED$1:$ED$247)),0),0))),""))</f>
        <v/>
      </c>
      <c r="I305" s="681" t="str">
        <f t="shared" ca="1" si="4"/>
        <v/>
      </c>
    </row>
    <row r="306" spans="7:9" x14ac:dyDescent="0.2">
      <c r="G306" s="691" t="str">
        <f>IF($A306="","",IFERROR(ROW(INDEX('Sch Parent TB Converter'!$ED$1:$ED$247,MATCH(TRUE,INDEX(ISNUMBER(SEARCH("x"&amp;A306&amp;"x",'Sch Parent TB Converter'!$ED$1:$ED$247)),0),0))),""))</f>
        <v/>
      </c>
      <c r="I306" s="681" t="str">
        <f t="shared" ca="1" si="4"/>
        <v/>
      </c>
    </row>
    <row r="307" spans="7:9" x14ac:dyDescent="0.2">
      <c r="G307" s="691" t="str">
        <f>IF($A307="","",IFERROR(ROW(INDEX('Sch Parent TB Converter'!$ED$1:$ED$247,MATCH(TRUE,INDEX(ISNUMBER(SEARCH("x"&amp;A307&amp;"x",'Sch Parent TB Converter'!$ED$1:$ED$247)),0),0))),""))</f>
        <v/>
      </c>
      <c r="I307" s="681" t="str">
        <f t="shared" ca="1" si="4"/>
        <v/>
      </c>
    </row>
    <row r="308" spans="7:9" x14ac:dyDescent="0.2">
      <c r="G308" s="691" t="str">
        <f>IF($A308="","",IFERROR(ROW(INDEX('Sch Parent TB Converter'!$ED$1:$ED$247,MATCH(TRUE,INDEX(ISNUMBER(SEARCH("x"&amp;A308&amp;"x",'Sch Parent TB Converter'!$ED$1:$ED$247)),0),0))),""))</f>
        <v/>
      </c>
      <c r="I308" s="681" t="str">
        <f t="shared" ca="1" si="4"/>
        <v/>
      </c>
    </row>
    <row r="309" spans="7:9" x14ac:dyDescent="0.2">
      <c r="G309" s="691" t="str">
        <f>IF($A309="","",IFERROR(ROW(INDEX('Sch Parent TB Converter'!$ED$1:$ED$247,MATCH(TRUE,INDEX(ISNUMBER(SEARCH("x"&amp;A309&amp;"x",'Sch Parent TB Converter'!$ED$1:$ED$247)),0),0))),""))</f>
        <v/>
      </c>
      <c r="I309" s="681" t="str">
        <f t="shared" ca="1" si="4"/>
        <v/>
      </c>
    </row>
    <row r="310" spans="7:9" x14ac:dyDescent="0.2">
      <c r="G310" s="691" t="str">
        <f>IF($A310="","",IFERROR(ROW(INDEX('Sch Parent TB Converter'!$ED$1:$ED$247,MATCH(TRUE,INDEX(ISNUMBER(SEARCH("x"&amp;A310&amp;"x",'Sch Parent TB Converter'!$ED$1:$ED$247)),0),0))),""))</f>
        <v/>
      </c>
      <c r="I310" s="681" t="str">
        <f t="shared" ca="1" si="4"/>
        <v/>
      </c>
    </row>
    <row r="311" spans="7:9" x14ac:dyDescent="0.2">
      <c r="G311" s="691" t="str">
        <f>IF($A311="","",IFERROR(ROW(INDEX('Sch Parent TB Converter'!$ED$1:$ED$247,MATCH(TRUE,INDEX(ISNUMBER(SEARCH("x"&amp;A311&amp;"x",'Sch Parent TB Converter'!$ED$1:$ED$247)),0),0))),""))</f>
        <v/>
      </c>
      <c r="I311" s="681" t="str">
        <f t="shared" ca="1" si="4"/>
        <v/>
      </c>
    </row>
    <row r="312" spans="7:9" x14ac:dyDescent="0.2">
      <c r="G312" s="691" t="str">
        <f>IF($A312="","",IFERROR(ROW(INDEX('Sch Parent TB Converter'!$ED$1:$ED$247,MATCH(TRUE,INDEX(ISNUMBER(SEARCH("x"&amp;A312&amp;"x",'Sch Parent TB Converter'!$ED$1:$ED$247)),0),0))),""))</f>
        <v/>
      </c>
      <c r="I312" s="681" t="str">
        <f t="shared" ca="1" si="4"/>
        <v/>
      </c>
    </row>
    <row r="313" spans="7:9" x14ac:dyDescent="0.2">
      <c r="G313" s="691" t="str">
        <f>IF($A313="","",IFERROR(ROW(INDEX('Sch Parent TB Converter'!$ED$1:$ED$247,MATCH(TRUE,INDEX(ISNUMBER(SEARCH("x"&amp;A313&amp;"x",'Sch Parent TB Converter'!$ED$1:$ED$247)),0),0))),""))</f>
        <v/>
      </c>
      <c r="I313" s="681" t="str">
        <f t="shared" ca="1" si="4"/>
        <v/>
      </c>
    </row>
    <row r="314" spans="7:9" x14ac:dyDescent="0.2">
      <c r="G314" s="691" t="str">
        <f>IF($A314="","",IFERROR(ROW(INDEX('Sch Parent TB Converter'!$ED$1:$ED$247,MATCH(TRUE,INDEX(ISNUMBER(SEARCH("x"&amp;A314&amp;"x",'Sch Parent TB Converter'!$ED$1:$ED$247)),0),0))),""))</f>
        <v/>
      </c>
      <c r="I314" s="681" t="str">
        <f t="shared" ca="1" si="4"/>
        <v/>
      </c>
    </row>
    <row r="315" spans="7:9" x14ac:dyDescent="0.2">
      <c r="G315" s="691" t="str">
        <f>IF($A315="","",IFERROR(ROW(INDEX('Sch Parent TB Converter'!$ED$1:$ED$247,MATCH(TRUE,INDEX(ISNUMBER(SEARCH("x"&amp;A315&amp;"x",'Sch Parent TB Converter'!$ED$1:$ED$247)),0),0))),""))</f>
        <v/>
      </c>
      <c r="I315" s="681" t="str">
        <f t="shared" ca="1" si="4"/>
        <v/>
      </c>
    </row>
    <row r="316" spans="7:9" x14ac:dyDescent="0.2">
      <c r="G316" s="691" t="str">
        <f>IF($A316="","",IFERROR(ROW(INDEX('Sch Parent TB Converter'!$ED$1:$ED$247,MATCH(TRUE,INDEX(ISNUMBER(SEARCH("x"&amp;A316&amp;"x",'Sch Parent TB Converter'!$ED$1:$ED$247)),0),0))),""))</f>
        <v/>
      </c>
      <c r="I316" s="681" t="str">
        <f t="shared" ca="1" si="4"/>
        <v/>
      </c>
    </row>
    <row r="317" spans="7:9" x14ac:dyDescent="0.2">
      <c r="G317" s="691" t="str">
        <f>IF($A317="","",IFERROR(ROW(INDEX('Sch Parent TB Converter'!$ED$1:$ED$247,MATCH(TRUE,INDEX(ISNUMBER(SEARCH("x"&amp;A317&amp;"x",'Sch Parent TB Converter'!$ED$1:$ED$247)),0),0))),""))</f>
        <v/>
      </c>
      <c r="I317" s="681" t="str">
        <f t="shared" ca="1" si="4"/>
        <v/>
      </c>
    </row>
    <row r="318" spans="7:9" x14ac:dyDescent="0.2">
      <c r="G318" s="691" t="str">
        <f>IF($A318="","",IFERROR(ROW(INDEX('Sch Parent TB Converter'!$ED$1:$ED$247,MATCH(TRUE,INDEX(ISNUMBER(SEARCH("x"&amp;A318&amp;"x",'Sch Parent TB Converter'!$ED$1:$ED$247)),0),0))),""))</f>
        <v/>
      </c>
      <c r="I318" s="681" t="str">
        <f t="shared" ca="1" si="4"/>
        <v/>
      </c>
    </row>
    <row r="319" spans="7:9" x14ac:dyDescent="0.2">
      <c r="G319" s="691" t="str">
        <f>IF($A319="","",IFERROR(ROW(INDEX('Sch Parent TB Converter'!$ED$1:$ED$247,MATCH(TRUE,INDEX(ISNUMBER(SEARCH("x"&amp;A319&amp;"x",'Sch Parent TB Converter'!$ED$1:$ED$247)),0),0))),""))</f>
        <v/>
      </c>
      <c r="I319" s="681" t="str">
        <f t="shared" ca="1" si="4"/>
        <v/>
      </c>
    </row>
    <row r="320" spans="7:9" x14ac:dyDescent="0.2">
      <c r="G320" s="691" t="str">
        <f>IF($A320="","",IFERROR(ROW(INDEX('Sch Parent TB Converter'!$ED$1:$ED$247,MATCH(TRUE,INDEX(ISNUMBER(SEARCH("x"&amp;A320&amp;"x",'Sch Parent TB Converter'!$ED$1:$ED$247)),0),0))),""))</f>
        <v/>
      </c>
      <c r="I320" s="681" t="str">
        <f t="shared" ca="1" si="4"/>
        <v/>
      </c>
    </row>
    <row r="321" spans="7:9" x14ac:dyDescent="0.2">
      <c r="G321" s="691" t="str">
        <f>IF($A321="","",IFERROR(ROW(INDEX('Sch Parent TB Converter'!$ED$1:$ED$247,MATCH(TRUE,INDEX(ISNUMBER(SEARCH("x"&amp;A321&amp;"x",'Sch Parent TB Converter'!$ED$1:$ED$247)),0),0))),""))</f>
        <v/>
      </c>
      <c r="I321" s="681" t="str">
        <f t="shared" ca="1" si="4"/>
        <v/>
      </c>
    </row>
    <row r="322" spans="7:9" x14ac:dyDescent="0.2">
      <c r="G322" s="691" t="str">
        <f>IF($A322="","",IFERROR(ROW(INDEX('Sch Parent TB Converter'!$ED$1:$ED$247,MATCH(TRUE,INDEX(ISNUMBER(SEARCH("x"&amp;A322&amp;"x",'Sch Parent TB Converter'!$ED$1:$ED$247)),0),0))),""))</f>
        <v/>
      </c>
      <c r="I322" s="681" t="str">
        <f t="shared" ca="1" si="4"/>
        <v/>
      </c>
    </row>
    <row r="323" spans="7:9" x14ac:dyDescent="0.2">
      <c r="G323" s="691" t="str">
        <f>IF($A323="","",IFERROR(ROW(INDEX('Sch Parent TB Converter'!$ED$1:$ED$247,MATCH(TRUE,INDEX(ISNUMBER(SEARCH("x"&amp;A323&amp;"x",'Sch Parent TB Converter'!$ED$1:$ED$247)),0),0))),""))</f>
        <v/>
      </c>
      <c r="I323" s="681" t="str">
        <f t="shared" ca="1" si="4"/>
        <v/>
      </c>
    </row>
    <row r="324" spans="7:9" x14ac:dyDescent="0.2">
      <c r="G324" s="691" t="str">
        <f>IF($A324="","",IFERROR(ROW(INDEX('Sch Parent TB Converter'!$ED$1:$ED$247,MATCH(TRUE,INDEX(ISNUMBER(SEARCH("x"&amp;A324&amp;"x",'Sch Parent TB Converter'!$ED$1:$ED$247)),0),0))),""))</f>
        <v/>
      </c>
      <c r="I324" s="681" t="str">
        <f t="shared" ca="1" si="4"/>
        <v/>
      </c>
    </row>
    <row r="325" spans="7:9" x14ac:dyDescent="0.2">
      <c r="G325" s="691" t="str">
        <f>IF($A325="","",IFERROR(ROW(INDEX('Sch Parent TB Converter'!$ED$1:$ED$247,MATCH(TRUE,INDEX(ISNUMBER(SEARCH("x"&amp;A325&amp;"x",'Sch Parent TB Converter'!$ED$1:$ED$247)),0),0))),""))</f>
        <v/>
      </c>
      <c r="I325" s="681" t="str">
        <f t="shared" ca="1" si="4"/>
        <v/>
      </c>
    </row>
    <row r="326" spans="7:9" x14ac:dyDescent="0.2">
      <c r="G326" s="691" t="str">
        <f>IF($A326="","",IFERROR(ROW(INDEX('Sch Parent TB Converter'!$ED$1:$ED$247,MATCH(TRUE,INDEX(ISNUMBER(SEARCH("x"&amp;A326&amp;"x",'Sch Parent TB Converter'!$ED$1:$ED$247)),0),0))),""))</f>
        <v/>
      </c>
      <c r="I326" s="681" t="str">
        <f t="shared" ca="1" si="4"/>
        <v/>
      </c>
    </row>
    <row r="327" spans="7:9" x14ac:dyDescent="0.2">
      <c r="G327" s="691" t="str">
        <f>IF($A327="","",IFERROR(ROW(INDEX('Sch Parent TB Converter'!$ED$1:$ED$247,MATCH(TRUE,INDEX(ISNUMBER(SEARCH("x"&amp;A327&amp;"x",'Sch Parent TB Converter'!$ED$1:$ED$247)),0),0))),""))</f>
        <v/>
      </c>
      <c r="I327" s="681" t="str">
        <f t="shared" ca="1" si="4"/>
        <v/>
      </c>
    </row>
    <row r="328" spans="7:9" x14ac:dyDescent="0.2">
      <c r="G328" s="691" t="str">
        <f>IF($A328="","",IFERROR(ROW(INDEX('Sch Parent TB Converter'!$ED$1:$ED$247,MATCH(TRUE,INDEX(ISNUMBER(SEARCH("x"&amp;A328&amp;"x",'Sch Parent TB Converter'!$ED$1:$ED$247)),0),0))),""))</f>
        <v/>
      </c>
      <c r="I328" s="681" t="str">
        <f t="shared" ca="1" si="4"/>
        <v/>
      </c>
    </row>
    <row r="329" spans="7:9" x14ac:dyDescent="0.2">
      <c r="G329" s="691" t="str">
        <f>IF($A329="","",IFERROR(ROW(INDEX('Sch Parent TB Converter'!$ED$1:$ED$247,MATCH(TRUE,INDEX(ISNUMBER(SEARCH("x"&amp;A329&amp;"x",'Sch Parent TB Converter'!$ED$1:$ED$247)),0),0))),""))</f>
        <v/>
      </c>
      <c r="I329" s="681" t="str">
        <f t="shared" ca="1" si="4"/>
        <v/>
      </c>
    </row>
    <row r="330" spans="7:9" x14ac:dyDescent="0.2">
      <c r="G330" s="691" t="str">
        <f>IF($A330="","",IFERROR(ROW(INDEX('Sch Parent TB Converter'!$ED$1:$ED$247,MATCH(TRUE,INDEX(ISNUMBER(SEARCH("x"&amp;A330&amp;"x",'Sch Parent TB Converter'!$ED$1:$ED$247)),0),0))),""))</f>
        <v/>
      </c>
      <c r="I330" s="681" t="str">
        <f t="shared" ca="1" si="4"/>
        <v/>
      </c>
    </row>
    <row r="331" spans="7:9" x14ac:dyDescent="0.2">
      <c r="G331" s="691" t="str">
        <f>IF($A331="","",IFERROR(ROW(INDEX('Sch Parent TB Converter'!$ED$1:$ED$247,MATCH(TRUE,INDEX(ISNUMBER(SEARCH("x"&amp;A331&amp;"x",'Sch Parent TB Converter'!$ED$1:$ED$247)),0),0))),""))</f>
        <v/>
      </c>
      <c r="I331" s="681" t="str">
        <f t="shared" ca="1" si="4"/>
        <v/>
      </c>
    </row>
    <row r="332" spans="7:9" x14ac:dyDescent="0.2">
      <c r="G332" s="691" t="str">
        <f>IF($A332="","",IFERROR(ROW(INDEX('Sch Parent TB Converter'!$ED$1:$ED$247,MATCH(TRUE,INDEX(ISNUMBER(SEARCH("x"&amp;A332&amp;"x",'Sch Parent TB Converter'!$ED$1:$ED$247)),0),0))),""))</f>
        <v/>
      </c>
      <c r="I332" s="681" t="str">
        <f t="shared" ca="1" si="4"/>
        <v/>
      </c>
    </row>
    <row r="333" spans="7:9" x14ac:dyDescent="0.2">
      <c r="G333" s="691" t="str">
        <f>IF($A333="","",IFERROR(ROW(INDEX('Sch Parent TB Converter'!$ED$1:$ED$247,MATCH(TRUE,INDEX(ISNUMBER(SEARCH("x"&amp;A333&amp;"x",'Sch Parent TB Converter'!$ED$1:$ED$247)),0),0))),""))</f>
        <v/>
      </c>
      <c r="I333" s="681" t="str">
        <f t="shared" ca="1" si="4"/>
        <v/>
      </c>
    </row>
    <row r="334" spans="7:9" x14ac:dyDescent="0.2">
      <c r="G334" s="691" t="str">
        <f>IF($A334="","",IFERROR(ROW(INDEX('Sch Parent TB Converter'!$ED$1:$ED$247,MATCH(TRUE,INDEX(ISNUMBER(SEARCH("x"&amp;A334&amp;"x",'Sch Parent TB Converter'!$ED$1:$ED$247)),0),0))),""))</f>
        <v/>
      </c>
      <c r="I334" s="681" t="str">
        <f t="shared" ca="1" si="4"/>
        <v/>
      </c>
    </row>
    <row r="335" spans="7:9" x14ac:dyDescent="0.2">
      <c r="G335" s="691" t="str">
        <f>IF($A335="","",IFERROR(ROW(INDEX('Sch Parent TB Converter'!$ED$1:$ED$247,MATCH(TRUE,INDEX(ISNUMBER(SEARCH("x"&amp;A335&amp;"x",'Sch Parent TB Converter'!$ED$1:$ED$247)),0),0))),""))</f>
        <v/>
      </c>
      <c r="I335" s="681" t="str">
        <f t="shared" ca="1" si="4"/>
        <v/>
      </c>
    </row>
    <row r="336" spans="7:9" x14ac:dyDescent="0.2">
      <c r="G336" s="691" t="str">
        <f>IF($A336="","",IFERROR(ROW(INDEX('Sch Parent TB Converter'!$ED$1:$ED$247,MATCH(TRUE,INDEX(ISNUMBER(SEARCH("x"&amp;A336&amp;"x",'Sch Parent TB Converter'!$ED$1:$ED$247)),0),0))),""))</f>
        <v/>
      </c>
      <c r="I336" s="681" t="str">
        <f t="shared" ca="1" si="4"/>
        <v/>
      </c>
    </row>
    <row r="337" spans="7:9" x14ac:dyDescent="0.2">
      <c r="G337" s="691" t="str">
        <f>IF($A337="","",IFERROR(ROW(INDEX('Sch Parent TB Converter'!$ED$1:$ED$247,MATCH(TRUE,INDEX(ISNUMBER(SEARCH("x"&amp;A337&amp;"x",'Sch Parent TB Converter'!$ED$1:$ED$247)),0),0))),""))</f>
        <v/>
      </c>
      <c r="I337" s="681" t="str">
        <f t="shared" ref="I337:I400" ca="1" si="8">IF(AND($G337="",$A337=""),"",IF(AND($G337="",$A337&lt;&gt;""),"Missing from Converter Sheet",INDIRECT("'"&amp;$J$3&amp;"'!B"&amp;G337)))</f>
        <v/>
      </c>
    </row>
    <row r="338" spans="7:9" x14ac:dyDescent="0.2">
      <c r="G338" s="691" t="str">
        <f>IF($A338="","",IFERROR(ROW(INDEX('Sch Parent TB Converter'!$ED$1:$ED$247,MATCH(TRUE,INDEX(ISNUMBER(SEARCH("x"&amp;A338&amp;"x",'Sch Parent TB Converter'!$ED$1:$ED$247)),0),0))),""))</f>
        <v/>
      </c>
      <c r="I338" s="681" t="str">
        <f t="shared" ca="1" si="8"/>
        <v/>
      </c>
    </row>
    <row r="339" spans="7:9" x14ac:dyDescent="0.2">
      <c r="G339" s="691" t="str">
        <f>IF($A339="","",IFERROR(ROW(INDEX('Sch Parent TB Converter'!$ED$1:$ED$247,MATCH(TRUE,INDEX(ISNUMBER(SEARCH("x"&amp;A339&amp;"x",'Sch Parent TB Converter'!$ED$1:$ED$247)),0),0))),""))</f>
        <v/>
      </c>
      <c r="I339" s="681" t="str">
        <f t="shared" ca="1" si="8"/>
        <v/>
      </c>
    </row>
    <row r="340" spans="7:9" x14ac:dyDescent="0.2">
      <c r="G340" s="691" t="str">
        <f>IF($A340="","",IFERROR(ROW(INDEX('Sch Parent TB Converter'!$ED$1:$ED$247,MATCH(TRUE,INDEX(ISNUMBER(SEARCH("x"&amp;A340&amp;"x",'Sch Parent TB Converter'!$ED$1:$ED$247)),0),0))),""))</f>
        <v/>
      </c>
      <c r="I340" s="681" t="str">
        <f t="shared" ca="1" si="8"/>
        <v/>
      </c>
    </row>
    <row r="341" spans="7:9" x14ac:dyDescent="0.2">
      <c r="G341" s="691" t="str">
        <f>IF($A341="","",IFERROR(ROW(INDEX('Sch Parent TB Converter'!$ED$1:$ED$247,MATCH(TRUE,INDEX(ISNUMBER(SEARCH("x"&amp;A341&amp;"x",'Sch Parent TB Converter'!$ED$1:$ED$247)),0),0))),""))</f>
        <v/>
      </c>
      <c r="I341" s="681" t="str">
        <f t="shared" ca="1" si="8"/>
        <v/>
      </c>
    </row>
    <row r="342" spans="7:9" x14ac:dyDescent="0.2">
      <c r="G342" s="691" t="str">
        <f>IF($A342="","",IFERROR(ROW(INDEX('Sch Parent TB Converter'!$ED$1:$ED$247,MATCH(TRUE,INDEX(ISNUMBER(SEARCH("x"&amp;A342&amp;"x",'Sch Parent TB Converter'!$ED$1:$ED$247)),0),0))),""))</f>
        <v/>
      </c>
      <c r="I342" s="681" t="str">
        <f t="shared" ca="1" si="8"/>
        <v/>
      </c>
    </row>
    <row r="343" spans="7:9" x14ac:dyDescent="0.2">
      <c r="G343" s="691" t="str">
        <f>IF($A343="","",IFERROR(ROW(INDEX('Sch Parent TB Converter'!$ED$1:$ED$247,MATCH(TRUE,INDEX(ISNUMBER(SEARCH("x"&amp;A343&amp;"x",'Sch Parent TB Converter'!$ED$1:$ED$247)),0),0))),""))</f>
        <v/>
      </c>
      <c r="I343" s="681" t="str">
        <f t="shared" ca="1" si="8"/>
        <v/>
      </c>
    </row>
    <row r="344" spans="7:9" x14ac:dyDescent="0.2">
      <c r="G344" s="691" t="str">
        <f>IF($A344="","",IFERROR(ROW(INDEX('Sch Parent TB Converter'!$ED$1:$ED$247,MATCH(TRUE,INDEX(ISNUMBER(SEARCH("x"&amp;A344&amp;"x",'Sch Parent TB Converter'!$ED$1:$ED$247)),0),0))),""))</f>
        <v/>
      </c>
      <c r="I344" s="681" t="str">
        <f t="shared" ca="1" si="8"/>
        <v/>
      </c>
    </row>
    <row r="345" spans="7:9" x14ac:dyDescent="0.2">
      <c r="G345" s="691" t="str">
        <f>IF($A345="","",IFERROR(ROW(INDEX('Sch Parent TB Converter'!$ED$1:$ED$247,MATCH(TRUE,INDEX(ISNUMBER(SEARCH("x"&amp;A345&amp;"x",'Sch Parent TB Converter'!$ED$1:$ED$247)),0),0))),""))</f>
        <v/>
      </c>
      <c r="I345" s="681" t="str">
        <f t="shared" ca="1" si="8"/>
        <v/>
      </c>
    </row>
    <row r="346" spans="7:9" x14ac:dyDescent="0.2">
      <c r="G346" s="691" t="str">
        <f>IF($A346="","",IFERROR(ROW(INDEX('Sch Parent TB Converter'!$ED$1:$ED$247,MATCH(TRUE,INDEX(ISNUMBER(SEARCH("x"&amp;A346&amp;"x",'Sch Parent TB Converter'!$ED$1:$ED$247)),0),0))),""))</f>
        <v/>
      </c>
      <c r="I346" s="681" t="str">
        <f t="shared" ca="1" si="8"/>
        <v/>
      </c>
    </row>
    <row r="347" spans="7:9" x14ac:dyDescent="0.2">
      <c r="G347" s="691" t="str">
        <f>IF($A347="","",IFERROR(ROW(INDEX('Sch Parent TB Converter'!$ED$1:$ED$247,MATCH(TRUE,INDEX(ISNUMBER(SEARCH("x"&amp;A347&amp;"x",'Sch Parent TB Converter'!$ED$1:$ED$247)),0),0))),""))</f>
        <v/>
      </c>
      <c r="I347" s="681" t="str">
        <f t="shared" ca="1" si="8"/>
        <v/>
      </c>
    </row>
    <row r="348" spans="7:9" x14ac:dyDescent="0.2">
      <c r="G348" s="691" t="str">
        <f>IF($A348="","",IFERROR(ROW(INDEX('Sch Parent TB Converter'!$ED$1:$ED$247,MATCH(TRUE,INDEX(ISNUMBER(SEARCH("x"&amp;A348&amp;"x",'Sch Parent TB Converter'!$ED$1:$ED$247)),0),0))),""))</f>
        <v/>
      </c>
      <c r="I348" s="681" t="str">
        <f t="shared" ca="1" si="8"/>
        <v/>
      </c>
    </row>
    <row r="349" spans="7:9" x14ac:dyDescent="0.2">
      <c r="G349" s="691" t="str">
        <f>IF($A349="","",IFERROR(ROW(INDEX('Sch Parent TB Converter'!$ED$1:$ED$247,MATCH(TRUE,INDEX(ISNUMBER(SEARCH("x"&amp;A349&amp;"x",'Sch Parent TB Converter'!$ED$1:$ED$247)),0),0))),""))</f>
        <v/>
      </c>
      <c r="I349" s="681" t="str">
        <f t="shared" ca="1" si="8"/>
        <v/>
      </c>
    </row>
    <row r="350" spans="7:9" x14ac:dyDescent="0.2">
      <c r="G350" s="691" t="str">
        <f>IF($A350="","",IFERROR(ROW(INDEX('Sch Parent TB Converter'!$ED$1:$ED$247,MATCH(TRUE,INDEX(ISNUMBER(SEARCH("x"&amp;A350&amp;"x",'Sch Parent TB Converter'!$ED$1:$ED$247)),0),0))),""))</f>
        <v/>
      </c>
      <c r="I350" s="681" t="str">
        <f t="shared" ca="1" si="8"/>
        <v/>
      </c>
    </row>
    <row r="351" spans="7:9" x14ac:dyDescent="0.2">
      <c r="G351" s="691" t="str">
        <f>IF($A351="","",IFERROR(ROW(INDEX('Sch Parent TB Converter'!$ED$1:$ED$247,MATCH(TRUE,INDEX(ISNUMBER(SEARCH("x"&amp;A351&amp;"x",'Sch Parent TB Converter'!$ED$1:$ED$247)),0),0))),""))</f>
        <v/>
      </c>
      <c r="I351" s="681" t="str">
        <f t="shared" ca="1" si="8"/>
        <v/>
      </c>
    </row>
    <row r="352" spans="7:9" x14ac:dyDescent="0.2">
      <c r="G352" s="691" t="str">
        <f>IF($A352="","",IFERROR(ROW(INDEX('Sch Parent TB Converter'!$ED$1:$ED$247,MATCH(TRUE,INDEX(ISNUMBER(SEARCH("x"&amp;A352&amp;"x",'Sch Parent TB Converter'!$ED$1:$ED$247)),0),0))),""))</f>
        <v/>
      </c>
      <c r="I352" s="681" t="str">
        <f t="shared" ca="1" si="8"/>
        <v/>
      </c>
    </row>
    <row r="353" spans="7:9" x14ac:dyDescent="0.2">
      <c r="G353" s="691" t="str">
        <f>IF($A353="","",IFERROR(ROW(INDEX('Sch Parent TB Converter'!$ED$1:$ED$247,MATCH(TRUE,INDEX(ISNUMBER(SEARCH("x"&amp;A353&amp;"x",'Sch Parent TB Converter'!$ED$1:$ED$247)),0),0))),""))</f>
        <v/>
      </c>
      <c r="I353" s="681" t="str">
        <f t="shared" ca="1" si="8"/>
        <v/>
      </c>
    </row>
    <row r="354" spans="7:9" x14ac:dyDescent="0.2">
      <c r="G354" s="691" t="str">
        <f>IF($A354="","",IFERROR(ROW(INDEX('Sch Parent TB Converter'!$ED$1:$ED$247,MATCH(TRUE,INDEX(ISNUMBER(SEARCH("x"&amp;A354&amp;"x",'Sch Parent TB Converter'!$ED$1:$ED$247)),0),0))),""))</f>
        <v/>
      </c>
      <c r="I354" s="681" t="str">
        <f t="shared" ca="1" si="8"/>
        <v/>
      </c>
    </row>
    <row r="355" spans="7:9" x14ac:dyDescent="0.2">
      <c r="G355" s="691" t="str">
        <f>IF($A355="","",IFERROR(ROW(INDEX('Sch Parent TB Converter'!$ED$1:$ED$247,MATCH(TRUE,INDEX(ISNUMBER(SEARCH("x"&amp;A355&amp;"x",'Sch Parent TB Converter'!$ED$1:$ED$247)),0),0))),""))</f>
        <v/>
      </c>
      <c r="I355" s="681" t="str">
        <f t="shared" ca="1" si="8"/>
        <v/>
      </c>
    </row>
    <row r="356" spans="7:9" x14ac:dyDescent="0.2">
      <c r="G356" s="691" t="str">
        <f>IF($A356="","",IFERROR(ROW(INDEX('Sch Parent TB Converter'!$ED$1:$ED$247,MATCH(TRUE,INDEX(ISNUMBER(SEARCH("x"&amp;A356&amp;"x",'Sch Parent TB Converter'!$ED$1:$ED$247)),0),0))),""))</f>
        <v/>
      </c>
      <c r="I356" s="681" t="str">
        <f t="shared" ca="1" si="8"/>
        <v/>
      </c>
    </row>
    <row r="357" spans="7:9" x14ac:dyDescent="0.2">
      <c r="G357" s="691" t="str">
        <f>IF($A357="","",IFERROR(ROW(INDEX('Sch Parent TB Converter'!$ED$1:$ED$247,MATCH(TRUE,INDEX(ISNUMBER(SEARCH("x"&amp;A357&amp;"x",'Sch Parent TB Converter'!$ED$1:$ED$247)),0),0))),""))</f>
        <v/>
      </c>
      <c r="I357" s="681" t="str">
        <f t="shared" ca="1" si="8"/>
        <v/>
      </c>
    </row>
    <row r="358" spans="7:9" x14ac:dyDescent="0.2">
      <c r="G358" s="691" t="str">
        <f>IF($A358="","",IFERROR(ROW(INDEX('Sch Parent TB Converter'!$ED$1:$ED$247,MATCH(TRUE,INDEX(ISNUMBER(SEARCH("x"&amp;A358&amp;"x",'Sch Parent TB Converter'!$ED$1:$ED$247)),0),0))),""))</f>
        <v/>
      </c>
      <c r="I358" s="681" t="str">
        <f t="shared" ca="1" si="8"/>
        <v/>
      </c>
    </row>
    <row r="359" spans="7:9" x14ac:dyDescent="0.2">
      <c r="G359" s="691" t="str">
        <f>IF($A359="","",IFERROR(ROW(INDEX('Sch Parent TB Converter'!$ED$1:$ED$247,MATCH(TRUE,INDEX(ISNUMBER(SEARCH("x"&amp;A359&amp;"x",'Sch Parent TB Converter'!$ED$1:$ED$247)),0),0))),""))</f>
        <v/>
      </c>
      <c r="I359" s="681" t="str">
        <f t="shared" ca="1" si="8"/>
        <v/>
      </c>
    </row>
    <row r="360" spans="7:9" x14ac:dyDescent="0.2">
      <c r="G360" s="691" t="str">
        <f>IF($A360="","",IFERROR(ROW(INDEX('Sch Parent TB Converter'!$ED$1:$ED$247,MATCH(TRUE,INDEX(ISNUMBER(SEARCH("x"&amp;A360&amp;"x",'Sch Parent TB Converter'!$ED$1:$ED$247)),0),0))),""))</f>
        <v/>
      </c>
      <c r="I360" s="681" t="str">
        <f t="shared" ca="1" si="8"/>
        <v/>
      </c>
    </row>
    <row r="361" spans="7:9" x14ac:dyDescent="0.2">
      <c r="G361" s="691" t="str">
        <f>IF($A361="","",IFERROR(ROW(INDEX('Sch Parent TB Converter'!$ED$1:$ED$247,MATCH(TRUE,INDEX(ISNUMBER(SEARCH("x"&amp;A361&amp;"x",'Sch Parent TB Converter'!$ED$1:$ED$247)),0),0))),""))</f>
        <v/>
      </c>
      <c r="I361" s="681" t="str">
        <f t="shared" ca="1" si="8"/>
        <v/>
      </c>
    </row>
    <row r="362" spans="7:9" x14ac:dyDescent="0.2">
      <c r="G362" s="691" t="str">
        <f>IF($A362="","",IFERROR(ROW(INDEX('Sch Parent TB Converter'!$ED$1:$ED$247,MATCH(TRUE,INDEX(ISNUMBER(SEARCH("x"&amp;A362&amp;"x",'Sch Parent TB Converter'!$ED$1:$ED$247)),0),0))),""))</f>
        <v/>
      </c>
      <c r="I362" s="681" t="str">
        <f t="shared" ca="1" si="8"/>
        <v/>
      </c>
    </row>
    <row r="363" spans="7:9" x14ac:dyDescent="0.2">
      <c r="G363" s="691" t="str">
        <f>IF($A363="","",IFERROR(ROW(INDEX('Sch Parent TB Converter'!$ED$1:$ED$247,MATCH(TRUE,INDEX(ISNUMBER(SEARCH("x"&amp;A363&amp;"x",'Sch Parent TB Converter'!$ED$1:$ED$247)),0),0))),""))</f>
        <v/>
      </c>
      <c r="I363" s="681" t="str">
        <f t="shared" ca="1" si="8"/>
        <v/>
      </c>
    </row>
    <row r="364" spans="7:9" x14ac:dyDescent="0.2">
      <c r="G364" s="691" t="str">
        <f>IF($A364="","",IFERROR(ROW(INDEX('Sch Parent TB Converter'!$ED$1:$ED$247,MATCH(TRUE,INDEX(ISNUMBER(SEARCH("x"&amp;A364&amp;"x",'Sch Parent TB Converter'!$ED$1:$ED$247)),0),0))),""))</f>
        <v/>
      </c>
      <c r="I364" s="681" t="str">
        <f t="shared" ca="1" si="8"/>
        <v/>
      </c>
    </row>
    <row r="365" spans="7:9" x14ac:dyDescent="0.2">
      <c r="G365" s="691" t="str">
        <f>IF($A365="","",IFERROR(ROW(INDEX('Sch Parent TB Converter'!$ED$1:$ED$247,MATCH(TRUE,INDEX(ISNUMBER(SEARCH("x"&amp;A365&amp;"x",'Sch Parent TB Converter'!$ED$1:$ED$247)),0),0))),""))</f>
        <v/>
      </c>
      <c r="I365" s="681" t="str">
        <f t="shared" ca="1" si="8"/>
        <v/>
      </c>
    </row>
    <row r="366" spans="7:9" x14ac:dyDescent="0.2">
      <c r="G366" s="691" t="str">
        <f>IF($A366="","",IFERROR(ROW(INDEX('Sch Parent TB Converter'!$ED$1:$ED$247,MATCH(TRUE,INDEX(ISNUMBER(SEARCH("x"&amp;A366&amp;"x",'Sch Parent TB Converter'!$ED$1:$ED$247)),0),0))),""))</f>
        <v/>
      </c>
      <c r="I366" s="681" t="str">
        <f t="shared" ca="1" si="8"/>
        <v/>
      </c>
    </row>
    <row r="367" spans="7:9" x14ac:dyDescent="0.2">
      <c r="G367" s="691" t="str">
        <f>IF($A367="","",IFERROR(ROW(INDEX('Sch Parent TB Converter'!$ED$1:$ED$247,MATCH(TRUE,INDEX(ISNUMBER(SEARCH("x"&amp;A367&amp;"x",'Sch Parent TB Converter'!$ED$1:$ED$247)),0),0))),""))</f>
        <v/>
      </c>
      <c r="I367" s="681" t="str">
        <f t="shared" ca="1" si="8"/>
        <v/>
      </c>
    </row>
    <row r="368" spans="7:9" x14ac:dyDescent="0.2">
      <c r="G368" s="691" t="str">
        <f>IF($A368="","",IFERROR(ROW(INDEX('Sch Parent TB Converter'!$ED$1:$ED$247,MATCH(TRUE,INDEX(ISNUMBER(SEARCH("x"&amp;A368&amp;"x",'Sch Parent TB Converter'!$ED$1:$ED$247)),0),0))),""))</f>
        <v/>
      </c>
      <c r="I368" s="681" t="str">
        <f t="shared" ca="1" si="8"/>
        <v/>
      </c>
    </row>
    <row r="369" spans="7:9" x14ac:dyDescent="0.2">
      <c r="G369" s="691" t="str">
        <f>IF($A369="","",IFERROR(ROW(INDEX('Sch Parent TB Converter'!$ED$1:$ED$247,MATCH(TRUE,INDEX(ISNUMBER(SEARCH("x"&amp;A369&amp;"x",'Sch Parent TB Converter'!$ED$1:$ED$247)),0),0))),""))</f>
        <v/>
      </c>
      <c r="I369" s="681" t="str">
        <f t="shared" ca="1" si="8"/>
        <v/>
      </c>
    </row>
    <row r="370" spans="7:9" x14ac:dyDescent="0.2">
      <c r="G370" s="691" t="str">
        <f>IF($A370="","",IFERROR(ROW(INDEX('Sch Parent TB Converter'!$ED$1:$ED$247,MATCH(TRUE,INDEX(ISNUMBER(SEARCH("x"&amp;A370&amp;"x",'Sch Parent TB Converter'!$ED$1:$ED$247)),0),0))),""))</f>
        <v/>
      </c>
      <c r="I370" s="681" t="str">
        <f t="shared" ca="1" si="8"/>
        <v/>
      </c>
    </row>
    <row r="371" spans="7:9" x14ac:dyDescent="0.2">
      <c r="G371" s="691" t="str">
        <f>IF($A371="","",IFERROR(ROW(INDEX('Sch Parent TB Converter'!$ED$1:$ED$247,MATCH(TRUE,INDEX(ISNUMBER(SEARCH("x"&amp;A371&amp;"x",'Sch Parent TB Converter'!$ED$1:$ED$247)),0),0))),""))</f>
        <v/>
      </c>
      <c r="I371" s="681" t="str">
        <f t="shared" ca="1" si="8"/>
        <v/>
      </c>
    </row>
    <row r="372" spans="7:9" x14ac:dyDescent="0.2">
      <c r="G372" s="691" t="str">
        <f>IF($A372="","",IFERROR(ROW(INDEX('Sch Parent TB Converter'!$ED$1:$ED$247,MATCH(TRUE,INDEX(ISNUMBER(SEARCH("x"&amp;A372&amp;"x",'Sch Parent TB Converter'!$ED$1:$ED$247)),0),0))),""))</f>
        <v/>
      </c>
      <c r="I372" s="681" t="str">
        <f t="shared" ca="1" si="8"/>
        <v/>
      </c>
    </row>
    <row r="373" spans="7:9" x14ac:dyDescent="0.2">
      <c r="G373" s="691" t="str">
        <f>IF($A373="","",IFERROR(ROW(INDEX('Sch Parent TB Converter'!$ED$1:$ED$247,MATCH(TRUE,INDEX(ISNUMBER(SEARCH("x"&amp;A373&amp;"x",'Sch Parent TB Converter'!$ED$1:$ED$247)),0),0))),""))</f>
        <v/>
      </c>
      <c r="I373" s="681" t="str">
        <f t="shared" ca="1" si="8"/>
        <v/>
      </c>
    </row>
    <row r="374" spans="7:9" x14ac:dyDescent="0.2">
      <c r="G374" s="691" t="str">
        <f>IF($A374="","",IFERROR(ROW(INDEX('Sch Parent TB Converter'!$ED$1:$ED$247,MATCH(TRUE,INDEX(ISNUMBER(SEARCH("x"&amp;A374&amp;"x",'Sch Parent TB Converter'!$ED$1:$ED$247)),0),0))),""))</f>
        <v/>
      </c>
      <c r="I374" s="681" t="str">
        <f t="shared" ca="1" si="8"/>
        <v/>
      </c>
    </row>
    <row r="375" spans="7:9" x14ac:dyDescent="0.2">
      <c r="G375" s="691" t="str">
        <f>IF($A375="","",IFERROR(ROW(INDEX('Sch Parent TB Converter'!$ED$1:$ED$247,MATCH(TRUE,INDEX(ISNUMBER(SEARCH("x"&amp;A375&amp;"x",'Sch Parent TB Converter'!$ED$1:$ED$247)),0),0))),""))</f>
        <v/>
      </c>
      <c r="I375" s="681" t="str">
        <f t="shared" ca="1" si="8"/>
        <v/>
      </c>
    </row>
    <row r="376" spans="7:9" x14ac:dyDescent="0.2">
      <c r="G376" s="691" t="str">
        <f>IF($A376="","",IFERROR(ROW(INDEX('Sch Parent TB Converter'!$ED$1:$ED$247,MATCH(TRUE,INDEX(ISNUMBER(SEARCH("x"&amp;A376&amp;"x",'Sch Parent TB Converter'!$ED$1:$ED$247)),0),0))),""))</f>
        <v/>
      </c>
      <c r="I376" s="681" t="str">
        <f t="shared" ca="1" si="8"/>
        <v/>
      </c>
    </row>
    <row r="377" spans="7:9" x14ac:dyDescent="0.2">
      <c r="G377" s="691" t="str">
        <f>IF($A377="","",IFERROR(ROW(INDEX('Sch Parent TB Converter'!$ED$1:$ED$247,MATCH(TRUE,INDEX(ISNUMBER(SEARCH("x"&amp;A377&amp;"x",'Sch Parent TB Converter'!$ED$1:$ED$247)),0),0))),""))</f>
        <v/>
      </c>
      <c r="I377" s="681" t="str">
        <f t="shared" ca="1" si="8"/>
        <v/>
      </c>
    </row>
    <row r="378" spans="7:9" x14ac:dyDescent="0.2">
      <c r="G378" s="691" t="str">
        <f>IF($A378="","",IFERROR(ROW(INDEX('Sch Parent TB Converter'!$ED$1:$ED$247,MATCH(TRUE,INDEX(ISNUMBER(SEARCH("x"&amp;A378&amp;"x",'Sch Parent TB Converter'!$ED$1:$ED$247)),0),0))),""))</f>
        <v/>
      </c>
      <c r="I378" s="681" t="str">
        <f t="shared" ca="1" si="8"/>
        <v/>
      </c>
    </row>
    <row r="379" spans="7:9" x14ac:dyDescent="0.2">
      <c r="G379" s="691" t="str">
        <f>IF($A379="","",IFERROR(ROW(INDEX('Sch Parent TB Converter'!$ED$1:$ED$247,MATCH(TRUE,INDEX(ISNUMBER(SEARCH("x"&amp;A379&amp;"x",'Sch Parent TB Converter'!$ED$1:$ED$247)),0),0))),""))</f>
        <v/>
      </c>
      <c r="I379" s="681" t="str">
        <f t="shared" ca="1" si="8"/>
        <v/>
      </c>
    </row>
    <row r="380" spans="7:9" x14ac:dyDescent="0.2">
      <c r="G380" s="691" t="str">
        <f>IF($A380="","",IFERROR(ROW(INDEX('Sch Parent TB Converter'!$ED$1:$ED$247,MATCH(TRUE,INDEX(ISNUMBER(SEARCH("x"&amp;A380&amp;"x",'Sch Parent TB Converter'!$ED$1:$ED$247)),0),0))),""))</f>
        <v/>
      </c>
      <c r="I380" s="681" t="str">
        <f t="shared" ca="1" si="8"/>
        <v/>
      </c>
    </row>
    <row r="381" spans="7:9" x14ac:dyDescent="0.2">
      <c r="G381" s="691" t="str">
        <f>IF($A381="","",IFERROR(ROW(INDEX('Sch Parent TB Converter'!$ED$1:$ED$247,MATCH(TRUE,INDEX(ISNUMBER(SEARCH("x"&amp;A381&amp;"x",'Sch Parent TB Converter'!$ED$1:$ED$247)),0),0))),""))</f>
        <v/>
      </c>
      <c r="I381" s="681" t="str">
        <f t="shared" ca="1" si="8"/>
        <v/>
      </c>
    </row>
    <row r="382" spans="7:9" x14ac:dyDescent="0.2">
      <c r="G382" s="691" t="str">
        <f>IF($A382="","",IFERROR(ROW(INDEX('Sch Parent TB Converter'!$ED$1:$ED$247,MATCH(TRUE,INDEX(ISNUMBER(SEARCH("x"&amp;A382&amp;"x",'Sch Parent TB Converter'!$ED$1:$ED$247)),0),0))),""))</f>
        <v/>
      </c>
      <c r="I382" s="681" t="str">
        <f t="shared" ca="1" si="8"/>
        <v/>
      </c>
    </row>
    <row r="383" spans="7:9" x14ac:dyDescent="0.2">
      <c r="G383" s="691" t="str">
        <f>IF($A383="","",IFERROR(ROW(INDEX('Sch Parent TB Converter'!$ED$1:$ED$247,MATCH(TRUE,INDEX(ISNUMBER(SEARCH("x"&amp;A383&amp;"x",'Sch Parent TB Converter'!$ED$1:$ED$247)),0),0))),""))</f>
        <v/>
      </c>
      <c r="I383" s="681" t="str">
        <f t="shared" ca="1" si="8"/>
        <v/>
      </c>
    </row>
    <row r="384" spans="7:9" x14ac:dyDescent="0.2">
      <c r="G384" s="691" t="str">
        <f>IF($A384="","",IFERROR(ROW(INDEX('Sch Parent TB Converter'!$ED$1:$ED$247,MATCH(TRUE,INDEX(ISNUMBER(SEARCH("x"&amp;A384&amp;"x",'Sch Parent TB Converter'!$ED$1:$ED$247)),0),0))),""))</f>
        <v/>
      </c>
      <c r="I384" s="681" t="str">
        <f t="shared" ca="1" si="8"/>
        <v/>
      </c>
    </row>
    <row r="385" spans="7:9" x14ac:dyDescent="0.2">
      <c r="G385" s="691" t="str">
        <f>IF($A385="","",IFERROR(ROW(INDEX('Sch Parent TB Converter'!$ED$1:$ED$247,MATCH(TRUE,INDEX(ISNUMBER(SEARCH("x"&amp;A385&amp;"x",'Sch Parent TB Converter'!$ED$1:$ED$247)),0),0))),""))</f>
        <v/>
      </c>
      <c r="I385" s="681" t="str">
        <f t="shared" ca="1" si="8"/>
        <v/>
      </c>
    </row>
    <row r="386" spans="7:9" x14ac:dyDescent="0.2">
      <c r="G386" s="691" t="str">
        <f>IF($A386="","",IFERROR(ROW(INDEX('Sch Parent TB Converter'!$ED$1:$ED$247,MATCH(TRUE,INDEX(ISNUMBER(SEARCH("x"&amp;A386&amp;"x",'Sch Parent TB Converter'!$ED$1:$ED$247)),0),0))),""))</f>
        <v/>
      </c>
      <c r="I386" s="681" t="str">
        <f t="shared" ca="1" si="8"/>
        <v/>
      </c>
    </row>
    <row r="387" spans="7:9" x14ac:dyDescent="0.2">
      <c r="G387" s="691" t="str">
        <f>IF($A387="","",IFERROR(ROW(INDEX('Sch Parent TB Converter'!$ED$1:$ED$247,MATCH(TRUE,INDEX(ISNUMBER(SEARCH("x"&amp;A387&amp;"x",'Sch Parent TB Converter'!$ED$1:$ED$247)),0),0))),""))</f>
        <v/>
      </c>
      <c r="I387" s="681" t="str">
        <f t="shared" ca="1" si="8"/>
        <v/>
      </c>
    </row>
    <row r="388" spans="7:9" x14ac:dyDescent="0.2">
      <c r="G388" s="691" t="str">
        <f>IF($A388="","",IFERROR(ROW(INDEX('Sch Parent TB Converter'!$ED$1:$ED$247,MATCH(TRUE,INDEX(ISNUMBER(SEARCH("x"&amp;A388&amp;"x",'Sch Parent TB Converter'!$ED$1:$ED$247)),0),0))),""))</f>
        <v/>
      </c>
      <c r="I388" s="681" t="str">
        <f t="shared" ca="1" si="8"/>
        <v/>
      </c>
    </row>
    <row r="389" spans="7:9" x14ac:dyDescent="0.2">
      <c r="G389" s="691" t="str">
        <f>IF($A389="","",IFERROR(ROW(INDEX('Sch Parent TB Converter'!$ED$1:$ED$247,MATCH(TRUE,INDEX(ISNUMBER(SEARCH("x"&amp;A389&amp;"x",'Sch Parent TB Converter'!$ED$1:$ED$247)),0),0))),""))</f>
        <v/>
      </c>
      <c r="I389" s="681" t="str">
        <f t="shared" ca="1" si="8"/>
        <v/>
      </c>
    </row>
    <row r="390" spans="7:9" x14ac:dyDescent="0.2">
      <c r="G390" s="691" t="str">
        <f>IF($A390="","",IFERROR(ROW(INDEX('Sch Parent TB Converter'!$ED$1:$ED$247,MATCH(TRUE,INDEX(ISNUMBER(SEARCH("x"&amp;A390&amp;"x",'Sch Parent TB Converter'!$ED$1:$ED$247)),0),0))),""))</f>
        <v/>
      </c>
      <c r="I390" s="681" t="str">
        <f t="shared" ca="1" si="8"/>
        <v/>
      </c>
    </row>
    <row r="391" spans="7:9" x14ac:dyDescent="0.2">
      <c r="G391" s="691" t="str">
        <f>IF($A391="","",IFERROR(ROW(INDEX('Sch Parent TB Converter'!$ED$1:$ED$247,MATCH(TRUE,INDEX(ISNUMBER(SEARCH("x"&amp;A391&amp;"x",'Sch Parent TB Converter'!$ED$1:$ED$247)),0),0))),""))</f>
        <v/>
      </c>
      <c r="I391" s="681" t="str">
        <f t="shared" ca="1" si="8"/>
        <v/>
      </c>
    </row>
    <row r="392" spans="7:9" x14ac:dyDescent="0.2">
      <c r="G392" s="691" t="str">
        <f>IF($A392="","",IFERROR(ROW(INDEX('Sch Parent TB Converter'!$ED$1:$ED$247,MATCH(TRUE,INDEX(ISNUMBER(SEARCH("x"&amp;A392&amp;"x",'Sch Parent TB Converter'!$ED$1:$ED$247)),0),0))),""))</f>
        <v/>
      </c>
      <c r="I392" s="681" t="str">
        <f t="shared" ca="1" si="8"/>
        <v/>
      </c>
    </row>
    <row r="393" spans="7:9" x14ac:dyDescent="0.2">
      <c r="G393" s="691" t="str">
        <f>IF($A393="","",IFERROR(ROW(INDEX('Sch Parent TB Converter'!$ED$1:$ED$247,MATCH(TRUE,INDEX(ISNUMBER(SEARCH("x"&amp;A393&amp;"x",'Sch Parent TB Converter'!$ED$1:$ED$247)),0),0))),""))</f>
        <v/>
      </c>
      <c r="I393" s="681" t="str">
        <f t="shared" ca="1" si="8"/>
        <v/>
      </c>
    </row>
    <row r="394" spans="7:9" x14ac:dyDescent="0.2">
      <c r="G394" s="691" t="str">
        <f>IF($A394="","",IFERROR(ROW(INDEX('Sch Parent TB Converter'!$ED$1:$ED$247,MATCH(TRUE,INDEX(ISNUMBER(SEARCH("x"&amp;A394&amp;"x",'Sch Parent TB Converter'!$ED$1:$ED$247)),0),0))),""))</f>
        <v/>
      </c>
      <c r="I394" s="681" t="str">
        <f t="shared" ca="1" si="8"/>
        <v/>
      </c>
    </row>
    <row r="395" spans="7:9" x14ac:dyDescent="0.2">
      <c r="G395" s="691" t="str">
        <f>IF($A395="","",IFERROR(ROW(INDEX('Sch Parent TB Converter'!$ED$1:$ED$247,MATCH(TRUE,INDEX(ISNUMBER(SEARCH("x"&amp;A395&amp;"x",'Sch Parent TB Converter'!$ED$1:$ED$247)),0),0))),""))</f>
        <v/>
      </c>
      <c r="I395" s="681" t="str">
        <f t="shared" ca="1" si="8"/>
        <v/>
      </c>
    </row>
    <row r="396" spans="7:9" x14ac:dyDescent="0.2">
      <c r="G396" s="691" t="str">
        <f>IF($A396="","",IFERROR(ROW(INDEX('Sch Parent TB Converter'!$ED$1:$ED$247,MATCH(TRUE,INDEX(ISNUMBER(SEARCH("x"&amp;A396&amp;"x",'Sch Parent TB Converter'!$ED$1:$ED$247)),0),0))),""))</f>
        <v/>
      </c>
      <c r="I396" s="681" t="str">
        <f t="shared" ca="1" si="8"/>
        <v/>
      </c>
    </row>
    <row r="397" spans="7:9" x14ac:dyDescent="0.2">
      <c r="G397" s="691" t="str">
        <f>IF($A397="","",IFERROR(ROW(INDEX('Sch Parent TB Converter'!$ED$1:$ED$247,MATCH(TRUE,INDEX(ISNUMBER(SEARCH("x"&amp;A397&amp;"x",'Sch Parent TB Converter'!$ED$1:$ED$247)),0),0))),""))</f>
        <v/>
      </c>
      <c r="I397" s="681" t="str">
        <f t="shared" ca="1" si="8"/>
        <v/>
      </c>
    </row>
    <row r="398" spans="7:9" x14ac:dyDescent="0.2">
      <c r="G398" s="691" t="str">
        <f>IF($A398="","",IFERROR(ROW(INDEX('Sch Parent TB Converter'!$ED$1:$ED$247,MATCH(TRUE,INDEX(ISNUMBER(SEARCH("x"&amp;A398&amp;"x",'Sch Parent TB Converter'!$ED$1:$ED$247)),0),0))),""))</f>
        <v/>
      </c>
      <c r="I398" s="681" t="str">
        <f t="shared" ca="1" si="8"/>
        <v/>
      </c>
    </row>
    <row r="399" spans="7:9" x14ac:dyDescent="0.2">
      <c r="G399" s="691" t="str">
        <f>IF($A399="","",IFERROR(ROW(INDEX('Sch Parent TB Converter'!$ED$1:$ED$247,MATCH(TRUE,INDEX(ISNUMBER(SEARCH("x"&amp;A399&amp;"x",'Sch Parent TB Converter'!$ED$1:$ED$247)),0),0))),""))</f>
        <v/>
      </c>
      <c r="I399" s="681" t="str">
        <f t="shared" ca="1" si="8"/>
        <v/>
      </c>
    </row>
    <row r="400" spans="7:9" x14ac:dyDescent="0.2">
      <c r="G400" s="691" t="str">
        <f>IF($A400="","",IFERROR(ROW(INDEX('Sch Parent TB Converter'!$ED$1:$ED$247,MATCH(TRUE,INDEX(ISNUMBER(SEARCH("x"&amp;A400&amp;"x",'Sch Parent TB Converter'!$ED$1:$ED$247)),0),0))),""))</f>
        <v/>
      </c>
      <c r="I400" s="681" t="str">
        <f t="shared" ca="1" si="8"/>
        <v/>
      </c>
    </row>
    <row r="401" spans="7:9" x14ac:dyDescent="0.2">
      <c r="G401" s="691" t="str">
        <f>IF($A401="","",IFERROR(ROW(INDEX('Sch Parent TB Converter'!$ED$1:$ED$247,MATCH(TRUE,INDEX(ISNUMBER(SEARCH("x"&amp;A401&amp;"x",'Sch Parent TB Converter'!$ED$1:$ED$247)),0),0))),""))</f>
        <v/>
      </c>
      <c r="I401" s="681" t="str">
        <f t="shared" ref="I401:I464" ca="1" si="9">IF(AND($G401="",$A401=""),"",IF(AND($G401="",$A401&lt;&gt;""),"Missing from Converter Sheet",INDIRECT("'"&amp;$J$3&amp;"'!B"&amp;G401)))</f>
        <v/>
      </c>
    </row>
    <row r="402" spans="7:9" x14ac:dyDescent="0.2">
      <c r="G402" s="691" t="str">
        <f>IF($A402="","",IFERROR(ROW(INDEX('Sch Parent TB Converter'!$ED$1:$ED$247,MATCH(TRUE,INDEX(ISNUMBER(SEARCH("x"&amp;A402&amp;"x",'Sch Parent TB Converter'!$ED$1:$ED$247)),0),0))),""))</f>
        <v/>
      </c>
      <c r="I402" s="681" t="str">
        <f t="shared" ca="1" si="9"/>
        <v/>
      </c>
    </row>
    <row r="403" spans="7:9" x14ac:dyDescent="0.2">
      <c r="G403" s="691" t="str">
        <f>IF($A403="","",IFERROR(ROW(INDEX('Sch Parent TB Converter'!$ED$1:$ED$247,MATCH(TRUE,INDEX(ISNUMBER(SEARCH("x"&amp;A403&amp;"x",'Sch Parent TB Converter'!$ED$1:$ED$247)),0),0))),""))</f>
        <v/>
      </c>
      <c r="I403" s="681" t="str">
        <f t="shared" ca="1" si="9"/>
        <v/>
      </c>
    </row>
    <row r="404" spans="7:9" x14ac:dyDescent="0.2">
      <c r="G404" s="691" t="str">
        <f>IF($A404="","",IFERROR(ROW(INDEX('Sch Parent TB Converter'!$ED$1:$ED$247,MATCH(TRUE,INDEX(ISNUMBER(SEARCH("x"&amp;A404&amp;"x",'Sch Parent TB Converter'!$ED$1:$ED$247)),0),0))),""))</f>
        <v/>
      </c>
      <c r="I404" s="681" t="str">
        <f t="shared" ca="1" si="9"/>
        <v/>
      </c>
    </row>
    <row r="405" spans="7:9" x14ac:dyDescent="0.2">
      <c r="G405" s="691" t="str">
        <f>IF($A405="","",IFERROR(ROW(INDEX('Sch Parent TB Converter'!$ED$1:$ED$247,MATCH(TRUE,INDEX(ISNUMBER(SEARCH("x"&amp;A405&amp;"x",'Sch Parent TB Converter'!$ED$1:$ED$247)),0),0))),""))</f>
        <v/>
      </c>
      <c r="I405" s="681" t="str">
        <f t="shared" ca="1" si="9"/>
        <v/>
      </c>
    </row>
    <row r="406" spans="7:9" x14ac:dyDescent="0.2">
      <c r="G406" s="691" t="str">
        <f>IF($A406="","",IFERROR(ROW(INDEX('Sch Parent TB Converter'!$ED$1:$ED$247,MATCH(TRUE,INDEX(ISNUMBER(SEARCH("x"&amp;A406&amp;"x",'Sch Parent TB Converter'!$ED$1:$ED$247)),0),0))),""))</f>
        <v/>
      </c>
      <c r="I406" s="681" t="str">
        <f t="shared" ca="1" si="9"/>
        <v/>
      </c>
    </row>
    <row r="407" spans="7:9" x14ac:dyDescent="0.2">
      <c r="G407" s="691" t="str">
        <f>IF($A407="","",IFERROR(ROW(INDEX('Sch Parent TB Converter'!$ED$1:$ED$247,MATCH(TRUE,INDEX(ISNUMBER(SEARCH("x"&amp;A407&amp;"x",'Sch Parent TB Converter'!$ED$1:$ED$247)),0),0))),""))</f>
        <v/>
      </c>
      <c r="I407" s="681" t="str">
        <f t="shared" ca="1" si="9"/>
        <v/>
      </c>
    </row>
    <row r="408" spans="7:9" x14ac:dyDescent="0.2">
      <c r="G408" s="691" t="str">
        <f>IF($A408="","",IFERROR(ROW(INDEX('Sch Parent TB Converter'!$ED$1:$ED$247,MATCH(TRUE,INDEX(ISNUMBER(SEARCH("x"&amp;A408&amp;"x",'Sch Parent TB Converter'!$ED$1:$ED$247)),0),0))),""))</f>
        <v/>
      </c>
      <c r="I408" s="681" t="str">
        <f t="shared" ca="1" si="9"/>
        <v/>
      </c>
    </row>
    <row r="409" spans="7:9" x14ac:dyDescent="0.2">
      <c r="G409" s="691" t="str">
        <f>IF($A409="","",IFERROR(ROW(INDEX('Sch Parent TB Converter'!$ED$1:$ED$247,MATCH(TRUE,INDEX(ISNUMBER(SEARCH("x"&amp;A409&amp;"x",'Sch Parent TB Converter'!$ED$1:$ED$247)),0),0))),""))</f>
        <v/>
      </c>
      <c r="I409" s="681" t="str">
        <f t="shared" ca="1" si="9"/>
        <v/>
      </c>
    </row>
    <row r="410" spans="7:9" x14ac:dyDescent="0.2">
      <c r="G410" s="691" t="str">
        <f>IF($A410="","",IFERROR(ROW(INDEX('Sch Parent TB Converter'!$ED$1:$ED$247,MATCH(TRUE,INDEX(ISNUMBER(SEARCH("x"&amp;A410&amp;"x",'Sch Parent TB Converter'!$ED$1:$ED$247)),0),0))),""))</f>
        <v/>
      </c>
      <c r="I410" s="681" t="str">
        <f t="shared" ca="1" si="9"/>
        <v/>
      </c>
    </row>
    <row r="411" spans="7:9" x14ac:dyDescent="0.2">
      <c r="G411" s="691" t="str">
        <f>IF($A411="","",IFERROR(ROW(INDEX('Sch Parent TB Converter'!$ED$1:$ED$247,MATCH(TRUE,INDEX(ISNUMBER(SEARCH("x"&amp;A411&amp;"x",'Sch Parent TB Converter'!$ED$1:$ED$247)),0),0))),""))</f>
        <v/>
      </c>
      <c r="I411" s="681" t="str">
        <f t="shared" ca="1" si="9"/>
        <v/>
      </c>
    </row>
    <row r="412" spans="7:9" x14ac:dyDescent="0.2">
      <c r="G412" s="691" t="str">
        <f>IF($A412="","",IFERROR(ROW(INDEX('Sch Parent TB Converter'!$ED$1:$ED$247,MATCH(TRUE,INDEX(ISNUMBER(SEARCH("x"&amp;A412&amp;"x",'Sch Parent TB Converter'!$ED$1:$ED$247)),0),0))),""))</f>
        <v/>
      </c>
      <c r="I412" s="681" t="str">
        <f t="shared" ca="1" si="9"/>
        <v/>
      </c>
    </row>
    <row r="413" spans="7:9" x14ac:dyDescent="0.2">
      <c r="G413" s="691" t="str">
        <f>IF($A413="","",IFERROR(ROW(INDEX('Sch Parent TB Converter'!$ED$1:$ED$247,MATCH(TRUE,INDEX(ISNUMBER(SEARCH("x"&amp;A413&amp;"x",'Sch Parent TB Converter'!$ED$1:$ED$247)),0),0))),""))</f>
        <v/>
      </c>
      <c r="I413" s="681" t="str">
        <f t="shared" ca="1" si="9"/>
        <v/>
      </c>
    </row>
    <row r="414" spans="7:9" x14ac:dyDescent="0.2">
      <c r="G414" s="691" t="str">
        <f>IF($A414="","",IFERROR(ROW(INDEX('Sch Parent TB Converter'!$ED$1:$ED$247,MATCH(TRUE,INDEX(ISNUMBER(SEARCH("x"&amp;A414&amp;"x",'Sch Parent TB Converter'!$ED$1:$ED$247)),0),0))),""))</f>
        <v/>
      </c>
      <c r="I414" s="681" t="str">
        <f t="shared" ca="1" si="9"/>
        <v/>
      </c>
    </row>
    <row r="415" spans="7:9" x14ac:dyDescent="0.2">
      <c r="G415" s="691" t="str">
        <f>IF($A415="","",IFERROR(ROW(INDEX('Sch Parent TB Converter'!$ED$1:$ED$247,MATCH(TRUE,INDEX(ISNUMBER(SEARCH("x"&amp;A415&amp;"x",'Sch Parent TB Converter'!$ED$1:$ED$247)),0),0))),""))</f>
        <v/>
      </c>
      <c r="I415" s="681" t="str">
        <f t="shared" ca="1" si="9"/>
        <v/>
      </c>
    </row>
    <row r="416" spans="7:9" x14ac:dyDescent="0.2">
      <c r="G416" s="691" t="str">
        <f>IF($A416="","",IFERROR(ROW(INDEX('Sch Parent TB Converter'!$ED$1:$ED$247,MATCH(TRUE,INDEX(ISNUMBER(SEARCH("x"&amp;A416&amp;"x",'Sch Parent TB Converter'!$ED$1:$ED$247)),0),0))),""))</f>
        <v/>
      </c>
      <c r="I416" s="681" t="str">
        <f t="shared" ca="1" si="9"/>
        <v/>
      </c>
    </row>
    <row r="417" spans="7:9" x14ac:dyDescent="0.2">
      <c r="G417" s="691" t="str">
        <f>IF($A417="","",IFERROR(ROW(INDEX('Sch Parent TB Converter'!$ED$1:$ED$247,MATCH(TRUE,INDEX(ISNUMBER(SEARCH("x"&amp;A417&amp;"x",'Sch Parent TB Converter'!$ED$1:$ED$247)),0),0))),""))</f>
        <v/>
      </c>
      <c r="I417" s="681" t="str">
        <f t="shared" ca="1" si="9"/>
        <v/>
      </c>
    </row>
    <row r="418" spans="7:9" x14ac:dyDescent="0.2">
      <c r="G418" s="691" t="str">
        <f>IF($A418="","",IFERROR(ROW(INDEX('Sch Parent TB Converter'!$ED$1:$ED$247,MATCH(TRUE,INDEX(ISNUMBER(SEARCH("x"&amp;A418&amp;"x",'Sch Parent TB Converter'!$ED$1:$ED$247)),0),0))),""))</f>
        <v/>
      </c>
      <c r="I418" s="681" t="str">
        <f t="shared" ca="1" si="9"/>
        <v/>
      </c>
    </row>
    <row r="419" spans="7:9" x14ac:dyDescent="0.2">
      <c r="G419" s="691" t="str">
        <f>IF($A419="","",IFERROR(ROW(INDEX('Sch Parent TB Converter'!$ED$1:$ED$247,MATCH(TRUE,INDEX(ISNUMBER(SEARCH("x"&amp;A419&amp;"x",'Sch Parent TB Converter'!$ED$1:$ED$247)),0),0))),""))</f>
        <v/>
      </c>
      <c r="I419" s="681" t="str">
        <f t="shared" ca="1" si="9"/>
        <v/>
      </c>
    </row>
    <row r="420" spans="7:9" x14ac:dyDescent="0.2">
      <c r="G420" s="691" t="str">
        <f>IF($A420="","",IFERROR(ROW(INDEX('Sch Parent TB Converter'!$ED$1:$ED$247,MATCH(TRUE,INDEX(ISNUMBER(SEARCH("x"&amp;A420&amp;"x",'Sch Parent TB Converter'!$ED$1:$ED$247)),0),0))),""))</f>
        <v/>
      </c>
      <c r="I420" s="681" t="str">
        <f t="shared" ca="1" si="9"/>
        <v/>
      </c>
    </row>
    <row r="421" spans="7:9" x14ac:dyDescent="0.2">
      <c r="G421" s="691" t="str">
        <f>IF($A421="","",IFERROR(ROW(INDEX('Sch Parent TB Converter'!$ED$1:$ED$247,MATCH(TRUE,INDEX(ISNUMBER(SEARCH("x"&amp;A421&amp;"x",'Sch Parent TB Converter'!$ED$1:$ED$247)),0),0))),""))</f>
        <v/>
      </c>
      <c r="I421" s="681" t="str">
        <f t="shared" ca="1" si="9"/>
        <v/>
      </c>
    </row>
    <row r="422" spans="7:9" x14ac:dyDescent="0.2">
      <c r="G422" s="691" t="str">
        <f>IF($A422="","",IFERROR(ROW(INDEX('Sch Parent TB Converter'!$ED$1:$ED$247,MATCH(TRUE,INDEX(ISNUMBER(SEARCH("x"&amp;A422&amp;"x",'Sch Parent TB Converter'!$ED$1:$ED$247)),0),0))),""))</f>
        <v/>
      </c>
      <c r="I422" s="681" t="str">
        <f t="shared" ca="1" si="9"/>
        <v/>
      </c>
    </row>
    <row r="423" spans="7:9" x14ac:dyDescent="0.2">
      <c r="G423" s="691" t="str">
        <f>IF($A423="","",IFERROR(ROW(INDEX('Sch Parent TB Converter'!$ED$1:$ED$247,MATCH(TRUE,INDEX(ISNUMBER(SEARCH("x"&amp;A423&amp;"x",'Sch Parent TB Converter'!$ED$1:$ED$247)),0),0))),""))</f>
        <v/>
      </c>
      <c r="I423" s="681" t="str">
        <f t="shared" ca="1" si="9"/>
        <v/>
      </c>
    </row>
    <row r="424" spans="7:9" x14ac:dyDescent="0.2">
      <c r="G424" s="691" t="str">
        <f>IF($A424="","",IFERROR(ROW(INDEX('Sch Parent TB Converter'!$ED$1:$ED$247,MATCH(TRUE,INDEX(ISNUMBER(SEARCH("x"&amp;A424&amp;"x",'Sch Parent TB Converter'!$ED$1:$ED$247)),0),0))),""))</f>
        <v/>
      </c>
      <c r="I424" s="681" t="str">
        <f t="shared" ca="1" si="9"/>
        <v/>
      </c>
    </row>
    <row r="425" spans="7:9" x14ac:dyDescent="0.2">
      <c r="G425" s="691" t="str">
        <f>IF($A425="","",IFERROR(ROW(INDEX('Sch Parent TB Converter'!$ED$1:$ED$247,MATCH(TRUE,INDEX(ISNUMBER(SEARCH("x"&amp;A425&amp;"x",'Sch Parent TB Converter'!$ED$1:$ED$247)),0),0))),""))</f>
        <v/>
      </c>
      <c r="I425" s="681" t="str">
        <f t="shared" ca="1" si="9"/>
        <v/>
      </c>
    </row>
    <row r="426" spans="7:9" x14ac:dyDescent="0.2">
      <c r="G426" s="691" t="str">
        <f>IF($A426="","",IFERROR(ROW(INDEX('Sch Parent TB Converter'!$ED$1:$ED$247,MATCH(TRUE,INDEX(ISNUMBER(SEARCH("x"&amp;A426&amp;"x",'Sch Parent TB Converter'!$ED$1:$ED$247)),0),0))),""))</f>
        <v/>
      </c>
      <c r="I426" s="681" t="str">
        <f t="shared" ca="1" si="9"/>
        <v/>
      </c>
    </row>
    <row r="427" spans="7:9" x14ac:dyDescent="0.2">
      <c r="G427" s="691" t="str">
        <f>IF($A427="","",IFERROR(ROW(INDEX('Sch Parent TB Converter'!$ED$1:$ED$247,MATCH(TRUE,INDEX(ISNUMBER(SEARCH("x"&amp;A427&amp;"x",'Sch Parent TB Converter'!$ED$1:$ED$247)),0),0))),""))</f>
        <v/>
      </c>
      <c r="I427" s="681" t="str">
        <f t="shared" ca="1" si="9"/>
        <v/>
      </c>
    </row>
    <row r="428" spans="7:9" x14ac:dyDescent="0.2">
      <c r="G428" s="691" t="str">
        <f>IF($A428="","",IFERROR(ROW(INDEX('Sch Parent TB Converter'!$ED$1:$ED$247,MATCH(TRUE,INDEX(ISNUMBER(SEARCH("x"&amp;A428&amp;"x",'Sch Parent TB Converter'!$ED$1:$ED$247)),0),0))),""))</f>
        <v/>
      </c>
      <c r="I428" s="681" t="str">
        <f t="shared" ca="1" si="9"/>
        <v/>
      </c>
    </row>
    <row r="429" spans="7:9" x14ac:dyDescent="0.2">
      <c r="G429" s="691" t="str">
        <f>IF($A429="","",IFERROR(ROW(INDEX('Sch Parent TB Converter'!$ED$1:$ED$247,MATCH(TRUE,INDEX(ISNUMBER(SEARCH("x"&amp;A429&amp;"x",'Sch Parent TB Converter'!$ED$1:$ED$247)),0),0))),""))</f>
        <v/>
      </c>
      <c r="I429" s="681" t="str">
        <f t="shared" ca="1" si="9"/>
        <v/>
      </c>
    </row>
    <row r="430" spans="7:9" x14ac:dyDescent="0.2">
      <c r="G430" s="691" t="str">
        <f>IF($A430="","",IFERROR(ROW(INDEX('Sch Parent TB Converter'!$ED$1:$ED$247,MATCH(TRUE,INDEX(ISNUMBER(SEARCH("x"&amp;A430&amp;"x",'Sch Parent TB Converter'!$ED$1:$ED$247)),0),0))),""))</f>
        <v/>
      </c>
      <c r="I430" s="681" t="str">
        <f t="shared" ca="1" si="9"/>
        <v/>
      </c>
    </row>
    <row r="431" spans="7:9" x14ac:dyDescent="0.2">
      <c r="G431" s="691" t="str">
        <f>IF($A431="","",IFERROR(ROW(INDEX('Sch Parent TB Converter'!$ED$1:$ED$247,MATCH(TRUE,INDEX(ISNUMBER(SEARCH("x"&amp;A431&amp;"x",'Sch Parent TB Converter'!$ED$1:$ED$247)),0),0))),""))</f>
        <v/>
      </c>
      <c r="I431" s="681" t="str">
        <f t="shared" ca="1" si="9"/>
        <v/>
      </c>
    </row>
    <row r="432" spans="7:9" x14ac:dyDescent="0.2">
      <c r="G432" s="691" t="str">
        <f>IF($A432="","",IFERROR(ROW(INDEX('Sch Parent TB Converter'!$ED$1:$ED$247,MATCH(TRUE,INDEX(ISNUMBER(SEARCH("x"&amp;A432&amp;"x",'Sch Parent TB Converter'!$ED$1:$ED$247)),0),0))),""))</f>
        <v/>
      </c>
      <c r="I432" s="681" t="str">
        <f t="shared" ca="1" si="9"/>
        <v/>
      </c>
    </row>
    <row r="433" spans="7:9" x14ac:dyDescent="0.2">
      <c r="G433" s="691" t="str">
        <f>IF($A433="","",IFERROR(ROW(INDEX('Sch Parent TB Converter'!$ED$1:$ED$247,MATCH(TRUE,INDEX(ISNUMBER(SEARCH("x"&amp;A433&amp;"x",'Sch Parent TB Converter'!$ED$1:$ED$247)),0),0))),""))</f>
        <v/>
      </c>
      <c r="I433" s="681" t="str">
        <f t="shared" ca="1" si="9"/>
        <v/>
      </c>
    </row>
    <row r="434" spans="7:9" x14ac:dyDescent="0.2">
      <c r="G434" s="691" t="str">
        <f>IF($A434="","",IFERROR(ROW(INDEX('Sch Parent TB Converter'!$ED$1:$ED$247,MATCH(TRUE,INDEX(ISNUMBER(SEARCH("x"&amp;A434&amp;"x",'Sch Parent TB Converter'!$ED$1:$ED$247)),0),0))),""))</f>
        <v/>
      </c>
      <c r="I434" s="681" t="str">
        <f t="shared" ca="1" si="9"/>
        <v/>
      </c>
    </row>
    <row r="435" spans="7:9" x14ac:dyDescent="0.2">
      <c r="G435" s="691" t="str">
        <f>IF($A435="","",IFERROR(ROW(INDEX('Sch Parent TB Converter'!$ED$1:$ED$247,MATCH(TRUE,INDEX(ISNUMBER(SEARCH("x"&amp;A435&amp;"x",'Sch Parent TB Converter'!$ED$1:$ED$247)),0),0))),""))</f>
        <v/>
      </c>
      <c r="I435" s="681" t="str">
        <f t="shared" ca="1" si="9"/>
        <v/>
      </c>
    </row>
    <row r="436" spans="7:9" x14ac:dyDescent="0.2">
      <c r="G436" s="691" t="str">
        <f>IF($A436="","",IFERROR(ROW(INDEX('Sch Parent TB Converter'!$ED$1:$ED$247,MATCH(TRUE,INDEX(ISNUMBER(SEARCH("x"&amp;A436&amp;"x",'Sch Parent TB Converter'!$ED$1:$ED$247)),0),0))),""))</f>
        <v/>
      </c>
      <c r="I436" s="681" t="str">
        <f t="shared" ca="1" si="9"/>
        <v/>
      </c>
    </row>
    <row r="437" spans="7:9" x14ac:dyDescent="0.2">
      <c r="G437" s="691" t="str">
        <f>IF($A437="","",IFERROR(ROW(INDEX('Sch Parent TB Converter'!$ED$1:$ED$247,MATCH(TRUE,INDEX(ISNUMBER(SEARCH("x"&amp;A437&amp;"x",'Sch Parent TB Converter'!$ED$1:$ED$247)),0),0))),""))</f>
        <v/>
      </c>
      <c r="I437" s="681" t="str">
        <f t="shared" ca="1" si="9"/>
        <v/>
      </c>
    </row>
    <row r="438" spans="7:9" x14ac:dyDescent="0.2">
      <c r="G438" s="691" t="str">
        <f>IF($A438="","",IFERROR(ROW(INDEX('Sch Parent TB Converter'!$ED$1:$ED$247,MATCH(TRUE,INDEX(ISNUMBER(SEARCH("x"&amp;A438&amp;"x",'Sch Parent TB Converter'!$ED$1:$ED$247)),0),0))),""))</f>
        <v/>
      </c>
      <c r="I438" s="681" t="str">
        <f t="shared" ca="1" si="9"/>
        <v/>
      </c>
    </row>
    <row r="439" spans="7:9" x14ac:dyDescent="0.2">
      <c r="G439" s="691" t="str">
        <f>IF($A439="","",IFERROR(ROW(INDEX('Sch Parent TB Converter'!$ED$1:$ED$247,MATCH(TRUE,INDEX(ISNUMBER(SEARCH("x"&amp;A439&amp;"x",'Sch Parent TB Converter'!$ED$1:$ED$247)),0),0))),""))</f>
        <v/>
      </c>
      <c r="I439" s="681" t="str">
        <f t="shared" ca="1" si="9"/>
        <v/>
      </c>
    </row>
    <row r="440" spans="7:9" x14ac:dyDescent="0.2">
      <c r="G440" s="691" t="str">
        <f>IF($A440="","",IFERROR(ROW(INDEX('Sch Parent TB Converter'!$ED$1:$ED$247,MATCH(TRUE,INDEX(ISNUMBER(SEARCH("x"&amp;A440&amp;"x",'Sch Parent TB Converter'!$ED$1:$ED$247)),0),0))),""))</f>
        <v/>
      </c>
      <c r="I440" s="681" t="str">
        <f t="shared" ca="1" si="9"/>
        <v/>
      </c>
    </row>
    <row r="441" spans="7:9" x14ac:dyDescent="0.2">
      <c r="G441" s="691" t="str">
        <f>IF($A441="","",IFERROR(ROW(INDEX('Sch Parent TB Converter'!$ED$1:$ED$247,MATCH(TRUE,INDEX(ISNUMBER(SEARCH("x"&amp;A441&amp;"x",'Sch Parent TB Converter'!$ED$1:$ED$247)),0),0))),""))</f>
        <v/>
      </c>
      <c r="I441" s="681" t="str">
        <f t="shared" ca="1" si="9"/>
        <v/>
      </c>
    </row>
    <row r="442" spans="7:9" x14ac:dyDescent="0.2">
      <c r="G442" s="691" t="str">
        <f>IF($A442="","",IFERROR(ROW(INDEX('Sch Parent TB Converter'!$ED$1:$ED$247,MATCH(TRUE,INDEX(ISNUMBER(SEARCH("x"&amp;A442&amp;"x",'Sch Parent TB Converter'!$ED$1:$ED$247)),0),0))),""))</f>
        <v/>
      </c>
      <c r="I442" s="681" t="str">
        <f t="shared" ca="1" si="9"/>
        <v/>
      </c>
    </row>
    <row r="443" spans="7:9" x14ac:dyDescent="0.2">
      <c r="G443" s="691" t="str">
        <f>IF($A443="","",IFERROR(ROW(INDEX('Sch Parent TB Converter'!$ED$1:$ED$247,MATCH(TRUE,INDEX(ISNUMBER(SEARCH("x"&amp;A443&amp;"x",'Sch Parent TB Converter'!$ED$1:$ED$247)),0),0))),""))</f>
        <v/>
      </c>
      <c r="I443" s="681" t="str">
        <f t="shared" ca="1" si="9"/>
        <v/>
      </c>
    </row>
    <row r="444" spans="7:9" x14ac:dyDescent="0.2">
      <c r="G444" s="691" t="str">
        <f>IF($A444="","",IFERROR(ROW(INDEX('Sch Parent TB Converter'!$ED$1:$ED$247,MATCH(TRUE,INDEX(ISNUMBER(SEARCH("x"&amp;A444&amp;"x",'Sch Parent TB Converter'!$ED$1:$ED$247)),0),0))),""))</f>
        <v/>
      </c>
      <c r="I444" s="681" t="str">
        <f t="shared" ca="1" si="9"/>
        <v/>
      </c>
    </row>
    <row r="445" spans="7:9" x14ac:dyDescent="0.2">
      <c r="G445" s="691" t="str">
        <f>IF($A445="","",IFERROR(ROW(INDEX('Sch Parent TB Converter'!$ED$1:$ED$247,MATCH(TRUE,INDEX(ISNUMBER(SEARCH("x"&amp;A445&amp;"x",'Sch Parent TB Converter'!$ED$1:$ED$247)),0),0))),""))</f>
        <v/>
      </c>
      <c r="I445" s="681" t="str">
        <f t="shared" ca="1" si="9"/>
        <v/>
      </c>
    </row>
    <row r="446" spans="7:9" x14ac:dyDescent="0.2">
      <c r="G446" s="691" t="str">
        <f>IF($A446="","",IFERROR(ROW(INDEX('Sch Parent TB Converter'!$ED$1:$ED$247,MATCH(TRUE,INDEX(ISNUMBER(SEARCH("x"&amp;A446&amp;"x",'Sch Parent TB Converter'!$ED$1:$ED$247)),0),0))),""))</f>
        <v/>
      </c>
      <c r="I446" s="681" t="str">
        <f t="shared" ca="1" si="9"/>
        <v/>
      </c>
    </row>
    <row r="447" spans="7:9" x14ac:dyDescent="0.2">
      <c r="G447" s="691" t="str">
        <f>IF($A447="","",IFERROR(ROW(INDEX('Sch Parent TB Converter'!$ED$1:$ED$247,MATCH(TRUE,INDEX(ISNUMBER(SEARCH("x"&amp;A447&amp;"x",'Sch Parent TB Converter'!$ED$1:$ED$247)),0),0))),""))</f>
        <v/>
      </c>
      <c r="I447" s="681" t="str">
        <f t="shared" ca="1" si="9"/>
        <v/>
      </c>
    </row>
    <row r="448" spans="7:9" x14ac:dyDescent="0.2">
      <c r="G448" s="691" t="str">
        <f>IF($A448="","",IFERROR(ROW(INDEX('Sch Parent TB Converter'!$ED$1:$ED$247,MATCH(TRUE,INDEX(ISNUMBER(SEARCH("x"&amp;A448&amp;"x",'Sch Parent TB Converter'!$ED$1:$ED$247)),0),0))),""))</f>
        <v/>
      </c>
      <c r="I448" s="681" t="str">
        <f t="shared" ca="1" si="9"/>
        <v/>
      </c>
    </row>
    <row r="449" spans="7:9" x14ac:dyDescent="0.2">
      <c r="G449" s="691" t="str">
        <f>IF($A449="","",IFERROR(ROW(INDEX('Sch Parent TB Converter'!$ED$1:$ED$247,MATCH(TRUE,INDEX(ISNUMBER(SEARCH("x"&amp;A449&amp;"x",'Sch Parent TB Converter'!$ED$1:$ED$247)),0),0))),""))</f>
        <v/>
      </c>
      <c r="I449" s="681" t="str">
        <f t="shared" ca="1" si="9"/>
        <v/>
      </c>
    </row>
    <row r="450" spans="7:9" x14ac:dyDescent="0.2">
      <c r="G450" s="691" t="str">
        <f>IF($A450="","",IFERROR(ROW(INDEX('Sch Parent TB Converter'!$ED$1:$ED$247,MATCH(TRUE,INDEX(ISNUMBER(SEARCH("x"&amp;A450&amp;"x",'Sch Parent TB Converter'!$ED$1:$ED$247)),0),0))),""))</f>
        <v/>
      </c>
      <c r="I450" s="681" t="str">
        <f t="shared" ca="1" si="9"/>
        <v/>
      </c>
    </row>
    <row r="451" spans="7:9" x14ac:dyDescent="0.2">
      <c r="G451" s="691" t="str">
        <f>IF($A451="","",IFERROR(ROW(INDEX('Sch Parent TB Converter'!$ED$1:$ED$247,MATCH(TRUE,INDEX(ISNUMBER(SEARCH("x"&amp;A451&amp;"x",'Sch Parent TB Converter'!$ED$1:$ED$247)),0),0))),""))</f>
        <v/>
      </c>
      <c r="I451" s="681" t="str">
        <f t="shared" ca="1" si="9"/>
        <v/>
      </c>
    </row>
    <row r="452" spans="7:9" x14ac:dyDescent="0.2">
      <c r="G452" s="691" t="str">
        <f>IF($A452="","",IFERROR(ROW(INDEX('Sch Parent TB Converter'!$ED$1:$ED$247,MATCH(TRUE,INDEX(ISNUMBER(SEARCH("x"&amp;A452&amp;"x",'Sch Parent TB Converter'!$ED$1:$ED$247)),0),0))),""))</f>
        <v/>
      </c>
      <c r="I452" s="681" t="str">
        <f t="shared" ca="1" si="9"/>
        <v/>
      </c>
    </row>
    <row r="453" spans="7:9" x14ac:dyDescent="0.2">
      <c r="G453" s="691" t="str">
        <f>IF($A453="","",IFERROR(ROW(INDEX('Sch Parent TB Converter'!$ED$1:$ED$247,MATCH(TRUE,INDEX(ISNUMBER(SEARCH("x"&amp;A453&amp;"x",'Sch Parent TB Converter'!$ED$1:$ED$247)),0),0))),""))</f>
        <v/>
      </c>
      <c r="I453" s="681" t="str">
        <f t="shared" ca="1" si="9"/>
        <v/>
      </c>
    </row>
    <row r="454" spans="7:9" x14ac:dyDescent="0.2">
      <c r="G454" s="691" t="str">
        <f>IF($A454="","",IFERROR(ROW(INDEX('Sch Parent TB Converter'!$ED$1:$ED$247,MATCH(TRUE,INDEX(ISNUMBER(SEARCH("x"&amp;A454&amp;"x",'Sch Parent TB Converter'!$ED$1:$ED$247)),0),0))),""))</f>
        <v/>
      </c>
      <c r="I454" s="681" t="str">
        <f t="shared" ca="1" si="9"/>
        <v/>
      </c>
    </row>
    <row r="455" spans="7:9" x14ac:dyDescent="0.2">
      <c r="G455" s="691" t="str">
        <f>IF($A455="","",IFERROR(ROW(INDEX('Sch Parent TB Converter'!$ED$1:$ED$247,MATCH(TRUE,INDEX(ISNUMBER(SEARCH("x"&amp;A455&amp;"x",'Sch Parent TB Converter'!$ED$1:$ED$247)),0),0))),""))</f>
        <v/>
      </c>
      <c r="I455" s="681" t="str">
        <f t="shared" ca="1" si="9"/>
        <v/>
      </c>
    </row>
    <row r="456" spans="7:9" x14ac:dyDescent="0.2">
      <c r="G456" s="691" t="str">
        <f>IF($A456="","",IFERROR(ROW(INDEX('Sch Parent TB Converter'!$ED$1:$ED$247,MATCH(TRUE,INDEX(ISNUMBER(SEARCH("x"&amp;A456&amp;"x",'Sch Parent TB Converter'!$ED$1:$ED$247)),0),0))),""))</f>
        <v/>
      </c>
      <c r="I456" s="681" t="str">
        <f t="shared" ca="1" si="9"/>
        <v/>
      </c>
    </row>
    <row r="457" spans="7:9" x14ac:dyDescent="0.2">
      <c r="G457" s="691" t="str">
        <f>IF($A457="","",IFERROR(ROW(INDEX('Sch Parent TB Converter'!$ED$1:$ED$247,MATCH(TRUE,INDEX(ISNUMBER(SEARCH("x"&amp;A457&amp;"x",'Sch Parent TB Converter'!$ED$1:$ED$247)),0),0))),""))</f>
        <v/>
      </c>
      <c r="I457" s="681" t="str">
        <f t="shared" ca="1" si="9"/>
        <v/>
      </c>
    </row>
    <row r="458" spans="7:9" x14ac:dyDescent="0.2">
      <c r="G458" s="691" t="str">
        <f>IF($A458="","",IFERROR(ROW(INDEX('Sch Parent TB Converter'!$ED$1:$ED$247,MATCH(TRUE,INDEX(ISNUMBER(SEARCH("x"&amp;A458&amp;"x",'Sch Parent TB Converter'!$ED$1:$ED$247)),0),0))),""))</f>
        <v/>
      </c>
      <c r="I458" s="681" t="str">
        <f t="shared" ca="1" si="9"/>
        <v/>
      </c>
    </row>
    <row r="459" spans="7:9" x14ac:dyDescent="0.2">
      <c r="G459" s="691" t="str">
        <f>IF($A459="","",IFERROR(ROW(INDEX('Sch Parent TB Converter'!$ED$1:$ED$247,MATCH(TRUE,INDEX(ISNUMBER(SEARCH("x"&amp;A459&amp;"x",'Sch Parent TB Converter'!$ED$1:$ED$247)),0),0))),""))</f>
        <v/>
      </c>
      <c r="I459" s="681" t="str">
        <f t="shared" ca="1" si="9"/>
        <v/>
      </c>
    </row>
    <row r="460" spans="7:9" x14ac:dyDescent="0.2">
      <c r="G460" s="691" t="str">
        <f>IF($A460="","",IFERROR(ROW(INDEX('Sch Parent TB Converter'!$ED$1:$ED$247,MATCH(TRUE,INDEX(ISNUMBER(SEARCH("x"&amp;A460&amp;"x",'Sch Parent TB Converter'!$ED$1:$ED$247)),0),0))),""))</f>
        <v/>
      </c>
      <c r="I460" s="681" t="str">
        <f t="shared" ca="1" si="9"/>
        <v/>
      </c>
    </row>
    <row r="461" spans="7:9" x14ac:dyDescent="0.2">
      <c r="G461" s="691" t="str">
        <f>IF($A461="","",IFERROR(ROW(INDEX('Sch Parent TB Converter'!$ED$1:$ED$247,MATCH(TRUE,INDEX(ISNUMBER(SEARCH("x"&amp;A461&amp;"x",'Sch Parent TB Converter'!$ED$1:$ED$247)),0),0))),""))</f>
        <v/>
      </c>
      <c r="I461" s="681" t="str">
        <f t="shared" ca="1" si="9"/>
        <v/>
      </c>
    </row>
    <row r="462" spans="7:9" x14ac:dyDescent="0.2">
      <c r="G462" s="691" t="str">
        <f>IF($A462="","",IFERROR(ROW(INDEX('Sch Parent TB Converter'!$ED$1:$ED$247,MATCH(TRUE,INDEX(ISNUMBER(SEARCH("x"&amp;A462&amp;"x",'Sch Parent TB Converter'!$ED$1:$ED$247)),0),0))),""))</f>
        <v/>
      </c>
      <c r="I462" s="681" t="str">
        <f t="shared" ca="1" si="9"/>
        <v/>
      </c>
    </row>
    <row r="463" spans="7:9" x14ac:dyDescent="0.2">
      <c r="G463" s="691" t="str">
        <f>IF($A463="","",IFERROR(ROW(INDEX('Sch Parent TB Converter'!$ED$1:$ED$247,MATCH(TRUE,INDEX(ISNUMBER(SEARCH("x"&amp;A463&amp;"x",'Sch Parent TB Converter'!$ED$1:$ED$247)),0),0))),""))</f>
        <v/>
      </c>
      <c r="I463" s="681" t="str">
        <f t="shared" ca="1" si="9"/>
        <v/>
      </c>
    </row>
    <row r="464" spans="7:9" x14ac:dyDescent="0.2">
      <c r="G464" s="691" t="str">
        <f>IF($A464="","",IFERROR(ROW(INDEX('Sch Parent TB Converter'!$ED$1:$ED$247,MATCH(TRUE,INDEX(ISNUMBER(SEARCH("x"&amp;A464&amp;"x",'Sch Parent TB Converter'!$ED$1:$ED$247)),0),0))),""))</f>
        <v/>
      </c>
      <c r="I464" s="681" t="str">
        <f t="shared" ca="1" si="9"/>
        <v/>
      </c>
    </row>
    <row r="465" spans="7:9" x14ac:dyDescent="0.2">
      <c r="G465" s="691" t="str">
        <f>IF($A465="","",IFERROR(ROW(INDEX('Sch Parent TB Converter'!$ED$1:$ED$247,MATCH(TRUE,INDEX(ISNUMBER(SEARCH("x"&amp;A465&amp;"x",'Sch Parent TB Converter'!$ED$1:$ED$247)),0),0))),""))</f>
        <v/>
      </c>
      <c r="I465" s="681" t="str">
        <f t="shared" ref="I465:I510" ca="1" si="10">IF(AND($G465="",$A465=""),"",IF(AND($G465="",$A465&lt;&gt;""),"Missing from Converter Sheet",INDIRECT("'"&amp;$J$3&amp;"'!B"&amp;G465)))</f>
        <v/>
      </c>
    </row>
    <row r="466" spans="7:9" x14ac:dyDescent="0.2">
      <c r="G466" s="691" t="str">
        <f>IF($A466="","",IFERROR(ROW(INDEX('Sch Parent TB Converter'!$ED$1:$ED$247,MATCH(TRUE,INDEX(ISNUMBER(SEARCH("x"&amp;A466&amp;"x",'Sch Parent TB Converter'!$ED$1:$ED$247)),0),0))),""))</f>
        <v/>
      </c>
      <c r="I466" s="681" t="str">
        <f t="shared" ca="1" si="10"/>
        <v/>
      </c>
    </row>
    <row r="467" spans="7:9" x14ac:dyDescent="0.2">
      <c r="G467" s="691" t="str">
        <f>IF($A467="","",IFERROR(ROW(INDEX('Sch Parent TB Converter'!$ED$1:$ED$247,MATCH(TRUE,INDEX(ISNUMBER(SEARCH("x"&amp;A467&amp;"x",'Sch Parent TB Converter'!$ED$1:$ED$247)),0),0))),""))</f>
        <v/>
      </c>
      <c r="I467" s="681" t="str">
        <f t="shared" ca="1" si="10"/>
        <v/>
      </c>
    </row>
    <row r="468" spans="7:9" x14ac:dyDescent="0.2">
      <c r="G468" s="691" t="str">
        <f>IF($A468="","",IFERROR(ROW(INDEX('Sch Parent TB Converter'!$ED$1:$ED$247,MATCH(TRUE,INDEX(ISNUMBER(SEARCH("x"&amp;A468&amp;"x",'Sch Parent TB Converter'!$ED$1:$ED$247)),0),0))),""))</f>
        <v/>
      </c>
      <c r="I468" s="681" t="str">
        <f t="shared" ca="1" si="10"/>
        <v/>
      </c>
    </row>
    <row r="469" spans="7:9" x14ac:dyDescent="0.2">
      <c r="G469" s="691" t="str">
        <f>IF($A469="","",IFERROR(ROW(INDEX('Sch Parent TB Converter'!$ED$1:$ED$247,MATCH(TRUE,INDEX(ISNUMBER(SEARCH("x"&amp;A469&amp;"x",'Sch Parent TB Converter'!$ED$1:$ED$247)),0),0))),""))</f>
        <v/>
      </c>
      <c r="I469" s="681" t="str">
        <f t="shared" ca="1" si="10"/>
        <v/>
      </c>
    </row>
    <row r="470" spans="7:9" x14ac:dyDescent="0.2">
      <c r="G470" s="691" t="str">
        <f>IF($A470="","",IFERROR(ROW(INDEX('Sch Parent TB Converter'!$ED$1:$ED$247,MATCH(TRUE,INDEX(ISNUMBER(SEARCH("x"&amp;A470&amp;"x",'Sch Parent TB Converter'!$ED$1:$ED$247)),0),0))),""))</f>
        <v/>
      </c>
      <c r="I470" s="681" t="str">
        <f t="shared" ca="1" si="10"/>
        <v/>
      </c>
    </row>
    <row r="471" spans="7:9" x14ac:dyDescent="0.2">
      <c r="G471" s="691" t="str">
        <f>IF($A471="","",IFERROR(ROW(INDEX('Sch Parent TB Converter'!$ED$1:$ED$247,MATCH(TRUE,INDEX(ISNUMBER(SEARCH("x"&amp;A471&amp;"x",'Sch Parent TB Converter'!$ED$1:$ED$247)),0),0))),""))</f>
        <v/>
      </c>
      <c r="I471" s="681" t="str">
        <f t="shared" ca="1" si="10"/>
        <v/>
      </c>
    </row>
    <row r="472" spans="7:9" x14ac:dyDescent="0.2">
      <c r="G472" s="691" t="str">
        <f>IF($A472="","",IFERROR(ROW(INDEX('Sch Parent TB Converter'!$ED$1:$ED$247,MATCH(TRUE,INDEX(ISNUMBER(SEARCH("x"&amp;A472&amp;"x",'Sch Parent TB Converter'!$ED$1:$ED$247)),0),0))),""))</f>
        <v/>
      </c>
      <c r="I472" s="681" t="str">
        <f t="shared" ca="1" si="10"/>
        <v/>
      </c>
    </row>
    <row r="473" spans="7:9" x14ac:dyDescent="0.2">
      <c r="G473" s="691" t="str">
        <f>IF($A473="","",IFERROR(ROW(INDEX('Sch Parent TB Converter'!$ED$1:$ED$247,MATCH(TRUE,INDEX(ISNUMBER(SEARCH("x"&amp;A473&amp;"x",'Sch Parent TB Converter'!$ED$1:$ED$247)),0),0))),""))</f>
        <v/>
      </c>
      <c r="I473" s="681" t="str">
        <f t="shared" ca="1" si="10"/>
        <v/>
      </c>
    </row>
    <row r="474" spans="7:9" x14ac:dyDescent="0.2">
      <c r="G474" s="691" t="str">
        <f>IF($A474="","",IFERROR(ROW(INDEX('Sch Parent TB Converter'!$ED$1:$ED$247,MATCH(TRUE,INDEX(ISNUMBER(SEARCH("x"&amp;A474&amp;"x",'Sch Parent TB Converter'!$ED$1:$ED$247)),0),0))),""))</f>
        <v/>
      </c>
      <c r="I474" s="681" t="str">
        <f t="shared" ca="1" si="10"/>
        <v/>
      </c>
    </row>
    <row r="475" spans="7:9" x14ac:dyDescent="0.2">
      <c r="G475" s="691" t="str">
        <f>IF($A475="","",IFERROR(ROW(INDEX('Sch Parent TB Converter'!$ED$1:$ED$247,MATCH(TRUE,INDEX(ISNUMBER(SEARCH("x"&amp;A475&amp;"x",'Sch Parent TB Converter'!$ED$1:$ED$247)),0),0))),""))</f>
        <v/>
      </c>
      <c r="I475" s="681" t="str">
        <f t="shared" ca="1" si="10"/>
        <v/>
      </c>
    </row>
    <row r="476" spans="7:9" x14ac:dyDescent="0.2">
      <c r="G476" s="691" t="str">
        <f>IF($A476="","",IFERROR(ROW(INDEX('Sch Parent TB Converter'!$ED$1:$ED$247,MATCH(TRUE,INDEX(ISNUMBER(SEARCH("x"&amp;A476&amp;"x",'Sch Parent TB Converter'!$ED$1:$ED$247)),0),0))),""))</f>
        <v/>
      </c>
      <c r="I476" s="681" t="str">
        <f t="shared" ca="1" si="10"/>
        <v/>
      </c>
    </row>
    <row r="477" spans="7:9" x14ac:dyDescent="0.2">
      <c r="G477" s="691" t="str">
        <f>IF($A477="","",IFERROR(ROW(INDEX('Sch Parent TB Converter'!$ED$1:$ED$247,MATCH(TRUE,INDEX(ISNUMBER(SEARCH("x"&amp;A477&amp;"x",'Sch Parent TB Converter'!$ED$1:$ED$247)),0),0))),""))</f>
        <v/>
      </c>
      <c r="I477" s="681" t="str">
        <f t="shared" ca="1" si="10"/>
        <v/>
      </c>
    </row>
    <row r="478" spans="7:9" x14ac:dyDescent="0.2">
      <c r="G478" s="691" t="str">
        <f>IF($A478="","",IFERROR(ROW(INDEX('Sch Parent TB Converter'!$ED$1:$ED$247,MATCH(TRUE,INDEX(ISNUMBER(SEARCH("x"&amp;A478&amp;"x",'Sch Parent TB Converter'!$ED$1:$ED$247)),0),0))),""))</f>
        <v/>
      </c>
      <c r="I478" s="681" t="str">
        <f t="shared" ca="1" si="10"/>
        <v/>
      </c>
    </row>
    <row r="479" spans="7:9" x14ac:dyDescent="0.2">
      <c r="G479" s="691" t="str">
        <f>IF($A479="","",IFERROR(ROW(INDEX('Sch Parent TB Converter'!$ED$1:$ED$247,MATCH(TRUE,INDEX(ISNUMBER(SEARCH("x"&amp;A479&amp;"x",'Sch Parent TB Converter'!$ED$1:$ED$247)),0),0))),""))</f>
        <v/>
      </c>
      <c r="I479" s="681" t="str">
        <f t="shared" ca="1" si="10"/>
        <v/>
      </c>
    </row>
    <row r="480" spans="7:9" x14ac:dyDescent="0.2">
      <c r="G480" s="691" t="str">
        <f>IF($A480="","",IFERROR(ROW(INDEX('Sch Parent TB Converter'!$ED$1:$ED$247,MATCH(TRUE,INDEX(ISNUMBER(SEARCH("x"&amp;A480&amp;"x",'Sch Parent TB Converter'!$ED$1:$ED$247)),0),0))),""))</f>
        <v/>
      </c>
      <c r="I480" s="681" t="str">
        <f t="shared" ca="1" si="10"/>
        <v/>
      </c>
    </row>
    <row r="481" spans="7:9" x14ac:dyDescent="0.2">
      <c r="G481" s="691" t="str">
        <f>IF($A481="","",IFERROR(ROW(INDEX('Sch Parent TB Converter'!$ED$1:$ED$247,MATCH(TRUE,INDEX(ISNUMBER(SEARCH("x"&amp;A481&amp;"x",'Sch Parent TB Converter'!$ED$1:$ED$247)),0),0))),""))</f>
        <v/>
      </c>
      <c r="I481" s="681" t="str">
        <f t="shared" ca="1" si="10"/>
        <v/>
      </c>
    </row>
    <row r="482" spans="7:9" x14ac:dyDescent="0.2">
      <c r="G482" s="691" t="str">
        <f>IF($A482="","",IFERROR(ROW(INDEX('Sch Parent TB Converter'!$ED$1:$ED$247,MATCH(TRUE,INDEX(ISNUMBER(SEARCH("x"&amp;A482&amp;"x",'Sch Parent TB Converter'!$ED$1:$ED$247)),0),0))),""))</f>
        <v/>
      </c>
      <c r="I482" s="681" t="str">
        <f t="shared" ca="1" si="10"/>
        <v/>
      </c>
    </row>
    <row r="483" spans="7:9" x14ac:dyDescent="0.2">
      <c r="G483" s="691" t="str">
        <f>IF($A483="","",IFERROR(ROW(INDEX('Sch Parent TB Converter'!$ED$1:$ED$247,MATCH(TRUE,INDEX(ISNUMBER(SEARCH("x"&amp;A483&amp;"x",'Sch Parent TB Converter'!$ED$1:$ED$247)),0),0))),""))</f>
        <v/>
      </c>
      <c r="I483" s="681" t="str">
        <f t="shared" ca="1" si="10"/>
        <v/>
      </c>
    </row>
    <row r="484" spans="7:9" x14ac:dyDescent="0.2">
      <c r="G484" s="691" t="str">
        <f>IF($A484="","",IFERROR(ROW(INDEX('Sch Parent TB Converter'!$ED$1:$ED$247,MATCH(TRUE,INDEX(ISNUMBER(SEARCH("x"&amp;A484&amp;"x",'Sch Parent TB Converter'!$ED$1:$ED$247)),0),0))),""))</f>
        <v/>
      </c>
      <c r="I484" s="681" t="str">
        <f t="shared" ca="1" si="10"/>
        <v/>
      </c>
    </row>
    <row r="485" spans="7:9" x14ac:dyDescent="0.2">
      <c r="G485" s="691" t="str">
        <f>IF($A485="","",IFERROR(ROW(INDEX('Sch Parent TB Converter'!$ED$1:$ED$247,MATCH(TRUE,INDEX(ISNUMBER(SEARCH("x"&amp;A485&amp;"x",'Sch Parent TB Converter'!$ED$1:$ED$247)),0),0))),""))</f>
        <v/>
      </c>
      <c r="I485" s="681" t="str">
        <f t="shared" ca="1" si="10"/>
        <v/>
      </c>
    </row>
    <row r="486" spans="7:9" x14ac:dyDescent="0.2">
      <c r="G486" s="691" t="str">
        <f>IF($A486="","",IFERROR(ROW(INDEX('Sch Parent TB Converter'!$ED$1:$ED$247,MATCH(TRUE,INDEX(ISNUMBER(SEARCH("x"&amp;A486&amp;"x",'Sch Parent TB Converter'!$ED$1:$ED$247)),0),0))),""))</f>
        <v/>
      </c>
      <c r="I486" s="681" t="str">
        <f t="shared" ca="1" si="10"/>
        <v/>
      </c>
    </row>
    <row r="487" spans="7:9" x14ac:dyDescent="0.2">
      <c r="G487" s="691" t="str">
        <f>IF($A487="","",IFERROR(ROW(INDEX('Sch Parent TB Converter'!$ED$1:$ED$247,MATCH(TRUE,INDEX(ISNUMBER(SEARCH("x"&amp;A487&amp;"x",'Sch Parent TB Converter'!$ED$1:$ED$247)),0),0))),""))</f>
        <v/>
      </c>
      <c r="I487" s="681" t="str">
        <f t="shared" ca="1" si="10"/>
        <v/>
      </c>
    </row>
    <row r="488" spans="7:9" x14ac:dyDescent="0.2">
      <c r="G488" s="691" t="str">
        <f>IF($A488="","",IFERROR(ROW(INDEX('Sch Parent TB Converter'!$ED$1:$ED$247,MATCH(TRUE,INDEX(ISNUMBER(SEARCH("x"&amp;A488&amp;"x",'Sch Parent TB Converter'!$ED$1:$ED$247)),0),0))),""))</f>
        <v/>
      </c>
      <c r="I488" s="681" t="str">
        <f t="shared" ca="1" si="10"/>
        <v/>
      </c>
    </row>
    <row r="489" spans="7:9" x14ac:dyDescent="0.2">
      <c r="G489" s="691" t="str">
        <f>IF($A489="","",IFERROR(ROW(INDEX('Sch Parent TB Converter'!$ED$1:$ED$247,MATCH(TRUE,INDEX(ISNUMBER(SEARCH("x"&amp;A489&amp;"x",'Sch Parent TB Converter'!$ED$1:$ED$247)),0),0))),""))</f>
        <v/>
      </c>
      <c r="I489" s="681" t="str">
        <f t="shared" ca="1" si="10"/>
        <v/>
      </c>
    </row>
    <row r="490" spans="7:9" x14ac:dyDescent="0.2">
      <c r="G490" s="691" t="str">
        <f>IF($A490="","",IFERROR(ROW(INDEX('Sch Parent TB Converter'!$ED$1:$ED$247,MATCH(TRUE,INDEX(ISNUMBER(SEARCH("x"&amp;A490&amp;"x",'Sch Parent TB Converter'!$ED$1:$ED$247)),0),0))),""))</f>
        <v/>
      </c>
      <c r="I490" s="681" t="str">
        <f t="shared" ca="1" si="10"/>
        <v/>
      </c>
    </row>
    <row r="491" spans="7:9" x14ac:dyDescent="0.2">
      <c r="G491" s="691" t="str">
        <f>IF($A491="","",IFERROR(ROW(INDEX('Sch Parent TB Converter'!$ED$1:$ED$247,MATCH(TRUE,INDEX(ISNUMBER(SEARCH("x"&amp;A491&amp;"x",'Sch Parent TB Converter'!$ED$1:$ED$247)),0),0))),""))</f>
        <v/>
      </c>
      <c r="I491" s="681" t="str">
        <f t="shared" ca="1" si="10"/>
        <v/>
      </c>
    </row>
    <row r="492" spans="7:9" x14ac:dyDescent="0.2">
      <c r="G492" s="691" t="str">
        <f>IF($A492="","",IFERROR(ROW(INDEX('Sch Parent TB Converter'!$ED$1:$ED$247,MATCH(TRUE,INDEX(ISNUMBER(SEARCH("x"&amp;A492&amp;"x",'Sch Parent TB Converter'!$ED$1:$ED$247)),0),0))),""))</f>
        <v/>
      </c>
      <c r="I492" s="681" t="str">
        <f t="shared" ca="1" si="10"/>
        <v/>
      </c>
    </row>
    <row r="493" spans="7:9" x14ac:dyDescent="0.2">
      <c r="G493" s="691" t="str">
        <f>IF($A493="","",IFERROR(ROW(INDEX('Sch Parent TB Converter'!$ED$1:$ED$247,MATCH(TRUE,INDEX(ISNUMBER(SEARCH("x"&amp;A493&amp;"x",'Sch Parent TB Converter'!$ED$1:$ED$247)),0),0))),""))</f>
        <v/>
      </c>
      <c r="I493" s="681" t="str">
        <f t="shared" ca="1" si="10"/>
        <v/>
      </c>
    </row>
    <row r="494" spans="7:9" x14ac:dyDescent="0.2">
      <c r="G494" s="691" t="str">
        <f>IF($A494="","",IFERROR(ROW(INDEX('Sch Parent TB Converter'!$ED$1:$ED$247,MATCH(TRUE,INDEX(ISNUMBER(SEARCH("x"&amp;A494&amp;"x",'Sch Parent TB Converter'!$ED$1:$ED$247)),0),0))),""))</f>
        <v/>
      </c>
      <c r="I494" s="681" t="str">
        <f t="shared" ca="1" si="10"/>
        <v/>
      </c>
    </row>
    <row r="495" spans="7:9" x14ac:dyDescent="0.2">
      <c r="G495" s="691" t="str">
        <f>IF($A495="","",IFERROR(ROW(INDEX('Sch Parent TB Converter'!$ED$1:$ED$247,MATCH(TRUE,INDEX(ISNUMBER(SEARCH("x"&amp;A495&amp;"x",'Sch Parent TB Converter'!$ED$1:$ED$247)),0),0))),""))</f>
        <v/>
      </c>
      <c r="I495" s="681" t="str">
        <f t="shared" ca="1" si="10"/>
        <v/>
      </c>
    </row>
    <row r="496" spans="7:9" x14ac:dyDescent="0.2">
      <c r="G496" s="691" t="str">
        <f>IF($A496="","",IFERROR(ROW(INDEX('Sch Parent TB Converter'!$ED$1:$ED$247,MATCH(TRUE,INDEX(ISNUMBER(SEARCH("x"&amp;A496&amp;"x",'Sch Parent TB Converter'!$ED$1:$ED$247)),0),0))),""))</f>
        <v/>
      </c>
      <c r="I496" s="681" t="str">
        <f t="shared" ca="1" si="10"/>
        <v/>
      </c>
    </row>
    <row r="497" spans="7:9" x14ac:dyDescent="0.2">
      <c r="G497" s="691" t="str">
        <f>IF($A497="","",IFERROR(ROW(INDEX('Sch Parent TB Converter'!$ED$1:$ED$247,MATCH(TRUE,INDEX(ISNUMBER(SEARCH("x"&amp;A497&amp;"x",'Sch Parent TB Converter'!$ED$1:$ED$247)),0),0))),""))</f>
        <v/>
      </c>
      <c r="I497" s="681" t="str">
        <f t="shared" ca="1" si="10"/>
        <v/>
      </c>
    </row>
    <row r="498" spans="7:9" x14ac:dyDescent="0.2">
      <c r="G498" s="691" t="str">
        <f>IF($A498="","",IFERROR(ROW(INDEX('Sch Parent TB Converter'!$ED$1:$ED$247,MATCH(TRUE,INDEX(ISNUMBER(SEARCH("x"&amp;A498&amp;"x",'Sch Parent TB Converter'!$ED$1:$ED$247)),0),0))),""))</f>
        <v/>
      </c>
      <c r="I498" s="681" t="str">
        <f t="shared" ca="1" si="10"/>
        <v/>
      </c>
    </row>
    <row r="499" spans="7:9" x14ac:dyDescent="0.2">
      <c r="G499" s="691" t="str">
        <f>IF($A499="","",IFERROR(ROW(INDEX('Sch Parent TB Converter'!$ED$1:$ED$247,MATCH(TRUE,INDEX(ISNUMBER(SEARCH("x"&amp;A499&amp;"x",'Sch Parent TB Converter'!$ED$1:$ED$247)),0),0))),""))</f>
        <v/>
      </c>
      <c r="I499" s="681" t="str">
        <f t="shared" ca="1" si="10"/>
        <v/>
      </c>
    </row>
    <row r="500" spans="7:9" x14ac:dyDescent="0.2">
      <c r="G500" s="691" t="str">
        <f>IF($A500="","",IFERROR(ROW(INDEX('Sch Parent TB Converter'!$ED$1:$ED$247,MATCH(TRUE,INDEX(ISNUMBER(SEARCH("x"&amp;A500&amp;"x",'Sch Parent TB Converter'!$ED$1:$ED$247)),0),0))),""))</f>
        <v/>
      </c>
      <c r="I500" s="681" t="str">
        <f t="shared" ca="1" si="10"/>
        <v/>
      </c>
    </row>
    <row r="501" spans="7:9" x14ac:dyDescent="0.2">
      <c r="G501" s="691" t="str">
        <f>IF($A501="","",IFERROR(ROW(INDEX('Sch Parent TB Converter'!$ED$1:$ED$247,MATCH(TRUE,INDEX(ISNUMBER(SEARCH("x"&amp;A501&amp;"x",'Sch Parent TB Converter'!$ED$1:$ED$247)),0),0))),""))</f>
        <v/>
      </c>
      <c r="I501" s="681" t="str">
        <f t="shared" ca="1" si="10"/>
        <v/>
      </c>
    </row>
    <row r="502" spans="7:9" x14ac:dyDescent="0.2">
      <c r="G502" s="691" t="str">
        <f>IF($A502="","",IFERROR(ROW(INDEX('Sch Parent TB Converter'!$ED$1:$ED$247,MATCH(TRUE,INDEX(ISNUMBER(SEARCH("x"&amp;A502&amp;"x",'Sch Parent TB Converter'!$ED$1:$ED$247)),0),0))),""))</f>
        <v/>
      </c>
      <c r="I502" s="681" t="str">
        <f t="shared" ca="1" si="10"/>
        <v/>
      </c>
    </row>
    <row r="503" spans="7:9" x14ac:dyDescent="0.2">
      <c r="G503" s="691" t="str">
        <f>IF($A503="","",IFERROR(ROW(INDEX('Sch Parent TB Converter'!$ED$1:$ED$247,MATCH(TRUE,INDEX(ISNUMBER(SEARCH("x"&amp;A503&amp;"x",'Sch Parent TB Converter'!$ED$1:$ED$247)),0),0))),""))</f>
        <v/>
      </c>
      <c r="I503" s="681" t="str">
        <f t="shared" ca="1" si="10"/>
        <v/>
      </c>
    </row>
    <row r="504" spans="7:9" x14ac:dyDescent="0.2">
      <c r="G504" s="691" t="str">
        <f>IF($A504="","",IFERROR(ROW(INDEX('Sch Parent TB Converter'!$ED$1:$ED$247,MATCH(TRUE,INDEX(ISNUMBER(SEARCH("x"&amp;A504&amp;"x",'Sch Parent TB Converter'!$ED$1:$ED$247)),0),0))),""))</f>
        <v/>
      </c>
      <c r="I504" s="681" t="str">
        <f t="shared" ca="1" si="10"/>
        <v/>
      </c>
    </row>
    <row r="505" spans="7:9" x14ac:dyDescent="0.2">
      <c r="G505" s="691" t="str">
        <f>IF($A505="","",IFERROR(ROW(INDEX('Sch Parent TB Converter'!$ED$1:$ED$247,MATCH(TRUE,INDEX(ISNUMBER(SEARCH("x"&amp;A505&amp;"x",'Sch Parent TB Converter'!$ED$1:$ED$247)),0),0))),""))</f>
        <v/>
      </c>
      <c r="I505" s="681" t="str">
        <f t="shared" ca="1" si="10"/>
        <v/>
      </c>
    </row>
    <row r="506" spans="7:9" x14ac:dyDescent="0.2">
      <c r="G506" s="691" t="str">
        <f>IF($A506="","",IFERROR(ROW(INDEX('Sch Parent TB Converter'!$ED$1:$ED$247,MATCH(TRUE,INDEX(ISNUMBER(SEARCH("x"&amp;A506&amp;"x",'Sch Parent TB Converter'!$ED$1:$ED$247)),0),0))),""))</f>
        <v/>
      </c>
      <c r="I506" s="681" t="str">
        <f t="shared" ca="1" si="10"/>
        <v/>
      </c>
    </row>
    <row r="507" spans="7:9" x14ac:dyDescent="0.2">
      <c r="G507" s="691" t="str">
        <f>IF($A507="","",IFERROR(ROW(INDEX('Sch Parent TB Converter'!$ED$1:$ED$247,MATCH(TRUE,INDEX(ISNUMBER(SEARCH("x"&amp;A507&amp;"x",'Sch Parent TB Converter'!$ED$1:$ED$247)),0),0))),""))</f>
        <v/>
      </c>
      <c r="I507" s="681" t="str">
        <f t="shared" ca="1" si="10"/>
        <v/>
      </c>
    </row>
    <row r="508" spans="7:9" x14ac:dyDescent="0.2">
      <c r="G508" s="691" t="str">
        <f>IF($A508="","",IFERROR(ROW(INDEX('Sch Parent TB Converter'!$ED$1:$ED$247,MATCH(TRUE,INDEX(ISNUMBER(SEARCH("x"&amp;A508&amp;"x",'Sch Parent TB Converter'!$ED$1:$ED$247)),0),0))),""))</f>
        <v/>
      </c>
      <c r="I508" s="681" t="str">
        <f t="shared" ca="1" si="10"/>
        <v/>
      </c>
    </row>
    <row r="509" spans="7:9" x14ac:dyDescent="0.2">
      <c r="G509" s="691" t="str">
        <f>IF($A509="","",IFERROR(ROW(INDEX('Sch Parent TB Converter'!$ED$1:$ED$247,MATCH(TRUE,INDEX(ISNUMBER(SEARCH("x"&amp;A509&amp;"x",'Sch Parent TB Converter'!$ED$1:$ED$247)),0),0))),""))</f>
        <v/>
      </c>
      <c r="I509" s="681" t="str">
        <f t="shared" ca="1" si="10"/>
        <v/>
      </c>
    </row>
    <row r="510" spans="7:9" x14ac:dyDescent="0.2">
      <c r="G510" s="691" t="str">
        <f>IF($A510="","",IFERROR(ROW(INDEX('Sch Parent TB Converter'!$ED$1:$ED$247,MATCH(TRUE,INDEX(ISNUMBER(SEARCH("x"&amp;A510&amp;"x",'Sch Parent TB Converter'!$ED$1:$ED$247)),0),0))),""))</f>
        <v/>
      </c>
      <c r="I510" s="681" t="str">
        <f t="shared" ca="1" si="10"/>
        <v/>
      </c>
    </row>
    <row r="511" spans="7:9" x14ac:dyDescent="0.2">
      <c r="I511" s="681" t="str">
        <f t="shared" ref="I511:I517" ca="1" si="11">IF(AND($G511="",$A511=""),"",IF(AND($G511="",$A511&lt;&gt;""),"Missing from Converter Sheet",INDIRECT("'"&amp;$J$3&amp;"'!B"&amp;G511)))</f>
        <v/>
      </c>
    </row>
    <row r="512" spans="7:9" x14ac:dyDescent="0.2">
      <c r="I512" s="681" t="str">
        <f t="shared" ca="1" si="11"/>
        <v/>
      </c>
    </row>
    <row r="513" spans="1:9" x14ac:dyDescent="0.2">
      <c r="I513" s="681" t="str">
        <f t="shared" ca="1" si="11"/>
        <v/>
      </c>
    </row>
    <row r="514" spans="1:9" x14ac:dyDescent="0.2">
      <c r="I514" s="681" t="str">
        <f t="shared" ca="1" si="11"/>
        <v/>
      </c>
    </row>
    <row r="515" spans="1:9" x14ac:dyDescent="0.2">
      <c r="I515" s="681" t="str">
        <f t="shared" ca="1" si="11"/>
        <v/>
      </c>
    </row>
    <row r="516" spans="1:9" x14ac:dyDescent="0.2">
      <c r="I516" s="681" t="str">
        <f t="shared" ca="1" si="11"/>
        <v/>
      </c>
    </row>
    <row r="517" spans="1:9" x14ac:dyDescent="0.2">
      <c r="I517" s="681" t="str">
        <f t="shared" ca="1" si="11"/>
        <v/>
      </c>
    </row>
    <row r="518" spans="1:9" x14ac:dyDescent="0.2">
      <c r="A518" s="1291">
        <v>1</v>
      </c>
      <c r="B518" s="701">
        <v>1</v>
      </c>
      <c r="C518" s="702"/>
      <c r="D518" s="703"/>
      <c r="E518" s="701"/>
      <c r="F518" s="701"/>
      <c r="G518" s="1294">
        <v>1</v>
      </c>
      <c r="H518" s="701">
        <v>1</v>
      </c>
      <c r="I518" s="701">
        <v>0</v>
      </c>
    </row>
  </sheetData>
  <autoFilter ref="A2:I510" xr:uid="{00000000-0009-0000-0000-000002000000}"/>
  <conditionalFormatting sqref="A9">
    <cfRule type="duplicateValues" dxfId="113" priority="3"/>
  </conditionalFormatting>
  <conditionalFormatting sqref="A127">
    <cfRule type="duplicateValues" dxfId="112" priority="1"/>
  </conditionalFormatting>
  <conditionalFormatting sqref="C1:F1">
    <cfRule type="containsText" dxfId="111" priority="5" operator="containsText" text="Does Not">
      <formula>NOT(ISERROR(SEARCH("Does Not",C1)))</formula>
    </cfRule>
    <cfRule type="containsText" dxfId="110" priority="6" operator="containsText" text="Balances">
      <formula>NOT(ISERROR(SEARCH("Balances",C1)))</formula>
    </cfRule>
  </conditionalFormatting>
  <conditionalFormatting sqref="I3:I518">
    <cfRule type="cellIs" dxfId="109" priority="4" operator="equal">
      <formula>"Missing from Converter Sheet"</formula>
    </cfRule>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EE249"/>
  <sheetViews>
    <sheetView showGridLines="0" zoomScale="90" zoomScaleNormal="90" workbookViewId="0">
      <pane ySplit="13" topLeftCell="A14" activePane="bottomLeft" state="frozen"/>
      <selection activeCell="B92" sqref="B92"/>
      <selection pane="bottomLeft" activeCell="A14" sqref="A14"/>
    </sheetView>
  </sheetViews>
  <sheetFormatPr defaultColWidth="9.140625" defaultRowHeight="12.75" x14ac:dyDescent="0.2"/>
  <cols>
    <col min="1" max="1" width="8.5703125" style="189" customWidth="1"/>
    <col min="2" max="2" width="66.140625" style="189" customWidth="1"/>
    <col min="3" max="3" width="19.5703125" style="189" bestFit="1" customWidth="1"/>
    <col min="4" max="6" width="18.5703125" style="192" customWidth="1"/>
    <col min="7" max="7" width="12.140625" style="207" customWidth="1"/>
    <col min="8" max="132" width="12.140625" style="192" customWidth="1"/>
    <col min="133" max="133" width="11.85546875" style="192" customWidth="1"/>
    <col min="134" max="134" width="1" style="189" customWidth="1"/>
    <col min="135" max="135" width="1.28515625" style="189" customWidth="1"/>
    <col min="136" max="136" width="2" style="189" customWidth="1"/>
    <col min="137" max="16384" width="9.140625" style="189"/>
  </cols>
  <sheetData>
    <row r="1" spans="1:135" x14ac:dyDescent="0.2">
      <c r="A1" s="209" t="s">
        <v>167</v>
      </c>
      <c r="B1" s="210"/>
      <c r="C1" s="210"/>
      <c r="D1" s="210"/>
      <c r="E1" s="210"/>
      <c r="F1" s="210"/>
      <c r="EC1" s="208"/>
    </row>
    <row r="2" spans="1:135" ht="12.75" customHeight="1" x14ac:dyDescent="0.2">
      <c r="A2" s="1610" t="s">
        <v>168</v>
      </c>
      <c r="B2" s="1612"/>
      <c r="C2" s="1612"/>
      <c r="D2" s="1612"/>
      <c r="E2" s="1612"/>
      <c r="F2" s="1613"/>
      <c r="EC2" s="208"/>
    </row>
    <row r="3" spans="1:135" x14ac:dyDescent="0.2">
      <c r="A3" s="1612"/>
      <c r="B3" s="1612"/>
      <c r="C3" s="1612"/>
      <c r="D3" s="1612"/>
      <c r="E3" s="1612"/>
      <c r="F3" s="1613"/>
      <c r="EC3" s="208"/>
    </row>
    <row r="4" spans="1:135" x14ac:dyDescent="0.2">
      <c r="A4" s="630"/>
      <c r="B4" s="630"/>
      <c r="C4" s="630"/>
      <c r="D4" s="630"/>
      <c r="E4" s="630"/>
      <c r="F4" s="879"/>
      <c r="I4" s="234"/>
      <c r="EC4" s="208"/>
    </row>
    <row r="5" spans="1:135" x14ac:dyDescent="0.2">
      <c r="A5" s="777" t="s">
        <v>169</v>
      </c>
      <c r="B5" s="630"/>
      <c r="C5" s="630"/>
      <c r="D5" s="630"/>
      <c r="E5" s="630"/>
      <c r="F5" s="630"/>
      <c r="I5" s="234"/>
      <c r="EC5" s="208"/>
    </row>
    <row r="6" spans="1:135" ht="29.45" customHeight="1" x14ac:dyDescent="0.2">
      <c r="A6" s="1610" t="s">
        <v>170</v>
      </c>
      <c r="B6" s="1612"/>
      <c r="C6" s="1612"/>
      <c r="D6" s="1612"/>
      <c r="E6" s="1612"/>
      <c r="F6" s="1613"/>
      <c r="I6" s="234"/>
      <c r="EC6" s="208"/>
    </row>
    <row r="7" spans="1:135" x14ac:dyDescent="0.2">
      <c r="A7" s="630"/>
      <c r="B7" s="630"/>
      <c r="C7" s="630"/>
      <c r="D7" s="630"/>
      <c r="E7" s="630"/>
      <c r="F7" s="630"/>
      <c r="I7" s="234"/>
      <c r="EC7" s="208"/>
    </row>
    <row r="8" spans="1:135" ht="12.75" customHeight="1" x14ac:dyDescent="0.2">
      <c r="A8" s="1610" t="s">
        <v>171</v>
      </c>
      <c r="B8" s="1610"/>
      <c r="C8" s="1610"/>
      <c r="D8" s="1610"/>
      <c r="E8" s="1610"/>
      <c r="F8" s="1611"/>
      <c r="I8" s="234"/>
      <c r="EC8" s="208"/>
    </row>
    <row r="9" spans="1:135" x14ac:dyDescent="0.2">
      <c r="A9" s="630"/>
      <c r="B9" s="630"/>
      <c r="C9" s="630"/>
      <c r="D9" s="630"/>
      <c r="E9" s="630"/>
      <c r="F9" s="630"/>
      <c r="EC9" s="208"/>
    </row>
    <row r="10" spans="1:135" ht="12.75" customHeight="1" x14ac:dyDescent="0.2">
      <c r="A10" s="1610" t="s">
        <v>172</v>
      </c>
      <c r="B10" s="1612"/>
      <c r="C10" s="1612"/>
      <c r="D10" s="1612"/>
      <c r="E10" s="1612"/>
      <c r="F10" s="1613"/>
      <c r="EC10" s="208"/>
    </row>
    <row r="11" spans="1:135" x14ac:dyDescent="0.2">
      <c r="A11" s="630"/>
      <c r="B11" s="630"/>
      <c r="C11" s="630"/>
      <c r="D11" s="630"/>
      <c r="E11" s="630"/>
      <c r="F11" s="879"/>
      <c r="EC11" s="208"/>
    </row>
    <row r="12" spans="1:135" x14ac:dyDescent="0.2">
      <c r="C12" s="862" t="str">
        <f>IF(ABS(ROUND(SUM(C15:C248),0))=0,"Balances","Does Not Balance")</f>
        <v>Balances</v>
      </c>
      <c r="D12" s="862" t="str">
        <f>IF(ABS(ROUND(SUM(D15:D248),0))=0,"Balances","Does Not Balance")</f>
        <v>Balances</v>
      </c>
      <c r="E12" s="862" t="str">
        <f>IF(ABS(ROUND(SUM(E15:E248),0))=0,"Balances","Does Not Balance")</f>
        <v>Balances</v>
      </c>
      <c r="F12" s="632" t="str">
        <f>IF(ABS(ROUND(SUM(F15:F248),0))=0,"Balances","Does Not Balance")</f>
        <v>Balances</v>
      </c>
      <c r="G12" s="835" t="str">
        <f>IF(COUNT(G15:EC248)=COUNT('Sch Parent Trial Balance Input'!A:A),"Codes Agree","Codes Excluded")</f>
        <v>Codes Excluded</v>
      </c>
      <c r="EC12" s="208"/>
    </row>
    <row r="13" spans="1:135" ht="24.75" customHeight="1" x14ac:dyDescent="0.2">
      <c r="A13" s="1246" t="s">
        <v>173</v>
      </c>
      <c r="B13" s="210" t="s">
        <v>174</v>
      </c>
      <c r="C13" s="403" t="str">
        <f>'Sch Parent Trial Balance Input'!C2</f>
        <v>Actual 2025 Amount</v>
      </c>
      <c r="D13" s="527" t="str">
        <f>'Sch Parent Trial Balance Input'!D2</f>
        <v>Budget 2025 Amount</v>
      </c>
      <c r="E13" s="527" t="str">
        <f>'Sch Parent Trial Balance Input'!E2</f>
        <v>Actual 2024 Amount</v>
      </c>
      <c r="F13" s="527" t="str">
        <f>'Sch Parent Trial Balance Input'!F2</f>
        <v>Opening B/S for Budget 2025</v>
      </c>
      <c r="G13" s="249" t="s">
        <v>175</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682"/>
      <c r="ED13" s="189">
        <v>1</v>
      </c>
      <c r="EE13" s="189">
        <v>1</v>
      </c>
    </row>
    <row r="14" spans="1:135" x14ac:dyDescent="0.2">
      <c r="A14" s="237"/>
      <c r="B14" s="239" t="s">
        <v>176</v>
      </c>
      <c r="C14" s="460"/>
      <c r="D14" s="568"/>
      <c r="E14" s="568"/>
      <c r="F14" s="568"/>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460"/>
    </row>
    <row r="15" spans="1:135" x14ac:dyDescent="0.2">
      <c r="A15" s="198"/>
      <c r="B15" s="583" t="s">
        <v>177</v>
      </c>
      <c r="C15" s="858"/>
      <c r="D15" s="859"/>
      <c r="E15" s="859"/>
      <c r="F15" s="859"/>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c r="DH15" s="637"/>
      <c r="DI15" s="637"/>
      <c r="DJ15" s="637"/>
      <c r="DK15" s="637"/>
      <c r="DL15" s="637"/>
      <c r="DM15" s="637"/>
      <c r="DN15" s="637"/>
      <c r="DO15" s="637"/>
      <c r="DP15" s="637"/>
      <c r="DQ15" s="637"/>
      <c r="DR15" s="637"/>
      <c r="DS15" s="637"/>
      <c r="DT15" s="637"/>
      <c r="DU15" s="637"/>
      <c r="DV15" s="637"/>
      <c r="DW15" s="637"/>
      <c r="DX15" s="637"/>
      <c r="DY15" s="637"/>
      <c r="DZ15" s="637"/>
      <c r="EA15" s="637"/>
      <c r="EB15" s="637"/>
      <c r="EC15" s="638"/>
      <c r="ED15" s="189"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5" x14ac:dyDescent="0.2">
      <c r="A16" s="198">
        <v>1120</v>
      </c>
      <c r="B16" s="60" t="s">
        <v>178</v>
      </c>
      <c r="C16" s="892">
        <f>SUMPRODUCT(SUMIF('Sch Parent Trial Balance Input'!$A:$A,'Sch Parent TB Converter'!$G16:$EC16,'Sch Parent Trial Balance Input'!C:C))</f>
        <v>0</v>
      </c>
      <c r="D16" s="892">
        <f>SUMPRODUCT(SUMIF('Sch Parent Trial Balance Input'!$A:$A,'Sch Parent TB Converter'!$G16:$EC16,'Sch Parent Trial Balance Input'!D:D))</f>
        <v>0</v>
      </c>
      <c r="E16" s="892">
        <f>SUMPRODUCT(SUMIF('Sch Parent Trial Balance Input'!$A:$A,'Sch Parent TB Converter'!$G16:$EC16,'Sch Parent Trial Balance Input'!E:E))</f>
        <v>0</v>
      </c>
      <c r="F16" s="892"/>
      <c r="G16" s="886"/>
      <c r="H16" s="886"/>
      <c r="I16" s="886"/>
      <c r="J16" s="886"/>
      <c r="K16" s="886"/>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639"/>
      <c r="ED16" s="189" t="str">
        <f t="shared" ref="ED16:ED70" si="0">CONCATENATE("x",G16,"x",H16,"x",I16,"x",J16,"x",K16,"x",L16,"x",M16,"x",N16,"x",O16,"x",P16,"x",Q16,"x",R16,"x",S16,"x",T16,"x",U16,"x",V16,"x",W16,"x",X16,"x",Y16,"x",Z16,"x",AA16,"x",AB16,"x",AC16,"x",AD16,"x",AE16,"x",AF16,"x",AG16,"x",AH16,"x",AI16,"x",AJ16,"x",AK16,"x",AL16,"x",AM16,"x",AN16,"x",AO16,"x",AP16,"x",AQ16,"x",AR16,"x",AS16,"x",AT16,"x",AU16,"x",AV16,"x",AW16,"x",AX16,"x",AY16,"x",AZ16,"x",BA16,"x",BB16,"x",BC16,"x",BD16,"x",BE16,"x",BF16,"x",BG16,"x",BH16,"x",BI16,"x",BJ16,"x",BK16,"x",BL16,"x",BM16,"x",BN16,"x",BO16,"x",BP16,"x",BQ16,"x",BR16,"x",BS16,"x",BT16,"x",BU16,"x",BV16,"x",BW16,"x",BX16,"x",BY16,"x",BZ16,"x",CA16,"x",CB16,"x",CC16,"x",CD16,"x",CE16,"x",CF16,"x",CG16,"x",CH16,"x",CI16,"x",CJ16,"x",CK16,"x",CL16,"x",CM16,"x",CN16,"x",CO16,"x",CP16,"x",CQ16,"x",CR16,"x",CS16,"x",CT16,"x",CU16,"x",CV16,"x",CW16,"x",CX16,"x",CY16,"x",CZ16,"x",DA16,"x",DB16,"x",DC16,"x",DD16,"x",DE16,"x",DF16,"x",DG16,"x",DH16,"x",DI16,"x",DJ16,"x",DK16,"x",DL16,"x",DM16,"x",DN16,"x",DO16,"x",DP16,"x",DQ16,"x",DR16,"x",DS16,"x",DT16,"x",DU16,"x",DV16,"x",DW16,"x",DX16,"x",DY16,"x",DZ16,"x",EA16,"x",EB16,"x",EC16,"x")</f>
        <v>xxxxxxxxxxxxxxxxxxxxxxxxxxxxxxxxxxxxxxxxxxxxxxxxxxxxxxxxxxxxxxxxxxxxxxxxxxxxxxxxxxxxxxxxxxxxxxxxxxxxxxxxxxxxxxxxxxxxxxxxxxxxxxxx</v>
      </c>
    </row>
    <row r="17" spans="1:134" x14ac:dyDescent="0.2">
      <c r="A17" s="198">
        <v>1160</v>
      </c>
      <c r="B17" s="234" t="s">
        <v>179</v>
      </c>
      <c r="C17" s="891">
        <f>SUMPRODUCT(SUMIF('Sch Parent Trial Balance Input'!$A:$A,'Sch Parent TB Converter'!$G17:$EC17,'Sch Parent Trial Balance Input'!C:C))</f>
        <v>0</v>
      </c>
      <c r="D17" s="891">
        <f>SUMPRODUCT(SUMIF('Sch Parent Trial Balance Input'!$A:$A,'Sch Parent TB Converter'!$G17:$EC17,'Sch Parent Trial Balance Input'!D:D))</f>
        <v>0</v>
      </c>
      <c r="E17" s="891">
        <f>SUMPRODUCT(SUMIF('Sch Parent Trial Balance Input'!$A:$A,'Sch Parent TB Converter'!$G17:$EC17,'Sch Parent Trial Balance Input'!E:E))</f>
        <v>0</v>
      </c>
      <c r="F17" s="891"/>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639"/>
      <c r="ED17" s="189" t="str">
        <f t="shared" si="0"/>
        <v>xxxxxxxxxxxxxxxxxxxxxxxxxxxxxxxxxxxxxxxxxxxxxxxxxxxxxxxxxxxxxxxxxxxxxxxxxxxxxxxxxxxxxxxxxxxxxxxxxxxxxxxxxxxxxxxxxxxxxxxxxxxxxxxx</v>
      </c>
    </row>
    <row r="18" spans="1:134" x14ac:dyDescent="0.2">
      <c r="A18" s="198">
        <v>1170</v>
      </c>
      <c r="B18" s="234" t="s">
        <v>180</v>
      </c>
      <c r="C18" s="891">
        <f>SUMPRODUCT(SUMIF('Sch Parent Trial Balance Input'!$A:$A,'Sch Parent TB Converter'!$G18:$EC18,'Sch Parent Trial Balance Input'!C:C))</f>
        <v>0</v>
      </c>
      <c r="D18" s="891">
        <f>SUMPRODUCT(SUMIF('Sch Parent Trial Balance Input'!$A:$A,'Sch Parent TB Converter'!$G18:$EC18,'Sch Parent Trial Balance Input'!D:D))</f>
        <v>0</v>
      </c>
      <c r="E18" s="891">
        <f>SUMPRODUCT(SUMIF('Sch Parent Trial Balance Input'!$A:$A,'Sch Parent TB Converter'!$G18:$EC18,'Sch Parent Trial Balance Input'!E:E))</f>
        <v>0</v>
      </c>
      <c r="F18" s="891"/>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639"/>
      <c r="ED18" s="189" t="str">
        <f t="shared" si="0"/>
        <v>xxxxxxxxxxxxxxxxxxxxxxxxxxxxxxxxxxxxxxxxxxxxxxxxxxxxxxxxxxxxxxxxxxxxxxxxxxxxxxxxxxxxxxxxxxxxxxxxxxxxxxxxxxxxxxxxxxxxxxxxxxxxxxxx</v>
      </c>
    </row>
    <row r="19" spans="1:134" x14ac:dyDescent="0.2">
      <c r="A19" s="198">
        <v>1181</v>
      </c>
      <c r="B19" s="234" t="s">
        <v>147</v>
      </c>
      <c r="C19" s="891">
        <f>SUMPRODUCT(SUMIF('Sch Parent Trial Balance Input'!$A:$A,'Sch Parent TB Converter'!$G19:$EC19,'Sch Parent Trial Balance Input'!C:C))</f>
        <v>0</v>
      </c>
      <c r="D19" s="891">
        <f>SUMPRODUCT(SUMIF('Sch Parent Trial Balance Input'!$A:$A,'Sch Parent TB Converter'!$G19:$EC19,'Sch Parent Trial Balance Input'!D:D))</f>
        <v>0</v>
      </c>
      <c r="E19" s="891">
        <f>SUMPRODUCT(SUMIF('Sch Parent Trial Balance Input'!$A:$A,'Sch Parent TB Converter'!$G19:$EC19,'Sch Parent Trial Balance Input'!E:E))</f>
        <v>0</v>
      </c>
      <c r="F19" s="1247"/>
      <c r="G19" s="860"/>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639"/>
      <c r="ED19" s="189" t="str">
        <f t="shared" si="0"/>
        <v>xxxxxxxxxxxxxxxxxxxxxxxxxxxxxxxxxxxxxxxxxxxxxxxxxxxxxxxxxxxxxxxxxxxxxxxxxxxxxxxxxxxxxxxxxxxxxxxxxxxxxxxxxxxxxxxxxxxxxxxxxxxxxxxx</v>
      </c>
    </row>
    <row r="20" spans="1:134" x14ac:dyDescent="0.2">
      <c r="A20" s="198">
        <v>1130</v>
      </c>
      <c r="B20" s="234" t="s">
        <v>181</v>
      </c>
      <c r="C20" s="891">
        <f>SUMPRODUCT(SUMIF('Sch Parent Trial Balance Input'!$A:$A,'Sch Parent TB Converter'!$G20:$EC20,'Sch Parent Trial Balance Input'!C:C))</f>
        <v>0</v>
      </c>
      <c r="D20" s="891">
        <f>SUMPRODUCT(SUMIF('Sch Parent Trial Balance Input'!$A:$A,'Sch Parent TB Converter'!$G20:$EC20,'Sch Parent Trial Balance Input'!D:D))</f>
        <v>0</v>
      </c>
      <c r="E20" s="891">
        <f>SUMPRODUCT(SUMIF('Sch Parent Trial Balance Input'!$A:$A,'Sch Parent TB Converter'!$G20:$EC20,'Sch Parent Trial Balance Input'!E:E))</f>
        <v>0</v>
      </c>
      <c r="F20" s="891"/>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639"/>
      <c r="ED20" s="189" t="str">
        <f t="shared" si="0"/>
        <v>xxxxxxxxxxxxxxxxxxxxxxxxxxxxxxxxxxxxxxxxxxxxxxxxxxxxxxxxxxxxxxxxxxxxxxxxxxxxxxxxxxxxxxxxxxxxxxxxxxxxxxxxxxxxxxxxxxxxxxxxxxxxxxxx</v>
      </c>
    </row>
    <row r="21" spans="1:134" x14ac:dyDescent="0.2">
      <c r="A21" s="198"/>
      <c r="B21" s="5"/>
      <c r="C21" s="891"/>
      <c r="D21" s="893"/>
      <c r="E21" s="893"/>
      <c r="F21" s="893"/>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639"/>
      <c r="ED21" s="189" t="str">
        <f t="shared" si="0"/>
        <v>xxxxxxxxxxxxxxxxxxxxxxxxxxxxxxxxxxxxxxxxxxxxxxxxxxxxxxxxxxxxxxxxxxxxxxxxxxxxxxxxxxxxxxxxxxxxxxxxxxxxxxxxxxxxxxxxxxxxxxxxxxxxxxxx</v>
      </c>
    </row>
    <row r="22" spans="1:134" x14ac:dyDescent="0.2">
      <c r="A22" s="237"/>
      <c r="B22" s="239" t="s">
        <v>182</v>
      </c>
      <c r="C22" s="894"/>
      <c r="D22" s="895"/>
      <c r="E22" s="895"/>
      <c r="F22" s="895"/>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1"/>
      <c r="ED22" s="189" t="str">
        <f t="shared" si="0"/>
        <v>xxxxxxxxxxxxxxxxxxxxxxxxxxxxxxxxxxxxxxxxxxxxxxxxxxxxxxxxxxxxxxxxxxxxxxxxxxxxxxxxxxxxxxxxxxxxxxxxxxxxxxxxxxxxxxxxxxxxxxxxxxxxxxxx</v>
      </c>
    </row>
    <row r="23" spans="1:134" x14ac:dyDescent="0.2">
      <c r="A23" s="198"/>
      <c r="B23" s="583" t="s">
        <v>177</v>
      </c>
      <c r="C23" s="891"/>
      <c r="D23" s="893"/>
      <c r="E23" s="893"/>
      <c r="F23" s="893"/>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c r="DH23" s="637"/>
      <c r="DI23" s="637"/>
      <c r="DJ23" s="637"/>
      <c r="DK23" s="637"/>
      <c r="DL23" s="637"/>
      <c r="DM23" s="637"/>
      <c r="DN23" s="637"/>
      <c r="DO23" s="637"/>
      <c r="DP23" s="637"/>
      <c r="DQ23" s="637"/>
      <c r="DR23" s="637"/>
      <c r="DS23" s="637"/>
      <c r="DT23" s="637"/>
      <c r="DU23" s="637"/>
      <c r="DV23" s="637"/>
      <c r="DW23" s="637"/>
      <c r="DX23" s="637"/>
      <c r="DY23" s="637"/>
      <c r="DZ23" s="637"/>
      <c r="EA23" s="637"/>
      <c r="EB23" s="637"/>
      <c r="EC23" s="638"/>
      <c r="ED23" s="189" t="str">
        <f t="shared" si="0"/>
        <v>xxxxxxxxxxxxxxxxxxxxxxxxxxxxxxxxxxxxxxxxxxxxxxxxxxxxxxxxxxxxxxxxxxxxxxxxxxxxxxxxxxxxxxxxxxxxxxxxxxxxxxxxxxxxxxxxxxxxxxxxxxxxxxxx</v>
      </c>
    </row>
    <row r="24" spans="1:134" x14ac:dyDescent="0.2">
      <c r="A24" s="198">
        <v>1520</v>
      </c>
      <c r="B24" s="60" t="s">
        <v>183</v>
      </c>
      <c r="C24" s="891">
        <f>SUMPRODUCT(SUMIF('Sch Parent Trial Balance Input'!$A:$A,'Sch Parent TB Converter'!$G24:$EC24,'Sch Parent Trial Balance Input'!C:C))</f>
        <v>0</v>
      </c>
      <c r="D24" s="891">
        <f>SUMPRODUCT(SUMIF('Sch Parent Trial Balance Input'!$A:$A,'Sch Parent TB Converter'!$G24:$EC24,'Sch Parent Trial Balance Input'!D:D))</f>
        <v>0</v>
      </c>
      <c r="E24" s="891">
        <f>SUMPRODUCT(SUMIF('Sch Parent Trial Balance Input'!$A:$A,'Sch Parent TB Converter'!$G24:$EC24,'Sch Parent Trial Balance Input'!E:E))</f>
        <v>0</v>
      </c>
      <c r="F24" s="891"/>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639"/>
      <c r="ED24" s="189" t="str">
        <f t="shared" si="0"/>
        <v>xxxxxxxxxxxxxxxxxxxxxxxxxxxxxxxxxxxxxxxxxxxxxxxxxxxxxxxxxxxxxxxxxxxxxxxxxxxxxxxxxxxxxxxxxxxxxxxxxxxxxxxxxxxxxxxxxxxxxxxxxxxxxxxx</v>
      </c>
    </row>
    <row r="25" spans="1:134" x14ac:dyDescent="0.2">
      <c r="A25" s="198">
        <v>1530</v>
      </c>
      <c r="B25" s="60" t="s">
        <v>184</v>
      </c>
      <c r="C25" s="891">
        <f>SUMPRODUCT(SUMIF('Sch Parent Trial Balance Input'!$A:$A,'Sch Parent TB Converter'!$G25:$EC25,'Sch Parent Trial Balance Input'!C:C))</f>
        <v>0</v>
      </c>
      <c r="D25" s="891">
        <f>SUMPRODUCT(SUMIF('Sch Parent Trial Balance Input'!$A:$A,'Sch Parent TB Converter'!$G25:$EC25,'Sch Parent Trial Balance Input'!D:D))</f>
        <v>0</v>
      </c>
      <c r="E25" s="891">
        <f>SUMPRODUCT(SUMIF('Sch Parent Trial Balance Input'!$A:$A,'Sch Parent TB Converter'!$G25:$EC25,'Sch Parent Trial Balance Input'!E:E))</f>
        <v>0</v>
      </c>
      <c r="F25" s="891"/>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639"/>
      <c r="ED25" s="189" t="str">
        <f t="shared" si="0"/>
        <v>xxxxxxxxxxxxxxxxxxxxxxxxxxxxxxxxxxxxxxxxxxxxxxxxxxxxxxxxxxxxxxxxxxxxxxxxxxxxxxxxxxxxxxxxxxxxxxxxxxxxxxxxxxxxxxxxxxxxxxxxxxxxxxxx</v>
      </c>
    </row>
    <row r="26" spans="1:134" x14ac:dyDescent="0.2">
      <c r="A26" s="198">
        <v>1570</v>
      </c>
      <c r="B26" s="60" t="s">
        <v>185</v>
      </c>
      <c r="C26" s="891">
        <f>SUMPRODUCT(SUMIF('Sch Parent Trial Balance Input'!$A:$A,'Sch Parent TB Converter'!$G26:$EC26,'Sch Parent Trial Balance Input'!C:C))</f>
        <v>0</v>
      </c>
      <c r="D26" s="891">
        <f>SUMPRODUCT(SUMIF('Sch Parent Trial Balance Input'!$A:$A,'Sch Parent TB Converter'!$G26:$EC26,'Sch Parent Trial Balance Input'!D:D))</f>
        <v>0</v>
      </c>
      <c r="E26" s="891">
        <f>SUMPRODUCT(SUMIF('Sch Parent Trial Balance Input'!$A:$A,'Sch Parent TB Converter'!$G26:$EC26,'Sch Parent Trial Balance Input'!E:E))</f>
        <v>0</v>
      </c>
      <c r="F26" s="891"/>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639"/>
      <c r="ED26" s="189" t="str">
        <f t="shared" si="0"/>
        <v>xxxxxxxxxxxxxxxxxxxxxxxxxxxxxxxxxxxxxxxxxxxxxxxxxxxxxxxxxxxxxxxxxxxxxxxxxxxxxxxxxxxxxxxxxxxxxxxxxxxxxxxxxxxxxxxxxxxxxxxxxxxxxxxx</v>
      </c>
    </row>
    <row r="27" spans="1:134" x14ac:dyDescent="0.2">
      <c r="A27" s="198">
        <v>1560</v>
      </c>
      <c r="B27" s="242" t="s">
        <v>186</v>
      </c>
      <c r="C27" s="891" cm="1">
        <f t="array" ref="C27">SUMPRODUCT(SUMIF('Sch Parent Trial Balance Input'!$A:$A,'Sch Parent TB Converter'!$G27:$EC27,'Sch Parent Trial Balance Input'!C:C))</f>
        <v>0</v>
      </c>
      <c r="D27" s="891">
        <f>SUMPRODUCT(SUMIF('Sch Parent Trial Balance Input'!$A:$A,'Sch Parent TB Converter'!$G27:$EC27,'Sch Parent Trial Balance Input'!D:D))</f>
        <v>0</v>
      </c>
      <c r="E27" s="891">
        <f>SUMPRODUCT(SUMIF('Sch Parent Trial Balance Input'!$A:$A,'Sch Parent TB Converter'!$G27:$EC27,'Sch Parent Trial Balance Input'!E:E))</f>
        <v>0</v>
      </c>
      <c r="F27" s="891"/>
      <c r="G27" s="644"/>
      <c r="H27" s="644"/>
      <c r="I27" s="644"/>
      <c r="J27" s="644"/>
      <c r="K27" s="642"/>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5"/>
      <c r="ED27" s="189" t="str">
        <f t="shared" si="0"/>
        <v>xxxxxxxxxxxxxxxxxxxxxxxxxxxxxxxxxxxxxxxxxxxxxxxxxxxxxxxxxxxxxxxxxxxxxxxxxxxxxxxxxxxxxxxxxxxxxxxxxxxxxxxxxxxxxxxxxxxxxxxxxxxxxxxx</v>
      </c>
    </row>
    <row r="28" spans="1:134" x14ac:dyDescent="0.2">
      <c r="A28" s="198">
        <v>1510</v>
      </c>
      <c r="B28" s="242" t="s">
        <v>187</v>
      </c>
      <c r="C28" s="891">
        <f>SUMPRODUCT(SUMIF('Sch Parent Trial Balance Input'!$A:$A,'Sch Parent TB Converter'!$G28:$EC28,'Sch Parent Trial Balance Input'!C:C))</f>
        <v>0</v>
      </c>
      <c r="D28" s="891">
        <f>SUMPRODUCT(SUMIF('Sch Parent Trial Balance Input'!$A:$A,'Sch Parent TB Converter'!$G28:$EC28,'Sch Parent Trial Balance Input'!D:D))</f>
        <v>0</v>
      </c>
      <c r="E28" s="891">
        <f>SUMPRODUCT(SUMIF('Sch Parent Trial Balance Input'!$A:$A,'Sch Parent TB Converter'!$G28:$EC28,'Sch Parent Trial Balance Input'!E:E))</f>
        <v>0</v>
      </c>
      <c r="F28" s="891"/>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5"/>
      <c r="ED28" s="189" t="str">
        <f t="shared" si="0"/>
        <v>xxxxxxxxxxxxxxxxxxxxxxxxxxxxxxxxxxxxxxxxxxxxxxxxxxxxxxxxxxxxxxxxxxxxxxxxxxxxxxxxxxxxxxxxxxxxxxxxxxxxxxxxxxxxxxxxxxxxxxxxxxxxxxxx</v>
      </c>
    </row>
    <row r="29" spans="1:134" x14ac:dyDescent="0.2">
      <c r="A29" s="198">
        <v>1473</v>
      </c>
      <c r="B29" s="60" t="s">
        <v>188</v>
      </c>
      <c r="C29" s="891">
        <f>SUMPRODUCT(SUMIF('Sch Parent Trial Balance Input'!$A:$A,'Sch Parent TB Converter'!$G29:$EC29,'Sch Parent Trial Balance Input'!C:C))</f>
        <v>0</v>
      </c>
      <c r="D29" s="891">
        <f>SUMPRODUCT(SUMIF('Sch Parent Trial Balance Input'!$A:$A,'Sch Parent TB Converter'!$G29:$EC29,'Sch Parent Trial Balance Input'!D:D))</f>
        <v>0</v>
      </c>
      <c r="E29" s="891">
        <f>SUMPRODUCT(SUMIF('Sch Parent Trial Balance Input'!$A:$A,'Sch Parent TB Converter'!$G29:$EC29,'Sch Parent Trial Balance Input'!E:E))</f>
        <v>0</v>
      </c>
      <c r="F29" s="891"/>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639"/>
      <c r="ED29" s="189" t="str">
        <f t="shared" si="0"/>
        <v>xxxxxxxxxxxxxxxxxxxxxxxxxxxxxxxxxxxxxxxxxxxxxxxxxxxxxxxxxxxxxxxxxxxxxxxxxxxxxxxxxxxxxxxxxxxxxxxxxxxxxxxxxxxxxxxxxxxxxxxxxxxxxxxx</v>
      </c>
    </row>
    <row r="30" spans="1:134" x14ac:dyDescent="0.2">
      <c r="A30" s="198"/>
      <c r="B30" s="243"/>
      <c r="C30" s="891"/>
      <c r="D30" s="893"/>
      <c r="E30" s="893"/>
      <c r="F30" s="893"/>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5"/>
      <c r="ED30" s="189" t="str">
        <f t="shared" si="0"/>
        <v>xxxxxxxxxxxxxxxxxxxxxxxxxxxxxxxxxxxxxxxxxxxxxxxxxxxxxxxxxxxxxxxxxxxxxxxxxxxxxxxxxxxxxxxxxxxxxxxxxxxxxxxxxxxxxxxxxxxxxxxxxxxxxxxx</v>
      </c>
    </row>
    <row r="31" spans="1:134" x14ac:dyDescent="0.2">
      <c r="A31" s="198"/>
      <c r="B31" s="241" t="s">
        <v>189</v>
      </c>
      <c r="C31" s="891"/>
      <c r="D31" s="893"/>
      <c r="E31" s="893"/>
      <c r="F31" s="893"/>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7"/>
      <c r="ED31" s="189" t="str">
        <f t="shared" si="0"/>
        <v>xxxxxxxxxxxxxxxxxxxxxxxxxxxxxxxxxxxxxxxxxxxxxxxxxxxxxxxxxxxxxxxxxxxxxxxxxxxxxxxxxxxxxxxxxxxxxxxxxxxxxxxxxxxxxxxxxxxxxxxxxxxxxxxx</v>
      </c>
    </row>
    <row r="32" spans="1:134" x14ac:dyDescent="0.2">
      <c r="A32" s="198">
        <v>2410</v>
      </c>
      <c r="B32" s="60" t="s">
        <v>190</v>
      </c>
      <c r="C32" s="892" cm="1">
        <f t="array" ref="C32">SUMPRODUCT(SUMIF('Sch Parent Trial Balance Input'!$A:$A,'Sch Parent TB Converter'!$G32:$EC32,'Sch Parent Trial Balance Input'!C:C))</f>
        <v>0</v>
      </c>
      <c r="D32" s="892" cm="1">
        <f t="array" ref="D32">SUMPRODUCT(SUMIF('Sch Parent Trial Balance Input'!$A:$A,'Sch Parent TB Converter'!$G32:$EC32,'Sch Parent Trial Balance Input'!D:D))</f>
        <v>0</v>
      </c>
      <c r="E32" s="892" cm="1">
        <f t="array" ref="E32">SUMPRODUCT(SUMIF('Sch Parent Trial Balance Input'!$A:$A,'Sch Parent TB Converter'!$G32:$EC32,'Sch Parent Trial Balance Input'!E:E))</f>
        <v>0</v>
      </c>
      <c r="F32" s="892"/>
      <c r="G32" s="886"/>
      <c r="H32" s="886"/>
      <c r="I32" s="886"/>
      <c r="J32" s="886"/>
      <c r="K32" s="886"/>
      <c r="L32" s="886"/>
      <c r="M32" s="886"/>
      <c r="N32" s="886"/>
      <c r="O32" s="886"/>
      <c r="P32" s="886"/>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639"/>
      <c r="ED32" s="189" t="str">
        <f t="shared" si="0"/>
        <v>xxxxxxxxxxxxxxxxxxxxxxxxxxxxxxxxxxxxxxxxxxxxxxxxxxxxxxxxxxxxxxxxxxxxxxxxxxxxxxxxxxxxxxxxxxxxxxxxxxxxxxxxxxxxxxxxxxxxxxxxxxxxxxxx</v>
      </c>
    </row>
    <row r="33" spans="1:134" x14ac:dyDescent="0.2">
      <c r="A33" s="198">
        <v>2440</v>
      </c>
      <c r="B33" s="60" t="s">
        <v>186</v>
      </c>
      <c r="C33" s="891">
        <f>SUMPRODUCT(SUMIF('Sch Parent Trial Balance Input'!$A:$A,'Sch Parent TB Converter'!$G33:$EC33,'Sch Parent Trial Balance Input'!C:C))</f>
        <v>0</v>
      </c>
      <c r="D33" s="891">
        <f>SUMPRODUCT(SUMIF('Sch Parent Trial Balance Input'!$A:$A,'Sch Parent TB Converter'!$G33:$EC33,'Sch Parent Trial Balance Input'!D:D))</f>
        <v>0</v>
      </c>
      <c r="E33" s="891">
        <f>SUMPRODUCT(SUMIF('Sch Parent Trial Balance Input'!$A:$A,'Sch Parent TB Converter'!$G33:$EC33,'Sch Parent Trial Balance Input'!E:E))</f>
        <v>0</v>
      </c>
      <c r="F33" s="891"/>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639"/>
      <c r="ED33" s="189" t="str">
        <f t="shared" si="0"/>
        <v>xxxxxxxxxxxxxxxxxxxxxxxxxxxxxxxxxxxxxxxxxxxxxxxxxxxxxxxxxxxxxxxxxxxxxxxxxxxxxxxxxxxxxxxxxxxxxxxxxxxxxxxxxxxxxxxxxxxxxxxxxxxxxxxx</v>
      </c>
    </row>
    <row r="34" spans="1:134" x14ac:dyDescent="0.2">
      <c r="A34" s="198">
        <v>2420</v>
      </c>
      <c r="B34" s="60" t="s">
        <v>191</v>
      </c>
      <c r="C34" s="891">
        <f>SUMPRODUCT(SUMIF('Sch Parent Trial Balance Input'!$A:$A,'Sch Parent TB Converter'!$G34:$EC34,'Sch Parent Trial Balance Input'!C:C))</f>
        <v>0</v>
      </c>
      <c r="D34" s="891">
        <f>SUMPRODUCT(SUMIF('Sch Parent Trial Balance Input'!$A:$A,'Sch Parent TB Converter'!$G34:$EC34,'Sch Parent Trial Balance Input'!D:D))</f>
        <v>0</v>
      </c>
      <c r="E34" s="891">
        <f>SUMPRODUCT(SUMIF('Sch Parent Trial Balance Input'!$A:$A,'Sch Parent TB Converter'!$G34:$EC34,'Sch Parent Trial Balance Input'!E:E))</f>
        <v>0</v>
      </c>
      <c r="F34" s="891"/>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639"/>
      <c r="ED34" s="189" t="str">
        <f t="shared" si="0"/>
        <v>xxxxxxxxxxxxxxxxxxxxxxxxxxxxxxxxxxxxxxxxxxxxxxxxxxxxxxxxxxxxxxxxxxxxxxxxxxxxxxxxxxxxxxxxxxxxxxxxxxxxxxxxxxxxxxxxxxxxxxxxxxxxxxxx</v>
      </c>
    </row>
    <row r="35" spans="1:134" x14ac:dyDescent="0.2">
      <c r="A35" s="198">
        <v>2430</v>
      </c>
      <c r="B35" s="60" t="s">
        <v>192</v>
      </c>
      <c r="C35" s="891">
        <f>SUMPRODUCT(SUMIF('Sch Parent Trial Balance Input'!$A:$A,'Sch Parent TB Converter'!$G35:$EC35,'Sch Parent Trial Balance Input'!C:C))</f>
        <v>0</v>
      </c>
      <c r="D35" s="891">
        <f>SUMPRODUCT(SUMIF('Sch Parent Trial Balance Input'!$A:$A,'Sch Parent TB Converter'!$G35:$EC35,'Sch Parent Trial Balance Input'!D:D))</f>
        <v>0</v>
      </c>
      <c r="E35" s="891">
        <f>SUMPRODUCT(SUMIF('Sch Parent Trial Balance Input'!$A:$A,'Sch Parent TB Converter'!$G35:$EC35,'Sch Parent Trial Balance Input'!E:E))</f>
        <v>0</v>
      </c>
      <c r="F35" s="891"/>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639"/>
      <c r="ED35" s="189" t="str">
        <f t="shared" si="0"/>
        <v>xxxxxxxxxxxxxxxxxxxxxxxxxxxxxxxxxxxxxxxxxxxxxxxxxxxxxxxxxxxxxxxxxxxxxxxxxxxxxxxxxxxxxxxxxxxxxxxxxxxxxxxxxxxxxxxxxxxxxxxxxxxxxxxx</v>
      </c>
    </row>
    <row r="36" spans="1:134" x14ac:dyDescent="0.2">
      <c r="A36" s="198">
        <v>2060</v>
      </c>
      <c r="B36" s="60" t="s">
        <v>193</v>
      </c>
      <c r="C36" s="891">
        <f>SUMPRODUCT(SUMIF('Sch Parent Trial Balance Input'!$A:$A,'Sch Parent TB Converter'!$G36:$EC36,'Sch Parent Trial Balance Input'!C:C))</f>
        <v>0</v>
      </c>
      <c r="D36" s="891">
        <f>SUMPRODUCT(SUMIF('Sch Parent Trial Balance Input'!$A:$A,'Sch Parent TB Converter'!$G36:$EC36,'Sch Parent Trial Balance Input'!D:D))</f>
        <v>0</v>
      </c>
      <c r="E36" s="891">
        <f>SUMPRODUCT(SUMIF('Sch Parent Trial Balance Input'!$A:$A,'Sch Parent TB Converter'!$G36:$EC36,'Sch Parent Trial Balance Input'!E:E))</f>
        <v>0</v>
      </c>
      <c r="F36" s="891"/>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639"/>
      <c r="ED36" s="189" t="str">
        <f t="shared" si="0"/>
        <v>xxxxxxxxxxxxxxxxxxxxxxxxxxxxxxxxxxxxxxxxxxxxxxxxxxxxxxxxxxxxxxxxxxxxxxxxxxxxxxxxxxxxxxxxxxxxxxxxxxxxxxxxxxxxxxxxxxxxxxxxxxxxxxxx</v>
      </c>
    </row>
    <row r="37" spans="1:134" x14ac:dyDescent="0.2">
      <c r="A37" s="198">
        <v>2062</v>
      </c>
      <c r="B37" s="60" t="s">
        <v>194</v>
      </c>
      <c r="C37" s="891">
        <f>SUMPRODUCT(SUMIF('Sch Parent Trial Balance Input'!$A:$A,'Sch Parent TB Converter'!$G37:$EC37,'Sch Parent Trial Balance Input'!C:C))</f>
        <v>0</v>
      </c>
      <c r="D37" s="891">
        <f>SUMPRODUCT(SUMIF('Sch Parent Trial Balance Input'!$A:$A,'Sch Parent TB Converter'!$G37:$EC37,'Sch Parent Trial Balance Input'!D:D))</f>
        <v>0</v>
      </c>
      <c r="E37" s="891">
        <f>SUMPRODUCT(SUMIF('Sch Parent Trial Balance Input'!$A:$A,'Sch Parent TB Converter'!$G37:$EC37,'Sch Parent Trial Balance Input'!E:E))</f>
        <v>0</v>
      </c>
      <c r="F37" s="891"/>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639"/>
      <c r="ED37" s="189" t="str">
        <f t="shared" si="0"/>
        <v>xxxxxxxxxxxxxxxxxxxxxxxxxxxxxxxxxxxxxxxxxxxxxxxxxxxxxxxxxxxxxxxxxxxxxxxxxxxxxxxxxxxxxxxxxxxxxxxxxxxxxxxxxxxxxxxxxxxxxxxxxxxxxxxx</v>
      </c>
    </row>
    <row r="38" spans="1:134" x14ac:dyDescent="0.2">
      <c r="A38" s="198"/>
      <c r="B38" s="60"/>
      <c r="C38" s="891"/>
      <c r="D38" s="891"/>
      <c r="E38" s="891"/>
      <c r="F38" s="891"/>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639"/>
      <c r="ED38" s="189" t="str">
        <f t="shared" si="0"/>
        <v>xxxxxxxxxxxxxxxxxxxxxxxxxxxxxxxxxxxxxxxxxxxxxxxxxxxxxxxxxxxxxxxxxxxxxxxxxxxxxxxxxxxxxxxxxxxxxxxxxxxxxxxxxxxxxxxxxxxxxxxxxxxxxxxx</v>
      </c>
    </row>
    <row r="39" spans="1:134" x14ac:dyDescent="0.2">
      <c r="A39" s="237"/>
      <c r="B39" s="239" t="s">
        <v>195</v>
      </c>
      <c r="C39" s="894"/>
      <c r="D39" s="895"/>
      <c r="E39" s="895"/>
      <c r="F39" s="895"/>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1"/>
      <c r="ED39" s="189" t="str">
        <f t="shared" si="0"/>
        <v>xxxxxxxxxxxxxxxxxxxxxxxxxxxxxxxxxxxxxxxxxxxxxxxxxxxxxxxxxxxxxxxxxxxxxxxxxxxxxxxxxxxxxxxxxxxxxxxxxxxxxxxxxxxxxxxxxxxxxxxxxxxxxxxx</v>
      </c>
    </row>
    <row r="40" spans="1:134" x14ac:dyDescent="0.2">
      <c r="A40" s="198"/>
      <c r="B40" s="583" t="s">
        <v>177</v>
      </c>
      <c r="C40" s="891"/>
      <c r="D40" s="893"/>
      <c r="E40" s="893"/>
      <c r="F40" s="893"/>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c r="DH40" s="637"/>
      <c r="DI40" s="637"/>
      <c r="DJ40" s="637"/>
      <c r="DK40" s="637"/>
      <c r="DL40" s="637"/>
      <c r="DM40" s="637"/>
      <c r="DN40" s="637"/>
      <c r="DO40" s="637"/>
      <c r="DP40" s="637"/>
      <c r="DQ40" s="637"/>
      <c r="DR40" s="637"/>
      <c r="DS40" s="637"/>
      <c r="DT40" s="637"/>
      <c r="DU40" s="637"/>
      <c r="DV40" s="637"/>
      <c r="DW40" s="637"/>
      <c r="DX40" s="637"/>
      <c r="DY40" s="637"/>
      <c r="DZ40" s="637"/>
      <c r="EA40" s="637"/>
      <c r="EB40" s="637"/>
      <c r="EC40" s="638"/>
      <c r="ED40" s="189" t="str">
        <f t="shared" si="0"/>
        <v>xxxxxxxxxxxxxxxxxxxxxxxxxxxxxxxxxxxxxxxxxxxxxxxxxxxxxxxxxxxxxxxxxxxxxxxxxxxxxxxxxxxxxxxxxxxxxxxxxxxxxxxxxxxxxxxxxxxxxxxxxxxxxxxx</v>
      </c>
    </row>
    <row r="41" spans="1:134" x14ac:dyDescent="0.2">
      <c r="A41" s="198">
        <v>1410</v>
      </c>
      <c r="B41" s="589" t="s">
        <v>196</v>
      </c>
      <c r="C41" s="891">
        <f>SUMPRODUCT(SUMIF('Sch Parent Trial Balance Input'!$A:$A,'Sch Parent TB Converter'!$G41:$EC41,'Sch Parent Trial Balance Input'!C:C))</f>
        <v>0</v>
      </c>
      <c r="D41" s="891">
        <f>SUMPRODUCT(SUMIF('Sch Parent Trial Balance Input'!$A:$A,'Sch Parent TB Converter'!$G41:$EC41,'Sch Parent Trial Balance Input'!D:D))</f>
        <v>0</v>
      </c>
      <c r="E41" s="891">
        <f>SUMPRODUCT(SUMIF('Sch Parent Trial Balance Input'!$A:$A,'Sch Parent TB Converter'!$G41:$EC41,'Sch Parent Trial Balance Input'!E:E))</f>
        <v>0</v>
      </c>
      <c r="F41" s="891"/>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5"/>
      <c r="ED41" s="189" t="str">
        <f t="shared" si="0"/>
        <v>xxxxxxxxxxxxxxxxxxxxxxxxxxxxxxxxxxxxxxxxxxxxxxxxxxxxxxxxxxxxxxxxxxxxxxxxxxxxxxxxxxxxxxxxxxxxxxxxxxxxxxxxxxxxxxxxxxxxxxxxxxxxxxxx</v>
      </c>
    </row>
    <row r="42" spans="1:134" x14ac:dyDescent="0.2">
      <c r="A42" s="198">
        <v>1450</v>
      </c>
      <c r="B42" s="589" t="s">
        <v>185</v>
      </c>
      <c r="C42" s="891">
        <f>SUMPRODUCT(SUMIF('Sch Parent Trial Balance Input'!$A:$A,'Sch Parent TB Converter'!$G42:$EC42,'Sch Parent Trial Balance Input'!C:C))</f>
        <v>0</v>
      </c>
      <c r="D42" s="891">
        <f>SUMPRODUCT(SUMIF('Sch Parent Trial Balance Input'!$A:$A,'Sch Parent TB Converter'!$G42:$EC42,'Sch Parent Trial Balance Input'!D:D))</f>
        <v>0</v>
      </c>
      <c r="E42" s="891">
        <f>SUMPRODUCT(SUMIF('Sch Parent Trial Balance Input'!$A:$A,'Sch Parent TB Converter'!$G42:$EC42,'Sch Parent Trial Balance Input'!E:E))</f>
        <v>0</v>
      </c>
      <c r="F42" s="891"/>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5"/>
      <c r="ED42" s="189" t="str">
        <f t="shared" si="0"/>
        <v>xxxxxxxxxxxxxxxxxxxxxxxxxxxxxxxxxxxxxxxxxxxxxxxxxxxxxxxxxxxxxxxxxxxxxxxxxxxxxxxxxxxxxxxxxxxxxxxxxxxxxxxxxxxxxxxxxxxxxxxxxxxxxxxx</v>
      </c>
    </row>
    <row r="43" spans="1:134" x14ac:dyDescent="0.2">
      <c r="A43" s="198">
        <v>1430</v>
      </c>
      <c r="B43" s="242" t="s">
        <v>197</v>
      </c>
      <c r="C43" s="891">
        <f>SUMPRODUCT(SUMIF('Sch Parent Trial Balance Input'!$A:$A,'Sch Parent TB Converter'!$G43:$EC43,'Sch Parent Trial Balance Input'!C:C))</f>
        <v>0</v>
      </c>
      <c r="D43" s="891">
        <f>SUMPRODUCT(SUMIF('Sch Parent Trial Balance Input'!$A:$A,'Sch Parent TB Converter'!$G43:$EC43,'Sch Parent Trial Balance Input'!D:D))</f>
        <v>0</v>
      </c>
      <c r="E43" s="891">
        <f>SUMPRODUCT(SUMIF('Sch Parent Trial Balance Input'!$A:$A,'Sch Parent TB Converter'!$G43:$EC43,'Sch Parent Trial Balance Input'!E:E))</f>
        <v>0</v>
      </c>
      <c r="F43" s="891"/>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5"/>
      <c r="ED43" s="189" t="str">
        <f t="shared" si="0"/>
        <v>xxxxxxxxxxxxxxxxxxxxxxxxxxxxxxxxxxxxxxxxxxxxxxxxxxxxxxxxxxxxxxxxxxxxxxxxxxxxxxxxxxxxxxxxxxxxxxxxxxxxxxxxxxxxxxxxxxxxxxxxxxxxxxxx</v>
      </c>
    </row>
    <row r="44" spans="1:134" x14ac:dyDescent="0.2">
      <c r="A44" s="198"/>
      <c r="B44" s="243"/>
      <c r="C44" s="891"/>
      <c r="D44" s="893"/>
      <c r="E44" s="893"/>
      <c r="F44" s="893"/>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5"/>
      <c r="ED44" s="189" t="str">
        <f t="shared" si="0"/>
        <v>xxxxxxxxxxxxxxxxxxxxxxxxxxxxxxxxxxxxxxxxxxxxxxxxxxxxxxxxxxxxxxxxxxxxxxxxxxxxxxxxxxxxxxxxxxxxxxxxxxxxxxxxxxxxxxxxxxxxxxxxxxxxxxxx</v>
      </c>
    </row>
    <row r="45" spans="1:134" x14ac:dyDescent="0.2">
      <c r="A45" s="198"/>
      <c r="B45" s="173" t="s">
        <v>198</v>
      </c>
      <c r="C45" s="891"/>
      <c r="D45" s="893"/>
      <c r="E45" s="893"/>
      <c r="F45" s="893"/>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7"/>
      <c r="AY45" s="637"/>
      <c r="AZ45" s="637"/>
      <c r="BA45" s="637"/>
      <c r="BB45" s="637"/>
      <c r="BC45" s="637"/>
      <c r="BD45" s="637"/>
      <c r="BE45" s="637"/>
      <c r="BF45" s="637"/>
      <c r="BG45" s="637"/>
      <c r="BH45" s="637"/>
      <c r="BI45" s="637"/>
      <c r="BJ45" s="637"/>
      <c r="BK45" s="637"/>
      <c r="BL45" s="637"/>
      <c r="BM45" s="637"/>
      <c r="BN45" s="637"/>
      <c r="BO45" s="637"/>
      <c r="BP45" s="637"/>
      <c r="BQ45" s="637"/>
      <c r="BR45" s="637"/>
      <c r="BS45" s="637"/>
      <c r="BT45" s="637"/>
      <c r="BU45" s="637"/>
      <c r="BV45" s="637"/>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c r="DH45" s="637"/>
      <c r="DI45" s="637"/>
      <c r="DJ45" s="637"/>
      <c r="DK45" s="637"/>
      <c r="DL45" s="637"/>
      <c r="DM45" s="637"/>
      <c r="DN45" s="637"/>
      <c r="DO45" s="637"/>
      <c r="DP45" s="637"/>
      <c r="DQ45" s="637"/>
      <c r="DR45" s="637"/>
      <c r="DS45" s="637"/>
      <c r="DT45" s="637"/>
      <c r="DU45" s="637"/>
      <c r="DV45" s="637"/>
      <c r="DW45" s="637"/>
      <c r="DX45" s="637"/>
      <c r="DY45" s="637"/>
      <c r="DZ45" s="637"/>
      <c r="EA45" s="637"/>
      <c r="EB45" s="637"/>
      <c r="EC45" s="638"/>
      <c r="ED45" s="189" t="str">
        <f t="shared" si="0"/>
        <v>xxxxxxxxxxxxxxxxxxxxxxxxxxxxxxxxxxxxxxxxxxxxxxxxxxxxxxxxxxxxxxxxxxxxxxxxxxxxxxxxxxxxxxxxxxxxxxxxxxxxxxxxxxxxxxxxxxxxxxxxxxxxxxxx</v>
      </c>
    </row>
    <row r="46" spans="1:134" x14ac:dyDescent="0.2">
      <c r="A46" s="198">
        <v>2024</v>
      </c>
      <c r="B46" s="242" t="s">
        <v>199</v>
      </c>
      <c r="C46" s="891">
        <f>SUMPRODUCT(SUMIF('Sch Parent Trial Balance Input'!$A:$A,'Sch Parent TB Converter'!$G46:$EC46,'Sch Parent Trial Balance Input'!C:C))</f>
        <v>0</v>
      </c>
      <c r="D46" s="891">
        <f>SUMPRODUCT(SUMIF('Sch Parent Trial Balance Input'!$A:$A,'Sch Parent TB Converter'!$G46:$EC46,'Sch Parent Trial Balance Input'!D:D))</f>
        <v>0</v>
      </c>
      <c r="E46" s="891">
        <f>SUMPRODUCT(SUMIF('Sch Parent Trial Balance Input'!$A:$A,'Sch Parent TB Converter'!$G46:$EC46,'Sch Parent Trial Balance Input'!E:E))</f>
        <v>0</v>
      </c>
      <c r="F46" s="891"/>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5"/>
      <c r="ED46" s="189" t="str">
        <f t="shared" si="0"/>
        <v>xxxxxxxxxxxxxxxxxxxxxxxxxxxxxxxxxxxxxxxxxxxxxxxxxxxxxxxxxxxxxxxxxxxxxxxxxxxxxxxxxxxxxxxxxxxxxxxxxxxxxxxxxxxxxxxxxxxxxxxxxxxxxxxx</v>
      </c>
    </row>
    <row r="47" spans="1:134" x14ac:dyDescent="0.2">
      <c r="A47" s="198">
        <v>2038</v>
      </c>
      <c r="B47" s="242" t="s">
        <v>200</v>
      </c>
      <c r="C47" s="891">
        <f>SUMPRODUCT(SUMIF('Sch Parent Trial Balance Input'!$A:$A,'Sch Parent TB Converter'!$G47:$EC47,'Sch Parent Trial Balance Input'!C:C))</f>
        <v>0</v>
      </c>
      <c r="D47" s="891">
        <f>SUMPRODUCT(SUMIF('Sch Parent Trial Balance Input'!$A:$A,'Sch Parent TB Converter'!$G47:$EC47,'Sch Parent Trial Balance Input'!D:D))</f>
        <v>0</v>
      </c>
      <c r="E47" s="891">
        <f>SUMPRODUCT(SUMIF('Sch Parent Trial Balance Input'!$A:$A,'Sch Parent TB Converter'!$G47:$EC47,'Sch Parent Trial Balance Input'!E:E))</f>
        <v>0</v>
      </c>
      <c r="F47" s="891"/>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5"/>
      <c r="ED47" s="189" t="str">
        <f t="shared" si="0"/>
        <v>xxxxxxxxxxxxxxxxxxxxxxxxxxxxxxxxxxxxxxxxxxxxxxxxxxxxxxxxxxxxxxxxxxxxxxxxxxxxxxxxxxxxxxxxxxxxxxxxxxxxxxxxxxxxxxxxxxxxxxxxxxxxxxxx</v>
      </c>
    </row>
    <row r="48" spans="1:134" x14ac:dyDescent="0.2">
      <c r="A48" s="198"/>
      <c r="B48" s="590"/>
      <c r="C48" s="891"/>
      <c r="D48" s="893"/>
      <c r="E48" s="893"/>
      <c r="F48" s="893"/>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5"/>
      <c r="ED48" s="189" t="str">
        <f t="shared" si="0"/>
        <v>xxxxxxxxxxxxxxxxxxxxxxxxxxxxxxxxxxxxxxxxxxxxxxxxxxxxxxxxxxxxxxxxxxxxxxxxxxxxxxxxxxxxxxxxxxxxxxxxxxxxxxxxxxxxxxxxxxxxxxxxxxxxxxxx</v>
      </c>
    </row>
    <row r="49" spans="1:134" x14ac:dyDescent="0.2">
      <c r="A49" s="237"/>
      <c r="B49" s="239" t="s">
        <v>201</v>
      </c>
      <c r="C49" s="894"/>
      <c r="D49" s="895"/>
      <c r="E49" s="895"/>
      <c r="F49" s="895"/>
      <c r="G49" s="64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1"/>
      <c r="ED49" s="189" t="str">
        <f t="shared" si="0"/>
        <v>xxxxxxxxxxxxxxxxxxxxxxxxxxxxxxxxxxxxxxxxxxxxxxxxxxxxxxxxxxxxxxxxxxxxxxxxxxxxxxxxxxxxxxxxxxxxxxxxxxxxxxxxxxxxxxxxxxxxxxxxxxxxxxxx</v>
      </c>
    </row>
    <row r="50" spans="1:134" x14ac:dyDescent="0.2">
      <c r="A50" s="198"/>
      <c r="B50" s="583" t="s">
        <v>189</v>
      </c>
      <c r="C50" s="891"/>
      <c r="D50" s="893"/>
      <c r="E50" s="893"/>
      <c r="F50" s="893"/>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c r="DH50" s="637"/>
      <c r="DI50" s="637"/>
      <c r="DJ50" s="637"/>
      <c r="DK50" s="637"/>
      <c r="DL50" s="637"/>
      <c r="DM50" s="637"/>
      <c r="DN50" s="637"/>
      <c r="DO50" s="637"/>
      <c r="DP50" s="637"/>
      <c r="DQ50" s="637"/>
      <c r="DR50" s="637"/>
      <c r="DS50" s="637"/>
      <c r="DT50" s="637"/>
      <c r="DU50" s="637"/>
      <c r="DV50" s="637"/>
      <c r="DW50" s="637"/>
      <c r="DX50" s="637"/>
      <c r="DY50" s="637"/>
      <c r="DZ50" s="637"/>
      <c r="EA50" s="637"/>
      <c r="EB50" s="637"/>
      <c r="EC50" s="638"/>
      <c r="ED50" s="189" t="str">
        <f t="shared" si="0"/>
        <v>xxxxxxxxxxxxxxxxxxxxxxxxxxxxxxxxxxxxxxxxxxxxxxxxxxxxxxxxxxxxxxxxxxxxxxxxxxxxxxxxxxxxxxxxxxxxxxxxxxxxxxxxxxxxxxxxxxxxxxxxxxxxxxxx</v>
      </c>
    </row>
    <row r="51" spans="1:134" x14ac:dyDescent="0.2">
      <c r="A51" s="198">
        <v>2310</v>
      </c>
      <c r="B51" s="234" t="s">
        <v>202</v>
      </c>
      <c r="C51" s="891">
        <f>SUMPRODUCT(SUMIF('Sch Parent Trial Balance Input'!$A:$A,'Sch Parent TB Converter'!$G51:$EC51,'Sch Parent Trial Balance Input'!C:C))</f>
        <v>0</v>
      </c>
      <c r="D51" s="891">
        <f>SUMPRODUCT(SUMIF('Sch Parent Trial Balance Input'!$A:$A,'Sch Parent TB Converter'!$G51:$EC51,'Sch Parent Trial Balance Input'!D:D))</f>
        <v>0</v>
      </c>
      <c r="E51" s="891">
        <f>SUMPRODUCT(SUMIF('Sch Parent Trial Balance Input'!$A:$A,'Sch Parent TB Converter'!$G51:$EC51,'Sch Parent Trial Balance Input'!E:E))</f>
        <v>0</v>
      </c>
      <c r="F51" s="891"/>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639"/>
      <c r="ED51" s="189" t="str">
        <f t="shared" si="0"/>
        <v>xxxxxxxxxxxxxxxxxxxxxxxxxxxxxxxxxxxxxxxxxxxxxxxxxxxxxxxxxxxxxxxxxxxxxxxxxxxxxxxxxxxxxxxxxxxxxxxxxxxxxxxxxxxxxxxxxxxxxxxxxxxxxxxx</v>
      </c>
    </row>
    <row r="52" spans="1:134" x14ac:dyDescent="0.2">
      <c r="A52" s="198">
        <v>2325</v>
      </c>
      <c r="B52" s="234" t="s">
        <v>203</v>
      </c>
      <c r="C52" s="891">
        <f>SUMPRODUCT(SUMIF('Sch Parent Trial Balance Input'!$A:$A,'Sch Parent TB Converter'!$G52:$EC52,'Sch Parent Trial Balance Input'!C:C))</f>
        <v>0</v>
      </c>
      <c r="D52" s="891">
        <f>SUMPRODUCT(SUMIF('Sch Parent Trial Balance Input'!$A:$A,'Sch Parent TB Converter'!$G52:$EC52,'Sch Parent Trial Balance Input'!D:D))</f>
        <v>0</v>
      </c>
      <c r="E52" s="891">
        <f>SUMPRODUCT(SUMIF('Sch Parent Trial Balance Input'!$A:$A,'Sch Parent TB Converter'!$G52:$EC52,'Sch Parent Trial Balance Input'!E:E))</f>
        <v>0</v>
      </c>
      <c r="F52" s="891"/>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639"/>
      <c r="ED52" s="189" t="str">
        <f t="shared" si="0"/>
        <v>xxxxxxxxxxxxxxxxxxxxxxxxxxxxxxxxxxxxxxxxxxxxxxxxxxxxxxxxxxxxxxxxxxxxxxxxxxxxxxxxxxxxxxxxxxxxxxxxxxxxxxxxxxxxxxxxxxxxxxxxxxxxxxxx</v>
      </c>
    </row>
    <row r="53" spans="1:134" x14ac:dyDescent="0.2">
      <c r="A53" s="198">
        <v>2370</v>
      </c>
      <c r="B53" s="234" t="s">
        <v>204</v>
      </c>
      <c r="C53" s="891">
        <f>SUMPRODUCT(SUMIF('Sch Parent Trial Balance Input'!$A:$A,'Sch Parent TB Converter'!$G53:$EC53,'Sch Parent Trial Balance Input'!C:C))</f>
        <v>0</v>
      </c>
      <c r="D53" s="891">
        <f>SUMPRODUCT(SUMIF('Sch Parent Trial Balance Input'!$A:$A,'Sch Parent TB Converter'!$G53:$EC53,'Sch Parent Trial Balance Input'!D:D))</f>
        <v>0</v>
      </c>
      <c r="E53" s="891">
        <f>SUMPRODUCT(SUMIF('Sch Parent Trial Balance Input'!$A:$A,'Sch Parent TB Converter'!$G53:$EC53,'Sch Parent Trial Balance Input'!E:E))</f>
        <v>0</v>
      </c>
      <c r="F53" s="891"/>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639"/>
      <c r="ED53" s="189" t="str">
        <f t="shared" si="0"/>
        <v>xxxxxxxxxxxxxxxxxxxxxxxxxxxxxxxxxxxxxxxxxxxxxxxxxxxxxxxxxxxxxxxxxxxxxxxxxxxxxxxxxxxxxxxxxxxxxxxxxxxxxxxxxxxxxxxxxxxxxxxxxxxxxxxx</v>
      </c>
    </row>
    <row r="54" spans="1:134" x14ac:dyDescent="0.2">
      <c r="A54" s="198">
        <v>2380</v>
      </c>
      <c r="B54" s="234" t="s">
        <v>205</v>
      </c>
      <c r="C54" s="891">
        <f>SUMPRODUCT(SUMIF('Sch Parent Trial Balance Input'!$A:$A,'Sch Parent TB Converter'!$G54:$EC54,'Sch Parent Trial Balance Input'!C:C))</f>
        <v>0</v>
      </c>
      <c r="D54" s="891">
        <f>SUMPRODUCT(SUMIF('Sch Parent Trial Balance Input'!$A:$A,'Sch Parent TB Converter'!$G54:$EC54,'Sch Parent Trial Balance Input'!D:D))</f>
        <v>0</v>
      </c>
      <c r="E54" s="891">
        <f>SUMPRODUCT(SUMIF('Sch Parent Trial Balance Input'!$A:$A,'Sch Parent TB Converter'!$G54:$EC54,'Sch Parent Trial Balance Input'!E:E))</f>
        <v>0</v>
      </c>
      <c r="F54" s="891"/>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639"/>
      <c r="ED54" s="189" t="str">
        <f t="shared" si="0"/>
        <v>xxxxxxxxxxxxxxxxxxxxxxxxxxxxxxxxxxxxxxxxxxxxxxxxxxxxxxxxxxxxxxxxxxxxxxxxxxxxxxxxxxxxxxxxxxxxxxxxxxxxxxxxxxxxxxxxxxxxxxxxxxxxxxxx</v>
      </c>
    </row>
    <row r="55" spans="1:134" x14ac:dyDescent="0.2">
      <c r="A55" s="198">
        <v>2360</v>
      </c>
      <c r="B55" s="234" t="s">
        <v>206</v>
      </c>
      <c r="C55" s="891">
        <f>SUMPRODUCT(SUMIF('Sch Parent Trial Balance Input'!$A:$A,'Sch Parent TB Converter'!$G55:$EC55,'Sch Parent Trial Balance Input'!C:C))</f>
        <v>0</v>
      </c>
      <c r="D55" s="891">
        <f>SUMPRODUCT(SUMIF('Sch Parent Trial Balance Input'!$A:$A,'Sch Parent TB Converter'!$G55:$EC55,'Sch Parent Trial Balance Input'!D:D))</f>
        <v>0</v>
      </c>
      <c r="E55" s="891">
        <f>SUMPRODUCT(SUMIF('Sch Parent Trial Balance Input'!$A:$A,'Sch Parent TB Converter'!$G55:$EC55,'Sch Parent Trial Balance Input'!E:E))</f>
        <v>0</v>
      </c>
      <c r="F55" s="891"/>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639"/>
      <c r="ED55" s="189" t="str">
        <f t="shared" si="0"/>
        <v>xxxxxxxxxxxxxxxxxxxxxxxxxxxxxxxxxxxxxxxxxxxxxxxxxxxxxxxxxxxxxxxxxxxxxxxxxxxxxxxxxxxxxxxxxxxxxxxxxxxxxxxxxxxxxxxxxxxxxxxxxxxxxxxx</v>
      </c>
    </row>
    <row r="56" spans="1:134" x14ac:dyDescent="0.2">
      <c r="A56" s="198"/>
      <c r="B56" s="5"/>
      <c r="C56" s="891"/>
      <c r="D56" s="893"/>
      <c r="E56" s="893"/>
      <c r="F56" s="893"/>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639"/>
      <c r="ED56" s="189" t="str">
        <f t="shared" si="0"/>
        <v>xxxxxxxxxxxxxxxxxxxxxxxxxxxxxxxxxxxxxxxxxxxxxxxxxxxxxxxxxxxxxxxxxxxxxxxxxxxxxxxxxxxxxxxxxxxxxxxxxxxxxxxxxxxxxxxxxxxxxxxxxxxxxxxx</v>
      </c>
    </row>
    <row r="57" spans="1:134" x14ac:dyDescent="0.2">
      <c r="A57" s="237"/>
      <c r="B57" s="239" t="s">
        <v>207</v>
      </c>
      <c r="C57" s="894"/>
      <c r="D57" s="895"/>
      <c r="E57" s="895"/>
      <c r="F57" s="895"/>
      <c r="G57" s="640"/>
      <c r="H57" s="640"/>
      <c r="I57" s="640"/>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640"/>
      <c r="DW57" s="640"/>
      <c r="DX57" s="640"/>
      <c r="DY57" s="640"/>
      <c r="DZ57" s="640"/>
      <c r="EA57" s="640"/>
      <c r="EB57" s="640"/>
      <c r="EC57" s="641"/>
      <c r="ED57" s="189" t="str">
        <f t="shared" si="0"/>
        <v>xxxxxxxxxxxxxxxxxxxxxxxxxxxxxxxxxxxxxxxxxxxxxxxxxxxxxxxxxxxxxxxxxxxxxxxxxxxxxxxxxxxxxxxxxxxxxxxxxxxxxxxxxxxxxxxxxxxxxxxxxxxxxxxx</v>
      </c>
    </row>
    <row r="58" spans="1:134" x14ac:dyDescent="0.2">
      <c r="A58" s="198"/>
      <c r="B58" s="583" t="s">
        <v>189</v>
      </c>
      <c r="C58" s="891"/>
      <c r="D58" s="893"/>
      <c r="E58" s="893"/>
      <c r="F58" s="893"/>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c r="CH58" s="637"/>
      <c r="CI58" s="637"/>
      <c r="CJ58" s="637"/>
      <c r="CK58" s="637"/>
      <c r="CL58" s="637"/>
      <c r="CM58" s="637"/>
      <c r="CN58" s="637"/>
      <c r="CO58" s="637"/>
      <c r="CP58" s="637"/>
      <c r="CQ58" s="637"/>
      <c r="CR58" s="637"/>
      <c r="CS58" s="637"/>
      <c r="CT58" s="637"/>
      <c r="CU58" s="637"/>
      <c r="CV58" s="637"/>
      <c r="CW58" s="637"/>
      <c r="CX58" s="637"/>
      <c r="CY58" s="637"/>
      <c r="CZ58" s="637"/>
      <c r="DA58" s="637"/>
      <c r="DB58" s="637"/>
      <c r="DC58" s="637"/>
      <c r="DD58" s="637"/>
      <c r="DE58" s="637"/>
      <c r="DF58" s="637"/>
      <c r="DG58" s="637"/>
      <c r="DH58" s="637"/>
      <c r="DI58" s="637"/>
      <c r="DJ58" s="637"/>
      <c r="DK58" s="637"/>
      <c r="DL58" s="637"/>
      <c r="DM58" s="637"/>
      <c r="DN58" s="637"/>
      <c r="DO58" s="637"/>
      <c r="DP58" s="637"/>
      <c r="DQ58" s="637"/>
      <c r="DR58" s="637"/>
      <c r="DS58" s="637"/>
      <c r="DT58" s="637"/>
      <c r="DU58" s="637"/>
      <c r="DV58" s="637"/>
      <c r="DW58" s="637"/>
      <c r="DX58" s="637"/>
      <c r="DY58" s="637"/>
      <c r="DZ58" s="637"/>
      <c r="EA58" s="637"/>
      <c r="EB58" s="637"/>
      <c r="EC58" s="638"/>
      <c r="ED58" s="189" t="str">
        <f t="shared" si="0"/>
        <v>xxxxxxxxxxxxxxxxxxxxxxxxxxxxxxxxxxxxxxxxxxxxxxxxxxxxxxxxxxxxxxxxxxxxxxxxxxxxxxxxxxxxxxxxxxxxxxxxxxxxxxxxxxxxxxxxxxxxxxxxxxxxxxxx</v>
      </c>
    </row>
    <row r="59" spans="1:134" x14ac:dyDescent="0.2">
      <c r="A59" s="198">
        <v>2110</v>
      </c>
      <c r="B59" s="234" t="s">
        <v>208</v>
      </c>
      <c r="C59" s="891">
        <f>SUMPRODUCT(SUMIF('Sch Parent Trial Balance Input'!$A:$A,'Sch Parent TB Converter'!$G59:$EC59,'Sch Parent Trial Balance Input'!C:C))</f>
        <v>0</v>
      </c>
      <c r="D59" s="891">
        <f>SUMPRODUCT(SUMIF('Sch Parent Trial Balance Input'!$A:$A,'Sch Parent TB Converter'!$G59:$EC59,'Sch Parent Trial Balance Input'!D:D))</f>
        <v>0</v>
      </c>
      <c r="E59" s="891">
        <f>SUMPRODUCT(SUMIF('Sch Parent Trial Balance Input'!$A:$A,'Sch Parent TB Converter'!$G59:$EC59,'Sch Parent Trial Balance Input'!E:E))</f>
        <v>0</v>
      </c>
      <c r="F59" s="891"/>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639"/>
      <c r="ED59" s="189" t="str">
        <f>CONCATENATE("x",G59,"x",H59,"x",I59,"x",J59,"x",K59,"x",L59,"x",M59,"x",N59,"x",O59,"x",P59,"x",Q59,"x",R59,"x",S59,"x",T59,"x",U59,"x",V59,"x",W59,"x",X59,"x",Y59,"x",Z59,"x",AA59,"x",AB59,"x",AC59,"x",AD59,"x",AE59,"x",AF59,"x",AG59,"x",AH59,"x",AI59,"x",AJ59,"x",AK59,"x",AL59,"x",AM59,"x",AN59,"x",AO59,"x",AP59,"x",AQ59,"x",AR59,"x",AS59,"x",AT59,"x",AU59,"x",AV59,"x",AW59,"x",AX59,"x",AY59,"x",AZ59,"x",BA59,"x",BB59,"x",BC59,"x",BD59,"x",BE59,"x",BF59,"x",BG59,"x",BH59,"x",BI59,"x",BJ59,"x",BK59,"x",BL59,"x",BM59,"x",BN59,"x",BO59,"x",BP59,"x",BQ59,"x",BR59,"x",BS59,"x",BT59,"x",BU59,"x",BV59,"x",BW59,"x",BX59,"x",BY59,"x",BZ59,"x",CA59,"x",CB59,"x",CC59,"x",CD59,"x",CE59,"x",CF59,"x",CG59,"x",CH59,"x",CI59,"x",CJ59,"x",CK59,"x",CL59,"x",CM59,"x",CN59,"x",CO59,"x",CP59,"x",CQ59,"x",CR59,"x",CS59,"x",CT59,"x",CU59,"x",CV59,"x",CW59,"x",CX59,"x",CY59,"x",CZ59,"x",DA59,"x",DB59,"x",DC59,"x",DD59,"x",DE59,"x",DF59,"x",DG59,"x",DH59,"x",DI59,"x",DJ59,"x",DK59,"x",DL59,"x",DM59,"x",DN59,"x",DO59,"x",DP59,"x",DQ59,"x",DR59,"x",DS59,"x",DT59,"x",DU59,"x",DV59,"x",DW59,"x",DX59,"x",DY59,"x",DZ59,"x",EA59,"x",EB59,"x",EC59,"x")</f>
        <v>xxxxxxxxxxxxxxxxxxxxxxxxxxxxxxxxxxxxxxxxxxxxxxxxxxxxxxxxxxxxxxxxxxxxxxxxxxxxxxxxxxxxxxxxxxxxxxxxxxxxxxxxxxxxxxxxxxxxxxxxxxxxxxxx</v>
      </c>
    </row>
    <row r="60" spans="1:134" x14ac:dyDescent="0.2">
      <c r="A60" s="198">
        <v>2120</v>
      </c>
      <c r="B60" s="234" t="s">
        <v>209</v>
      </c>
      <c r="C60" s="891">
        <f>SUMPRODUCT(SUMIF('Sch Parent Trial Balance Input'!$A:$A,'Sch Parent TB Converter'!$G60:$EC60,'Sch Parent Trial Balance Input'!C:C))</f>
        <v>0</v>
      </c>
      <c r="D60" s="891">
        <f>SUMPRODUCT(SUMIF('Sch Parent Trial Balance Input'!$A:$A,'Sch Parent TB Converter'!$G60:$EC60,'Sch Parent Trial Balance Input'!D:D))</f>
        <v>0</v>
      </c>
      <c r="E60" s="891">
        <f>SUMPRODUCT(SUMIF('Sch Parent Trial Balance Input'!$A:$A,'Sch Parent TB Converter'!$G60:$EC60,'Sch Parent Trial Balance Input'!E:E))</f>
        <v>0</v>
      </c>
      <c r="F60" s="891"/>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639"/>
      <c r="ED60" s="189" t="str">
        <f t="shared" si="0"/>
        <v>xxxxxxxxxxxxxxxxxxxxxxxxxxxxxxxxxxxxxxxxxxxxxxxxxxxxxxxxxxxxxxxxxxxxxxxxxxxxxxxxxxxxxxxxxxxxxxxxxxxxxxxxxxxxxxxxxxxxxxxxxxxxxxxx</v>
      </c>
    </row>
    <row r="61" spans="1:134" x14ac:dyDescent="0.2">
      <c r="A61" s="198">
        <v>2130</v>
      </c>
      <c r="B61" s="234" t="s">
        <v>210</v>
      </c>
      <c r="C61" s="891">
        <f>SUMPRODUCT(SUMIF('Sch Parent Trial Balance Input'!$A:$A,'Sch Parent TB Converter'!$G61:$EC61,'Sch Parent Trial Balance Input'!C:C))</f>
        <v>0</v>
      </c>
      <c r="D61" s="891">
        <f>SUMPRODUCT(SUMIF('Sch Parent Trial Balance Input'!$A:$A,'Sch Parent TB Converter'!$G61:$EC61,'Sch Parent Trial Balance Input'!D:D))</f>
        <v>0</v>
      </c>
      <c r="E61" s="891">
        <f>SUMPRODUCT(SUMIF('Sch Parent Trial Balance Input'!$A:$A,'Sch Parent TB Converter'!$G61:$EC61,'Sch Parent Trial Balance Input'!E:E))</f>
        <v>0</v>
      </c>
      <c r="F61" s="891"/>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639"/>
      <c r="ED61" s="189" t="str">
        <f t="shared" si="0"/>
        <v>xxxxxxxxxxxxxxxxxxxxxxxxxxxxxxxxxxxxxxxxxxxxxxxxxxxxxxxxxxxxxxxxxxxxxxxxxxxxxxxxxxxxxxxxxxxxxxxxxxxxxxxxxxxxxxxxxxxxxxxxxxxxxxxx</v>
      </c>
    </row>
    <row r="62" spans="1:134" x14ac:dyDescent="0.2">
      <c r="A62" s="198">
        <v>2136</v>
      </c>
      <c r="B62" s="234" t="s">
        <v>154</v>
      </c>
      <c r="C62" s="891">
        <f>SUMPRODUCT(SUMIF('Sch Parent Trial Balance Input'!$A:$A,'Sch Parent TB Converter'!$G62:$EC62,'Sch Parent Trial Balance Input'!C:C))</f>
        <v>0</v>
      </c>
      <c r="D62" s="891">
        <f>SUMPRODUCT(SUMIF('Sch Parent Trial Balance Input'!$A:$A,'Sch Parent TB Converter'!$G62:$EC62,'Sch Parent Trial Balance Input'!D:D))</f>
        <v>0</v>
      </c>
      <c r="E62" s="891">
        <f>SUMPRODUCT(SUMIF('Sch Parent Trial Balance Input'!$A:$A,'Sch Parent TB Converter'!$G62:$EC62,'Sch Parent Trial Balance Input'!E:E))</f>
        <v>0</v>
      </c>
      <c r="F62" s="891"/>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639"/>
      <c r="ED62" s="189" t="str">
        <f t="shared" si="0"/>
        <v>xxxxxxxxxxxxxxxxxxxxxxxxxxxxxxxxxxxxxxxxxxxxxxxxxxxxxxxxxxxxxxxxxxxxxxxxxxxxxxxxxxxxxxxxxxxxxxxxxxxxxxxxxxxxxxxxxxxxxxxxxxxxxxxx</v>
      </c>
    </row>
    <row r="63" spans="1:134" x14ac:dyDescent="0.2">
      <c r="A63" s="198">
        <v>2170</v>
      </c>
      <c r="B63" s="234" t="s">
        <v>211</v>
      </c>
      <c r="C63" s="891">
        <f>SUMPRODUCT(SUMIF('Sch Parent Trial Balance Input'!$A:$A,'Sch Parent TB Converter'!$G63:$EC63,'Sch Parent Trial Balance Input'!C:C))</f>
        <v>0</v>
      </c>
      <c r="D63" s="891">
        <f>SUMPRODUCT(SUMIF('Sch Parent Trial Balance Input'!$A:$A,'Sch Parent TB Converter'!$G63:$EC63,'Sch Parent Trial Balance Input'!D:D))</f>
        <v>0</v>
      </c>
      <c r="E63" s="891">
        <f>SUMPRODUCT(SUMIF('Sch Parent Trial Balance Input'!$A:$A,'Sch Parent TB Converter'!$G63:$EC63,'Sch Parent Trial Balance Input'!E:E))</f>
        <v>0</v>
      </c>
      <c r="F63" s="891"/>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639"/>
      <c r="ED63" s="189" t="str">
        <f t="shared" si="0"/>
        <v>xxxxxxxxxxxxxxxxxxxxxxxxxxxxxxxxxxxxxxxxxxxxxxxxxxxxxxxxxxxxxxxxxxxxxxxxxxxxxxxxxxxxxxxxxxxxxxxxxxxxxxxxxxxxxxxxxxxxxxxxxxxxxxxx</v>
      </c>
    </row>
    <row r="64" spans="1:134" x14ac:dyDescent="0.2">
      <c r="A64" s="198">
        <v>2155</v>
      </c>
      <c r="B64" s="234" t="s">
        <v>212</v>
      </c>
      <c r="C64" s="891">
        <f>SUMPRODUCT(SUMIF('Sch Parent Trial Balance Input'!$A:$A,'Sch Parent TB Converter'!$G64:$EC64,'Sch Parent Trial Balance Input'!C:C))</f>
        <v>0</v>
      </c>
      <c r="D64" s="891">
        <f>SUMPRODUCT(SUMIF('Sch Parent Trial Balance Input'!$A:$A,'Sch Parent TB Converter'!$G64:$EC64,'Sch Parent Trial Balance Input'!D:D))</f>
        <v>0</v>
      </c>
      <c r="E64" s="891">
        <f>SUMPRODUCT(SUMIF('Sch Parent Trial Balance Input'!$A:$A,'Sch Parent TB Converter'!$G64:$EC64,'Sch Parent Trial Balance Input'!E:E))</f>
        <v>0</v>
      </c>
      <c r="F64" s="891"/>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639"/>
      <c r="ED64" s="189" t="str">
        <f t="shared" si="0"/>
        <v>xxxxxxxxxxxxxxxxxxxxxxxxxxxxxxxxxxxxxxxxxxxxxxxxxxxxxxxxxxxxxxxxxxxxxxxxxxxxxxxxxxxxxxxxxxxxxxxxxxxxxxxxxxxxxxxxxxxxxxxxxxxxxxxx</v>
      </c>
    </row>
    <row r="65" spans="1:134" x14ac:dyDescent="0.2">
      <c r="A65" s="198">
        <v>2160</v>
      </c>
      <c r="B65" s="234" t="s">
        <v>213</v>
      </c>
      <c r="C65" s="891">
        <f>SUMPRODUCT(SUMIF('Sch Parent Trial Balance Input'!$A:$A,'Sch Parent TB Converter'!$G65:$EC65,'Sch Parent Trial Balance Input'!C:C))</f>
        <v>0</v>
      </c>
      <c r="D65" s="891">
        <f>SUMPRODUCT(SUMIF('Sch Parent Trial Balance Input'!$A:$A,'Sch Parent TB Converter'!$G65:$EC65,'Sch Parent Trial Balance Input'!D:D))</f>
        <v>0</v>
      </c>
      <c r="E65" s="891">
        <f>SUMPRODUCT(SUMIF('Sch Parent Trial Balance Input'!$A:$A,'Sch Parent TB Converter'!$G65:$EC65,'Sch Parent Trial Balance Input'!E:E))</f>
        <v>0</v>
      </c>
      <c r="F65" s="891"/>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639"/>
      <c r="ED65" s="189" t="str">
        <f t="shared" si="0"/>
        <v>xxxxxxxxxxxxxxxxxxxxxxxxxxxxxxxxxxxxxxxxxxxxxxxxxxxxxxxxxxxxxxxxxxxxxxxxxxxxxxxxxxxxxxxxxxxxxxxxxxxxxxxxxxxxxxxxxxxxxxxxxxxxxxxx</v>
      </c>
    </row>
    <row r="66" spans="1:134" x14ac:dyDescent="0.2">
      <c r="A66" s="198">
        <v>2180</v>
      </c>
      <c r="B66" s="234" t="s">
        <v>204</v>
      </c>
      <c r="C66" s="891">
        <f>SUMPRODUCT(SUMIF('Sch Parent Trial Balance Input'!$A:$A,'Sch Parent TB Converter'!$G66:$EC66,'Sch Parent Trial Balance Input'!C:C))</f>
        <v>0</v>
      </c>
      <c r="D66" s="891">
        <f>SUMPRODUCT(SUMIF('Sch Parent Trial Balance Input'!$A:$A,'Sch Parent TB Converter'!$G66:$EC66,'Sch Parent Trial Balance Input'!D:D))</f>
        <v>0</v>
      </c>
      <c r="E66" s="891">
        <f>SUMPRODUCT(SUMIF('Sch Parent Trial Balance Input'!$A:$A,'Sch Parent TB Converter'!$G66:$EC66,'Sch Parent Trial Balance Input'!E:E))</f>
        <v>0</v>
      </c>
      <c r="F66" s="891"/>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639"/>
      <c r="ED66" s="189" t="str">
        <f t="shared" si="0"/>
        <v>xxxxxxxxxxxxxxxxxxxxxxxxxxxxxxxxxxxxxxxxxxxxxxxxxxxxxxxxxxxxxxxxxxxxxxxxxxxxxxxxxxxxxxxxxxxxxxxxxxxxxxxxxxxxxxxxxxxxxxxxxxxxxxxx</v>
      </c>
    </row>
    <row r="67" spans="1:134" x14ac:dyDescent="0.2">
      <c r="A67" s="198">
        <v>2195</v>
      </c>
      <c r="B67" s="234" t="s">
        <v>155</v>
      </c>
      <c r="C67" s="891">
        <f>SUMPRODUCT(SUMIF('Sch Parent Trial Balance Input'!$A:$A,'Sch Parent TB Converter'!$G67:$EC67,'Sch Parent Trial Balance Input'!C:C))</f>
        <v>0</v>
      </c>
      <c r="D67" s="891">
        <f>SUMPRODUCT(SUMIF('Sch Parent Trial Balance Input'!$A:$A,'Sch Parent TB Converter'!$G67:$EC67,'Sch Parent Trial Balance Input'!D:D))</f>
        <v>0</v>
      </c>
      <c r="E67" s="891">
        <f>SUMPRODUCT(SUMIF('Sch Parent Trial Balance Input'!$A:$A,'Sch Parent TB Converter'!$G67:$EC67,'Sch Parent Trial Balance Input'!E:E))</f>
        <v>0</v>
      </c>
      <c r="F67" s="891"/>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639"/>
      <c r="ED67" s="189" t="str">
        <f t="shared" si="0"/>
        <v>xxxxxxxxxxxxxxxxxxxxxxxxxxxxxxxxxxxxxxxxxxxxxxxxxxxxxxxxxxxxxxxxxxxxxxxxxxxxxxxxxxxxxxxxxxxxxxxxxxxxxxxxxxxxxxxxxxxxxxxxxxxxxxxx</v>
      </c>
    </row>
    <row r="68" spans="1:134" x14ac:dyDescent="0.2">
      <c r="A68" s="198">
        <v>2196</v>
      </c>
      <c r="B68" s="234" t="s">
        <v>147</v>
      </c>
      <c r="C68" s="891">
        <f>SUMPRODUCT(SUMIF('Sch Parent Trial Balance Input'!$A:$A,'Sch Parent TB Converter'!$G68:$EC68,'Sch Parent Trial Balance Input'!C:C))</f>
        <v>0</v>
      </c>
      <c r="D68" s="891">
        <f>SUMPRODUCT(SUMIF('Sch Parent Trial Balance Input'!$A:$A,'Sch Parent TB Converter'!$G68:$EC68,'Sch Parent Trial Balance Input'!D:D))</f>
        <v>0</v>
      </c>
      <c r="E68" s="891">
        <f>SUMPRODUCT(SUMIF('Sch Parent Trial Balance Input'!$A:$A,'Sch Parent TB Converter'!$G68:$EC68,'Sch Parent Trial Balance Input'!E:E))</f>
        <v>0</v>
      </c>
      <c r="F68" s="1247"/>
      <c r="G68" s="860"/>
      <c r="H68" s="693"/>
      <c r="I68" s="693"/>
      <c r="J68" s="693"/>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639"/>
      <c r="ED68" s="189" t="str">
        <f t="shared" si="0"/>
        <v>xxxxxxxxxxxxxxxxxxxxxxxxxxxxxxxxxxxxxxxxxxxxxxxxxxxxxxxxxxxxxxxxxxxxxxxxxxxxxxxxxxxxxxxxxxxxxxxxxxxxxxxxxxxxxxxxxxxxxxxxxxxxxxxx</v>
      </c>
    </row>
    <row r="69" spans="1:134" x14ac:dyDescent="0.2">
      <c r="A69" s="198"/>
      <c r="B69" s="5"/>
      <c r="C69" s="891"/>
      <c r="D69" s="893"/>
      <c r="E69" s="893"/>
      <c r="F69" s="893"/>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639"/>
      <c r="ED69" s="189" t="str">
        <f t="shared" si="0"/>
        <v>xxxxxxxxxxxxxxxxxxxxxxxxxxxxxxxxxxxxxxxxxxxxxxxxxxxxxxxxxxxxxxxxxxxxxxxxxxxxxxxxxxxxxxxxxxxxxxxxxxxxxxxxxxxxxxxxxxxxxxxxxxxxxxxx</v>
      </c>
    </row>
    <row r="70" spans="1:134" x14ac:dyDescent="0.2">
      <c r="A70" s="237"/>
      <c r="B70" s="239" t="s">
        <v>214</v>
      </c>
      <c r="C70" s="894"/>
      <c r="D70" s="895"/>
      <c r="E70" s="895"/>
      <c r="F70" s="895"/>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640"/>
      <c r="DW70" s="640"/>
      <c r="DX70" s="640"/>
      <c r="DY70" s="640"/>
      <c r="DZ70" s="640"/>
      <c r="EA70" s="640"/>
      <c r="EB70" s="640"/>
      <c r="EC70" s="641"/>
      <c r="ED70" s="189" t="str">
        <f t="shared" si="0"/>
        <v>xxxxxxxxxxxxxxxxxxxxxxxxxxxxxxxxxxxxxxxxxxxxxxxxxxxxxxxxxxxxxxxxxxxxxxxxxxxxxxxxxxxxxxxxxxxxxxxxxxxxxxxxxxxxxxxxxxxxxxxxxxxxxxxx</v>
      </c>
    </row>
    <row r="71" spans="1:134" x14ac:dyDescent="0.2">
      <c r="A71" s="198"/>
      <c r="B71" s="583" t="s">
        <v>177</v>
      </c>
      <c r="C71" s="891"/>
      <c r="D71" s="893"/>
      <c r="E71" s="893"/>
      <c r="F71" s="893"/>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c r="CH71" s="637"/>
      <c r="CI71" s="637"/>
      <c r="CJ71" s="637"/>
      <c r="CK71" s="637"/>
      <c r="CL71" s="637"/>
      <c r="CM71" s="637"/>
      <c r="CN71" s="637"/>
      <c r="CO71" s="637"/>
      <c r="CP71" s="637"/>
      <c r="CQ71" s="637"/>
      <c r="CR71" s="637"/>
      <c r="CS71" s="637"/>
      <c r="CT71" s="637"/>
      <c r="CU71" s="637"/>
      <c r="CV71" s="637"/>
      <c r="CW71" s="637"/>
      <c r="CX71" s="637"/>
      <c r="CY71" s="637"/>
      <c r="CZ71" s="637"/>
      <c r="DA71" s="637"/>
      <c r="DB71" s="637"/>
      <c r="DC71" s="637"/>
      <c r="DD71" s="637"/>
      <c r="DE71" s="637"/>
      <c r="DF71" s="637"/>
      <c r="DG71" s="637"/>
      <c r="DH71" s="637"/>
      <c r="DI71" s="637"/>
      <c r="DJ71" s="637"/>
      <c r="DK71" s="637"/>
      <c r="DL71" s="637"/>
      <c r="DM71" s="637"/>
      <c r="DN71" s="637"/>
      <c r="DO71" s="637"/>
      <c r="DP71" s="637"/>
      <c r="DQ71" s="637"/>
      <c r="DR71" s="637"/>
      <c r="DS71" s="637"/>
      <c r="DT71" s="637"/>
      <c r="DU71" s="637"/>
      <c r="DV71" s="637"/>
      <c r="DW71" s="637"/>
      <c r="DX71" s="637"/>
      <c r="DY71" s="637"/>
      <c r="DZ71" s="637"/>
      <c r="EA71" s="637"/>
      <c r="EB71" s="637"/>
      <c r="EC71" s="638"/>
      <c r="ED71" s="189" t="str">
        <f t="shared" ref="ED71:ED132" si="1">CONCATENATE("x",G71,"x",H71,"x",I71,"x",J71,"x",K71,"x",L71,"x",M71,"x",N71,"x",O71,"x",P71,"x",Q71,"x",R71,"x",S71,"x",T71,"x",U71,"x",V71,"x",W71,"x",X71,"x",Y71,"x",Z71,"x",AA71,"x",AB71,"x",AC71,"x",AD71,"x",AE71,"x",AF71,"x",AG71,"x",AH71,"x",AI71,"x",AJ71,"x",AK71,"x",AL71,"x",AM71,"x",AN71,"x",AO71,"x",AP71,"x",AQ71,"x",AR71,"x",AS71,"x",AT71,"x",AU71,"x",AV71,"x",AW71,"x",AX71,"x",AY71,"x",AZ71,"x",BA71,"x",BB71,"x",BC71,"x",BD71,"x",BE71,"x",BF71,"x",BG71,"x",BH71,"x",BI71,"x",BJ71,"x",BK71,"x",BL71,"x",BM71,"x",BN71,"x",BO71,"x",BP71,"x",BQ71,"x",BR71,"x",BS71,"x",BT71,"x",BU71,"x",BV71,"x",BW71,"x",BX71,"x",BY71,"x",BZ71,"x",CA71,"x",CB71,"x",CC71,"x",CD71,"x",CE71,"x",CF71,"x",CG71,"x",CH71,"x",CI71,"x",CJ71,"x",CK71,"x",CL71,"x",CM71,"x",CN71,"x",CO71,"x",CP71,"x",CQ71,"x",CR71,"x",CS71,"x",CT71,"x",CU71,"x",CV71,"x",CW71,"x",CX71,"x",CY71,"x",CZ71,"x",DA71,"x",DB71,"x",DC71,"x",DD71,"x",DE71,"x",DF71,"x",DG71,"x",DH71,"x",DI71,"x",DJ71,"x",DK71,"x",DL71,"x",DM71,"x",DN71,"x",DO71,"x",DP71,"x",DQ71,"x",DR71,"x",DS71,"x",DT71,"x",DU71,"x",DV71,"x",DW71,"x",DX71,"x",DY71,"x",DZ71,"x",EA71,"x",EB71,"x",EC71,"x")</f>
        <v>xxxxxxxxxxxxxxxxxxxxxxxxxxxxxxxxxxxxxxxxxxxxxxxxxxxxxxxxxxxxxxxxxxxxxxxxxxxxxxxxxxxxxxxxxxxxxxxxxxxxxxxxxxxxxxxxxxxxxxxxxxxxxxxx</v>
      </c>
    </row>
    <row r="72" spans="1:134" x14ac:dyDescent="0.2">
      <c r="A72" s="198">
        <v>1710</v>
      </c>
      <c r="B72" s="234" t="s">
        <v>151</v>
      </c>
      <c r="C72" s="891">
        <f>SUMPRODUCT(SUMIF('Sch Parent Trial Balance Input'!$A:$A,'Sch Parent TB Converter'!$G72:$EC72,'Sch Parent Trial Balance Input'!C:C))</f>
        <v>0</v>
      </c>
      <c r="D72" s="891">
        <f>SUMPRODUCT(SUMIF('Sch Parent Trial Balance Input'!$A:$A,'Sch Parent TB Converter'!$G72:$EC72,'Sch Parent Trial Balance Input'!D:D))</f>
        <v>0</v>
      </c>
      <c r="E72" s="891">
        <f>SUMPRODUCT(SUMIF('Sch Parent Trial Balance Input'!$A:$A,'Sch Parent TB Converter'!$G72:$EC72,'Sch Parent Trial Balance Input'!E:E))</f>
        <v>0</v>
      </c>
      <c r="F72" s="891"/>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639"/>
      <c r="ED72" s="189" t="str">
        <f t="shared" si="1"/>
        <v>xxxxxxxxxxxxxxxxxxxxxxxxxxxxxxxxxxxxxxxxxxxxxxxxxxxxxxxxxxxxxxxxxxxxxxxxxxxxxxxxxxxxxxxxxxxxxxxxxxxxxxxxxxxxxxxxxxxxxxxxxxxxxxxx</v>
      </c>
    </row>
    <row r="73" spans="1:134" x14ac:dyDescent="0.2">
      <c r="A73" s="198">
        <v>1320</v>
      </c>
      <c r="B73" s="94" t="s">
        <v>215</v>
      </c>
      <c r="C73" s="891">
        <f>SUMPRODUCT(SUMIF('Sch Parent Trial Balance Input'!$A:$A,'Sch Parent TB Converter'!$G73:$EC73,'Sch Parent Trial Balance Input'!C:C))</f>
        <v>0</v>
      </c>
      <c r="D73" s="891">
        <f>SUMPRODUCT(SUMIF('Sch Parent Trial Balance Input'!$A:$A,'Sch Parent TB Converter'!$G73:$EC73,'Sch Parent Trial Balance Input'!D:D))</f>
        <v>0</v>
      </c>
      <c r="E73" s="891">
        <f>SUMPRODUCT(SUMIF('Sch Parent Trial Balance Input'!$A:$A,'Sch Parent TB Converter'!$G73:$EC73,'Sch Parent Trial Balance Input'!E:E))</f>
        <v>0</v>
      </c>
      <c r="F73" s="891"/>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639"/>
      <c r="ED73" s="189" t="str">
        <f t="shared" si="1"/>
        <v>xxxxxxxxxxxxxxxxxxxxxxxxxxxxxxxxxxxxxxxxxxxxxxxxxxxxxxxxxxxxxxxxxxxxxxxxxxxxxxxxxxxxxxxxxxxxxxxxxxxxxxxxxxxxxxxxxxxxxxxxxxxxxxxx</v>
      </c>
    </row>
    <row r="74" spans="1:134" x14ac:dyDescent="0.2">
      <c r="A74" s="198">
        <v>1330</v>
      </c>
      <c r="B74" s="234" t="s">
        <v>216</v>
      </c>
      <c r="C74" s="891">
        <f>SUMPRODUCT(SUMIF('Sch Parent Trial Balance Input'!$A:$A,'Sch Parent TB Converter'!$G74:$EC74,'Sch Parent Trial Balance Input'!C:C))</f>
        <v>0</v>
      </c>
      <c r="D74" s="891">
        <f>SUMPRODUCT(SUMIF('Sch Parent Trial Balance Input'!$A:$A,'Sch Parent TB Converter'!$G74:$EC74,'Sch Parent Trial Balance Input'!D:D))</f>
        <v>0</v>
      </c>
      <c r="E74" s="891">
        <f>SUMPRODUCT(SUMIF('Sch Parent Trial Balance Input'!$A:$A,'Sch Parent TB Converter'!$G74:$EC74,'Sch Parent Trial Balance Input'!E:E))</f>
        <v>0</v>
      </c>
      <c r="F74" s="891"/>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639"/>
      <c r="ED74" s="189" t="str">
        <f t="shared" si="1"/>
        <v>xxxxxxxxxxxxxxxxxxxxxxxxxxxxxxxxxxxxxxxxxxxxxxxxxxxxxxxxxxxxxxxxxxxxxxxxxxxxxxxxxxxxxxxxxxxxxxxxxxxxxxxxxxxxxxxxxxxxxxxxxxxxxxxx</v>
      </c>
    </row>
    <row r="75" spans="1:134" x14ac:dyDescent="0.2">
      <c r="A75" s="198">
        <v>1720</v>
      </c>
      <c r="B75" s="234" t="s">
        <v>185</v>
      </c>
      <c r="C75" s="891">
        <f>SUMPRODUCT(SUMIF('Sch Parent Trial Balance Input'!$A:$A,'Sch Parent TB Converter'!$G75:$EC75,'Sch Parent Trial Balance Input'!C:C))</f>
        <v>0</v>
      </c>
      <c r="D75" s="891">
        <f>SUMPRODUCT(SUMIF('Sch Parent Trial Balance Input'!$A:$A,'Sch Parent TB Converter'!$G75:$EC75,'Sch Parent Trial Balance Input'!D:D))</f>
        <v>0</v>
      </c>
      <c r="E75" s="891">
        <f>SUMPRODUCT(SUMIF('Sch Parent Trial Balance Input'!$A:$A,'Sch Parent TB Converter'!$G75:$EC75,'Sch Parent Trial Balance Input'!E:E))</f>
        <v>0</v>
      </c>
      <c r="F75" s="891"/>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639"/>
      <c r="ED75" s="189" t="str">
        <f t="shared" si="1"/>
        <v>xxxxxxxxxxxxxxxxxxxxxxxxxxxxxxxxxxxxxxxxxxxxxxxxxxxxxxxxxxxxxxxxxxxxxxxxxxxxxxxxxxxxxxxxxxxxxxxxxxxxxxxxxxxxxxxxxxxxxxxxxxxxxxxx</v>
      </c>
    </row>
    <row r="76" spans="1:134" x14ac:dyDescent="0.2">
      <c r="A76" s="198">
        <v>1703</v>
      </c>
      <c r="B76" s="234" t="s">
        <v>217</v>
      </c>
      <c r="C76" s="891">
        <f>SUMPRODUCT(SUMIF('Sch Parent Trial Balance Input'!$A:$A,'Sch Parent TB Converter'!$G76:$EC76,'Sch Parent Trial Balance Input'!C:C))</f>
        <v>0</v>
      </c>
      <c r="D76" s="891">
        <f>SUMPRODUCT(SUMIF('Sch Parent Trial Balance Input'!$A:$A,'Sch Parent TB Converter'!$G76:$EC76,'Sch Parent Trial Balance Input'!D:D))</f>
        <v>0</v>
      </c>
      <c r="E76" s="891">
        <f>SUMPRODUCT(SUMIF('Sch Parent Trial Balance Input'!$A:$A,'Sch Parent TB Converter'!$G76:$EC76,'Sch Parent Trial Balance Input'!E:E))</f>
        <v>0</v>
      </c>
      <c r="F76" s="891"/>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639"/>
      <c r="ED76" s="189" t="str">
        <f t="shared" si="1"/>
        <v>xxxxxxxxxxxxxxxxxxxxxxxxxxxxxxxxxxxxxxxxxxxxxxxxxxxxxxxxxxxxxxxxxxxxxxxxxxxxxxxxxxxxxxxxxxxxxxxxxxxxxxxxxxxxxxxxxxxxxxxxxxxxxxxx</v>
      </c>
    </row>
    <row r="77" spans="1:134" x14ac:dyDescent="0.2">
      <c r="A77" s="198"/>
      <c r="B77" s="583"/>
      <c r="C77" s="891"/>
      <c r="D77" s="891"/>
      <c r="E77" s="891"/>
      <c r="F77" s="891"/>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c r="CH77" s="637"/>
      <c r="CI77" s="637"/>
      <c r="CJ77" s="637"/>
      <c r="CK77" s="637"/>
      <c r="CL77" s="637"/>
      <c r="CM77" s="637"/>
      <c r="CN77" s="637"/>
      <c r="CO77" s="637"/>
      <c r="CP77" s="637"/>
      <c r="CQ77" s="637"/>
      <c r="CR77" s="637"/>
      <c r="CS77" s="637"/>
      <c r="CT77" s="637"/>
      <c r="CU77" s="637"/>
      <c r="CV77" s="637"/>
      <c r="CW77" s="637"/>
      <c r="CX77" s="637"/>
      <c r="CY77" s="637"/>
      <c r="CZ77" s="637"/>
      <c r="DA77" s="637"/>
      <c r="DB77" s="637"/>
      <c r="DC77" s="637"/>
      <c r="DD77" s="637"/>
      <c r="DE77" s="637"/>
      <c r="DF77" s="637"/>
      <c r="DG77" s="637"/>
      <c r="DH77" s="637"/>
      <c r="DI77" s="637"/>
      <c r="DJ77" s="637"/>
      <c r="DK77" s="637"/>
      <c r="DL77" s="637"/>
      <c r="DM77" s="637"/>
      <c r="DN77" s="637"/>
      <c r="DO77" s="637"/>
      <c r="DP77" s="637"/>
      <c r="DQ77" s="637"/>
      <c r="DR77" s="637"/>
      <c r="DS77" s="637"/>
      <c r="DT77" s="637"/>
      <c r="DU77" s="637"/>
      <c r="DV77" s="637"/>
      <c r="DW77" s="637"/>
      <c r="DX77" s="637"/>
      <c r="DY77" s="637"/>
      <c r="DZ77" s="637"/>
      <c r="EA77" s="637"/>
      <c r="EB77" s="637"/>
      <c r="EC77" s="638"/>
      <c r="ED77" s="189" t="str">
        <f t="shared" si="1"/>
        <v>xxxxxxxxxxxxxxxxxxxxxxxxxxxxxxxxxxxxxxxxxxxxxxxxxxxxxxxxxxxxxxxxxxxxxxxxxxxxxxxxxxxxxxxxxxxxxxxxxxxxxxxxxxxxxxxxxxxxxxxxxxxxxxxx</v>
      </c>
    </row>
    <row r="78" spans="1:134" x14ac:dyDescent="0.2">
      <c r="A78" s="198"/>
      <c r="B78" s="583" t="s">
        <v>189</v>
      </c>
      <c r="C78" s="891"/>
      <c r="D78" s="893"/>
      <c r="E78" s="893"/>
      <c r="F78" s="893"/>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c r="DH78" s="637"/>
      <c r="DI78" s="637"/>
      <c r="DJ78" s="637"/>
      <c r="DK78" s="637"/>
      <c r="DL78" s="637"/>
      <c r="DM78" s="637"/>
      <c r="DN78" s="637"/>
      <c r="DO78" s="637"/>
      <c r="DP78" s="637"/>
      <c r="DQ78" s="637"/>
      <c r="DR78" s="637"/>
      <c r="DS78" s="637"/>
      <c r="DT78" s="637"/>
      <c r="DU78" s="637"/>
      <c r="DV78" s="637"/>
      <c r="DW78" s="637"/>
      <c r="DX78" s="637"/>
      <c r="DY78" s="637"/>
      <c r="DZ78" s="637"/>
      <c r="EA78" s="637"/>
      <c r="EB78" s="637"/>
      <c r="EC78" s="638"/>
      <c r="ED78" s="189" t="str">
        <f t="shared" si="1"/>
        <v>xxxxxxxxxxxxxxxxxxxxxxxxxxxxxxxxxxxxxxxxxxxxxxxxxxxxxxxxxxxxxxxxxxxxxxxxxxxxxxxxxxxxxxxxxxxxxxxxxxxxxxxxxxxxxxxxxxxxxxxxxxxxxxxx</v>
      </c>
    </row>
    <row r="79" spans="1:134" x14ac:dyDescent="0.2">
      <c r="A79" s="198">
        <v>2090</v>
      </c>
      <c r="B79" s="234" t="s">
        <v>148</v>
      </c>
      <c r="C79" s="891">
        <f>SUMPRODUCT(SUMIF('Sch Parent Trial Balance Input'!$A:$A,'Sch Parent TB Converter'!$G79:$EC79,'Sch Parent Trial Balance Input'!C:C))</f>
        <v>0</v>
      </c>
      <c r="D79" s="891">
        <f>SUMPRODUCT(SUMIF('Sch Parent Trial Balance Input'!$A:$A,'Sch Parent TB Converter'!$G79:$EC79,'Sch Parent Trial Balance Input'!D:D))</f>
        <v>0</v>
      </c>
      <c r="E79" s="891">
        <f>SUMPRODUCT(SUMIF('Sch Parent Trial Balance Input'!$A:$A,'Sch Parent TB Converter'!$G79:$EC79,'Sch Parent Trial Balance Input'!E:E))</f>
        <v>0</v>
      </c>
      <c r="F79" s="891"/>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639"/>
      <c r="ED79" s="189" t="str">
        <f t="shared" si="1"/>
        <v>xxxxxxxxxxxxxxxxxxxxxxxxxxxxxxxxxxxxxxxxxxxxxxxxxxxxxxxxxxxxxxxxxxxxxxxxxxxxxxxxxxxxxxxxxxxxxxxxxxxxxxxxxxxxxxxxxxxxxxxxxxxxxxxx</v>
      </c>
    </row>
    <row r="80" spans="1:134" x14ac:dyDescent="0.2">
      <c r="A80" s="198">
        <v>2084</v>
      </c>
      <c r="B80" s="234" t="s">
        <v>218</v>
      </c>
      <c r="C80" s="891">
        <f>SUMPRODUCT(SUMIF('Sch Parent Trial Balance Input'!$A:$A,'Sch Parent TB Converter'!$G80:$EC80,'Sch Parent Trial Balance Input'!C:C))</f>
        <v>0</v>
      </c>
      <c r="D80" s="891">
        <f>SUMPRODUCT(SUMIF('Sch Parent Trial Balance Input'!$A:$A,'Sch Parent TB Converter'!$G80:$EC80,'Sch Parent Trial Balance Input'!D:D))</f>
        <v>0</v>
      </c>
      <c r="E80" s="891">
        <f>SUMPRODUCT(SUMIF('Sch Parent Trial Balance Input'!$A:$A,'Sch Parent TB Converter'!$G80:$EC80,'Sch Parent Trial Balance Input'!E:E))</f>
        <v>0</v>
      </c>
      <c r="F80" s="891"/>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639"/>
      <c r="ED80" s="189" t="str">
        <f t="shared" si="1"/>
        <v>xxxxxxxxxxxxxxxxxxxxxxxxxxxxxxxxxxxxxxxxxxxxxxxxxxxxxxxxxxxxxxxxxxxxxxxxxxxxxxxxxxxxxxxxxxxxxxxxxxxxxxxxxxxxxxxxxxxxxxxxxxxxxxxx</v>
      </c>
    </row>
    <row r="81" spans="1:134" x14ac:dyDescent="0.2">
      <c r="A81" s="198">
        <v>2070</v>
      </c>
      <c r="B81" s="234" t="s">
        <v>219</v>
      </c>
      <c r="C81" s="891">
        <f>SUMPRODUCT(SUMIF('Sch Parent Trial Balance Input'!$A:$A,'Sch Parent TB Converter'!$G81:$EC81,'Sch Parent Trial Balance Input'!C:C))</f>
        <v>0</v>
      </c>
      <c r="D81" s="891">
        <f>SUMPRODUCT(SUMIF('Sch Parent Trial Balance Input'!$A:$A,'Sch Parent TB Converter'!$G81:$EC81,'Sch Parent Trial Balance Input'!D:D))</f>
        <v>0</v>
      </c>
      <c r="E81" s="891">
        <f>SUMPRODUCT(SUMIF('Sch Parent Trial Balance Input'!$A:$A,'Sch Parent TB Converter'!$G81:$EC81,'Sch Parent Trial Balance Input'!E:E))</f>
        <v>0</v>
      </c>
      <c r="F81" s="891"/>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639"/>
      <c r="ED81" s="189" t="str">
        <f t="shared" si="1"/>
        <v>xxxxxxxxxxxxxxxxxxxxxxxxxxxxxxxxxxxxxxxxxxxxxxxxxxxxxxxxxxxxxxxxxxxxxxxxxxxxxxxxxxxxxxxxxxxxxxxxxxxxxxxxxxxxxxxxxxxxxxxxxxxxxxxx</v>
      </c>
    </row>
    <row r="82" spans="1:134" x14ac:dyDescent="0.2">
      <c r="A82" s="198">
        <v>2082</v>
      </c>
      <c r="B82" s="234" t="s">
        <v>220</v>
      </c>
      <c r="C82" s="891">
        <f>SUMPRODUCT(SUMIF('Sch Parent Trial Balance Input'!$A:$A,'Sch Parent TB Converter'!$G82:$EC82,'Sch Parent Trial Balance Input'!C:C))</f>
        <v>0</v>
      </c>
      <c r="D82" s="891">
        <f>SUMPRODUCT(SUMIF('Sch Parent Trial Balance Input'!$A:$A,'Sch Parent TB Converter'!$G82:$EC82,'Sch Parent Trial Balance Input'!D:D))</f>
        <v>0</v>
      </c>
      <c r="E82" s="891">
        <f>SUMPRODUCT(SUMIF('Sch Parent Trial Balance Input'!$A:$A,'Sch Parent TB Converter'!$G82:$EC82,'Sch Parent Trial Balance Input'!E:E))</f>
        <v>0</v>
      </c>
      <c r="F82" s="891"/>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639"/>
      <c r="ED82" s="189" t="str">
        <f t="shared" si="1"/>
        <v>xxxxxxxxxxxxxxxxxxxxxxxxxxxxxxxxxxxxxxxxxxxxxxxxxxxxxxxxxxxxxxxxxxxxxxxxxxxxxxxxxxxxxxxxxxxxxxxxxxxxxxxxxxxxxxxxxxxxxxxxxxxxxxxx</v>
      </c>
    </row>
    <row r="83" spans="1:134" x14ac:dyDescent="0.2">
      <c r="A83" s="198">
        <v>2086</v>
      </c>
      <c r="B83" s="234" t="s">
        <v>221</v>
      </c>
      <c r="C83" s="891">
        <f>SUMPRODUCT(SUMIF('Sch Parent Trial Balance Input'!$A:$A,'Sch Parent TB Converter'!$G83:$EC83,'Sch Parent Trial Balance Input'!C:C))</f>
        <v>0</v>
      </c>
      <c r="D83" s="891">
        <f>SUMPRODUCT(SUMIF('Sch Parent Trial Balance Input'!$A:$A,'Sch Parent TB Converter'!$G83:$EC83,'Sch Parent Trial Balance Input'!D:D))</f>
        <v>0</v>
      </c>
      <c r="E83" s="891">
        <f>SUMPRODUCT(SUMIF('Sch Parent Trial Balance Input'!$A:$A,'Sch Parent TB Converter'!$G83:$EC83,'Sch Parent Trial Balance Input'!E:E))</f>
        <v>0</v>
      </c>
      <c r="F83" s="891"/>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639"/>
      <c r="ED83" s="189" t="str">
        <f t="shared" si="1"/>
        <v>xxxxxxxxxxxxxxxxxxxxxxxxxxxxxxxxxxxxxxxxxxxxxxxxxxxxxxxxxxxxxxxxxxxxxxxxxxxxxxxxxxxxxxxxxxxxxxxxxxxxxxxxxxxxxxxxxxxxxxxxxxxxxxxx</v>
      </c>
    </row>
    <row r="84" spans="1:134" x14ac:dyDescent="0.2">
      <c r="A84" s="198">
        <v>2185</v>
      </c>
      <c r="B84" s="234" t="s">
        <v>222</v>
      </c>
      <c r="C84" s="891">
        <f>SUMPRODUCT(SUMIF('Sch Parent Trial Balance Input'!$A:$A,'Sch Parent TB Converter'!$G84:$EC84,'Sch Parent Trial Balance Input'!C:C))</f>
        <v>0</v>
      </c>
      <c r="D84" s="891">
        <f>SUMPRODUCT(SUMIF('Sch Parent Trial Balance Input'!$A:$A,'Sch Parent TB Converter'!$G84:$EC84,'Sch Parent Trial Balance Input'!D:D))</f>
        <v>0</v>
      </c>
      <c r="E84" s="891">
        <f>SUMPRODUCT(SUMIF('Sch Parent Trial Balance Input'!$A:$A,'Sch Parent TB Converter'!$G84:$EC84,'Sch Parent Trial Balance Input'!E:E))</f>
        <v>0</v>
      </c>
      <c r="F84" s="891"/>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639"/>
      <c r="ED84" s="189" t="str">
        <f t="shared" si="1"/>
        <v>xxxxxxxxxxxxxxxxxxxxxxxxxxxxxxxxxxxxxxxxxxxxxxxxxxxxxxxxxxxxxxxxxxxxxxxxxxxxxxxxxxxxxxxxxxxxxxxxxxxxxxxxxxxxxxxxxxxxxxxxxxxxxxxx</v>
      </c>
    </row>
    <row r="85" spans="1:134" x14ac:dyDescent="0.2">
      <c r="A85" s="198">
        <v>2840</v>
      </c>
      <c r="B85" s="234" t="s">
        <v>223</v>
      </c>
      <c r="C85" s="891">
        <f>SUMPRODUCT(SUMIF('Sch Parent Trial Balance Input'!$A:$A,'Sch Parent TB Converter'!$G85:$EC85,'Sch Parent Trial Balance Input'!C:C))</f>
        <v>0</v>
      </c>
      <c r="D85" s="891">
        <f>SUMPRODUCT(SUMIF('Sch Parent Trial Balance Input'!$A:$A,'Sch Parent TB Converter'!$G85:$EC85,'Sch Parent Trial Balance Input'!D:D))</f>
        <v>0</v>
      </c>
      <c r="E85" s="891">
        <f>SUMPRODUCT(SUMIF('Sch Parent Trial Balance Input'!$A:$A,'Sch Parent TB Converter'!$G85:$EC85,'Sch Parent Trial Balance Input'!E:E))</f>
        <v>0</v>
      </c>
      <c r="F85" s="891"/>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639"/>
      <c r="ED85" s="189" t="str">
        <f t="shared" si="1"/>
        <v>xxxxxxxxxxxxxxxxxxxxxxxxxxxxxxxxxxxxxxxxxxxxxxxxxxxxxxxxxxxxxxxxxxxxxxxxxxxxxxxxxxxxxxxxxxxxxxxxxxxxxxxxxxxxxxxxxxxxxxxxxxxxxxxx</v>
      </c>
    </row>
    <row r="86" spans="1:134" x14ac:dyDescent="0.2">
      <c r="A86" s="198"/>
      <c r="B86" s="5"/>
      <c r="C86" s="891"/>
      <c r="D86" s="893"/>
      <c r="E86" s="893"/>
      <c r="F86" s="893"/>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639"/>
      <c r="ED86" s="189" t="str">
        <f t="shared" si="1"/>
        <v>xxxxxxxxxxxxxxxxxxxxxxxxxxxxxxxxxxxxxxxxxxxxxxxxxxxxxxxxxxxxxxxxxxxxxxxxxxxxxxxxxxxxxxxxxxxxxxxxxxxxxxxxxxxxxxxxxxxxxxxxxxxxxxxx</v>
      </c>
    </row>
    <row r="87" spans="1:134" x14ac:dyDescent="0.2">
      <c r="A87" s="237"/>
      <c r="B87" s="239" t="s">
        <v>224</v>
      </c>
      <c r="C87" s="894"/>
      <c r="D87" s="895"/>
      <c r="E87" s="895"/>
      <c r="F87" s="895"/>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c r="BG87" s="640"/>
      <c r="BH87" s="640"/>
      <c r="BI87" s="640"/>
      <c r="BJ87" s="640"/>
      <c r="BK87" s="640"/>
      <c r="BL87" s="640"/>
      <c r="BM87" s="640"/>
      <c r="BN87" s="640"/>
      <c r="BO87" s="640"/>
      <c r="BP87" s="640"/>
      <c r="BQ87" s="640"/>
      <c r="BR87" s="640"/>
      <c r="BS87" s="640"/>
      <c r="BT87" s="640"/>
      <c r="BU87" s="640"/>
      <c r="BV87" s="640"/>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c r="DH87" s="640"/>
      <c r="DI87" s="640"/>
      <c r="DJ87" s="640"/>
      <c r="DK87" s="640"/>
      <c r="DL87" s="640"/>
      <c r="DM87" s="640"/>
      <c r="DN87" s="640"/>
      <c r="DO87" s="640"/>
      <c r="DP87" s="640"/>
      <c r="DQ87" s="640"/>
      <c r="DR87" s="640"/>
      <c r="DS87" s="640"/>
      <c r="DT87" s="640"/>
      <c r="DU87" s="640"/>
      <c r="DV87" s="640"/>
      <c r="DW87" s="640"/>
      <c r="DX87" s="640"/>
      <c r="DY87" s="640"/>
      <c r="DZ87" s="640"/>
      <c r="EA87" s="640"/>
      <c r="EB87" s="640"/>
      <c r="EC87" s="641"/>
      <c r="ED87" s="189" t="str">
        <f t="shared" si="1"/>
        <v>xxxxxxxxxxxxxxxxxxxxxxxxxxxxxxxxxxxxxxxxxxxxxxxxxxxxxxxxxxxxxxxxxxxxxxxxxxxxxxxxxxxxxxxxxxxxxxxxxxxxxxxxxxxxxxxxxxxxxxxxxxxxxxxx</v>
      </c>
    </row>
    <row r="88" spans="1:134" x14ac:dyDescent="0.2">
      <c r="A88" s="198"/>
      <c r="B88" s="583" t="s">
        <v>189</v>
      </c>
      <c r="C88" s="891"/>
      <c r="D88" s="893"/>
      <c r="E88" s="893"/>
      <c r="F88" s="893"/>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637"/>
      <c r="BS88" s="637"/>
      <c r="BT88" s="637"/>
      <c r="BU88" s="637"/>
      <c r="BV88" s="637"/>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c r="DH88" s="637"/>
      <c r="DI88" s="637"/>
      <c r="DJ88" s="637"/>
      <c r="DK88" s="637"/>
      <c r="DL88" s="637"/>
      <c r="DM88" s="637"/>
      <c r="DN88" s="637"/>
      <c r="DO88" s="637"/>
      <c r="DP88" s="637"/>
      <c r="DQ88" s="637"/>
      <c r="DR88" s="637"/>
      <c r="DS88" s="637"/>
      <c r="DT88" s="637"/>
      <c r="DU88" s="637"/>
      <c r="DV88" s="637"/>
      <c r="DW88" s="637"/>
      <c r="DX88" s="637"/>
      <c r="DY88" s="637"/>
      <c r="DZ88" s="637"/>
      <c r="EA88" s="637"/>
      <c r="EB88" s="637"/>
      <c r="EC88" s="638"/>
      <c r="ED88" s="189" t="str">
        <f t="shared" si="1"/>
        <v>xxxxxxxxxxxxxxxxxxxxxxxxxxxxxxxxxxxxxxxxxxxxxxxxxxxxxxxxxxxxxxxxxxxxxxxxxxxxxxxxxxxxxxxxxxxxxxxxxxxxxxxxxxxxxxxxxxxxxxxxxxxxxxxx</v>
      </c>
    </row>
    <row r="89" spans="1:134" x14ac:dyDescent="0.2">
      <c r="A89" s="198">
        <v>2520</v>
      </c>
      <c r="B89" s="234" t="s">
        <v>225</v>
      </c>
      <c r="C89" s="891">
        <f>SUMPRODUCT(SUMIF('Sch Parent Trial Balance Input'!$A:$A,'Sch Parent TB Converter'!$G89:$EC89,'Sch Parent Trial Balance Input'!C:C))</f>
        <v>0</v>
      </c>
      <c r="D89" s="891">
        <f>SUMPRODUCT(SUMIF('Sch Parent Trial Balance Input'!$A:$A,'Sch Parent TB Converter'!$G89:$EC89,'Sch Parent Trial Balance Input'!D:D))</f>
        <v>0</v>
      </c>
      <c r="E89" s="891">
        <f>SUMPRODUCT(SUMIF('Sch Parent Trial Balance Input'!$A:$A,'Sch Parent TB Converter'!$G89:$EC89,'Sch Parent Trial Balance Input'!E:E))</f>
        <v>0</v>
      </c>
      <c r="F89" s="891"/>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639"/>
      <c r="ED89" s="189" t="str">
        <f t="shared" si="1"/>
        <v>xxxxxxxxxxxxxxxxxxxxxxxxxxxxxxxxxxxxxxxxxxxxxxxxxxxxxxxxxxxxxxxxxxxxxxxxxxxxxxxxxxxxxxxxxxxxxxxxxxxxxxxxxxxxxxxxxxxxxxxxxxxxxxxx</v>
      </c>
    </row>
    <row r="90" spans="1:134" x14ac:dyDescent="0.2">
      <c r="A90" s="198">
        <v>2530</v>
      </c>
      <c r="B90" s="234" t="s">
        <v>156</v>
      </c>
      <c r="C90" s="891">
        <f>SUMPRODUCT(SUMIF('Sch Parent Trial Balance Input'!$A:$A,'Sch Parent TB Converter'!$G90:$EC90,'Sch Parent Trial Balance Input'!C:C))</f>
        <v>0</v>
      </c>
      <c r="D90" s="891">
        <f>SUMPRODUCT(SUMIF('Sch Parent Trial Balance Input'!$A:$A,'Sch Parent TB Converter'!$G90:$EC90,'Sch Parent Trial Balance Input'!D:D))</f>
        <v>0</v>
      </c>
      <c r="E90" s="891">
        <f>SUMPRODUCT(SUMIF('Sch Parent Trial Balance Input'!$A:$A,'Sch Parent TB Converter'!$G90:$EC90,'Sch Parent Trial Balance Input'!E:E))</f>
        <v>0</v>
      </c>
      <c r="F90" s="891"/>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639"/>
      <c r="ED90" s="189" t="str">
        <f t="shared" si="1"/>
        <v>xxxxxxxxxxxxxxxxxxxxxxxxxxxxxxxxxxxxxxxxxxxxxxxxxxxxxxxxxxxxxxxxxxxxxxxxxxxxxxxxxxxxxxxxxxxxxxxxxxxxxxxxxxxxxxxxxxxxxxxxxxxxxxxx</v>
      </c>
    </row>
    <row r="91" spans="1:134" x14ac:dyDescent="0.2">
      <c r="A91" s="198">
        <v>2550</v>
      </c>
      <c r="B91" s="234" t="s">
        <v>226</v>
      </c>
      <c r="C91" s="891">
        <f>SUMPRODUCT(SUMIF('Sch Parent Trial Balance Input'!$A:$A,'Sch Parent TB Converter'!$G91:$EC91,'Sch Parent Trial Balance Input'!C:C))</f>
        <v>0</v>
      </c>
      <c r="D91" s="891">
        <f>SUMPRODUCT(SUMIF('Sch Parent Trial Balance Input'!$A:$A,'Sch Parent TB Converter'!$G91:$EC91,'Sch Parent Trial Balance Input'!D:D))</f>
        <v>0</v>
      </c>
      <c r="E91" s="891">
        <f>SUMPRODUCT(SUMIF('Sch Parent Trial Balance Input'!$A:$A,'Sch Parent TB Converter'!$G91:$EC91,'Sch Parent Trial Balance Input'!E:E))</f>
        <v>0</v>
      </c>
      <c r="F91" s="891"/>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639"/>
      <c r="ED91" s="189" t="str">
        <f t="shared" si="1"/>
        <v>xxxxxxxxxxxxxxxxxxxxxxxxxxxxxxxxxxxxxxxxxxxxxxxxxxxxxxxxxxxxxxxxxxxxxxxxxxxxxxxxxxxxxxxxxxxxxxxxxxxxxxxxxxxxxxxxxxxxxxxxxxxxxxxx</v>
      </c>
    </row>
    <row r="92" spans="1:134" x14ac:dyDescent="0.2">
      <c r="A92" s="198">
        <v>2575</v>
      </c>
      <c r="B92" s="234" t="s">
        <v>158</v>
      </c>
      <c r="C92" s="891">
        <f>SUMPRODUCT(SUMIF('Sch Parent Trial Balance Input'!$A:$A,'Sch Parent TB Converter'!$G92:$EC92,'Sch Parent Trial Balance Input'!C:C))</f>
        <v>0</v>
      </c>
      <c r="D92" s="891">
        <f>SUMPRODUCT(SUMIF('Sch Parent Trial Balance Input'!$A:$A,'Sch Parent TB Converter'!$G92:$EC92,'Sch Parent Trial Balance Input'!D:D))</f>
        <v>0</v>
      </c>
      <c r="E92" s="891">
        <f>SUMPRODUCT(SUMIF('Sch Parent Trial Balance Input'!$A:$A,'Sch Parent TB Converter'!$G92:$EC92,'Sch Parent Trial Balance Input'!E:E))</f>
        <v>0</v>
      </c>
      <c r="F92" s="891"/>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639"/>
      <c r="ED92" s="189" t="str">
        <f t="shared" si="1"/>
        <v>xxxxxxxxxxxxxxxxxxxxxxxxxxxxxxxxxxxxxxxxxxxxxxxxxxxxxxxxxxxxxxxxxxxxxxxxxxxxxxxxxxxxxxxxxxxxxxxxxxxxxxxxxxxxxxxxxxxxxxxxxxxxxxxx</v>
      </c>
    </row>
    <row r="93" spans="1:134" x14ac:dyDescent="0.2">
      <c r="A93" s="198">
        <v>2580</v>
      </c>
      <c r="B93" s="234" t="s">
        <v>227</v>
      </c>
      <c r="C93" s="891">
        <f>SUMPRODUCT(SUMIF('Sch Parent Trial Balance Input'!$A:$A,'Sch Parent TB Converter'!$G93:$EC93,'Sch Parent Trial Balance Input'!C:C))</f>
        <v>0</v>
      </c>
      <c r="D93" s="891">
        <f>SUMPRODUCT(SUMIF('Sch Parent Trial Balance Input'!$A:$A,'Sch Parent TB Converter'!$G93:$EC93,'Sch Parent Trial Balance Input'!D:D))</f>
        <v>0</v>
      </c>
      <c r="E93" s="891">
        <f>SUMPRODUCT(SUMIF('Sch Parent Trial Balance Input'!$A:$A,'Sch Parent TB Converter'!$G93:$EC93,'Sch Parent Trial Balance Input'!E:E))</f>
        <v>0</v>
      </c>
      <c r="F93" s="891"/>
      <c r="G93" s="138"/>
      <c r="H93" s="138"/>
      <c r="I93" s="138"/>
      <c r="J93" s="138"/>
      <c r="K93" s="138"/>
      <c r="L93" s="138"/>
      <c r="M93" s="138"/>
      <c r="N93" s="138"/>
      <c r="O93" s="189"/>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639"/>
      <c r="ED93" s="189" t="str">
        <f t="shared" si="1"/>
        <v>xxxxxxxxxxxxxxxxxxxxxxxxxxxxxxxxxxxxxxxxxxxxxxxxxxxxxxxxxxxxxxxxxxxxxxxxxxxxxxxxxxxxxxxxxxxxxxxxxxxxxxxxxxxxxxxxxxxxxxxxxxxxxxxx</v>
      </c>
    </row>
    <row r="94" spans="1:134" x14ac:dyDescent="0.2">
      <c r="A94" s="198">
        <v>2585</v>
      </c>
      <c r="B94" s="234" t="s">
        <v>159</v>
      </c>
      <c r="C94" s="891">
        <f>SUMPRODUCT(SUMIF('Sch Parent Trial Balance Input'!$A:$A,'Sch Parent TB Converter'!$G94:$EC94,'Sch Parent Trial Balance Input'!C:C))</f>
        <v>0</v>
      </c>
      <c r="D94" s="891">
        <f>SUMPRODUCT(SUMIF('Sch Parent Trial Balance Input'!$A:$A,'Sch Parent TB Converter'!$G94:$EC94,'Sch Parent Trial Balance Input'!D:D))</f>
        <v>0</v>
      </c>
      <c r="E94" s="891">
        <f>SUMPRODUCT(SUMIF('Sch Parent Trial Balance Input'!$A:$A,'Sch Parent TB Converter'!$G94:$EC94,'Sch Parent Trial Balance Input'!E:E))</f>
        <v>0</v>
      </c>
      <c r="F94" s="891"/>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639"/>
      <c r="ED94" s="189" t="str">
        <f t="shared" si="1"/>
        <v>xxxxxxxxxxxxxxxxxxxxxxxxxxxxxxxxxxxxxxxxxxxxxxxxxxxxxxxxxxxxxxxxxxxxxxxxxxxxxxxxxxxxxxxxxxxxxxxxxxxxxxxxxxxxxxxxxxxxxxxxxxxxxxxx</v>
      </c>
    </row>
    <row r="95" spans="1:134" x14ac:dyDescent="0.2">
      <c r="A95" s="198">
        <v>2570</v>
      </c>
      <c r="B95" s="234" t="s">
        <v>204</v>
      </c>
      <c r="C95" s="891">
        <f>SUMPRODUCT(SUMIF('Sch Parent Trial Balance Input'!$A:$A,'Sch Parent TB Converter'!$G95:$EC95,'Sch Parent Trial Balance Input'!C:C))</f>
        <v>0</v>
      </c>
      <c r="D95" s="891">
        <f>SUMPRODUCT(SUMIF('Sch Parent Trial Balance Input'!$A:$A,'Sch Parent TB Converter'!$G95:$EC95,'Sch Parent Trial Balance Input'!D:D))</f>
        <v>0</v>
      </c>
      <c r="E95" s="891">
        <f>SUMPRODUCT(SUMIF('Sch Parent Trial Balance Input'!$A:$A,'Sch Parent TB Converter'!$G95:$EC95,'Sch Parent Trial Balance Input'!E:E))</f>
        <v>0</v>
      </c>
      <c r="F95" s="891"/>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639"/>
      <c r="ED95" s="189" t="str">
        <f t="shared" si="1"/>
        <v>xxxxxxxxxxxxxxxxxxxxxxxxxxxxxxxxxxxxxxxxxxxxxxxxxxxxxxxxxxxxxxxxxxxxxxxxxxxxxxxxxxxxxxxxxxxxxxxxxxxxxxxxxxxxxxxxxxxxxxxxxxxxxxxx</v>
      </c>
    </row>
    <row r="96" spans="1:134" x14ac:dyDescent="0.2">
      <c r="A96" s="198">
        <v>2560</v>
      </c>
      <c r="B96" s="234" t="s">
        <v>228</v>
      </c>
      <c r="C96" s="891">
        <f>SUMPRODUCT(SUMIF('Sch Parent Trial Balance Input'!$A:$A,'Sch Parent TB Converter'!$G96:$EC96,'Sch Parent Trial Balance Input'!C:C))</f>
        <v>0</v>
      </c>
      <c r="D96" s="891">
        <f>SUMPRODUCT(SUMIF('Sch Parent Trial Balance Input'!$A:$A,'Sch Parent TB Converter'!$G96:$EC96,'Sch Parent Trial Balance Input'!D:D))</f>
        <v>0</v>
      </c>
      <c r="E96" s="891">
        <f>SUMPRODUCT(SUMIF('Sch Parent Trial Balance Input'!$A:$A,'Sch Parent TB Converter'!$G96:$EC96,'Sch Parent Trial Balance Input'!E:E))</f>
        <v>0</v>
      </c>
      <c r="F96" s="891"/>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639"/>
      <c r="ED96" s="189" t="str">
        <f t="shared" si="1"/>
        <v>xxxxxxxxxxxxxxxxxxxxxxxxxxxxxxxxxxxxxxxxxxxxxxxxxxxxxxxxxxxxxxxxxxxxxxxxxxxxxxxxxxxxxxxxxxxxxxxxxxxxxxxxxxxxxxxxxxxxxxxxxxxxxxxx</v>
      </c>
    </row>
    <row r="97" spans="1:135" x14ac:dyDescent="0.2">
      <c r="A97" s="198"/>
      <c r="B97" s="5"/>
      <c r="C97" s="891"/>
      <c r="D97" s="893"/>
      <c r="E97" s="893"/>
      <c r="F97" s="893"/>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639"/>
      <c r="ED97" s="189" t="str">
        <f t="shared" si="1"/>
        <v>xxxxxxxxxxxxxxxxxxxxxxxxxxxxxxxxxxxxxxxxxxxxxxxxxxxxxxxxxxxxxxxxxxxxxxxxxxxxxxxxxxxxxxxxxxxxxxxxxxxxxxxxxxxxxxxxxxxxxxxxxxxxxxxx</v>
      </c>
    </row>
    <row r="98" spans="1:135" x14ac:dyDescent="0.2">
      <c r="A98" s="237"/>
      <c r="B98" s="239" t="s">
        <v>229</v>
      </c>
      <c r="C98" s="894"/>
      <c r="D98" s="895"/>
      <c r="E98" s="895"/>
      <c r="F98" s="895"/>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c r="DH98" s="640"/>
      <c r="DI98" s="640"/>
      <c r="DJ98" s="640"/>
      <c r="DK98" s="640"/>
      <c r="DL98" s="640"/>
      <c r="DM98" s="640"/>
      <c r="DN98" s="640"/>
      <c r="DO98" s="640"/>
      <c r="DP98" s="640"/>
      <c r="DQ98" s="640"/>
      <c r="DR98" s="640"/>
      <c r="DS98" s="640"/>
      <c r="DT98" s="640"/>
      <c r="DU98" s="640"/>
      <c r="DV98" s="640"/>
      <c r="DW98" s="640"/>
      <c r="DX98" s="640"/>
      <c r="DY98" s="640"/>
      <c r="DZ98" s="640"/>
      <c r="EA98" s="640"/>
      <c r="EB98" s="640"/>
      <c r="EC98" s="641"/>
      <c r="ED98" s="189" t="str">
        <f t="shared" si="1"/>
        <v>xxxxxxxxxxxxxxxxxxxxxxxxxxxxxxxxxxxxxxxxxxxxxxxxxxxxxxxxxxxxxxxxxxxxxxxxxxxxxxxxxxxxxxxxxxxxxxxxxxxxxxxxxxxxxxxxxxxxxxxxxxxxxxxx</v>
      </c>
    </row>
    <row r="99" spans="1:135" x14ac:dyDescent="0.2">
      <c r="A99" s="198"/>
      <c r="B99" s="583" t="s">
        <v>189</v>
      </c>
      <c r="C99" s="891"/>
      <c r="D99" s="893"/>
      <c r="E99" s="893"/>
      <c r="F99" s="893"/>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c r="BL99" s="637"/>
      <c r="BM99" s="637"/>
      <c r="BN99" s="637"/>
      <c r="BO99" s="637"/>
      <c r="BP99" s="637"/>
      <c r="BQ99" s="637"/>
      <c r="BR99" s="637"/>
      <c r="BS99" s="637"/>
      <c r="BT99" s="637"/>
      <c r="BU99" s="637"/>
      <c r="BV99" s="637"/>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c r="DH99" s="637"/>
      <c r="DI99" s="637"/>
      <c r="DJ99" s="637"/>
      <c r="DK99" s="637"/>
      <c r="DL99" s="637"/>
      <c r="DM99" s="637"/>
      <c r="DN99" s="637"/>
      <c r="DO99" s="637"/>
      <c r="DP99" s="637"/>
      <c r="DQ99" s="637"/>
      <c r="DR99" s="637"/>
      <c r="DS99" s="637"/>
      <c r="DT99" s="637"/>
      <c r="DU99" s="637"/>
      <c r="DV99" s="637"/>
      <c r="DW99" s="637"/>
      <c r="DX99" s="637"/>
      <c r="DY99" s="637"/>
      <c r="DZ99" s="637"/>
      <c r="EA99" s="637"/>
      <c r="EB99" s="637"/>
      <c r="EC99" s="638"/>
      <c r="ED99" s="189" t="str">
        <f t="shared" si="1"/>
        <v>xxxxxxxxxxxxxxxxxxxxxxxxxxxxxxxxxxxxxxxxxxxxxxxxxxxxxxxxxxxxxxxxxxxxxxxxxxxxxxxxxxxxxxxxxxxxxxxxxxxxxxxxxxxxxxxxxxxxxxxxxxxxxxxx</v>
      </c>
    </row>
    <row r="100" spans="1:135" x14ac:dyDescent="0.2">
      <c r="A100" s="198">
        <v>2210</v>
      </c>
      <c r="B100" s="234" t="s">
        <v>230</v>
      </c>
      <c r="C100" s="891">
        <f>SUMPRODUCT(SUMIF('Sch Parent Trial Balance Input'!$A:$A,'Sch Parent TB Converter'!$G100:$EC100,'Sch Parent Trial Balance Input'!C:C))</f>
        <v>0</v>
      </c>
      <c r="D100" s="891">
        <f>SUMPRODUCT(SUMIF('Sch Parent Trial Balance Input'!$A:$A,'Sch Parent TB Converter'!$G100:$EC100,'Sch Parent Trial Balance Input'!D:D))</f>
        <v>0</v>
      </c>
      <c r="E100" s="891">
        <f>SUMPRODUCT(SUMIF('Sch Parent Trial Balance Input'!$A:$A,'Sch Parent TB Converter'!$G100:$EC100,'Sch Parent Trial Balance Input'!E:E))</f>
        <v>0</v>
      </c>
      <c r="F100" s="891"/>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639"/>
      <c r="ED100" s="189" t="str">
        <f t="shared" si="1"/>
        <v>xxxxxxxxxxxxxxxxxxxxxxxxxxxxxxxxxxxxxxxxxxxxxxxxxxxxxxxxxxxxxxxxxxxxxxxxxxxxxxxxxxxxxxxxxxxxxxxxxxxxxxxxxxxxxxxxxxxxxxxxxxxxxxxx</v>
      </c>
    </row>
    <row r="101" spans="1:135" x14ac:dyDescent="0.2">
      <c r="A101" s="198">
        <v>2215</v>
      </c>
      <c r="B101" s="234" t="s">
        <v>231</v>
      </c>
      <c r="C101" s="891">
        <f>SUMPRODUCT(SUMIF('Sch Parent Trial Balance Input'!$A:$A,'Sch Parent TB Converter'!$G101:$EC101,'Sch Parent Trial Balance Input'!C:C))</f>
        <v>0</v>
      </c>
      <c r="D101" s="891">
        <f>SUMPRODUCT(SUMIF('Sch Parent Trial Balance Input'!$A:$A,'Sch Parent TB Converter'!$G101:$EC101,'Sch Parent Trial Balance Input'!D:D))</f>
        <v>0</v>
      </c>
      <c r="E101" s="891">
        <f>SUMPRODUCT(SUMIF('Sch Parent Trial Balance Input'!$A:$A,'Sch Parent TB Converter'!$G101:$EC101,'Sch Parent Trial Balance Input'!E:E))</f>
        <v>0</v>
      </c>
      <c r="F101" s="891"/>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639"/>
      <c r="ED101" s="189" t="str">
        <f t="shared" si="1"/>
        <v>xxxxxxxxxxxxxxxxxxxxxxxxxxxxxxxxxxxxxxxxxxxxxxxxxxxxxxxxxxxxxxxxxxxxxxxxxxxxxxxxxxxxxxxxxxxxxxxxxxxxxxxxxxxxxxxxxxxxxxxxxxxxxxxx</v>
      </c>
    </row>
    <row r="102" spans="1:135" s="842" customFormat="1" x14ac:dyDescent="0.2">
      <c r="A102" s="198">
        <v>2216</v>
      </c>
      <c r="B102" s="60" t="s">
        <v>232</v>
      </c>
      <c r="C102" s="892">
        <f>SUMPRODUCT(SUMIF('Sch Parent Trial Balance Input'!$A:$A,'Sch Parent TB Converter'!$G102:$EC102,'Sch Parent Trial Balance Input'!C:C))</f>
        <v>0</v>
      </c>
      <c r="D102" s="892">
        <f>SUMPRODUCT(SUMIF('Sch Parent Trial Balance Input'!$A:$A,'Sch Parent TB Converter'!$G102:$EC102,'Sch Parent Trial Balance Input'!D:D))</f>
        <v>0</v>
      </c>
      <c r="E102" s="892">
        <f>SUMPRODUCT(SUMIF('Sch Parent Trial Balance Input'!$A:$A,'Sch Parent TB Converter'!$G102:$EC102,'Sch Parent Trial Balance Input'!E:E))</f>
        <v>0</v>
      </c>
      <c r="F102" s="892"/>
      <c r="G102" s="886"/>
      <c r="H102" s="886"/>
      <c r="I102" s="886"/>
      <c r="J102" s="886"/>
      <c r="K102" s="886"/>
      <c r="L102" s="886"/>
      <c r="M102" s="886"/>
      <c r="N102" s="886"/>
      <c r="O102" s="886"/>
      <c r="P102" s="886"/>
      <c r="Q102" s="886"/>
      <c r="R102" s="886"/>
      <c r="S102" s="886"/>
      <c r="T102" s="886"/>
      <c r="U102" s="886"/>
      <c r="V102" s="886"/>
      <c r="W102" s="886"/>
      <c r="X102" s="886"/>
      <c r="Y102" s="886"/>
      <c r="Z102" s="886"/>
      <c r="AA102" s="886"/>
      <c r="AB102" s="886"/>
      <c r="AC102" s="886"/>
      <c r="AD102" s="886"/>
      <c r="AE102" s="886"/>
      <c r="AF102" s="886"/>
      <c r="AG102" s="886"/>
      <c r="AH102" s="886"/>
      <c r="AI102" s="886"/>
      <c r="AJ102" s="886"/>
      <c r="AK102" s="886"/>
      <c r="AL102" s="886"/>
      <c r="AM102" s="886"/>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6"/>
      <c r="BJ102" s="886"/>
      <c r="BK102" s="886"/>
      <c r="BL102" s="886"/>
      <c r="BM102" s="886"/>
      <c r="BN102" s="886"/>
      <c r="BO102" s="886"/>
      <c r="BP102" s="886"/>
      <c r="BQ102" s="886"/>
      <c r="BR102" s="886"/>
      <c r="BS102" s="886"/>
      <c r="BT102" s="886"/>
      <c r="BU102" s="886"/>
      <c r="BV102" s="886"/>
      <c r="BW102" s="886"/>
      <c r="BX102" s="886"/>
      <c r="BY102" s="886"/>
      <c r="BZ102" s="886"/>
      <c r="CA102" s="886"/>
      <c r="CB102" s="886"/>
      <c r="CC102" s="886"/>
      <c r="CD102" s="886"/>
      <c r="CE102" s="886"/>
      <c r="CF102" s="886"/>
      <c r="CG102" s="886"/>
      <c r="CH102" s="886"/>
      <c r="CI102" s="886"/>
      <c r="CJ102" s="886"/>
      <c r="CK102" s="886"/>
      <c r="CL102" s="886"/>
      <c r="CM102" s="886"/>
      <c r="CN102" s="886"/>
      <c r="CO102" s="886"/>
      <c r="CP102" s="886"/>
      <c r="CQ102" s="886"/>
      <c r="CR102" s="886"/>
      <c r="CS102" s="886"/>
      <c r="CT102" s="886"/>
      <c r="CU102" s="886"/>
      <c r="CV102" s="886"/>
      <c r="CW102" s="886"/>
      <c r="CX102" s="886"/>
      <c r="CY102" s="886"/>
      <c r="CZ102" s="886"/>
      <c r="DA102" s="886"/>
      <c r="DB102" s="886"/>
      <c r="DC102" s="886"/>
      <c r="DD102" s="886"/>
      <c r="DE102" s="886"/>
      <c r="DF102" s="886"/>
      <c r="DG102" s="886"/>
      <c r="DH102" s="886"/>
      <c r="DI102" s="886"/>
      <c r="DJ102" s="886"/>
      <c r="DK102" s="886"/>
      <c r="DL102" s="886"/>
      <c r="DM102" s="886"/>
      <c r="DN102" s="886"/>
      <c r="DO102" s="886"/>
      <c r="DP102" s="886"/>
      <c r="DQ102" s="886"/>
      <c r="DR102" s="886"/>
      <c r="DS102" s="886"/>
      <c r="DT102" s="886"/>
      <c r="DU102" s="886"/>
      <c r="DV102" s="886"/>
      <c r="DW102" s="886"/>
      <c r="DX102" s="886"/>
      <c r="DY102" s="886"/>
      <c r="DZ102" s="886"/>
      <c r="EA102" s="886"/>
      <c r="EB102" s="886"/>
      <c r="EC102" s="943"/>
      <c r="ED102" s="189" t="str">
        <f t="shared" si="1"/>
        <v>xxxxxxxxxxxxxxxxxxxxxxxxxxxxxxxxxxxxxxxxxxxxxxxxxxxxxxxxxxxxxxxxxxxxxxxxxxxxxxxxxxxxxxxxxxxxxxxxxxxxxxxxxxxxxxxxxxxxxxxxxxxxxxxx</v>
      </c>
      <c r="EE102" s="189"/>
    </row>
    <row r="103" spans="1:135" x14ac:dyDescent="0.2">
      <c r="A103" s="198">
        <v>2230</v>
      </c>
      <c r="B103" s="234" t="s">
        <v>233</v>
      </c>
      <c r="C103" s="891">
        <f>SUMPRODUCT(SUMIF('Sch Parent Trial Balance Input'!$A:$A,'Sch Parent TB Converter'!$G103:$EC103,'Sch Parent Trial Balance Input'!C:C))</f>
        <v>0</v>
      </c>
      <c r="D103" s="891">
        <f>SUMPRODUCT(SUMIF('Sch Parent Trial Balance Input'!$A:$A,'Sch Parent TB Converter'!$G103:$EC103,'Sch Parent Trial Balance Input'!D:D))</f>
        <v>0</v>
      </c>
      <c r="E103" s="891">
        <f>SUMPRODUCT(SUMIF('Sch Parent Trial Balance Input'!$A:$A,'Sch Parent TB Converter'!$G103:$EC103,'Sch Parent Trial Balance Input'!E:E))</f>
        <v>0</v>
      </c>
      <c r="F103" s="891"/>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639"/>
      <c r="ED103" s="189" t="str">
        <f t="shared" si="1"/>
        <v>xxxxxxxxxxxxxxxxxxxxxxxxxxxxxxxxxxxxxxxxxxxxxxxxxxxxxxxxxxxxxxxxxxxxxxxxxxxxxxxxxxxxxxxxxxxxxxxxxxxxxxxxxxxxxxxxxxxxxxxxxxxxxxxx</v>
      </c>
    </row>
    <row r="104" spans="1:135" x14ac:dyDescent="0.2">
      <c r="A104" s="198">
        <v>2220</v>
      </c>
      <c r="B104" s="234" t="s">
        <v>203</v>
      </c>
      <c r="C104" s="891">
        <f>SUMPRODUCT(SUMIF('Sch Parent Trial Balance Input'!$A:$A,'Sch Parent TB Converter'!$G104:$EC104,'Sch Parent Trial Balance Input'!C:C))</f>
        <v>0</v>
      </c>
      <c r="D104" s="891">
        <f>SUMPRODUCT(SUMIF('Sch Parent Trial Balance Input'!$A:$A,'Sch Parent TB Converter'!$G104:$EC104,'Sch Parent Trial Balance Input'!D:D))</f>
        <v>0</v>
      </c>
      <c r="E104" s="891">
        <f>SUMPRODUCT(SUMIF('Sch Parent Trial Balance Input'!$A:$A,'Sch Parent TB Converter'!$G104:$EC104,'Sch Parent Trial Balance Input'!E:E))</f>
        <v>0</v>
      </c>
      <c r="F104" s="891"/>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639"/>
      <c r="ED104" s="189" t="str">
        <f t="shared" si="1"/>
        <v>xxxxxxxxxxxxxxxxxxxxxxxxxxxxxxxxxxxxxxxxxxxxxxxxxxxxxxxxxxxxxxxxxxxxxxxxxxxxxxxxxxxxxxxxxxxxxxxxxxxxxxxxxxxxxxxxxxxxxxxxxxxxxxxx</v>
      </c>
    </row>
    <row r="105" spans="1:135" x14ac:dyDescent="0.2">
      <c r="A105" s="198">
        <v>2280</v>
      </c>
      <c r="B105" s="1437" t="s">
        <v>234</v>
      </c>
      <c r="C105" s="891">
        <f>SUMPRODUCT(SUMIF('Sch Parent Trial Balance Input'!$A:$A,'Sch Parent TB Converter'!$G105:$EC105,'Sch Parent Trial Balance Input'!C:C))</f>
        <v>0</v>
      </c>
      <c r="D105" s="891">
        <f>SUMPRODUCT(SUMIF('Sch Parent Trial Balance Input'!$A:$A,'Sch Parent TB Converter'!$G105:$EC105,'Sch Parent Trial Balance Input'!D:D))</f>
        <v>0</v>
      </c>
      <c r="E105" s="891">
        <f>SUMPRODUCT(SUMIF('Sch Parent Trial Balance Input'!$A:$A,'Sch Parent TB Converter'!$G105:$EC105,'Sch Parent Trial Balance Input'!E:E))</f>
        <v>0</v>
      </c>
      <c r="F105" s="891"/>
      <c r="G105" s="693"/>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639"/>
      <c r="ED105" s="189" t="str">
        <f t="shared" si="1"/>
        <v>xxxxxxxxxxxxxxxxxxxxxxxxxxxxxxxxxxxxxxxxxxxxxxxxxxxxxxxxxxxxxxxxxxxxxxxxxxxxxxxxxxxxxxxxxxxxxxxxxxxxxxxxxxxxxxxxxxxxxxxxxxxxxxxx</v>
      </c>
    </row>
    <row r="106" spans="1:135" x14ac:dyDescent="0.2">
      <c r="A106" s="198">
        <v>2255</v>
      </c>
      <c r="B106" s="234" t="s">
        <v>164</v>
      </c>
      <c r="C106" s="891">
        <f>SUMPRODUCT(SUMIF('Sch Parent Trial Balance Input'!$A:$A,'Sch Parent TB Converter'!$G106:$EC106,'Sch Parent Trial Balance Input'!C:C))</f>
        <v>0</v>
      </c>
      <c r="D106" s="891">
        <f>SUMPRODUCT(SUMIF('Sch Parent Trial Balance Input'!$A:$A,'Sch Parent TB Converter'!$G106:$EC106,'Sch Parent Trial Balance Input'!D:D))</f>
        <v>0</v>
      </c>
      <c r="E106" s="891">
        <f>SUMPRODUCT(SUMIF('Sch Parent Trial Balance Input'!$A:$A,'Sch Parent TB Converter'!$G106:$EC106,'Sch Parent Trial Balance Input'!E:E))</f>
        <v>0</v>
      </c>
      <c r="F106" s="891"/>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639"/>
      <c r="ED106" s="189" t="str">
        <f t="shared" si="1"/>
        <v>xxxxxxxxxxxxxxxxxxxxxxxxxxxxxxxxxxxxxxxxxxxxxxxxxxxxxxxxxxxxxxxxxxxxxxxxxxxxxxxxxxxxxxxxxxxxxxxxxxxxxxxxxxxxxxxxxxxxxxxxxxxxxxxx</v>
      </c>
    </row>
    <row r="107" spans="1:135" x14ac:dyDescent="0.2">
      <c r="A107" s="198">
        <v>2253</v>
      </c>
      <c r="B107" s="234" t="s">
        <v>165</v>
      </c>
      <c r="C107" s="891">
        <f>SUMPRODUCT(SUMIF('Sch Parent Trial Balance Input'!$A:$A,'Sch Parent TB Converter'!$G107:$EC107,'Sch Parent Trial Balance Input'!C:C))</f>
        <v>0</v>
      </c>
      <c r="D107" s="891">
        <f>SUMPRODUCT(SUMIF('Sch Parent Trial Balance Input'!$A:$A,'Sch Parent TB Converter'!$G107:$EC107,'Sch Parent Trial Balance Input'!D:D))</f>
        <v>0</v>
      </c>
      <c r="E107" s="891">
        <f>SUMPRODUCT(SUMIF('Sch Parent Trial Balance Input'!$A:$A,'Sch Parent TB Converter'!$G107:$EC107,'Sch Parent Trial Balance Input'!E:E))</f>
        <v>0</v>
      </c>
      <c r="F107" s="891"/>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639"/>
      <c r="ED107" s="189" t="str">
        <f t="shared" si="1"/>
        <v>xxxxxxxxxxxxxxxxxxxxxxxxxxxxxxxxxxxxxxxxxxxxxxxxxxxxxxxxxxxxxxxxxxxxxxxxxxxxxxxxxxxxxxxxxxxxxxxxxxxxxxxxxxxxxxxxxxxxxxxxxxxxxxxx</v>
      </c>
    </row>
    <row r="108" spans="1:135" x14ac:dyDescent="0.2">
      <c r="A108" s="198">
        <v>2256</v>
      </c>
      <c r="B108" s="234" t="s">
        <v>163</v>
      </c>
      <c r="C108" s="891">
        <f>SUMPRODUCT(SUMIF('Sch Parent Trial Balance Input'!$A:$A,'Sch Parent TB Converter'!$G108:$EC108,'Sch Parent Trial Balance Input'!C:C))</f>
        <v>0</v>
      </c>
      <c r="D108" s="891">
        <f>SUMPRODUCT(SUMIF('Sch Parent Trial Balance Input'!$A:$A,'Sch Parent TB Converter'!$G108:$EC108,'Sch Parent Trial Balance Input'!D:D))</f>
        <v>0</v>
      </c>
      <c r="E108" s="891">
        <f>SUMPRODUCT(SUMIF('Sch Parent Trial Balance Input'!$A:$A,'Sch Parent TB Converter'!$G108:$EC108,'Sch Parent Trial Balance Input'!E:E))</f>
        <v>0</v>
      </c>
      <c r="F108" s="891"/>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639"/>
      <c r="ED108" s="189" t="str">
        <f t="shared" si="1"/>
        <v>xxxxxxxxxxxxxxxxxxxxxxxxxxxxxxxxxxxxxxxxxxxxxxxxxxxxxxxxxxxxxxxxxxxxxxxxxxxxxxxxxxxxxxxxxxxxxxxxxxxxxxxxxxxxxxxxxxxxxxxxxxxxxxxx</v>
      </c>
    </row>
    <row r="109" spans="1:135" x14ac:dyDescent="0.2">
      <c r="A109" s="198">
        <v>2250</v>
      </c>
      <c r="B109" s="234" t="s">
        <v>162</v>
      </c>
      <c r="C109" s="891">
        <f>SUMPRODUCT(SUMIF('Sch Parent Trial Balance Input'!$A:$A,'Sch Parent TB Converter'!$G109:$EC109,'Sch Parent Trial Balance Input'!C:C))</f>
        <v>0</v>
      </c>
      <c r="D109" s="891">
        <f>SUMPRODUCT(SUMIF('Sch Parent Trial Balance Input'!$A:$A,'Sch Parent TB Converter'!$G109:$EC109,'Sch Parent Trial Balance Input'!D:D))</f>
        <v>0</v>
      </c>
      <c r="E109" s="891">
        <f>SUMPRODUCT(SUMIF('Sch Parent Trial Balance Input'!$A:$A,'Sch Parent TB Converter'!$G109:$EC109,'Sch Parent Trial Balance Input'!E:E))</f>
        <v>0</v>
      </c>
      <c r="F109" s="891"/>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639"/>
      <c r="ED109" s="189" t="str">
        <f t="shared" si="1"/>
        <v>xxxxxxxxxxxxxxxxxxxxxxxxxxxxxxxxxxxxxxxxxxxxxxxxxxxxxxxxxxxxxxxxxxxxxxxxxxxxxxxxxxxxxxxxxxxxxxxxxxxxxxxxxxxxxxxxxxxxxxxxxxxxxxxx</v>
      </c>
    </row>
    <row r="110" spans="1:135" x14ac:dyDescent="0.2">
      <c r="A110" s="198"/>
      <c r="B110" s="595"/>
      <c r="C110" s="891"/>
      <c r="D110" s="893"/>
      <c r="E110" s="893"/>
      <c r="F110" s="893"/>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649"/>
      <c r="AJ110" s="649"/>
      <c r="AK110" s="649"/>
      <c r="AL110" s="649"/>
      <c r="AM110" s="649"/>
      <c r="AN110" s="649"/>
      <c r="AO110" s="649"/>
      <c r="AP110" s="649"/>
      <c r="AQ110" s="649"/>
      <c r="AR110" s="649"/>
      <c r="AS110" s="649"/>
      <c r="AT110" s="649"/>
      <c r="AU110" s="649"/>
      <c r="AV110" s="649"/>
      <c r="AW110" s="649"/>
      <c r="AX110" s="649"/>
      <c r="AY110" s="649"/>
      <c r="AZ110" s="649"/>
      <c r="BA110" s="649"/>
      <c r="BB110" s="649"/>
      <c r="BC110" s="649"/>
      <c r="BD110" s="649"/>
      <c r="BE110" s="649"/>
      <c r="BF110" s="649"/>
      <c r="BG110" s="649"/>
      <c r="BH110" s="649"/>
      <c r="BI110" s="649"/>
      <c r="BJ110" s="649"/>
      <c r="BK110" s="649"/>
      <c r="BL110" s="649"/>
      <c r="BM110" s="649"/>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649"/>
      <c r="CI110" s="649"/>
      <c r="CJ110" s="649"/>
      <c r="CK110" s="649"/>
      <c r="CL110" s="649"/>
      <c r="CM110" s="649"/>
      <c r="CN110" s="649"/>
      <c r="CO110" s="649"/>
      <c r="CP110" s="649"/>
      <c r="CQ110" s="649"/>
      <c r="CR110" s="649"/>
      <c r="CS110" s="649"/>
      <c r="CT110" s="649"/>
      <c r="CU110" s="649"/>
      <c r="CV110" s="649"/>
      <c r="CW110" s="649"/>
      <c r="CX110" s="649"/>
      <c r="CY110" s="649"/>
      <c r="CZ110" s="649"/>
      <c r="DA110" s="649"/>
      <c r="DB110" s="649"/>
      <c r="DC110" s="649"/>
      <c r="DD110" s="649"/>
      <c r="DE110" s="649"/>
      <c r="DF110" s="649"/>
      <c r="DG110" s="649"/>
      <c r="DH110" s="649"/>
      <c r="DI110" s="649"/>
      <c r="DJ110" s="649"/>
      <c r="DK110" s="649"/>
      <c r="DL110" s="649"/>
      <c r="DM110" s="649"/>
      <c r="DN110" s="649"/>
      <c r="DO110" s="649"/>
      <c r="DP110" s="649"/>
      <c r="DQ110" s="649"/>
      <c r="DR110" s="649"/>
      <c r="DS110" s="649"/>
      <c r="DT110" s="649"/>
      <c r="DU110" s="649"/>
      <c r="DV110" s="649"/>
      <c r="DW110" s="649"/>
      <c r="DX110" s="649"/>
      <c r="DY110" s="649"/>
      <c r="DZ110" s="649"/>
      <c r="EA110" s="649"/>
      <c r="EB110" s="649"/>
      <c r="EC110" s="650"/>
      <c r="ED110" s="189" t="str">
        <f t="shared" si="1"/>
        <v>xxxxxxxxxxxxxxxxxxxxxxxxxxxxxxxxxxxxxxxxxxxxxxxxxxxxxxxxxxxxxxxxxxxxxxxxxxxxxxxxxxxxxxxxxxxxxxxxxxxxxxxxxxxxxxxxxxxxxxxxxxxxxxxx</v>
      </c>
    </row>
    <row r="111" spans="1:135" x14ac:dyDescent="0.2">
      <c r="A111" s="198"/>
      <c r="B111" s="595"/>
      <c r="C111" s="891"/>
      <c r="D111" s="893"/>
      <c r="E111" s="893"/>
      <c r="F111" s="893"/>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649"/>
      <c r="AJ111" s="649"/>
      <c r="AK111" s="649"/>
      <c r="AL111" s="649"/>
      <c r="AM111" s="649"/>
      <c r="AN111" s="649"/>
      <c r="AO111" s="649"/>
      <c r="AP111" s="649"/>
      <c r="AQ111" s="649"/>
      <c r="AR111" s="649"/>
      <c r="AS111" s="649"/>
      <c r="AT111" s="649"/>
      <c r="AU111" s="649"/>
      <c r="AV111" s="649"/>
      <c r="AW111" s="649"/>
      <c r="AX111" s="649"/>
      <c r="AY111" s="649"/>
      <c r="AZ111" s="649"/>
      <c r="BA111" s="649"/>
      <c r="BB111" s="649"/>
      <c r="BC111" s="649"/>
      <c r="BD111" s="649"/>
      <c r="BE111" s="649"/>
      <c r="BF111" s="649"/>
      <c r="BG111" s="649"/>
      <c r="BH111" s="649"/>
      <c r="BI111" s="649"/>
      <c r="BJ111" s="649"/>
      <c r="BK111" s="649"/>
      <c r="BL111" s="649"/>
      <c r="BM111" s="649"/>
      <c r="BN111" s="649"/>
      <c r="BO111" s="649"/>
      <c r="BP111" s="649"/>
      <c r="BQ111" s="649"/>
      <c r="BR111" s="649"/>
      <c r="BS111" s="649"/>
      <c r="BT111" s="649"/>
      <c r="BU111" s="649"/>
      <c r="BV111" s="649"/>
      <c r="BW111" s="649"/>
      <c r="BX111" s="649"/>
      <c r="BY111" s="649"/>
      <c r="BZ111" s="649"/>
      <c r="CA111" s="649"/>
      <c r="CB111" s="649"/>
      <c r="CC111" s="649"/>
      <c r="CD111" s="649"/>
      <c r="CE111" s="649"/>
      <c r="CF111" s="649"/>
      <c r="CG111" s="649"/>
      <c r="CH111" s="649"/>
      <c r="CI111" s="649"/>
      <c r="CJ111" s="649"/>
      <c r="CK111" s="649"/>
      <c r="CL111" s="649"/>
      <c r="CM111" s="649"/>
      <c r="CN111" s="649"/>
      <c r="CO111" s="649"/>
      <c r="CP111" s="649"/>
      <c r="CQ111" s="649"/>
      <c r="CR111" s="649"/>
      <c r="CS111" s="649"/>
      <c r="CT111" s="649"/>
      <c r="CU111" s="649"/>
      <c r="CV111" s="649"/>
      <c r="CW111" s="649"/>
      <c r="CX111" s="649"/>
      <c r="CY111" s="649"/>
      <c r="CZ111" s="649"/>
      <c r="DA111" s="649"/>
      <c r="DB111" s="649"/>
      <c r="DC111" s="649"/>
      <c r="DD111" s="649"/>
      <c r="DE111" s="649"/>
      <c r="DF111" s="649"/>
      <c r="DG111" s="649"/>
      <c r="DH111" s="649"/>
      <c r="DI111" s="649"/>
      <c r="DJ111" s="649"/>
      <c r="DK111" s="649"/>
      <c r="DL111" s="649"/>
      <c r="DM111" s="649"/>
      <c r="DN111" s="649"/>
      <c r="DO111" s="649"/>
      <c r="DP111" s="649"/>
      <c r="DQ111" s="649"/>
      <c r="DR111" s="649"/>
      <c r="DS111" s="649"/>
      <c r="DT111" s="649"/>
      <c r="DU111" s="649"/>
      <c r="DV111" s="649"/>
      <c r="DW111" s="649"/>
      <c r="DX111" s="649"/>
      <c r="DY111" s="649"/>
      <c r="DZ111" s="649"/>
      <c r="EA111" s="649"/>
      <c r="EB111" s="649"/>
      <c r="EC111" s="650"/>
      <c r="ED111" s="189" t="str">
        <f t="shared" si="1"/>
        <v>xxxxxxxxxxxxxxxxxxxxxxxxxxxxxxxxxxxxxxxxxxxxxxxxxxxxxxxxxxxxxxxxxxxxxxxxxxxxxxxxxxxxxxxxxxxxxxxxxxxxxxxxxxxxxxxxxxxxxxxxxxxxxxxx</v>
      </c>
    </row>
    <row r="112" spans="1:135" x14ac:dyDescent="0.2">
      <c r="A112" s="238"/>
      <c r="B112" s="244" t="s">
        <v>13</v>
      </c>
      <c r="C112" s="896"/>
      <c r="D112" s="897"/>
      <c r="E112" s="897"/>
      <c r="F112" s="897"/>
      <c r="G112" s="651"/>
      <c r="H112" s="651"/>
      <c r="I112" s="651"/>
      <c r="J112" s="651"/>
      <c r="K112" s="651"/>
      <c r="L112" s="651"/>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1"/>
      <c r="CG112" s="651"/>
      <c r="CH112" s="651"/>
      <c r="CI112" s="651"/>
      <c r="CJ112" s="651"/>
      <c r="CK112" s="651"/>
      <c r="CL112" s="651"/>
      <c r="CM112" s="651"/>
      <c r="CN112" s="651"/>
      <c r="CO112" s="651"/>
      <c r="CP112" s="651"/>
      <c r="CQ112" s="651"/>
      <c r="CR112" s="651"/>
      <c r="CS112" s="651"/>
      <c r="CT112" s="651"/>
      <c r="CU112" s="651"/>
      <c r="CV112" s="651"/>
      <c r="CW112" s="651"/>
      <c r="CX112" s="651"/>
      <c r="CY112" s="651"/>
      <c r="CZ112" s="651"/>
      <c r="DA112" s="651"/>
      <c r="DB112" s="651"/>
      <c r="DC112" s="651"/>
      <c r="DD112" s="651"/>
      <c r="DE112" s="651"/>
      <c r="DF112" s="651"/>
      <c r="DG112" s="651"/>
      <c r="DH112" s="651"/>
      <c r="DI112" s="651"/>
      <c r="DJ112" s="651"/>
      <c r="DK112" s="651"/>
      <c r="DL112" s="651"/>
      <c r="DM112" s="651"/>
      <c r="DN112" s="651"/>
      <c r="DO112" s="651"/>
      <c r="DP112" s="651"/>
      <c r="DQ112" s="651"/>
      <c r="DR112" s="651"/>
      <c r="DS112" s="651"/>
      <c r="DT112" s="651"/>
      <c r="DU112" s="651"/>
      <c r="DV112" s="651"/>
      <c r="DW112" s="651"/>
      <c r="DX112" s="651"/>
      <c r="DY112" s="651"/>
      <c r="DZ112" s="651"/>
      <c r="EA112" s="651"/>
      <c r="EB112" s="651"/>
      <c r="EC112" s="652"/>
      <c r="ED112" s="189" t="str">
        <f t="shared" si="1"/>
        <v>xxxxxxxxxxxxxxxxxxxxxxxxxxxxxxxxxxxxxxxxxxxxxxxxxxxxxxxxxxxxxxxxxxxxxxxxxxxxxxxxxxxxxxxxxxxxxxxxxxxxxxxxxxxxxxxxxxxxxxxxxxxxxxxx</v>
      </c>
    </row>
    <row r="113" spans="1:134" x14ac:dyDescent="0.2">
      <c r="A113" s="237"/>
      <c r="B113" s="239" t="s">
        <v>235</v>
      </c>
      <c r="C113" s="894"/>
      <c r="D113" s="895"/>
      <c r="E113" s="895"/>
      <c r="F113" s="895"/>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0"/>
      <c r="BT113" s="640"/>
      <c r="BU113" s="640"/>
      <c r="BV113" s="640"/>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c r="DH113" s="640"/>
      <c r="DI113" s="640"/>
      <c r="DJ113" s="640"/>
      <c r="DK113" s="640"/>
      <c r="DL113" s="640"/>
      <c r="DM113" s="640"/>
      <c r="DN113" s="640"/>
      <c r="DO113" s="640"/>
      <c r="DP113" s="640"/>
      <c r="DQ113" s="640"/>
      <c r="DR113" s="640"/>
      <c r="DS113" s="640"/>
      <c r="DT113" s="640"/>
      <c r="DU113" s="640"/>
      <c r="DV113" s="640"/>
      <c r="DW113" s="640"/>
      <c r="DX113" s="640"/>
      <c r="DY113" s="640"/>
      <c r="DZ113" s="640"/>
      <c r="EA113" s="640"/>
      <c r="EB113" s="640"/>
      <c r="EC113" s="641"/>
      <c r="ED113" s="189" t="str">
        <f t="shared" si="1"/>
        <v>xxxxxxxxxxxxxxxxxxxxxxxxxxxxxxxxxxxxxxxxxxxxxxxxxxxxxxxxxxxxxxxxxxxxxxxxxxxxxxxxxxxxxxxxxxxxxxxxxxxxxxxxxxxxxxxxxxxxxxxxxxxxxxxx</v>
      </c>
    </row>
    <row r="114" spans="1:134" x14ac:dyDescent="0.2">
      <c r="A114" s="198"/>
      <c r="B114" s="583" t="s">
        <v>236</v>
      </c>
      <c r="C114" s="891"/>
      <c r="D114" s="893"/>
      <c r="E114" s="893"/>
      <c r="F114" s="893"/>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c r="BL114" s="637"/>
      <c r="BM114" s="637"/>
      <c r="BN114" s="637"/>
      <c r="BO114" s="637"/>
      <c r="BP114" s="637"/>
      <c r="BQ114" s="637"/>
      <c r="BR114" s="637"/>
      <c r="BS114" s="637"/>
      <c r="BT114" s="637"/>
      <c r="BU114" s="637"/>
      <c r="BV114" s="637"/>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c r="DH114" s="637"/>
      <c r="DI114" s="637"/>
      <c r="DJ114" s="637"/>
      <c r="DK114" s="637"/>
      <c r="DL114" s="637"/>
      <c r="DM114" s="637"/>
      <c r="DN114" s="637"/>
      <c r="DO114" s="637"/>
      <c r="DP114" s="637"/>
      <c r="DQ114" s="637"/>
      <c r="DR114" s="637"/>
      <c r="DS114" s="637"/>
      <c r="DT114" s="637"/>
      <c r="DU114" s="637"/>
      <c r="DV114" s="637"/>
      <c r="DW114" s="637"/>
      <c r="DX114" s="637"/>
      <c r="DY114" s="637"/>
      <c r="DZ114" s="637"/>
      <c r="EA114" s="637"/>
      <c r="EB114" s="637"/>
      <c r="EC114" s="638"/>
      <c r="ED114" s="189" t="str">
        <f t="shared" si="1"/>
        <v>xxxxxxxxxxxxxxxxxxxxxxxxxxxxxxxxxxxxxxxxxxxxxxxxxxxxxxxxxxxxxxxxxxxxxxxxxxxxxxxxxxxxxxxxxxxxxxxxxxxxxxxxxxxxxxxxxxxxxxxxxxxxxxxx</v>
      </c>
    </row>
    <row r="115" spans="1:134" x14ac:dyDescent="0.2">
      <c r="A115" s="198">
        <v>5109</v>
      </c>
      <c r="B115" s="60" t="s">
        <v>237</v>
      </c>
      <c r="C115" s="891">
        <f>SUMPRODUCT(SUMIF('Sch Parent Trial Balance Input'!$A:$A,'Sch Parent TB Converter'!$G115:$EC115,'Sch Parent Trial Balance Input'!C:C))</f>
        <v>0</v>
      </c>
      <c r="D115" s="891">
        <f>SUMPRODUCT(SUMIF('Sch Parent Trial Balance Input'!$A:$A,'Sch Parent TB Converter'!$G115:$EC115,'Sch Parent Trial Balance Input'!D:D))</f>
        <v>0</v>
      </c>
      <c r="E115" s="891">
        <f>SUMPRODUCT(SUMIF('Sch Parent Trial Balance Input'!$A:$A,'Sch Parent TB Converter'!$G115:$EC115,'Sch Parent Trial Balance Input'!E:E))</f>
        <v>0</v>
      </c>
      <c r="F115" s="891">
        <f>SUMPRODUCT(SUMIF('Sch Parent Trial Balance Input'!$A:$A,'Sch Parent TB Converter'!$G115:$EC115,'Sch Parent Trial Balance Input'!F:F))</f>
        <v>0</v>
      </c>
      <c r="G115" s="138"/>
      <c r="H115" s="138"/>
      <c r="I115" s="189"/>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639"/>
      <c r="ED115" s="189" t="str">
        <f t="shared" si="1"/>
        <v>xxxxxxxxxxxxxxxxxxxxxxxxxxxxxxxxxxxxxxxxxxxxxxxxxxxxxxxxxxxxxxxxxxxxxxxxxxxxxxxxxxxxxxxxxxxxxxxxxxxxxxxxxxxxxxxxxxxxxxxxxxxxxxxx</v>
      </c>
    </row>
    <row r="116" spans="1:134" x14ac:dyDescent="0.2">
      <c r="A116" s="1215">
        <v>5120</v>
      </c>
      <c r="B116" s="1216" t="s">
        <v>238</v>
      </c>
      <c r="C116" s="891">
        <f>SUMPRODUCT(SUMIF('Sch Parent Trial Balance Input'!$A:$A,'Sch Parent TB Converter'!$G116:$EC116,'Sch Parent Trial Balance Input'!C:C))</f>
        <v>0</v>
      </c>
      <c r="D116" s="891">
        <f>SUMPRODUCT(SUMIF('Sch Parent Trial Balance Input'!$A:$A,'Sch Parent TB Converter'!$G116:$EC116,'Sch Parent Trial Balance Input'!D:D))</f>
        <v>0</v>
      </c>
      <c r="E116" s="891">
        <f>SUMPRODUCT(SUMIF('Sch Parent Trial Balance Input'!$A:$A,'Sch Parent TB Converter'!$G116:$EC116,'Sch Parent Trial Balance Input'!E:E))</f>
        <v>0</v>
      </c>
      <c r="F116" s="891">
        <f>SUMPRODUCT(SUMIF('Sch Parent Trial Balance Input'!$A:$A,'Sch Parent TB Converter'!$G116:$EC116,'Sch Parent Trial Balance Input'!F:F))</f>
        <v>0</v>
      </c>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639"/>
      <c r="ED116" s="189" t="str">
        <f t="shared" si="1"/>
        <v>xxxxxxxxxxxxxxxxxxxxxxxxxxxxxxxxxxxxxxxxxxxxxxxxxxxxxxxxxxxxxxxxxxxxxxxxxxxxxxxxxxxxxxxxxxxxxxxxxxxxxxxxxxxxxxxxxxxxxxxxxxxxxxxx</v>
      </c>
    </row>
    <row r="117" spans="1:134" x14ac:dyDescent="0.2">
      <c r="A117" s="198">
        <v>5210</v>
      </c>
      <c r="B117" s="234" t="s">
        <v>239</v>
      </c>
      <c r="C117" s="891">
        <f>SUMPRODUCT(SUMIF('Sch Parent Trial Balance Input'!$A:$A,'Sch Parent TB Converter'!$G117:$EC117,'Sch Parent Trial Balance Input'!C:C))</f>
        <v>0</v>
      </c>
      <c r="D117" s="891">
        <f>SUMPRODUCT(SUMIF('Sch Parent Trial Balance Input'!$A:$A,'Sch Parent TB Converter'!$G117:$EC117,'Sch Parent Trial Balance Input'!D:D))</f>
        <v>0</v>
      </c>
      <c r="E117" s="891">
        <f>SUMPRODUCT(SUMIF('Sch Parent Trial Balance Input'!$A:$A,'Sch Parent TB Converter'!$G117:$EC117,'Sch Parent Trial Balance Input'!E:E))</f>
        <v>0</v>
      </c>
      <c r="F117" s="891">
        <f>SUMPRODUCT(SUMIF('Sch Parent Trial Balance Input'!$A:$A,'Sch Parent TB Converter'!$G117:$EC117,'Sch Parent Trial Balance Input'!F:F))</f>
        <v>0</v>
      </c>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639"/>
      <c r="ED117" s="189" t="str">
        <f t="shared" si="1"/>
        <v>xxxxxxxxxxxxxxxxxxxxxxxxxxxxxxxxxxxxxxxxxxxxxxxxxxxxxxxxxxxxxxxxxxxxxxxxxxxxxxxxxxxxxxxxxxxxxxxxxxxxxxxxxxxxxxxxxxxxxxxxxxxxxxxx</v>
      </c>
    </row>
    <row r="118" spans="1:134" x14ac:dyDescent="0.2">
      <c r="A118" s="198"/>
      <c r="B118" s="5"/>
      <c r="C118" s="891"/>
      <c r="D118" s="893"/>
      <c r="E118" s="893"/>
      <c r="F118" s="893"/>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639"/>
      <c r="ED118" s="189" t="str">
        <f t="shared" si="1"/>
        <v>xxxxxxxxxxxxxxxxxxxxxxxxxxxxxxxxxxxxxxxxxxxxxxxxxxxxxxxxxxxxxxxxxxxxxxxxxxxxxxxxxxxxxxxxxxxxxxxxxxxxxxxxxxxxxxxxxxxxxxxxxxxxxxxx</v>
      </c>
    </row>
    <row r="119" spans="1:134" x14ac:dyDescent="0.2">
      <c r="A119" s="237"/>
      <c r="B119" s="239" t="s">
        <v>240</v>
      </c>
      <c r="C119" s="894"/>
      <c r="D119" s="895"/>
      <c r="E119" s="895"/>
      <c r="F119" s="895"/>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0"/>
      <c r="BT119" s="640"/>
      <c r="BU119" s="640"/>
      <c r="BV119" s="640"/>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c r="DH119" s="640"/>
      <c r="DI119" s="640"/>
      <c r="DJ119" s="640"/>
      <c r="DK119" s="640"/>
      <c r="DL119" s="640"/>
      <c r="DM119" s="640"/>
      <c r="DN119" s="640"/>
      <c r="DO119" s="640"/>
      <c r="DP119" s="640"/>
      <c r="DQ119" s="640"/>
      <c r="DR119" s="640"/>
      <c r="DS119" s="640"/>
      <c r="DT119" s="640"/>
      <c r="DU119" s="640"/>
      <c r="DV119" s="640"/>
      <c r="DW119" s="640"/>
      <c r="DX119" s="640"/>
      <c r="DY119" s="640"/>
      <c r="DZ119" s="640"/>
      <c r="EA119" s="640"/>
      <c r="EB119" s="640"/>
      <c r="EC119" s="641"/>
      <c r="ED119" s="189" t="str">
        <f t="shared" si="1"/>
        <v>xxxxxxxxxxxxxxxxxxxxxxxxxxxxxxxxxxxxxxxxxxxxxxxxxxxxxxxxxxxxxxxxxxxxxxxxxxxxxxxxxxxxxxxxxxxxxxxxxxxxxxxxxxxxxxxxxxxxxxxxxxxxxxxx</v>
      </c>
    </row>
    <row r="120" spans="1:134" x14ac:dyDescent="0.2">
      <c r="A120" s="198"/>
      <c r="B120" s="583" t="s">
        <v>236</v>
      </c>
      <c r="C120" s="891"/>
      <c r="D120" s="893"/>
      <c r="E120" s="893"/>
      <c r="F120" s="893"/>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c r="DH120" s="637"/>
      <c r="DI120" s="637"/>
      <c r="DJ120" s="637"/>
      <c r="DK120" s="637"/>
      <c r="DL120" s="637"/>
      <c r="DM120" s="637"/>
      <c r="DN120" s="637"/>
      <c r="DO120" s="637"/>
      <c r="DP120" s="637"/>
      <c r="DQ120" s="637"/>
      <c r="DR120" s="637"/>
      <c r="DS120" s="637"/>
      <c r="DT120" s="637"/>
      <c r="DU120" s="637"/>
      <c r="DV120" s="637"/>
      <c r="DW120" s="637"/>
      <c r="DX120" s="637"/>
      <c r="DY120" s="637"/>
      <c r="DZ120" s="637"/>
      <c r="EA120" s="637"/>
      <c r="EB120" s="637"/>
      <c r="EC120" s="638"/>
      <c r="ED120" s="189" t="str">
        <f t="shared" si="1"/>
        <v>xxxxxxxxxxxxxxxxxxxxxxxxxxxxxxxxxxxxxxxxxxxxxxxxxxxxxxxxxxxxxxxxxxxxxxxxxxxxxxxxxxxxxxxxxxxxxxxxxxxxxxxxxxxxxxxxxxxxxxxxxxxxxxxx</v>
      </c>
    </row>
    <row r="121" spans="1:134" x14ac:dyDescent="0.2">
      <c r="A121" s="198">
        <v>5129</v>
      </c>
      <c r="B121" s="234" t="s">
        <v>241</v>
      </c>
      <c r="C121" s="891">
        <f>SUMPRODUCT(SUMIF('Sch Parent Trial Balance Input'!$A:$A,'Sch Parent TB Converter'!$G121:$EC121,'Sch Parent Trial Balance Input'!C:C))</f>
        <v>0</v>
      </c>
      <c r="D121" s="891">
        <f>SUMPRODUCT(SUMIF('Sch Parent Trial Balance Input'!$A:$A,'Sch Parent TB Converter'!$G121:$EC121,'Sch Parent Trial Balance Input'!D:D))</f>
        <v>0</v>
      </c>
      <c r="E121" s="891">
        <f>SUMPRODUCT(SUMIF('Sch Parent Trial Balance Input'!$A:$A,'Sch Parent TB Converter'!$G121:$EC121,'Sch Parent Trial Balance Input'!E:E))</f>
        <v>0</v>
      </c>
      <c r="F121" s="891">
        <f>SUMPRODUCT(SUMIF('Sch Parent Trial Balance Input'!$A:$A,'Sch Parent TB Converter'!$G121:$EC121,'Sch Parent Trial Balance Input'!F:F))</f>
        <v>0</v>
      </c>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639"/>
      <c r="ED121" s="189" t="str">
        <f t="shared" si="1"/>
        <v>xxxxxxxxxxxxxxxxxxxxxxxxxxxxxxxxxxxxxxxxxxxxxxxxxxxxxxxxxxxxxxxxxxxxxxxxxxxxxxxxxxxxxxxxxxxxxxxxxxxxxxxxxxxxxxxxxxxxxxxxxxxxxxxx</v>
      </c>
    </row>
    <row r="122" spans="1:134" x14ac:dyDescent="0.2">
      <c r="A122" s="198">
        <v>5130</v>
      </c>
      <c r="B122" s="234" t="s">
        <v>242</v>
      </c>
      <c r="C122" s="891">
        <f>SUMPRODUCT(SUMIF('Sch Parent Trial Balance Input'!$A:$A,'Sch Parent TB Converter'!$G122:$EC122,'Sch Parent Trial Balance Input'!C:C))</f>
        <v>0</v>
      </c>
      <c r="D122" s="891">
        <f>SUMPRODUCT(SUMIF('Sch Parent Trial Balance Input'!$A:$A,'Sch Parent TB Converter'!$G122:$EC122,'Sch Parent Trial Balance Input'!D:D))</f>
        <v>0</v>
      </c>
      <c r="E122" s="891">
        <f>SUMPRODUCT(SUMIF('Sch Parent Trial Balance Input'!$A:$A,'Sch Parent TB Converter'!$G122:$EC122,'Sch Parent Trial Balance Input'!E:E))</f>
        <v>0</v>
      </c>
      <c r="F122" s="891">
        <f>SUMPRODUCT(SUMIF('Sch Parent Trial Balance Input'!$A:$A,'Sch Parent TB Converter'!$G122:$EC122,'Sch Parent Trial Balance Input'!F:F))</f>
        <v>0</v>
      </c>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639"/>
      <c r="ED122" s="189" t="str">
        <f t="shared" si="1"/>
        <v>xxxxxxxxxxxxxxxxxxxxxxxxxxxxxxxxxxxxxxxxxxxxxxxxxxxxxxxxxxxxxxxxxxxxxxxxxxxxxxxxxxxxxxxxxxxxxxxxxxxxxxxxxxxxxxxxxxxxxxxxxxxxxxxx</v>
      </c>
    </row>
    <row r="123" spans="1:134" x14ac:dyDescent="0.2">
      <c r="A123" s="198">
        <v>5138</v>
      </c>
      <c r="B123" s="234" t="s">
        <v>220</v>
      </c>
      <c r="C123" s="891">
        <f>SUMPRODUCT(SUMIF('Sch Parent Trial Balance Input'!$A:$A,'Sch Parent TB Converter'!$G123:$EC123,'Sch Parent Trial Balance Input'!C:C))</f>
        <v>0</v>
      </c>
      <c r="D123" s="891">
        <f>SUMPRODUCT(SUMIF('Sch Parent Trial Balance Input'!$A:$A,'Sch Parent TB Converter'!$G123:$EC123,'Sch Parent Trial Balance Input'!D:D))</f>
        <v>0</v>
      </c>
      <c r="E123" s="891">
        <f>SUMPRODUCT(SUMIF('Sch Parent Trial Balance Input'!$A:$A,'Sch Parent TB Converter'!$G123:$EC123,'Sch Parent Trial Balance Input'!E:E))</f>
        <v>0</v>
      </c>
      <c r="F123" s="891">
        <f>SUMPRODUCT(SUMIF('Sch Parent Trial Balance Input'!$A:$A,'Sch Parent TB Converter'!$G123:$EC123,'Sch Parent Trial Balance Input'!F:F))</f>
        <v>0</v>
      </c>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639"/>
      <c r="ED123" s="189" t="str">
        <f t="shared" si="1"/>
        <v>xxxxxxxxxxxxxxxxxxxxxxxxxxxxxxxxxxxxxxxxxxxxxxxxxxxxxxxxxxxxxxxxxxxxxxxxxxxxxxxxxxxxxxxxxxxxxxxxxxxxxxxxxxxxxxxxxxxxxxxxxxxxxxxx</v>
      </c>
    </row>
    <row r="124" spans="1:134" x14ac:dyDescent="0.2">
      <c r="A124" s="198">
        <v>5132</v>
      </c>
      <c r="B124" s="234" t="s">
        <v>243</v>
      </c>
      <c r="C124" s="891">
        <f>SUMPRODUCT(SUMIF('Sch Parent Trial Balance Input'!$A:$A,'Sch Parent TB Converter'!$G124:$EC124,'Sch Parent Trial Balance Input'!C:C))</f>
        <v>0</v>
      </c>
      <c r="D124" s="891">
        <f>SUMPRODUCT(SUMIF('Sch Parent Trial Balance Input'!$A:$A,'Sch Parent TB Converter'!$G124:$EC124,'Sch Parent Trial Balance Input'!D:D))</f>
        <v>0</v>
      </c>
      <c r="E124" s="891">
        <f>SUMPRODUCT(SUMIF('Sch Parent Trial Balance Input'!$A:$A,'Sch Parent TB Converter'!$G124:$EC124,'Sch Parent Trial Balance Input'!E:E))</f>
        <v>0</v>
      </c>
      <c r="F124" s="891">
        <f>SUMPRODUCT(SUMIF('Sch Parent Trial Balance Input'!$A:$A,'Sch Parent TB Converter'!$G124:$EC124,'Sch Parent Trial Balance Input'!F:F))</f>
        <v>0</v>
      </c>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639"/>
      <c r="ED124" s="189" t="str">
        <f t="shared" si="1"/>
        <v>xxxxxxxxxxxxxxxxxxxxxxxxxxxxxxxxxxxxxxxxxxxxxxxxxxxxxxxxxxxxxxxxxxxxxxxxxxxxxxxxxxxxxxxxxxxxxxxxxxxxxxxxxxxxxxxxxxxxxxxxxxxxxxxx</v>
      </c>
    </row>
    <row r="125" spans="1:134" x14ac:dyDescent="0.2">
      <c r="A125" s="198">
        <v>5133</v>
      </c>
      <c r="B125" s="234" t="s">
        <v>244</v>
      </c>
      <c r="C125" s="891">
        <f>SUMPRODUCT(SUMIF('Sch Parent Trial Balance Input'!$A:$A,'Sch Parent TB Converter'!$G125:$EC125,'Sch Parent Trial Balance Input'!C:C))</f>
        <v>0</v>
      </c>
      <c r="D125" s="891">
        <f>SUMPRODUCT(SUMIF('Sch Parent Trial Balance Input'!$A:$A,'Sch Parent TB Converter'!$G125:$EC125,'Sch Parent Trial Balance Input'!D:D))</f>
        <v>0</v>
      </c>
      <c r="E125" s="891">
        <f>SUMPRODUCT(SUMIF('Sch Parent Trial Balance Input'!$A:$A,'Sch Parent TB Converter'!$G125:$EC125,'Sch Parent Trial Balance Input'!E:E))</f>
        <v>0</v>
      </c>
      <c r="F125" s="891">
        <f>SUMPRODUCT(SUMIF('Sch Parent Trial Balance Input'!$A:$A,'Sch Parent TB Converter'!$G125:$EC125,'Sch Parent Trial Balance Input'!F:F))</f>
        <v>0</v>
      </c>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639"/>
      <c r="ED125" s="189" t="str">
        <f t="shared" si="1"/>
        <v>xxxxxxxxxxxxxxxxxxxxxxxxxxxxxxxxxxxxxxxxxxxxxxxxxxxxxxxxxxxxxxxxxxxxxxxxxxxxxxxxxxxxxxxxxxxxxxxxxxxxxxxxxxxxxxxxxxxxxxxxxxxxxxxx</v>
      </c>
    </row>
    <row r="126" spans="1:134" x14ac:dyDescent="0.2">
      <c r="A126" s="198">
        <v>5134</v>
      </c>
      <c r="B126" s="234" t="s">
        <v>245</v>
      </c>
      <c r="C126" s="891">
        <f>SUMPRODUCT(SUMIF('Sch Parent Trial Balance Input'!$A:$A,'Sch Parent TB Converter'!$G126:$EC126,'Sch Parent Trial Balance Input'!C:C))</f>
        <v>0</v>
      </c>
      <c r="D126" s="891">
        <f>SUMPRODUCT(SUMIF('Sch Parent Trial Balance Input'!$A:$A,'Sch Parent TB Converter'!$G126:$EC126,'Sch Parent Trial Balance Input'!D:D))</f>
        <v>0</v>
      </c>
      <c r="E126" s="891">
        <f>SUMPRODUCT(SUMIF('Sch Parent Trial Balance Input'!$A:$A,'Sch Parent TB Converter'!$G126:$EC126,'Sch Parent Trial Balance Input'!E:E))</f>
        <v>0</v>
      </c>
      <c r="F126" s="891">
        <f>SUMPRODUCT(SUMIF('Sch Parent Trial Balance Input'!$A:$A,'Sch Parent TB Converter'!$G126:$EC126,'Sch Parent Trial Balance Input'!F:F))</f>
        <v>0</v>
      </c>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639"/>
      <c r="ED126" s="189" t="str">
        <f t="shared" si="1"/>
        <v>xxxxxxxxxxxxxxxxxxxxxxxxxxxxxxxxxxxxxxxxxxxxxxxxxxxxxxxxxxxxxxxxxxxxxxxxxxxxxxxxxxxxxxxxxxxxxxxxxxxxxxxxxxxxxxxxxxxxxxxxxxxxxxxx</v>
      </c>
    </row>
    <row r="127" spans="1:134" x14ac:dyDescent="0.2">
      <c r="A127" s="198"/>
      <c r="B127" s="5"/>
      <c r="C127" s="891"/>
      <c r="D127" s="893"/>
      <c r="E127" s="893"/>
      <c r="F127" s="893"/>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639"/>
      <c r="ED127" s="189" t="str">
        <f t="shared" si="1"/>
        <v>xxxxxxxxxxxxxxxxxxxxxxxxxxxxxxxxxxxxxxxxxxxxxxxxxxxxxxxxxxxxxxxxxxxxxxxxxxxxxxxxxxxxxxxxxxxxxxxxxxxxxxxxxxxxxxxxxxxxxxxxxxxxxxxx</v>
      </c>
    </row>
    <row r="128" spans="1:134" x14ac:dyDescent="0.2">
      <c r="A128" s="237"/>
      <c r="B128" s="239" t="s">
        <v>246</v>
      </c>
      <c r="C128" s="894"/>
      <c r="D128" s="895"/>
      <c r="E128" s="895"/>
      <c r="F128" s="895"/>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c r="DH128" s="640"/>
      <c r="DI128" s="640"/>
      <c r="DJ128" s="640"/>
      <c r="DK128" s="640"/>
      <c r="DL128" s="640"/>
      <c r="DM128" s="640"/>
      <c r="DN128" s="640"/>
      <c r="DO128" s="640"/>
      <c r="DP128" s="640"/>
      <c r="DQ128" s="640"/>
      <c r="DR128" s="640"/>
      <c r="DS128" s="640"/>
      <c r="DT128" s="640"/>
      <c r="DU128" s="640"/>
      <c r="DV128" s="640"/>
      <c r="DW128" s="640"/>
      <c r="DX128" s="640"/>
      <c r="DY128" s="640"/>
      <c r="DZ128" s="640"/>
      <c r="EA128" s="640"/>
      <c r="EB128" s="640"/>
      <c r="EC128" s="641"/>
      <c r="ED128" s="189" t="str">
        <f t="shared" si="1"/>
        <v>xxxxxxxxxxxxxxxxxxxxxxxxxxxxxxxxxxxxxxxxxxxxxxxxxxxxxxxxxxxxxxxxxxxxxxxxxxxxxxxxxxxxxxxxxxxxxxxxxxxxxxxxxxxxxxxxxxxxxxxxxxxxxxxx</v>
      </c>
    </row>
    <row r="129" spans="1:134" x14ac:dyDescent="0.2">
      <c r="A129" s="198"/>
      <c r="B129" s="583" t="s">
        <v>236</v>
      </c>
      <c r="C129" s="891"/>
      <c r="D129" s="893"/>
      <c r="E129" s="893"/>
      <c r="F129" s="893"/>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c r="BE129" s="637"/>
      <c r="BF129" s="637"/>
      <c r="BG129" s="637"/>
      <c r="BH129" s="637"/>
      <c r="BI129" s="637"/>
      <c r="BJ129" s="637"/>
      <c r="BK129" s="637"/>
      <c r="BL129" s="637"/>
      <c r="BM129" s="637"/>
      <c r="BN129" s="637"/>
      <c r="BO129" s="637"/>
      <c r="BP129" s="637"/>
      <c r="BQ129" s="637"/>
      <c r="BR129" s="637"/>
      <c r="BS129" s="637"/>
      <c r="BT129" s="637"/>
      <c r="BU129" s="637"/>
      <c r="BV129" s="637"/>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c r="DH129" s="637"/>
      <c r="DI129" s="637"/>
      <c r="DJ129" s="637"/>
      <c r="DK129" s="637"/>
      <c r="DL129" s="637"/>
      <c r="DM129" s="637"/>
      <c r="DN129" s="637"/>
      <c r="DO129" s="637"/>
      <c r="DP129" s="637"/>
      <c r="DQ129" s="637"/>
      <c r="DR129" s="637"/>
      <c r="DS129" s="637"/>
      <c r="DT129" s="637"/>
      <c r="DU129" s="637"/>
      <c r="DV129" s="637"/>
      <c r="DW129" s="637"/>
      <c r="DX129" s="637"/>
      <c r="DY129" s="637"/>
      <c r="DZ129" s="637"/>
      <c r="EA129" s="637"/>
      <c r="EB129" s="637"/>
      <c r="EC129" s="638"/>
      <c r="ED129" s="189" t="str">
        <f t="shared" si="1"/>
        <v>xxxxxxxxxxxxxxxxxxxxxxxxxxxxxxxxxxxxxxxxxxxxxxxxxxxxxxxxxxxxxxxxxxxxxxxxxxxxxxxxxxxxxxxxxxxxxxxxxxxxxxxxxxxxxxxxxxxxxxxxxxxxxxxx</v>
      </c>
    </row>
    <row r="130" spans="1:134" x14ac:dyDescent="0.2">
      <c r="A130" s="198">
        <v>5137</v>
      </c>
      <c r="B130" s="234" t="s">
        <v>247</v>
      </c>
      <c r="C130" s="891">
        <f>SUMPRODUCT(SUMIF('Sch Parent Trial Balance Input'!$A:$A,'Sch Parent TB Converter'!$G130:$EC130,'Sch Parent Trial Balance Input'!C:C))</f>
        <v>0</v>
      </c>
      <c r="D130" s="891">
        <f>SUMPRODUCT(SUMIF('Sch Parent Trial Balance Input'!$A:$A,'Sch Parent TB Converter'!$G130:$EC130,'Sch Parent Trial Balance Input'!D:D))</f>
        <v>0</v>
      </c>
      <c r="E130" s="891">
        <f>SUMPRODUCT(SUMIF('Sch Parent Trial Balance Input'!$A:$A,'Sch Parent TB Converter'!$G130:$EC130,'Sch Parent Trial Balance Input'!E:E))</f>
        <v>0</v>
      </c>
      <c r="F130" s="891">
        <f>SUMPRODUCT(SUMIF('Sch Parent Trial Balance Input'!$A:$A,'Sch Parent TB Converter'!$G130:$EC130,'Sch Parent Trial Balance Input'!F:F))</f>
        <v>0</v>
      </c>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639"/>
      <c r="ED130" s="189" t="str">
        <f t="shared" si="1"/>
        <v>xxxxxxxxxxxxxxxxxxxxxxxxxxxxxxxxxxxxxxxxxxxxxxxxxxxxxxxxxxxxxxxxxxxxxxxxxxxxxxxxxxxxxxxxxxxxxxxxxxxxxxxxxxxxxxxxxxxxxxxxxxxxxxxx</v>
      </c>
    </row>
    <row r="131" spans="1:134" x14ac:dyDescent="0.2">
      <c r="A131" s="198">
        <v>5135</v>
      </c>
      <c r="B131" s="234" t="s">
        <v>248</v>
      </c>
      <c r="C131" s="891">
        <f>SUMPRODUCT(SUMIF('Sch Parent Trial Balance Input'!$A:$A,'Sch Parent TB Converter'!$G131:$EC131,'Sch Parent Trial Balance Input'!C:C))</f>
        <v>0</v>
      </c>
      <c r="D131" s="891">
        <f>SUMPRODUCT(SUMIF('Sch Parent Trial Balance Input'!$A:$A,'Sch Parent TB Converter'!$G131:$EC131,'Sch Parent Trial Balance Input'!D:D))</f>
        <v>0</v>
      </c>
      <c r="E131" s="891">
        <f>SUMPRODUCT(SUMIF('Sch Parent Trial Balance Input'!$A:$A,'Sch Parent TB Converter'!$G131:$EC131,'Sch Parent Trial Balance Input'!E:E))</f>
        <v>0</v>
      </c>
      <c r="F131" s="891">
        <f>SUMPRODUCT(SUMIF('Sch Parent Trial Balance Input'!$A:$A,'Sch Parent TB Converter'!$G131:$EC131,'Sch Parent Trial Balance Input'!F:F))</f>
        <v>0</v>
      </c>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639"/>
      <c r="ED131" s="189" t="str">
        <f t="shared" si="1"/>
        <v>xxxxxxxxxxxxxxxxxxxxxxxxxxxxxxxxxxxxxxxxxxxxxxxxxxxxxxxxxxxxxxxxxxxxxxxxxxxxxxxxxxxxxxxxxxxxxxxxxxxxxxxxxxxxxxxxxxxxxxxxxxxxxxxx</v>
      </c>
    </row>
    <row r="132" spans="1:134" x14ac:dyDescent="0.2">
      <c r="A132" s="198"/>
      <c r="B132" s="5"/>
      <c r="C132" s="891"/>
      <c r="D132" s="893"/>
      <c r="E132" s="893"/>
      <c r="F132" s="893"/>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639"/>
      <c r="ED132" s="189" t="str">
        <f t="shared" si="1"/>
        <v>xxxxxxxxxxxxxxxxxxxxxxxxxxxxxxxxxxxxxxxxxxxxxxxxxxxxxxxxxxxxxxxxxxxxxxxxxxxxxxxxxxxxxxxxxxxxxxxxxxxxxxxxxxxxxxxxxxxxxxxxxxxxxxxx</v>
      </c>
    </row>
    <row r="133" spans="1:134" x14ac:dyDescent="0.2">
      <c r="A133" s="237"/>
      <c r="B133" s="239" t="s">
        <v>249</v>
      </c>
      <c r="C133" s="894"/>
      <c r="D133" s="895"/>
      <c r="E133" s="895"/>
      <c r="F133" s="895"/>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40"/>
      <c r="BJ133" s="640"/>
      <c r="BK133" s="640"/>
      <c r="BL133" s="640"/>
      <c r="BM133" s="640"/>
      <c r="BN133" s="640"/>
      <c r="BO133" s="640"/>
      <c r="BP133" s="640"/>
      <c r="BQ133" s="640"/>
      <c r="BR133" s="640"/>
      <c r="BS133" s="640"/>
      <c r="BT133" s="640"/>
      <c r="BU133" s="640"/>
      <c r="BV133" s="640"/>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c r="DH133" s="640"/>
      <c r="DI133" s="640"/>
      <c r="DJ133" s="640"/>
      <c r="DK133" s="640"/>
      <c r="DL133" s="640"/>
      <c r="DM133" s="640"/>
      <c r="DN133" s="640"/>
      <c r="DO133" s="640"/>
      <c r="DP133" s="640"/>
      <c r="DQ133" s="640"/>
      <c r="DR133" s="640"/>
      <c r="DS133" s="640"/>
      <c r="DT133" s="640"/>
      <c r="DU133" s="640"/>
      <c r="DV133" s="640"/>
      <c r="DW133" s="640"/>
      <c r="DX133" s="640"/>
      <c r="DY133" s="640"/>
      <c r="DZ133" s="640"/>
      <c r="EA133" s="640"/>
      <c r="EB133" s="640"/>
      <c r="EC133" s="641"/>
      <c r="ED133" s="189" t="str">
        <f t="shared" ref="ED133:ED200" si="2">CONCATENATE("x",G133,"x",H133,"x",I133,"x",J133,"x",K133,"x",L133,"x",M133,"x",N133,"x",O133,"x",P133,"x",Q133,"x",R133,"x",S133,"x",T133,"x",U133,"x",V133,"x",W133,"x",X133,"x",Y133,"x",Z133,"x",AA133,"x",AB133,"x",AC133,"x",AD133,"x",AE133,"x",AF133,"x",AG133,"x",AH133,"x",AI133,"x",AJ133,"x",AK133,"x",AL133,"x",AM133,"x",AN133,"x",AO133,"x",AP133,"x",AQ133,"x",AR133,"x",AS133,"x",AT133,"x",AU133,"x",AV133,"x",AW133,"x",AX133,"x",AY133,"x",AZ133,"x",BA133,"x",BB133,"x",BC133,"x",BD133,"x",BE133,"x",BF133,"x",BG133,"x",BH133,"x",BI133,"x",BJ133,"x",BK133,"x",BL133,"x",BM133,"x",BN133,"x",BO133,"x",BP133,"x",BQ133,"x",BR133,"x",BS133,"x",BT133,"x",BU133,"x",BV133,"x",BW133,"x",BX133,"x",BY133,"x",BZ133,"x",CA133,"x",CB133,"x",CC133,"x",CD133,"x",CE133,"x",CF133,"x",CG133,"x",CH133,"x",CI133,"x",CJ133,"x",CK133,"x",CL133,"x",CM133,"x",CN133,"x",CO133,"x",CP133,"x",CQ133,"x",CR133,"x",CS133,"x",CT133,"x",CU133,"x",CV133,"x",CW133,"x",CX133,"x",CY133,"x",CZ133,"x",DA133,"x",DB133,"x",DC133,"x",DD133,"x",DE133,"x",DF133,"x",DG133,"x",DH133,"x",DI133,"x",DJ133,"x",DK133,"x",DL133,"x",DM133,"x",DN133,"x",DO133,"x",DP133,"x",DQ133,"x",DR133,"x",DS133,"x",DT133,"x",DU133,"x",DV133,"x",DW133,"x",DX133,"x",DY133,"x",DZ133,"x",EA133,"x",EB133,"x",EC133,"x")</f>
        <v>xxxxxxxxxxxxxxxxxxxxxxxxxxxxxxxxxxxxxxxxxxxxxxxxxxxxxxxxxxxxxxxxxxxxxxxxxxxxxxxxxxxxxxxxxxxxxxxxxxxxxxxxxxxxxxxxxxxxxxxxxxxxxxxx</v>
      </c>
    </row>
    <row r="134" spans="1:134" x14ac:dyDescent="0.2">
      <c r="A134" s="198"/>
      <c r="B134" s="583" t="s">
        <v>236</v>
      </c>
      <c r="C134" s="891"/>
      <c r="D134" s="893"/>
      <c r="E134" s="893"/>
      <c r="F134" s="893"/>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c r="DH134" s="637"/>
      <c r="DI134" s="637"/>
      <c r="DJ134" s="637"/>
      <c r="DK134" s="637"/>
      <c r="DL134" s="637"/>
      <c r="DM134" s="637"/>
      <c r="DN134" s="637"/>
      <c r="DO134" s="637"/>
      <c r="DP134" s="637"/>
      <c r="DQ134" s="637"/>
      <c r="DR134" s="637"/>
      <c r="DS134" s="637"/>
      <c r="DT134" s="637"/>
      <c r="DU134" s="637"/>
      <c r="DV134" s="637"/>
      <c r="DW134" s="637"/>
      <c r="DX134" s="637"/>
      <c r="DY134" s="637"/>
      <c r="DZ134" s="637"/>
      <c r="EA134" s="637"/>
      <c r="EB134" s="637"/>
      <c r="EC134" s="638"/>
      <c r="ED134" s="189" t="str">
        <f t="shared" si="2"/>
        <v>xxxxxxxxxxxxxxxxxxxxxxxxxxxxxxxxxxxxxxxxxxxxxxxxxxxxxxxxxxxxxxxxxxxxxxxxxxxxxxxxxxxxxxxxxxxxxxxxxxxxxxxxxxxxxxxxxxxxxxxxxxxxxxxx</v>
      </c>
    </row>
    <row r="135" spans="1:134" x14ac:dyDescent="0.2">
      <c r="A135" s="198">
        <v>5142</v>
      </c>
      <c r="B135" s="234" t="s">
        <v>250</v>
      </c>
      <c r="C135" s="891">
        <f>SUMPRODUCT(SUMIF('Sch Parent Trial Balance Input'!$A:$A,'Sch Parent TB Converter'!$G135:$EC135,'Sch Parent Trial Balance Input'!C:C))</f>
        <v>0</v>
      </c>
      <c r="D135" s="891">
        <f>SUMPRODUCT(SUMIF('Sch Parent Trial Balance Input'!$A:$A,'Sch Parent TB Converter'!$G135:$EC135,'Sch Parent Trial Balance Input'!D:D))</f>
        <v>0</v>
      </c>
      <c r="E135" s="891">
        <f>SUMPRODUCT(SUMIF('Sch Parent Trial Balance Input'!$A:$A,'Sch Parent TB Converter'!$G135:$EC135,'Sch Parent Trial Balance Input'!E:E))</f>
        <v>0</v>
      </c>
      <c r="F135" s="891">
        <f>SUMPRODUCT(SUMIF('Sch Parent Trial Balance Input'!$A:$A,'Sch Parent TB Converter'!$G135:$EC135,'Sch Parent Trial Balance Input'!F:F))</f>
        <v>0</v>
      </c>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639"/>
      <c r="ED135" s="189" t="str">
        <f t="shared" si="2"/>
        <v>xxxxxxxxxxxxxxxxxxxxxxxxxxxxxxxxxxxxxxxxxxxxxxxxxxxxxxxxxxxxxxxxxxxxxxxxxxxxxxxxxxxxxxxxxxxxxxxxxxxxxxxxxxxxxxxxxxxxxxxxxxxxxxxx</v>
      </c>
    </row>
    <row r="136" spans="1:134" x14ac:dyDescent="0.2">
      <c r="A136" s="198">
        <v>5144</v>
      </c>
      <c r="B136" s="234" t="s">
        <v>251</v>
      </c>
      <c r="C136" s="891">
        <f>SUMPRODUCT(SUMIF('Sch Parent Trial Balance Input'!$A:$A,'Sch Parent TB Converter'!$G136:$EC136,'Sch Parent Trial Balance Input'!C:C))</f>
        <v>0</v>
      </c>
      <c r="D136" s="891">
        <f>SUMPRODUCT(SUMIF('Sch Parent Trial Balance Input'!$A:$A,'Sch Parent TB Converter'!$G136:$EC136,'Sch Parent Trial Balance Input'!D:D))</f>
        <v>0</v>
      </c>
      <c r="E136" s="891">
        <f>SUMPRODUCT(SUMIF('Sch Parent Trial Balance Input'!$A:$A,'Sch Parent TB Converter'!$G136:$EC136,'Sch Parent Trial Balance Input'!E:E))</f>
        <v>0</v>
      </c>
      <c r="F136" s="891">
        <f>SUMPRODUCT(SUMIF('Sch Parent Trial Balance Input'!$A:$A,'Sch Parent TB Converter'!$G136:$EC136,'Sch Parent Trial Balance Input'!F:F))</f>
        <v>0</v>
      </c>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639"/>
      <c r="ED136" s="189" t="str">
        <f t="shared" si="2"/>
        <v>xxxxxxxxxxxxxxxxxxxxxxxxxxxxxxxxxxxxxxxxxxxxxxxxxxxxxxxxxxxxxxxxxxxxxxxxxxxxxxxxxxxxxxxxxxxxxxxxxxxxxxxxxxxxxxxxxxxxxxxxxxxxxxxx</v>
      </c>
    </row>
    <row r="137" spans="1:134" x14ac:dyDescent="0.2">
      <c r="A137" s="198">
        <v>5141</v>
      </c>
      <c r="B137" s="234" t="s">
        <v>252</v>
      </c>
      <c r="C137" s="891">
        <f>SUMPRODUCT(SUMIF('Sch Parent Trial Balance Input'!$A:$A,'Sch Parent TB Converter'!$G137:$EC137,'Sch Parent Trial Balance Input'!C:C))</f>
        <v>0</v>
      </c>
      <c r="D137" s="891">
        <f>SUMPRODUCT(SUMIF('Sch Parent Trial Balance Input'!$A:$A,'Sch Parent TB Converter'!$G137:$EC137,'Sch Parent Trial Balance Input'!D:D))</f>
        <v>0</v>
      </c>
      <c r="E137" s="891">
        <f>SUMPRODUCT(SUMIF('Sch Parent Trial Balance Input'!$A:$A,'Sch Parent TB Converter'!$G137:$EC137,'Sch Parent Trial Balance Input'!E:E))</f>
        <v>0</v>
      </c>
      <c r="F137" s="891">
        <f>SUMPRODUCT(SUMIF('Sch Parent Trial Balance Input'!$A:$A,'Sch Parent TB Converter'!$G137:$EC137,'Sch Parent Trial Balance Input'!F:F))</f>
        <v>0</v>
      </c>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639"/>
      <c r="ED137" s="189" t="str">
        <f t="shared" si="2"/>
        <v>xxxxxxxxxxxxxxxxxxxxxxxxxxxxxxxxxxxxxxxxxxxxxxxxxxxxxxxxxxxxxxxxxxxxxxxxxxxxxxxxxxxxxxxxxxxxxxxxxxxxxxxxxxxxxxxxxxxxxxxxxxxxxxxx</v>
      </c>
    </row>
    <row r="138" spans="1:134" x14ac:dyDescent="0.2">
      <c r="A138" s="198"/>
      <c r="B138" s="5"/>
      <c r="C138" s="891"/>
      <c r="D138" s="893"/>
      <c r="E138" s="893"/>
      <c r="F138" s="893"/>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639"/>
      <c r="ED138" s="189" t="str">
        <f t="shared" si="2"/>
        <v>xxxxxxxxxxxxxxxxxxxxxxxxxxxxxxxxxxxxxxxxxxxxxxxxxxxxxxxxxxxxxxxxxxxxxxxxxxxxxxxxxxxxxxxxxxxxxxxxxxxxxxxxxxxxxxxxxxxxxxxxxxxxxxxx</v>
      </c>
    </row>
    <row r="139" spans="1:134" x14ac:dyDescent="0.2">
      <c r="A139" s="237"/>
      <c r="B139" s="239" t="s">
        <v>253</v>
      </c>
      <c r="C139" s="894"/>
      <c r="D139" s="895"/>
      <c r="E139" s="895"/>
      <c r="F139" s="895"/>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c r="DH139" s="640"/>
      <c r="DI139" s="640"/>
      <c r="DJ139" s="640"/>
      <c r="DK139" s="640"/>
      <c r="DL139" s="640"/>
      <c r="DM139" s="640"/>
      <c r="DN139" s="640"/>
      <c r="DO139" s="640"/>
      <c r="DP139" s="640"/>
      <c r="DQ139" s="640"/>
      <c r="DR139" s="640"/>
      <c r="DS139" s="640"/>
      <c r="DT139" s="640"/>
      <c r="DU139" s="640"/>
      <c r="DV139" s="640"/>
      <c r="DW139" s="640"/>
      <c r="DX139" s="640"/>
      <c r="DY139" s="640"/>
      <c r="DZ139" s="640"/>
      <c r="EA139" s="640"/>
      <c r="EB139" s="640"/>
      <c r="EC139" s="641"/>
      <c r="ED139" s="189" t="str">
        <f t="shared" si="2"/>
        <v>xxxxxxxxxxxxxxxxxxxxxxxxxxxxxxxxxxxxxxxxxxxxxxxxxxxxxxxxxxxxxxxxxxxxxxxxxxxxxxxxxxxxxxxxxxxxxxxxxxxxxxxxxxxxxxxxxxxxxxxxxxxxxxxx</v>
      </c>
    </row>
    <row r="140" spans="1:134" x14ac:dyDescent="0.2">
      <c r="A140" s="198"/>
      <c r="B140" s="583" t="s">
        <v>236</v>
      </c>
      <c r="C140" s="891"/>
      <c r="D140" s="893"/>
      <c r="E140" s="893"/>
      <c r="F140" s="893"/>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c r="BL140" s="637"/>
      <c r="BM140" s="637"/>
      <c r="BN140" s="637"/>
      <c r="BO140" s="637"/>
      <c r="BP140" s="637"/>
      <c r="BQ140" s="637"/>
      <c r="BR140" s="637"/>
      <c r="BS140" s="637"/>
      <c r="BT140" s="637"/>
      <c r="BU140" s="637"/>
      <c r="BV140" s="637"/>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c r="DH140" s="637"/>
      <c r="DI140" s="637"/>
      <c r="DJ140" s="637"/>
      <c r="DK140" s="637"/>
      <c r="DL140" s="637"/>
      <c r="DM140" s="637"/>
      <c r="DN140" s="637"/>
      <c r="DO140" s="637"/>
      <c r="DP140" s="637"/>
      <c r="DQ140" s="637"/>
      <c r="DR140" s="637"/>
      <c r="DS140" s="637"/>
      <c r="DT140" s="637"/>
      <c r="DU140" s="637"/>
      <c r="DV140" s="637"/>
      <c r="DW140" s="637"/>
      <c r="DX140" s="637"/>
      <c r="DY140" s="637"/>
      <c r="DZ140" s="637"/>
      <c r="EA140" s="637"/>
      <c r="EB140" s="637"/>
      <c r="EC140" s="638"/>
      <c r="ED140" s="189" t="str">
        <f t="shared" si="2"/>
        <v>xxxxxxxxxxxxxxxxxxxxxxxxxxxxxxxxxxxxxxxxxxxxxxxxxxxxxxxxxxxxxxxxxxxxxxxxxxxxxxxxxxxxxxxxxxxxxxxxxxxxxxxxxxxxxxxxxxxxxxxxxxxxxxxx</v>
      </c>
    </row>
    <row r="141" spans="1:134" x14ac:dyDescent="0.2">
      <c r="A141" s="198">
        <v>5150</v>
      </c>
      <c r="B141" s="234" t="s">
        <v>254</v>
      </c>
      <c r="C141" s="891">
        <f>SUMPRODUCT(SUMIF('Sch Parent Trial Balance Input'!$A:$A,'Sch Parent TB Converter'!$G141:$EC141,'Sch Parent Trial Balance Input'!C:C))</f>
        <v>0</v>
      </c>
      <c r="D141" s="891">
        <f>SUMPRODUCT(SUMIF('Sch Parent Trial Balance Input'!$A:$A,'Sch Parent TB Converter'!$G141:$EC141,'Sch Parent Trial Balance Input'!D:D))</f>
        <v>0</v>
      </c>
      <c r="E141" s="891">
        <f>SUMPRODUCT(SUMIF('Sch Parent Trial Balance Input'!$A:$A,'Sch Parent TB Converter'!$G141:$EC141,'Sch Parent Trial Balance Input'!E:E))</f>
        <v>0</v>
      </c>
      <c r="F141" s="891">
        <f>SUMPRODUCT(SUMIF('Sch Parent Trial Balance Input'!$A:$A,'Sch Parent TB Converter'!$G141:$EC141,'Sch Parent Trial Balance Input'!F:F))</f>
        <v>0</v>
      </c>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639"/>
      <c r="ED141" s="189" t="str">
        <f t="shared" si="2"/>
        <v>xxxxxxxxxxxxxxxxxxxxxxxxxxxxxxxxxxxxxxxxxxxxxxxxxxxxxxxxxxxxxxxxxxxxxxxxxxxxxxxxxxxxxxxxxxxxxxxxxxxxxxxxxxxxxxxxxxxxxxxxxxxxxxxx</v>
      </c>
    </row>
    <row r="142" spans="1:134" x14ac:dyDescent="0.2">
      <c r="A142" s="198"/>
      <c r="B142" s="5"/>
      <c r="C142" s="891"/>
      <c r="D142" s="893"/>
      <c r="E142" s="893"/>
      <c r="F142" s="893"/>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639"/>
      <c r="ED142" s="189" t="str">
        <f t="shared" si="2"/>
        <v>xxxxxxxxxxxxxxxxxxxxxxxxxxxxxxxxxxxxxxxxxxxxxxxxxxxxxxxxxxxxxxxxxxxxxxxxxxxxxxxxxxxxxxxxxxxxxxxxxxxxxxxxxxxxxxxxxxxxxxxxxxxxxxxx</v>
      </c>
    </row>
    <row r="143" spans="1:134" x14ac:dyDescent="0.2">
      <c r="A143" s="237"/>
      <c r="B143" s="239" t="s">
        <v>255</v>
      </c>
      <c r="C143" s="894"/>
      <c r="D143" s="895"/>
      <c r="E143" s="895"/>
      <c r="F143" s="895"/>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c r="DH143" s="640"/>
      <c r="DI143" s="640"/>
      <c r="DJ143" s="640"/>
      <c r="DK143" s="640"/>
      <c r="DL143" s="640"/>
      <c r="DM143" s="640"/>
      <c r="DN143" s="640"/>
      <c r="DO143" s="640"/>
      <c r="DP143" s="640"/>
      <c r="DQ143" s="640"/>
      <c r="DR143" s="640"/>
      <c r="DS143" s="640"/>
      <c r="DT143" s="640"/>
      <c r="DU143" s="640"/>
      <c r="DV143" s="640"/>
      <c r="DW143" s="640"/>
      <c r="DX143" s="640"/>
      <c r="DY143" s="640"/>
      <c r="DZ143" s="640"/>
      <c r="EA143" s="640"/>
      <c r="EB143" s="640"/>
      <c r="EC143" s="641"/>
      <c r="ED143" s="189" t="str">
        <f t="shared" si="2"/>
        <v>xxxxxxxxxxxxxxxxxxxxxxxxxxxxxxxxxxxxxxxxxxxxxxxxxxxxxxxxxxxxxxxxxxxxxxxxxxxxxxxxxxxxxxxxxxxxxxxxxxxxxxxxxxxxxxxxxxxxxxxxxxxxxxxx</v>
      </c>
    </row>
    <row r="144" spans="1:134" x14ac:dyDescent="0.2">
      <c r="A144" s="198"/>
      <c r="B144" s="583" t="s">
        <v>236</v>
      </c>
      <c r="C144" s="891"/>
      <c r="D144" s="893"/>
      <c r="E144" s="893"/>
      <c r="F144" s="893"/>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c r="BQ144" s="637"/>
      <c r="BR144" s="637"/>
      <c r="BS144" s="637"/>
      <c r="BT144" s="637"/>
      <c r="BU144" s="637"/>
      <c r="BV144" s="637"/>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c r="DH144" s="637"/>
      <c r="DI144" s="637"/>
      <c r="DJ144" s="637"/>
      <c r="DK144" s="637"/>
      <c r="DL144" s="637"/>
      <c r="DM144" s="637"/>
      <c r="DN144" s="637"/>
      <c r="DO144" s="637"/>
      <c r="DP144" s="637"/>
      <c r="DQ144" s="637"/>
      <c r="DR144" s="637"/>
      <c r="DS144" s="637"/>
      <c r="DT144" s="637"/>
      <c r="DU144" s="637"/>
      <c r="DV144" s="637"/>
      <c r="DW144" s="637"/>
      <c r="DX144" s="637"/>
      <c r="DY144" s="637"/>
      <c r="DZ144" s="637"/>
      <c r="EA144" s="637"/>
      <c r="EB144" s="637"/>
      <c r="EC144" s="638"/>
      <c r="ED144" s="189" t="str">
        <f t="shared" si="2"/>
        <v>xxxxxxxxxxxxxxxxxxxxxxxxxxxxxxxxxxxxxxxxxxxxxxxxxxxxxxxxxxxxxxxxxxxxxxxxxxxxxxxxxxxxxxxxxxxxxxxxxxxxxxxxxxxxxxxxxxxxxxxxxxxxxxxx</v>
      </c>
    </row>
    <row r="145" spans="1:135" x14ac:dyDescent="0.2">
      <c r="A145" s="198">
        <v>5770</v>
      </c>
      <c r="B145" s="234" t="s">
        <v>256</v>
      </c>
      <c r="C145" s="891">
        <f>SUMPRODUCT(SUMIF('Sch Parent Trial Balance Input'!$A:$A,'Sch Parent TB Converter'!$G145:$EC145,'Sch Parent Trial Balance Input'!C:C))</f>
        <v>0</v>
      </c>
      <c r="D145" s="891">
        <f>SUMPRODUCT(SUMIF('Sch Parent Trial Balance Input'!$A:$A,'Sch Parent TB Converter'!$G145:$EC145,'Sch Parent Trial Balance Input'!D:D))</f>
        <v>0</v>
      </c>
      <c r="E145" s="891">
        <f>SUMPRODUCT(SUMIF('Sch Parent Trial Balance Input'!$A:$A,'Sch Parent TB Converter'!$G145:$EC145,'Sch Parent Trial Balance Input'!E:E))</f>
        <v>0</v>
      </c>
      <c r="F145" s="891">
        <f>SUMPRODUCT(SUMIF('Sch Parent Trial Balance Input'!$A:$A,'Sch Parent TB Converter'!$G145:$EC145,'Sch Parent Trial Balance Input'!F:F))</f>
        <v>0</v>
      </c>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639"/>
      <c r="ED145" s="189" t="str">
        <f t="shared" si="2"/>
        <v>xxxxxxxxxxxxxxxxxxxxxxxxxxxxxxxxxxxxxxxxxxxxxxxxxxxxxxxxxxxxxxxxxxxxxxxxxxxxxxxxxxxxxxxxxxxxxxxxxxxxxxxxxxxxxxxxxxxxxxxxxxxxxxxx</v>
      </c>
    </row>
    <row r="146" spans="1:135" x14ac:dyDescent="0.2">
      <c r="A146" s="198">
        <v>5762</v>
      </c>
      <c r="B146" s="601" t="s">
        <v>230</v>
      </c>
      <c r="C146" s="891">
        <f>SUMPRODUCT(SUMIF('Sch Parent Trial Balance Input'!$A:$A,'Sch Parent TB Converter'!$G146:$EC146,'Sch Parent Trial Balance Input'!C:C))</f>
        <v>0</v>
      </c>
      <c r="D146" s="891">
        <f>SUMPRODUCT(SUMIF('Sch Parent Trial Balance Input'!$A:$A,'Sch Parent TB Converter'!$G146:$EC146,'Sch Parent Trial Balance Input'!D:D))</f>
        <v>0</v>
      </c>
      <c r="E146" s="891">
        <f>SUMPRODUCT(SUMIF('Sch Parent Trial Balance Input'!$A:$A,'Sch Parent TB Converter'!$G146:$EC146,'Sch Parent Trial Balance Input'!E:E))</f>
        <v>0</v>
      </c>
      <c r="F146" s="891">
        <f>SUMPRODUCT(SUMIF('Sch Parent Trial Balance Input'!$A:$A,'Sch Parent TB Converter'!$G146:$EC146,'Sch Parent Trial Balance Input'!F:F))</f>
        <v>0</v>
      </c>
      <c r="G146" s="653"/>
      <c r="H146" s="653"/>
      <c r="I146" s="653"/>
      <c r="J146" s="653"/>
      <c r="K146" s="653"/>
      <c r="L146" s="653"/>
      <c r="M146" s="653"/>
      <c r="N146" s="653"/>
      <c r="O146" s="653"/>
      <c r="P146" s="653"/>
      <c r="Q146" s="653"/>
      <c r="R146" s="653"/>
      <c r="S146" s="653"/>
      <c r="T146" s="653"/>
      <c r="U146" s="653"/>
      <c r="V146" s="653"/>
      <c r="W146" s="653"/>
      <c r="X146" s="653"/>
      <c r="Y146" s="653"/>
      <c r="Z146" s="653"/>
      <c r="AA146" s="653"/>
      <c r="AB146" s="653"/>
      <c r="AC146" s="653"/>
      <c r="AD146" s="653"/>
      <c r="AE146" s="653"/>
      <c r="AF146" s="653"/>
      <c r="AG146" s="653"/>
      <c r="AH146" s="653"/>
      <c r="AI146" s="653"/>
      <c r="AJ146" s="653"/>
      <c r="AK146" s="653"/>
      <c r="AL146" s="653"/>
      <c r="AM146" s="653"/>
      <c r="AN146" s="653"/>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3"/>
      <c r="BW146" s="653"/>
      <c r="BX146" s="653"/>
      <c r="BY146" s="653"/>
      <c r="BZ146" s="653"/>
      <c r="CA146" s="653"/>
      <c r="CB146" s="653"/>
      <c r="CC146" s="653"/>
      <c r="CD146" s="653"/>
      <c r="CE146" s="653"/>
      <c r="CF146" s="653"/>
      <c r="CG146" s="653"/>
      <c r="CH146" s="653"/>
      <c r="CI146" s="653"/>
      <c r="CJ146" s="653"/>
      <c r="CK146" s="653"/>
      <c r="CL146" s="653"/>
      <c r="CM146" s="653"/>
      <c r="CN146" s="653"/>
      <c r="CO146" s="653"/>
      <c r="CP146" s="653"/>
      <c r="CQ146" s="653"/>
      <c r="CR146" s="653"/>
      <c r="CS146" s="653"/>
      <c r="CT146" s="653"/>
      <c r="CU146" s="653"/>
      <c r="CV146" s="653"/>
      <c r="CW146" s="653"/>
      <c r="CX146" s="653"/>
      <c r="CY146" s="653"/>
      <c r="CZ146" s="653"/>
      <c r="DA146" s="653"/>
      <c r="DB146" s="653"/>
      <c r="DC146" s="653"/>
      <c r="DD146" s="653"/>
      <c r="DE146" s="653"/>
      <c r="DF146" s="653"/>
      <c r="DG146" s="653"/>
      <c r="DH146" s="653"/>
      <c r="DI146" s="653"/>
      <c r="DJ146" s="653"/>
      <c r="DK146" s="653"/>
      <c r="DL146" s="653"/>
      <c r="DM146" s="653"/>
      <c r="DN146" s="653"/>
      <c r="DO146" s="653"/>
      <c r="DP146" s="653"/>
      <c r="DQ146" s="653"/>
      <c r="DR146" s="653"/>
      <c r="DS146" s="653"/>
      <c r="DT146" s="653"/>
      <c r="DU146" s="653"/>
      <c r="DV146" s="653"/>
      <c r="DW146" s="653"/>
      <c r="DX146" s="653"/>
      <c r="DY146" s="653"/>
      <c r="DZ146" s="653"/>
      <c r="EA146" s="653"/>
      <c r="EB146" s="653"/>
      <c r="EC146" s="654"/>
      <c r="ED146" s="189" t="str">
        <f t="shared" si="2"/>
        <v>xxxxxxxxxxxxxxxxxxxxxxxxxxxxxxxxxxxxxxxxxxxxxxxxxxxxxxxxxxxxxxxxxxxxxxxxxxxxxxxxxxxxxxxxxxxxxxxxxxxxxxxxxxxxxxxxxxxxxxxxxxxxxxxx</v>
      </c>
    </row>
    <row r="147" spans="1:135" x14ac:dyDescent="0.2">
      <c r="A147" s="198">
        <v>5602</v>
      </c>
      <c r="B147" s="601" t="s">
        <v>257</v>
      </c>
      <c r="C147" s="891">
        <f>SUMPRODUCT(SUMIF('Sch Parent Trial Balance Input'!$A:$A,'Sch Parent TB Converter'!$G147:$EC147,'Sch Parent Trial Balance Input'!C:C))</f>
        <v>0</v>
      </c>
      <c r="D147" s="891">
        <f>SUMPRODUCT(SUMIF('Sch Parent Trial Balance Input'!$A:$A,'Sch Parent TB Converter'!$G147:$EC147,'Sch Parent Trial Balance Input'!D:D))</f>
        <v>0</v>
      </c>
      <c r="E147" s="891">
        <f>SUMPRODUCT(SUMIF('Sch Parent Trial Balance Input'!$A:$A,'Sch Parent TB Converter'!$G147:$EC147,'Sch Parent Trial Balance Input'!E:E))</f>
        <v>0</v>
      </c>
      <c r="F147" s="891">
        <f>SUMPRODUCT(SUMIF('Sch Parent Trial Balance Input'!$A:$A,'Sch Parent TB Converter'!$G147:$EC147,'Sch Parent Trial Balance Input'!F:F))</f>
        <v>0</v>
      </c>
      <c r="G147" s="653"/>
      <c r="H147" s="653"/>
      <c r="I147" s="653"/>
      <c r="J147" s="653"/>
      <c r="K147" s="653"/>
      <c r="L147" s="653"/>
      <c r="M147" s="653"/>
      <c r="N147" s="653"/>
      <c r="O147" s="653"/>
      <c r="P147" s="653"/>
      <c r="Q147" s="653"/>
      <c r="R147" s="653"/>
      <c r="S147" s="653"/>
      <c r="T147" s="653"/>
      <c r="U147" s="653"/>
      <c r="V147" s="653"/>
      <c r="W147" s="653"/>
      <c r="X147" s="653"/>
      <c r="Y147" s="653"/>
      <c r="Z147" s="653"/>
      <c r="AA147" s="653"/>
      <c r="AB147" s="653"/>
      <c r="AC147" s="653"/>
      <c r="AD147" s="653"/>
      <c r="AE147" s="653"/>
      <c r="AF147" s="653"/>
      <c r="AG147" s="653"/>
      <c r="AH147" s="653"/>
      <c r="AI147" s="653"/>
      <c r="AJ147" s="653"/>
      <c r="AK147" s="653"/>
      <c r="AL147" s="653"/>
      <c r="AM147" s="653"/>
      <c r="AN147" s="653"/>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3"/>
      <c r="BW147" s="653"/>
      <c r="BX147" s="653"/>
      <c r="BY147" s="653"/>
      <c r="BZ147" s="653"/>
      <c r="CA147" s="653"/>
      <c r="CB147" s="653"/>
      <c r="CC147" s="653"/>
      <c r="CD147" s="653"/>
      <c r="CE147" s="653"/>
      <c r="CF147" s="653"/>
      <c r="CG147" s="653"/>
      <c r="CH147" s="653"/>
      <c r="CI147" s="653"/>
      <c r="CJ147" s="653"/>
      <c r="CK147" s="653"/>
      <c r="CL147" s="653"/>
      <c r="CM147" s="653"/>
      <c r="CN147" s="653"/>
      <c r="CO147" s="653"/>
      <c r="CP147" s="653"/>
      <c r="CQ147" s="653"/>
      <c r="CR147" s="653"/>
      <c r="CS147" s="653"/>
      <c r="CT147" s="653"/>
      <c r="CU147" s="653"/>
      <c r="CV147" s="653"/>
      <c r="CW147" s="653"/>
      <c r="CX147" s="653"/>
      <c r="CY147" s="653"/>
      <c r="CZ147" s="653"/>
      <c r="DA147" s="653"/>
      <c r="DB147" s="653"/>
      <c r="DC147" s="653"/>
      <c r="DD147" s="653"/>
      <c r="DE147" s="653"/>
      <c r="DF147" s="653"/>
      <c r="DG147" s="653"/>
      <c r="DH147" s="653"/>
      <c r="DI147" s="653"/>
      <c r="DJ147" s="653"/>
      <c r="DK147" s="653"/>
      <c r="DL147" s="653"/>
      <c r="DM147" s="653"/>
      <c r="DN147" s="653"/>
      <c r="DO147" s="653"/>
      <c r="DP147" s="653"/>
      <c r="DQ147" s="653"/>
      <c r="DR147" s="653"/>
      <c r="DS147" s="653"/>
      <c r="DT147" s="653"/>
      <c r="DU147" s="653"/>
      <c r="DV147" s="653"/>
      <c r="DW147" s="653"/>
      <c r="DX147" s="653"/>
      <c r="DY147" s="653"/>
      <c r="DZ147" s="653"/>
      <c r="EA147" s="653"/>
      <c r="EB147" s="653"/>
      <c r="EC147" s="654"/>
      <c r="ED147" s="189" t="str">
        <f t="shared" si="2"/>
        <v>xxxxxxxxxxxxxxxxxxxxxxxxxxxxxxxxxxxxxxxxxxxxxxxxxxxxxxxxxxxxxxxxxxxxxxxxxxxxxxxxxxxxxxxxxxxxxxxxxxxxxxxxxxxxxxxxxxxxxxxxxxxxxxxx</v>
      </c>
    </row>
    <row r="148" spans="1:135" s="842" customFormat="1" x14ac:dyDescent="0.2">
      <c r="A148" s="198">
        <v>5606</v>
      </c>
      <c r="B148" s="245" t="s">
        <v>232</v>
      </c>
      <c r="C148" s="892">
        <f>SUMPRODUCT(SUMIF('Sch Parent Trial Balance Input'!$A:$A,'Sch Parent TB Converter'!$G148:$EC148,'Sch Parent Trial Balance Input'!C:C))</f>
        <v>0</v>
      </c>
      <c r="D148" s="892">
        <f>SUMPRODUCT(SUMIF('Sch Parent Trial Balance Input'!$A:$A,'Sch Parent TB Converter'!$G148:$EC148,'Sch Parent Trial Balance Input'!D:D))</f>
        <v>0</v>
      </c>
      <c r="E148" s="892">
        <f>SUMPRODUCT(SUMIF('Sch Parent Trial Balance Input'!$A:$A,'Sch Parent TB Converter'!$G148:$EC148,'Sch Parent Trial Balance Input'!E:E))</f>
        <v>0</v>
      </c>
      <c r="F148" s="892">
        <f>SUMPRODUCT(SUMIF('Sch Parent Trial Balance Input'!$A:$A,'Sch Parent TB Converter'!$G148:$EC148,'Sch Parent Trial Balance Input'!F:F))</f>
        <v>0</v>
      </c>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39"/>
      <c r="DM148" s="139"/>
      <c r="DN148" s="139"/>
      <c r="DO148" s="139"/>
      <c r="DP148" s="139"/>
      <c r="DQ148" s="139"/>
      <c r="DR148" s="139"/>
      <c r="DS148" s="139"/>
      <c r="DT148" s="139"/>
      <c r="DU148" s="139"/>
      <c r="DV148" s="139"/>
      <c r="DW148" s="139"/>
      <c r="DX148" s="139"/>
      <c r="DY148" s="139"/>
      <c r="DZ148" s="139"/>
      <c r="EA148" s="139"/>
      <c r="EB148" s="139"/>
      <c r="EC148" s="944"/>
      <c r="ED148" s="189" t="str">
        <f t="shared" si="2"/>
        <v>xxxxxxxxxxxxxxxxxxxxxxxxxxxxxxxxxxxxxxxxxxxxxxxxxxxxxxxxxxxxxxxxxxxxxxxxxxxxxxxxxxxxxxxxxxxxxxxxxxxxxxxxxxxxxxxxxxxxxxxxxxxxxxxx</v>
      </c>
      <c r="EE148" s="189"/>
    </row>
    <row r="149" spans="1:135" x14ac:dyDescent="0.2">
      <c r="A149" s="198">
        <v>5722</v>
      </c>
      <c r="B149" s="601" t="s">
        <v>233</v>
      </c>
      <c r="C149" s="891">
        <f>SUMPRODUCT(SUMIF('Sch Parent Trial Balance Input'!$A:$A,'Sch Parent TB Converter'!$G149:$EC149,'Sch Parent Trial Balance Input'!C:C))</f>
        <v>0</v>
      </c>
      <c r="D149" s="891">
        <f>SUMPRODUCT(SUMIF('Sch Parent Trial Balance Input'!$A:$A,'Sch Parent TB Converter'!$G149:$EC149,'Sch Parent Trial Balance Input'!D:D))</f>
        <v>0</v>
      </c>
      <c r="E149" s="891">
        <f>SUMPRODUCT(SUMIF('Sch Parent Trial Balance Input'!$A:$A,'Sch Parent TB Converter'!$G149:$EC149,'Sch Parent Trial Balance Input'!E:E))</f>
        <v>0</v>
      </c>
      <c r="F149" s="891">
        <f>SUMPRODUCT(SUMIF('Sch Parent Trial Balance Input'!$A:$A,'Sch Parent TB Converter'!$G149:$EC149,'Sch Parent Trial Balance Input'!F:F))</f>
        <v>0</v>
      </c>
      <c r="G149" s="653"/>
      <c r="H149" s="653"/>
      <c r="I149" s="653"/>
      <c r="J149" s="653"/>
      <c r="K149" s="653"/>
      <c r="L149" s="653"/>
      <c r="M149" s="653"/>
      <c r="N149" s="653"/>
      <c r="O149" s="653"/>
      <c r="P149" s="653"/>
      <c r="Q149" s="653"/>
      <c r="R149" s="653"/>
      <c r="S149" s="653"/>
      <c r="T149" s="653"/>
      <c r="U149" s="653"/>
      <c r="V149" s="653"/>
      <c r="W149" s="653"/>
      <c r="X149" s="653"/>
      <c r="Y149" s="653"/>
      <c r="Z149" s="653"/>
      <c r="AA149" s="653"/>
      <c r="AB149" s="653"/>
      <c r="AC149" s="653"/>
      <c r="AD149" s="653"/>
      <c r="AE149" s="653"/>
      <c r="AF149" s="653"/>
      <c r="AG149" s="653"/>
      <c r="AH149" s="653"/>
      <c r="AI149" s="653"/>
      <c r="AJ149" s="653"/>
      <c r="AK149" s="653"/>
      <c r="AL149" s="653"/>
      <c r="AM149" s="653"/>
      <c r="AN149" s="653"/>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3"/>
      <c r="BW149" s="653"/>
      <c r="BX149" s="653"/>
      <c r="BY149" s="653"/>
      <c r="BZ149" s="653"/>
      <c r="CA149" s="653"/>
      <c r="CB149" s="653"/>
      <c r="CC149" s="653"/>
      <c r="CD149" s="653"/>
      <c r="CE149" s="653"/>
      <c r="CF149" s="653"/>
      <c r="CG149" s="653"/>
      <c r="CH149" s="653"/>
      <c r="CI149" s="653"/>
      <c r="CJ149" s="653"/>
      <c r="CK149" s="653"/>
      <c r="CL149" s="653"/>
      <c r="CM149" s="653"/>
      <c r="CN149" s="653"/>
      <c r="CO149" s="653"/>
      <c r="CP149" s="653"/>
      <c r="CQ149" s="653"/>
      <c r="CR149" s="653"/>
      <c r="CS149" s="653"/>
      <c r="CT149" s="653"/>
      <c r="CU149" s="653"/>
      <c r="CV149" s="653"/>
      <c r="CW149" s="653"/>
      <c r="CX149" s="653"/>
      <c r="CY149" s="653"/>
      <c r="CZ149" s="653"/>
      <c r="DA149" s="653"/>
      <c r="DB149" s="653"/>
      <c r="DC149" s="653"/>
      <c r="DD149" s="653"/>
      <c r="DE149" s="653"/>
      <c r="DF149" s="653"/>
      <c r="DG149" s="653"/>
      <c r="DH149" s="653"/>
      <c r="DI149" s="653"/>
      <c r="DJ149" s="653"/>
      <c r="DK149" s="653"/>
      <c r="DL149" s="653"/>
      <c r="DM149" s="653"/>
      <c r="DN149" s="653"/>
      <c r="DO149" s="653"/>
      <c r="DP149" s="653"/>
      <c r="DQ149" s="653"/>
      <c r="DR149" s="653"/>
      <c r="DS149" s="653"/>
      <c r="DT149" s="653"/>
      <c r="DU149" s="653"/>
      <c r="DV149" s="653"/>
      <c r="DW149" s="653"/>
      <c r="DX149" s="653"/>
      <c r="DY149" s="653"/>
      <c r="DZ149" s="653"/>
      <c r="EA149" s="653"/>
      <c r="EB149" s="653"/>
      <c r="EC149" s="654"/>
      <c r="ED149" s="189" t="str">
        <f t="shared" si="2"/>
        <v>xxxxxxxxxxxxxxxxxxxxxxxxxxxxxxxxxxxxxxxxxxxxxxxxxxxxxxxxxxxxxxxxxxxxxxxxxxxxxxxxxxxxxxxxxxxxxxxxxxxxxxxxxxxxxxxxxxxxxxxxxxxxxxxx</v>
      </c>
    </row>
    <row r="150" spans="1:135" x14ac:dyDescent="0.2">
      <c r="A150" s="198">
        <v>5712</v>
      </c>
      <c r="B150" s="234" t="s">
        <v>203</v>
      </c>
      <c r="C150" s="891">
        <f>SUMPRODUCT(SUMIF('Sch Parent Trial Balance Input'!$A:$A,'Sch Parent TB Converter'!$G150:$EC150,'Sch Parent Trial Balance Input'!C:C))</f>
        <v>0</v>
      </c>
      <c r="D150" s="891">
        <f>SUMPRODUCT(SUMIF('Sch Parent Trial Balance Input'!$A:$A,'Sch Parent TB Converter'!$G150:$EC150,'Sch Parent Trial Balance Input'!D:D))</f>
        <v>0</v>
      </c>
      <c r="E150" s="891">
        <f>SUMPRODUCT(SUMIF('Sch Parent Trial Balance Input'!$A:$A,'Sch Parent TB Converter'!$G150:$EC150,'Sch Parent Trial Balance Input'!E:E))</f>
        <v>0</v>
      </c>
      <c r="F150" s="891">
        <f>SUMPRODUCT(SUMIF('Sch Parent Trial Balance Input'!$A:$A,'Sch Parent TB Converter'!$G150:$EC150,'Sch Parent Trial Balance Input'!F:F))</f>
        <v>0</v>
      </c>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639"/>
      <c r="ED150" s="189" t="str">
        <f t="shared" si="2"/>
        <v>xxxxxxxxxxxxxxxxxxxxxxxxxxxxxxxxxxxxxxxxxxxxxxxxxxxxxxxxxxxxxxxxxxxxxxxxxxxxxxxxxxxxxxxxxxxxxxxxxxxxxxxxxxxxxxxxxxxxxxxxxxxxxxxx</v>
      </c>
    </row>
    <row r="151" spans="1:135" x14ac:dyDescent="0.2">
      <c r="A151" s="1248">
        <v>5812</v>
      </c>
      <c r="B151" s="1437" t="s">
        <v>234</v>
      </c>
      <c r="C151" s="891">
        <f>SUMPRODUCT(SUMIF('Sch Parent Trial Balance Input'!$A:$A,'Sch Parent TB Converter'!$G151:$EC151,'Sch Parent Trial Balance Input'!C:C))</f>
        <v>0</v>
      </c>
      <c r="D151" s="891">
        <f>SUMPRODUCT(SUMIF('Sch Parent Trial Balance Input'!$A:$A,'Sch Parent TB Converter'!$G151:$EC151,'Sch Parent Trial Balance Input'!D:D))</f>
        <v>0</v>
      </c>
      <c r="E151" s="891">
        <f>SUMPRODUCT(SUMIF('Sch Parent Trial Balance Input'!$A:$A,'Sch Parent TB Converter'!$G151:$EC151,'Sch Parent Trial Balance Input'!E:E))</f>
        <v>0</v>
      </c>
      <c r="F151" s="891">
        <f>SUMPRODUCT(SUMIF('Sch Parent Trial Balance Input'!$A:$A,'Sch Parent TB Converter'!$G151:$EC151,'Sch Parent Trial Balance Input'!F:F))</f>
        <v>0</v>
      </c>
      <c r="G151" s="1249"/>
      <c r="H151" s="1249"/>
      <c r="I151" s="1249"/>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639"/>
      <c r="ED151" s="189" t="str">
        <f t="shared" si="2"/>
        <v>xxxxxxxxxxxxxxxxxxxxxxxxxxxxxxxxxxxxxxxxxxxxxxxxxxxxxxxxxxxxxxxxxxxxxxxxxxxxxxxxxxxxxxxxxxxxxxxxxxxxxxxxxxxxxxxxxxxxxxxxxxxxxxxx</v>
      </c>
    </row>
    <row r="152" spans="1:135" x14ac:dyDescent="0.2">
      <c r="A152" s="198">
        <v>5752</v>
      </c>
      <c r="B152" s="234" t="s">
        <v>164</v>
      </c>
      <c r="C152" s="891">
        <f>SUMPRODUCT(SUMIF('Sch Parent Trial Balance Input'!$A:$A,'Sch Parent TB Converter'!$G152:$EC152,'Sch Parent Trial Balance Input'!C:C))</f>
        <v>0</v>
      </c>
      <c r="D152" s="891">
        <f>SUMPRODUCT(SUMIF('Sch Parent Trial Balance Input'!$A:$A,'Sch Parent TB Converter'!$G152:$EC152,'Sch Parent Trial Balance Input'!D:D))</f>
        <v>0</v>
      </c>
      <c r="E152" s="891">
        <f>SUMPRODUCT(SUMIF('Sch Parent Trial Balance Input'!$A:$A,'Sch Parent TB Converter'!$G152:$EC152,'Sch Parent Trial Balance Input'!E:E))</f>
        <v>0</v>
      </c>
      <c r="F152" s="891">
        <f>SUMPRODUCT(SUMIF('Sch Parent Trial Balance Input'!$A:$A,'Sch Parent TB Converter'!$G152:$EC152,'Sch Parent Trial Balance Input'!F:F))</f>
        <v>0</v>
      </c>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639"/>
      <c r="ED152" s="189" t="str">
        <f t="shared" si="2"/>
        <v>xxxxxxxxxxxxxxxxxxxxxxxxxxxxxxxxxxxxxxxxxxxxxxxxxxxxxxxxxxxxxxxxxxxxxxxxxxxxxxxxxxxxxxxxxxxxxxxxxxxxxxxxxxxxxxxxxxxxxxxxxxxxxxxx</v>
      </c>
    </row>
    <row r="153" spans="1:135" x14ac:dyDescent="0.2">
      <c r="A153" s="198">
        <v>5612</v>
      </c>
      <c r="B153" s="234" t="s">
        <v>165</v>
      </c>
      <c r="C153" s="891">
        <f>SUMPRODUCT(SUMIF('Sch Parent Trial Balance Input'!$A:$A,'Sch Parent TB Converter'!$G153:$EC153,'Sch Parent Trial Balance Input'!C:C))</f>
        <v>0</v>
      </c>
      <c r="D153" s="891">
        <f>SUMPRODUCT(SUMIF('Sch Parent Trial Balance Input'!$A:$A,'Sch Parent TB Converter'!$G153:$EC153,'Sch Parent Trial Balance Input'!D:D))</f>
        <v>0</v>
      </c>
      <c r="E153" s="891">
        <f>SUMPRODUCT(SUMIF('Sch Parent Trial Balance Input'!$A:$A,'Sch Parent TB Converter'!$G153:$EC153,'Sch Parent Trial Balance Input'!E:E))</f>
        <v>0</v>
      </c>
      <c r="F153" s="891">
        <f>SUMPRODUCT(SUMIF('Sch Parent Trial Balance Input'!$A:$A,'Sch Parent TB Converter'!$G153:$EC153,'Sch Parent Trial Balance Input'!F:F))</f>
        <v>0</v>
      </c>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639"/>
      <c r="ED153" s="189" t="str">
        <f t="shared" si="2"/>
        <v>xxxxxxxxxxxxxxxxxxxxxxxxxxxxxxxxxxxxxxxxxxxxxxxxxxxxxxxxxxxxxxxxxxxxxxxxxxxxxxxxxxxxxxxxxxxxxxxxxxxxxxxxxxxxxxxxxxxxxxxxxxxxxxxx</v>
      </c>
    </row>
    <row r="154" spans="1:135" x14ac:dyDescent="0.2">
      <c r="A154" s="198">
        <v>5622</v>
      </c>
      <c r="B154" s="234" t="s">
        <v>163</v>
      </c>
      <c r="C154" s="891">
        <f>SUMPRODUCT(SUMIF('Sch Parent Trial Balance Input'!$A:$A,'Sch Parent TB Converter'!$G154:$EC154,'Sch Parent Trial Balance Input'!C:C))</f>
        <v>0</v>
      </c>
      <c r="D154" s="891">
        <f>SUMPRODUCT(SUMIF('Sch Parent Trial Balance Input'!$A:$A,'Sch Parent TB Converter'!$G154:$EC154,'Sch Parent Trial Balance Input'!D:D))</f>
        <v>0</v>
      </c>
      <c r="E154" s="891">
        <f>SUMPRODUCT(SUMIF('Sch Parent Trial Balance Input'!$A:$A,'Sch Parent TB Converter'!$G154:$EC154,'Sch Parent Trial Balance Input'!E:E))</f>
        <v>0</v>
      </c>
      <c r="F154" s="891">
        <f>SUMPRODUCT(SUMIF('Sch Parent Trial Balance Input'!$A:$A,'Sch Parent TB Converter'!$G154:$EC154,'Sch Parent Trial Balance Input'!F:F))</f>
        <v>0</v>
      </c>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639"/>
      <c r="ED154" s="189" t="str">
        <f t="shared" si="2"/>
        <v>xxxxxxxxxxxxxxxxxxxxxxxxxxxxxxxxxxxxxxxxxxxxxxxxxxxxxxxxxxxxxxxxxxxxxxxxxxxxxxxxxxxxxxxxxxxxxxxxxxxxxxxxxxxxxxxxxxxxxxxxxxxxxxxx</v>
      </c>
    </row>
    <row r="155" spans="1:135" x14ac:dyDescent="0.2">
      <c r="A155" s="198">
        <v>5732</v>
      </c>
      <c r="B155" s="234" t="s">
        <v>162</v>
      </c>
      <c r="C155" s="891">
        <f>SUMPRODUCT(SUMIF('Sch Parent Trial Balance Input'!$A:$A,'Sch Parent TB Converter'!$G155:$EC155,'Sch Parent Trial Balance Input'!C:C))</f>
        <v>0</v>
      </c>
      <c r="D155" s="891">
        <f>SUMPRODUCT(SUMIF('Sch Parent Trial Balance Input'!$A:$A,'Sch Parent TB Converter'!$G155:$EC155,'Sch Parent Trial Balance Input'!D:D))</f>
        <v>0</v>
      </c>
      <c r="E155" s="891">
        <f>SUMPRODUCT(SUMIF('Sch Parent Trial Balance Input'!$A:$A,'Sch Parent TB Converter'!$G155:$EC155,'Sch Parent Trial Balance Input'!E:E))</f>
        <v>0</v>
      </c>
      <c r="F155" s="891">
        <f>SUMPRODUCT(SUMIF('Sch Parent Trial Balance Input'!$A:$A,'Sch Parent TB Converter'!$G155:$EC155,'Sch Parent Trial Balance Input'!F:F))</f>
        <v>0</v>
      </c>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639"/>
      <c r="ED155" s="189" t="str">
        <f t="shared" si="2"/>
        <v>xxxxxxxxxxxxxxxxxxxxxxxxxxxxxxxxxxxxxxxxxxxxxxxxxxxxxxxxxxxxxxxxxxxxxxxxxxxxxxxxxxxxxxxxxxxxxxxxxxxxxxxxxxxxxxxxxxxxxxxxxxxxxxxx</v>
      </c>
    </row>
    <row r="156" spans="1:135" x14ac:dyDescent="0.2">
      <c r="A156" s="198"/>
      <c r="B156" s="5"/>
      <c r="C156" s="891"/>
      <c r="D156" s="893"/>
      <c r="E156" s="893"/>
      <c r="F156" s="893"/>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639"/>
      <c r="ED156" s="189" t="str">
        <f t="shared" si="2"/>
        <v>xxxxxxxxxxxxxxxxxxxxxxxxxxxxxxxxxxxxxxxxxxxxxxxxxxxxxxxxxxxxxxxxxxxxxxxxxxxxxxxxxxxxxxxxxxxxxxxxxxxxxxxxxxxxxxxxxxxxxxxxxxxxxxxx</v>
      </c>
    </row>
    <row r="157" spans="1:135" x14ac:dyDescent="0.2">
      <c r="A157" s="237"/>
      <c r="B157" s="239" t="s">
        <v>258</v>
      </c>
      <c r="C157" s="894"/>
      <c r="D157" s="895"/>
      <c r="E157" s="895"/>
      <c r="F157" s="895"/>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s="640"/>
      <c r="BD157" s="640"/>
      <c r="BE157" s="640"/>
      <c r="BF157" s="640"/>
      <c r="BG157" s="640"/>
      <c r="BH157" s="640"/>
      <c r="BI157" s="640"/>
      <c r="BJ157" s="640"/>
      <c r="BK157" s="640"/>
      <c r="BL157" s="640"/>
      <c r="BM157" s="640"/>
      <c r="BN157" s="640"/>
      <c r="BO157" s="640"/>
      <c r="BP157" s="640"/>
      <c r="BQ157" s="640"/>
      <c r="BR157" s="640"/>
      <c r="BS157" s="640"/>
      <c r="BT157" s="640"/>
      <c r="BU157" s="640"/>
      <c r="BV157" s="640"/>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c r="DH157" s="640"/>
      <c r="DI157" s="640"/>
      <c r="DJ157" s="640"/>
      <c r="DK157" s="640"/>
      <c r="DL157" s="640"/>
      <c r="DM157" s="640"/>
      <c r="DN157" s="640"/>
      <c r="DO157" s="640"/>
      <c r="DP157" s="640"/>
      <c r="DQ157" s="640"/>
      <c r="DR157" s="640"/>
      <c r="DS157" s="640"/>
      <c r="DT157" s="640"/>
      <c r="DU157" s="640"/>
      <c r="DV157" s="640"/>
      <c r="DW157" s="640"/>
      <c r="DX157" s="640"/>
      <c r="DY157" s="640"/>
      <c r="DZ157" s="640"/>
      <c r="EA157" s="640"/>
      <c r="EB157" s="640"/>
      <c r="EC157" s="641"/>
      <c r="ED157" s="189" t="str">
        <f t="shared" si="2"/>
        <v>xxxxxxxxxxxxxxxxxxxxxxxxxxxxxxxxxxxxxxxxxxxxxxxxxxxxxxxxxxxxxxxxxxxxxxxxxxxxxxxxxxxxxxxxxxxxxxxxxxxxxxxxxxxxxxxxxxxxxxxxxxxxxxxx</v>
      </c>
    </row>
    <row r="158" spans="1:135" x14ac:dyDescent="0.2">
      <c r="A158" s="198"/>
      <c r="B158" s="583" t="s">
        <v>236</v>
      </c>
      <c r="C158" s="891"/>
      <c r="D158" s="893"/>
      <c r="E158" s="893"/>
      <c r="F158" s="893"/>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c r="DH158" s="637"/>
      <c r="DI158" s="637"/>
      <c r="DJ158" s="637"/>
      <c r="DK158" s="637"/>
      <c r="DL158" s="637"/>
      <c r="DM158" s="637"/>
      <c r="DN158" s="637"/>
      <c r="DO158" s="637"/>
      <c r="DP158" s="637"/>
      <c r="DQ158" s="637"/>
      <c r="DR158" s="637"/>
      <c r="DS158" s="637"/>
      <c r="DT158" s="637"/>
      <c r="DU158" s="637"/>
      <c r="DV158" s="637"/>
      <c r="DW158" s="637"/>
      <c r="DX158" s="637"/>
      <c r="DY158" s="637"/>
      <c r="DZ158" s="637"/>
      <c r="EA158" s="637"/>
      <c r="EB158" s="637"/>
      <c r="EC158" s="638"/>
      <c r="ED158" s="189" t="str">
        <f t="shared" si="2"/>
        <v>xxxxxxxxxxxxxxxxxxxxxxxxxxxxxxxxxxxxxxxxxxxxxxxxxxxxxxxxxxxxxxxxxxxxxxxxxxxxxxxxxxxxxxxxxxxxxxxxxxxxxxxxxxxxxxxxxxxxxxxxxxxxxxxx</v>
      </c>
    </row>
    <row r="159" spans="1:135" x14ac:dyDescent="0.2">
      <c r="A159" s="198">
        <v>5764</v>
      </c>
      <c r="B159" s="601" t="s">
        <v>230</v>
      </c>
      <c r="C159" s="891">
        <f>SUMPRODUCT(SUMIF('Sch Parent Trial Balance Input'!$A:$A,'Sch Parent TB Converter'!$G159:$EC159,'Sch Parent Trial Balance Input'!C:C))</f>
        <v>0</v>
      </c>
      <c r="D159" s="891">
        <f>SUMPRODUCT(SUMIF('Sch Parent Trial Balance Input'!$A:$A,'Sch Parent TB Converter'!$G159:$EC159,'Sch Parent Trial Balance Input'!D:D))</f>
        <v>0</v>
      </c>
      <c r="E159" s="891">
        <f>SUMPRODUCT(SUMIF('Sch Parent Trial Balance Input'!$A:$A,'Sch Parent TB Converter'!$G159:$EC159,'Sch Parent Trial Balance Input'!E:E))</f>
        <v>0</v>
      </c>
      <c r="F159" s="891">
        <f>SUMPRODUCT(SUMIF('Sch Parent Trial Balance Input'!$A:$A,'Sch Parent TB Converter'!$G159:$EC159,'Sch Parent Trial Balance Input'!F:F))</f>
        <v>0</v>
      </c>
      <c r="G159" s="653"/>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c r="AD159" s="653"/>
      <c r="AE159" s="653"/>
      <c r="AF159" s="65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3"/>
      <c r="BW159" s="653"/>
      <c r="BX159" s="653"/>
      <c r="BY159" s="653"/>
      <c r="BZ159" s="653"/>
      <c r="CA159" s="653"/>
      <c r="CB159" s="653"/>
      <c r="CC159" s="653"/>
      <c r="CD159" s="653"/>
      <c r="CE159" s="653"/>
      <c r="CF159" s="653"/>
      <c r="CG159" s="653"/>
      <c r="CH159" s="653"/>
      <c r="CI159" s="653"/>
      <c r="CJ159" s="653"/>
      <c r="CK159" s="653"/>
      <c r="CL159" s="653"/>
      <c r="CM159" s="653"/>
      <c r="CN159" s="653"/>
      <c r="CO159" s="653"/>
      <c r="CP159" s="653"/>
      <c r="CQ159" s="653"/>
      <c r="CR159" s="653"/>
      <c r="CS159" s="653"/>
      <c r="CT159" s="653"/>
      <c r="CU159" s="653"/>
      <c r="CV159" s="653"/>
      <c r="CW159" s="653"/>
      <c r="CX159" s="653"/>
      <c r="CY159" s="653"/>
      <c r="CZ159" s="653"/>
      <c r="DA159" s="653"/>
      <c r="DB159" s="653"/>
      <c r="DC159" s="653"/>
      <c r="DD159" s="653"/>
      <c r="DE159" s="653"/>
      <c r="DF159" s="653"/>
      <c r="DG159" s="653"/>
      <c r="DH159" s="653"/>
      <c r="DI159" s="653"/>
      <c r="DJ159" s="653"/>
      <c r="DK159" s="653"/>
      <c r="DL159" s="653"/>
      <c r="DM159" s="653"/>
      <c r="DN159" s="653"/>
      <c r="DO159" s="653"/>
      <c r="DP159" s="653"/>
      <c r="DQ159" s="653"/>
      <c r="DR159" s="653"/>
      <c r="DS159" s="653"/>
      <c r="DT159" s="653"/>
      <c r="DU159" s="653"/>
      <c r="DV159" s="653"/>
      <c r="DW159" s="653"/>
      <c r="DX159" s="653"/>
      <c r="DY159" s="653"/>
      <c r="DZ159" s="653"/>
      <c r="EA159" s="653"/>
      <c r="EB159" s="653"/>
      <c r="EC159" s="654"/>
      <c r="ED159" s="189" t="str">
        <f t="shared" si="2"/>
        <v>xxxxxxxxxxxxxxxxxxxxxxxxxxxxxxxxxxxxxxxxxxxxxxxxxxxxxxxxxxxxxxxxxxxxxxxxxxxxxxxxxxxxxxxxxxxxxxxxxxxxxxxxxxxxxxxxxxxxxxxxxxxxxxxx</v>
      </c>
    </row>
    <row r="160" spans="1:135" x14ac:dyDescent="0.2">
      <c r="A160" s="198">
        <v>5603</v>
      </c>
      <c r="B160" s="234" t="s">
        <v>231</v>
      </c>
      <c r="C160" s="891">
        <f>SUMPRODUCT(SUMIF('Sch Parent Trial Balance Input'!$A:$A,'Sch Parent TB Converter'!$G160:$EC160,'Sch Parent Trial Balance Input'!C:C))</f>
        <v>0</v>
      </c>
      <c r="D160" s="891">
        <f>SUMPRODUCT(SUMIF('Sch Parent Trial Balance Input'!$A:$A,'Sch Parent TB Converter'!$G160:$EC160,'Sch Parent Trial Balance Input'!D:D))</f>
        <v>0</v>
      </c>
      <c r="E160" s="891">
        <f>SUMPRODUCT(SUMIF('Sch Parent Trial Balance Input'!$A:$A,'Sch Parent TB Converter'!$G160:$EC160,'Sch Parent Trial Balance Input'!E:E))</f>
        <v>0</v>
      </c>
      <c r="F160" s="891">
        <f>SUMPRODUCT(SUMIF('Sch Parent Trial Balance Input'!$A:$A,'Sch Parent TB Converter'!$G160:$EC160,'Sch Parent Trial Balance Input'!F:F))</f>
        <v>0</v>
      </c>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639"/>
      <c r="ED160" s="189" t="str">
        <f t="shared" si="2"/>
        <v>xxxxxxxxxxxxxxxxxxxxxxxxxxxxxxxxxxxxxxxxxxxxxxxxxxxxxxxxxxxxxxxxxxxxxxxxxxxxxxxxxxxxxxxxxxxxxxxxxxxxxxxxxxxxxxxxxxxxxxxxxxxxxxxx</v>
      </c>
    </row>
    <row r="161" spans="1:135" s="842" customFormat="1" x14ac:dyDescent="0.2">
      <c r="A161" s="198">
        <v>5607</v>
      </c>
      <c r="B161" s="60" t="s">
        <v>232</v>
      </c>
      <c r="C161" s="892">
        <f>SUMPRODUCT(SUMIF('Sch Parent Trial Balance Input'!$A:$A,'Sch Parent TB Converter'!$G161:$EC161,'Sch Parent Trial Balance Input'!C:C))</f>
        <v>0</v>
      </c>
      <c r="D161" s="892">
        <f>SUMPRODUCT(SUMIF('Sch Parent Trial Balance Input'!$A:$A,'Sch Parent TB Converter'!$G161:$EC161,'Sch Parent Trial Balance Input'!D:D))</f>
        <v>0</v>
      </c>
      <c r="E161" s="892">
        <f>SUMPRODUCT(SUMIF('Sch Parent Trial Balance Input'!$A:$A,'Sch Parent TB Converter'!$G161:$EC161,'Sch Parent Trial Balance Input'!E:E))</f>
        <v>0</v>
      </c>
      <c r="F161" s="892">
        <f>SUMPRODUCT(SUMIF('Sch Parent Trial Balance Input'!$A:$A,'Sch Parent TB Converter'!$G161:$EC161,'Sch Parent Trial Balance Input'!F:F))</f>
        <v>0</v>
      </c>
      <c r="G161" s="886"/>
      <c r="H161" s="886"/>
      <c r="I161" s="886"/>
      <c r="J161" s="886"/>
      <c r="K161" s="886"/>
      <c r="L161" s="886"/>
      <c r="M161" s="886"/>
      <c r="N161" s="886"/>
      <c r="O161" s="886"/>
      <c r="P161" s="886"/>
      <c r="Q161" s="886"/>
      <c r="R161" s="886"/>
      <c r="S161" s="886"/>
      <c r="T161" s="886"/>
      <c r="U161" s="886"/>
      <c r="V161" s="886"/>
      <c r="W161" s="886"/>
      <c r="X161" s="886"/>
      <c r="Y161" s="886"/>
      <c r="Z161" s="886"/>
      <c r="AA161" s="886"/>
      <c r="AB161" s="886"/>
      <c r="AC161" s="886"/>
      <c r="AD161" s="886"/>
      <c r="AE161" s="886"/>
      <c r="AF161" s="886"/>
      <c r="AG161" s="886"/>
      <c r="AH161" s="886"/>
      <c r="AI161" s="886"/>
      <c r="AJ161" s="886"/>
      <c r="AK161" s="886"/>
      <c r="AL161" s="886"/>
      <c r="AM161" s="886"/>
      <c r="AN161" s="886"/>
      <c r="AO161" s="886"/>
      <c r="AP161" s="886"/>
      <c r="AQ161" s="886"/>
      <c r="AR161" s="886"/>
      <c r="AS161" s="886"/>
      <c r="AT161" s="886"/>
      <c r="AU161" s="886"/>
      <c r="AV161" s="886"/>
      <c r="AW161" s="886"/>
      <c r="AX161" s="886"/>
      <c r="AY161" s="886"/>
      <c r="AZ161" s="886"/>
      <c r="BA161" s="886"/>
      <c r="BB161" s="886"/>
      <c r="BC161" s="886"/>
      <c r="BD161" s="886"/>
      <c r="BE161" s="886"/>
      <c r="BF161" s="886"/>
      <c r="BG161" s="886"/>
      <c r="BH161" s="886"/>
      <c r="BI161" s="886"/>
      <c r="BJ161" s="886"/>
      <c r="BK161" s="886"/>
      <c r="BL161" s="886"/>
      <c r="BM161" s="886"/>
      <c r="BN161" s="886"/>
      <c r="BO161" s="886"/>
      <c r="BP161" s="886"/>
      <c r="BQ161" s="886"/>
      <c r="BR161" s="886"/>
      <c r="BS161" s="886"/>
      <c r="BT161" s="886"/>
      <c r="BU161" s="886"/>
      <c r="BV161" s="886"/>
      <c r="BW161" s="886"/>
      <c r="BX161" s="886"/>
      <c r="BY161" s="886"/>
      <c r="BZ161" s="886"/>
      <c r="CA161" s="886"/>
      <c r="CB161" s="886"/>
      <c r="CC161" s="886"/>
      <c r="CD161" s="886"/>
      <c r="CE161" s="886"/>
      <c r="CF161" s="886"/>
      <c r="CG161" s="886"/>
      <c r="CH161" s="886"/>
      <c r="CI161" s="886"/>
      <c r="CJ161" s="886"/>
      <c r="CK161" s="886"/>
      <c r="CL161" s="886"/>
      <c r="CM161" s="886"/>
      <c r="CN161" s="886"/>
      <c r="CO161" s="886"/>
      <c r="CP161" s="886"/>
      <c r="CQ161" s="886"/>
      <c r="CR161" s="886"/>
      <c r="CS161" s="886"/>
      <c r="CT161" s="886"/>
      <c r="CU161" s="886"/>
      <c r="CV161" s="886"/>
      <c r="CW161" s="886"/>
      <c r="CX161" s="886"/>
      <c r="CY161" s="886"/>
      <c r="CZ161" s="886"/>
      <c r="DA161" s="886"/>
      <c r="DB161" s="886"/>
      <c r="DC161" s="886"/>
      <c r="DD161" s="886"/>
      <c r="DE161" s="886"/>
      <c r="DF161" s="886"/>
      <c r="DG161" s="886"/>
      <c r="DH161" s="886"/>
      <c r="DI161" s="886"/>
      <c r="DJ161" s="886"/>
      <c r="DK161" s="886"/>
      <c r="DL161" s="886"/>
      <c r="DM161" s="886"/>
      <c r="DN161" s="886"/>
      <c r="DO161" s="886"/>
      <c r="DP161" s="886"/>
      <c r="DQ161" s="886"/>
      <c r="DR161" s="886"/>
      <c r="DS161" s="886"/>
      <c r="DT161" s="886"/>
      <c r="DU161" s="886"/>
      <c r="DV161" s="886"/>
      <c r="DW161" s="886"/>
      <c r="DX161" s="886"/>
      <c r="DY161" s="886"/>
      <c r="DZ161" s="886"/>
      <c r="EA161" s="886"/>
      <c r="EB161" s="886"/>
      <c r="EC161" s="943"/>
      <c r="ED161" s="189" t="str">
        <f t="shared" si="2"/>
        <v>xxxxxxxxxxxxxxxxxxxxxxxxxxxxxxxxxxxxxxxxxxxxxxxxxxxxxxxxxxxxxxxxxxxxxxxxxxxxxxxxxxxxxxxxxxxxxxxxxxxxxxxxxxxxxxxxxxxxxxxxxxxxxxxx</v>
      </c>
      <c r="EE161" s="189"/>
    </row>
    <row r="162" spans="1:135" x14ac:dyDescent="0.2">
      <c r="A162" s="198">
        <v>5724</v>
      </c>
      <c r="B162" s="234" t="s">
        <v>233</v>
      </c>
      <c r="C162" s="891">
        <f>SUMPRODUCT(SUMIF('Sch Parent Trial Balance Input'!$A:$A,'Sch Parent TB Converter'!$G162:$EC162,'Sch Parent Trial Balance Input'!C:C))</f>
        <v>0</v>
      </c>
      <c r="D162" s="891">
        <f>SUMPRODUCT(SUMIF('Sch Parent Trial Balance Input'!$A:$A,'Sch Parent TB Converter'!$G162:$EC162,'Sch Parent Trial Balance Input'!D:D))</f>
        <v>0</v>
      </c>
      <c r="E162" s="891">
        <f>SUMPRODUCT(SUMIF('Sch Parent Trial Balance Input'!$A:$A,'Sch Parent TB Converter'!$G162:$EC162,'Sch Parent Trial Balance Input'!E:E))</f>
        <v>0</v>
      </c>
      <c r="F162" s="891">
        <f>SUMPRODUCT(SUMIF('Sch Parent Trial Balance Input'!$A:$A,'Sch Parent TB Converter'!$G162:$EC162,'Sch Parent Trial Balance Input'!F:F))</f>
        <v>0</v>
      </c>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639"/>
      <c r="ED162" s="189" t="str">
        <f t="shared" si="2"/>
        <v>xxxxxxxxxxxxxxxxxxxxxxxxxxxxxxxxxxxxxxxxxxxxxxxxxxxxxxxxxxxxxxxxxxxxxxxxxxxxxxxxxxxxxxxxxxxxxxxxxxxxxxxxxxxxxxxxxxxxxxxxxxxxxxxx</v>
      </c>
    </row>
    <row r="163" spans="1:135" x14ac:dyDescent="0.2">
      <c r="A163" s="198">
        <v>5714</v>
      </c>
      <c r="B163" s="601" t="s">
        <v>203</v>
      </c>
      <c r="C163" s="891">
        <f>SUMPRODUCT(SUMIF('Sch Parent Trial Balance Input'!$A:$A,'Sch Parent TB Converter'!$G163:$EC163,'Sch Parent Trial Balance Input'!C:C))</f>
        <v>0</v>
      </c>
      <c r="D163" s="891">
        <f>SUMPRODUCT(SUMIF('Sch Parent Trial Balance Input'!$A:$A,'Sch Parent TB Converter'!$G163:$EC163,'Sch Parent Trial Balance Input'!D:D))</f>
        <v>0</v>
      </c>
      <c r="E163" s="891">
        <f>SUMPRODUCT(SUMIF('Sch Parent Trial Balance Input'!$A:$A,'Sch Parent TB Converter'!$G163:$EC163,'Sch Parent Trial Balance Input'!E:E))</f>
        <v>0</v>
      </c>
      <c r="F163" s="891">
        <f>SUMPRODUCT(SUMIF('Sch Parent Trial Balance Input'!$A:$A,'Sch Parent TB Converter'!$G163:$EC163,'Sch Parent Trial Balance Input'!F:F))</f>
        <v>0</v>
      </c>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3"/>
      <c r="BW163" s="653"/>
      <c r="BX163" s="653"/>
      <c r="BY163" s="653"/>
      <c r="BZ163" s="653"/>
      <c r="CA163" s="653"/>
      <c r="CB163" s="653"/>
      <c r="CC163" s="653"/>
      <c r="CD163" s="653"/>
      <c r="CE163" s="653"/>
      <c r="CF163" s="653"/>
      <c r="CG163" s="653"/>
      <c r="CH163" s="653"/>
      <c r="CI163" s="653"/>
      <c r="CJ163" s="653"/>
      <c r="CK163" s="653"/>
      <c r="CL163" s="653"/>
      <c r="CM163" s="653"/>
      <c r="CN163" s="653"/>
      <c r="CO163" s="653"/>
      <c r="CP163" s="653"/>
      <c r="CQ163" s="653"/>
      <c r="CR163" s="653"/>
      <c r="CS163" s="653"/>
      <c r="CT163" s="653"/>
      <c r="CU163" s="653"/>
      <c r="CV163" s="653"/>
      <c r="CW163" s="653"/>
      <c r="CX163" s="653"/>
      <c r="CY163" s="653"/>
      <c r="CZ163" s="653"/>
      <c r="DA163" s="653"/>
      <c r="DB163" s="653"/>
      <c r="DC163" s="653"/>
      <c r="DD163" s="653"/>
      <c r="DE163" s="653"/>
      <c r="DF163" s="653"/>
      <c r="DG163" s="653"/>
      <c r="DH163" s="653"/>
      <c r="DI163" s="653"/>
      <c r="DJ163" s="653"/>
      <c r="DK163" s="653"/>
      <c r="DL163" s="653"/>
      <c r="DM163" s="653"/>
      <c r="DN163" s="653"/>
      <c r="DO163" s="653"/>
      <c r="DP163" s="653"/>
      <c r="DQ163" s="653"/>
      <c r="DR163" s="653"/>
      <c r="DS163" s="653"/>
      <c r="DT163" s="653"/>
      <c r="DU163" s="653"/>
      <c r="DV163" s="653"/>
      <c r="DW163" s="653"/>
      <c r="DX163" s="653"/>
      <c r="DY163" s="653"/>
      <c r="DZ163" s="653"/>
      <c r="EA163" s="653"/>
      <c r="EB163" s="653"/>
      <c r="EC163" s="654"/>
      <c r="ED163" s="189" t="str">
        <f t="shared" si="2"/>
        <v>xxxxxxxxxxxxxxxxxxxxxxxxxxxxxxxxxxxxxxxxxxxxxxxxxxxxxxxxxxxxxxxxxxxxxxxxxxxxxxxxxxxxxxxxxxxxxxxxxxxxxxxxxxxxxxxxxxxxxxxxxxxxxxxx</v>
      </c>
    </row>
    <row r="164" spans="1:135" x14ac:dyDescent="0.2">
      <c r="A164" s="1248">
        <v>5814</v>
      </c>
      <c r="B164" s="1438" t="s">
        <v>234</v>
      </c>
      <c r="C164" s="891">
        <f>SUMPRODUCT(SUMIF('Sch Parent Trial Balance Input'!$A:$A,'Sch Parent TB Converter'!$G164:$EC164,'Sch Parent Trial Balance Input'!C:C))</f>
        <v>0</v>
      </c>
      <c r="D164" s="891">
        <f>SUMPRODUCT(SUMIF('Sch Parent Trial Balance Input'!$A:$A,'Sch Parent TB Converter'!$G164:$EC164,'Sch Parent Trial Balance Input'!D:D))</f>
        <v>0</v>
      </c>
      <c r="E164" s="891">
        <f>SUMPRODUCT(SUMIF('Sch Parent Trial Balance Input'!$A:$A,'Sch Parent TB Converter'!$G164:$EC164,'Sch Parent Trial Balance Input'!E:E))</f>
        <v>0</v>
      </c>
      <c r="F164" s="891">
        <f>SUMPRODUCT(SUMIF('Sch Parent Trial Balance Input'!$A:$A,'Sch Parent TB Converter'!$G164:$EC164,'Sch Parent Trial Balance Input'!F:F))</f>
        <v>0</v>
      </c>
      <c r="G164" s="1249"/>
      <c r="H164" s="1249"/>
      <c r="I164" s="1249"/>
      <c r="J164" s="1249"/>
      <c r="K164" s="653"/>
      <c r="L164" s="653"/>
      <c r="M164" s="653"/>
      <c r="N164" s="653"/>
      <c r="O164" s="653"/>
      <c r="P164" s="653"/>
      <c r="Q164" s="653"/>
      <c r="R164" s="653"/>
      <c r="S164" s="653"/>
      <c r="T164" s="653"/>
      <c r="U164" s="653"/>
      <c r="V164" s="653"/>
      <c r="W164" s="653"/>
      <c r="X164" s="653"/>
      <c r="Y164" s="653"/>
      <c r="Z164" s="653"/>
      <c r="AA164" s="653"/>
      <c r="AB164" s="653"/>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c r="BC164" s="653"/>
      <c r="BD164" s="653"/>
      <c r="BE164" s="653"/>
      <c r="BF164" s="653"/>
      <c r="BG164" s="653"/>
      <c r="BH164" s="653"/>
      <c r="BI164" s="653"/>
      <c r="BJ164" s="653"/>
      <c r="BK164" s="653"/>
      <c r="BL164" s="653"/>
      <c r="BM164" s="653"/>
      <c r="BN164" s="653"/>
      <c r="BO164" s="653"/>
      <c r="BP164" s="653"/>
      <c r="BQ164" s="653"/>
      <c r="BR164" s="653"/>
      <c r="BS164" s="653"/>
      <c r="BT164" s="653"/>
      <c r="BU164" s="653"/>
      <c r="BV164" s="653"/>
      <c r="BW164" s="653"/>
      <c r="BX164" s="653"/>
      <c r="BY164" s="653"/>
      <c r="BZ164" s="653"/>
      <c r="CA164" s="653"/>
      <c r="CB164" s="653"/>
      <c r="CC164" s="653"/>
      <c r="CD164" s="653"/>
      <c r="CE164" s="653"/>
      <c r="CF164" s="653"/>
      <c r="CG164" s="653"/>
      <c r="CH164" s="653"/>
      <c r="CI164" s="653"/>
      <c r="CJ164" s="653"/>
      <c r="CK164" s="653"/>
      <c r="CL164" s="653"/>
      <c r="CM164" s="653"/>
      <c r="CN164" s="653"/>
      <c r="CO164" s="653"/>
      <c r="CP164" s="653"/>
      <c r="CQ164" s="653"/>
      <c r="CR164" s="653"/>
      <c r="CS164" s="653"/>
      <c r="CT164" s="653"/>
      <c r="CU164" s="653"/>
      <c r="CV164" s="653"/>
      <c r="CW164" s="653"/>
      <c r="CX164" s="653"/>
      <c r="CY164" s="653"/>
      <c r="CZ164" s="653"/>
      <c r="DA164" s="653"/>
      <c r="DB164" s="653"/>
      <c r="DC164" s="653"/>
      <c r="DD164" s="653"/>
      <c r="DE164" s="653"/>
      <c r="DF164" s="653"/>
      <c r="DG164" s="653"/>
      <c r="DH164" s="653"/>
      <c r="DI164" s="653"/>
      <c r="DJ164" s="653"/>
      <c r="DK164" s="653"/>
      <c r="DL164" s="653"/>
      <c r="DM164" s="653"/>
      <c r="DN164" s="653"/>
      <c r="DO164" s="653"/>
      <c r="DP164" s="653"/>
      <c r="DQ164" s="653"/>
      <c r="DR164" s="653"/>
      <c r="DS164" s="653"/>
      <c r="DT164" s="653"/>
      <c r="DU164" s="653"/>
      <c r="DV164" s="653"/>
      <c r="DW164" s="653"/>
      <c r="DX164" s="653"/>
      <c r="DY164" s="653"/>
      <c r="DZ164" s="653"/>
      <c r="EA164" s="653"/>
      <c r="EB164" s="653"/>
      <c r="EC164" s="654"/>
      <c r="ED164" s="189" t="str">
        <f t="shared" si="2"/>
        <v>xxxxxxxxxxxxxxxxxxxxxxxxxxxxxxxxxxxxxxxxxxxxxxxxxxxxxxxxxxxxxxxxxxxxxxxxxxxxxxxxxxxxxxxxxxxxxxxxxxxxxxxxxxxxxxxxxxxxxxxxxxxxxxxx</v>
      </c>
    </row>
    <row r="165" spans="1:135" x14ac:dyDescent="0.2">
      <c r="A165" s="198">
        <v>5754</v>
      </c>
      <c r="B165" s="234" t="s">
        <v>164</v>
      </c>
      <c r="C165" s="891">
        <f>SUMPRODUCT(SUMIF('Sch Parent Trial Balance Input'!$A:$A,'Sch Parent TB Converter'!$G165:$EC165,'Sch Parent Trial Balance Input'!C:C))</f>
        <v>0</v>
      </c>
      <c r="D165" s="891">
        <f>SUMPRODUCT(SUMIF('Sch Parent Trial Balance Input'!$A:$A,'Sch Parent TB Converter'!$G165:$EC165,'Sch Parent Trial Balance Input'!D:D))</f>
        <v>0</v>
      </c>
      <c r="E165" s="891">
        <f>SUMPRODUCT(SUMIF('Sch Parent Trial Balance Input'!$A:$A,'Sch Parent TB Converter'!$G165:$EC165,'Sch Parent Trial Balance Input'!E:E))</f>
        <v>0</v>
      </c>
      <c r="F165" s="891">
        <f>SUMPRODUCT(SUMIF('Sch Parent Trial Balance Input'!$A:$A,'Sch Parent TB Converter'!$G165:$EC165,'Sch Parent Trial Balance Input'!F:F))</f>
        <v>0</v>
      </c>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639"/>
      <c r="ED165" s="189" t="str">
        <f t="shared" si="2"/>
        <v>xxxxxxxxxxxxxxxxxxxxxxxxxxxxxxxxxxxxxxxxxxxxxxxxxxxxxxxxxxxxxxxxxxxxxxxxxxxxxxxxxxxxxxxxxxxxxxxxxxxxxxxxxxxxxxxxxxxxxxxxxxxxxxxx</v>
      </c>
    </row>
    <row r="166" spans="1:135" x14ac:dyDescent="0.2">
      <c r="A166" s="198">
        <v>5614</v>
      </c>
      <c r="B166" s="234" t="s">
        <v>165</v>
      </c>
      <c r="C166" s="891">
        <f>SUMPRODUCT(SUMIF('Sch Parent Trial Balance Input'!$A:$A,'Sch Parent TB Converter'!$G166:$EC166,'Sch Parent Trial Balance Input'!C:C))</f>
        <v>0</v>
      </c>
      <c r="D166" s="891">
        <f>SUMPRODUCT(SUMIF('Sch Parent Trial Balance Input'!$A:$A,'Sch Parent TB Converter'!$G166:$EC166,'Sch Parent Trial Balance Input'!D:D))</f>
        <v>0</v>
      </c>
      <c r="E166" s="891">
        <f>SUMPRODUCT(SUMIF('Sch Parent Trial Balance Input'!$A:$A,'Sch Parent TB Converter'!$G166:$EC166,'Sch Parent Trial Balance Input'!E:E))</f>
        <v>0</v>
      </c>
      <c r="F166" s="891">
        <f>SUMPRODUCT(SUMIF('Sch Parent Trial Balance Input'!$A:$A,'Sch Parent TB Converter'!$G166:$EC166,'Sch Parent Trial Balance Input'!F:F))</f>
        <v>0</v>
      </c>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639"/>
      <c r="ED166" s="189" t="str">
        <f t="shared" si="2"/>
        <v>xxxxxxxxxxxxxxxxxxxxxxxxxxxxxxxxxxxxxxxxxxxxxxxxxxxxxxxxxxxxxxxxxxxxxxxxxxxxxxxxxxxxxxxxxxxxxxxxxxxxxxxxxxxxxxxxxxxxxxxxxxxxxxxx</v>
      </c>
    </row>
    <row r="167" spans="1:135" x14ac:dyDescent="0.2">
      <c r="A167" s="198">
        <v>5624</v>
      </c>
      <c r="B167" s="234" t="s">
        <v>163</v>
      </c>
      <c r="C167" s="891">
        <f>SUMPRODUCT(SUMIF('Sch Parent Trial Balance Input'!$A:$A,'Sch Parent TB Converter'!$G167:$EC167,'Sch Parent Trial Balance Input'!C:C))</f>
        <v>0</v>
      </c>
      <c r="D167" s="891">
        <f>SUMPRODUCT(SUMIF('Sch Parent Trial Balance Input'!$A:$A,'Sch Parent TB Converter'!$G167:$EC167,'Sch Parent Trial Balance Input'!D:D))</f>
        <v>0</v>
      </c>
      <c r="E167" s="891">
        <f>SUMPRODUCT(SUMIF('Sch Parent Trial Balance Input'!$A:$A,'Sch Parent TB Converter'!$G167:$EC167,'Sch Parent Trial Balance Input'!E:E))</f>
        <v>0</v>
      </c>
      <c r="F167" s="891">
        <f>SUMPRODUCT(SUMIF('Sch Parent Trial Balance Input'!$A:$A,'Sch Parent TB Converter'!$G167:$EC167,'Sch Parent Trial Balance Input'!F:F))</f>
        <v>0</v>
      </c>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639"/>
      <c r="ED167" s="189" t="str">
        <f t="shared" si="2"/>
        <v>xxxxxxxxxxxxxxxxxxxxxxxxxxxxxxxxxxxxxxxxxxxxxxxxxxxxxxxxxxxxxxxxxxxxxxxxxxxxxxxxxxxxxxxxxxxxxxxxxxxxxxxxxxxxxxxxxxxxxxxxxxxxxxxx</v>
      </c>
    </row>
    <row r="168" spans="1:135" x14ac:dyDescent="0.2">
      <c r="A168" s="198">
        <v>5734</v>
      </c>
      <c r="B168" s="234" t="s">
        <v>162</v>
      </c>
      <c r="C168" s="891">
        <f>SUMPRODUCT(SUMIF('Sch Parent Trial Balance Input'!$A:$A,'Sch Parent TB Converter'!$G168:$EC168,'Sch Parent Trial Balance Input'!C:C))</f>
        <v>0</v>
      </c>
      <c r="D168" s="891">
        <f>SUMPRODUCT(SUMIF('Sch Parent Trial Balance Input'!$A:$A,'Sch Parent TB Converter'!$G168:$EC168,'Sch Parent Trial Balance Input'!D:D))</f>
        <v>0</v>
      </c>
      <c r="E168" s="891">
        <f>SUMPRODUCT(SUMIF('Sch Parent Trial Balance Input'!$A:$A,'Sch Parent TB Converter'!$G168:$EC168,'Sch Parent Trial Balance Input'!E:E))</f>
        <v>0</v>
      </c>
      <c r="F168" s="891">
        <f>SUMPRODUCT(SUMIF('Sch Parent Trial Balance Input'!$A:$A,'Sch Parent TB Converter'!$G168:$EC168,'Sch Parent Trial Balance Input'!F:F))</f>
        <v>0</v>
      </c>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639"/>
      <c r="ED168" s="189" t="str">
        <f t="shared" si="2"/>
        <v>xxxxxxxxxxxxxxxxxxxxxxxxxxxxxxxxxxxxxxxxxxxxxxxxxxxxxxxxxxxxxxxxxxxxxxxxxxxxxxxxxxxxxxxxxxxxxxxxxxxxxxxxxxxxxxxxxxxxxxxxxxxxxxxx</v>
      </c>
    </row>
    <row r="169" spans="1:135" x14ac:dyDescent="0.2">
      <c r="A169" s="1517">
        <v>5782</v>
      </c>
      <c r="B169" s="1518" t="s">
        <v>333</v>
      </c>
      <c r="C169" s="891">
        <f>SUMPRODUCT(SUMIF('Sch Parent Trial Balance Input'!$A:$A,'Sch Parent TB Converter'!$G169:$EC169,'Sch Parent Trial Balance Input'!C:C))</f>
        <v>0</v>
      </c>
      <c r="D169" s="891">
        <f>SUMPRODUCT(SUMIF('Sch Parent Trial Balance Input'!$A:$A,'Sch Parent TB Converter'!$G169:$EC169,'Sch Parent Trial Balance Input'!D:D))</f>
        <v>0</v>
      </c>
      <c r="E169" s="891">
        <f>SUMPRODUCT(SUMIF('Sch Parent Trial Balance Input'!$A:$A,'Sch Parent TB Converter'!$G169:$EC169,'Sch Parent Trial Balance Input'!E:E))</f>
        <v>0</v>
      </c>
      <c r="F169" s="891">
        <f>SUMPRODUCT(SUMIF('Sch Parent Trial Balance Input'!$A:$A,'Sch Parent TB Converter'!$G169:$EC169,'Sch Parent Trial Balance Input'!F:F))</f>
        <v>0</v>
      </c>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639"/>
    </row>
    <row r="170" spans="1:135" x14ac:dyDescent="0.2">
      <c r="A170" s="198"/>
      <c r="B170" s="603"/>
      <c r="C170" s="891"/>
      <c r="D170" s="893"/>
      <c r="E170" s="893"/>
      <c r="F170" s="893"/>
      <c r="G170" s="655"/>
      <c r="H170" s="655"/>
      <c r="I170" s="655"/>
      <c r="J170" s="655"/>
      <c r="K170" s="655"/>
      <c r="L170" s="655"/>
      <c r="M170" s="655"/>
      <c r="N170" s="655"/>
      <c r="O170" s="655"/>
      <c r="P170" s="655"/>
      <c r="Q170" s="655"/>
      <c r="R170" s="655"/>
      <c r="S170" s="655"/>
      <c r="T170" s="655"/>
      <c r="U170" s="655"/>
      <c r="V170" s="655"/>
      <c r="W170" s="655"/>
      <c r="X170" s="655"/>
      <c r="Y170" s="655"/>
      <c r="Z170" s="655"/>
      <c r="AA170" s="655"/>
      <c r="AB170" s="655"/>
      <c r="AC170" s="655"/>
      <c r="AD170" s="655"/>
      <c r="AE170" s="655"/>
      <c r="AF170" s="655"/>
      <c r="AG170" s="655"/>
      <c r="AH170" s="655"/>
      <c r="AI170" s="655"/>
      <c r="AJ170" s="655"/>
      <c r="AK170" s="655"/>
      <c r="AL170" s="655"/>
      <c r="AM170" s="655"/>
      <c r="AN170" s="655"/>
      <c r="AO170" s="655"/>
      <c r="AP170" s="655"/>
      <c r="AQ170" s="655"/>
      <c r="AR170" s="655"/>
      <c r="AS170" s="655"/>
      <c r="AT170" s="655"/>
      <c r="AU170" s="655"/>
      <c r="AV170" s="655"/>
      <c r="AW170" s="655"/>
      <c r="AX170" s="655"/>
      <c r="AY170" s="655"/>
      <c r="AZ170" s="655"/>
      <c r="BA170" s="655"/>
      <c r="BB170" s="655"/>
      <c r="BC170" s="655"/>
      <c r="BD170" s="655"/>
      <c r="BE170" s="655"/>
      <c r="BF170" s="655"/>
      <c r="BG170" s="655"/>
      <c r="BH170" s="655"/>
      <c r="BI170" s="655"/>
      <c r="BJ170" s="655"/>
      <c r="BK170" s="655"/>
      <c r="BL170" s="655"/>
      <c r="BM170" s="655"/>
      <c r="BN170" s="655"/>
      <c r="BO170" s="655"/>
      <c r="BP170" s="655"/>
      <c r="BQ170" s="655"/>
      <c r="BR170" s="655"/>
      <c r="BS170" s="655"/>
      <c r="BT170" s="655"/>
      <c r="BU170" s="655"/>
      <c r="BV170" s="655"/>
      <c r="BW170" s="655"/>
      <c r="BX170" s="655"/>
      <c r="BY170" s="655"/>
      <c r="BZ170" s="655"/>
      <c r="CA170" s="655"/>
      <c r="CB170" s="655"/>
      <c r="CC170" s="655"/>
      <c r="CD170" s="655"/>
      <c r="CE170" s="655"/>
      <c r="CF170" s="655"/>
      <c r="CG170" s="655"/>
      <c r="CH170" s="655"/>
      <c r="CI170" s="655"/>
      <c r="CJ170" s="655"/>
      <c r="CK170" s="655"/>
      <c r="CL170" s="655"/>
      <c r="CM170" s="655"/>
      <c r="CN170" s="655"/>
      <c r="CO170" s="655"/>
      <c r="CP170" s="655"/>
      <c r="CQ170" s="655"/>
      <c r="CR170" s="655"/>
      <c r="CS170" s="655"/>
      <c r="CT170" s="655"/>
      <c r="CU170" s="655"/>
      <c r="CV170" s="655"/>
      <c r="CW170" s="655"/>
      <c r="CX170" s="655"/>
      <c r="CY170" s="655"/>
      <c r="CZ170" s="655"/>
      <c r="DA170" s="655"/>
      <c r="DB170" s="655"/>
      <c r="DC170" s="655"/>
      <c r="DD170" s="655"/>
      <c r="DE170" s="655"/>
      <c r="DF170" s="655"/>
      <c r="DG170" s="655"/>
      <c r="DH170" s="655"/>
      <c r="DI170" s="655"/>
      <c r="DJ170" s="655"/>
      <c r="DK170" s="655"/>
      <c r="DL170" s="655"/>
      <c r="DM170" s="655"/>
      <c r="DN170" s="655"/>
      <c r="DO170" s="655"/>
      <c r="DP170" s="655"/>
      <c r="DQ170" s="655"/>
      <c r="DR170" s="655"/>
      <c r="DS170" s="655"/>
      <c r="DT170" s="655"/>
      <c r="DU170" s="655"/>
      <c r="DV170" s="655"/>
      <c r="DW170" s="655"/>
      <c r="DX170" s="655"/>
      <c r="DY170" s="655"/>
      <c r="DZ170" s="655"/>
      <c r="EA170" s="655"/>
      <c r="EB170" s="655"/>
      <c r="EC170" s="656"/>
      <c r="ED170" s="189" t="str">
        <f t="shared" si="2"/>
        <v>xxxxxxxxxxxxxxxxxxxxxxxxxxxxxxxxxxxxxxxxxxxxxxxxxxxxxxxxxxxxxxxxxxxxxxxxxxxxxxxxxxxxxxxxxxxxxxxxxxxxxxxxxxxxxxxxxxxxxxxxxxxxxxxx</v>
      </c>
    </row>
    <row r="171" spans="1:135" x14ac:dyDescent="0.2">
      <c r="A171" s="237"/>
      <c r="B171" s="239" t="s">
        <v>259</v>
      </c>
      <c r="C171" s="894"/>
      <c r="D171" s="895"/>
      <c r="E171" s="895"/>
      <c r="F171" s="895"/>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40"/>
      <c r="AO171" s="640"/>
      <c r="AP171" s="640"/>
      <c r="AQ171" s="640"/>
      <c r="AR171" s="640"/>
      <c r="AS171" s="640"/>
      <c r="AT171" s="640"/>
      <c r="AU171" s="640"/>
      <c r="AV171" s="640"/>
      <c r="AW171" s="640"/>
      <c r="AX171" s="640"/>
      <c r="AY171" s="640"/>
      <c r="AZ171" s="640"/>
      <c r="BA171" s="640"/>
      <c r="BB171" s="640"/>
      <c r="BC171" s="640"/>
      <c r="BD171" s="640"/>
      <c r="BE171" s="640"/>
      <c r="BF171" s="640"/>
      <c r="BG171" s="640"/>
      <c r="BH171" s="640"/>
      <c r="BI171" s="640"/>
      <c r="BJ171" s="640"/>
      <c r="BK171" s="640"/>
      <c r="BL171" s="640"/>
      <c r="BM171" s="640"/>
      <c r="BN171" s="640"/>
      <c r="BO171" s="640"/>
      <c r="BP171" s="640"/>
      <c r="BQ171" s="640"/>
      <c r="BR171" s="640"/>
      <c r="BS171" s="640"/>
      <c r="BT171" s="640"/>
      <c r="BU171" s="640"/>
      <c r="BV171" s="640"/>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c r="CZ171" s="640"/>
      <c r="DA171" s="640"/>
      <c r="DB171" s="640"/>
      <c r="DC171" s="640"/>
      <c r="DD171" s="640"/>
      <c r="DE171" s="640"/>
      <c r="DF171" s="640"/>
      <c r="DG171" s="640"/>
      <c r="DH171" s="640"/>
      <c r="DI171" s="640"/>
      <c r="DJ171" s="640"/>
      <c r="DK171" s="640"/>
      <c r="DL171" s="640"/>
      <c r="DM171" s="640"/>
      <c r="DN171" s="640"/>
      <c r="DO171" s="640"/>
      <c r="DP171" s="640"/>
      <c r="DQ171" s="640"/>
      <c r="DR171" s="640"/>
      <c r="DS171" s="640"/>
      <c r="DT171" s="640"/>
      <c r="DU171" s="640"/>
      <c r="DV171" s="640"/>
      <c r="DW171" s="640"/>
      <c r="DX171" s="640"/>
      <c r="DY171" s="640"/>
      <c r="DZ171" s="640"/>
      <c r="EA171" s="640"/>
      <c r="EB171" s="640"/>
      <c r="EC171" s="641"/>
      <c r="ED171" s="189" t="str">
        <f t="shared" si="2"/>
        <v>xxxxxxxxxxxxxxxxxxxxxxxxxxxxxxxxxxxxxxxxxxxxxxxxxxxxxxxxxxxxxxxxxxxxxxxxxxxxxxxxxxxxxxxxxxxxxxxxxxxxxxxxxxxxxxxxxxxxxxxxxxxxxxxx</v>
      </c>
    </row>
    <row r="172" spans="1:135" x14ac:dyDescent="0.2">
      <c r="A172" s="198"/>
      <c r="B172" s="583" t="s">
        <v>236</v>
      </c>
      <c r="C172" s="891"/>
      <c r="D172" s="893"/>
      <c r="E172" s="893"/>
      <c r="F172" s="893"/>
      <c r="G172" s="637"/>
      <c r="H172" s="637"/>
      <c r="I172" s="637"/>
      <c r="J172" s="637"/>
      <c r="K172" s="637"/>
      <c r="L172" s="637"/>
      <c r="M172" s="637"/>
      <c r="N172" s="637"/>
      <c r="O172" s="637"/>
      <c r="P172" s="637"/>
      <c r="Q172" s="637"/>
      <c r="R172" s="637"/>
      <c r="S172" s="637"/>
      <c r="T172" s="637"/>
      <c r="U172" s="637"/>
      <c r="V172" s="637"/>
      <c r="W172" s="637"/>
      <c r="X172" s="637"/>
      <c r="Y172" s="637"/>
      <c r="Z172" s="637"/>
      <c r="AA172" s="637"/>
      <c r="AB172" s="637"/>
      <c r="AC172" s="637"/>
      <c r="AD172" s="637"/>
      <c r="AE172" s="637"/>
      <c r="AF172" s="637"/>
      <c r="AG172" s="637"/>
      <c r="AH172" s="637"/>
      <c r="AI172" s="637"/>
      <c r="AJ172" s="637"/>
      <c r="AK172" s="637"/>
      <c r="AL172" s="637"/>
      <c r="AM172" s="637"/>
      <c r="AN172" s="637"/>
      <c r="AO172" s="637"/>
      <c r="AP172" s="637"/>
      <c r="AQ172" s="637"/>
      <c r="AR172" s="637"/>
      <c r="AS172" s="637"/>
      <c r="AT172" s="637"/>
      <c r="AU172" s="637"/>
      <c r="AV172" s="637"/>
      <c r="AW172" s="637"/>
      <c r="AX172" s="637"/>
      <c r="AY172" s="637"/>
      <c r="AZ172" s="637"/>
      <c r="BA172" s="637"/>
      <c r="BB172" s="637"/>
      <c r="BC172" s="637"/>
      <c r="BD172" s="637"/>
      <c r="BE172" s="637"/>
      <c r="BF172" s="637"/>
      <c r="BG172" s="637"/>
      <c r="BH172" s="637"/>
      <c r="BI172" s="637"/>
      <c r="BJ172" s="637"/>
      <c r="BK172" s="637"/>
      <c r="BL172" s="637"/>
      <c r="BM172" s="637"/>
      <c r="BN172" s="637"/>
      <c r="BO172" s="637"/>
      <c r="BP172" s="637"/>
      <c r="BQ172" s="637"/>
      <c r="BR172" s="637"/>
      <c r="BS172" s="637"/>
      <c r="BT172" s="637"/>
      <c r="BU172" s="637"/>
      <c r="BV172" s="637"/>
      <c r="BW172" s="637"/>
      <c r="BX172" s="637"/>
      <c r="BY172" s="637"/>
      <c r="BZ172" s="637"/>
      <c r="CA172" s="637"/>
      <c r="CB172" s="637"/>
      <c r="CC172" s="637"/>
      <c r="CD172" s="637"/>
      <c r="CE172" s="637"/>
      <c r="CF172" s="637"/>
      <c r="CG172" s="637"/>
      <c r="CH172" s="637"/>
      <c r="CI172" s="637"/>
      <c r="CJ172" s="637"/>
      <c r="CK172" s="637"/>
      <c r="CL172" s="637"/>
      <c r="CM172" s="637"/>
      <c r="CN172" s="637"/>
      <c r="CO172" s="637"/>
      <c r="CP172" s="637"/>
      <c r="CQ172" s="637"/>
      <c r="CR172" s="637"/>
      <c r="CS172" s="637"/>
      <c r="CT172" s="637"/>
      <c r="CU172" s="637"/>
      <c r="CV172" s="637"/>
      <c r="CW172" s="637"/>
      <c r="CX172" s="637"/>
      <c r="CY172" s="637"/>
      <c r="CZ172" s="637"/>
      <c r="DA172" s="637"/>
      <c r="DB172" s="637"/>
      <c r="DC172" s="637"/>
      <c r="DD172" s="637"/>
      <c r="DE172" s="637"/>
      <c r="DF172" s="637"/>
      <c r="DG172" s="637"/>
      <c r="DH172" s="637"/>
      <c r="DI172" s="637"/>
      <c r="DJ172" s="637"/>
      <c r="DK172" s="637"/>
      <c r="DL172" s="637"/>
      <c r="DM172" s="637"/>
      <c r="DN172" s="637"/>
      <c r="DO172" s="637"/>
      <c r="DP172" s="637"/>
      <c r="DQ172" s="637"/>
      <c r="DR172" s="637"/>
      <c r="DS172" s="637"/>
      <c r="DT172" s="637"/>
      <c r="DU172" s="637"/>
      <c r="DV172" s="637"/>
      <c r="DW172" s="637"/>
      <c r="DX172" s="637"/>
      <c r="DY172" s="637"/>
      <c r="DZ172" s="637"/>
      <c r="EA172" s="637"/>
      <c r="EB172" s="637"/>
      <c r="EC172" s="638"/>
      <c r="ED172" s="189" t="str">
        <f t="shared" si="2"/>
        <v>xxxxxxxxxxxxxxxxxxxxxxxxxxxxxxxxxxxxxxxxxxxxxxxxxxxxxxxxxxxxxxxxxxxxxxxxxxxxxxxxxxxxxxxxxxxxxxxxxxxxxxxxxxxxxxxxxxxxxxxxxxxxxxxx</v>
      </c>
    </row>
    <row r="173" spans="1:135" x14ac:dyDescent="0.2">
      <c r="A173" s="198">
        <v>5562</v>
      </c>
      <c r="B173" s="234" t="s">
        <v>260</v>
      </c>
      <c r="C173" s="891">
        <f>SUMPRODUCT(SUMIF('Sch Parent Trial Balance Input'!$A:$A,'Sch Parent TB Converter'!$G173:$EC173,'Sch Parent Trial Balance Input'!C:C))</f>
        <v>0</v>
      </c>
      <c r="D173" s="891">
        <f>SUMPRODUCT(SUMIF('Sch Parent Trial Balance Input'!$A:$A,'Sch Parent TB Converter'!$G173:$EC173,'Sch Parent Trial Balance Input'!D:D))</f>
        <v>0</v>
      </c>
      <c r="E173" s="891">
        <f>SUMPRODUCT(SUMIF('Sch Parent Trial Balance Input'!$A:$A,'Sch Parent TB Converter'!$G173:$EC173,'Sch Parent Trial Balance Input'!E:E))</f>
        <v>0</v>
      </c>
      <c r="F173" s="891">
        <f>SUMPRODUCT(SUMIF('Sch Parent Trial Balance Input'!$A:$A,'Sch Parent TB Converter'!$G173:$EC173,'Sch Parent Trial Balance Input'!F:F))</f>
        <v>0</v>
      </c>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639"/>
      <c r="ED173" s="189" t="str">
        <f t="shared" si="2"/>
        <v>xxxxxxxxxxxxxxxxxxxxxxxxxxxxxxxxxxxxxxxxxxxxxxxxxxxxxxxxxxxxxxxxxxxxxxxxxxxxxxxxxxxxxxxxxxxxxxxxxxxxxxxxxxxxxxxxxxxxxxxxxxxxxxxx</v>
      </c>
    </row>
    <row r="174" spans="1:135" x14ac:dyDescent="0.2">
      <c r="A174" s="198">
        <v>5564</v>
      </c>
      <c r="B174" s="234" t="s">
        <v>160</v>
      </c>
      <c r="C174" s="891">
        <f>SUMPRODUCT(SUMIF('Sch Parent Trial Balance Input'!$A:$A,'Sch Parent TB Converter'!$G174:$EC174,'Sch Parent Trial Balance Input'!C:C))</f>
        <v>0</v>
      </c>
      <c r="D174" s="891">
        <f>SUMPRODUCT(SUMIF('Sch Parent Trial Balance Input'!$A:$A,'Sch Parent TB Converter'!$G174:$EC174,'Sch Parent Trial Balance Input'!D:D))</f>
        <v>0</v>
      </c>
      <c r="E174" s="891">
        <f>SUMPRODUCT(SUMIF('Sch Parent Trial Balance Input'!$A:$A,'Sch Parent TB Converter'!$G174:$EC174,'Sch Parent Trial Balance Input'!E:E))</f>
        <v>0</v>
      </c>
      <c r="F174" s="891">
        <f>SUMPRODUCT(SUMIF('Sch Parent Trial Balance Input'!$A:$A,'Sch Parent TB Converter'!$G174:$EC174,'Sch Parent Trial Balance Input'!F:F))</f>
        <v>0</v>
      </c>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639"/>
      <c r="ED174" s="189" t="str">
        <f t="shared" ref="ED174" si="3">CONCATENATE("x",G174,"x",H174,"x",I174,"x",J174,"x",K174,"x",L174,"x",M174,"x",N174,"x",O174,"x",P174,"x",Q174,"x",R174,"x",S174,"x",T174,"x",U174,"x",V174,"x",W174,"x",X174,"x",Y174,"x",Z174,"x",AA174,"x",AB174,"x",AC174,"x",AD174,"x",AE174,"x",AF174,"x",AG174,"x",AH174,"x",AI174,"x",AJ174,"x",AK174,"x",AL174,"x",AM174,"x",AN174,"x",AO174,"x",AP174,"x",AQ174,"x",AR174,"x",AS174,"x",AT174,"x",AU174,"x",AV174,"x",AW174,"x",AX174,"x",AY174,"x",AZ174,"x",BA174,"x",BB174,"x",BC174,"x",BD174,"x",BE174,"x",BF174,"x",BG174,"x",BH174,"x",BI174,"x",BJ174,"x",BK174,"x",BL174,"x",BM174,"x",BN174,"x",BO174,"x",BP174,"x",BQ174,"x",BR174,"x",BS174,"x",BT174,"x",BU174,"x",BV174,"x",BW174,"x",BX174,"x",BY174,"x",BZ174,"x",CA174,"x",CB174,"x",CC174,"x",CD174,"x",CE174,"x",CF174,"x",CG174,"x",CH174,"x",CI174,"x",CJ174,"x",CK174,"x",CL174,"x",CM174,"x",CN174,"x",CO174,"x",CP174,"x",CQ174,"x",CR174,"x",CS174,"x",CT174,"x",CU174,"x",CV174,"x",CW174,"x",CX174,"x",CY174,"x",CZ174,"x",DA174,"x",DB174,"x",DC174,"x",DD174,"x",DE174,"x",DF174,"x",DG174,"x",DH174,"x",DI174,"x",DJ174,"x",DK174,"x",DL174,"x",DM174,"x",DN174,"x",DO174,"x",DP174,"x",DQ174,"x",DR174,"x",DS174,"x",DT174,"x",DU174,"x",DV174,"x",DW174,"x",DX174,"x",DY174,"x",DZ174,"x",EA174,"x",EB174,"x",EC174,"x")</f>
        <v>xxxxxxxxxxxxxxxxxxxxxxxxxxxxxxxxxxxxxxxxxxxxxxxxxxxxxxxxxxxxxxxxxxxxxxxxxxxxxxxxxxxxxxxxxxxxxxxxxxxxxxxxxxxxxxxxxxxxxxxxxxxxxxxx</v>
      </c>
    </row>
    <row r="175" spans="1:135" x14ac:dyDescent="0.2">
      <c r="A175" s="198">
        <v>5567</v>
      </c>
      <c r="B175" s="234" t="s">
        <v>261</v>
      </c>
      <c r="C175" s="891">
        <f>SUMPRODUCT(SUMIF('Sch Parent Trial Balance Input'!$A:$A,'Sch Parent TB Converter'!$G175:$EC175,'Sch Parent Trial Balance Input'!C:C))</f>
        <v>0</v>
      </c>
      <c r="D175" s="891">
        <f>SUMPRODUCT(SUMIF('Sch Parent Trial Balance Input'!$A:$A,'Sch Parent TB Converter'!$G175:$EC175,'Sch Parent Trial Balance Input'!D:D))</f>
        <v>0</v>
      </c>
      <c r="E175" s="891">
        <f>SUMPRODUCT(SUMIF('Sch Parent Trial Balance Input'!$A:$A,'Sch Parent TB Converter'!$G175:$EC175,'Sch Parent Trial Balance Input'!E:E))</f>
        <v>0</v>
      </c>
      <c r="F175" s="891">
        <f>SUMPRODUCT(SUMIF('Sch Parent Trial Balance Input'!$A:$A,'Sch Parent TB Converter'!$G175:$EC175,'Sch Parent Trial Balance Input'!F:F))</f>
        <v>0</v>
      </c>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639"/>
      <c r="ED175" s="189" t="str">
        <f t="shared" si="2"/>
        <v>xxxxxxxxxxxxxxxxxxxxxxxxxxxxxxxxxxxxxxxxxxxxxxxxxxxxxxxxxxxxxxxxxxxxxxxxxxxxxxxxxxxxxxxxxxxxxxxxxxxxxxxxxxxxxxxxxxxxxxxxxxxxxxxx</v>
      </c>
    </row>
    <row r="176" spans="1:135" x14ac:dyDescent="0.2">
      <c r="A176" s="198"/>
      <c r="B176" s="5"/>
      <c r="C176" s="891"/>
      <c r="D176" s="893"/>
      <c r="E176" s="893"/>
      <c r="F176" s="893"/>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639"/>
      <c r="ED176" s="189" t="str">
        <f t="shared" si="2"/>
        <v>xxxxxxxxxxxxxxxxxxxxxxxxxxxxxxxxxxxxxxxxxxxxxxxxxxxxxxxxxxxxxxxxxxxxxxxxxxxxxxxxxxxxxxxxxxxxxxxxxxxxxxxxxxxxxxxxxxxxxxxxxxxxxxxx</v>
      </c>
    </row>
    <row r="177" spans="1:134" x14ac:dyDescent="0.2">
      <c r="A177" s="237"/>
      <c r="B177" s="239" t="s">
        <v>262</v>
      </c>
      <c r="C177" s="894"/>
      <c r="D177" s="895"/>
      <c r="E177" s="895"/>
      <c r="F177" s="895"/>
      <c r="G177" s="640"/>
      <c r="H177" s="640"/>
      <c r="I177" s="640"/>
      <c r="J177" s="640"/>
      <c r="K177" s="640"/>
      <c r="L177" s="640"/>
      <c r="M177" s="640"/>
      <c r="N177" s="640"/>
      <c r="O177" s="640"/>
      <c r="P177" s="640"/>
      <c r="Q177" s="640"/>
      <c r="R177" s="640"/>
      <c r="S177" s="640"/>
      <c r="T177" s="640"/>
      <c r="U177" s="640"/>
      <c r="V177" s="640"/>
      <c r="W177" s="640"/>
      <c r="X177" s="640"/>
      <c r="Y177" s="640"/>
      <c r="Z177" s="640"/>
      <c r="AA177" s="640"/>
      <c r="AB177" s="640"/>
      <c r="AC177" s="640"/>
      <c r="AD177" s="640"/>
      <c r="AE177" s="640"/>
      <c r="AF177" s="640"/>
      <c r="AG177" s="640"/>
      <c r="AH177" s="640"/>
      <c r="AI177" s="640"/>
      <c r="AJ177" s="640"/>
      <c r="AK177" s="640"/>
      <c r="AL177" s="640"/>
      <c r="AM177" s="640"/>
      <c r="AN177" s="640"/>
      <c r="AO177" s="640"/>
      <c r="AP177" s="640"/>
      <c r="AQ177" s="640"/>
      <c r="AR177" s="640"/>
      <c r="AS177" s="640"/>
      <c r="AT177" s="640"/>
      <c r="AU177" s="640"/>
      <c r="AV177" s="640"/>
      <c r="AW177" s="640"/>
      <c r="AX177" s="640"/>
      <c r="AY177" s="640"/>
      <c r="AZ177" s="640"/>
      <c r="BA177" s="640"/>
      <c r="BB177" s="640"/>
      <c r="BC177" s="640"/>
      <c r="BD177" s="640"/>
      <c r="BE177" s="640"/>
      <c r="BF177" s="640"/>
      <c r="BG177" s="640"/>
      <c r="BH177" s="640"/>
      <c r="BI177" s="640"/>
      <c r="BJ177" s="640"/>
      <c r="BK177" s="640"/>
      <c r="BL177" s="640"/>
      <c r="BM177" s="640"/>
      <c r="BN177" s="640"/>
      <c r="BO177" s="640"/>
      <c r="BP177" s="640"/>
      <c r="BQ177" s="640"/>
      <c r="BR177" s="640"/>
      <c r="BS177" s="640"/>
      <c r="BT177" s="640"/>
      <c r="BU177" s="640"/>
      <c r="BV177" s="640"/>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c r="CZ177" s="640"/>
      <c r="DA177" s="640"/>
      <c r="DB177" s="640"/>
      <c r="DC177" s="640"/>
      <c r="DD177" s="640"/>
      <c r="DE177" s="640"/>
      <c r="DF177" s="640"/>
      <c r="DG177" s="640"/>
      <c r="DH177" s="640"/>
      <c r="DI177" s="640"/>
      <c r="DJ177" s="640"/>
      <c r="DK177" s="640"/>
      <c r="DL177" s="640"/>
      <c r="DM177" s="640"/>
      <c r="DN177" s="640"/>
      <c r="DO177" s="640"/>
      <c r="DP177" s="640"/>
      <c r="DQ177" s="640"/>
      <c r="DR177" s="640"/>
      <c r="DS177" s="640"/>
      <c r="DT177" s="640"/>
      <c r="DU177" s="640"/>
      <c r="DV177" s="640"/>
      <c r="DW177" s="640"/>
      <c r="DX177" s="640"/>
      <c r="DY177" s="640"/>
      <c r="DZ177" s="640"/>
      <c r="EA177" s="640"/>
      <c r="EB177" s="640"/>
      <c r="EC177" s="641"/>
      <c r="ED177" s="189" t="str">
        <f t="shared" si="2"/>
        <v>xxxxxxxxxxxxxxxxxxxxxxxxxxxxxxxxxxxxxxxxxxxxxxxxxxxxxxxxxxxxxxxxxxxxxxxxxxxxxxxxxxxxxxxxxxxxxxxxxxxxxxxxxxxxxxxxxxxxxxxxxxxxxxxx</v>
      </c>
    </row>
    <row r="178" spans="1:134" x14ac:dyDescent="0.2">
      <c r="A178" s="198"/>
      <c r="B178" s="583" t="s">
        <v>263</v>
      </c>
      <c r="C178" s="891"/>
      <c r="D178" s="893"/>
      <c r="E178" s="893"/>
      <c r="F178" s="893"/>
      <c r="G178" s="637"/>
      <c r="H178" s="637"/>
      <c r="I178" s="637"/>
      <c r="J178" s="637"/>
      <c r="K178" s="637"/>
      <c r="L178" s="637"/>
      <c r="M178" s="637"/>
      <c r="N178" s="637"/>
      <c r="O178" s="637"/>
      <c r="P178" s="637"/>
      <c r="Q178" s="637"/>
      <c r="R178" s="637"/>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637"/>
      <c r="AP178" s="637"/>
      <c r="AQ178" s="637"/>
      <c r="AR178" s="637"/>
      <c r="AS178" s="637"/>
      <c r="AT178" s="637"/>
      <c r="AU178" s="637"/>
      <c r="AV178" s="637"/>
      <c r="AW178" s="637"/>
      <c r="AX178" s="637"/>
      <c r="AY178" s="637"/>
      <c r="AZ178" s="637"/>
      <c r="BA178" s="637"/>
      <c r="BB178" s="637"/>
      <c r="BC178" s="637"/>
      <c r="BD178" s="637"/>
      <c r="BE178" s="637"/>
      <c r="BF178" s="637"/>
      <c r="BG178" s="637"/>
      <c r="BH178" s="637"/>
      <c r="BI178" s="637"/>
      <c r="BJ178" s="637"/>
      <c r="BK178" s="637"/>
      <c r="BL178" s="637"/>
      <c r="BM178" s="637"/>
      <c r="BN178" s="637"/>
      <c r="BO178" s="637"/>
      <c r="BP178" s="637"/>
      <c r="BQ178" s="637"/>
      <c r="BR178" s="637"/>
      <c r="BS178" s="637"/>
      <c r="BT178" s="637"/>
      <c r="BU178" s="637"/>
      <c r="BV178" s="637"/>
      <c r="BW178" s="637"/>
      <c r="BX178" s="637"/>
      <c r="BY178" s="637"/>
      <c r="BZ178" s="637"/>
      <c r="CA178" s="637"/>
      <c r="CB178" s="637"/>
      <c r="CC178" s="637"/>
      <c r="CD178" s="637"/>
      <c r="CE178" s="637"/>
      <c r="CF178" s="637"/>
      <c r="CG178" s="637"/>
      <c r="CH178" s="637"/>
      <c r="CI178" s="637"/>
      <c r="CJ178" s="637"/>
      <c r="CK178" s="637"/>
      <c r="CL178" s="637"/>
      <c r="CM178" s="637"/>
      <c r="CN178" s="637"/>
      <c r="CO178" s="637"/>
      <c r="CP178" s="637"/>
      <c r="CQ178" s="637"/>
      <c r="CR178" s="637"/>
      <c r="CS178" s="637"/>
      <c r="CT178" s="637"/>
      <c r="CU178" s="637"/>
      <c r="CV178" s="637"/>
      <c r="CW178" s="637"/>
      <c r="CX178" s="637"/>
      <c r="CY178" s="637"/>
      <c r="CZ178" s="637"/>
      <c r="DA178" s="637"/>
      <c r="DB178" s="637"/>
      <c r="DC178" s="637"/>
      <c r="DD178" s="637"/>
      <c r="DE178" s="637"/>
      <c r="DF178" s="637"/>
      <c r="DG178" s="637"/>
      <c r="DH178" s="637"/>
      <c r="DI178" s="637"/>
      <c r="DJ178" s="637"/>
      <c r="DK178" s="637"/>
      <c r="DL178" s="637"/>
      <c r="DM178" s="637"/>
      <c r="DN178" s="637"/>
      <c r="DO178" s="637"/>
      <c r="DP178" s="637"/>
      <c r="DQ178" s="637"/>
      <c r="DR178" s="637"/>
      <c r="DS178" s="637"/>
      <c r="DT178" s="637"/>
      <c r="DU178" s="637"/>
      <c r="DV178" s="637"/>
      <c r="DW178" s="637"/>
      <c r="DX178" s="637"/>
      <c r="DY178" s="637"/>
      <c r="DZ178" s="637"/>
      <c r="EA178" s="637"/>
      <c r="EB178" s="637"/>
      <c r="EC178" s="638"/>
      <c r="ED178" s="189" t="str">
        <f t="shared" si="2"/>
        <v>xxxxxxxxxxxxxxxxxxxxxxxxxxxxxxxxxxxxxxxxxxxxxxxxxxxxxxxxxxxxxxxxxxxxxxxxxxxxxxxxxxxxxxxxxxxxxxxxxxxxxxxxxxxxxxxxxxxxxxxxxxxxxxxx</v>
      </c>
    </row>
    <row r="179" spans="1:134" x14ac:dyDescent="0.2">
      <c r="A179" s="198">
        <v>5217</v>
      </c>
      <c r="B179" s="60" t="s">
        <v>264</v>
      </c>
      <c r="C179" s="891">
        <f>SUMPRODUCT(SUMIF('Sch Parent Trial Balance Input'!$A:$A,'Sch Parent TB Converter'!$G179:$EC179,'Sch Parent Trial Balance Input'!C:C))</f>
        <v>0</v>
      </c>
      <c r="D179" s="891">
        <f>SUMPRODUCT(SUMIF('Sch Parent Trial Balance Input'!$A:$A,'Sch Parent TB Converter'!$G179:$EC179,'Sch Parent Trial Balance Input'!D:D))</f>
        <v>0</v>
      </c>
      <c r="E179" s="891">
        <f>SUMPRODUCT(SUMIF('Sch Parent Trial Balance Input'!$A:$A,'Sch Parent TB Converter'!$G179:$EC179,'Sch Parent Trial Balance Input'!E:E))</f>
        <v>0</v>
      </c>
      <c r="F179" s="891">
        <f>SUMPRODUCT(SUMIF('Sch Parent Trial Balance Input'!$A:$A,'Sch Parent TB Converter'!$G179:$EC179,'Sch Parent Trial Balance Input'!F:F))</f>
        <v>0</v>
      </c>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639"/>
      <c r="ED179" s="189" t="str">
        <f t="shared" si="2"/>
        <v>xxxxxxxxxxxxxxxxxxxxxxxxxxxxxxxxxxxxxxxxxxxxxxxxxxxxxxxxxxxxxxxxxxxxxxxxxxxxxxxxxxxxxxxxxxxxxxxxxxxxxxxxxxxxxxxxxxxxxxxxxxxxxxxx</v>
      </c>
    </row>
    <row r="180" spans="1:134" x14ac:dyDescent="0.2">
      <c r="A180" s="198">
        <v>5218</v>
      </c>
      <c r="B180" s="234" t="s">
        <v>265</v>
      </c>
      <c r="C180" s="891">
        <f>SUMPRODUCT(SUMIF('Sch Parent Trial Balance Input'!$A:$A,'Sch Parent TB Converter'!$G180:$EC180,'Sch Parent Trial Balance Input'!C:C))</f>
        <v>0</v>
      </c>
      <c r="D180" s="891">
        <f>SUMPRODUCT(SUMIF('Sch Parent Trial Balance Input'!$A:$A,'Sch Parent TB Converter'!$G180:$EC180,'Sch Parent Trial Balance Input'!D:D))</f>
        <v>0</v>
      </c>
      <c r="E180" s="891">
        <f>SUMPRODUCT(SUMIF('Sch Parent Trial Balance Input'!$A:$A,'Sch Parent TB Converter'!$G180:$EC180,'Sch Parent Trial Balance Input'!E:E))</f>
        <v>0</v>
      </c>
      <c r="F180" s="891">
        <f>SUMPRODUCT(SUMIF('Sch Parent Trial Balance Input'!$A:$A,'Sch Parent TB Converter'!$G180:$EC180,'Sch Parent Trial Balance Input'!F:F))</f>
        <v>0</v>
      </c>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639"/>
      <c r="ED180" s="189" t="str">
        <f t="shared" si="2"/>
        <v>xxxxxxxxxxxxxxxxxxxxxxxxxxxxxxxxxxxxxxxxxxxxxxxxxxxxxxxxxxxxxxxxxxxxxxxxxxxxxxxxxxxxxxxxxxxxxxxxxxxxxxxxxxxxxxxxxxxxxxxxxxxxxxxx</v>
      </c>
    </row>
    <row r="181" spans="1:134" x14ac:dyDescent="0.2">
      <c r="A181" s="198">
        <v>5224</v>
      </c>
      <c r="B181" s="94" t="s">
        <v>266</v>
      </c>
      <c r="C181" s="891">
        <f>SUMPRODUCT(SUMIF('Sch Parent Trial Balance Input'!$A:$A,'Sch Parent TB Converter'!$G181:$EC181,'Sch Parent Trial Balance Input'!C:C))</f>
        <v>0</v>
      </c>
      <c r="D181" s="891">
        <f>SUMPRODUCT(SUMIF('Sch Parent Trial Balance Input'!$A:$A,'Sch Parent TB Converter'!$G181:$EC181,'Sch Parent Trial Balance Input'!D:D))</f>
        <v>0</v>
      </c>
      <c r="E181" s="891">
        <f>SUMPRODUCT(SUMIF('Sch Parent Trial Balance Input'!$A:$A,'Sch Parent TB Converter'!$G181:$EC181,'Sch Parent Trial Balance Input'!E:E))</f>
        <v>0</v>
      </c>
      <c r="F181" s="891">
        <f>SUMPRODUCT(SUMIF('Sch Parent Trial Balance Input'!$A:$A,'Sch Parent TB Converter'!$G181:$EC181,'Sch Parent Trial Balance Input'!F:F))</f>
        <v>0</v>
      </c>
      <c r="G181" s="642"/>
      <c r="H181" s="642"/>
      <c r="I181" s="642"/>
      <c r="J181" s="642"/>
      <c r="K181" s="642"/>
      <c r="L181" s="642"/>
      <c r="M181" s="64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642"/>
      <c r="AQ181" s="642"/>
      <c r="AR181" s="642"/>
      <c r="AS181" s="642"/>
      <c r="AT181" s="642"/>
      <c r="AU181" s="642"/>
      <c r="AV181" s="642"/>
      <c r="AW181" s="642"/>
      <c r="AX181" s="642"/>
      <c r="AY181" s="642"/>
      <c r="AZ181" s="642"/>
      <c r="BA181" s="642"/>
      <c r="BB181" s="642"/>
      <c r="BC181" s="642"/>
      <c r="BD181" s="642"/>
      <c r="BE181" s="642"/>
      <c r="BF181" s="642"/>
      <c r="BG181" s="642"/>
      <c r="BH181" s="642"/>
      <c r="BI181" s="642"/>
      <c r="BJ181" s="642"/>
      <c r="BK181" s="642"/>
      <c r="BL181" s="642"/>
      <c r="BM181" s="642"/>
      <c r="BN181" s="642"/>
      <c r="BO181" s="642"/>
      <c r="BP181" s="642"/>
      <c r="BQ181" s="642"/>
      <c r="BR181" s="642"/>
      <c r="BS181" s="642"/>
      <c r="BT181" s="642"/>
      <c r="BU181" s="642"/>
      <c r="BV181" s="642"/>
      <c r="BW181" s="642"/>
      <c r="BX181" s="642"/>
      <c r="BY181" s="642"/>
      <c r="BZ181" s="642"/>
      <c r="CA181" s="642"/>
      <c r="CB181" s="642"/>
      <c r="CC181" s="642"/>
      <c r="CD181" s="642"/>
      <c r="CE181" s="642"/>
      <c r="CF181" s="642"/>
      <c r="CG181" s="642"/>
      <c r="CH181" s="642"/>
      <c r="CI181" s="642"/>
      <c r="CJ181" s="642"/>
      <c r="CK181" s="642"/>
      <c r="CL181" s="642"/>
      <c r="CM181" s="642"/>
      <c r="CN181" s="642"/>
      <c r="CO181" s="642"/>
      <c r="CP181" s="642"/>
      <c r="CQ181" s="642"/>
      <c r="CR181" s="642"/>
      <c r="CS181" s="642"/>
      <c r="CT181" s="642"/>
      <c r="CU181" s="642"/>
      <c r="CV181" s="642"/>
      <c r="CW181" s="642"/>
      <c r="CX181" s="642"/>
      <c r="CY181" s="642"/>
      <c r="CZ181" s="642"/>
      <c r="DA181" s="642"/>
      <c r="DB181" s="642"/>
      <c r="DC181" s="642"/>
      <c r="DD181" s="642"/>
      <c r="DE181" s="642"/>
      <c r="DF181" s="642"/>
      <c r="DG181" s="642"/>
      <c r="DH181" s="642"/>
      <c r="DI181" s="642"/>
      <c r="DJ181" s="642"/>
      <c r="DK181" s="642"/>
      <c r="DL181" s="642"/>
      <c r="DM181" s="642"/>
      <c r="DN181" s="642"/>
      <c r="DO181" s="642"/>
      <c r="DP181" s="642"/>
      <c r="DQ181" s="642"/>
      <c r="DR181" s="642"/>
      <c r="DS181" s="642"/>
      <c r="DT181" s="642"/>
      <c r="DU181" s="642"/>
      <c r="DV181" s="642"/>
      <c r="DW181" s="642"/>
      <c r="DX181" s="642"/>
      <c r="DY181" s="642"/>
      <c r="DZ181" s="642"/>
      <c r="EA181" s="642"/>
      <c r="EB181" s="642"/>
      <c r="EC181" s="643"/>
      <c r="ED181" s="189" t="str">
        <f t="shared" si="2"/>
        <v>xxxxxxxxxxxxxxxxxxxxxxxxxxxxxxxxxxxxxxxxxxxxxxxxxxxxxxxxxxxxxxxxxxxxxxxxxxxxxxxxxxxxxxxxxxxxxxxxxxxxxxxxxxxxxxxxxxxxxxxxxxxxxxxx</v>
      </c>
    </row>
    <row r="182" spans="1:134" x14ac:dyDescent="0.2">
      <c r="A182" s="198">
        <v>5222</v>
      </c>
      <c r="B182" s="234" t="s">
        <v>267</v>
      </c>
      <c r="C182" s="891">
        <f>SUMPRODUCT(SUMIF('Sch Parent Trial Balance Input'!$A:$A,'Sch Parent TB Converter'!$G182:$EC182,'Sch Parent Trial Balance Input'!C:C))</f>
        <v>0</v>
      </c>
      <c r="D182" s="891">
        <f>SUMPRODUCT(SUMIF('Sch Parent Trial Balance Input'!$A:$A,'Sch Parent TB Converter'!$G182:$EC182,'Sch Parent Trial Balance Input'!D:D))</f>
        <v>0</v>
      </c>
      <c r="E182" s="891">
        <f>SUMPRODUCT(SUMIF('Sch Parent Trial Balance Input'!$A:$A,'Sch Parent TB Converter'!$G182:$EC182,'Sch Parent Trial Balance Input'!E:E))</f>
        <v>0</v>
      </c>
      <c r="F182" s="891">
        <f>SUMPRODUCT(SUMIF('Sch Parent Trial Balance Input'!$A:$A,'Sch Parent TB Converter'!$G182:$EC182,'Sch Parent Trial Balance Input'!F:F))</f>
        <v>0</v>
      </c>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639"/>
      <c r="ED182" s="189" t="str">
        <f t="shared" si="2"/>
        <v>xxxxxxxxxxxxxxxxxxxxxxxxxxxxxxxxxxxxxxxxxxxxxxxxxxxxxxxxxxxxxxxxxxxxxxxxxxxxxxxxxxxxxxxxxxxxxxxxxxxxxxxxxxxxxxxxxxxxxxxxxxxxxxxx</v>
      </c>
    </row>
    <row r="183" spans="1:134" x14ac:dyDescent="0.2">
      <c r="A183" s="198">
        <v>5277</v>
      </c>
      <c r="B183" s="234" t="s">
        <v>268</v>
      </c>
      <c r="C183" s="891">
        <f>SUMPRODUCT(SUMIF('Sch Parent Trial Balance Input'!$A:$A,'Sch Parent TB Converter'!$G183:$EC183,'Sch Parent Trial Balance Input'!C:C))</f>
        <v>0</v>
      </c>
      <c r="D183" s="891">
        <f>SUMPRODUCT(SUMIF('Sch Parent Trial Balance Input'!$A:$A,'Sch Parent TB Converter'!$G183:$EC183,'Sch Parent Trial Balance Input'!D:D))</f>
        <v>0</v>
      </c>
      <c r="E183" s="891">
        <f>SUMPRODUCT(SUMIF('Sch Parent Trial Balance Input'!$A:$A,'Sch Parent TB Converter'!$G183:$EC183,'Sch Parent Trial Balance Input'!E:E))</f>
        <v>0</v>
      </c>
      <c r="F183" s="891">
        <f>SUMPRODUCT(SUMIF('Sch Parent Trial Balance Input'!$A:$A,'Sch Parent TB Converter'!$G183:$EC183,'Sch Parent Trial Balance Input'!F:F))</f>
        <v>0</v>
      </c>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639"/>
      <c r="ED183" s="189" t="str">
        <f t="shared" si="2"/>
        <v>xxxxxxxxxxxxxxxxxxxxxxxxxxxxxxxxxxxxxxxxxxxxxxxxxxxxxxxxxxxxxxxxxxxxxxxxxxxxxxxxxxxxxxxxxxxxxxxxxxxxxxxxxxxxxxxxxxxxxxxxxxxxxxxx</v>
      </c>
    </row>
    <row r="184" spans="1:134" x14ac:dyDescent="0.2">
      <c r="A184" s="198"/>
      <c r="B184" s="591"/>
      <c r="C184" s="891"/>
      <c r="D184" s="893"/>
      <c r="E184" s="893"/>
      <c r="F184" s="893"/>
      <c r="G184" s="657"/>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57"/>
      <c r="BQ184" s="657"/>
      <c r="BR184" s="657"/>
      <c r="BS184" s="657"/>
      <c r="BT184" s="657"/>
      <c r="BU184" s="657"/>
      <c r="BV184" s="657"/>
      <c r="BW184" s="657"/>
      <c r="BX184" s="657"/>
      <c r="BY184" s="657"/>
      <c r="BZ184" s="657"/>
      <c r="CA184" s="657"/>
      <c r="CB184" s="657"/>
      <c r="CC184" s="657"/>
      <c r="CD184" s="657"/>
      <c r="CE184" s="657"/>
      <c r="CF184" s="657"/>
      <c r="CG184" s="657"/>
      <c r="CH184" s="657"/>
      <c r="CI184" s="657"/>
      <c r="CJ184" s="657"/>
      <c r="CK184" s="657"/>
      <c r="CL184" s="657"/>
      <c r="CM184" s="657"/>
      <c r="CN184" s="657"/>
      <c r="CO184" s="657"/>
      <c r="CP184" s="657"/>
      <c r="CQ184" s="657"/>
      <c r="CR184" s="657"/>
      <c r="CS184" s="657"/>
      <c r="CT184" s="657"/>
      <c r="CU184" s="657"/>
      <c r="CV184" s="657"/>
      <c r="CW184" s="657"/>
      <c r="CX184" s="657"/>
      <c r="CY184" s="657"/>
      <c r="CZ184" s="657"/>
      <c r="DA184" s="657"/>
      <c r="DB184" s="657"/>
      <c r="DC184" s="657"/>
      <c r="DD184" s="657"/>
      <c r="DE184" s="657"/>
      <c r="DF184" s="657"/>
      <c r="DG184" s="657"/>
      <c r="DH184" s="657"/>
      <c r="DI184" s="657"/>
      <c r="DJ184" s="657"/>
      <c r="DK184" s="657"/>
      <c r="DL184" s="657"/>
      <c r="DM184" s="657"/>
      <c r="DN184" s="657"/>
      <c r="DO184" s="657"/>
      <c r="DP184" s="657"/>
      <c r="DQ184" s="657"/>
      <c r="DR184" s="657"/>
      <c r="DS184" s="657"/>
      <c r="DT184" s="657"/>
      <c r="DU184" s="657"/>
      <c r="DV184" s="657"/>
      <c r="DW184" s="657"/>
      <c r="DX184" s="657"/>
      <c r="DY184" s="657"/>
      <c r="DZ184" s="657"/>
      <c r="EA184" s="657"/>
      <c r="EB184" s="657"/>
      <c r="EC184" s="658"/>
      <c r="ED184" s="189" t="str">
        <f t="shared" si="2"/>
        <v>xxxxxxxxxxxxxxxxxxxxxxxxxxxxxxxxxxxxxxxxxxxxxxxxxxxxxxxxxxxxxxxxxxxxxxxxxxxxxxxxxxxxxxxxxxxxxxxxxxxxxxxxxxxxxxxxxxxxxxxxxxxxxxxx</v>
      </c>
    </row>
    <row r="185" spans="1:134" x14ac:dyDescent="0.2">
      <c r="A185" s="237"/>
      <c r="B185" s="239" t="s">
        <v>269</v>
      </c>
      <c r="C185" s="894"/>
      <c r="D185" s="895"/>
      <c r="E185" s="895"/>
      <c r="F185" s="895"/>
      <c r="G185" s="640"/>
      <c r="H185" s="640"/>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c r="AO185" s="640"/>
      <c r="AP185" s="640"/>
      <c r="AQ185" s="640"/>
      <c r="AR185" s="640"/>
      <c r="AS185" s="640"/>
      <c r="AT185" s="640"/>
      <c r="AU185" s="640"/>
      <c r="AV185" s="640"/>
      <c r="AW185" s="640"/>
      <c r="AX185" s="640"/>
      <c r="AY185" s="640"/>
      <c r="AZ185" s="640"/>
      <c r="BA185" s="640"/>
      <c r="BB185" s="640"/>
      <c r="BC185" s="640"/>
      <c r="BD185" s="640"/>
      <c r="BE185" s="640"/>
      <c r="BF185" s="640"/>
      <c r="BG185" s="640"/>
      <c r="BH185" s="640"/>
      <c r="BI185" s="640"/>
      <c r="BJ185" s="640"/>
      <c r="BK185" s="640"/>
      <c r="BL185" s="640"/>
      <c r="BM185" s="640"/>
      <c r="BN185" s="640"/>
      <c r="BO185" s="640"/>
      <c r="BP185" s="640"/>
      <c r="BQ185" s="640"/>
      <c r="BR185" s="640"/>
      <c r="BS185" s="640"/>
      <c r="BT185" s="640"/>
      <c r="BU185" s="640"/>
      <c r="BV185" s="640"/>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c r="CZ185" s="640"/>
      <c r="DA185" s="640"/>
      <c r="DB185" s="640"/>
      <c r="DC185" s="640"/>
      <c r="DD185" s="640"/>
      <c r="DE185" s="640"/>
      <c r="DF185" s="640"/>
      <c r="DG185" s="640"/>
      <c r="DH185" s="640"/>
      <c r="DI185" s="640"/>
      <c r="DJ185" s="640"/>
      <c r="DK185" s="640"/>
      <c r="DL185" s="640"/>
      <c r="DM185" s="640"/>
      <c r="DN185" s="640"/>
      <c r="DO185" s="640"/>
      <c r="DP185" s="640"/>
      <c r="DQ185" s="640"/>
      <c r="DR185" s="640"/>
      <c r="DS185" s="640"/>
      <c r="DT185" s="640"/>
      <c r="DU185" s="640"/>
      <c r="DV185" s="640"/>
      <c r="DW185" s="640"/>
      <c r="DX185" s="640"/>
      <c r="DY185" s="640"/>
      <c r="DZ185" s="640"/>
      <c r="EA185" s="640"/>
      <c r="EB185" s="640"/>
      <c r="EC185" s="641"/>
      <c r="ED185" s="189" t="str">
        <f t="shared" si="2"/>
        <v>xxxxxxxxxxxxxxxxxxxxxxxxxxxxxxxxxxxxxxxxxxxxxxxxxxxxxxxxxxxxxxxxxxxxxxxxxxxxxxxxxxxxxxxxxxxxxxxxxxxxxxxxxxxxxxxxxxxxxxxxxxxxxxxx</v>
      </c>
    </row>
    <row r="186" spans="1:134" x14ac:dyDescent="0.2">
      <c r="A186" s="198"/>
      <c r="B186" s="583" t="s">
        <v>263</v>
      </c>
      <c r="C186" s="891"/>
      <c r="D186" s="893"/>
      <c r="E186" s="893"/>
      <c r="F186" s="893"/>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c r="DA186" s="637"/>
      <c r="DB186" s="637"/>
      <c r="DC186" s="637"/>
      <c r="DD186" s="637"/>
      <c r="DE186" s="637"/>
      <c r="DF186" s="637"/>
      <c r="DG186" s="637"/>
      <c r="DH186" s="637"/>
      <c r="DI186" s="637"/>
      <c r="DJ186" s="637"/>
      <c r="DK186" s="637"/>
      <c r="DL186" s="637"/>
      <c r="DM186" s="637"/>
      <c r="DN186" s="637"/>
      <c r="DO186" s="637"/>
      <c r="DP186" s="637"/>
      <c r="DQ186" s="637"/>
      <c r="DR186" s="637"/>
      <c r="DS186" s="637"/>
      <c r="DT186" s="637"/>
      <c r="DU186" s="637"/>
      <c r="DV186" s="637"/>
      <c r="DW186" s="637"/>
      <c r="DX186" s="637"/>
      <c r="DY186" s="637"/>
      <c r="DZ186" s="637"/>
      <c r="EA186" s="637"/>
      <c r="EB186" s="637"/>
      <c r="EC186" s="638"/>
      <c r="ED186" s="189" t="str">
        <f t="shared" si="2"/>
        <v>xxxxxxxxxxxxxxxxxxxxxxxxxxxxxxxxxxxxxxxxxxxxxxxxxxxxxxxxxxxxxxxxxxxxxxxxxxxxxxxxxxxxxxxxxxxxxxxxxxxxxxxxxxxxxxxxxxxxxxxxxxxxxxxx</v>
      </c>
    </row>
    <row r="187" spans="1:134" x14ac:dyDescent="0.2">
      <c r="A187" s="198">
        <v>5247</v>
      </c>
      <c r="B187" s="234" t="s">
        <v>270</v>
      </c>
      <c r="C187" s="891">
        <f>SUMPRODUCT(SUMIF('Sch Parent Trial Balance Input'!$A:$A,'Sch Parent TB Converter'!$G187:$EC187,'Sch Parent Trial Balance Input'!C:C))</f>
        <v>0</v>
      </c>
      <c r="D187" s="891">
        <f>SUMPRODUCT(SUMIF('Sch Parent Trial Balance Input'!$A:$A,'Sch Parent TB Converter'!$G187:$EC187,'Sch Parent Trial Balance Input'!D:D))</f>
        <v>0</v>
      </c>
      <c r="E187" s="891">
        <f>SUMPRODUCT(SUMIF('Sch Parent Trial Balance Input'!$A:$A,'Sch Parent TB Converter'!$G187:$EC187,'Sch Parent Trial Balance Input'!E:E))</f>
        <v>0</v>
      </c>
      <c r="F187" s="891">
        <f>SUMPRODUCT(SUMIF('Sch Parent Trial Balance Input'!$A:$A,'Sch Parent TB Converter'!$G187:$EC187,'Sch Parent Trial Balance Input'!F:F))</f>
        <v>0</v>
      </c>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639"/>
      <c r="ED187" s="189" t="str">
        <f t="shared" si="2"/>
        <v>xxxxxxxxxxxxxxxxxxxxxxxxxxxxxxxxxxxxxxxxxxxxxxxxxxxxxxxxxxxxxxxxxxxxxxxxxxxxxxxxxxxxxxxxxxxxxxxxxxxxxxxxxxxxxxxxxxxxxxxxxxxxxxxx</v>
      </c>
    </row>
    <row r="188" spans="1:134" x14ac:dyDescent="0.2">
      <c r="A188" s="198">
        <v>5930</v>
      </c>
      <c r="B188" s="234" t="s">
        <v>271</v>
      </c>
      <c r="C188" s="891">
        <f>SUMPRODUCT(SUMIF('Sch Parent Trial Balance Input'!$A:$A,'Sch Parent TB Converter'!$G188:$EC188,'Sch Parent Trial Balance Input'!C:C))</f>
        <v>0</v>
      </c>
      <c r="D188" s="891">
        <f>SUMPRODUCT(SUMIF('Sch Parent Trial Balance Input'!$A:$A,'Sch Parent TB Converter'!$G188:$EC188,'Sch Parent Trial Balance Input'!D:D))</f>
        <v>0</v>
      </c>
      <c r="E188" s="891">
        <f>SUMPRODUCT(SUMIF('Sch Parent Trial Balance Input'!$A:$A,'Sch Parent TB Converter'!$G188:$EC188,'Sch Parent Trial Balance Input'!E:E))</f>
        <v>0</v>
      </c>
      <c r="F188" s="891">
        <f>SUMPRODUCT(SUMIF('Sch Parent Trial Balance Input'!$A:$A,'Sch Parent TB Converter'!$G188:$EC188,'Sch Parent Trial Balance Input'!F:F))</f>
        <v>0</v>
      </c>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639"/>
      <c r="ED188" s="189" t="str">
        <f t="shared" si="2"/>
        <v>xxxxxxxxxxxxxxxxxxxxxxxxxxxxxxxxxxxxxxxxxxxxxxxxxxxxxxxxxxxxxxxxxxxxxxxxxxxxxxxxxxxxxxxxxxxxxxxxxxxxxxxxxxxxxxxxxxxxxxxxxxxxxxxx</v>
      </c>
    </row>
    <row r="189" spans="1:134" x14ac:dyDescent="0.2">
      <c r="A189" s="198">
        <v>5245</v>
      </c>
      <c r="B189" s="234" t="s">
        <v>272</v>
      </c>
      <c r="C189" s="891">
        <f>SUMPRODUCT(SUMIF('Sch Parent Trial Balance Input'!$A:$A,'Sch Parent TB Converter'!$G189:$EC189,'Sch Parent Trial Balance Input'!C:C))</f>
        <v>0</v>
      </c>
      <c r="D189" s="891">
        <f>SUMPRODUCT(SUMIF('Sch Parent Trial Balance Input'!$A:$A,'Sch Parent TB Converter'!$G189:$EC189,'Sch Parent Trial Balance Input'!D:D))</f>
        <v>0</v>
      </c>
      <c r="E189" s="891">
        <f>SUMPRODUCT(SUMIF('Sch Parent Trial Balance Input'!$A:$A,'Sch Parent TB Converter'!$G189:$EC189,'Sch Parent Trial Balance Input'!E:E))</f>
        <v>0</v>
      </c>
      <c r="F189" s="891">
        <f>SUMPRODUCT(SUMIF('Sch Parent Trial Balance Input'!$A:$A,'Sch Parent TB Converter'!$G189:$EC189,'Sch Parent Trial Balance Input'!F:F))</f>
        <v>0</v>
      </c>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639"/>
      <c r="ED189" s="189" t="str">
        <f>CONCATENATE("x",G189,"x",H189,"x",I189,"x",J189,"x",K189,"x",L189,"x",M189,"x",N189,"x",O189,"x",P189,"x",Q189,"x",R189,"x",S189,"x",T189,"x",U189,"x",V189,"x",W189,"x",X189,"x",Y189,"x",Z189,"x",AA189,"x",AB189,"x",AC189,"x",AD189,"x",AE189,"x",AF189,"x",AG189,"x",AH189,"x",AI189,"x",AJ189,"x",AK189,"x",AL189,"x",AM189,"x",AN189,"x",AO189,"x",AP189,"x",AQ189,"x",AR189,"x",AS189,"x",AT189,"x",AU189,"x",AV189,"x",AW189,"x",AX189,"x",AY189,"x",AZ189,"x",BA189,"x",BB189,"x",BC189,"x",BD189,"x",BE189,"x",BF189,"x",BG189,"x",BH189,"x",BI189,"x",BJ189,"x",BK189,"x",BL189,"x",BM189,"x",BN189,"x",BO189,"x",BP189,"x",BQ189,"x",BR189,"x",BS189,"x",BT189,"x",BU189,"x",BV189,"x",BW189,"x",BX189,"x",BY189,"x",BZ189,"x",CA189,"x",CB189,"x",CC189,"x",CD189,"x",CE189,"x",CF189,"x",CG189,"x",CH189,"x",CI189,"x",CJ189,"x",CK189,"x",CL189,"x",CM189,"x",CN189,"x",CO189,"x",CP189,"x",CQ189,"x",CR189,"x",CS189,"x",CT189,"x",CU189,"x",CV189,"x",CW189,"x",CX189,"x",CY189,"x",CZ189,"x",DA189,"x",DB189,"x",DC189,"x",DD189,"x",DE189,"x",DF189,"x",DG189,"x",DH189,"x",DI189,"x",DJ189,"x",DK189,"x",DL189,"x",DM189,"x",DN189,"x",DO189,"x",DP189,"x",DQ189,"x",DR189,"x",DS189,"x",DT189,"x",DU189,"x",DV189,"x",DW189,"x",DX189,"x",DY189,"x",DZ189,"x",EA189,"x",EB189,"x",EC189,"x")</f>
        <v>xxxxxxxxxxxxxxxxxxxxxxxxxxxxxxxxxxxxxxxxxxxxxxxxxxxxxxxxxxxxxxxxxxxxxxxxxxxxxxxxxxxxxxxxxxxxxxxxxxxxxxxxxxxxxxxxxxxxxxxxxxxxxxxx</v>
      </c>
    </row>
    <row r="190" spans="1:134" x14ac:dyDescent="0.2">
      <c r="A190" s="198">
        <v>5925</v>
      </c>
      <c r="B190" s="234" t="s">
        <v>273</v>
      </c>
      <c r="C190" s="891">
        <f>SUMPRODUCT(SUMIF('Sch Parent Trial Balance Input'!$A:$A,'Sch Parent TB Converter'!$G190:$EC190,'Sch Parent Trial Balance Input'!C:C))</f>
        <v>0</v>
      </c>
      <c r="D190" s="891">
        <f>SUMPRODUCT(SUMIF('Sch Parent Trial Balance Input'!$A:$A,'Sch Parent TB Converter'!$G190:$EC190,'Sch Parent Trial Balance Input'!D:D))</f>
        <v>0</v>
      </c>
      <c r="E190" s="891">
        <f>SUMPRODUCT(SUMIF('Sch Parent Trial Balance Input'!$A:$A,'Sch Parent TB Converter'!$G190:$EC190,'Sch Parent Trial Balance Input'!E:E))</f>
        <v>0</v>
      </c>
      <c r="F190" s="891">
        <f>SUMPRODUCT(SUMIF('Sch Parent Trial Balance Input'!$A:$A,'Sch Parent TB Converter'!$G190:$EC190,'Sch Parent Trial Balance Input'!F:F))</f>
        <v>0</v>
      </c>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639"/>
      <c r="ED190" s="189" t="str">
        <f>CONCATENATE("x",G190,"x",H190,"x",I190,"x",J190,"x",K190,"x",L190,"x",M190,"x",N190,"x",O190,"x",P190,"x",Q190,"x",R190,"x",S190,"x",T190,"x",U190,"x",V190,"x",W190,"x",X190,"x",Y190,"x",Z190,"x",AA190,"x",AB190,"x",AC190,"x",AD190,"x",AE190,"x",AF190,"x",AG190,"x",AH190,"x",AI190,"x",AJ190,"x",AK190,"x",AL190,"x",AM190,"x",AN190,"x",AO190,"x",AP190,"x",AQ190,"x",AR190,"x",AS190,"x",AT190,"x",AU190,"x",AV190,"x",AW190,"x",AX190,"x",AY190,"x",AZ190,"x",BA190,"x",BB190,"x",BC190,"x",BD190,"x",BE190,"x",BF190,"x",BG190,"x",BH190,"x",BI190,"x",BJ190,"x",BK190,"x",BL190,"x",BM190,"x",BN190,"x",BO190,"x",BP190,"x",BQ190,"x",BR190,"x",BS190,"x",BT190,"x",BU190,"x",BV190,"x",BW190,"x",BX190,"x",BY190,"x",BZ190,"x",CA190,"x",CB190,"x",CC190,"x",CD190,"x",CE190,"x",CF190,"x",CG190,"x",CH190,"x",CI190,"x",CJ190,"x",CK190,"x",CL190,"x",CM190,"x",CN190,"x",CO190,"x",CP190,"x",CQ190,"x",CR190,"x",CS190,"x",CT190,"x",CU190,"x",CV190,"x",CW190,"x",CX190,"x",CY190,"x",CZ190,"x",DA190,"x",DB190,"x",DC190,"x",DD190,"x",DE190,"x",DF190,"x",DG190,"x",DH190,"x",DI190,"x",DJ190,"x",DK190,"x",DL190,"x",DM190,"x",DN190,"x",DO190,"x",DP190,"x",DQ190,"x",DR190,"x",DS190,"x",DT190,"x",DU190,"x",DV190,"x",DW190,"x",DX190,"x",DY190,"x",DZ190,"x",EA190,"x",EB190,"x",EC190,"x")</f>
        <v>xxxxxxxxxxxxxxxxxxxxxxxxxxxxxxxxxxxxxxxxxxxxxxxxxxxxxxxxxxxxxxxxxxxxxxxxxxxxxxxxxxxxxxxxxxxxxxxxxxxxxxxxxxxxxxxxxxxxxxxxxxxxxxxx</v>
      </c>
    </row>
    <row r="191" spans="1:134" x14ac:dyDescent="0.2">
      <c r="A191" s="198"/>
      <c r="B191" s="591"/>
      <c r="C191" s="891"/>
      <c r="D191" s="893"/>
      <c r="E191" s="893"/>
      <c r="F191" s="893"/>
      <c r="G191" s="657"/>
      <c r="H191" s="657"/>
      <c r="I191" s="657"/>
      <c r="J191" s="657"/>
      <c r="K191" s="657"/>
      <c r="L191" s="657"/>
      <c r="M191" s="657"/>
      <c r="N191" s="657"/>
      <c r="O191" s="657"/>
      <c r="P191" s="657"/>
      <c r="Q191" s="657"/>
      <c r="R191" s="657"/>
      <c r="S191" s="657"/>
      <c r="T191" s="657"/>
      <c r="U191" s="657"/>
      <c r="V191" s="657"/>
      <c r="W191" s="657"/>
      <c r="X191" s="657"/>
      <c r="Y191" s="657"/>
      <c r="Z191" s="657"/>
      <c r="AA191" s="657"/>
      <c r="AB191" s="657"/>
      <c r="AC191" s="657"/>
      <c r="AD191" s="657"/>
      <c r="AE191" s="657"/>
      <c r="AF191" s="657"/>
      <c r="AG191" s="657"/>
      <c r="AH191" s="657"/>
      <c r="AI191" s="657"/>
      <c r="AJ191" s="657"/>
      <c r="AK191" s="657"/>
      <c r="AL191" s="657"/>
      <c r="AM191" s="657"/>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57"/>
      <c r="BQ191" s="657"/>
      <c r="BR191" s="657"/>
      <c r="BS191" s="657"/>
      <c r="BT191" s="657"/>
      <c r="BU191" s="657"/>
      <c r="BV191" s="657"/>
      <c r="BW191" s="657"/>
      <c r="BX191" s="657"/>
      <c r="BY191" s="657"/>
      <c r="BZ191" s="657"/>
      <c r="CA191" s="657"/>
      <c r="CB191" s="657"/>
      <c r="CC191" s="657"/>
      <c r="CD191" s="657"/>
      <c r="CE191" s="657"/>
      <c r="CF191" s="657"/>
      <c r="CG191" s="657"/>
      <c r="CH191" s="657"/>
      <c r="CI191" s="657"/>
      <c r="CJ191" s="657"/>
      <c r="CK191" s="657"/>
      <c r="CL191" s="657"/>
      <c r="CM191" s="657"/>
      <c r="CN191" s="657"/>
      <c r="CO191" s="657"/>
      <c r="CP191" s="657"/>
      <c r="CQ191" s="657"/>
      <c r="CR191" s="657"/>
      <c r="CS191" s="657"/>
      <c r="CT191" s="657"/>
      <c r="CU191" s="657"/>
      <c r="CV191" s="657"/>
      <c r="CW191" s="657"/>
      <c r="CX191" s="657"/>
      <c r="CY191" s="657"/>
      <c r="CZ191" s="657"/>
      <c r="DA191" s="657"/>
      <c r="DB191" s="657"/>
      <c r="DC191" s="657"/>
      <c r="DD191" s="657"/>
      <c r="DE191" s="657"/>
      <c r="DF191" s="657"/>
      <c r="DG191" s="657"/>
      <c r="DH191" s="657"/>
      <c r="DI191" s="657"/>
      <c r="DJ191" s="657"/>
      <c r="DK191" s="657"/>
      <c r="DL191" s="657"/>
      <c r="DM191" s="657"/>
      <c r="DN191" s="657"/>
      <c r="DO191" s="657"/>
      <c r="DP191" s="657"/>
      <c r="DQ191" s="657"/>
      <c r="DR191" s="657"/>
      <c r="DS191" s="657"/>
      <c r="DT191" s="657"/>
      <c r="DU191" s="657"/>
      <c r="DV191" s="657"/>
      <c r="DW191" s="657"/>
      <c r="DX191" s="657"/>
      <c r="DY191" s="657"/>
      <c r="DZ191" s="657"/>
      <c r="EA191" s="657"/>
      <c r="EB191" s="657"/>
      <c r="EC191" s="658"/>
      <c r="ED191" s="189" t="str">
        <f t="shared" si="2"/>
        <v>xxxxxxxxxxxxxxxxxxxxxxxxxxxxxxxxxxxxxxxxxxxxxxxxxxxxxxxxxxxxxxxxxxxxxxxxxxxxxxxxxxxxxxxxxxxxxxxxxxxxxxxxxxxxxxxxxxxxxxxxxxxxxxxx</v>
      </c>
    </row>
    <row r="192" spans="1:134" x14ac:dyDescent="0.2">
      <c r="A192" s="237"/>
      <c r="B192" s="239" t="s">
        <v>274</v>
      </c>
      <c r="C192" s="894"/>
      <c r="D192" s="895"/>
      <c r="E192" s="895"/>
      <c r="F192" s="895"/>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c r="AD192" s="640"/>
      <c r="AE192" s="640"/>
      <c r="AF192" s="640"/>
      <c r="AG192" s="640"/>
      <c r="AH192" s="640"/>
      <c r="AI192" s="640"/>
      <c r="AJ192" s="640"/>
      <c r="AK192" s="640"/>
      <c r="AL192" s="640"/>
      <c r="AM192" s="640"/>
      <c r="AN192" s="640"/>
      <c r="AO192" s="640"/>
      <c r="AP192" s="640"/>
      <c r="AQ192" s="640"/>
      <c r="AR192" s="640"/>
      <c r="AS192" s="640"/>
      <c r="AT192" s="640"/>
      <c r="AU192" s="640"/>
      <c r="AV192" s="640"/>
      <c r="AW192" s="640"/>
      <c r="AX192" s="640"/>
      <c r="AY192" s="640"/>
      <c r="AZ192" s="640"/>
      <c r="BA192" s="640"/>
      <c r="BB192" s="640"/>
      <c r="BC192" s="640"/>
      <c r="BD192" s="640"/>
      <c r="BE192" s="640"/>
      <c r="BF192" s="640"/>
      <c r="BG192" s="640"/>
      <c r="BH192" s="640"/>
      <c r="BI192" s="640"/>
      <c r="BJ192" s="640"/>
      <c r="BK192" s="640"/>
      <c r="BL192" s="640"/>
      <c r="BM192" s="640"/>
      <c r="BN192" s="640"/>
      <c r="BO192" s="640"/>
      <c r="BP192" s="640"/>
      <c r="BQ192" s="640"/>
      <c r="BR192" s="640"/>
      <c r="BS192" s="640"/>
      <c r="BT192" s="640"/>
      <c r="BU192" s="640"/>
      <c r="BV192" s="640"/>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c r="CZ192" s="640"/>
      <c r="DA192" s="640"/>
      <c r="DB192" s="640"/>
      <c r="DC192" s="640"/>
      <c r="DD192" s="640"/>
      <c r="DE192" s="640"/>
      <c r="DF192" s="640"/>
      <c r="DG192" s="640"/>
      <c r="DH192" s="640"/>
      <c r="DI192" s="640"/>
      <c r="DJ192" s="640"/>
      <c r="DK192" s="640"/>
      <c r="DL192" s="640"/>
      <c r="DM192" s="640"/>
      <c r="DN192" s="640"/>
      <c r="DO192" s="640"/>
      <c r="DP192" s="640"/>
      <c r="DQ192" s="640"/>
      <c r="DR192" s="640"/>
      <c r="DS192" s="640"/>
      <c r="DT192" s="640"/>
      <c r="DU192" s="640"/>
      <c r="DV192" s="640"/>
      <c r="DW192" s="640"/>
      <c r="DX192" s="640"/>
      <c r="DY192" s="640"/>
      <c r="DZ192" s="640"/>
      <c r="EA192" s="640"/>
      <c r="EB192" s="640"/>
      <c r="EC192" s="641"/>
      <c r="ED192" s="189" t="str">
        <f t="shared" si="2"/>
        <v>xxxxxxxxxxxxxxxxxxxxxxxxxxxxxxxxxxxxxxxxxxxxxxxxxxxxxxxxxxxxxxxxxxxxxxxxxxxxxxxxxxxxxxxxxxxxxxxxxxxxxxxxxxxxxxxxxxxxxxxxxxxxxxxx</v>
      </c>
    </row>
    <row r="193" spans="1:134" x14ac:dyDescent="0.2">
      <c r="A193" s="198"/>
      <c r="B193" s="583" t="s">
        <v>263</v>
      </c>
      <c r="C193" s="891"/>
      <c r="D193" s="893"/>
      <c r="E193" s="893"/>
      <c r="F193" s="893"/>
      <c r="G193" s="637"/>
      <c r="H193" s="637"/>
      <c r="I193" s="637"/>
      <c r="J193" s="637"/>
      <c r="K193" s="637"/>
      <c r="L193" s="637"/>
      <c r="M193" s="637"/>
      <c r="N193" s="637"/>
      <c r="O193" s="637"/>
      <c r="P193" s="637"/>
      <c r="Q193" s="637"/>
      <c r="R193" s="637"/>
      <c r="S193" s="637"/>
      <c r="T193" s="637"/>
      <c r="U193" s="637"/>
      <c r="V193" s="637"/>
      <c r="W193" s="637"/>
      <c r="X193" s="637"/>
      <c r="Y193" s="637"/>
      <c r="Z193" s="637"/>
      <c r="AA193" s="637"/>
      <c r="AB193" s="637"/>
      <c r="AC193" s="637"/>
      <c r="AD193" s="637"/>
      <c r="AE193" s="637"/>
      <c r="AF193" s="637"/>
      <c r="AG193" s="637"/>
      <c r="AH193" s="637"/>
      <c r="AI193" s="637"/>
      <c r="AJ193" s="637"/>
      <c r="AK193" s="637"/>
      <c r="AL193" s="637"/>
      <c r="AM193" s="637"/>
      <c r="AN193" s="637"/>
      <c r="AO193" s="637"/>
      <c r="AP193" s="637"/>
      <c r="AQ193" s="637"/>
      <c r="AR193" s="637"/>
      <c r="AS193" s="637"/>
      <c r="AT193" s="637"/>
      <c r="AU193" s="637"/>
      <c r="AV193" s="637"/>
      <c r="AW193" s="637"/>
      <c r="AX193" s="637"/>
      <c r="AY193" s="637"/>
      <c r="AZ193" s="637"/>
      <c r="BA193" s="637"/>
      <c r="BB193" s="637"/>
      <c r="BC193" s="637"/>
      <c r="BD193" s="637"/>
      <c r="BE193" s="637"/>
      <c r="BF193" s="637"/>
      <c r="BG193" s="637"/>
      <c r="BH193" s="637"/>
      <c r="BI193" s="637"/>
      <c r="BJ193" s="637"/>
      <c r="BK193" s="637"/>
      <c r="BL193" s="637"/>
      <c r="BM193" s="637"/>
      <c r="BN193" s="637"/>
      <c r="BO193" s="637"/>
      <c r="BP193" s="637"/>
      <c r="BQ193" s="637"/>
      <c r="BR193" s="637"/>
      <c r="BS193" s="637"/>
      <c r="BT193" s="637"/>
      <c r="BU193" s="637"/>
      <c r="BV193" s="637"/>
      <c r="BW193" s="637"/>
      <c r="BX193" s="637"/>
      <c r="BY193" s="637"/>
      <c r="BZ193" s="637"/>
      <c r="CA193" s="637"/>
      <c r="CB193" s="637"/>
      <c r="CC193" s="637"/>
      <c r="CD193" s="637"/>
      <c r="CE193" s="637"/>
      <c r="CF193" s="637"/>
      <c r="CG193" s="637"/>
      <c r="CH193" s="637"/>
      <c r="CI193" s="637"/>
      <c r="CJ193" s="637"/>
      <c r="CK193" s="637"/>
      <c r="CL193" s="637"/>
      <c r="CM193" s="637"/>
      <c r="CN193" s="637"/>
      <c r="CO193" s="637"/>
      <c r="CP193" s="637"/>
      <c r="CQ193" s="637"/>
      <c r="CR193" s="637"/>
      <c r="CS193" s="637"/>
      <c r="CT193" s="637"/>
      <c r="CU193" s="637"/>
      <c r="CV193" s="637"/>
      <c r="CW193" s="637"/>
      <c r="CX193" s="637"/>
      <c r="CY193" s="637"/>
      <c r="CZ193" s="637"/>
      <c r="DA193" s="637"/>
      <c r="DB193" s="637"/>
      <c r="DC193" s="637"/>
      <c r="DD193" s="637"/>
      <c r="DE193" s="637"/>
      <c r="DF193" s="637"/>
      <c r="DG193" s="637"/>
      <c r="DH193" s="637"/>
      <c r="DI193" s="637"/>
      <c r="DJ193" s="637"/>
      <c r="DK193" s="637"/>
      <c r="DL193" s="637"/>
      <c r="DM193" s="637"/>
      <c r="DN193" s="637"/>
      <c r="DO193" s="637"/>
      <c r="DP193" s="637"/>
      <c r="DQ193" s="637"/>
      <c r="DR193" s="637"/>
      <c r="DS193" s="637"/>
      <c r="DT193" s="637"/>
      <c r="DU193" s="637"/>
      <c r="DV193" s="637"/>
      <c r="DW193" s="637"/>
      <c r="DX193" s="637"/>
      <c r="DY193" s="637"/>
      <c r="DZ193" s="637"/>
      <c r="EA193" s="637"/>
      <c r="EB193" s="637"/>
      <c r="EC193" s="638"/>
      <c r="ED193" s="189" t="str">
        <f t="shared" si="2"/>
        <v>xxxxxxxxxxxxxxxxxxxxxxxxxxxxxxxxxxxxxxxxxxxxxxxxxxxxxxxxxxxxxxxxxxxxxxxxxxxxxxxxxxxxxxxxxxxxxxxxxxxxxxxxxxxxxxxxxxxxxxxxxxxxxxxx</v>
      </c>
    </row>
    <row r="194" spans="1:134" x14ac:dyDescent="0.2">
      <c r="A194" s="198">
        <v>5240</v>
      </c>
      <c r="B194" s="234" t="s">
        <v>275</v>
      </c>
      <c r="C194" s="891">
        <f>SUMPRODUCT(SUMIF('Sch Parent Trial Balance Input'!$A:$A,'Sch Parent TB Converter'!$G194:$EC194,'Sch Parent Trial Balance Input'!C:C))</f>
        <v>0</v>
      </c>
      <c r="D194" s="891">
        <f>SUMPRODUCT(SUMIF('Sch Parent Trial Balance Input'!$A:$A,'Sch Parent TB Converter'!$G194:$EC194,'Sch Parent Trial Balance Input'!D:D))</f>
        <v>0</v>
      </c>
      <c r="E194" s="891">
        <f>SUMPRODUCT(SUMIF('Sch Parent Trial Balance Input'!$A:$A,'Sch Parent TB Converter'!$G194:$EC194,'Sch Parent Trial Balance Input'!E:E))</f>
        <v>0</v>
      </c>
      <c r="F194" s="891">
        <f>SUMPRODUCT(SUMIF('Sch Parent Trial Balance Input'!$A:$A,'Sch Parent TB Converter'!$G194:$EC194,'Sch Parent Trial Balance Input'!F:F))</f>
        <v>0</v>
      </c>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639"/>
      <c r="ED194" s="189" t="str">
        <f t="shared" si="2"/>
        <v>xxxxxxxxxxxxxxxxxxxxxxxxxxxxxxxxxxxxxxxxxxxxxxxxxxxxxxxxxxxxxxxxxxxxxxxxxxxxxxxxxxxxxxxxxxxxxxxxxxxxxxxxxxxxxxxxxxxxxxxxxxxxxxxx</v>
      </c>
    </row>
    <row r="195" spans="1:134" x14ac:dyDescent="0.2">
      <c r="A195" s="198">
        <v>5227</v>
      </c>
      <c r="B195" s="234" t="s">
        <v>276</v>
      </c>
      <c r="C195" s="891">
        <f>SUMPRODUCT(SUMIF('Sch Parent Trial Balance Input'!$A:$A,'Sch Parent TB Converter'!$G195:$EC195,'Sch Parent Trial Balance Input'!C:C))</f>
        <v>0</v>
      </c>
      <c r="D195" s="891">
        <f>SUMPRODUCT(SUMIF('Sch Parent Trial Balance Input'!$A:$A,'Sch Parent TB Converter'!$G195:$EC195,'Sch Parent Trial Balance Input'!D:D))</f>
        <v>0</v>
      </c>
      <c r="E195" s="891">
        <f>SUMPRODUCT(SUMIF('Sch Parent Trial Balance Input'!$A:$A,'Sch Parent TB Converter'!$G195:$EC195,'Sch Parent Trial Balance Input'!E:E))</f>
        <v>0</v>
      </c>
      <c r="F195" s="891">
        <f>SUMPRODUCT(SUMIF('Sch Parent Trial Balance Input'!$A:$A,'Sch Parent TB Converter'!$G195:$EC195,'Sch Parent Trial Balance Input'!F:F))</f>
        <v>0</v>
      </c>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639"/>
      <c r="ED195" s="189" t="str">
        <f t="shared" si="2"/>
        <v>xxxxxxxxxxxxxxxxxxxxxxxxxxxxxxxxxxxxxxxxxxxxxxxxxxxxxxxxxxxxxxxxxxxxxxxxxxxxxxxxxxxxxxxxxxxxxxxxxxxxxxxxxxxxxxxxxxxxxxxxxxxxxxxx</v>
      </c>
    </row>
    <row r="196" spans="1:134" x14ac:dyDescent="0.2">
      <c r="A196" s="198">
        <v>5228</v>
      </c>
      <c r="B196" s="234" t="s">
        <v>277</v>
      </c>
      <c r="C196" s="891">
        <f>SUMPRODUCT(SUMIF('Sch Parent Trial Balance Input'!$A:$A,'Sch Parent TB Converter'!$G196:$EC196,'Sch Parent Trial Balance Input'!C:C))</f>
        <v>0</v>
      </c>
      <c r="D196" s="891">
        <f>SUMPRODUCT(SUMIF('Sch Parent Trial Balance Input'!$A:$A,'Sch Parent TB Converter'!$G196:$EC196,'Sch Parent Trial Balance Input'!D:D))</f>
        <v>0</v>
      </c>
      <c r="E196" s="891">
        <f>SUMPRODUCT(SUMIF('Sch Parent Trial Balance Input'!$A:$A,'Sch Parent TB Converter'!$G196:$EC196,'Sch Parent Trial Balance Input'!E:E))</f>
        <v>0</v>
      </c>
      <c r="F196" s="891">
        <f>SUMPRODUCT(SUMIF('Sch Parent Trial Balance Input'!$A:$A,'Sch Parent TB Converter'!$G196:$EC196,'Sch Parent Trial Balance Input'!F:F))</f>
        <v>0</v>
      </c>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639"/>
      <c r="ED196" s="189" t="str">
        <f t="shared" si="2"/>
        <v>xxxxxxxxxxxxxxxxxxxxxxxxxxxxxxxxxxxxxxxxxxxxxxxxxxxxxxxxxxxxxxxxxxxxxxxxxxxxxxxxxxxxxxxxxxxxxxxxxxxxxxxxxxxxxxxxxxxxxxxxxxxxxxxx</v>
      </c>
    </row>
    <row r="197" spans="1:134" x14ac:dyDescent="0.2">
      <c r="A197" s="198">
        <v>5230</v>
      </c>
      <c r="B197" s="234" t="s">
        <v>278</v>
      </c>
      <c r="C197" s="891">
        <f>SUMPRODUCT(SUMIF('Sch Parent Trial Balance Input'!$A:$A,'Sch Parent TB Converter'!$G197:$EC197,'Sch Parent Trial Balance Input'!C:C))</f>
        <v>0</v>
      </c>
      <c r="D197" s="891">
        <f>SUMPRODUCT(SUMIF('Sch Parent Trial Balance Input'!$A:$A,'Sch Parent TB Converter'!$G197:$EC197,'Sch Parent Trial Balance Input'!D:D))</f>
        <v>0</v>
      </c>
      <c r="E197" s="891">
        <f>SUMPRODUCT(SUMIF('Sch Parent Trial Balance Input'!$A:$A,'Sch Parent TB Converter'!$G197:$EC197,'Sch Parent Trial Balance Input'!E:E))</f>
        <v>0</v>
      </c>
      <c r="F197" s="891">
        <f>SUMPRODUCT(SUMIF('Sch Parent Trial Balance Input'!$A:$A,'Sch Parent TB Converter'!$G197:$EC197,'Sch Parent Trial Balance Input'!F:F))</f>
        <v>0</v>
      </c>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639"/>
      <c r="ED197" s="189" t="str">
        <f t="shared" si="2"/>
        <v>xxxxxxxxxxxxxxxxxxxxxxxxxxxxxxxxxxxxxxxxxxxxxxxxxxxxxxxxxxxxxxxxxxxxxxxxxxxxxxxxxxxxxxxxxxxxxxxxxxxxxxxxxxxxxxxxxxxxxxxxxxxxxxxx</v>
      </c>
    </row>
    <row r="198" spans="1:134" x14ac:dyDescent="0.2">
      <c r="A198" s="198"/>
      <c r="B198" s="591"/>
      <c r="C198" s="891"/>
      <c r="D198" s="893"/>
      <c r="E198" s="893"/>
      <c r="F198" s="893"/>
      <c r="G198" s="657"/>
      <c r="H198" s="657"/>
      <c r="I198" s="657"/>
      <c r="J198" s="657"/>
      <c r="K198" s="657"/>
      <c r="L198" s="657"/>
      <c r="M198" s="657"/>
      <c r="N198" s="657"/>
      <c r="O198" s="657"/>
      <c r="P198" s="657"/>
      <c r="Q198" s="657"/>
      <c r="R198" s="657"/>
      <c r="S198" s="657"/>
      <c r="T198" s="657"/>
      <c r="U198" s="657"/>
      <c r="V198" s="657"/>
      <c r="W198" s="657"/>
      <c r="X198" s="657"/>
      <c r="Y198" s="657"/>
      <c r="Z198" s="657"/>
      <c r="AA198" s="657"/>
      <c r="AB198" s="657"/>
      <c r="AC198" s="657"/>
      <c r="AD198" s="657"/>
      <c r="AE198" s="657"/>
      <c r="AF198" s="657"/>
      <c r="AG198" s="657"/>
      <c r="AH198" s="657"/>
      <c r="AI198" s="657"/>
      <c r="AJ198" s="657"/>
      <c r="AK198" s="657"/>
      <c r="AL198" s="657"/>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57"/>
      <c r="BQ198" s="657"/>
      <c r="BR198" s="657"/>
      <c r="BS198" s="657"/>
      <c r="BT198" s="657"/>
      <c r="BU198" s="657"/>
      <c r="BV198" s="657"/>
      <c r="BW198" s="657"/>
      <c r="BX198" s="657"/>
      <c r="BY198" s="657"/>
      <c r="BZ198" s="657"/>
      <c r="CA198" s="657"/>
      <c r="CB198" s="657"/>
      <c r="CC198" s="657"/>
      <c r="CD198" s="657"/>
      <c r="CE198" s="657"/>
      <c r="CF198" s="657"/>
      <c r="CG198" s="657"/>
      <c r="CH198" s="657"/>
      <c r="CI198" s="657"/>
      <c r="CJ198" s="657"/>
      <c r="CK198" s="657"/>
      <c r="CL198" s="657"/>
      <c r="CM198" s="657"/>
      <c r="CN198" s="657"/>
      <c r="CO198" s="657"/>
      <c r="CP198" s="657"/>
      <c r="CQ198" s="657"/>
      <c r="CR198" s="657"/>
      <c r="CS198" s="657"/>
      <c r="CT198" s="657"/>
      <c r="CU198" s="657"/>
      <c r="CV198" s="657"/>
      <c r="CW198" s="657"/>
      <c r="CX198" s="657"/>
      <c r="CY198" s="657"/>
      <c r="CZ198" s="657"/>
      <c r="DA198" s="657"/>
      <c r="DB198" s="657"/>
      <c r="DC198" s="657"/>
      <c r="DD198" s="657"/>
      <c r="DE198" s="657"/>
      <c r="DF198" s="657"/>
      <c r="DG198" s="657"/>
      <c r="DH198" s="657"/>
      <c r="DI198" s="657"/>
      <c r="DJ198" s="657"/>
      <c r="DK198" s="657"/>
      <c r="DL198" s="657"/>
      <c r="DM198" s="657"/>
      <c r="DN198" s="657"/>
      <c r="DO198" s="657"/>
      <c r="DP198" s="657"/>
      <c r="DQ198" s="657"/>
      <c r="DR198" s="657"/>
      <c r="DS198" s="657"/>
      <c r="DT198" s="657"/>
      <c r="DU198" s="657"/>
      <c r="DV198" s="657"/>
      <c r="DW198" s="657"/>
      <c r="DX198" s="657"/>
      <c r="DY198" s="657"/>
      <c r="DZ198" s="657"/>
      <c r="EA198" s="657"/>
      <c r="EB198" s="657"/>
      <c r="EC198" s="658"/>
      <c r="ED198" s="189" t="str">
        <f t="shared" si="2"/>
        <v>xxxxxxxxxxxxxxxxxxxxxxxxxxxxxxxxxxxxxxxxxxxxxxxxxxxxxxxxxxxxxxxxxxxxxxxxxxxxxxxxxxxxxxxxxxxxxxxxxxxxxxxxxxxxxxxxxxxxxxxxxxxxxxxx</v>
      </c>
    </row>
    <row r="199" spans="1:134" x14ac:dyDescent="0.2">
      <c r="A199" s="237"/>
      <c r="B199" s="239" t="s">
        <v>279</v>
      </c>
      <c r="C199" s="894"/>
      <c r="D199" s="895"/>
      <c r="E199" s="895"/>
      <c r="F199" s="895"/>
      <c r="G199" s="640"/>
      <c r="H199" s="640"/>
      <c r="I199" s="640"/>
      <c r="J199" s="640"/>
      <c r="K199" s="640"/>
      <c r="L199" s="640"/>
      <c r="M199" s="640"/>
      <c r="N199" s="640"/>
      <c r="O199" s="640"/>
      <c r="P199" s="640"/>
      <c r="Q199" s="640"/>
      <c r="R199" s="640"/>
      <c r="S199" s="640"/>
      <c r="T199" s="640"/>
      <c r="U199" s="640"/>
      <c r="V199" s="640"/>
      <c r="W199" s="640"/>
      <c r="X199" s="640"/>
      <c r="Y199" s="640"/>
      <c r="Z199" s="640"/>
      <c r="AA199" s="640"/>
      <c r="AB199" s="640"/>
      <c r="AC199" s="640"/>
      <c r="AD199" s="640"/>
      <c r="AE199" s="640"/>
      <c r="AF199" s="640"/>
      <c r="AG199" s="640"/>
      <c r="AH199" s="640"/>
      <c r="AI199" s="640"/>
      <c r="AJ199" s="640"/>
      <c r="AK199" s="640"/>
      <c r="AL199" s="640"/>
      <c r="AM199" s="640"/>
      <c r="AN199" s="640"/>
      <c r="AO199" s="640"/>
      <c r="AP199" s="640"/>
      <c r="AQ199" s="640"/>
      <c r="AR199" s="640"/>
      <c r="AS199" s="640"/>
      <c r="AT199" s="640"/>
      <c r="AU199" s="640"/>
      <c r="AV199" s="640"/>
      <c r="AW199" s="640"/>
      <c r="AX199" s="640"/>
      <c r="AY199" s="640"/>
      <c r="AZ199" s="640"/>
      <c r="BA199" s="640"/>
      <c r="BB199" s="640"/>
      <c r="BC199" s="640"/>
      <c r="BD199" s="640"/>
      <c r="BE199" s="640"/>
      <c r="BF199" s="640"/>
      <c r="BG199" s="640"/>
      <c r="BH199" s="640"/>
      <c r="BI199" s="640"/>
      <c r="BJ199" s="640"/>
      <c r="BK199" s="640"/>
      <c r="BL199" s="640"/>
      <c r="BM199" s="640"/>
      <c r="BN199" s="640"/>
      <c r="BO199" s="640"/>
      <c r="BP199" s="640"/>
      <c r="BQ199" s="640"/>
      <c r="BR199" s="640"/>
      <c r="BS199" s="640"/>
      <c r="BT199" s="640"/>
      <c r="BU199" s="640"/>
      <c r="BV199" s="640"/>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c r="CZ199" s="640"/>
      <c r="DA199" s="640"/>
      <c r="DB199" s="640"/>
      <c r="DC199" s="640"/>
      <c r="DD199" s="640"/>
      <c r="DE199" s="640"/>
      <c r="DF199" s="640"/>
      <c r="DG199" s="640"/>
      <c r="DH199" s="640"/>
      <c r="DI199" s="640"/>
      <c r="DJ199" s="640"/>
      <c r="DK199" s="640"/>
      <c r="DL199" s="640"/>
      <c r="DM199" s="640"/>
      <c r="DN199" s="640"/>
      <c r="DO199" s="640"/>
      <c r="DP199" s="640"/>
      <c r="DQ199" s="640"/>
      <c r="DR199" s="640"/>
      <c r="DS199" s="640"/>
      <c r="DT199" s="640"/>
      <c r="DU199" s="640"/>
      <c r="DV199" s="640"/>
      <c r="DW199" s="640"/>
      <c r="DX199" s="640"/>
      <c r="DY199" s="640"/>
      <c r="DZ199" s="640"/>
      <c r="EA199" s="640"/>
      <c r="EB199" s="640"/>
      <c r="EC199" s="641"/>
      <c r="ED199" s="189" t="str">
        <f t="shared" si="2"/>
        <v>xxxxxxxxxxxxxxxxxxxxxxxxxxxxxxxxxxxxxxxxxxxxxxxxxxxxxxxxxxxxxxxxxxxxxxxxxxxxxxxxxxxxxxxxxxxxxxxxxxxxxxxxxxxxxxxxxxxxxxxxxxxxxxxx</v>
      </c>
    </row>
    <row r="200" spans="1:134" x14ac:dyDescent="0.2">
      <c r="A200" s="198"/>
      <c r="B200" s="583" t="s">
        <v>263</v>
      </c>
      <c r="C200" s="891"/>
      <c r="D200" s="893"/>
      <c r="E200" s="893"/>
      <c r="F200" s="893"/>
      <c r="G200" s="637"/>
      <c r="H200" s="637"/>
      <c r="I200" s="637"/>
      <c r="J200" s="637"/>
      <c r="K200" s="637"/>
      <c r="L200" s="637"/>
      <c r="M200" s="637"/>
      <c r="N200" s="637"/>
      <c r="O200" s="637"/>
      <c r="P200" s="637"/>
      <c r="Q200" s="637"/>
      <c r="R200" s="637"/>
      <c r="S200" s="637"/>
      <c r="T200" s="637"/>
      <c r="U200" s="637"/>
      <c r="V200" s="637"/>
      <c r="W200" s="637"/>
      <c r="X200" s="637"/>
      <c r="Y200" s="637"/>
      <c r="Z200" s="637"/>
      <c r="AA200" s="637"/>
      <c r="AB200" s="637"/>
      <c r="AC200" s="637"/>
      <c r="AD200" s="637"/>
      <c r="AE200" s="637"/>
      <c r="AF200" s="637"/>
      <c r="AG200" s="637"/>
      <c r="AH200" s="637"/>
      <c r="AI200" s="637"/>
      <c r="AJ200" s="637"/>
      <c r="AK200" s="637"/>
      <c r="AL200" s="637"/>
      <c r="AM200" s="637"/>
      <c r="AN200" s="637"/>
      <c r="AO200" s="637"/>
      <c r="AP200" s="637"/>
      <c r="AQ200" s="637"/>
      <c r="AR200" s="637"/>
      <c r="AS200" s="637"/>
      <c r="AT200" s="637"/>
      <c r="AU200" s="637"/>
      <c r="AV200" s="637"/>
      <c r="AW200" s="637"/>
      <c r="AX200" s="637"/>
      <c r="AY200" s="637"/>
      <c r="AZ200" s="637"/>
      <c r="BA200" s="637"/>
      <c r="BB200" s="637"/>
      <c r="BC200" s="637"/>
      <c r="BD200" s="637"/>
      <c r="BE200" s="637"/>
      <c r="BF200" s="637"/>
      <c r="BG200" s="637"/>
      <c r="BH200" s="637"/>
      <c r="BI200" s="637"/>
      <c r="BJ200" s="637"/>
      <c r="BK200" s="637"/>
      <c r="BL200" s="637"/>
      <c r="BM200" s="637"/>
      <c r="BN200" s="637"/>
      <c r="BO200" s="637"/>
      <c r="BP200" s="637"/>
      <c r="BQ200" s="637"/>
      <c r="BR200" s="637"/>
      <c r="BS200" s="637"/>
      <c r="BT200" s="637"/>
      <c r="BU200" s="637"/>
      <c r="BV200" s="637"/>
      <c r="BW200" s="637"/>
      <c r="BX200" s="637"/>
      <c r="BY200" s="637"/>
      <c r="BZ200" s="637"/>
      <c r="CA200" s="637"/>
      <c r="CB200" s="637"/>
      <c r="CC200" s="637"/>
      <c r="CD200" s="637"/>
      <c r="CE200" s="637"/>
      <c r="CF200" s="637"/>
      <c r="CG200" s="637"/>
      <c r="CH200" s="637"/>
      <c r="CI200" s="637"/>
      <c r="CJ200" s="637"/>
      <c r="CK200" s="637"/>
      <c r="CL200" s="637"/>
      <c r="CM200" s="637"/>
      <c r="CN200" s="637"/>
      <c r="CO200" s="637"/>
      <c r="CP200" s="637"/>
      <c r="CQ200" s="637"/>
      <c r="CR200" s="637"/>
      <c r="CS200" s="637"/>
      <c r="CT200" s="637"/>
      <c r="CU200" s="637"/>
      <c r="CV200" s="637"/>
      <c r="CW200" s="637"/>
      <c r="CX200" s="637"/>
      <c r="CY200" s="637"/>
      <c r="CZ200" s="637"/>
      <c r="DA200" s="637"/>
      <c r="DB200" s="637"/>
      <c r="DC200" s="637"/>
      <c r="DD200" s="637"/>
      <c r="DE200" s="637"/>
      <c r="DF200" s="637"/>
      <c r="DG200" s="637"/>
      <c r="DH200" s="637"/>
      <c r="DI200" s="637"/>
      <c r="DJ200" s="637"/>
      <c r="DK200" s="637"/>
      <c r="DL200" s="637"/>
      <c r="DM200" s="637"/>
      <c r="DN200" s="637"/>
      <c r="DO200" s="637"/>
      <c r="DP200" s="637"/>
      <c r="DQ200" s="637"/>
      <c r="DR200" s="637"/>
      <c r="DS200" s="637"/>
      <c r="DT200" s="637"/>
      <c r="DU200" s="637"/>
      <c r="DV200" s="637"/>
      <c r="DW200" s="637"/>
      <c r="DX200" s="637"/>
      <c r="DY200" s="637"/>
      <c r="DZ200" s="637"/>
      <c r="EA200" s="637"/>
      <c r="EB200" s="637"/>
      <c r="EC200" s="638"/>
      <c r="ED200" s="189" t="str">
        <f t="shared" si="2"/>
        <v>xxxxxxxxxxxxxxxxxxxxxxxxxxxxxxxxxxxxxxxxxxxxxxxxxxxxxxxxxxxxxxxxxxxxxxxxxxxxxxxxxxxxxxxxxxxxxxxxxxxxxxxxxxxxxxxxxxxxxxxxxxxxxxxx</v>
      </c>
    </row>
    <row r="201" spans="1:134" x14ac:dyDescent="0.2">
      <c r="A201" s="198">
        <v>5223</v>
      </c>
      <c r="B201" s="234" t="s">
        <v>280</v>
      </c>
      <c r="C201" s="891">
        <f>SUMPRODUCT(SUMIF('Sch Parent Trial Balance Input'!$A:$A,'Sch Parent TB Converter'!$G201:$CR201,'Sch Parent Trial Balance Input'!C:C))</f>
        <v>0</v>
      </c>
      <c r="D201" s="891">
        <f>SUMPRODUCT(SUMIF('Sch Parent Trial Balance Input'!$A:$A,'Sch Parent TB Converter'!$G201:$CR201,'Sch Parent Trial Balance Input'!D:D))</f>
        <v>0</v>
      </c>
      <c r="E201" s="891">
        <f>SUMPRODUCT(SUMIF('Sch Parent Trial Balance Input'!$A:$A,'Sch Parent TB Converter'!$G201:$CR201,'Sch Parent Trial Balance Input'!E:E))</f>
        <v>0</v>
      </c>
      <c r="F201" s="891">
        <f>SUMPRODUCT(SUMIF('Sch Parent Trial Balance Input'!$A:$A,'Sch Parent TB Converter'!$G201:$CR201,'Sch Parent Trial Balance Input'!F:F))</f>
        <v>0</v>
      </c>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639"/>
      <c r="ED201" s="189" t="str">
        <f t="shared" ref="ED201:ED248" si="4">CONCATENATE("x",G201,"x",H201,"x",I201,"x",J201,"x",K201,"x",L201,"x",M201,"x",N201,"x",O201,"x",P201,"x",Q201,"x",R201,"x",S201,"x",T201,"x",U201,"x",V201,"x",W201,"x",X201,"x",Y201,"x",Z201,"x",AA201,"x",AB201,"x",AC201,"x",AD201,"x",AE201,"x",AF201,"x",AG201,"x",AH201,"x",AI201,"x",AJ201,"x",AK201,"x",AL201,"x",AM201,"x",AN201,"x",AO201,"x",AP201,"x",AQ201,"x",AR201,"x",AS201,"x",AT201,"x",AU201,"x",AV201,"x",AW201,"x",AX201,"x",AY201,"x",AZ201,"x",BA201,"x",BB201,"x",BC201,"x",BD201,"x",BE201,"x",BF201,"x",BG201,"x",BH201,"x",BI201,"x",BJ201,"x",BK201,"x",BL201,"x",BM201,"x",BN201,"x",BO201,"x",BP201,"x",BQ201,"x",BR201,"x",BS201,"x",BT201,"x",BU201,"x",BV201,"x",BW201,"x",BX201,"x",BY201,"x",BZ201,"x",CA201,"x",CB201,"x",CC201,"x",CD201,"x",CE201,"x",CF201,"x",CG201,"x",CH201,"x",CI201,"x",CJ201,"x",CK201,"x",CL201,"x",CM201,"x",CN201,"x",CO201,"x",CP201,"x",CQ201,"x",CR201,"x",CS201,"x",CT201,"x",CU201,"x",CV201,"x",CW201,"x",CX201,"x",CY201,"x",CZ201,"x",DA201,"x",DB201,"x",DC201,"x",DD201,"x",DE201,"x",DF201,"x",DG201,"x",DH201,"x",DI201,"x",DJ201,"x",DK201,"x",DL201,"x",DM201,"x",DN201,"x",DO201,"x",DP201,"x",DQ201,"x",DR201,"x",DS201,"x",DT201,"x",DU201,"x",DV201,"x",DW201,"x",DX201,"x",DY201,"x",DZ201,"x",EA201,"x",EB201,"x",EC201,"x")</f>
        <v>xxxxxxxxxxxxxxxxxxxxxxxxxxxxxxxxxxxxxxxxxxxxxxxxxxxxxxxxxxxxxxxxxxxxxxxxxxxxxxxxxxxxxxxxxxxxxxxxxxxxxxxxxxxxxxxxxxxxxxxxxxxxxxxx</v>
      </c>
    </row>
    <row r="202" spans="1:134" x14ac:dyDescent="0.2">
      <c r="A202" s="198"/>
      <c r="B202" s="5"/>
      <c r="C202" s="891"/>
      <c r="D202" s="893"/>
      <c r="E202" s="893"/>
      <c r="F202" s="893"/>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639"/>
      <c r="ED202" s="189" t="str">
        <f t="shared" si="4"/>
        <v>xxxxxxxxxxxxxxxxxxxxxxxxxxxxxxxxxxxxxxxxxxxxxxxxxxxxxxxxxxxxxxxxxxxxxxxxxxxxxxxxxxxxxxxxxxxxxxxxxxxxxxxxxxxxxxxxxxxxxxxxxxxxxxxx</v>
      </c>
    </row>
    <row r="203" spans="1:134" x14ac:dyDescent="0.2">
      <c r="A203" s="237"/>
      <c r="B203" s="239" t="s">
        <v>281</v>
      </c>
      <c r="C203" s="894"/>
      <c r="D203" s="895"/>
      <c r="E203" s="895"/>
      <c r="F203" s="895"/>
      <c r="G203" s="640"/>
      <c r="H203" s="640"/>
      <c r="I203" s="640"/>
      <c r="J203" s="640"/>
      <c r="K203" s="640"/>
      <c r="L203" s="640"/>
      <c r="M203" s="640"/>
      <c r="N203" s="640"/>
      <c r="O203" s="640"/>
      <c r="P203" s="640"/>
      <c r="Q203" s="640"/>
      <c r="R203" s="640"/>
      <c r="S203" s="640"/>
      <c r="T203" s="640"/>
      <c r="U203" s="640"/>
      <c r="V203" s="640"/>
      <c r="W203" s="640"/>
      <c r="X203" s="640"/>
      <c r="Y203" s="640"/>
      <c r="Z203" s="640"/>
      <c r="AA203" s="640"/>
      <c r="AB203" s="640"/>
      <c r="AC203" s="640"/>
      <c r="AD203" s="640"/>
      <c r="AE203" s="640"/>
      <c r="AF203" s="640"/>
      <c r="AG203" s="640"/>
      <c r="AH203" s="640"/>
      <c r="AI203" s="640"/>
      <c r="AJ203" s="640"/>
      <c r="AK203" s="640"/>
      <c r="AL203" s="640"/>
      <c r="AM203" s="640"/>
      <c r="AN203" s="640"/>
      <c r="AO203" s="640"/>
      <c r="AP203" s="640"/>
      <c r="AQ203" s="640"/>
      <c r="AR203" s="640"/>
      <c r="AS203" s="640"/>
      <c r="AT203" s="640"/>
      <c r="AU203" s="640"/>
      <c r="AV203" s="640"/>
      <c r="AW203" s="640"/>
      <c r="AX203" s="640"/>
      <c r="AY203" s="640"/>
      <c r="AZ203" s="640"/>
      <c r="BA203" s="640"/>
      <c r="BB203" s="640"/>
      <c r="BC203" s="640"/>
      <c r="BD203" s="640"/>
      <c r="BE203" s="640"/>
      <c r="BF203" s="640"/>
      <c r="BG203" s="640"/>
      <c r="BH203" s="640"/>
      <c r="BI203" s="640"/>
      <c r="BJ203" s="640"/>
      <c r="BK203" s="640"/>
      <c r="BL203" s="640"/>
      <c r="BM203" s="640"/>
      <c r="BN203" s="640"/>
      <c r="BO203" s="640"/>
      <c r="BP203" s="640"/>
      <c r="BQ203" s="640"/>
      <c r="BR203" s="640"/>
      <c r="BS203" s="640"/>
      <c r="BT203" s="640"/>
      <c r="BU203" s="640"/>
      <c r="BV203" s="640"/>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c r="DH203" s="640"/>
      <c r="DI203" s="640"/>
      <c r="DJ203" s="640"/>
      <c r="DK203" s="640"/>
      <c r="DL203" s="640"/>
      <c r="DM203" s="640"/>
      <c r="DN203" s="640"/>
      <c r="DO203" s="640"/>
      <c r="DP203" s="640"/>
      <c r="DQ203" s="640"/>
      <c r="DR203" s="640"/>
      <c r="DS203" s="640"/>
      <c r="DT203" s="640"/>
      <c r="DU203" s="640"/>
      <c r="DV203" s="640"/>
      <c r="DW203" s="640"/>
      <c r="DX203" s="640"/>
      <c r="DY203" s="640"/>
      <c r="DZ203" s="640"/>
      <c r="EA203" s="640"/>
      <c r="EB203" s="640"/>
      <c r="EC203" s="641"/>
      <c r="ED203" s="189" t="str">
        <f t="shared" si="4"/>
        <v>xxxxxxxxxxxxxxxxxxxxxxxxxxxxxxxxxxxxxxxxxxxxxxxxxxxxxxxxxxxxxxxxxxxxxxxxxxxxxxxxxxxxxxxxxxxxxxxxxxxxxxxxxxxxxxxxxxxxxxxxxxxxxxxx</v>
      </c>
    </row>
    <row r="204" spans="1:134" x14ac:dyDescent="0.2">
      <c r="A204" s="198"/>
      <c r="B204" s="583" t="s">
        <v>263</v>
      </c>
      <c r="C204" s="891"/>
      <c r="D204" s="893"/>
      <c r="E204" s="893"/>
      <c r="F204" s="893"/>
      <c r="G204" s="637"/>
      <c r="H204" s="637"/>
      <c r="I204" s="637"/>
      <c r="J204" s="637"/>
      <c r="K204" s="637"/>
      <c r="L204" s="637"/>
      <c r="M204" s="637"/>
      <c r="N204" s="637"/>
      <c r="O204" s="637"/>
      <c r="P204" s="637"/>
      <c r="Q204" s="637"/>
      <c r="R204" s="637"/>
      <c r="S204" s="637"/>
      <c r="T204" s="637"/>
      <c r="U204" s="637"/>
      <c r="V204" s="637"/>
      <c r="W204" s="637"/>
      <c r="X204" s="637"/>
      <c r="Y204" s="637"/>
      <c r="Z204" s="637"/>
      <c r="AA204" s="637"/>
      <c r="AB204" s="637"/>
      <c r="AC204" s="637"/>
      <c r="AD204" s="637"/>
      <c r="AE204" s="637"/>
      <c r="AF204" s="637"/>
      <c r="AG204" s="637"/>
      <c r="AH204" s="637"/>
      <c r="AI204" s="637"/>
      <c r="AJ204" s="637"/>
      <c r="AK204" s="637"/>
      <c r="AL204" s="637"/>
      <c r="AM204" s="637"/>
      <c r="AN204" s="637"/>
      <c r="AO204" s="637"/>
      <c r="AP204" s="637"/>
      <c r="AQ204" s="637"/>
      <c r="AR204" s="637"/>
      <c r="AS204" s="637"/>
      <c r="AT204" s="637"/>
      <c r="AU204" s="637"/>
      <c r="AV204" s="637"/>
      <c r="AW204" s="637"/>
      <c r="AX204" s="637"/>
      <c r="AY204" s="637"/>
      <c r="AZ204" s="637"/>
      <c r="BA204" s="637"/>
      <c r="BB204" s="637"/>
      <c r="BC204" s="637"/>
      <c r="BD204" s="637"/>
      <c r="BE204" s="637"/>
      <c r="BF204" s="637"/>
      <c r="BG204" s="637"/>
      <c r="BH204" s="637"/>
      <c r="BI204" s="637"/>
      <c r="BJ204" s="637"/>
      <c r="BK204" s="637"/>
      <c r="BL204" s="637"/>
      <c r="BM204" s="637"/>
      <c r="BN204" s="637"/>
      <c r="BO204" s="637"/>
      <c r="BP204" s="637"/>
      <c r="BQ204" s="637"/>
      <c r="BR204" s="637"/>
      <c r="BS204" s="637"/>
      <c r="BT204" s="637"/>
      <c r="BU204" s="637"/>
      <c r="BV204" s="637"/>
      <c r="BW204" s="637"/>
      <c r="BX204" s="637"/>
      <c r="BY204" s="637"/>
      <c r="BZ204" s="637"/>
      <c r="CA204" s="637"/>
      <c r="CB204" s="637"/>
      <c r="CC204" s="637"/>
      <c r="CD204" s="637"/>
      <c r="CE204" s="637"/>
      <c r="CF204" s="637"/>
      <c r="CG204" s="637"/>
      <c r="CH204" s="637"/>
      <c r="CI204" s="637"/>
      <c r="CJ204" s="637"/>
      <c r="CK204" s="637"/>
      <c r="CL204" s="637"/>
      <c r="CM204" s="637"/>
      <c r="CN204" s="637"/>
      <c r="CO204" s="637"/>
      <c r="CP204" s="637"/>
      <c r="CQ204" s="637"/>
      <c r="CR204" s="637"/>
      <c r="CS204" s="637"/>
      <c r="CT204" s="637"/>
      <c r="CU204" s="637"/>
      <c r="CV204" s="637"/>
      <c r="CW204" s="637"/>
      <c r="CX204" s="637"/>
      <c r="CY204" s="637"/>
      <c r="CZ204" s="637"/>
      <c r="DA204" s="637"/>
      <c r="DB204" s="637"/>
      <c r="DC204" s="637"/>
      <c r="DD204" s="637"/>
      <c r="DE204" s="637"/>
      <c r="DF204" s="637"/>
      <c r="DG204" s="637"/>
      <c r="DH204" s="637"/>
      <c r="DI204" s="637"/>
      <c r="DJ204" s="637"/>
      <c r="DK204" s="637"/>
      <c r="DL204" s="637"/>
      <c r="DM204" s="637"/>
      <c r="DN204" s="637"/>
      <c r="DO204" s="637"/>
      <c r="DP204" s="637"/>
      <c r="DQ204" s="637"/>
      <c r="DR204" s="637"/>
      <c r="DS204" s="637"/>
      <c r="DT204" s="637"/>
      <c r="DU204" s="637"/>
      <c r="DV204" s="637"/>
      <c r="DW204" s="637"/>
      <c r="DX204" s="637"/>
      <c r="DY204" s="637"/>
      <c r="DZ204" s="637"/>
      <c r="EA204" s="637"/>
      <c r="EB204" s="637"/>
      <c r="EC204" s="638"/>
      <c r="ED204" s="189" t="str">
        <f t="shared" si="4"/>
        <v>xxxxxxxxxxxxxxxxxxxxxxxxxxxxxxxxxxxxxxxxxxxxxxxxxxxxxxxxxxxxxxxxxxxxxxxxxxxxxxxxxxxxxxxxxxxxxxxxxxxxxxxxxxxxxxxxxxxxxxxxxxxxxxxx</v>
      </c>
    </row>
    <row r="205" spans="1:134" x14ac:dyDescent="0.2">
      <c r="A205" s="198">
        <v>5270</v>
      </c>
      <c r="B205" s="234" t="s">
        <v>282</v>
      </c>
      <c r="C205" s="891">
        <f>SUMPRODUCT(SUMIF('Sch Parent Trial Balance Input'!$A:$A,'Sch Parent TB Converter'!$G205:$EC205,'Sch Parent Trial Balance Input'!C:C))</f>
        <v>0</v>
      </c>
      <c r="D205" s="891">
        <f>SUMPRODUCT(SUMIF('Sch Parent Trial Balance Input'!$A:$A,'Sch Parent TB Converter'!$G205:$EC205,'Sch Parent Trial Balance Input'!D:D))</f>
        <v>0</v>
      </c>
      <c r="E205" s="891">
        <f>SUMPRODUCT(SUMIF('Sch Parent Trial Balance Input'!$A:$A,'Sch Parent TB Converter'!$G205:$EC205,'Sch Parent Trial Balance Input'!E:E))</f>
        <v>0</v>
      </c>
      <c r="F205" s="891">
        <f>SUMPRODUCT(SUMIF('Sch Parent Trial Balance Input'!$A:$A,'Sch Parent TB Converter'!$G205:$EC205,'Sch Parent Trial Balance Input'!F:F))</f>
        <v>0</v>
      </c>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639"/>
      <c r="ED205" s="189" t="str">
        <f t="shared" si="4"/>
        <v>xxxxxxxxxxxxxxxxxxxxxxxxxxxxxxxxxxxxxxxxxxxxxxxxxxxxxxxxxxxxxxxxxxxxxxxxxxxxxxxxxxxxxxxxxxxxxxxxxxxxxxxxxxxxxxxxxxxxxxxxxxxxxxxx</v>
      </c>
    </row>
    <row r="206" spans="1:134" x14ac:dyDescent="0.2">
      <c r="A206" s="198">
        <v>5920</v>
      </c>
      <c r="B206" s="234" t="s">
        <v>283</v>
      </c>
      <c r="C206" s="891">
        <f>SUMPRODUCT(SUMIF('Sch Parent Trial Balance Input'!$A:$A,'Sch Parent TB Converter'!$G206:$EC206,'Sch Parent Trial Balance Input'!C:C))</f>
        <v>0</v>
      </c>
      <c r="D206" s="891">
        <f>SUMPRODUCT(SUMIF('Sch Parent Trial Balance Input'!$A:$A,'Sch Parent TB Converter'!$G206:$EC206,'Sch Parent Trial Balance Input'!D:D))</f>
        <v>0</v>
      </c>
      <c r="E206" s="891">
        <f>SUMPRODUCT(SUMIF('Sch Parent Trial Balance Input'!$A:$A,'Sch Parent TB Converter'!$G206:$EC206,'Sch Parent Trial Balance Input'!E:E))</f>
        <v>0</v>
      </c>
      <c r="F206" s="891">
        <f>SUMPRODUCT(SUMIF('Sch Parent Trial Balance Input'!$A:$A,'Sch Parent TB Converter'!$G206:$EC206,'Sch Parent Trial Balance Input'!F:F))</f>
        <v>0</v>
      </c>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639"/>
      <c r="ED206" s="189" t="str">
        <f t="shared" si="4"/>
        <v>xxxxxxxxxxxxxxxxxxxxxxxxxxxxxxxxxxxxxxxxxxxxxxxxxxxxxxxxxxxxxxxxxxxxxxxxxxxxxxxxxxxxxxxxxxxxxxxxxxxxxxxxxxxxxxxxxxxxxxxxxxxxxxxx</v>
      </c>
    </row>
    <row r="207" spans="1:134" x14ac:dyDescent="0.2">
      <c r="A207" s="198"/>
      <c r="B207" s="1"/>
      <c r="C207" s="891"/>
      <c r="D207" s="893"/>
      <c r="E207" s="893"/>
      <c r="F207" s="893"/>
      <c r="G207" s="659"/>
      <c r="H207" s="659"/>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c r="CB207" s="659"/>
      <c r="CC207" s="659"/>
      <c r="CD207" s="659"/>
      <c r="CE207" s="659"/>
      <c r="CF207" s="659"/>
      <c r="CG207" s="659"/>
      <c r="CH207" s="659"/>
      <c r="CI207" s="659"/>
      <c r="CJ207" s="659"/>
      <c r="CK207" s="659"/>
      <c r="CL207" s="659"/>
      <c r="CM207" s="659"/>
      <c r="CN207" s="659"/>
      <c r="CO207" s="659"/>
      <c r="CP207" s="659"/>
      <c r="CQ207" s="659"/>
      <c r="CR207" s="659"/>
      <c r="CS207" s="659"/>
      <c r="CT207" s="659"/>
      <c r="CU207" s="659"/>
      <c r="CV207" s="659"/>
      <c r="CW207" s="659"/>
      <c r="CX207" s="659"/>
      <c r="CY207" s="659"/>
      <c r="CZ207" s="659"/>
      <c r="DA207" s="659"/>
      <c r="DB207" s="659"/>
      <c r="DC207" s="659"/>
      <c r="DD207" s="659"/>
      <c r="DE207" s="659"/>
      <c r="DF207" s="659"/>
      <c r="DG207" s="659"/>
      <c r="DH207" s="659"/>
      <c r="DI207" s="659"/>
      <c r="DJ207" s="659"/>
      <c r="DK207" s="659"/>
      <c r="DL207" s="659"/>
      <c r="DM207" s="659"/>
      <c r="DN207" s="659"/>
      <c r="DO207" s="659"/>
      <c r="DP207" s="659"/>
      <c r="DQ207" s="659"/>
      <c r="DR207" s="659"/>
      <c r="DS207" s="659"/>
      <c r="DT207" s="659"/>
      <c r="DU207" s="659"/>
      <c r="DV207" s="659"/>
      <c r="DW207" s="659"/>
      <c r="DX207" s="659"/>
      <c r="DY207" s="659"/>
      <c r="DZ207" s="659"/>
      <c r="EA207" s="659"/>
      <c r="EB207" s="659"/>
      <c r="EC207" s="660"/>
      <c r="ED207" s="189" t="str">
        <f t="shared" si="4"/>
        <v>xxxxxxxxxxxxxxxxxxxxxxxxxxxxxxxxxxxxxxxxxxxxxxxxxxxxxxxxxxxxxxxxxxxxxxxxxxxxxxxxxxxxxxxxxxxxxxxxxxxxxxxxxxxxxxxxxxxxxxxxxxxxxxxx</v>
      </c>
    </row>
    <row r="208" spans="1:134" x14ac:dyDescent="0.2">
      <c r="A208" s="237"/>
      <c r="B208" s="239" t="s">
        <v>284</v>
      </c>
      <c r="C208" s="894"/>
      <c r="D208" s="895"/>
      <c r="E208" s="895"/>
      <c r="F208" s="895"/>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0"/>
      <c r="AN208" s="640"/>
      <c r="AO208" s="640"/>
      <c r="AP208" s="640"/>
      <c r="AQ208" s="640"/>
      <c r="AR208" s="640"/>
      <c r="AS208" s="640"/>
      <c r="AT208" s="640"/>
      <c r="AU208" s="640"/>
      <c r="AV208" s="640"/>
      <c r="AW208" s="640"/>
      <c r="AX208" s="640"/>
      <c r="AY208" s="640"/>
      <c r="AZ208" s="640"/>
      <c r="BA208" s="640"/>
      <c r="BB208" s="640"/>
      <c r="BC208" s="640"/>
      <c r="BD208" s="640"/>
      <c r="BE208" s="640"/>
      <c r="BF208" s="640"/>
      <c r="BG208" s="640"/>
      <c r="BH208" s="640"/>
      <c r="BI208" s="640"/>
      <c r="BJ208" s="640"/>
      <c r="BK208" s="640"/>
      <c r="BL208" s="640"/>
      <c r="BM208" s="640"/>
      <c r="BN208" s="640"/>
      <c r="BO208" s="640"/>
      <c r="BP208" s="640"/>
      <c r="BQ208" s="640"/>
      <c r="BR208" s="640"/>
      <c r="BS208" s="640"/>
      <c r="BT208" s="640"/>
      <c r="BU208" s="640"/>
      <c r="BV208" s="640"/>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c r="CZ208" s="640"/>
      <c r="DA208" s="640"/>
      <c r="DB208" s="640"/>
      <c r="DC208" s="640"/>
      <c r="DD208" s="640"/>
      <c r="DE208" s="640"/>
      <c r="DF208" s="640"/>
      <c r="DG208" s="640"/>
      <c r="DH208" s="640"/>
      <c r="DI208" s="640"/>
      <c r="DJ208" s="640"/>
      <c r="DK208" s="640"/>
      <c r="DL208" s="640"/>
      <c r="DM208" s="640"/>
      <c r="DN208" s="640"/>
      <c r="DO208" s="640"/>
      <c r="DP208" s="640"/>
      <c r="DQ208" s="640"/>
      <c r="DR208" s="640"/>
      <c r="DS208" s="640"/>
      <c r="DT208" s="640"/>
      <c r="DU208" s="640"/>
      <c r="DV208" s="640"/>
      <c r="DW208" s="640"/>
      <c r="DX208" s="640"/>
      <c r="DY208" s="640"/>
      <c r="DZ208" s="640"/>
      <c r="EA208" s="640"/>
      <c r="EB208" s="640"/>
      <c r="EC208" s="641"/>
      <c r="ED208" s="189" t="str">
        <f t="shared" si="4"/>
        <v>xxxxxxxxxxxxxxxxxxxxxxxxxxxxxxxxxxxxxxxxxxxxxxxxxxxxxxxxxxxxxxxxxxxxxxxxxxxxxxxxxxxxxxxxxxxxxxxxxxxxxxxxxxxxxxxxxxxxxxxxxxxxxxxx</v>
      </c>
    </row>
    <row r="209" spans="1:134" x14ac:dyDescent="0.2">
      <c r="A209" s="198"/>
      <c r="B209" s="583" t="s">
        <v>263</v>
      </c>
      <c r="C209" s="891"/>
      <c r="D209" s="893"/>
      <c r="E209" s="893"/>
      <c r="F209" s="893"/>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c r="DA209" s="637"/>
      <c r="DB209" s="637"/>
      <c r="DC209" s="637"/>
      <c r="DD209" s="637"/>
      <c r="DE209" s="637"/>
      <c r="DF209" s="637"/>
      <c r="DG209" s="637"/>
      <c r="DH209" s="637"/>
      <c r="DI209" s="637"/>
      <c r="DJ209" s="637"/>
      <c r="DK209" s="637"/>
      <c r="DL209" s="637"/>
      <c r="DM209" s="637"/>
      <c r="DN209" s="637"/>
      <c r="DO209" s="637"/>
      <c r="DP209" s="637"/>
      <c r="DQ209" s="637"/>
      <c r="DR209" s="637"/>
      <c r="DS209" s="637"/>
      <c r="DT209" s="637"/>
      <c r="DU209" s="637"/>
      <c r="DV209" s="637"/>
      <c r="DW209" s="637"/>
      <c r="DX209" s="637"/>
      <c r="DY209" s="637"/>
      <c r="DZ209" s="637"/>
      <c r="EA209" s="637"/>
      <c r="EB209" s="637"/>
      <c r="EC209" s="638"/>
      <c r="ED209" s="189" t="str">
        <f t="shared" si="4"/>
        <v>xxxxxxxxxxxxxxxxxxxxxxxxxxxxxxxxxxxxxxxxxxxxxxxxxxxxxxxxxxxxxxxxxxxxxxxxxxxxxxxxxxxxxxxxxxxxxxxxxxxxxxxxxxxxxxxxxxxxxxxxxxxxxxxx</v>
      </c>
    </row>
    <row r="210" spans="1:134" x14ac:dyDescent="0.2">
      <c r="A210" s="198">
        <v>5272</v>
      </c>
      <c r="B210" s="234" t="s">
        <v>285</v>
      </c>
      <c r="C210" s="891">
        <f>SUMPRODUCT(SUMIF('Sch Parent Trial Balance Input'!$A:$A,'Sch Parent TB Converter'!$G210:$EC210,'Sch Parent Trial Balance Input'!C:C))</f>
        <v>0</v>
      </c>
      <c r="D210" s="891">
        <f>SUMPRODUCT(SUMIF('Sch Parent Trial Balance Input'!$A:$A,'Sch Parent TB Converter'!$G210:$EC210,'Sch Parent Trial Balance Input'!D:D))</f>
        <v>0</v>
      </c>
      <c r="E210" s="891">
        <f>SUMPRODUCT(SUMIF('Sch Parent Trial Balance Input'!$A:$A,'Sch Parent TB Converter'!$G210:$EC210,'Sch Parent Trial Balance Input'!E:E))</f>
        <v>0</v>
      </c>
      <c r="F210" s="891">
        <f>SUMPRODUCT(SUMIF('Sch Parent Trial Balance Input'!$A:$A,'Sch Parent TB Converter'!$G210:$EC210,'Sch Parent Trial Balance Input'!F:F))</f>
        <v>0</v>
      </c>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639"/>
      <c r="ED210" s="189" t="str">
        <f t="shared" si="4"/>
        <v>xxxxxxxxxxxxxxxxxxxxxxxxxxxxxxxxxxxxxxxxxxxxxxxxxxxxxxxxxxxxxxxxxxxxxxxxxxxxxxxxxxxxxxxxxxxxxxxxxxxxxxxxxxxxxxxxxxxxxxxxxxxxxxxx</v>
      </c>
    </row>
    <row r="211" spans="1:134" x14ac:dyDescent="0.2">
      <c r="A211" s="198">
        <v>5960</v>
      </c>
      <c r="B211" s="234" t="s">
        <v>286</v>
      </c>
      <c r="C211" s="891">
        <f>SUMPRODUCT(SUMIF('Sch Parent Trial Balance Input'!$A:$A,'Sch Parent TB Converter'!$G211:$EC211,'Sch Parent Trial Balance Input'!C:C))</f>
        <v>0</v>
      </c>
      <c r="D211" s="891">
        <f>SUMPRODUCT(SUMIF('Sch Parent Trial Balance Input'!$A:$A,'Sch Parent TB Converter'!$G211:$EC211,'Sch Parent Trial Balance Input'!D:D))</f>
        <v>0</v>
      </c>
      <c r="E211" s="891">
        <f>SUMPRODUCT(SUMIF('Sch Parent Trial Balance Input'!$A:$A,'Sch Parent TB Converter'!$G211:$EC211,'Sch Parent Trial Balance Input'!E:E))</f>
        <v>0</v>
      </c>
      <c r="F211" s="891">
        <f>SUMPRODUCT(SUMIF('Sch Parent Trial Balance Input'!$A:$A,'Sch Parent TB Converter'!$G211:$EC211,'Sch Parent Trial Balance Input'!F:F))</f>
        <v>0</v>
      </c>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639"/>
      <c r="ED211" s="189" t="str">
        <f t="shared" si="4"/>
        <v>xxxxxxxxxxxxxxxxxxxxxxxxxxxxxxxxxxxxxxxxxxxxxxxxxxxxxxxxxxxxxxxxxxxxxxxxxxxxxxxxxxxxxxxxxxxxxxxxxxxxxxxxxxxxxxxxxxxxxxxxxxxxxxxx</v>
      </c>
    </row>
    <row r="212" spans="1:134" x14ac:dyDescent="0.2">
      <c r="A212" s="198"/>
      <c r="B212" s="234"/>
      <c r="C212" s="891"/>
      <c r="D212" s="893"/>
      <c r="E212" s="893"/>
      <c r="F212" s="893"/>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639"/>
      <c r="ED212" s="189" t="str">
        <f t="shared" si="4"/>
        <v>xxxxxxxxxxxxxxxxxxxxxxxxxxxxxxxxxxxxxxxxxxxxxxxxxxxxxxxxxxxxxxxxxxxxxxxxxxxxxxxxxxxxxxxxxxxxxxxxxxxxxxxxxxxxxxxxxxxxxxxxxxxxxxxx</v>
      </c>
    </row>
    <row r="213" spans="1:134" x14ac:dyDescent="0.2">
      <c r="A213" s="237"/>
      <c r="B213" s="239" t="s">
        <v>287</v>
      </c>
      <c r="C213" s="894"/>
      <c r="D213" s="895"/>
      <c r="E213" s="895"/>
      <c r="F213" s="895"/>
      <c r="G213" s="640"/>
      <c r="H213" s="640"/>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c r="AR213" s="640"/>
      <c r="AS213" s="640"/>
      <c r="AT213" s="640"/>
      <c r="AU213" s="640"/>
      <c r="AV213" s="640"/>
      <c r="AW213" s="640"/>
      <c r="AX213" s="640"/>
      <c r="AY213" s="640"/>
      <c r="AZ213" s="640"/>
      <c r="BA213" s="640"/>
      <c r="BB213" s="640"/>
      <c r="BC213" s="640"/>
      <c r="BD213" s="640"/>
      <c r="BE213" s="640"/>
      <c r="BF213" s="640"/>
      <c r="BG213" s="640"/>
      <c r="BH213" s="640"/>
      <c r="BI213" s="640"/>
      <c r="BJ213" s="640"/>
      <c r="BK213" s="640"/>
      <c r="BL213" s="640"/>
      <c r="BM213" s="640"/>
      <c r="BN213" s="640"/>
      <c r="BO213" s="640"/>
      <c r="BP213" s="640"/>
      <c r="BQ213" s="640"/>
      <c r="BR213" s="640"/>
      <c r="BS213" s="640"/>
      <c r="BT213" s="640"/>
      <c r="BU213" s="640"/>
      <c r="BV213" s="640"/>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c r="DH213" s="640"/>
      <c r="DI213" s="640"/>
      <c r="DJ213" s="640"/>
      <c r="DK213" s="640"/>
      <c r="DL213" s="640"/>
      <c r="DM213" s="640"/>
      <c r="DN213" s="640"/>
      <c r="DO213" s="640"/>
      <c r="DP213" s="640"/>
      <c r="DQ213" s="640"/>
      <c r="DR213" s="640"/>
      <c r="DS213" s="640"/>
      <c r="DT213" s="640"/>
      <c r="DU213" s="640"/>
      <c r="DV213" s="640"/>
      <c r="DW213" s="640"/>
      <c r="DX213" s="640"/>
      <c r="DY213" s="640"/>
      <c r="DZ213" s="640"/>
      <c r="EA213" s="640"/>
      <c r="EB213" s="640"/>
      <c r="EC213" s="641"/>
      <c r="ED213" s="189" t="str">
        <f t="shared" si="4"/>
        <v>xxxxxxxxxxxxxxxxxxxxxxxxxxxxxxxxxxxxxxxxxxxxxxxxxxxxxxxxxxxxxxxxxxxxxxxxxxxxxxxxxxxxxxxxxxxxxxxxxxxxxxxxxxxxxxxxxxxxxxxxxxxxxxxx</v>
      </c>
    </row>
    <row r="214" spans="1:134" x14ac:dyDescent="0.2">
      <c r="A214" s="198"/>
      <c r="B214" s="583" t="s">
        <v>263</v>
      </c>
      <c r="C214" s="891"/>
      <c r="D214" s="893"/>
      <c r="E214" s="893"/>
      <c r="F214" s="893"/>
      <c r="G214" s="637"/>
      <c r="H214" s="637"/>
      <c r="I214" s="637"/>
      <c r="J214" s="637"/>
      <c r="K214" s="637"/>
      <c r="L214" s="637"/>
      <c r="M214" s="637"/>
      <c r="N214" s="637"/>
      <c r="O214" s="637"/>
      <c r="P214" s="637"/>
      <c r="Q214" s="637"/>
      <c r="R214" s="637"/>
      <c r="S214" s="637"/>
      <c r="T214" s="637"/>
      <c r="U214" s="637"/>
      <c r="V214" s="637"/>
      <c r="W214" s="637"/>
      <c r="X214" s="637"/>
      <c r="Y214" s="637"/>
      <c r="Z214" s="637"/>
      <c r="AA214" s="637"/>
      <c r="AB214" s="637"/>
      <c r="AC214" s="637"/>
      <c r="AD214" s="637"/>
      <c r="AE214" s="637"/>
      <c r="AF214" s="637"/>
      <c r="AG214" s="637"/>
      <c r="AH214" s="637"/>
      <c r="AI214" s="637"/>
      <c r="AJ214" s="637"/>
      <c r="AK214" s="637"/>
      <c r="AL214" s="637"/>
      <c r="AM214" s="637"/>
      <c r="AN214" s="637"/>
      <c r="AO214" s="637"/>
      <c r="AP214" s="637"/>
      <c r="AQ214" s="637"/>
      <c r="AR214" s="637"/>
      <c r="AS214" s="637"/>
      <c r="AT214" s="637"/>
      <c r="AU214" s="637"/>
      <c r="AV214" s="637"/>
      <c r="AW214" s="637"/>
      <c r="AX214" s="637"/>
      <c r="AY214" s="637"/>
      <c r="AZ214" s="637"/>
      <c r="BA214" s="637"/>
      <c r="BB214" s="637"/>
      <c r="BC214" s="637"/>
      <c r="BD214" s="637"/>
      <c r="BE214" s="637"/>
      <c r="BF214" s="637"/>
      <c r="BG214" s="637"/>
      <c r="BH214" s="637"/>
      <c r="BI214" s="637"/>
      <c r="BJ214" s="637"/>
      <c r="BK214" s="637"/>
      <c r="BL214" s="637"/>
      <c r="BM214" s="637"/>
      <c r="BN214" s="637"/>
      <c r="BO214" s="637"/>
      <c r="BP214" s="637"/>
      <c r="BQ214" s="637"/>
      <c r="BR214" s="637"/>
      <c r="BS214" s="637"/>
      <c r="BT214" s="637"/>
      <c r="BU214" s="637"/>
      <c r="BV214" s="637"/>
      <c r="BW214" s="637"/>
      <c r="BX214" s="637"/>
      <c r="BY214" s="637"/>
      <c r="BZ214" s="637"/>
      <c r="CA214" s="637"/>
      <c r="CB214" s="637"/>
      <c r="CC214" s="637"/>
      <c r="CD214" s="637"/>
      <c r="CE214" s="637"/>
      <c r="CF214" s="637"/>
      <c r="CG214" s="637"/>
      <c r="CH214" s="637"/>
      <c r="CI214" s="637"/>
      <c r="CJ214" s="637"/>
      <c r="CK214" s="637"/>
      <c r="CL214" s="637"/>
      <c r="CM214" s="637"/>
      <c r="CN214" s="637"/>
      <c r="CO214" s="637"/>
      <c r="CP214" s="637"/>
      <c r="CQ214" s="637"/>
      <c r="CR214" s="637"/>
      <c r="CS214" s="637"/>
      <c r="CT214" s="637"/>
      <c r="CU214" s="637"/>
      <c r="CV214" s="637"/>
      <c r="CW214" s="637"/>
      <c r="CX214" s="637"/>
      <c r="CY214" s="637"/>
      <c r="CZ214" s="637"/>
      <c r="DA214" s="637"/>
      <c r="DB214" s="637"/>
      <c r="DC214" s="637"/>
      <c r="DD214" s="637"/>
      <c r="DE214" s="637"/>
      <c r="DF214" s="637"/>
      <c r="DG214" s="637"/>
      <c r="DH214" s="637"/>
      <c r="DI214" s="637"/>
      <c r="DJ214" s="637"/>
      <c r="DK214" s="637"/>
      <c r="DL214" s="637"/>
      <c r="DM214" s="637"/>
      <c r="DN214" s="637"/>
      <c r="DO214" s="637"/>
      <c r="DP214" s="637"/>
      <c r="DQ214" s="637"/>
      <c r="DR214" s="637"/>
      <c r="DS214" s="637"/>
      <c r="DT214" s="637"/>
      <c r="DU214" s="637"/>
      <c r="DV214" s="637"/>
      <c r="DW214" s="637"/>
      <c r="DX214" s="637"/>
      <c r="DY214" s="637"/>
      <c r="DZ214" s="637"/>
      <c r="EA214" s="637"/>
      <c r="EB214" s="637"/>
      <c r="EC214" s="638"/>
      <c r="ED214" s="189" t="str">
        <f t="shared" si="4"/>
        <v>xxxxxxxxxxxxxxxxxxxxxxxxxxxxxxxxxxxxxxxxxxxxxxxxxxxxxxxxxxxxxxxxxxxxxxxxxxxxxxxxxxxxxxxxxxxxxxxxxxxxxxxxxxxxxxxxxxxxxxxxxxxxxxxx</v>
      </c>
    </row>
    <row r="215" spans="1:134" x14ac:dyDescent="0.2">
      <c r="A215" s="198">
        <v>5241</v>
      </c>
      <c r="B215" s="234" t="s">
        <v>288</v>
      </c>
      <c r="C215" s="891">
        <f>SUMPRODUCT(SUMIF('Sch Parent Trial Balance Input'!$A:$A,'Sch Parent TB Converter'!$G215:$EC215,'Sch Parent Trial Balance Input'!C:C))</f>
        <v>0</v>
      </c>
      <c r="D215" s="891">
        <f>SUMPRODUCT(SUMIF('Sch Parent Trial Balance Input'!$A:$A,'Sch Parent TB Converter'!$G215:$EC215,'Sch Parent Trial Balance Input'!D:D))</f>
        <v>0</v>
      </c>
      <c r="E215" s="891">
        <f>SUMPRODUCT(SUMIF('Sch Parent Trial Balance Input'!$A:$A,'Sch Parent TB Converter'!$G215:$EC215,'Sch Parent Trial Balance Input'!E:E))</f>
        <v>0</v>
      </c>
      <c r="F215" s="891">
        <f>SUMPRODUCT(SUMIF('Sch Parent Trial Balance Input'!$A:$A,'Sch Parent TB Converter'!$G215:$EC215,'Sch Parent Trial Balance Input'!F:F))</f>
        <v>0</v>
      </c>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639"/>
      <c r="ED215" s="189" t="str">
        <f t="shared" si="4"/>
        <v>xxxxxxxxxxxxxxxxxxxxxxxxxxxxxxxxxxxxxxxxxxxxxxxxxxxxxxxxxxxxxxxxxxxxxxxxxxxxxxxxxxxxxxxxxxxxxxxxxxxxxxxxxxxxxxxxxxxxxxxxxxxxxxxx</v>
      </c>
    </row>
    <row r="216" spans="1:134" x14ac:dyDescent="0.2">
      <c r="A216" s="198">
        <v>5890</v>
      </c>
      <c r="B216" s="234" t="s">
        <v>289</v>
      </c>
      <c r="C216" s="891">
        <f>SUMPRODUCT(SUMIF('Sch Parent Trial Balance Input'!$A:$A,'Sch Parent TB Converter'!$G216:$EC216,'Sch Parent Trial Balance Input'!C:C))</f>
        <v>0</v>
      </c>
      <c r="D216" s="891">
        <f>SUMPRODUCT(SUMIF('Sch Parent Trial Balance Input'!$A:$A,'Sch Parent TB Converter'!$G216:$EC216,'Sch Parent Trial Balance Input'!D:D))</f>
        <v>0</v>
      </c>
      <c r="E216" s="891">
        <f>SUMPRODUCT(SUMIF('Sch Parent Trial Balance Input'!$A:$A,'Sch Parent TB Converter'!$G216:$EC216,'Sch Parent Trial Balance Input'!E:E))</f>
        <v>0</v>
      </c>
      <c r="F216" s="891">
        <f>SUMPRODUCT(SUMIF('Sch Parent Trial Balance Input'!$A:$A,'Sch Parent TB Converter'!$G216:$EC216,'Sch Parent Trial Balance Input'!F:F))</f>
        <v>0</v>
      </c>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639"/>
      <c r="ED216" s="189" t="str">
        <f t="shared" si="4"/>
        <v>xxxxxxxxxxxxxxxxxxxxxxxxxxxxxxxxxxxxxxxxxxxxxxxxxxxxxxxxxxxxxxxxxxxxxxxxxxxxxxxxxxxxxxxxxxxxxxxxxxxxxxxxxxxxxxxxxxxxxxxxxxxxxxxx</v>
      </c>
    </row>
    <row r="217" spans="1:134" x14ac:dyDescent="0.2">
      <c r="A217" s="198"/>
      <c r="B217" s="5"/>
      <c r="C217" s="891"/>
      <c r="D217" s="893"/>
      <c r="E217" s="893"/>
      <c r="F217" s="893"/>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639"/>
      <c r="ED217" s="189" t="str">
        <f t="shared" si="4"/>
        <v>xxxxxxxxxxxxxxxxxxxxxxxxxxxxxxxxxxxxxxxxxxxxxxxxxxxxxxxxxxxxxxxxxxxxxxxxxxxxxxxxxxxxxxxxxxxxxxxxxxxxxxxxxxxxxxxxxxxxxxxxxxxxxxxx</v>
      </c>
    </row>
    <row r="218" spans="1:134" x14ac:dyDescent="0.2">
      <c r="A218" s="237"/>
      <c r="B218" s="239" t="s">
        <v>290</v>
      </c>
      <c r="C218" s="894"/>
      <c r="D218" s="895"/>
      <c r="E218" s="895"/>
      <c r="F218" s="895"/>
      <c r="G218" s="640"/>
      <c r="H218" s="640"/>
      <c r="I218" s="640"/>
      <c r="J218" s="640"/>
      <c r="K218" s="640"/>
      <c r="L218" s="640"/>
      <c r="M218" s="640"/>
      <c r="N218" s="640"/>
      <c r="O218" s="640"/>
      <c r="P218" s="640"/>
      <c r="Q218" s="640"/>
      <c r="R218" s="640"/>
      <c r="S218" s="640"/>
      <c r="T218" s="640"/>
      <c r="U218" s="640"/>
      <c r="V218" s="640"/>
      <c r="W218" s="640"/>
      <c r="X218" s="640"/>
      <c r="Y218" s="640"/>
      <c r="Z218" s="640"/>
      <c r="AA218" s="640"/>
      <c r="AB218" s="640"/>
      <c r="AC218" s="640"/>
      <c r="AD218" s="640"/>
      <c r="AE218" s="640"/>
      <c r="AF218" s="640"/>
      <c r="AG218" s="640"/>
      <c r="AH218" s="640"/>
      <c r="AI218" s="640"/>
      <c r="AJ218" s="640"/>
      <c r="AK218" s="640"/>
      <c r="AL218" s="640"/>
      <c r="AM218" s="640"/>
      <c r="AN218" s="640"/>
      <c r="AO218" s="640"/>
      <c r="AP218" s="640"/>
      <c r="AQ218" s="640"/>
      <c r="AR218" s="640"/>
      <c r="AS218" s="640"/>
      <c r="AT218" s="640"/>
      <c r="AU218" s="640"/>
      <c r="AV218" s="640"/>
      <c r="AW218" s="640"/>
      <c r="AX218" s="640"/>
      <c r="AY218" s="640"/>
      <c r="AZ218" s="640"/>
      <c r="BA218" s="640"/>
      <c r="BB218" s="640"/>
      <c r="BC218" s="640"/>
      <c r="BD218" s="640"/>
      <c r="BE218" s="640"/>
      <c r="BF218" s="640"/>
      <c r="BG218" s="640"/>
      <c r="BH218" s="640"/>
      <c r="BI218" s="640"/>
      <c r="BJ218" s="640"/>
      <c r="BK218" s="640"/>
      <c r="BL218" s="640"/>
      <c r="BM218" s="640"/>
      <c r="BN218" s="640"/>
      <c r="BO218" s="640"/>
      <c r="BP218" s="640"/>
      <c r="BQ218" s="640"/>
      <c r="BR218" s="640"/>
      <c r="BS218" s="640"/>
      <c r="BT218" s="640"/>
      <c r="BU218" s="640"/>
      <c r="BV218" s="640"/>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c r="CZ218" s="640"/>
      <c r="DA218" s="640"/>
      <c r="DB218" s="640"/>
      <c r="DC218" s="640"/>
      <c r="DD218" s="640"/>
      <c r="DE218" s="640"/>
      <c r="DF218" s="640"/>
      <c r="DG218" s="640"/>
      <c r="DH218" s="640"/>
      <c r="DI218" s="640"/>
      <c r="DJ218" s="640"/>
      <c r="DK218" s="640"/>
      <c r="DL218" s="640"/>
      <c r="DM218" s="640"/>
      <c r="DN218" s="640"/>
      <c r="DO218" s="640"/>
      <c r="DP218" s="640"/>
      <c r="DQ218" s="640"/>
      <c r="DR218" s="640"/>
      <c r="DS218" s="640"/>
      <c r="DT218" s="640"/>
      <c r="DU218" s="640"/>
      <c r="DV218" s="640"/>
      <c r="DW218" s="640"/>
      <c r="DX218" s="640"/>
      <c r="DY218" s="640"/>
      <c r="DZ218" s="640"/>
      <c r="EA218" s="640"/>
      <c r="EB218" s="640"/>
      <c r="EC218" s="641"/>
      <c r="ED218" s="189" t="str">
        <f t="shared" si="4"/>
        <v>xxxxxxxxxxxxxxxxxxxxxxxxxxxxxxxxxxxxxxxxxxxxxxxxxxxxxxxxxxxxxxxxxxxxxxxxxxxxxxxxxxxxxxxxxxxxxxxxxxxxxxxxxxxxxxxxxxxxxxxxxxxxxxxx</v>
      </c>
    </row>
    <row r="219" spans="1:134" x14ac:dyDescent="0.2">
      <c r="A219" s="198"/>
      <c r="B219" s="173" t="s">
        <v>263</v>
      </c>
      <c r="C219" s="891"/>
      <c r="D219" s="893"/>
      <c r="E219" s="893"/>
      <c r="F219" s="893"/>
      <c r="G219" s="637"/>
      <c r="H219" s="637"/>
      <c r="I219" s="637"/>
      <c r="J219" s="637"/>
      <c r="K219" s="637"/>
      <c r="L219" s="637"/>
      <c r="M219" s="637"/>
      <c r="N219" s="637"/>
      <c r="O219" s="637"/>
      <c r="P219" s="637"/>
      <c r="Q219" s="637"/>
      <c r="R219" s="637"/>
      <c r="S219" s="637"/>
      <c r="T219" s="637"/>
      <c r="U219" s="637"/>
      <c r="V219" s="637"/>
      <c r="W219" s="637"/>
      <c r="X219" s="637"/>
      <c r="Y219" s="637"/>
      <c r="Z219" s="637"/>
      <c r="AA219" s="637"/>
      <c r="AB219" s="637"/>
      <c r="AC219" s="637"/>
      <c r="AD219" s="637"/>
      <c r="AE219" s="637"/>
      <c r="AF219" s="637"/>
      <c r="AG219" s="637"/>
      <c r="AH219" s="637"/>
      <c r="AI219" s="637"/>
      <c r="AJ219" s="637"/>
      <c r="AK219" s="637"/>
      <c r="AL219" s="637"/>
      <c r="AM219" s="637"/>
      <c r="AN219" s="637"/>
      <c r="AO219" s="637"/>
      <c r="AP219" s="637"/>
      <c r="AQ219" s="637"/>
      <c r="AR219" s="637"/>
      <c r="AS219" s="637"/>
      <c r="AT219" s="637"/>
      <c r="AU219" s="637"/>
      <c r="AV219" s="637"/>
      <c r="AW219" s="637"/>
      <c r="AX219" s="637"/>
      <c r="AY219" s="637"/>
      <c r="AZ219" s="637"/>
      <c r="BA219" s="637"/>
      <c r="BB219" s="637"/>
      <c r="BC219" s="637"/>
      <c r="BD219" s="637"/>
      <c r="BE219" s="637"/>
      <c r="BF219" s="637"/>
      <c r="BG219" s="637"/>
      <c r="BH219" s="637"/>
      <c r="BI219" s="637"/>
      <c r="BJ219" s="637"/>
      <c r="BK219" s="637"/>
      <c r="BL219" s="637"/>
      <c r="BM219" s="637"/>
      <c r="BN219" s="637"/>
      <c r="BO219" s="637"/>
      <c r="BP219" s="637"/>
      <c r="BQ219" s="637"/>
      <c r="BR219" s="637"/>
      <c r="BS219" s="637"/>
      <c r="BT219" s="637"/>
      <c r="BU219" s="637"/>
      <c r="BV219" s="637"/>
      <c r="BW219" s="637"/>
      <c r="BX219" s="637"/>
      <c r="BY219" s="637"/>
      <c r="BZ219" s="637"/>
      <c r="CA219" s="637"/>
      <c r="CB219" s="637"/>
      <c r="CC219" s="637"/>
      <c r="CD219" s="637"/>
      <c r="CE219" s="637"/>
      <c r="CF219" s="637"/>
      <c r="CG219" s="637"/>
      <c r="CH219" s="637"/>
      <c r="CI219" s="637"/>
      <c r="CJ219" s="637"/>
      <c r="CK219" s="637"/>
      <c r="CL219" s="637"/>
      <c r="CM219" s="637"/>
      <c r="CN219" s="637"/>
      <c r="CO219" s="637"/>
      <c r="CP219" s="637"/>
      <c r="CQ219" s="637"/>
      <c r="CR219" s="637"/>
      <c r="CS219" s="637"/>
      <c r="CT219" s="637"/>
      <c r="CU219" s="637"/>
      <c r="CV219" s="637"/>
      <c r="CW219" s="637"/>
      <c r="CX219" s="637"/>
      <c r="CY219" s="637"/>
      <c r="CZ219" s="637"/>
      <c r="DA219" s="637"/>
      <c r="DB219" s="637"/>
      <c r="DC219" s="637"/>
      <c r="DD219" s="637"/>
      <c r="DE219" s="637"/>
      <c r="DF219" s="637"/>
      <c r="DG219" s="637"/>
      <c r="DH219" s="637"/>
      <c r="DI219" s="637"/>
      <c r="DJ219" s="637"/>
      <c r="DK219" s="637"/>
      <c r="DL219" s="637"/>
      <c r="DM219" s="637"/>
      <c r="DN219" s="637"/>
      <c r="DO219" s="637"/>
      <c r="DP219" s="637"/>
      <c r="DQ219" s="637"/>
      <c r="DR219" s="637"/>
      <c r="DS219" s="637"/>
      <c r="DT219" s="637"/>
      <c r="DU219" s="637"/>
      <c r="DV219" s="637"/>
      <c r="DW219" s="637"/>
      <c r="DX219" s="637"/>
      <c r="DY219" s="637"/>
      <c r="DZ219" s="637"/>
      <c r="EA219" s="637"/>
      <c r="EB219" s="637"/>
      <c r="EC219" s="638"/>
      <c r="ED219" s="189" t="str">
        <f t="shared" si="4"/>
        <v>xxxxxxxxxxxxxxxxxxxxxxxxxxxxxxxxxxxxxxxxxxxxxxxxxxxxxxxxxxxxxxxxxxxxxxxxxxxxxxxxxxxxxxxxxxxxxxxxxxxxxxxxxxxxxxxxxxxxxxxxxxxxxxxx</v>
      </c>
    </row>
    <row r="220" spans="1:134" x14ac:dyDescent="0.2">
      <c r="A220" s="198">
        <v>5260</v>
      </c>
      <c r="B220" s="247" t="s">
        <v>291</v>
      </c>
      <c r="C220" s="891">
        <f>SUMPRODUCT(SUMIF('Sch Parent Trial Balance Input'!$A:$A,'Sch Parent TB Converter'!$G220:$EC220,'Sch Parent Trial Balance Input'!C:C))</f>
        <v>0</v>
      </c>
      <c r="D220" s="891">
        <f>SUMPRODUCT(SUMIF('Sch Parent Trial Balance Input'!$A:$A,'Sch Parent TB Converter'!$G220:$EC220,'Sch Parent Trial Balance Input'!D:D))</f>
        <v>0</v>
      </c>
      <c r="E220" s="891">
        <f>SUMPRODUCT(SUMIF('Sch Parent Trial Balance Input'!$A:$A,'Sch Parent TB Converter'!$G220:$EC220,'Sch Parent Trial Balance Input'!E:E))</f>
        <v>0</v>
      </c>
      <c r="F220" s="891">
        <f>SUMPRODUCT(SUMIF('Sch Parent Trial Balance Input'!$A:$A,'Sch Parent TB Converter'!$G220:$EC220,'Sch Parent Trial Balance Input'!F:F))</f>
        <v>0</v>
      </c>
      <c r="G220" s="642"/>
      <c r="H220" s="642"/>
      <c r="I220" s="642"/>
      <c r="J220" s="642"/>
      <c r="K220" s="642"/>
      <c r="L220" s="642"/>
      <c r="M220" s="642"/>
      <c r="N220" s="642"/>
      <c r="O220" s="642"/>
      <c r="P220" s="642"/>
      <c r="Q220" s="642"/>
      <c r="R220" s="642"/>
      <c r="S220" s="642"/>
      <c r="T220" s="642"/>
      <c r="U220" s="642"/>
      <c r="V220" s="642"/>
      <c r="W220" s="642"/>
      <c r="X220" s="642"/>
      <c r="Y220" s="642"/>
      <c r="Z220" s="642"/>
      <c r="AA220" s="642"/>
      <c r="AB220" s="642"/>
      <c r="AC220" s="642"/>
      <c r="AD220" s="642"/>
      <c r="AE220" s="642"/>
      <c r="AF220" s="642"/>
      <c r="AG220" s="642"/>
      <c r="AH220" s="642"/>
      <c r="AI220" s="642"/>
      <c r="AJ220" s="642"/>
      <c r="AK220" s="642"/>
      <c r="AL220" s="642"/>
      <c r="AM220" s="642"/>
      <c r="AN220" s="642"/>
      <c r="AO220" s="642"/>
      <c r="AP220" s="642"/>
      <c r="AQ220" s="642"/>
      <c r="AR220" s="642"/>
      <c r="AS220" s="642"/>
      <c r="AT220" s="642"/>
      <c r="AU220" s="642"/>
      <c r="AV220" s="642"/>
      <c r="AW220" s="642"/>
      <c r="AX220" s="642"/>
      <c r="AY220" s="642"/>
      <c r="AZ220" s="642"/>
      <c r="BA220" s="642"/>
      <c r="BB220" s="642"/>
      <c r="BC220" s="642"/>
      <c r="BD220" s="642"/>
      <c r="BE220" s="642"/>
      <c r="BF220" s="642"/>
      <c r="BG220" s="642"/>
      <c r="BH220" s="642"/>
      <c r="BI220" s="642"/>
      <c r="BJ220" s="642"/>
      <c r="BK220" s="642"/>
      <c r="BL220" s="642"/>
      <c r="BM220" s="642"/>
      <c r="BN220" s="642"/>
      <c r="BO220" s="642"/>
      <c r="BP220" s="642"/>
      <c r="BQ220" s="642"/>
      <c r="BR220" s="642"/>
      <c r="BS220" s="642"/>
      <c r="BT220" s="642"/>
      <c r="BU220" s="642"/>
      <c r="BV220" s="642"/>
      <c r="BW220" s="642"/>
      <c r="BX220" s="642"/>
      <c r="BY220" s="642"/>
      <c r="BZ220" s="642"/>
      <c r="CA220" s="642"/>
      <c r="CB220" s="642"/>
      <c r="CC220" s="642"/>
      <c r="CD220" s="642"/>
      <c r="CE220" s="642"/>
      <c r="CF220" s="642"/>
      <c r="CG220" s="642"/>
      <c r="CH220" s="642"/>
      <c r="CI220" s="642"/>
      <c r="CJ220" s="642"/>
      <c r="CK220" s="642"/>
      <c r="CL220" s="642"/>
      <c r="CM220" s="642"/>
      <c r="CN220" s="642"/>
      <c r="CO220" s="642"/>
      <c r="CP220" s="642"/>
      <c r="CQ220" s="642"/>
      <c r="CR220" s="642"/>
      <c r="CS220" s="642"/>
      <c r="CT220" s="642"/>
      <c r="CU220" s="642"/>
      <c r="CV220" s="642"/>
      <c r="CW220" s="642"/>
      <c r="CX220" s="642"/>
      <c r="CY220" s="642"/>
      <c r="CZ220" s="642"/>
      <c r="DA220" s="642"/>
      <c r="DB220" s="642"/>
      <c r="DC220" s="642"/>
      <c r="DD220" s="642"/>
      <c r="DE220" s="642"/>
      <c r="DF220" s="642"/>
      <c r="DG220" s="642"/>
      <c r="DH220" s="642"/>
      <c r="DI220" s="642"/>
      <c r="DJ220" s="642"/>
      <c r="DK220" s="642"/>
      <c r="DL220" s="642"/>
      <c r="DM220" s="642"/>
      <c r="DN220" s="642"/>
      <c r="DO220" s="642"/>
      <c r="DP220" s="642"/>
      <c r="DQ220" s="642"/>
      <c r="DR220" s="642"/>
      <c r="DS220" s="642"/>
      <c r="DT220" s="642"/>
      <c r="DU220" s="642"/>
      <c r="DV220" s="642"/>
      <c r="DW220" s="642"/>
      <c r="DX220" s="642"/>
      <c r="DY220" s="642"/>
      <c r="DZ220" s="642"/>
      <c r="EA220" s="642"/>
      <c r="EB220" s="642"/>
      <c r="EC220" s="643"/>
      <c r="ED220" s="189" t="str">
        <f t="shared" si="4"/>
        <v>xxxxxxxxxxxxxxxxxxxxxxxxxxxxxxxxxxxxxxxxxxxxxxxxxxxxxxxxxxxxxxxxxxxxxxxxxxxxxxxxxxxxxxxxxxxxxxxxxxxxxxxxxxxxxxxxxxxxxxxxxxxxxxxx</v>
      </c>
    </row>
    <row r="221" spans="1:134" x14ac:dyDescent="0.2">
      <c r="A221" s="198">
        <v>5260</v>
      </c>
      <c r="B221" s="1282" t="s">
        <v>292</v>
      </c>
      <c r="C221" s="891">
        <f>SUMPRODUCT(SUMIF('Sch Parent Trial Balance Input'!$A:$A,'Sch Parent TB Converter'!$G221:$EC221,'Sch Parent Trial Balance Input'!C:C))</f>
        <v>0</v>
      </c>
      <c r="D221" s="891">
        <f>SUMPRODUCT(SUMIF('Sch Parent Trial Balance Input'!$A:$A,'Sch Parent TB Converter'!$G221:$EC221,'Sch Parent Trial Balance Input'!D:D))</f>
        <v>0</v>
      </c>
      <c r="E221" s="891">
        <f>SUMPRODUCT(SUMIF('Sch Parent Trial Balance Input'!$A:$A,'Sch Parent TB Converter'!$G221:$EC221,'Sch Parent Trial Balance Input'!E:E))</f>
        <v>0</v>
      </c>
      <c r="F221" s="891">
        <f>SUMPRODUCT(SUMIF('Sch Parent Trial Balance Input'!$A:$A,'Sch Parent TB Converter'!$G221:$EC221,'Sch Parent Trial Balance Input'!F:F))</f>
        <v>0</v>
      </c>
      <c r="G221" s="642"/>
      <c r="H221" s="642"/>
      <c r="I221" s="642"/>
      <c r="J221" s="642"/>
      <c r="K221" s="642"/>
      <c r="L221" s="642"/>
      <c r="M221" s="642"/>
      <c r="N221" s="642"/>
      <c r="O221" s="642"/>
      <c r="P221" s="642"/>
      <c r="Q221" s="642"/>
      <c r="R221" s="642"/>
      <c r="S221" s="642"/>
      <c r="T221" s="642"/>
      <c r="U221" s="642"/>
      <c r="V221" s="642"/>
      <c r="W221" s="642"/>
      <c r="X221" s="642"/>
      <c r="Y221" s="642"/>
      <c r="Z221" s="642"/>
      <c r="AA221" s="642"/>
      <c r="AB221" s="642"/>
      <c r="AC221" s="642"/>
      <c r="AD221" s="642"/>
      <c r="AE221" s="642"/>
      <c r="AF221" s="642"/>
      <c r="AG221" s="642"/>
      <c r="AH221" s="642"/>
      <c r="AI221" s="642"/>
      <c r="AJ221" s="642"/>
      <c r="AK221" s="642"/>
      <c r="AL221" s="642"/>
      <c r="AM221" s="642"/>
      <c r="AN221" s="642"/>
      <c r="AO221" s="642"/>
      <c r="AP221" s="642"/>
      <c r="AQ221" s="642"/>
      <c r="AR221" s="642"/>
      <c r="AS221" s="642"/>
      <c r="AT221" s="642"/>
      <c r="AU221" s="642"/>
      <c r="AV221" s="642"/>
      <c r="AW221" s="642"/>
      <c r="AX221" s="642"/>
      <c r="AY221" s="642"/>
      <c r="AZ221" s="642"/>
      <c r="BA221" s="642"/>
      <c r="BB221" s="642"/>
      <c r="BC221" s="642"/>
      <c r="BD221" s="642"/>
      <c r="BE221" s="642"/>
      <c r="BF221" s="642"/>
      <c r="BG221" s="642"/>
      <c r="BH221" s="642"/>
      <c r="BI221" s="642"/>
      <c r="BJ221" s="642"/>
      <c r="BK221" s="642"/>
      <c r="BL221" s="642"/>
      <c r="BM221" s="642"/>
      <c r="BN221" s="642"/>
      <c r="BO221" s="642"/>
      <c r="BP221" s="642"/>
      <c r="BQ221" s="642"/>
      <c r="BR221" s="642"/>
      <c r="BS221" s="642"/>
      <c r="BT221" s="642"/>
      <c r="BU221" s="642"/>
      <c r="BV221" s="642"/>
      <c r="BW221" s="642"/>
      <c r="BX221" s="642"/>
      <c r="BY221" s="642"/>
      <c r="BZ221" s="642"/>
      <c r="CA221" s="642"/>
      <c r="CB221" s="642"/>
      <c r="CC221" s="642"/>
      <c r="CD221" s="642"/>
      <c r="CE221" s="642"/>
      <c r="CF221" s="642"/>
      <c r="CG221" s="642"/>
      <c r="CH221" s="642"/>
      <c r="CI221" s="642"/>
      <c r="CJ221" s="642"/>
      <c r="CK221" s="642"/>
      <c r="CL221" s="642"/>
      <c r="CM221" s="642"/>
      <c r="CN221" s="642"/>
      <c r="CO221" s="642"/>
      <c r="CP221" s="642"/>
      <c r="CQ221" s="642"/>
      <c r="CR221" s="642"/>
      <c r="CS221" s="642"/>
      <c r="CT221" s="642"/>
      <c r="CU221" s="642"/>
      <c r="CV221" s="642"/>
      <c r="CW221" s="642"/>
      <c r="CX221" s="642"/>
      <c r="CY221" s="642"/>
      <c r="CZ221" s="642"/>
      <c r="DA221" s="642"/>
      <c r="DB221" s="642"/>
      <c r="DC221" s="642"/>
      <c r="DD221" s="642"/>
      <c r="DE221" s="642"/>
      <c r="DF221" s="642"/>
      <c r="DG221" s="642"/>
      <c r="DH221" s="642"/>
      <c r="DI221" s="642"/>
      <c r="DJ221" s="642"/>
      <c r="DK221" s="642"/>
      <c r="DL221" s="642"/>
      <c r="DM221" s="642"/>
      <c r="DN221" s="642"/>
      <c r="DO221" s="642"/>
      <c r="DP221" s="642"/>
      <c r="DQ221" s="642"/>
      <c r="DR221" s="642"/>
      <c r="DS221" s="642"/>
      <c r="DT221" s="642"/>
      <c r="DU221" s="642"/>
      <c r="DV221" s="642"/>
      <c r="DW221" s="642"/>
      <c r="DX221" s="642"/>
      <c r="DY221" s="642"/>
      <c r="DZ221" s="642"/>
      <c r="EA221" s="642"/>
      <c r="EB221" s="642"/>
      <c r="EC221" s="643"/>
      <c r="ED221" s="189" t="str">
        <f t="shared" si="4"/>
        <v>xxxxxxxxxxxxxxxxxxxxxxxxxxxxxxxxxxxxxxxxxxxxxxxxxxxxxxxxxxxxxxxxxxxxxxxxxxxxxxxxxxxxxxxxxxxxxxxxxxxxxxxxxxxxxxxxxxxxxxxxxxxxxxxx</v>
      </c>
    </row>
    <row r="222" spans="1:134" x14ac:dyDescent="0.2">
      <c r="A222" s="198">
        <v>5260</v>
      </c>
      <c r="B222" s="1282" t="s">
        <v>293</v>
      </c>
      <c r="C222" s="891">
        <f>SUMPRODUCT(SUMIF('Sch Parent Trial Balance Input'!$A:$A,'Sch Parent TB Converter'!$G222:$EC222,'Sch Parent Trial Balance Input'!C:C))</f>
        <v>0</v>
      </c>
      <c r="D222" s="891">
        <f>SUMPRODUCT(SUMIF('Sch Parent Trial Balance Input'!$A:$A,'Sch Parent TB Converter'!$G222:$EC222,'Sch Parent Trial Balance Input'!D:D))</f>
        <v>0</v>
      </c>
      <c r="E222" s="891">
        <f>SUMPRODUCT(SUMIF('Sch Parent Trial Balance Input'!$A:$A,'Sch Parent TB Converter'!$G222:$EC222,'Sch Parent Trial Balance Input'!E:E))</f>
        <v>0</v>
      </c>
      <c r="F222" s="891">
        <f>SUMPRODUCT(SUMIF('Sch Parent Trial Balance Input'!$A:$A,'Sch Parent TB Converter'!$G222:$EC222,'Sch Parent Trial Balance Input'!F:F))</f>
        <v>0</v>
      </c>
      <c r="G222" s="642"/>
      <c r="H222" s="642"/>
      <c r="I222" s="642"/>
      <c r="J222" s="642"/>
      <c r="K222" s="642"/>
      <c r="L222" s="642"/>
      <c r="M222" s="642"/>
      <c r="N222" s="642"/>
      <c r="O222" s="642"/>
      <c r="P222" s="642"/>
      <c r="Q222" s="642"/>
      <c r="R222" s="642"/>
      <c r="S222" s="642"/>
      <c r="T222" s="642"/>
      <c r="U222" s="642"/>
      <c r="V222" s="642"/>
      <c r="W222" s="642"/>
      <c r="X222" s="642"/>
      <c r="Y222" s="642"/>
      <c r="Z222" s="642"/>
      <c r="AA222" s="642"/>
      <c r="AB222" s="642"/>
      <c r="AC222" s="642"/>
      <c r="AD222" s="642"/>
      <c r="AE222" s="642"/>
      <c r="AF222" s="642"/>
      <c r="AG222" s="642"/>
      <c r="AH222" s="642"/>
      <c r="AI222" s="642"/>
      <c r="AJ222" s="642"/>
      <c r="AK222" s="642"/>
      <c r="AL222" s="642"/>
      <c r="AM222" s="642"/>
      <c r="AN222" s="642"/>
      <c r="AO222" s="642"/>
      <c r="AP222" s="642"/>
      <c r="AQ222" s="642"/>
      <c r="AR222" s="642"/>
      <c r="AS222" s="642"/>
      <c r="AT222" s="642"/>
      <c r="AU222" s="642"/>
      <c r="AV222" s="642"/>
      <c r="AW222" s="642"/>
      <c r="AX222" s="642"/>
      <c r="AY222" s="642"/>
      <c r="AZ222" s="642"/>
      <c r="BA222" s="642"/>
      <c r="BB222" s="642"/>
      <c r="BC222" s="642"/>
      <c r="BD222" s="642"/>
      <c r="BE222" s="642"/>
      <c r="BF222" s="642"/>
      <c r="BG222" s="642"/>
      <c r="BH222" s="642"/>
      <c r="BI222" s="642"/>
      <c r="BJ222" s="642"/>
      <c r="BK222" s="642"/>
      <c r="BL222" s="642"/>
      <c r="BM222" s="642"/>
      <c r="BN222" s="642"/>
      <c r="BO222" s="642"/>
      <c r="BP222" s="642"/>
      <c r="BQ222" s="642"/>
      <c r="BR222" s="642"/>
      <c r="BS222" s="642"/>
      <c r="BT222" s="642"/>
      <c r="BU222" s="642"/>
      <c r="BV222" s="642"/>
      <c r="BW222" s="642"/>
      <c r="BX222" s="642"/>
      <c r="BY222" s="642"/>
      <c r="BZ222" s="642"/>
      <c r="CA222" s="642"/>
      <c r="CB222" s="642"/>
      <c r="CC222" s="642"/>
      <c r="CD222" s="642"/>
      <c r="CE222" s="642"/>
      <c r="CF222" s="642"/>
      <c r="CG222" s="642"/>
      <c r="CH222" s="642"/>
      <c r="CI222" s="642"/>
      <c r="CJ222" s="642"/>
      <c r="CK222" s="642"/>
      <c r="CL222" s="642"/>
      <c r="CM222" s="642"/>
      <c r="CN222" s="642"/>
      <c r="CO222" s="642"/>
      <c r="CP222" s="642"/>
      <c r="CQ222" s="642"/>
      <c r="CR222" s="642"/>
      <c r="CS222" s="642"/>
      <c r="CT222" s="642"/>
      <c r="CU222" s="642"/>
      <c r="CV222" s="642"/>
      <c r="CW222" s="642"/>
      <c r="CX222" s="642"/>
      <c r="CY222" s="642"/>
      <c r="CZ222" s="642"/>
      <c r="DA222" s="642"/>
      <c r="DB222" s="642"/>
      <c r="DC222" s="642"/>
      <c r="DD222" s="642"/>
      <c r="DE222" s="642"/>
      <c r="DF222" s="642"/>
      <c r="DG222" s="642"/>
      <c r="DH222" s="642"/>
      <c r="DI222" s="642"/>
      <c r="DJ222" s="642"/>
      <c r="DK222" s="642"/>
      <c r="DL222" s="642"/>
      <c r="DM222" s="642"/>
      <c r="DN222" s="642"/>
      <c r="DO222" s="642"/>
      <c r="DP222" s="642"/>
      <c r="DQ222" s="642"/>
      <c r="DR222" s="642"/>
      <c r="DS222" s="642"/>
      <c r="DT222" s="642"/>
      <c r="DU222" s="642"/>
      <c r="DV222" s="642"/>
      <c r="DW222" s="642"/>
      <c r="DX222" s="642"/>
      <c r="DY222" s="642"/>
      <c r="DZ222" s="642"/>
      <c r="EA222" s="642"/>
      <c r="EB222" s="642"/>
      <c r="EC222" s="643"/>
      <c r="ED222" s="189" t="str">
        <f t="shared" si="4"/>
        <v>xxxxxxxxxxxxxxxxxxxxxxxxxxxxxxxxxxxxxxxxxxxxxxxxxxxxxxxxxxxxxxxxxxxxxxxxxxxxxxxxxxxxxxxxxxxxxxxxxxxxxxxxxxxxxxxxxxxxxxxxxxxxxxxx</v>
      </c>
    </row>
    <row r="223" spans="1:134" x14ac:dyDescent="0.2">
      <c r="A223" s="198">
        <v>5260</v>
      </c>
      <c r="B223" s="1282" t="s">
        <v>294</v>
      </c>
      <c r="C223" s="891">
        <f>SUMPRODUCT(SUMIF('Sch Parent Trial Balance Input'!$A:$A,'Sch Parent TB Converter'!$G223:$EC223,'Sch Parent Trial Balance Input'!C:C))</f>
        <v>0</v>
      </c>
      <c r="D223" s="891">
        <f>SUMPRODUCT(SUMIF('Sch Parent Trial Balance Input'!$A:$A,'Sch Parent TB Converter'!$G223:$EC223,'Sch Parent Trial Balance Input'!D:D))</f>
        <v>0</v>
      </c>
      <c r="E223" s="891">
        <f>SUMPRODUCT(SUMIF('Sch Parent Trial Balance Input'!$A:$A,'Sch Parent TB Converter'!$G223:$EC223,'Sch Parent Trial Balance Input'!E:E))</f>
        <v>0</v>
      </c>
      <c r="F223" s="891">
        <f>SUMPRODUCT(SUMIF('Sch Parent Trial Balance Input'!$A:$A,'Sch Parent TB Converter'!$G223:$EC223,'Sch Parent Trial Balance Input'!F:F))</f>
        <v>0</v>
      </c>
      <c r="G223" s="642"/>
      <c r="H223" s="642"/>
      <c r="I223" s="642"/>
      <c r="J223" s="642"/>
      <c r="K223" s="642"/>
      <c r="L223" s="642"/>
      <c r="M223" s="642"/>
      <c r="N223" s="642"/>
      <c r="O223" s="642"/>
      <c r="P223" s="642"/>
      <c r="Q223" s="642"/>
      <c r="R223" s="642"/>
      <c r="S223" s="642"/>
      <c r="T223" s="642"/>
      <c r="U223" s="642"/>
      <c r="V223" s="642"/>
      <c r="W223" s="642"/>
      <c r="X223" s="642"/>
      <c r="Y223" s="642"/>
      <c r="Z223" s="642"/>
      <c r="AA223" s="642"/>
      <c r="AB223" s="642"/>
      <c r="AC223" s="642"/>
      <c r="AD223" s="642"/>
      <c r="AE223" s="642"/>
      <c r="AF223" s="642"/>
      <c r="AG223" s="642"/>
      <c r="AH223" s="642"/>
      <c r="AI223" s="642"/>
      <c r="AJ223" s="642"/>
      <c r="AK223" s="642"/>
      <c r="AL223" s="642"/>
      <c r="AM223" s="642"/>
      <c r="AN223" s="642"/>
      <c r="AO223" s="642"/>
      <c r="AP223" s="642"/>
      <c r="AQ223" s="642"/>
      <c r="AR223" s="642"/>
      <c r="AS223" s="642"/>
      <c r="AT223" s="642"/>
      <c r="AU223" s="642"/>
      <c r="AV223" s="642"/>
      <c r="AW223" s="642"/>
      <c r="AX223" s="642"/>
      <c r="AY223" s="642"/>
      <c r="AZ223" s="642"/>
      <c r="BA223" s="642"/>
      <c r="BB223" s="642"/>
      <c r="BC223" s="642"/>
      <c r="BD223" s="642"/>
      <c r="BE223" s="642"/>
      <c r="BF223" s="642"/>
      <c r="BG223" s="642"/>
      <c r="BH223" s="642"/>
      <c r="BI223" s="642"/>
      <c r="BJ223" s="642"/>
      <c r="BK223" s="642"/>
      <c r="BL223" s="642"/>
      <c r="BM223" s="642"/>
      <c r="BN223" s="642"/>
      <c r="BO223" s="642"/>
      <c r="BP223" s="642"/>
      <c r="BQ223" s="642"/>
      <c r="BR223" s="642"/>
      <c r="BS223" s="642"/>
      <c r="BT223" s="642"/>
      <c r="BU223" s="642"/>
      <c r="BV223" s="642"/>
      <c r="BW223" s="642"/>
      <c r="BX223" s="642"/>
      <c r="BY223" s="642"/>
      <c r="BZ223" s="642"/>
      <c r="CA223" s="642"/>
      <c r="CB223" s="642"/>
      <c r="CC223" s="642"/>
      <c r="CD223" s="642"/>
      <c r="CE223" s="642"/>
      <c r="CF223" s="642"/>
      <c r="CG223" s="642"/>
      <c r="CH223" s="642"/>
      <c r="CI223" s="642"/>
      <c r="CJ223" s="642"/>
      <c r="CK223" s="642"/>
      <c r="CL223" s="642"/>
      <c r="CM223" s="642"/>
      <c r="CN223" s="642"/>
      <c r="CO223" s="642"/>
      <c r="CP223" s="642"/>
      <c r="CQ223" s="642"/>
      <c r="CR223" s="642"/>
      <c r="CS223" s="642"/>
      <c r="CT223" s="642"/>
      <c r="CU223" s="642"/>
      <c r="CV223" s="642"/>
      <c r="CW223" s="642"/>
      <c r="CX223" s="642"/>
      <c r="CY223" s="642"/>
      <c r="CZ223" s="642"/>
      <c r="DA223" s="642"/>
      <c r="DB223" s="642"/>
      <c r="DC223" s="642"/>
      <c r="DD223" s="642"/>
      <c r="DE223" s="642"/>
      <c r="DF223" s="642"/>
      <c r="DG223" s="642"/>
      <c r="DH223" s="642"/>
      <c r="DI223" s="642"/>
      <c r="DJ223" s="642"/>
      <c r="DK223" s="642"/>
      <c r="DL223" s="642"/>
      <c r="DM223" s="642"/>
      <c r="DN223" s="642"/>
      <c r="DO223" s="642"/>
      <c r="DP223" s="642"/>
      <c r="DQ223" s="642"/>
      <c r="DR223" s="642"/>
      <c r="DS223" s="642"/>
      <c r="DT223" s="642"/>
      <c r="DU223" s="642"/>
      <c r="DV223" s="642"/>
      <c r="DW223" s="642"/>
      <c r="DX223" s="642"/>
      <c r="DY223" s="642"/>
      <c r="DZ223" s="642"/>
      <c r="EA223" s="642"/>
      <c r="EB223" s="642"/>
      <c r="EC223" s="643"/>
      <c r="ED223" s="189" t="str">
        <f t="shared" si="4"/>
        <v>xxxxxxxxxxxxxxxxxxxxxxxxxxxxxxxxxxxxxxxxxxxxxxxxxxxxxxxxxxxxxxxxxxxxxxxxxxxxxxxxxxxxxxxxxxxxxxxxxxxxxxxxxxxxxxxxxxxxxxxxxxxxxxxx</v>
      </c>
    </row>
    <row r="224" spans="1:134" x14ac:dyDescent="0.2">
      <c r="A224" s="198">
        <v>5260</v>
      </c>
      <c r="B224" s="1282" t="s">
        <v>295</v>
      </c>
      <c r="C224" s="892">
        <f>SUMPRODUCT(SUMIF('Sch Parent Trial Balance Input'!$A:$A,'Sch Parent TB Converter'!$G224:$EC224,'Sch Parent Trial Balance Input'!C:C))</f>
        <v>0</v>
      </c>
      <c r="D224" s="892">
        <f>SUMPRODUCT(SUMIF('Sch Parent Trial Balance Input'!$A:$A,'Sch Parent TB Converter'!$G224:$EC224,'Sch Parent Trial Balance Input'!D:D))</f>
        <v>0</v>
      </c>
      <c r="E224" s="892">
        <f>SUMPRODUCT(SUMIF('Sch Parent Trial Balance Input'!$A:$A,'Sch Parent TB Converter'!$G224:$EC224,'Sch Parent Trial Balance Input'!E:E))</f>
        <v>0</v>
      </c>
      <c r="F224" s="892">
        <f>SUMPRODUCT(SUMIF('Sch Parent Trial Balance Input'!$A:$A,'Sch Parent TB Converter'!$G224:$EC224,'Sch Parent Trial Balance Input'!F:F))</f>
        <v>0</v>
      </c>
      <c r="G224" s="1234"/>
      <c r="H224" s="642"/>
      <c r="I224" s="642"/>
      <c r="J224" s="642"/>
      <c r="K224" s="642"/>
      <c r="L224" s="642"/>
      <c r="M224" s="642"/>
      <c r="N224" s="642"/>
      <c r="O224" s="642"/>
      <c r="P224" s="642"/>
      <c r="Q224" s="642"/>
      <c r="R224" s="642"/>
      <c r="S224" s="642"/>
      <c r="T224" s="642"/>
      <c r="U224" s="642"/>
      <c r="V224" s="642"/>
      <c r="W224" s="642"/>
      <c r="X224" s="642"/>
      <c r="Y224" s="642"/>
      <c r="Z224" s="642"/>
      <c r="AA224" s="642"/>
      <c r="AB224" s="642"/>
      <c r="AC224" s="642"/>
      <c r="AD224" s="642"/>
      <c r="AE224" s="642"/>
      <c r="AF224" s="642"/>
      <c r="AG224" s="642"/>
      <c r="AH224" s="642"/>
      <c r="AI224" s="642"/>
      <c r="AJ224" s="642"/>
      <c r="AK224" s="642"/>
      <c r="AL224" s="642"/>
      <c r="AM224" s="642"/>
      <c r="AN224" s="642"/>
      <c r="AO224" s="642"/>
      <c r="AP224" s="642"/>
      <c r="AQ224" s="642"/>
      <c r="AR224" s="642"/>
      <c r="AS224" s="642"/>
      <c r="AT224" s="642"/>
      <c r="AU224" s="642"/>
      <c r="AV224" s="642"/>
      <c r="AW224" s="642"/>
      <c r="AX224" s="642"/>
      <c r="AY224" s="642"/>
      <c r="AZ224" s="642"/>
      <c r="BA224" s="642"/>
      <c r="BB224" s="642"/>
      <c r="BC224" s="642"/>
      <c r="BD224" s="642"/>
      <c r="BE224" s="642"/>
      <c r="BF224" s="642"/>
      <c r="BG224" s="642"/>
      <c r="BH224" s="642"/>
      <c r="BI224" s="642"/>
      <c r="BJ224" s="642"/>
      <c r="BK224" s="642"/>
      <c r="BL224" s="642"/>
      <c r="BM224" s="642"/>
      <c r="BN224" s="642"/>
      <c r="BO224" s="642"/>
      <c r="BP224" s="642"/>
      <c r="BQ224" s="642"/>
      <c r="BR224" s="642"/>
      <c r="BS224" s="642"/>
      <c r="BT224" s="642"/>
      <c r="BU224" s="642"/>
      <c r="BV224" s="642"/>
      <c r="BW224" s="642"/>
      <c r="BX224" s="642"/>
      <c r="BY224" s="642"/>
      <c r="BZ224" s="642"/>
      <c r="CA224" s="642"/>
      <c r="CB224" s="642"/>
      <c r="CC224" s="642"/>
      <c r="CD224" s="642"/>
      <c r="CE224" s="642"/>
      <c r="CF224" s="642"/>
      <c r="CG224" s="642"/>
      <c r="CH224" s="642"/>
      <c r="CI224" s="642"/>
      <c r="CJ224" s="642"/>
      <c r="CK224" s="642"/>
      <c r="CL224" s="642"/>
      <c r="CM224" s="642"/>
      <c r="CN224" s="642"/>
      <c r="CO224" s="642"/>
      <c r="CP224" s="642"/>
      <c r="CQ224" s="642"/>
      <c r="CR224" s="642"/>
      <c r="CS224" s="642"/>
      <c r="CT224" s="642"/>
      <c r="CU224" s="642"/>
      <c r="CV224" s="642"/>
      <c r="CW224" s="642"/>
      <c r="CX224" s="642"/>
      <c r="CY224" s="642"/>
      <c r="CZ224" s="642"/>
      <c r="DA224" s="642"/>
      <c r="DB224" s="642"/>
      <c r="DC224" s="642"/>
      <c r="DD224" s="642"/>
      <c r="DE224" s="642"/>
      <c r="DF224" s="642"/>
      <c r="DG224" s="642"/>
      <c r="DH224" s="642"/>
      <c r="DI224" s="642"/>
      <c r="DJ224" s="642"/>
      <c r="DK224" s="642"/>
      <c r="DL224" s="642"/>
      <c r="DM224" s="642"/>
      <c r="DN224" s="642"/>
      <c r="DO224" s="642"/>
      <c r="DP224" s="642"/>
      <c r="DQ224" s="642"/>
      <c r="DR224" s="642"/>
      <c r="DS224" s="642"/>
      <c r="DT224" s="642"/>
      <c r="DU224" s="642"/>
      <c r="DV224" s="642"/>
      <c r="DW224" s="642"/>
      <c r="DX224" s="642"/>
      <c r="DY224" s="642"/>
      <c r="DZ224" s="642"/>
      <c r="EA224" s="642"/>
      <c r="EB224" s="642"/>
      <c r="EC224" s="643"/>
      <c r="ED224" s="189" t="str">
        <f t="shared" si="4"/>
        <v>xxxxxxxxxxxxxxxxxxxxxxxxxxxxxxxxxxxxxxxxxxxxxxxxxxxxxxxxxxxxxxxxxxxxxxxxxxxxxxxxxxxxxxxxxxxxxxxxxxxxxxxxxxxxxxxxxxxxxxxxxxxxxxxx</v>
      </c>
    </row>
    <row r="225" spans="1:134" x14ac:dyDescent="0.2">
      <c r="A225" s="198">
        <v>5260</v>
      </c>
      <c r="B225" s="1282" t="s">
        <v>295</v>
      </c>
      <c r="C225" s="892">
        <f>SUMPRODUCT(SUMIF('Sch Parent Trial Balance Input'!$A:$A,'Sch Parent TB Converter'!$G225:$EC225,'Sch Parent Trial Balance Input'!C:C))</f>
        <v>0</v>
      </c>
      <c r="D225" s="892">
        <f>SUMPRODUCT(SUMIF('Sch Parent Trial Balance Input'!$A:$A,'Sch Parent TB Converter'!$G225:$EC225,'Sch Parent Trial Balance Input'!D:D))</f>
        <v>0</v>
      </c>
      <c r="E225" s="892">
        <f>SUMPRODUCT(SUMIF('Sch Parent Trial Balance Input'!$A:$A,'Sch Parent TB Converter'!$G225:$EC225,'Sch Parent Trial Balance Input'!E:E))</f>
        <v>0</v>
      </c>
      <c r="F225" s="892">
        <f>SUMPRODUCT(SUMIF('Sch Parent Trial Balance Input'!$A:$A,'Sch Parent TB Converter'!$G225:$EC225,'Sch Parent Trial Balance Input'!F:F))</f>
        <v>0</v>
      </c>
      <c r="G225" s="1234"/>
      <c r="H225" s="642"/>
      <c r="I225" s="642"/>
      <c r="J225" s="642"/>
      <c r="K225" s="642"/>
      <c r="L225" s="642"/>
      <c r="M225" s="642"/>
      <c r="N225" s="642"/>
      <c r="O225" s="642"/>
      <c r="P225" s="642"/>
      <c r="Q225" s="642"/>
      <c r="R225" s="642"/>
      <c r="S225" s="642"/>
      <c r="T225" s="642"/>
      <c r="U225" s="642"/>
      <c r="V225" s="642"/>
      <c r="W225" s="642"/>
      <c r="X225" s="642"/>
      <c r="Y225" s="642"/>
      <c r="Z225" s="642"/>
      <c r="AA225" s="642"/>
      <c r="AB225" s="642"/>
      <c r="AC225" s="642"/>
      <c r="AD225" s="642"/>
      <c r="AE225" s="642"/>
      <c r="AF225" s="642"/>
      <c r="AG225" s="642"/>
      <c r="AH225" s="642"/>
      <c r="AI225" s="642"/>
      <c r="AJ225" s="642"/>
      <c r="AK225" s="642"/>
      <c r="AL225" s="642"/>
      <c r="AM225" s="642"/>
      <c r="AN225" s="642"/>
      <c r="AO225" s="642"/>
      <c r="AP225" s="642"/>
      <c r="AQ225" s="642"/>
      <c r="AR225" s="642"/>
      <c r="AS225" s="642"/>
      <c r="AT225" s="642"/>
      <c r="AU225" s="642"/>
      <c r="AV225" s="642"/>
      <c r="AW225" s="642"/>
      <c r="AX225" s="642"/>
      <c r="AY225" s="642"/>
      <c r="AZ225" s="642"/>
      <c r="BA225" s="642"/>
      <c r="BB225" s="642"/>
      <c r="BC225" s="642"/>
      <c r="BD225" s="642"/>
      <c r="BE225" s="642"/>
      <c r="BF225" s="642"/>
      <c r="BG225" s="642"/>
      <c r="BH225" s="642"/>
      <c r="BI225" s="642"/>
      <c r="BJ225" s="642"/>
      <c r="BK225" s="642"/>
      <c r="BL225" s="642"/>
      <c r="BM225" s="642"/>
      <c r="BN225" s="642"/>
      <c r="BO225" s="642"/>
      <c r="BP225" s="642"/>
      <c r="BQ225" s="642"/>
      <c r="BR225" s="642"/>
      <c r="BS225" s="642"/>
      <c r="BT225" s="642"/>
      <c r="BU225" s="642"/>
      <c r="BV225" s="642"/>
      <c r="BW225" s="642"/>
      <c r="BX225" s="642"/>
      <c r="BY225" s="642"/>
      <c r="BZ225" s="642"/>
      <c r="CA225" s="642"/>
      <c r="CB225" s="642"/>
      <c r="CC225" s="642"/>
      <c r="CD225" s="642"/>
      <c r="CE225" s="642"/>
      <c r="CF225" s="642"/>
      <c r="CG225" s="642"/>
      <c r="CH225" s="642"/>
      <c r="CI225" s="642"/>
      <c r="CJ225" s="642"/>
      <c r="CK225" s="642"/>
      <c r="CL225" s="642"/>
      <c r="CM225" s="642"/>
      <c r="CN225" s="642"/>
      <c r="CO225" s="642"/>
      <c r="CP225" s="642"/>
      <c r="CQ225" s="642"/>
      <c r="CR225" s="642"/>
      <c r="CS225" s="642"/>
      <c r="CT225" s="642"/>
      <c r="CU225" s="642"/>
      <c r="CV225" s="642"/>
      <c r="CW225" s="642"/>
      <c r="CX225" s="642"/>
      <c r="CY225" s="642"/>
      <c r="CZ225" s="642"/>
      <c r="DA225" s="642"/>
      <c r="DB225" s="642"/>
      <c r="DC225" s="642"/>
      <c r="DD225" s="642"/>
      <c r="DE225" s="642"/>
      <c r="DF225" s="642"/>
      <c r="DG225" s="642"/>
      <c r="DH225" s="642"/>
      <c r="DI225" s="642"/>
      <c r="DJ225" s="642"/>
      <c r="DK225" s="642"/>
      <c r="DL225" s="642"/>
      <c r="DM225" s="642"/>
      <c r="DN225" s="642"/>
      <c r="DO225" s="642"/>
      <c r="DP225" s="642"/>
      <c r="DQ225" s="642"/>
      <c r="DR225" s="642"/>
      <c r="DS225" s="642"/>
      <c r="DT225" s="642"/>
      <c r="DU225" s="642"/>
      <c r="DV225" s="642"/>
      <c r="DW225" s="642"/>
      <c r="DX225" s="642"/>
      <c r="DY225" s="642"/>
      <c r="DZ225" s="642"/>
      <c r="EA225" s="642"/>
      <c r="EB225" s="642"/>
      <c r="EC225" s="643"/>
      <c r="ED225" s="189" t="str">
        <f t="shared" si="4"/>
        <v>xxxxxxxxxxxxxxxxxxxxxxxxxxxxxxxxxxxxxxxxxxxxxxxxxxxxxxxxxxxxxxxxxxxxxxxxxxxxxxxxxxxxxxxxxxxxxxxxxxxxxxxxxxxxxxxxxxxxxxxxxxxxxxxx</v>
      </c>
    </row>
    <row r="226" spans="1:134" x14ac:dyDescent="0.2">
      <c r="A226" s="198">
        <v>5260</v>
      </c>
      <c r="B226" s="1282" t="s">
        <v>295</v>
      </c>
      <c r="C226" s="892">
        <f>SUMPRODUCT(SUMIF('Sch Parent Trial Balance Input'!$A:$A,'Sch Parent TB Converter'!$G226:$EC226,'Sch Parent Trial Balance Input'!C:C))</f>
        <v>0</v>
      </c>
      <c r="D226" s="892">
        <f>SUMPRODUCT(SUMIF('Sch Parent Trial Balance Input'!$A:$A,'Sch Parent TB Converter'!$G226:$EC226,'Sch Parent Trial Balance Input'!D:D))</f>
        <v>0</v>
      </c>
      <c r="E226" s="892">
        <f>SUMPRODUCT(SUMIF('Sch Parent Trial Balance Input'!$A:$A,'Sch Parent TB Converter'!$G226:$EC226,'Sch Parent Trial Balance Input'!E:E))</f>
        <v>0</v>
      </c>
      <c r="F226" s="892">
        <f>SUMPRODUCT(SUMIF('Sch Parent Trial Balance Input'!$A:$A,'Sch Parent TB Converter'!$G226:$EC226,'Sch Parent Trial Balance Input'!F:F))</f>
        <v>0</v>
      </c>
      <c r="G226" s="1234"/>
      <c r="H226" s="642"/>
      <c r="I226" s="642"/>
      <c r="J226" s="642"/>
      <c r="K226" s="642"/>
      <c r="L226" s="642"/>
      <c r="M226" s="642"/>
      <c r="N226" s="642"/>
      <c r="O226" s="642"/>
      <c r="P226" s="642"/>
      <c r="Q226" s="642"/>
      <c r="R226" s="642"/>
      <c r="S226" s="642"/>
      <c r="T226" s="642"/>
      <c r="U226" s="642"/>
      <c r="V226" s="642"/>
      <c r="W226" s="642"/>
      <c r="X226" s="642"/>
      <c r="Y226" s="642"/>
      <c r="Z226" s="642"/>
      <c r="AA226" s="642"/>
      <c r="AB226" s="642"/>
      <c r="AC226" s="642"/>
      <c r="AD226" s="642"/>
      <c r="AE226" s="642"/>
      <c r="AF226" s="642"/>
      <c r="AG226" s="642"/>
      <c r="AH226" s="642"/>
      <c r="AI226" s="642"/>
      <c r="AJ226" s="642"/>
      <c r="AK226" s="642"/>
      <c r="AL226" s="642"/>
      <c r="AM226" s="642"/>
      <c r="AN226" s="642"/>
      <c r="AO226" s="642"/>
      <c r="AP226" s="642"/>
      <c r="AQ226" s="642"/>
      <c r="AR226" s="642"/>
      <c r="AS226" s="642"/>
      <c r="AT226" s="642"/>
      <c r="AU226" s="642"/>
      <c r="AV226" s="642"/>
      <c r="AW226" s="642"/>
      <c r="AX226" s="642"/>
      <c r="AY226" s="642"/>
      <c r="AZ226" s="642"/>
      <c r="BA226" s="642"/>
      <c r="BB226" s="642"/>
      <c r="BC226" s="642"/>
      <c r="BD226" s="642"/>
      <c r="BE226" s="642"/>
      <c r="BF226" s="642"/>
      <c r="BG226" s="642"/>
      <c r="BH226" s="642"/>
      <c r="BI226" s="642"/>
      <c r="BJ226" s="642"/>
      <c r="BK226" s="642"/>
      <c r="BL226" s="642"/>
      <c r="BM226" s="642"/>
      <c r="BN226" s="642"/>
      <c r="BO226" s="642"/>
      <c r="BP226" s="642"/>
      <c r="BQ226" s="642"/>
      <c r="BR226" s="642"/>
      <c r="BS226" s="642"/>
      <c r="BT226" s="642"/>
      <c r="BU226" s="642"/>
      <c r="BV226" s="642"/>
      <c r="BW226" s="642"/>
      <c r="BX226" s="642"/>
      <c r="BY226" s="642"/>
      <c r="BZ226" s="642"/>
      <c r="CA226" s="642"/>
      <c r="CB226" s="642"/>
      <c r="CC226" s="642"/>
      <c r="CD226" s="642"/>
      <c r="CE226" s="642"/>
      <c r="CF226" s="642"/>
      <c r="CG226" s="642"/>
      <c r="CH226" s="642"/>
      <c r="CI226" s="642"/>
      <c r="CJ226" s="642"/>
      <c r="CK226" s="642"/>
      <c r="CL226" s="642"/>
      <c r="CM226" s="642"/>
      <c r="CN226" s="642"/>
      <c r="CO226" s="642"/>
      <c r="CP226" s="642"/>
      <c r="CQ226" s="642"/>
      <c r="CR226" s="642"/>
      <c r="CS226" s="642"/>
      <c r="CT226" s="642"/>
      <c r="CU226" s="642"/>
      <c r="CV226" s="642"/>
      <c r="CW226" s="642"/>
      <c r="CX226" s="642"/>
      <c r="CY226" s="642"/>
      <c r="CZ226" s="642"/>
      <c r="DA226" s="642"/>
      <c r="DB226" s="642"/>
      <c r="DC226" s="642"/>
      <c r="DD226" s="642"/>
      <c r="DE226" s="642"/>
      <c r="DF226" s="642"/>
      <c r="DG226" s="642"/>
      <c r="DH226" s="642"/>
      <c r="DI226" s="642"/>
      <c r="DJ226" s="642"/>
      <c r="DK226" s="642"/>
      <c r="DL226" s="642"/>
      <c r="DM226" s="642"/>
      <c r="DN226" s="642"/>
      <c r="DO226" s="642"/>
      <c r="DP226" s="642"/>
      <c r="DQ226" s="642"/>
      <c r="DR226" s="642"/>
      <c r="DS226" s="642"/>
      <c r="DT226" s="642"/>
      <c r="DU226" s="642"/>
      <c r="DV226" s="642"/>
      <c r="DW226" s="642"/>
      <c r="DX226" s="642"/>
      <c r="DY226" s="642"/>
      <c r="DZ226" s="642"/>
      <c r="EA226" s="642"/>
      <c r="EB226" s="642"/>
      <c r="EC226" s="643"/>
      <c r="ED226" s="189" t="str">
        <f t="shared" si="4"/>
        <v>xxxxxxxxxxxxxxxxxxxxxxxxxxxxxxxxxxxxxxxxxxxxxxxxxxxxxxxxxxxxxxxxxxxxxxxxxxxxxxxxxxxxxxxxxxxxxxxxxxxxxxxxxxxxxxxxxxxxxxxxxxxxxxxx</v>
      </c>
    </row>
    <row r="227" spans="1:134" x14ac:dyDescent="0.2">
      <c r="A227" s="198">
        <v>5260</v>
      </c>
      <c r="B227" s="1282" t="s">
        <v>295</v>
      </c>
      <c r="C227" s="892">
        <f>SUMPRODUCT(SUMIF('Sch Parent Trial Balance Input'!$A:$A,'Sch Parent TB Converter'!$G227:$EC227,'Sch Parent Trial Balance Input'!C:C))</f>
        <v>0</v>
      </c>
      <c r="D227" s="892">
        <f>SUMPRODUCT(SUMIF('Sch Parent Trial Balance Input'!$A:$A,'Sch Parent TB Converter'!$G227:$EC227,'Sch Parent Trial Balance Input'!D:D))</f>
        <v>0</v>
      </c>
      <c r="E227" s="892">
        <f>SUMPRODUCT(SUMIF('Sch Parent Trial Balance Input'!$A:$A,'Sch Parent TB Converter'!$G227:$EC227,'Sch Parent Trial Balance Input'!E:E))</f>
        <v>0</v>
      </c>
      <c r="F227" s="892">
        <f>SUMPRODUCT(SUMIF('Sch Parent Trial Balance Input'!$A:$A,'Sch Parent TB Converter'!$G227:$EC227,'Sch Parent Trial Balance Input'!F:F))</f>
        <v>0</v>
      </c>
      <c r="G227" s="1234"/>
      <c r="H227" s="642"/>
      <c r="I227" s="642"/>
      <c r="J227" s="642"/>
      <c r="K227" s="642"/>
      <c r="L227" s="642"/>
      <c r="M227" s="642"/>
      <c r="N227" s="642"/>
      <c r="O227" s="642"/>
      <c r="P227" s="642"/>
      <c r="Q227" s="642"/>
      <c r="R227" s="642"/>
      <c r="S227" s="642"/>
      <c r="T227" s="642"/>
      <c r="U227" s="642"/>
      <c r="V227" s="642"/>
      <c r="W227" s="642"/>
      <c r="X227" s="642"/>
      <c r="Y227" s="642"/>
      <c r="Z227" s="642"/>
      <c r="AA227" s="642"/>
      <c r="AB227" s="642"/>
      <c r="AC227" s="642"/>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642"/>
      <c r="AY227" s="642"/>
      <c r="AZ227" s="642"/>
      <c r="BA227" s="642"/>
      <c r="BB227" s="642"/>
      <c r="BC227" s="642"/>
      <c r="BD227" s="642"/>
      <c r="BE227" s="642"/>
      <c r="BF227" s="642"/>
      <c r="BG227" s="642"/>
      <c r="BH227" s="642"/>
      <c r="BI227" s="642"/>
      <c r="BJ227" s="642"/>
      <c r="BK227" s="642"/>
      <c r="BL227" s="642"/>
      <c r="BM227" s="642"/>
      <c r="BN227" s="642"/>
      <c r="BO227" s="642"/>
      <c r="BP227" s="642"/>
      <c r="BQ227" s="642"/>
      <c r="BR227" s="642"/>
      <c r="BS227" s="642"/>
      <c r="BT227" s="642"/>
      <c r="BU227" s="642"/>
      <c r="BV227" s="642"/>
      <c r="BW227" s="642"/>
      <c r="BX227" s="642"/>
      <c r="BY227" s="642"/>
      <c r="BZ227" s="642"/>
      <c r="CA227" s="642"/>
      <c r="CB227" s="642"/>
      <c r="CC227" s="642"/>
      <c r="CD227" s="642"/>
      <c r="CE227" s="642"/>
      <c r="CF227" s="642"/>
      <c r="CG227" s="642"/>
      <c r="CH227" s="642"/>
      <c r="CI227" s="642"/>
      <c r="CJ227" s="642"/>
      <c r="CK227" s="642"/>
      <c r="CL227" s="642"/>
      <c r="CM227" s="642"/>
      <c r="CN227" s="642"/>
      <c r="CO227" s="642"/>
      <c r="CP227" s="642"/>
      <c r="CQ227" s="642"/>
      <c r="CR227" s="642"/>
      <c r="CS227" s="642"/>
      <c r="CT227" s="642"/>
      <c r="CU227" s="642"/>
      <c r="CV227" s="642"/>
      <c r="CW227" s="642"/>
      <c r="CX227" s="642"/>
      <c r="CY227" s="642"/>
      <c r="CZ227" s="642"/>
      <c r="DA227" s="642"/>
      <c r="DB227" s="642"/>
      <c r="DC227" s="642"/>
      <c r="DD227" s="642"/>
      <c r="DE227" s="642"/>
      <c r="DF227" s="642"/>
      <c r="DG227" s="642"/>
      <c r="DH227" s="642"/>
      <c r="DI227" s="642"/>
      <c r="DJ227" s="642"/>
      <c r="DK227" s="642"/>
      <c r="DL227" s="642"/>
      <c r="DM227" s="642"/>
      <c r="DN227" s="642"/>
      <c r="DO227" s="642"/>
      <c r="DP227" s="642"/>
      <c r="DQ227" s="642"/>
      <c r="DR227" s="642"/>
      <c r="DS227" s="642"/>
      <c r="DT227" s="642"/>
      <c r="DU227" s="642"/>
      <c r="DV227" s="642"/>
      <c r="DW227" s="642"/>
      <c r="DX227" s="642"/>
      <c r="DY227" s="642"/>
      <c r="DZ227" s="642"/>
      <c r="EA227" s="642"/>
      <c r="EB227" s="642"/>
      <c r="EC227" s="643"/>
      <c r="ED227" s="189" t="str">
        <f t="shared" si="4"/>
        <v>xxxxxxxxxxxxxxxxxxxxxxxxxxxxxxxxxxxxxxxxxxxxxxxxxxxxxxxxxxxxxxxxxxxxxxxxxxxxxxxxxxxxxxxxxxxxxxxxxxxxxxxxxxxxxxxxxxxxxxxxxxxxxxxx</v>
      </c>
    </row>
    <row r="228" spans="1:134" x14ac:dyDescent="0.2">
      <c r="A228" s="198">
        <v>5260</v>
      </c>
      <c r="B228" s="1282" t="s">
        <v>295</v>
      </c>
      <c r="C228" s="892">
        <f>SUMPRODUCT(SUMIF('Sch Parent Trial Balance Input'!$A:$A,'Sch Parent TB Converter'!$G228:$EC228,'Sch Parent Trial Balance Input'!C:C))</f>
        <v>0</v>
      </c>
      <c r="D228" s="892">
        <f>SUMPRODUCT(SUMIF('Sch Parent Trial Balance Input'!$A:$A,'Sch Parent TB Converter'!$G228:$EC228,'Sch Parent Trial Balance Input'!D:D))</f>
        <v>0</v>
      </c>
      <c r="E228" s="892">
        <f>SUMPRODUCT(SUMIF('Sch Parent Trial Balance Input'!$A:$A,'Sch Parent TB Converter'!$G228:$EC228,'Sch Parent Trial Balance Input'!E:E))</f>
        <v>0</v>
      </c>
      <c r="F228" s="892">
        <f>SUMPRODUCT(SUMIF('Sch Parent Trial Balance Input'!$A:$A,'Sch Parent TB Converter'!$G228:$EC228,'Sch Parent Trial Balance Input'!F:F))</f>
        <v>0</v>
      </c>
      <c r="G228" s="1234"/>
      <c r="H228" s="642"/>
      <c r="I228" s="642"/>
      <c r="J228" s="642"/>
      <c r="K228" s="642"/>
      <c r="L228" s="642"/>
      <c r="M228" s="642"/>
      <c r="N228" s="642"/>
      <c r="O228" s="642"/>
      <c r="P228" s="642"/>
      <c r="Q228" s="642"/>
      <c r="R228" s="642"/>
      <c r="S228" s="642"/>
      <c r="T228" s="642"/>
      <c r="U228" s="642"/>
      <c r="V228" s="642"/>
      <c r="W228" s="642"/>
      <c r="X228" s="642"/>
      <c r="Y228" s="642"/>
      <c r="Z228" s="642"/>
      <c r="AA228" s="642"/>
      <c r="AB228" s="642"/>
      <c r="AC228" s="642"/>
      <c r="AD228" s="642"/>
      <c r="AE228" s="642"/>
      <c r="AF228" s="642"/>
      <c r="AG228" s="642"/>
      <c r="AH228" s="642"/>
      <c r="AI228" s="642"/>
      <c r="AJ228" s="642"/>
      <c r="AK228" s="642"/>
      <c r="AL228" s="642"/>
      <c r="AM228" s="642"/>
      <c r="AN228" s="642"/>
      <c r="AO228" s="642"/>
      <c r="AP228" s="642"/>
      <c r="AQ228" s="642"/>
      <c r="AR228" s="642"/>
      <c r="AS228" s="642"/>
      <c r="AT228" s="642"/>
      <c r="AU228" s="642"/>
      <c r="AV228" s="642"/>
      <c r="AW228" s="642"/>
      <c r="AX228" s="642"/>
      <c r="AY228" s="642"/>
      <c r="AZ228" s="642"/>
      <c r="BA228" s="642"/>
      <c r="BB228" s="642"/>
      <c r="BC228" s="642"/>
      <c r="BD228" s="642"/>
      <c r="BE228" s="642"/>
      <c r="BF228" s="642"/>
      <c r="BG228" s="642"/>
      <c r="BH228" s="642"/>
      <c r="BI228" s="642"/>
      <c r="BJ228" s="642"/>
      <c r="BK228" s="642"/>
      <c r="BL228" s="642"/>
      <c r="BM228" s="642"/>
      <c r="BN228" s="642"/>
      <c r="BO228" s="642"/>
      <c r="BP228" s="642"/>
      <c r="BQ228" s="642"/>
      <c r="BR228" s="642"/>
      <c r="BS228" s="642"/>
      <c r="BT228" s="642"/>
      <c r="BU228" s="642"/>
      <c r="BV228" s="642"/>
      <c r="BW228" s="642"/>
      <c r="BX228" s="642"/>
      <c r="BY228" s="642"/>
      <c r="BZ228" s="642"/>
      <c r="CA228" s="642"/>
      <c r="CB228" s="642"/>
      <c r="CC228" s="642"/>
      <c r="CD228" s="642"/>
      <c r="CE228" s="642"/>
      <c r="CF228" s="642"/>
      <c r="CG228" s="642"/>
      <c r="CH228" s="642"/>
      <c r="CI228" s="642"/>
      <c r="CJ228" s="642"/>
      <c r="CK228" s="642"/>
      <c r="CL228" s="642"/>
      <c r="CM228" s="642"/>
      <c r="CN228" s="642"/>
      <c r="CO228" s="642"/>
      <c r="CP228" s="642"/>
      <c r="CQ228" s="642"/>
      <c r="CR228" s="642"/>
      <c r="CS228" s="642"/>
      <c r="CT228" s="642"/>
      <c r="CU228" s="642"/>
      <c r="CV228" s="642"/>
      <c r="CW228" s="642"/>
      <c r="CX228" s="642"/>
      <c r="CY228" s="642"/>
      <c r="CZ228" s="642"/>
      <c r="DA228" s="642"/>
      <c r="DB228" s="642"/>
      <c r="DC228" s="642"/>
      <c r="DD228" s="642"/>
      <c r="DE228" s="642"/>
      <c r="DF228" s="642"/>
      <c r="DG228" s="642"/>
      <c r="DH228" s="642"/>
      <c r="DI228" s="642"/>
      <c r="DJ228" s="642"/>
      <c r="DK228" s="642"/>
      <c r="DL228" s="642"/>
      <c r="DM228" s="642"/>
      <c r="DN228" s="642"/>
      <c r="DO228" s="642"/>
      <c r="DP228" s="642"/>
      <c r="DQ228" s="642"/>
      <c r="DR228" s="642"/>
      <c r="DS228" s="642"/>
      <c r="DT228" s="642"/>
      <c r="DU228" s="642"/>
      <c r="DV228" s="642"/>
      <c r="DW228" s="642"/>
      <c r="DX228" s="642"/>
      <c r="DY228" s="642"/>
      <c r="DZ228" s="642"/>
      <c r="EA228" s="642"/>
      <c r="EB228" s="642"/>
      <c r="EC228" s="643"/>
      <c r="ED228" s="189" t="str">
        <f t="shared" si="4"/>
        <v>xxxxxxxxxxxxxxxxxxxxxxxxxxxxxxxxxxxxxxxxxxxxxxxxxxxxxxxxxxxxxxxxxxxxxxxxxxxxxxxxxxxxxxxxxxxxxxxxxxxxxxxxxxxxxxxxxxxxxxxxxxxxxxxx</v>
      </c>
    </row>
    <row r="229" spans="1:134" x14ac:dyDescent="0.2">
      <c r="A229" s="198">
        <v>5260</v>
      </c>
      <c r="B229" s="1282" t="s">
        <v>295</v>
      </c>
      <c r="C229" s="892">
        <f>SUMPRODUCT(SUMIF('Sch Parent Trial Balance Input'!$A:$A,'Sch Parent TB Converter'!$G229:$EC229,'Sch Parent Trial Balance Input'!C:C))</f>
        <v>0</v>
      </c>
      <c r="D229" s="892">
        <f>SUMPRODUCT(SUMIF('Sch Parent Trial Balance Input'!$A:$A,'Sch Parent TB Converter'!$G229:$EC229,'Sch Parent Trial Balance Input'!D:D))</f>
        <v>0</v>
      </c>
      <c r="E229" s="892">
        <f>SUMPRODUCT(SUMIF('Sch Parent Trial Balance Input'!$A:$A,'Sch Parent TB Converter'!$G229:$EC229,'Sch Parent Trial Balance Input'!E:E))</f>
        <v>0</v>
      </c>
      <c r="F229" s="892">
        <f>SUMPRODUCT(SUMIF('Sch Parent Trial Balance Input'!$A:$A,'Sch Parent TB Converter'!$G229:$EC229,'Sch Parent Trial Balance Input'!F:F))</f>
        <v>0</v>
      </c>
      <c r="G229" s="1234"/>
      <c r="H229" s="642"/>
      <c r="I229" s="642"/>
      <c r="J229" s="642"/>
      <c r="K229" s="642"/>
      <c r="L229" s="642"/>
      <c r="M229" s="642"/>
      <c r="N229" s="642"/>
      <c r="O229" s="642"/>
      <c r="P229" s="642"/>
      <c r="Q229" s="642"/>
      <c r="R229" s="642"/>
      <c r="S229" s="642"/>
      <c r="T229" s="642"/>
      <c r="U229" s="642"/>
      <c r="V229" s="642"/>
      <c r="W229" s="642"/>
      <c r="X229" s="642"/>
      <c r="Y229" s="642"/>
      <c r="Z229" s="642"/>
      <c r="AA229" s="642"/>
      <c r="AB229" s="642"/>
      <c r="AC229" s="642"/>
      <c r="AD229" s="642"/>
      <c r="AE229" s="642"/>
      <c r="AF229" s="642"/>
      <c r="AG229" s="642"/>
      <c r="AH229" s="642"/>
      <c r="AI229" s="642"/>
      <c r="AJ229" s="642"/>
      <c r="AK229" s="642"/>
      <c r="AL229" s="642"/>
      <c r="AM229" s="642"/>
      <c r="AN229" s="642"/>
      <c r="AO229" s="642"/>
      <c r="AP229" s="642"/>
      <c r="AQ229" s="642"/>
      <c r="AR229" s="642"/>
      <c r="AS229" s="642"/>
      <c r="AT229" s="642"/>
      <c r="AU229" s="642"/>
      <c r="AV229" s="642"/>
      <c r="AW229" s="642"/>
      <c r="AX229" s="642"/>
      <c r="AY229" s="642"/>
      <c r="AZ229" s="642"/>
      <c r="BA229" s="642"/>
      <c r="BB229" s="642"/>
      <c r="BC229" s="642"/>
      <c r="BD229" s="642"/>
      <c r="BE229" s="642"/>
      <c r="BF229" s="642"/>
      <c r="BG229" s="642"/>
      <c r="BH229" s="642"/>
      <c r="BI229" s="642"/>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3"/>
      <c r="ED229" s="189" t="str">
        <f t="shared" si="4"/>
        <v>xxxxxxxxxxxxxxxxxxxxxxxxxxxxxxxxxxxxxxxxxxxxxxxxxxxxxxxxxxxxxxxxxxxxxxxxxxxxxxxxxxxxxxxxxxxxxxxxxxxxxxxxxxxxxxxxxxxxxxxxxxxxxxxx</v>
      </c>
    </row>
    <row r="230" spans="1:134" x14ac:dyDescent="0.2">
      <c r="A230" s="198">
        <v>5260</v>
      </c>
      <c r="B230" s="1282" t="s">
        <v>295</v>
      </c>
      <c r="C230" s="892">
        <f>SUMPRODUCT(SUMIF('Sch Parent Trial Balance Input'!$A:$A,'Sch Parent TB Converter'!$G230:$EC230,'Sch Parent Trial Balance Input'!C:C))</f>
        <v>0</v>
      </c>
      <c r="D230" s="892">
        <f>SUMPRODUCT(SUMIF('Sch Parent Trial Balance Input'!$A:$A,'Sch Parent TB Converter'!$G230:$EC230,'Sch Parent Trial Balance Input'!D:D))</f>
        <v>0</v>
      </c>
      <c r="E230" s="892">
        <f>SUMPRODUCT(SUMIF('Sch Parent Trial Balance Input'!$A:$A,'Sch Parent TB Converter'!$G230:$EC230,'Sch Parent Trial Balance Input'!E:E))</f>
        <v>0</v>
      </c>
      <c r="F230" s="892">
        <f>SUMPRODUCT(SUMIF('Sch Parent Trial Balance Input'!$A:$A,'Sch Parent TB Converter'!$G230:$EC230,'Sch Parent Trial Balance Input'!F:F))</f>
        <v>0</v>
      </c>
      <c r="G230" s="1234"/>
      <c r="H230" s="642"/>
      <c r="I230" s="642"/>
      <c r="J230" s="642"/>
      <c r="K230" s="642"/>
      <c r="L230" s="642"/>
      <c r="M230" s="642"/>
      <c r="N230" s="642"/>
      <c r="O230" s="642"/>
      <c r="P230" s="642"/>
      <c r="Q230" s="642"/>
      <c r="R230" s="642"/>
      <c r="S230" s="642"/>
      <c r="T230" s="642"/>
      <c r="U230" s="642"/>
      <c r="V230" s="642"/>
      <c r="W230" s="642"/>
      <c r="X230" s="642"/>
      <c r="Y230" s="642"/>
      <c r="Z230" s="642"/>
      <c r="AA230" s="642"/>
      <c r="AB230" s="642"/>
      <c r="AC230" s="642"/>
      <c r="AD230" s="642"/>
      <c r="AE230" s="642"/>
      <c r="AF230" s="642"/>
      <c r="AG230" s="642"/>
      <c r="AH230" s="642"/>
      <c r="AI230" s="642"/>
      <c r="AJ230" s="642"/>
      <c r="AK230" s="642"/>
      <c r="AL230" s="642"/>
      <c r="AM230" s="642"/>
      <c r="AN230" s="642"/>
      <c r="AO230" s="642"/>
      <c r="AP230" s="642"/>
      <c r="AQ230" s="642"/>
      <c r="AR230" s="642"/>
      <c r="AS230" s="642"/>
      <c r="AT230" s="642"/>
      <c r="AU230" s="642"/>
      <c r="AV230" s="642"/>
      <c r="AW230" s="642"/>
      <c r="AX230" s="642"/>
      <c r="AY230" s="642"/>
      <c r="AZ230" s="642"/>
      <c r="BA230" s="642"/>
      <c r="BB230" s="642"/>
      <c r="BC230" s="642"/>
      <c r="BD230" s="642"/>
      <c r="BE230" s="642"/>
      <c r="BF230" s="642"/>
      <c r="BG230" s="642"/>
      <c r="BH230" s="642"/>
      <c r="BI230" s="642"/>
      <c r="BJ230" s="642"/>
      <c r="BK230" s="642"/>
      <c r="BL230" s="642"/>
      <c r="BM230" s="642"/>
      <c r="BN230" s="642"/>
      <c r="BO230" s="642"/>
      <c r="BP230" s="642"/>
      <c r="BQ230" s="642"/>
      <c r="BR230" s="642"/>
      <c r="BS230" s="642"/>
      <c r="BT230" s="642"/>
      <c r="BU230" s="642"/>
      <c r="BV230" s="642"/>
      <c r="BW230" s="642"/>
      <c r="BX230" s="642"/>
      <c r="BY230" s="642"/>
      <c r="BZ230" s="642"/>
      <c r="CA230" s="642"/>
      <c r="CB230" s="642"/>
      <c r="CC230" s="642"/>
      <c r="CD230" s="642"/>
      <c r="CE230" s="642"/>
      <c r="CF230" s="642"/>
      <c r="CG230" s="642"/>
      <c r="CH230" s="642"/>
      <c r="CI230" s="642"/>
      <c r="CJ230" s="642"/>
      <c r="CK230" s="642"/>
      <c r="CL230" s="642"/>
      <c r="CM230" s="642"/>
      <c r="CN230" s="642"/>
      <c r="CO230" s="642"/>
      <c r="CP230" s="642"/>
      <c r="CQ230" s="642"/>
      <c r="CR230" s="642"/>
      <c r="CS230" s="642"/>
      <c r="CT230" s="642"/>
      <c r="CU230" s="642"/>
      <c r="CV230" s="642"/>
      <c r="CW230" s="642"/>
      <c r="CX230" s="642"/>
      <c r="CY230" s="642"/>
      <c r="CZ230" s="642"/>
      <c r="DA230" s="642"/>
      <c r="DB230" s="642"/>
      <c r="DC230" s="642"/>
      <c r="DD230" s="642"/>
      <c r="DE230" s="642"/>
      <c r="DF230" s="642"/>
      <c r="DG230" s="642"/>
      <c r="DH230" s="642"/>
      <c r="DI230" s="642"/>
      <c r="DJ230" s="642"/>
      <c r="DK230" s="642"/>
      <c r="DL230" s="642"/>
      <c r="DM230" s="642"/>
      <c r="DN230" s="642"/>
      <c r="DO230" s="642"/>
      <c r="DP230" s="642"/>
      <c r="DQ230" s="642"/>
      <c r="DR230" s="642"/>
      <c r="DS230" s="642"/>
      <c r="DT230" s="642"/>
      <c r="DU230" s="642"/>
      <c r="DV230" s="642"/>
      <c r="DW230" s="642"/>
      <c r="DX230" s="642"/>
      <c r="DY230" s="642"/>
      <c r="DZ230" s="642"/>
      <c r="EA230" s="642"/>
      <c r="EB230" s="642"/>
      <c r="EC230" s="643"/>
      <c r="ED230" s="189" t="str">
        <f t="shared" si="4"/>
        <v>xxxxxxxxxxxxxxxxxxxxxxxxxxxxxxxxxxxxxxxxxxxxxxxxxxxxxxxxxxxxxxxxxxxxxxxxxxxxxxxxxxxxxxxxxxxxxxxxxxxxxxxxxxxxxxxxxxxxxxxxxxxxxxxx</v>
      </c>
    </row>
    <row r="231" spans="1:134" x14ac:dyDescent="0.2">
      <c r="A231" s="198">
        <v>5260</v>
      </c>
      <c r="B231" s="1282" t="s">
        <v>295</v>
      </c>
      <c r="C231" s="892">
        <f>SUMPRODUCT(SUMIF('Sch Parent Trial Balance Input'!$A:$A,'Sch Parent TB Converter'!$G231:$EC231,'Sch Parent Trial Balance Input'!C:C))</f>
        <v>0</v>
      </c>
      <c r="D231" s="892">
        <f>SUMPRODUCT(SUMIF('Sch Parent Trial Balance Input'!$A:$A,'Sch Parent TB Converter'!$G231:$EC231,'Sch Parent Trial Balance Input'!D:D))</f>
        <v>0</v>
      </c>
      <c r="E231" s="892">
        <f>SUMPRODUCT(SUMIF('Sch Parent Trial Balance Input'!$A:$A,'Sch Parent TB Converter'!$G231:$EC231,'Sch Parent Trial Balance Input'!E:E))</f>
        <v>0</v>
      </c>
      <c r="F231" s="892">
        <f>SUMPRODUCT(SUMIF('Sch Parent Trial Balance Input'!$A:$A,'Sch Parent TB Converter'!$G231:$EC231,'Sch Parent Trial Balance Input'!F:F))</f>
        <v>0</v>
      </c>
      <c r="G231" s="1234"/>
      <c r="H231" s="642"/>
      <c r="I231" s="642"/>
      <c r="J231" s="642"/>
      <c r="K231" s="642"/>
      <c r="L231" s="642"/>
      <c r="M231" s="642"/>
      <c r="N231" s="642"/>
      <c r="O231" s="642"/>
      <c r="P231" s="642"/>
      <c r="Q231" s="642"/>
      <c r="R231" s="642"/>
      <c r="S231" s="642"/>
      <c r="T231" s="642"/>
      <c r="U231" s="642"/>
      <c r="V231" s="642"/>
      <c r="W231" s="642"/>
      <c r="X231" s="642"/>
      <c r="Y231" s="642"/>
      <c r="Z231" s="642"/>
      <c r="AA231" s="642"/>
      <c r="AB231" s="642"/>
      <c r="AC231" s="642"/>
      <c r="AD231" s="642"/>
      <c r="AE231" s="642"/>
      <c r="AF231" s="642"/>
      <c r="AG231" s="642"/>
      <c r="AH231" s="642"/>
      <c r="AI231" s="642"/>
      <c r="AJ231" s="642"/>
      <c r="AK231" s="642"/>
      <c r="AL231" s="642"/>
      <c r="AM231" s="642"/>
      <c r="AN231" s="642"/>
      <c r="AO231" s="642"/>
      <c r="AP231" s="642"/>
      <c r="AQ231" s="642"/>
      <c r="AR231" s="642"/>
      <c r="AS231" s="642"/>
      <c r="AT231" s="642"/>
      <c r="AU231" s="642"/>
      <c r="AV231" s="642"/>
      <c r="AW231" s="642"/>
      <c r="AX231" s="642"/>
      <c r="AY231" s="642"/>
      <c r="AZ231" s="642"/>
      <c r="BA231" s="642"/>
      <c r="BB231" s="642"/>
      <c r="BC231" s="642"/>
      <c r="BD231" s="642"/>
      <c r="BE231" s="642"/>
      <c r="BF231" s="642"/>
      <c r="BG231" s="642"/>
      <c r="BH231" s="642"/>
      <c r="BI231" s="642"/>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3"/>
      <c r="ED231" s="189" t="str">
        <f t="shared" si="4"/>
        <v>xxxxxxxxxxxxxxxxxxxxxxxxxxxxxxxxxxxxxxxxxxxxxxxxxxxxxxxxxxxxxxxxxxxxxxxxxxxxxxxxxxxxxxxxxxxxxxxxxxxxxxxxxxxxxxxxxxxxxxxxxxxxxxxx</v>
      </c>
    </row>
    <row r="232" spans="1:134" x14ac:dyDescent="0.2">
      <c r="A232" s="198">
        <v>5260</v>
      </c>
      <c r="B232" s="1282" t="s">
        <v>295</v>
      </c>
      <c r="C232" s="892">
        <f>SUMPRODUCT(SUMIF('Sch Parent Trial Balance Input'!$A:$A,'Sch Parent TB Converter'!$G232:$EC232,'Sch Parent Trial Balance Input'!C:C))</f>
        <v>0</v>
      </c>
      <c r="D232" s="892">
        <f>SUMPRODUCT(SUMIF('Sch Parent Trial Balance Input'!$A:$A,'Sch Parent TB Converter'!$G232:$EC232,'Sch Parent Trial Balance Input'!D:D))</f>
        <v>0</v>
      </c>
      <c r="E232" s="892">
        <f>SUMPRODUCT(SUMIF('Sch Parent Trial Balance Input'!$A:$A,'Sch Parent TB Converter'!$G232:$EC232,'Sch Parent Trial Balance Input'!E:E))</f>
        <v>0</v>
      </c>
      <c r="F232" s="892">
        <f>SUMPRODUCT(SUMIF('Sch Parent Trial Balance Input'!$A:$A,'Sch Parent TB Converter'!$G232:$EC232,'Sch Parent Trial Balance Input'!F:F))</f>
        <v>0</v>
      </c>
      <c r="G232" s="1234"/>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2"/>
      <c r="BL232" s="642"/>
      <c r="BM232" s="642"/>
      <c r="BN232" s="642"/>
      <c r="BO232" s="642"/>
      <c r="BP232" s="642"/>
      <c r="BQ232" s="642"/>
      <c r="BR232" s="642"/>
      <c r="BS232" s="642"/>
      <c r="BT232" s="642"/>
      <c r="BU232" s="642"/>
      <c r="BV232" s="642"/>
      <c r="BW232" s="642"/>
      <c r="BX232" s="642"/>
      <c r="BY232" s="642"/>
      <c r="BZ232" s="642"/>
      <c r="CA232" s="642"/>
      <c r="CB232" s="642"/>
      <c r="CC232" s="642"/>
      <c r="CD232" s="642"/>
      <c r="CE232" s="642"/>
      <c r="CF232" s="642"/>
      <c r="CG232" s="642"/>
      <c r="CH232" s="642"/>
      <c r="CI232" s="642"/>
      <c r="CJ232" s="642"/>
      <c r="CK232" s="642"/>
      <c r="CL232" s="642"/>
      <c r="CM232" s="642"/>
      <c r="CN232" s="642"/>
      <c r="CO232" s="642"/>
      <c r="CP232" s="642"/>
      <c r="CQ232" s="642"/>
      <c r="CR232" s="642"/>
      <c r="CS232" s="642"/>
      <c r="CT232" s="642"/>
      <c r="CU232" s="642"/>
      <c r="CV232" s="642"/>
      <c r="CW232" s="642"/>
      <c r="CX232" s="642"/>
      <c r="CY232" s="642"/>
      <c r="CZ232" s="642"/>
      <c r="DA232" s="642"/>
      <c r="DB232" s="642"/>
      <c r="DC232" s="642"/>
      <c r="DD232" s="642"/>
      <c r="DE232" s="642"/>
      <c r="DF232" s="642"/>
      <c r="DG232" s="642"/>
      <c r="DH232" s="642"/>
      <c r="DI232" s="642"/>
      <c r="DJ232" s="642"/>
      <c r="DK232" s="642"/>
      <c r="DL232" s="642"/>
      <c r="DM232" s="642"/>
      <c r="DN232" s="642"/>
      <c r="DO232" s="642"/>
      <c r="DP232" s="642"/>
      <c r="DQ232" s="642"/>
      <c r="DR232" s="642"/>
      <c r="DS232" s="642"/>
      <c r="DT232" s="642"/>
      <c r="DU232" s="642"/>
      <c r="DV232" s="642"/>
      <c r="DW232" s="642"/>
      <c r="DX232" s="642"/>
      <c r="DY232" s="642"/>
      <c r="DZ232" s="642"/>
      <c r="EA232" s="642"/>
      <c r="EB232" s="642"/>
      <c r="EC232" s="643"/>
      <c r="ED232" s="189" t="str">
        <f t="shared" si="4"/>
        <v>xxxxxxxxxxxxxxxxxxxxxxxxxxxxxxxxxxxxxxxxxxxxxxxxxxxxxxxxxxxxxxxxxxxxxxxxxxxxxxxxxxxxxxxxxxxxxxxxxxxxxxxxxxxxxxxxxxxxxxxxxxxxxxxx</v>
      </c>
    </row>
    <row r="233" spans="1:134" x14ac:dyDescent="0.2">
      <c r="A233" s="198">
        <v>5260</v>
      </c>
      <c r="B233" s="1282" t="s">
        <v>295</v>
      </c>
      <c r="C233" s="892">
        <f>SUMPRODUCT(SUMIF('Sch Parent Trial Balance Input'!$A:$A,'Sch Parent TB Converter'!$G233:$EC233,'Sch Parent Trial Balance Input'!C:C))</f>
        <v>0</v>
      </c>
      <c r="D233" s="892">
        <f>SUMPRODUCT(SUMIF('Sch Parent Trial Balance Input'!$A:$A,'Sch Parent TB Converter'!$G233:$EC233,'Sch Parent Trial Balance Input'!D:D))</f>
        <v>0</v>
      </c>
      <c r="E233" s="892">
        <f>SUMPRODUCT(SUMIF('Sch Parent Trial Balance Input'!$A:$A,'Sch Parent TB Converter'!$G233:$EC233,'Sch Parent Trial Balance Input'!E:E))</f>
        <v>0</v>
      </c>
      <c r="F233" s="892">
        <f>SUMPRODUCT(SUMIF('Sch Parent Trial Balance Input'!$A:$A,'Sch Parent TB Converter'!$G233:$EC233,'Sch Parent Trial Balance Input'!F:F))</f>
        <v>0</v>
      </c>
      <c r="G233" s="1234"/>
      <c r="H233" s="642"/>
      <c r="I233" s="642"/>
      <c r="J233" s="642"/>
      <c r="K233" s="642"/>
      <c r="L233" s="642"/>
      <c r="M233" s="642"/>
      <c r="N233" s="642"/>
      <c r="O233" s="642"/>
      <c r="P233" s="642"/>
      <c r="Q233" s="642"/>
      <c r="R233" s="642"/>
      <c r="S233" s="642"/>
      <c r="T233" s="642"/>
      <c r="U233" s="642"/>
      <c r="V233" s="642"/>
      <c r="W233" s="642"/>
      <c r="X233" s="642"/>
      <c r="Y233" s="642"/>
      <c r="Z233" s="642"/>
      <c r="AA233" s="642"/>
      <c r="AB233" s="642"/>
      <c r="AC233" s="642"/>
      <c r="AD233" s="642"/>
      <c r="AE233" s="642"/>
      <c r="AF233" s="642"/>
      <c r="AG233" s="642"/>
      <c r="AH233" s="642"/>
      <c r="AI233" s="642"/>
      <c r="AJ233" s="642"/>
      <c r="AK233" s="642"/>
      <c r="AL233" s="642"/>
      <c r="AM233" s="642"/>
      <c r="AN233" s="642"/>
      <c r="AO233" s="642"/>
      <c r="AP233" s="642"/>
      <c r="AQ233" s="642"/>
      <c r="AR233" s="642"/>
      <c r="AS233" s="642"/>
      <c r="AT233" s="642"/>
      <c r="AU233" s="642"/>
      <c r="AV233" s="642"/>
      <c r="AW233" s="642"/>
      <c r="AX233" s="642"/>
      <c r="AY233" s="642"/>
      <c r="AZ233" s="642"/>
      <c r="BA233" s="642"/>
      <c r="BB233" s="642"/>
      <c r="BC233" s="642"/>
      <c r="BD233" s="642"/>
      <c r="BE233" s="642"/>
      <c r="BF233" s="642"/>
      <c r="BG233" s="642"/>
      <c r="BH233" s="642"/>
      <c r="BI233" s="642"/>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3"/>
      <c r="ED233" s="189" t="str">
        <f t="shared" si="4"/>
        <v>xxxxxxxxxxxxxxxxxxxxxxxxxxxxxxxxxxxxxxxxxxxxxxxxxxxxxxxxxxxxxxxxxxxxxxxxxxxxxxxxxxxxxxxxxxxxxxxxxxxxxxxxxxxxxxxxxxxxxxxxxxxxxxxx</v>
      </c>
    </row>
    <row r="234" spans="1:134" x14ac:dyDescent="0.2">
      <c r="A234" s="198">
        <v>5260</v>
      </c>
      <c r="B234" s="1282" t="s">
        <v>295</v>
      </c>
      <c r="C234" s="892">
        <f>SUMPRODUCT(SUMIF('Sch Parent Trial Balance Input'!$A:$A,'Sch Parent TB Converter'!$G234:$EC234,'Sch Parent Trial Balance Input'!C:C))</f>
        <v>0</v>
      </c>
      <c r="D234" s="892">
        <f>SUMPRODUCT(SUMIF('Sch Parent Trial Balance Input'!$A:$A,'Sch Parent TB Converter'!$G234:$EC234,'Sch Parent Trial Balance Input'!D:D))</f>
        <v>0</v>
      </c>
      <c r="E234" s="892">
        <f>SUMPRODUCT(SUMIF('Sch Parent Trial Balance Input'!$A:$A,'Sch Parent TB Converter'!$G234:$EC234,'Sch Parent Trial Balance Input'!E:E))</f>
        <v>0</v>
      </c>
      <c r="F234" s="892">
        <f>SUMPRODUCT(SUMIF('Sch Parent Trial Balance Input'!$A:$A,'Sch Parent TB Converter'!$G234:$EC234,'Sch Parent Trial Balance Input'!F:F))</f>
        <v>0</v>
      </c>
      <c r="G234" s="1234"/>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2"/>
      <c r="BC234" s="642"/>
      <c r="BD234" s="642"/>
      <c r="BE234" s="642"/>
      <c r="BF234" s="642"/>
      <c r="BG234" s="642"/>
      <c r="BH234" s="642"/>
      <c r="BI234" s="642"/>
      <c r="BJ234" s="642"/>
      <c r="BK234" s="642"/>
      <c r="BL234" s="642"/>
      <c r="BM234" s="642"/>
      <c r="BN234" s="642"/>
      <c r="BO234" s="642"/>
      <c r="BP234" s="642"/>
      <c r="BQ234" s="642"/>
      <c r="BR234" s="642"/>
      <c r="BS234" s="642"/>
      <c r="BT234" s="642"/>
      <c r="BU234" s="642"/>
      <c r="BV234" s="642"/>
      <c r="BW234" s="642"/>
      <c r="BX234" s="642"/>
      <c r="BY234" s="642"/>
      <c r="BZ234" s="642"/>
      <c r="CA234" s="642"/>
      <c r="CB234" s="642"/>
      <c r="CC234" s="642"/>
      <c r="CD234" s="642"/>
      <c r="CE234" s="642"/>
      <c r="CF234" s="642"/>
      <c r="CG234" s="642"/>
      <c r="CH234" s="642"/>
      <c r="CI234" s="642"/>
      <c r="CJ234" s="642"/>
      <c r="CK234" s="642"/>
      <c r="CL234" s="642"/>
      <c r="CM234" s="642"/>
      <c r="CN234" s="642"/>
      <c r="CO234" s="642"/>
      <c r="CP234" s="642"/>
      <c r="CQ234" s="642"/>
      <c r="CR234" s="642"/>
      <c r="CS234" s="642"/>
      <c r="CT234" s="642"/>
      <c r="CU234" s="642"/>
      <c r="CV234" s="642"/>
      <c r="CW234" s="642"/>
      <c r="CX234" s="642"/>
      <c r="CY234" s="642"/>
      <c r="CZ234" s="642"/>
      <c r="DA234" s="642"/>
      <c r="DB234" s="642"/>
      <c r="DC234" s="642"/>
      <c r="DD234" s="642"/>
      <c r="DE234" s="642"/>
      <c r="DF234" s="642"/>
      <c r="DG234" s="642"/>
      <c r="DH234" s="642"/>
      <c r="DI234" s="642"/>
      <c r="DJ234" s="642"/>
      <c r="DK234" s="642"/>
      <c r="DL234" s="642"/>
      <c r="DM234" s="642"/>
      <c r="DN234" s="642"/>
      <c r="DO234" s="642"/>
      <c r="DP234" s="642"/>
      <c r="DQ234" s="642"/>
      <c r="DR234" s="642"/>
      <c r="DS234" s="642"/>
      <c r="DT234" s="642"/>
      <c r="DU234" s="642"/>
      <c r="DV234" s="642"/>
      <c r="DW234" s="642"/>
      <c r="DX234" s="642"/>
      <c r="DY234" s="642"/>
      <c r="DZ234" s="642"/>
      <c r="EA234" s="642"/>
      <c r="EB234" s="642"/>
      <c r="EC234" s="643"/>
      <c r="ED234" s="189" t="str">
        <f t="shared" si="4"/>
        <v>xxxxxxxxxxxxxxxxxxxxxxxxxxxxxxxxxxxxxxxxxxxxxxxxxxxxxxxxxxxxxxxxxxxxxxxxxxxxxxxxxxxxxxxxxxxxxxxxxxxxxxxxxxxxxxxxxxxxxxxxxxxxxxxx</v>
      </c>
    </row>
    <row r="235" spans="1:134" x14ac:dyDescent="0.2">
      <c r="A235" s="198">
        <v>5260</v>
      </c>
      <c r="B235" s="1282" t="s">
        <v>295</v>
      </c>
      <c r="C235" s="892">
        <f>SUMPRODUCT(SUMIF('Sch Parent Trial Balance Input'!$A:$A,'Sch Parent TB Converter'!$G235:$EC235,'Sch Parent Trial Balance Input'!C:C))</f>
        <v>0</v>
      </c>
      <c r="D235" s="892">
        <f>SUMPRODUCT(SUMIF('Sch Parent Trial Balance Input'!$A:$A,'Sch Parent TB Converter'!$G235:$EC235,'Sch Parent Trial Balance Input'!D:D))</f>
        <v>0</v>
      </c>
      <c r="E235" s="892">
        <f>SUMPRODUCT(SUMIF('Sch Parent Trial Balance Input'!$A:$A,'Sch Parent TB Converter'!$G235:$EC235,'Sch Parent Trial Balance Input'!E:E))</f>
        <v>0</v>
      </c>
      <c r="F235" s="892">
        <f>SUMPRODUCT(SUMIF('Sch Parent Trial Balance Input'!$A:$A,'Sch Parent TB Converter'!$G235:$EC235,'Sch Parent Trial Balance Input'!F:F))</f>
        <v>0</v>
      </c>
      <c r="G235" s="1234"/>
      <c r="H235" s="642"/>
      <c r="I235" s="642"/>
      <c r="J235" s="642"/>
      <c r="K235" s="642"/>
      <c r="L235" s="642"/>
      <c r="M235" s="642"/>
      <c r="N235" s="642"/>
      <c r="O235" s="642"/>
      <c r="P235" s="642"/>
      <c r="Q235" s="642"/>
      <c r="R235" s="642"/>
      <c r="S235" s="642"/>
      <c r="T235" s="642"/>
      <c r="U235" s="642"/>
      <c r="V235" s="642"/>
      <c r="W235" s="642"/>
      <c r="X235" s="642"/>
      <c r="Y235" s="642"/>
      <c r="Z235" s="642"/>
      <c r="AA235" s="642"/>
      <c r="AB235" s="642"/>
      <c r="AC235" s="642"/>
      <c r="AD235" s="642"/>
      <c r="AE235" s="642"/>
      <c r="AF235" s="642"/>
      <c r="AG235" s="642"/>
      <c r="AH235" s="642"/>
      <c r="AI235" s="642"/>
      <c r="AJ235" s="642"/>
      <c r="AK235" s="642"/>
      <c r="AL235" s="642"/>
      <c r="AM235" s="642"/>
      <c r="AN235" s="642"/>
      <c r="AO235" s="642"/>
      <c r="AP235" s="642"/>
      <c r="AQ235" s="642"/>
      <c r="AR235" s="642"/>
      <c r="AS235" s="642"/>
      <c r="AT235" s="642"/>
      <c r="AU235" s="642"/>
      <c r="AV235" s="642"/>
      <c r="AW235" s="642"/>
      <c r="AX235" s="642"/>
      <c r="AY235" s="642"/>
      <c r="AZ235" s="642"/>
      <c r="BA235" s="642"/>
      <c r="BB235" s="642"/>
      <c r="BC235" s="642"/>
      <c r="BD235" s="642"/>
      <c r="BE235" s="642"/>
      <c r="BF235" s="642"/>
      <c r="BG235" s="642"/>
      <c r="BH235" s="642"/>
      <c r="BI235" s="642"/>
      <c r="BJ235" s="642"/>
      <c r="BK235" s="642"/>
      <c r="BL235" s="642"/>
      <c r="BM235" s="642"/>
      <c r="BN235" s="642"/>
      <c r="BO235" s="642"/>
      <c r="BP235" s="642"/>
      <c r="BQ235" s="642"/>
      <c r="BR235" s="642"/>
      <c r="BS235" s="642"/>
      <c r="BT235" s="642"/>
      <c r="BU235" s="642"/>
      <c r="BV235" s="642"/>
      <c r="BW235" s="642"/>
      <c r="BX235" s="642"/>
      <c r="BY235" s="642"/>
      <c r="BZ235" s="642"/>
      <c r="CA235" s="642"/>
      <c r="CB235" s="642"/>
      <c r="CC235" s="642"/>
      <c r="CD235" s="642"/>
      <c r="CE235" s="642"/>
      <c r="CF235" s="642"/>
      <c r="CG235" s="642"/>
      <c r="CH235" s="642"/>
      <c r="CI235" s="642"/>
      <c r="CJ235" s="642"/>
      <c r="CK235" s="642"/>
      <c r="CL235" s="642"/>
      <c r="CM235" s="642"/>
      <c r="CN235" s="642"/>
      <c r="CO235" s="642"/>
      <c r="CP235" s="642"/>
      <c r="CQ235" s="642"/>
      <c r="CR235" s="642"/>
      <c r="CS235" s="642"/>
      <c r="CT235" s="642"/>
      <c r="CU235" s="642"/>
      <c r="CV235" s="642"/>
      <c r="CW235" s="642"/>
      <c r="CX235" s="642"/>
      <c r="CY235" s="642"/>
      <c r="CZ235" s="642"/>
      <c r="DA235" s="642"/>
      <c r="DB235" s="642"/>
      <c r="DC235" s="642"/>
      <c r="DD235" s="642"/>
      <c r="DE235" s="642"/>
      <c r="DF235" s="642"/>
      <c r="DG235" s="642"/>
      <c r="DH235" s="642"/>
      <c r="DI235" s="642"/>
      <c r="DJ235" s="642"/>
      <c r="DK235" s="642"/>
      <c r="DL235" s="642"/>
      <c r="DM235" s="642"/>
      <c r="DN235" s="642"/>
      <c r="DO235" s="642"/>
      <c r="DP235" s="642"/>
      <c r="DQ235" s="642"/>
      <c r="DR235" s="642"/>
      <c r="DS235" s="642"/>
      <c r="DT235" s="642"/>
      <c r="DU235" s="642"/>
      <c r="DV235" s="642"/>
      <c r="DW235" s="642"/>
      <c r="DX235" s="642"/>
      <c r="DY235" s="642"/>
      <c r="DZ235" s="642"/>
      <c r="EA235" s="642"/>
      <c r="EB235" s="642"/>
      <c r="EC235" s="643"/>
      <c r="ED235" s="189" t="str">
        <f t="shared" si="4"/>
        <v>xxxxxxxxxxxxxxxxxxxxxxxxxxxxxxxxxxxxxxxxxxxxxxxxxxxxxxxxxxxxxxxxxxxxxxxxxxxxxxxxxxxxxxxxxxxxxxxxxxxxxxxxxxxxxxxxxxxxxxxxxxxxxxxx</v>
      </c>
    </row>
    <row r="236" spans="1:134" x14ac:dyDescent="0.2">
      <c r="A236" s="198"/>
      <c r="B236" s="247"/>
      <c r="C236" s="891"/>
      <c r="D236" s="891"/>
      <c r="E236" s="891"/>
      <c r="F236" s="891"/>
      <c r="G236" s="642"/>
      <c r="H236" s="642"/>
      <c r="I236" s="642"/>
      <c r="J236" s="642"/>
      <c r="K236" s="642"/>
      <c r="L236" s="642"/>
      <c r="M236" s="642"/>
      <c r="N236" s="642"/>
      <c r="O236" s="642"/>
      <c r="P236" s="642"/>
      <c r="Q236" s="642"/>
      <c r="R236" s="642"/>
      <c r="S236" s="642"/>
      <c r="T236" s="642"/>
      <c r="U236" s="642"/>
      <c r="V236" s="642"/>
      <c r="W236" s="642"/>
      <c r="X236" s="642"/>
      <c r="Y236" s="642"/>
      <c r="Z236" s="642"/>
      <c r="AA236" s="642"/>
      <c r="AB236" s="642"/>
      <c r="AC236" s="642"/>
      <c r="AD236" s="642"/>
      <c r="AE236" s="642"/>
      <c r="AF236" s="642"/>
      <c r="AG236" s="642"/>
      <c r="AH236" s="642"/>
      <c r="AI236" s="642"/>
      <c r="AJ236" s="642"/>
      <c r="AK236" s="642"/>
      <c r="AL236" s="642"/>
      <c r="AM236" s="642"/>
      <c r="AN236" s="642"/>
      <c r="AO236" s="642"/>
      <c r="AP236" s="642"/>
      <c r="AQ236" s="642"/>
      <c r="AR236" s="642"/>
      <c r="AS236" s="642"/>
      <c r="AT236" s="642"/>
      <c r="AU236" s="642"/>
      <c r="AV236" s="642"/>
      <c r="AW236" s="642"/>
      <c r="AX236" s="642"/>
      <c r="AY236" s="642"/>
      <c r="AZ236" s="642"/>
      <c r="BA236" s="642"/>
      <c r="BB236" s="642"/>
      <c r="BC236" s="642"/>
      <c r="BD236" s="642"/>
      <c r="BE236" s="642"/>
      <c r="BF236" s="642"/>
      <c r="BG236" s="642"/>
      <c r="BH236" s="642"/>
      <c r="BI236" s="642"/>
      <c r="BJ236" s="642"/>
      <c r="BK236" s="642"/>
      <c r="BL236" s="642"/>
      <c r="BM236" s="642"/>
      <c r="BN236" s="642"/>
      <c r="BO236" s="642"/>
      <c r="BP236" s="642"/>
      <c r="BQ236" s="642"/>
      <c r="BR236" s="642"/>
      <c r="BS236" s="642"/>
      <c r="BT236" s="642"/>
      <c r="BU236" s="642"/>
      <c r="BV236" s="642"/>
      <c r="BW236" s="642"/>
      <c r="BX236" s="642"/>
      <c r="BY236" s="642"/>
      <c r="BZ236" s="642"/>
      <c r="CA236" s="642"/>
      <c r="CB236" s="642"/>
      <c r="CC236" s="642"/>
      <c r="CD236" s="642"/>
      <c r="CE236" s="642"/>
      <c r="CF236" s="642"/>
      <c r="CG236" s="642"/>
      <c r="CH236" s="642"/>
      <c r="CI236" s="642"/>
      <c r="CJ236" s="642"/>
      <c r="CK236" s="642"/>
      <c r="CL236" s="642"/>
      <c r="CM236" s="642"/>
      <c r="CN236" s="642"/>
      <c r="CO236" s="642"/>
      <c r="CP236" s="642"/>
      <c r="CQ236" s="642"/>
      <c r="CR236" s="642"/>
      <c r="CS236" s="642"/>
      <c r="CT236" s="642"/>
      <c r="CU236" s="642"/>
      <c r="CV236" s="642"/>
      <c r="CW236" s="642"/>
      <c r="CX236" s="642"/>
      <c r="CY236" s="642"/>
      <c r="CZ236" s="642"/>
      <c r="DA236" s="642"/>
      <c r="DB236" s="642"/>
      <c r="DC236" s="642"/>
      <c r="DD236" s="642"/>
      <c r="DE236" s="642"/>
      <c r="DF236" s="642"/>
      <c r="DG236" s="642"/>
      <c r="DH236" s="642"/>
      <c r="DI236" s="642"/>
      <c r="DJ236" s="642"/>
      <c r="DK236" s="642"/>
      <c r="DL236" s="642"/>
      <c r="DM236" s="642"/>
      <c r="DN236" s="642"/>
      <c r="DO236" s="642"/>
      <c r="DP236" s="642"/>
      <c r="DQ236" s="642"/>
      <c r="DR236" s="642"/>
      <c r="DS236" s="642"/>
      <c r="DT236" s="642"/>
      <c r="DU236" s="642"/>
      <c r="DV236" s="642"/>
      <c r="DW236" s="642"/>
      <c r="DX236" s="642"/>
      <c r="DY236" s="642"/>
      <c r="DZ236" s="642"/>
      <c r="EA236" s="642"/>
      <c r="EB236" s="642"/>
      <c r="EC236" s="643"/>
      <c r="ED236" s="189" t="str">
        <f t="shared" si="4"/>
        <v>xxxxxxxxxxxxxxxxxxxxxxxxxxxxxxxxxxxxxxxxxxxxxxxxxxxxxxxxxxxxxxxxxxxxxxxxxxxxxxxxxxxxxxxxxxxxxxxxxxxxxxxxxxxxxxxxxxxxxxxxxxxxxxxx</v>
      </c>
    </row>
    <row r="237" spans="1:134" x14ac:dyDescent="0.2">
      <c r="A237" s="237"/>
      <c r="B237" s="239" t="s">
        <v>296</v>
      </c>
      <c r="C237" s="894"/>
      <c r="D237" s="895"/>
      <c r="E237" s="895"/>
      <c r="F237" s="895"/>
      <c r="G237" s="640"/>
      <c r="H237" s="640"/>
      <c r="I237" s="640"/>
      <c r="J237" s="640"/>
      <c r="K237" s="640"/>
      <c r="L237" s="640"/>
      <c r="M237" s="640"/>
      <c r="N237" s="640"/>
      <c r="O237" s="640"/>
      <c r="P237" s="640"/>
      <c r="Q237" s="640"/>
      <c r="R237" s="640"/>
      <c r="S237" s="640"/>
      <c r="T237" s="640"/>
      <c r="U237" s="640"/>
      <c r="V237" s="640"/>
      <c r="W237" s="640"/>
      <c r="X237" s="640"/>
      <c r="Y237" s="640"/>
      <c r="Z237" s="640"/>
      <c r="AA237" s="640"/>
      <c r="AB237" s="640"/>
      <c r="AC237" s="640"/>
      <c r="AD237" s="640"/>
      <c r="AE237" s="640"/>
      <c r="AF237" s="640"/>
      <c r="AG237" s="640"/>
      <c r="AH237" s="640"/>
      <c r="AI237" s="640"/>
      <c r="AJ237" s="640"/>
      <c r="AK237" s="640"/>
      <c r="AL237" s="640"/>
      <c r="AM237" s="640"/>
      <c r="AN237" s="640"/>
      <c r="AO237" s="640"/>
      <c r="AP237" s="640"/>
      <c r="AQ237" s="640"/>
      <c r="AR237" s="640"/>
      <c r="AS237" s="640"/>
      <c r="AT237" s="640"/>
      <c r="AU237" s="640"/>
      <c r="AV237" s="640"/>
      <c r="AW237" s="640"/>
      <c r="AX237" s="640"/>
      <c r="AY237" s="640"/>
      <c r="AZ237" s="640"/>
      <c r="BA237" s="640"/>
      <c r="BB237" s="640"/>
      <c r="BC237" s="640"/>
      <c r="BD237" s="640"/>
      <c r="BE237" s="640"/>
      <c r="BF237" s="640"/>
      <c r="BG237" s="640"/>
      <c r="BH237" s="640"/>
      <c r="BI237" s="640"/>
      <c r="BJ237" s="640"/>
      <c r="BK237" s="640"/>
      <c r="BL237" s="640"/>
      <c r="BM237" s="640"/>
      <c r="BN237" s="640"/>
      <c r="BO237" s="640"/>
      <c r="BP237" s="640"/>
      <c r="BQ237" s="640"/>
      <c r="BR237" s="640"/>
      <c r="BS237" s="640"/>
      <c r="BT237" s="640"/>
      <c r="BU237" s="640"/>
      <c r="BV237" s="640"/>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c r="CZ237" s="640"/>
      <c r="DA237" s="640"/>
      <c r="DB237" s="640"/>
      <c r="DC237" s="640"/>
      <c r="DD237" s="640"/>
      <c r="DE237" s="640"/>
      <c r="DF237" s="640"/>
      <c r="DG237" s="640"/>
      <c r="DH237" s="640"/>
      <c r="DI237" s="640"/>
      <c r="DJ237" s="640"/>
      <c r="DK237" s="640"/>
      <c r="DL237" s="640"/>
      <c r="DM237" s="640"/>
      <c r="DN237" s="640"/>
      <c r="DO237" s="640"/>
      <c r="DP237" s="640"/>
      <c r="DQ237" s="640"/>
      <c r="DR237" s="640"/>
      <c r="DS237" s="640"/>
      <c r="DT237" s="640"/>
      <c r="DU237" s="640"/>
      <c r="DV237" s="640"/>
      <c r="DW237" s="640"/>
      <c r="DX237" s="640"/>
      <c r="DY237" s="640"/>
      <c r="DZ237" s="640"/>
      <c r="EA237" s="640"/>
      <c r="EB237" s="640"/>
      <c r="EC237" s="641"/>
      <c r="ED237" s="189" t="str">
        <f t="shared" si="4"/>
        <v>xxxxxxxxxxxxxxxxxxxxxxxxxxxxxxxxxxxxxxxxxxxxxxxxxxxxxxxxxxxxxxxxxxxxxxxxxxxxxxxxxxxxxxxxxxxxxxxxxxxxxxxxxxxxxxxxxxxxxxxxxxxxxxxx</v>
      </c>
    </row>
    <row r="238" spans="1:134" x14ac:dyDescent="0.2">
      <c r="A238" s="198"/>
      <c r="B238" s="583" t="s">
        <v>263</v>
      </c>
      <c r="C238" s="891"/>
      <c r="D238" s="893"/>
      <c r="E238" s="893"/>
      <c r="F238" s="893"/>
      <c r="G238" s="637"/>
      <c r="H238" s="637"/>
      <c r="I238" s="637"/>
      <c r="J238" s="637"/>
      <c r="K238" s="637"/>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c r="AR238" s="637"/>
      <c r="AS238" s="637"/>
      <c r="AT238" s="637"/>
      <c r="AU238" s="637"/>
      <c r="AV238" s="637"/>
      <c r="AW238" s="637"/>
      <c r="AX238" s="637"/>
      <c r="AY238" s="637"/>
      <c r="AZ238" s="637"/>
      <c r="BA238" s="637"/>
      <c r="BB238" s="637"/>
      <c r="BC238" s="637"/>
      <c r="BD238" s="637"/>
      <c r="BE238" s="637"/>
      <c r="BF238" s="637"/>
      <c r="BG238" s="637"/>
      <c r="BH238" s="637"/>
      <c r="BI238" s="637"/>
      <c r="BJ238" s="637"/>
      <c r="BK238" s="637"/>
      <c r="BL238" s="637"/>
      <c r="BM238" s="637"/>
      <c r="BN238" s="637"/>
      <c r="BO238" s="637"/>
      <c r="BP238" s="637"/>
      <c r="BQ238" s="637"/>
      <c r="BR238" s="637"/>
      <c r="BS238" s="637"/>
      <c r="BT238" s="637"/>
      <c r="BU238" s="637"/>
      <c r="BV238" s="637"/>
      <c r="BW238" s="637"/>
      <c r="BX238" s="637"/>
      <c r="BY238" s="637"/>
      <c r="BZ238" s="637"/>
      <c r="CA238" s="637"/>
      <c r="CB238" s="637"/>
      <c r="CC238" s="637"/>
      <c r="CD238" s="637"/>
      <c r="CE238" s="637"/>
      <c r="CF238" s="637"/>
      <c r="CG238" s="637"/>
      <c r="CH238" s="637"/>
      <c r="CI238" s="637"/>
      <c r="CJ238" s="637"/>
      <c r="CK238" s="637"/>
      <c r="CL238" s="637"/>
      <c r="CM238" s="637"/>
      <c r="CN238" s="637"/>
      <c r="CO238" s="637"/>
      <c r="CP238" s="637"/>
      <c r="CQ238" s="637"/>
      <c r="CR238" s="637"/>
      <c r="CS238" s="637"/>
      <c r="CT238" s="637"/>
      <c r="CU238" s="637"/>
      <c r="CV238" s="637"/>
      <c r="CW238" s="637"/>
      <c r="CX238" s="637"/>
      <c r="CY238" s="637"/>
      <c r="CZ238" s="637"/>
      <c r="DA238" s="637"/>
      <c r="DB238" s="637"/>
      <c r="DC238" s="637"/>
      <c r="DD238" s="637"/>
      <c r="DE238" s="637"/>
      <c r="DF238" s="637"/>
      <c r="DG238" s="637"/>
      <c r="DH238" s="637"/>
      <c r="DI238" s="637"/>
      <c r="DJ238" s="637"/>
      <c r="DK238" s="637"/>
      <c r="DL238" s="637"/>
      <c r="DM238" s="637"/>
      <c r="DN238" s="637"/>
      <c r="DO238" s="637"/>
      <c r="DP238" s="637"/>
      <c r="DQ238" s="637"/>
      <c r="DR238" s="637"/>
      <c r="DS238" s="637"/>
      <c r="DT238" s="637"/>
      <c r="DU238" s="637"/>
      <c r="DV238" s="637"/>
      <c r="DW238" s="637"/>
      <c r="DX238" s="637"/>
      <c r="DY238" s="637"/>
      <c r="DZ238" s="637"/>
      <c r="EA238" s="637"/>
      <c r="EB238" s="637"/>
      <c r="EC238" s="638"/>
      <c r="ED238" s="189" t="str">
        <f t="shared" si="4"/>
        <v>xxxxxxxxxxxxxxxxxxxxxxxxxxxxxxxxxxxxxxxxxxxxxxxxxxxxxxxxxxxxxxxxxxxxxxxxxxxxxxxxxxxxxxxxxxxxxxxxxxxxxxxxxxxxxxxxxxxxxxxxxxxxxxxx</v>
      </c>
    </row>
    <row r="239" spans="1:134" x14ac:dyDescent="0.2">
      <c r="A239" s="198">
        <v>5261</v>
      </c>
      <c r="B239" s="234" t="s">
        <v>297</v>
      </c>
      <c r="C239" s="891">
        <f>SUMPRODUCT(SUMIF('Sch Parent Trial Balance Input'!$A:$A,'Sch Parent TB Converter'!$G239:$EC239,'Sch Parent Trial Balance Input'!C:C))</f>
        <v>0</v>
      </c>
      <c r="D239" s="891">
        <f>SUMPRODUCT(SUMIF('Sch Parent Trial Balance Input'!$A:$A,'Sch Parent TB Converter'!$G239:$EC239,'Sch Parent Trial Balance Input'!D:D))</f>
        <v>0</v>
      </c>
      <c r="E239" s="891">
        <f>SUMPRODUCT(SUMIF('Sch Parent Trial Balance Input'!$A:$A,'Sch Parent TB Converter'!$G239:$EC239,'Sch Parent Trial Balance Input'!E:E))</f>
        <v>0</v>
      </c>
      <c r="F239" s="891">
        <f>SUMPRODUCT(SUMIF('Sch Parent Trial Balance Input'!$A:$A,'Sch Parent TB Converter'!$G239:$EC239,'Sch Parent Trial Balance Input'!F:F))</f>
        <v>0</v>
      </c>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639"/>
      <c r="ED239" s="189" t="str">
        <f t="shared" si="4"/>
        <v>xxxxxxxxxxxxxxxxxxxxxxxxxxxxxxxxxxxxxxxxxxxxxxxxxxxxxxxxxxxxxxxxxxxxxxxxxxxxxxxxxxxxxxxxxxxxxxxxxxxxxxxxxxxxxxxxxxxxxxxxxxxxxxxx</v>
      </c>
    </row>
    <row r="240" spans="1:134" x14ac:dyDescent="0.2">
      <c r="A240" s="198"/>
      <c r="B240" s="234"/>
      <c r="C240" s="891"/>
      <c r="D240" s="893"/>
      <c r="E240" s="893"/>
      <c r="F240" s="893"/>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639"/>
      <c r="ED240" s="189" t="str">
        <f t="shared" si="4"/>
        <v>xxxxxxxxxxxxxxxxxxxxxxxxxxxxxxxxxxxxxxxxxxxxxxxxxxxxxxxxxxxxxxxxxxxxxxxxxxxxxxxxxxxxxxxxxxxxxxxxxxxxxxxxxxxxxxxxxxxxxxxxxxxxxxxx</v>
      </c>
    </row>
    <row r="241" spans="1:134" x14ac:dyDescent="0.2">
      <c r="A241" s="237"/>
      <c r="B241" s="239" t="s">
        <v>298</v>
      </c>
      <c r="C241" s="894"/>
      <c r="D241" s="895"/>
      <c r="E241" s="895"/>
      <c r="F241" s="895"/>
      <c r="G241" s="640"/>
      <c r="H241" s="640"/>
      <c r="I241" s="640"/>
      <c r="J241" s="640"/>
      <c r="K241" s="640"/>
      <c r="L241" s="640"/>
      <c r="M241" s="640"/>
      <c r="N241" s="640"/>
      <c r="O241" s="640"/>
      <c r="P241" s="640"/>
      <c r="Q241" s="640"/>
      <c r="R241" s="640"/>
      <c r="S241" s="640"/>
      <c r="T241" s="640"/>
      <c r="U241" s="640"/>
      <c r="V241" s="640"/>
      <c r="W241" s="640"/>
      <c r="X241" s="640"/>
      <c r="Y241" s="640"/>
      <c r="Z241" s="640"/>
      <c r="AA241" s="640"/>
      <c r="AB241" s="640"/>
      <c r="AC241" s="640"/>
      <c r="AD241" s="640"/>
      <c r="AE241" s="640"/>
      <c r="AF241" s="640"/>
      <c r="AG241" s="640"/>
      <c r="AH241" s="640"/>
      <c r="AI241" s="640"/>
      <c r="AJ241" s="640"/>
      <c r="AK241" s="640"/>
      <c r="AL241" s="640"/>
      <c r="AM241" s="640"/>
      <c r="AN241" s="640"/>
      <c r="AO241" s="640"/>
      <c r="AP241" s="640"/>
      <c r="AQ241" s="640"/>
      <c r="AR241" s="640"/>
      <c r="AS241" s="640"/>
      <c r="AT241" s="640"/>
      <c r="AU241" s="640"/>
      <c r="AV241" s="640"/>
      <c r="AW241" s="640"/>
      <c r="AX241" s="640"/>
      <c r="AY241" s="640"/>
      <c r="AZ241" s="640"/>
      <c r="BA241" s="640"/>
      <c r="BB241" s="640"/>
      <c r="BC241" s="640"/>
      <c r="BD241" s="640"/>
      <c r="BE241" s="640"/>
      <c r="BF241" s="640"/>
      <c r="BG241" s="640"/>
      <c r="BH241" s="640"/>
      <c r="BI241" s="640"/>
      <c r="BJ241" s="640"/>
      <c r="BK241" s="640"/>
      <c r="BL241" s="640"/>
      <c r="BM241" s="640"/>
      <c r="BN241" s="640"/>
      <c r="BO241" s="640"/>
      <c r="BP241" s="640"/>
      <c r="BQ241" s="640"/>
      <c r="BR241" s="640"/>
      <c r="BS241" s="640"/>
      <c r="BT241" s="640"/>
      <c r="BU241" s="640"/>
      <c r="BV241" s="640"/>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c r="CZ241" s="640"/>
      <c r="DA241" s="640"/>
      <c r="DB241" s="640"/>
      <c r="DC241" s="640"/>
      <c r="DD241" s="640"/>
      <c r="DE241" s="640"/>
      <c r="DF241" s="640"/>
      <c r="DG241" s="640"/>
      <c r="DH241" s="640"/>
      <c r="DI241" s="640"/>
      <c r="DJ241" s="640"/>
      <c r="DK241" s="640"/>
      <c r="DL241" s="640"/>
      <c r="DM241" s="640"/>
      <c r="DN241" s="640"/>
      <c r="DO241" s="640"/>
      <c r="DP241" s="640"/>
      <c r="DQ241" s="640"/>
      <c r="DR241" s="640"/>
      <c r="DS241" s="640"/>
      <c r="DT241" s="640"/>
      <c r="DU241" s="640"/>
      <c r="DV241" s="640"/>
      <c r="DW241" s="640"/>
      <c r="DX241" s="640"/>
      <c r="DY241" s="640"/>
      <c r="DZ241" s="640"/>
      <c r="EA241" s="640"/>
      <c r="EB241" s="640"/>
      <c r="EC241" s="641"/>
      <c r="ED241" s="189" t="str">
        <f t="shared" si="4"/>
        <v>xxxxxxxxxxxxxxxxxxxxxxxxxxxxxxxxxxxxxxxxxxxxxxxxxxxxxxxxxxxxxxxxxxxxxxxxxxxxxxxxxxxxxxxxxxxxxxxxxxxxxxxxxxxxxxxxxxxxxxxxxxxxxxxx</v>
      </c>
    </row>
    <row r="242" spans="1:134" x14ac:dyDescent="0.2">
      <c r="A242" s="198"/>
      <c r="B242" s="583" t="s">
        <v>299</v>
      </c>
      <c r="C242" s="891"/>
      <c r="D242" s="893"/>
      <c r="E242" s="893"/>
      <c r="F242" s="893"/>
      <c r="G242" s="637"/>
      <c r="H242" s="637"/>
      <c r="I242" s="637"/>
      <c r="J242" s="637"/>
      <c r="K242" s="637"/>
      <c r="L242" s="637"/>
      <c r="M242" s="637"/>
      <c r="N242" s="637"/>
      <c r="O242" s="637"/>
      <c r="P242" s="637"/>
      <c r="Q242" s="637"/>
      <c r="R242" s="637"/>
      <c r="S242" s="637"/>
      <c r="T242" s="637"/>
      <c r="U242" s="637"/>
      <c r="V242" s="637"/>
      <c r="W242" s="637"/>
      <c r="X242" s="637"/>
      <c r="Y242" s="637"/>
      <c r="Z242" s="637"/>
      <c r="AA242" s="637"/>
      <c r="AB242" s="637"/>
      <c r="AC242" s="637"/>
      <c r="AD242" s="637"/>
      <c r="AE242" s="637"/>
      <c r="AF242" s="637"/>
      <c r="AG242" s="637"/>
      <c r="AH242" s="637"/>
      <c r="AI242" s="637"/>
      <c r="AJ242" s="637"/>
      <c r="AK242" s="637"/>
      <c r="AL242" s="637"/>
      <c r="AM242" s="637"/>
      <c r="AN242" s="637"/>
      <c r="AO242" s="637"/>
      <c r="AP242" s="637"/>
      <c r="AQ242" s="637"/>
      <c r="AR242" s="637"/>
      <c r="AS242" s="637"/>
      <c r="AT242" s="637"/>
      <c r="AU242" s="637"/>
      <c r="AV242" s="637"/>
      <c r="AW242" s="637"/>
      <c r="AX242" s="637"/>
      <c r="AY242" s="637"/>
      <c r="AZ242" s="637"/>
      <c r="BA242" s="637"/>
      <c r="BB242" s="637"/>
      <c r="BC242" s="637"/>
      <c r="BD242" s="637"/>
      <c r="BE242" s="637"/>
      <c r="BF242" s="637"/>
      <c r="BG242" s="637"/>
      <c r="BH242" s="637"/>
      <c r="BI242" s="637"/>
      <c r="BJ242" s="637"/>
      <c r="BK242" s="637"/>
      <c r="BL242" s="637"/>
      <c r="BM242" s="637"/>
      <c r="BN242" s="637"/>
      <c r="BO242" s="637"/>
      <c r="BP242" s="637"/>
      <c r="BQ242" s="637"/>
      <c r="BR242" s="637"/>
      <c r="BS242" s="637"/>
      <c r="BT242" s="637"/>
      <c r="BU242" s="637"/>
      <c r="BV242" s="637"/>
      <c r="BW242" s="637"/>
      <c r="BX242" s="637"/>
      <c r="BY242" s="637"/>
      <c r="BZ242" s="637"/>
      <c r="CA242" s="637"/>
      <c r="CB242" s="637"/>
      <c r="CC242" s="637"/>
      <c r="CD242" s="637"/>
      <c r="CE242" s="637"/>
      <c r="CF242" s="637"/>
      <c r="CG242" s="637"/>
      <c r="CH242" s="637"/>
      <c r="CI242" s="637"/>
      <c r="CJ242" s="637"/>
      <c r="CK242" s="637"/>
      <c r="CL242" s="637"/>
      <c r="CM242" s="637"/>
      <c r="CN242" s="637"/>
      <c r="CO242" s="637"/>
      <c r="CP242" s="637"/>
      <c r="CQ242" s="637"/>
      <c r="CR242" s="637"/>
      <c r="CS242" s="637"/>
      <c r="CT242" s="637"/>
      <c r="CU242" s="637"/>
      <c r="CV242" s="637"/>
      <c r="CW242" s="637"/>
      <c r="CX242" s="637"/>
      <c r="CY242" s="637"/>
      <c r="CZ242" s="637"/>
      <c r="DA242" s="637"/>
      <c r="DB242" s="637"/>
      <c r="DC242" s="637"/>
      <c r="DD242" s="637"/>
      <c r="DE242" s="637"/>
      <c r="DF242" s="637"/>
      <c r="DG242" s="637"/>
      <c r="DH242" s="637"/>
      <c r="DI242" s="637"/>
      <c r="DJ242" s="637"/>
      <c r="DK242" s="637"/>
      <c r="DL242" s="637"/>
      <c r="DM242" s="637"/>
      <c r="DN242" s="637"/>
      <c r="DO242" s="637"/>
      <c r="DP242" s="637"/>
      <c r="DQ242" s="637"/>
      <c r="DR242" s="637"/>
      <c r="DS242" s="637"/>
      <c r="DT242" s="637"/>
      <c r="DU242" s="637"/>
      <c r="DV242" s="637"/>
      <c r="DW242" s="637"/>
      <c r="DX242" s="637"/>
      <c r="DY242" s="637"/>
      <c r="DZ242" s="637"/>
      <c r="EA242" s="637"/>
      <c r="EB242" s="637"/>
      <c r="EC242" s="638"/>
      <c r="ED242" s="189" t="str">
        <f t="shared" si="4"/>
        <v>xxxxxxxxxxxxxxxxxxxxxxxxxxxxxxxxxxxxxxxxxxxxxxxxxxxxxxxxxxxxxxxxxxxxxxxxxxxxxxxxxxxxxxxxxxxxxxxxxxxxxxxxxxxxxxxxxxxxxxxxxxxxxxxx</v>
      </c>
    </row>
    <row r="243" spans="1:134" x14ac:dyDescent="0.2">
      <c r="A243" s="198">
        <v>3220</v>
      </c>
      <c r="B243" s="234" t="s">
        <v>300</v>
      </c>
      <c r="C243" s="891">
        <f>SUMPRODUCT(SUMIF('Sch Parent Trial Balance Input'!$A:$A,'Sch Parent TB Converter'!$G243:$EC243,'Sch Parent Trial Balance Input'!C:C))</f>
        <v>0</v>
      </c>
      <c r="D243" s="891">
        <f>SUMPRODUCT(SUMIF('Sch Parent Trial Balance Input'!$A:$A,'Sch Parent TB Converter'!$G243:$EC243,'Sch Parent Trial Balance Input'!D:D))</f>
        <v>0</v>
      </c>
      <c r="E243" s="891">
        <f>SUMPRODUCT(SUMIF('Sch Parent Trial Balance Input'!$A:$A,'Sch Parent TB Converter'!$G243:$EC243,'Sch Parent Trial Balance Input'!E:E))</f>
        <v>0</v>
      </c>
      <c r="F243" s="891">
        <f>SUMPRODUCT(SUMIF('Sch Parent Trial Balance Input'!$A:$A,'Sch Parent TB Converter'!$G243:$EC243,'Sch Parent Trial Balance Input'!F:F))</f>
        <v>0</v>
      </c>
      <c r="G243" s="138"/>
      <c r="H243" s="637"/>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639"/>
      <c r="ED243" s="189" t="str">
        <f t="shared" si="4"/>
        <v>xxxxxxxxxxxxxxxxxxxxxxxxxxxxxxxxxxxxxxxxxxxxxxxxxxxxxxxxxxxxxxxxxxxxxxxxxxxxxxxxxxxxxxxxxxxxxxxxxxxxxxxxxxxxxxxxxxxxxxxxxxxxxxxx</v>
      </c>
    </row>
    <row r="244" spans="1:134" x14ac:dyDescent="0.2">
      <c r="A244" s="198">
        <v>3230</v>
      </c>
      <c r="B244" s="234" t="s">
        <v>301</v>
      </c>
      <c r="C244" s="892">
        <f>SUMPRODUCT(SUMIF('Sch Parent Trial Balance Input'!$A:$A,'Sch Parent TB Converter'!$G244:$EC244,'Sch Parent Trial Balance Input'!C:C))</f>
        <v>0</v>
      </c>
      <c r="D244" s="892">
        <f>SUMPRODUCT(SUMIF('Sch Parent Trial Balance Input'!$A:$A,'Sch Parent TB Converter'!$G244:$EC244,'Sch Parent Trial Balance Input'!D:D))</f>
        <v>0</v>
      </c>
      <c r="E244" s="892">
        <f>SUMPRODUCT(SUMIF('Sch Parent Trial Balance Input'!$A:$A,'Sch Parent TB Converter'!$G244:$EC244,'Sch Parent Trial Balance Input'!E:E))</f>
        <v>0</v>
      </c>
      <c r="F244" s="892">
        <f>SUMPRODUCT(SUMIF('Sch Parent Trial Balance Input'!$A:$A,'Sch Parent TB Converter'!$G244:$EC244,'Sch Parent Trial Balance Input'!F:F))</f>
        <v>0</v>
      </c>
      <c r="G244" s="886"/>
      <c r="H244" s="637"/>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639"/>
      <c r="ED244" s="189" t="str">
        <f t="shared" si="4"/>
        <v>xxxxxxxxxxxxxxxxxxxxxxxxxxxxxxxxxxxxxxxxxxxxxxxxxxxxxxxxxxxxxxxxxxxxxxxxxxxxxxxxxxxxxxxxxxxxxxxxxxxxxxxxxxxxxxxxxxxxxxxxxxxxxxxx</v>
      </c>
    </row>
    <row r="245" spans="1:134" x14ac:dyDescent="0.2">
      <c r="A245" s="198">
        <v>3240</v>
      </c>
      <c r="B245" s="234" t="s">
        <v>302</v>
      </c>
      <c r="C245" s="892">
        <f>SUMPRODUCT(SUMIF('Sch Parent Trial Balance Input'!$A:$A,'Sch Parent TB Converter'!$G245:$EC245,'Sch Parent Trial Balance Input'!C:C))</f>
        <v>0</v>
      </c>
      <c r="D245" s="892">
        <f>SUMPRODUCT(SUMIF('Sch Parent Trial Balance Input'!$A:$A,'Sch Parent TB Converter'!$G245:$EC245,'Sch Parent Trial Balance Input'!D:D))</f>
        <v>0</v>
      </c>
      <c r="E245" s="892">
        <f>SUMPRODUCT(SUMIF('Sch Parent Trial Balance Input'!$A:$A,'Sch Parent TB Converter'!$G245:$EC245,'Sch Parent Trial Balance Input'!E:E))</f>
        <v>0</v>
      </c>
      <c r="F245" s="892">
        <f>SUMPRODUCT(SUMIF('Sch Parent Trial Balance Input'!$A:$A,'Sch Parent TB Converter'!$G245:$EC245,'Sch Parent Trial Balance Input'!F:F))</f>
        <v>0</v>
      </c>
      <c r="G245" s="886"/>
      <c r="H245" s="637"/>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639"/>
      <c r="ED245" s="189" t="str">
        <f t="shared" si="4"/>
        <v>xxxxxxxxxxxxxxxxxxxxxxxxxxxxxxxxxxxxxxxxxxxxxxxxxxxxxxxxxxxxxxxxxxxxxxxxxxxxxxxxxxxxxxxxxxxxxxxxxxxxxxxxxxxxxxxxxxxxxxxxxxxxxxxx</v>
      </c>
    </row>
    <row r="246" spans="1:134" x14ac:dyDescent="0.2">
      <c r="A246" s="198">
        <v>3200</v>
      </c>
      <c r="B246" s="234" t="s">
        <v>303</v>
      </c>
      <c r="C246" s="891">
        <f>SUMPRODUCT(SUMIF('Sch Parent Trial Balance Input'!$A:$A,'Sch Parent TB Converter'!$G246:$EC246,'Sch Parent Trial Balance Input'!C:C))</f>
        <v>0</v>
      </c>
      <c r="D246" s="891">
        <f>SUMPRODUCT(SUMIF('Sch Parent Trial Balance Input'!$A:$A,'Sch Parent TB Converter'!$G246:$EC246,'Sch Parent Trial Balance Input'!D:D))</f>
        <v>0</v>
      </c>
      <c r="E246" s="891">
        <f>SUMPRODUCT(SUMIF('Sch Parent Trial Balance Input'!$A:$A,'Sch Parent TB Converter'!$G246:$EC246,'Sch Parent Trial Balance Input'!E:E))</f>
        <v>0</v>
      </c>
      <c r="F246" s="891">
        <f>SUMPRODUCT(SUMIF('Sch Parent Trial Balance Input'!$A:$A,'Sch Parent TB Converter'!$G246:$EC246,'Sch Parent Trial Balance Input'!F:F))</f>
        <v>0</v>
      </c>
      <c r="G246" s="138"/>
      <c r="H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639"/>
      <c r="ED246" s="189" t="str">
        <f>CONCATENATE("x",G246,"x",H246,"x",H247,"x",J246,"x",K246,"x",L246,"x",M246,"x",N246,"x",O246,"x",P246,"x",Q246,"x",R246,"x",S246,"x",T246,"x",U246,"x",V246,"x",W246,"x",X246,"x",Y246,"x",Z246,"x",AA246,"x",AB246,"x",AC246,"x",AD246,"x",AE246,"x",AF246,"x",AG246,"x",AH246,"x",AI246,"x",AJ246,"x",AK246,"x",AL246,"x",AM246,"x",AN246,"x",AO246,"x",AP246,"x",AQ246,"x",AR246,"x",AS246,"x",AT246,"x",AU246,"x",AV246,"x",AW246,"x",AX246,"x",AY246,"x",AZ246,"x",BA246,"x",BB246,"x",BC246,"x",BD246,"x",BE246,"x",BF246,"x",BG246,"x",BH246,"x",BI246,"x",BJ246,"x",BK246,"x",BL246,"x",BM246,"x",BN246,"x",BO246,"x",BP246,"x",BQ246,"x",BR246,"x",BS246,"x",BT246,"x",BU246,"x",BV246,"x",BW246,"x",BX246,"x",BY246,"x",BZ246,"x",CA246,"x",CB246,"x",CC246,"x",CD246,"x",CE246,"x",CF246,"x",CG246,"x",CH246,"x",CI246,"x",CJ246,"x",CK246,"x",CL246,"x",CM246,"x",CN246,"x",CO246,"x",CP246,"x",CQ246,"x",CR246,"x",CS246,"x",CT246,"x",CU246,"x",CV246,"x",CW246,"x",CX246,"x",CY246,"x",CZ246,"x",DA246,"x",DB246,"x",DC246,"x",DD246,"x",DE246,"x",DF246,"x",DG246,"x",DH246,"x",DI246,"x",DJ246,"x",DK246,"x",DL246,"x",DM246,"x",DN246,"x",DO246,"x",DP246,"x",DQ246,"x",DR246,"x",DS246,"x",DT246,"x",DU246,"x",DV246,"x",DW246,"x",DX246,"x",DY246,"x",DZ246,"x",EA246,"x",EB246,"x",EC246,"x")</f>
        <v>xxxxxxxxxxxxxxxxxxxxxxxxxxxxxxxxxxxxxxxxxxxxxxxxxxxxxxxxxxxxxxxxxxxxxxxxxxxxxxxxxxxxxxxxxxxxxxxxxxxxxxxxxxxxxxxxxxxxxxxxxxxxxxxx</v>
      </c>
    </row>
    <row r="247" spans="1:134" x14ac:dyDescent="0.2">
      <c r="A247" s="198">
        <v>3202</v>
      </c>
      <c r="B247" s="234" t="s">
        <v>304</v>
      </c>
      <c r="C247" s="891">
        <f>SUMPRODUCT(SUMIF('Sch Parent Trial Balance Input'!$A:$A,'Sch Parent TB Converter'!$G247:$EC247,'Sch Parent Trial Balance Input'!C:C))</f>
        <v>0</v>
      </c>
      <c r="D247" s="891">
        <f>SUMPRODUCT(SUMIF('Sch Parent Trial Balance Input'!$A:$A,'Sch Parent TB Converter'!$G247:$EC247,'Sch Parent Trial Balance Input'!D:D))</f>
        <v>0</v>
      </c>
      <c r="E247" s="891">
        <f>SUMPRODUCT(SUMIF('Sch Parent Trial Balance Input'!$A:$A,'Sch Parent TB Converter'!$G247:$EC247,'Sch Parent Trial Balance Input'!E:E))</f>
        <v>0</v>
      </c>
      <c r="F247" s="891">
        <f>SUMPRODUCT(SUMIF('Sch Parent Trial Balance Input'!$A:$A,'Sch Parent TB Converter'!$G247:$EC247,'Sch Parent Trial Balance Input'!F:F))</f>
        <v>0</v>
      </c>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639"/>
      <c r="ED247" s="189" t="str">
        <f>CONCATENATE("x",G247,"x",H247,"x",H248,"x",J247,"x",K247,"x",L247,"x",M247,"x",N247,"x",O247,"x",P247,"x",Q247,"x",R247,"x",S247,"x",T247,"x",U247,"x",V247,"x",W247,"x",X247,"x",Y247,"x",Z247,"x",AA247,"x",AB247,"x",AC247,"x",AD247,"x",AE247,"x",AF247,"x",AG247,"x",AH247,"x",AI247,"x",AJ247,"x",AK247,"x",AL247,"x",AM247,"x",AN247,"x",AO247,"x",AP247,"x",AQ247,"x",AR247,"x",AS247,"x",AT247,"x",AU247,"x",AV247,"x",AW247,"x",AX247,"x",AY247,"x",AZ247,"x",BA247,"x",BB247,"x",BC247,"x",BD247,"x",BE247,"x",BF247,"x",BG247,"x",BH247,"x",BI247,"x",BJ247,"x",BK247,"x",BL247,"x",BM247,"x",BN247,"x",BO247,"x",BP247,"x",BQ247,"x",BR247,"x",BS247,"x",BT247,"x",BU247,"x",BV247,"x",BW247,"x",BX247,"x",BY247,"x",BZ247,"x",CA247,"x",CB247,"x",CC247,"x",CD247,"x",CE247,"x",CF247,"x",CG247,"x",CH247,"x",CI247,"x",CJ247,"x",CK247,"x",CL247,"x",CM247,"x",CN247,"x",CO247,"x",CP247,"x",CQ247,"x",CR247,"x",CS247,"x",CT247,"x",CU247,"x",CV247,"x",CW247,"x",CX247,"x",CY247,"x",CZ247,"x",DA247,"x",DB247,"x",DC247,"x",DD247,"x",DE247,"x",DF247,"x",DG247,"x",DH247,"x",DI247,"x",DJ247,"x",DK247,"x",DL247,"x",DM247,"x",DN247,"x",DO247,"x",DP247,"x",DQ247,"x",DR247,"x",DS247,"x",DT247,"x",DU247,"x",DV247,"x",DW247,"x",DX247,"x",DY247,"x",DZ247,"x",EA247,"x",EB247,"x",EC247,"x")</f>
        <v>xxxxxxxxxxxxxxxxxxxxxxxxxxxxxxxxxxxxxxxxxxxxxxxxxxxxxxxxxxxxxxxxxxxxxxxxxxxxxxxxxxxxxxxxxxxxxxxxxxxxxxxxxxxxxxxxxxxxxxxxxxxxxxxx</v>
      </c>
    </row>
    <row r="248" spans="1:134" x14ac:dyDescent="0.2">
      <c r="A248" s="458"/>
      <c r="B248" s="611"/>
      <c r="C248" s="898"/>
      <c r="D248" s="899"/>
      <c r="E248" s="899"/>
      <c r="F248" s="899"/>
      <c r="G248" s="661"/>
      <c r="H248" s="661"/>
      <c r="I248" s="661"/>
      <c r="J248" s="661"/>
      <c r="K248" s="661"/>
      <c r="L248" s="661"/>
      <c r="M248" s="661"/>
      <c r="N248" s="661"/>
      <c r="O248" s="661"/>
      <c r="P248" s="661"/>
      <c r="Q248" s="661"/>
      <c r="R248" s="661"/>
      <c r="S248" s="661"/>
      <c r="T248" s="661"/>
      <c r="U248" s="661"/>
      <c r="V248" s="661"/>
      <c r="W248" s="661"/>
      <c r="X248" s="661"/>
      <c r="Y248" s="661"/>
      <c r="Z248" s="661"/>
      <c r="AA248" s="661"/>
      <c r="AB248" s="661"/>
      <c r="AC248" s="661"/>
      <c r="AD248" s="661"/>
      <c r="AE248" s="661"/>
      <c r="AF248" s="661"/>
      <c r="AG248" s="661"/>
      <c r="AH248" s="661"/>
      <c r="AI248" s="661"/>
      <c r="AJ248" s="661"/>
      <c r="AK248" s="661"/>
      <c r="AL248" s="661"/>
      <c r="AM248" s="661"/>
      <c r="AN248" s="661"/>
      <c r="AO248" s="661"/>
      <c r="AP248" s="661"/>
      <c r="AQ248" s="661"/>
      <c r="AR248" s="661"/>
      <c r="AS248" s="661"/>
      <c r="AT248" s="661"/>
      <c r="AU248" s="661"/>
      <c r="AV248" s="661"/>
      <c r="AW248" s="661"/>
      <c r="AX248" s="661"/>
      <c r="AY248" s="661"/>
      <c r="AZ248" s="661"/>
      <c r="BA248" s="661"/>
      <c r="BB248" s="661"/>
      <c r="BC248" s="661"/>
      <c r="BD248" s="661"/>
      <c r="BE248" s="661"/>
      <c r="BF248" s="661"/>
      <c r="BG248" s="661"/>
      <c r="BH248" s="661"/>
      <c r="BI248" s="661"/>
      <c r="BJ248" s="661"/>
      <c r="BK248" s="661"/>
      <c r="BL248" s="661"/>
      <c r="BM248" s="661"/>
      <c r="BN248" s="661"/>
      <c r="BO248" s="661"/>
      <c r="BP248" s="661"/>
      <c r="BQ248" s="661"/>
      <c r="BR248" s="661"/>
      <c r="BS248" s="661"/>
      <c r="BT248" s="661"/>
      <c r="BU248" s="661"/>
      <c r="BV248" s="661"/>
      <c r="BW248" s="661"/>
      <c r="BX248" s="661"/>
      <c r="BY248" s="661"/>
      <c r="BZ248" s="661"/>
      <c r="CA248" s="661"/>
      <c r="CB248" s="661"/>
      <c r="CC248" s="661"/>
      <c r="CD248" s="661"/>
      <c r="CE248" s="661"/>
      <c r="CF248" s="661"/>
      <c r="CG248" s="661"/>
      <c r="CH248" s="661"/>
      <c r="CI248" s="661"/>
      <c r="CJ248" s="661"/>
      <c r="CK248" s="661"/>
      <c r="CL248" s="661"/>
      <c r="CM248" s="661"/>
      <c r="CN248" s="661"/>
      <c r="CO248" s="661"/>
      <c r="CP248" s="661"/>
      <c r="CQ248" s="661"/>
      <c r="CR248" s="661"/>
      <c r="CS248" s="661"/>
      <c r="CT248" s="661"/>
      <c r="CU248" s="661"/>
      <c r="CV248" s="661"/>
      <c r="CW248" s="661"/>
      <c r="CX248" s="661"/>
      <c r="CY248" s="661"/>
      <c r="CZ248" s="661"/>
      <c r="DA248" s="661"/>
      <c r="DB248" s="661"/>
      <c r="DC248" s="661"/>
      <c r="DD248" s="661"/>
      <c r="DE248" s="661"/>
      <c r="DF248" s="661"/>
      <c r="DG248" s="661"/>
      <c r="DH248" s="661"/>
      <c r="DI248" s="661"/>
      <c r="DJ248" s="661"/>
      <c r="DK248" s="661"/>
      <c r="DL248" s="661"/>
      <c r="DM248" s="661"/>
      <c r="DN248" s="661"/>
      <c r="DO248" s="661"/>
      <c r="DP248" s="661"/>
      <c r="DQ248" s="661"/>
      <c r="DR248" s="661"/>
      <c r="DS248" s="661"/>
      <c r="DT248" s="661"/>
      <c r="DU248" s="661"/>
      <c r="DV248" s="661"/>
      <c r="DW248" s="661"/>
      <c r="DX248" s="661"/>
      <c r="DY248" s="661"/>
      <c r="DZ248" s="661"/>
      <c r="EA248" s="661"/>
      <c r="EB248" s="661"/>
      <c r="EC248" s="662"/>
      <c r="ED248" s="189" t="str">
        <f t="shared" si="4"/>
        <v>xxxxxxxxxxxxxxxxxxxxxxxxxxxxxxxxxxxxxxxxxxxxxxxxxxxxxxxxxxxxxxxxxxxxxxxxxxxxxxxxxxxxxxxxxxxxxxxxxxxxxxxxxxxxxxxxxxxxxxxxxxxxxxxx</v>
      </c>
    </row>
    <row r="249" spans="1:134" x14ac:dyDescent="0.2">
      <c r="B249" s="5"/>
      <c r="C249" s="5"/>
      <c r="D249" s="418"/>
      <c r="E249" s="418"/>
      <c r="F249" s="683"/>
      <c r="G249" s="192"/>
    </row>
  </sheetData>
  <mergeCells count="4">
    <mergeCell ref="A8:F8"/>
    <mergeCell ref="A2:F3"/>
    <mergeCell ref="A6:F6"/>
    <mergeCell ref="A10:F10"/>
  </mergeCells>
  <conditionalFormatting sqref="C12:G12">
    <cfRule type="containsText" dxfId="108" priority="3" operator="containsText" text="Does Not">
      <formula>NOT(ISERROR(SEARCH("Does Not",C12)))</formula>
    </cfRule>
    <cfRule type="containsText" dxfId="107" priority="4" operator="containsText" text="Balances">
      <formula>NOT(ISERROR(SEARCH("Balances",C12)))</formula>
    </cfRule>
  </conditionalFormatting>
  <conditionalFormatting sqref="G12">
    <cfRule type="containsText" dxfId="106" priority="1" operator="containsText" text="Codes Excluded">
      <formula>NOT(ISERROR(SEARCH("Codes Excluded",G12)))</formula>
    </cfRule>
    <cfRule type="containsText" dxfId="105" priority="2" operator="containsText" text="Codes Agree">
      <formula>NOT(ISERROR(SEARCH("Codes Agree",G12)))</formula>
    </cfRule>
    <cfRule type="duplicateValues" dxfId="104" priority="5"/>
  </conditionalFormatting>
  <conditionalFormatting sqref="G19">
    <cfRule type="duplicateValues" dxfId="103" priority="14"/>
  </conditionalFormatting>
  <conditionalFormatting sqref="G105">
    <cfRule type="duplicateValues" dxfId="102" priority="11"/>
  </conditionalFormatting>
  <conditionalFormatting sqref="G135:G137">
    <cfRule type="duplicateValues" dxfId="101" priority="39"/>
  </conditionalFormatting>
  <conditionalFormatting sqref="G141">
    <cfRule type="duplicateValues" dxfId="100" priority="38"/>
  </conditionalFormatting>
  <conditionalFormatting sqref="G173:G175">
    <cfRule type="duplicateValues" dxfId="99" priority="491"/>
  </conditionalFormatting>
  <conditionalFormatting sqref="G187:G188">
    <cfRule type="duplicateValues" dxfId="98" priority="32"/>
  </conditionalFormatting>
  <conditionalFormatting sqref="G189:G190">
    <cfRule type="duplicateValues" dxfId="97" priority="835"/>
  </conditionalFormatting>
  <conditionalFormatting sqref="G194:G197">
    <cfRule type="duplicateValues" dxfId="96" priority="251"/>
  </conditionalFormatting>
  <conditionalFormatting sqref="G205:G207">
    <cfRule type="duplicateValues" dxfId="95" priority="30"/>
  </conditionalFormatting>
  <conditionalFormatting sqref="G215:G216">
    <cfRule type="duplicateValues" dxfId="94" priority="27"/>
  </conditionalFormatting>
  <conditionalFormatting sqref="G220:G229 G236">
    <cfRule type="duplicateValues" dxfId="93" priority="26"/>
  </conditionalFormatting>
  <conditionalFormatting sqref="G230:G235">
    <cfRule type="duplicateValues" dxfId="92" priority="6"/>
  </conditionalFormatting>
  <conditionalFormatting sqref="G243:H243 G246:H246 G247">
    <cfRule type="duplicateValues" dxfId="91" priority="25"/>
  </conditionalFormatting>
  <conditionalFormatting sqref="G244:H245">
    <cfRule type="duplicateValues" dxfId="90" priority="15"/>
  </conditionalFormatting>
  <conditionalFormatting sqref="G151:I151">
    <cfRule type="duplicateValues" dxfId="89" priority="10"/>
  </conditionalFormatting>
  <conditionalFormatting sqref="G68:J68">
    <cfRule type="duplicateValues" dxfId="88" priority="13"/>
  </conditionalFormatting>
  <conditionalFormatting sqref="G121:J126">
    <cfRule type="duplicateValues" dxfId="87" priority="41"/>
  </conditionalFormatting>
  <conditionalFormatting sqref="G130:J132">
    <cfRule type="duplicateValues" dxfId="86" priority="40"/>
  </conditionalFormatting>
  <conditionalFormatting sqref="G164:J164">
    <cfRule type="duplicateValues" dxfId="85" priority="9"/>
  </conditionalFormatting>
  <conditionalFormatting sqref="G210:J211">
    <cfRule type="duplicateValues" dxfId="84" priority="549"/>
  </conditionalFormatting>
  <conditionalFormatting sqref="G179:L183">
    <cfRule type="duplicateValues" dxfId="83" priority="33"/>
  </conditionalFormatting>
  <conditionalFormatting sqref="G115:M117">
    <cfRule type="duplicateValues" dxfId="82" priority="42"/>
  </conditionalFormatting>
  <conditionalFormatting sqref="G100:N104 G106:N110 H105:N105">
    <cfRule type="duplicateValues" dxfId="81" priority="43"/>
  </conditionalFormatting>
  <conditionalFormatting sqref="G17:O18 M16:O16 G16:K16 G20:O20 H19:O19">
    <cfRule type="duplicateValues" dxfId="80" priority="135"/>
  </conditionalFormatting>
  <conditionalFormatting sqref="G89:O92 G94:O96 G93:N93">
    <cfRule type="duplicateValues" dxfId="79" priority="433"/>
  </conditionalFormatting>
  <conditionalFormatting sqref="G145:P150 G152:P155 J151:P151">
    <cfRule type="duplicateValues" dxfId="78" priority="37"/>
  </conditionalFormatting>
  <conditionalFormatting sqref="G159:P163 G165:P170 K164:P164">
    <cfRule type="duplicateValues" dxfId="77" priority="36"/>
  </conditionalFormatting>
  <conditionalFormatting sqref="G29:Q29">
    <cfRule type="duplicateValues" dxfId="76" priority="21"/>
  </conditionalFormatting>
  <conditionalFormatting sqref="G36:Q37">
    <cfRule type="duplicateValues" dxfId="75" priority="17"/>
  </conditionalFormatting>
  <conditionalFormatting sqref="G38:Q38 G30:Q35 G24:Q28">
    <cfRule type="duplicateValues" dxfId="74" priority="607"/>
  </conditionalFormatting>
  <conditionalFormatting sqref="G41:Q47">
    <cfRule type="duplicateValues" dxfId="73" priority="49"/>
  </conditionalFormatting>
  <conditionalFormatting sqref="G49:Q49">
    <cfRule type="duplicateValues" dxfId="72" priority="192"/>
  </conditionalFormatting>
  <conditionalFormatting sqref="G72:R85">
    <cfRule type="duplicateValues" dxfId="71" priority="373"/>
  </conditionalFormatting>
  <conditionalFormatting sqref="G51:AD56">
    <cfRule type="duplicateValues" dxfId="70" priority="47"/>
  </conditionalFormatting>
  <conditionalFormatting sqref="G69:AG69 G66:AG67 G59:AG64 G65:AI65 K68:AG68">
    <cfRule type="duplicateValues" dxfId="69" priority="46"/>
  </conditionalFormatting>
  <conditionalFormatting sqref="G248:EC248 G50:EC50 G21:EC23 G14:EC15 P16:EC20 G39:EC40 R24:EC28 G48:EC48 R41:EC47 R49:EC49 G57:EC58 AE51:EC56 G70:EC71 AH66:EC69 AH59:EC64 AJ65:EC65 G86:EC88 S72:EC85 G97:EC99 P89:EC96 G111:EC114 O100:EC110 G118:EC120 N115:EC117 G127:EC129 K121:EC126 G133:EC134 K130:EC132 G138:EC140 H135:EC137 G142:EC144 H141:EC141 G156:EC158 Q145:EC155 Q159:EC170 G171:EC172 G176:EC178 H173:EC173 G184:EC186 M179:EC183 G191:EC193 G198:EC204 H205:EC207 G208:EC209 H187:EC190 G212:EC214 K210:EC211 G217:EC219 H215:EC216 G237:EC242 H220:EC236 I243:EC243 R30:EC35 R38:EC38 I247:EC247 H194:EC197 J246:EC246 J174:EC175">
    <cfRule type="duplicateValues" dxfId="68" priority="712"/>
  </conditionalFormatting>
  <conditionalFormatting sqref="H174:H175">
    <cfRule type="duplicateValues" dxfId="67" priority="8"/>
  </conditionalFormatting>
  <conditionalFormatting sqref="H247">
    <cfRule type="duplicateValues" dxfId="66" priority="12"/>
  </conditionalFormatting>
  <conditionalFormatting sqref="I174:I175">
    <cfRule type="duplicateValues" dxfId="65" priority="7"/>
  </conditionalFormatting>
  <conditionalFormatting sqref="I244:EC245">
    <cfRule type="duplicateValues" dxfId="64" priority="16"/>
  </conditionalFormatting>
  <conditionalFormatting sqref="R29:EC29">
    <cfRule type="duplicateValues" dxfId="63" priority="22"/>
  </conditionalFormatting>
  <conditionalFormatting sqref="R36:EC37">
    <cfRule type="duplicateValues" dxfId="62" priority="711"/>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FF00"/>
    <pageSetUpPr fitToPage="1"/>
  </sheetPr>
  <dimension ref="A1:M304"/>
  <sheetViews>
    <sheetView showGridLines="0" zoomScale="9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18.140625" style="74" customWidth="1"/>
    <col min="2" max="2" width="53.5703125" style="30" customWidth="1"/>
    <col min="3" max="6" width="18.5703125" style="30" customWidth="1"/>
    <col min="7" max="7" width="15.5703125" style="30" bestFit="1" customWidth="1"/>
    <col min="8" max="9" width="10.42578125" style="30" bestFit="1" customWidth="1"/>
    <col min="10" max="16384" width="8.85546875" style="30"/>
  </cols>
  <sheetData>
    <row r="1" spans="1:13" x14ac:dyDescent="0.2">
      <c r="A1" s="603"/>
    </row>
    <row r="2" spans="1:13" x14ac:dyDescent="0.2">
      <c r="A2" s="851" t="s">
        <v>305</v>
      </c>
      <c r="B2" s="1272" t="str">
        <f>'Subsidiary Inputs'!B2</f>
        <v>Kiwi Park School</v>
      </c>
      <c r="C2" s="43"/>
      <c r="D2" s="989"/>
      <c r="E2" s="415" t="s">
        <v>306</v>
      </c>
      <c r="F2" s="1006" t="s">
        <v>307</v>
      </c>
    </row>
    <row r="3" spans="1:13" s="50" customFormat="1" x14ac:dyDescent="0.2">
      <c r="A3" s="199" t="s">
        <v>308</v>
      </c>
      <c r="B3" s="1251">
        <v>2025</v>
      </c>
      <c r="C3" s="616" t="s">
        <v>309</v>
      </c>
      <c r="D3" s="1006" t="s">
        <v>310</v>
      </c>
      <c r="E3" s="616" t="s">
        <v>311</v>
      </c>
      <c r="F3" s="1006" t="s">
        <v>310</v>
      </c>
    </row>
    <row r="4" spans="1:13" s="50" customFormat="1" x14ac:dyDescent="0.2">
      <c r="A4" s="199"/>
      <c r="B4" s="407" t="s">
        <v>312</v>
      </c>
      <c r="C4" s="571" t="str">
        <f>IF(SUBTOTAL(9,C9:C263)=0,"Balances","Does Not Balance")</f>
        <v>Balances</v>
      </c>
      <c r="D4" s="571" t="str">
        <f>IF(SUBTOTAL(9,D9:D263)=0,"Balances","Does Not Balance")</f>
        <v>Balances</v>
      </c>
      <c r="E4" s="571" t="str">
        <f>IF(SUBTOTAL(9,E9:E263)=0,"Balances","Does Not Balance")</f>
        <v>Balances</v>
      </c>
      <c r="F4" s="571" t="str">
        <f>IF(SUBTOTAL(9,F9:F263)=0,"Balances","Does Not Balance")</f>
        <v>Balances</v>
      </c>
      <c r="G4" s="171"/>
      <c r="H4" s="30"/>
      <c r="I4" s="30"/>
      <c r="J4" s="30"/>
      <c r="K4" s="30"/>
      <c r="L4" s="30"/>
      <c r="M4" s="30"/>
    </row>
    <row r="5" spans="1:13" s="50" customFormat="1" x14ac:dyDescent="0.2">
      <c r="A5" s="199"/>
      <c r="B5" s="408"/>
      <c r="C5" s="391"/>
      <c r="D5" s="391"/>
      <c r="E5" s="391"/>
      <c r="F5" s="391"/>
      <c r="H5" s="30"/>
      <c r="I5" s="30"/>
      <c r="J5" s="30"/>
      <c r="K5" s="30"/>
      <c r="L5" s="30"/>
      <c r="M5" s="30"/>
    </row>
    <row r="6" spans="1:13" ht="12.75" customHeight="1" x14ac:dyDescent="0.2">
      <c r="C6" s="130">
        <f>FY</f>
        <v>2025</v>
      </c>
      <c r="D6" s="130">
        <f>FY</f>
        <v>2025</v>
      </c>
      <c r="E6" s="130">
        <f>PY</f>
        <v>2024</v>
      </c>
      <c r="F6" s="130">
        <f>FY</f>
        <v>2025</v>
      </c>
      <c r="G6" s="130"/>
    </row>
    <row r="7" spans="1:13" ht="25.5" x14ac:dyDescent="0.2">
      <c r="A7" s="130" t="s">
        <v>173</v>
      </c>
      <c r="B7" s="130" t="s">
        <v>144</v>
      </c>
      <c r="C7" s="56" t="s">
        <v>313</v>
      </c>
      <c r="D7" s="56" t="s">
        <v>314</v>
      </c>
      <c r="E7" s="56" t="str">
        <f>C7</f>
        <v>Actual</v>
      </c>
      <c r="F7" s="56" t="s">
        <v>315</v>
      </c>
      <c r="G7" s="56"/>
    </row>
    <row r="8" spans="1:13" ht="12.75" customHeight="1" x14ac:dyDescent="0.2">
      <c r="C8" s="56" t="s">
        <v>316</v>
      </c>
      <c r="D8" s="56" t="s">
        <v>316</v>
      </c>
      <c r="E8" s="56" t="s">
        <v>316</v>
      </c>
      <c r="F8" s="56" t="s">
        <v>316</v>
      </c>
    </row>
    <row r="9" spans="1:13" ht="12.75" customHeight="1" x14ac:dyDescent="0.2">
      <c r="A9" s="195"/>
      <c r="B9" s="249" t="s">
        <v>174</v>
      </c>
      <c r="C9" s="1252"/>
      <c r="D9" s="1252"/>
      <c r="E9" s="1252"/>
      <c r="F9" s="1252"/>
    </row>
    <row r="10" spans="1:13" ht="12.75" customHeight="1" x14ac:dyDescent="0.2">
      <c r="A10" s="237"/>
      <c r="B10" s="239" t="s">
        <v>176</v>
      </c>
      <c r="C10" s="404"/>
      <c r="D10" s="404"/>
      <c r="E10" s="404"/>
      <c r="F10" s="404"/>
    </row>
    <row r="11" spans="1:13" ht="12.75" customHeight="1" x14ac:dyDescent="0.2">
      <c r="A11" s="727"/>
      <c r="B11" s="173" t="s">
        <v>177</v>
      </c>
      <c r="C11" s="56"/>
      <c r="D11" s="56"/>
      <c r="E11" s="56"/>
      <c r="F11" s="56"/>
    </row>
    <row r="12" spans="1:13" ht="12.75" customHeight="1" x14ac:dyDescent="0.2">
      <c r="A12" s="727">
        <v>1120</v>
      </c>
      <c r="B12" s="60" t="str">
        <f>IFERROR(VLOOKUP($A12,SchParentTBConverter,2,),"Missing")</f>
        <v>Government Grants - Ministry of Education</v>
      </c>
      <c r="C12" s="1250">
        <f>'Sch Parent TB Converter'!C16</f>
        <v>0</v>
      </c>
      <c r="D12" s="1250">
        <f>'Sch Parent TB Converter'!D16</f>
        <v>0</v>
      </c>
      <c r="E12" s="1250">
        <f>'Sch Parent TB Converter'!E16</f>
        <v>0</v>
      </c>
      <c r="F12" s="154">
        <v>0</v>
      </c>
    </row>
    <row r="13" spans="1:13" x14ac:dyDescent="0.2">
      <c r="A13" s="727">
        <v>1160</v>
      </c>
      <c r="B13" s="60" t="str">
        <f>IFERROR(VLOOKUP($A13,SchParentTBConverter,2,),"Missing")</f>
        <v>Teachers' Salaries Grants</v>
      </c>
      <c r="C13" s="1250">
        <f>'Sch Parent TB Converter'!C17</f>
        <v>0</v>
      </c>
      <c r="D13" s="1250">
        <f>'Sch Parent TB Converter'!D17</f>
        <v>0</v>
      </c>
      <c r="E13" s="1250">
        <f>'Sch Parent TB Converter'!E17</f>
        <v>0</v>
      </c>
      <c r="F13" s="154">
        <v>0</v>
      </c>
    </row>
    <row r="14" spans="1:13" x14ac:dyDescent="0.2">
      <c r="A14" s="727">
        <v>1170</v>
      </c>
      <c r="B14" s="60" t="str">
        <f>IFERROR(VLOOKUP($A14,SchParentTBConverter,2,),"Missing")</f>
        <v>Use of Land and Buildings Grants</v>
      </c>
      <c r="C14" s="1250">
        <f>'Sch Parent TB Converter'!C18</f>
        <v>0</v>
      </c>
      <c r="D14" s="1250">
        <f>'Sch Parent TB Converter'!D18</f>
        <v>0</v>
      </c>
      <c r="E14" s="1250">
        <f>'Sch Parent TB Converter'!E18</f>
        <v>0</v>
      </c>
      <c r="F14" s="154">
        <v>0</v>
      </c>
    </row>
    <row r="15" spans="1:13" x14ac:dyDescent="0.2">
      <c r="A15" s="727">
        <v>1181</v>
      </c>
      <c r="B15" s="234" t="str">
        <f>IFERROR(VLOOKUP($A15,SchParentTBConverter,2,),"Missing")</f>
        <v>Ka Ora, Ka Ako - Healthy School Lunches Programme</v>
      </c>
      <c r="C15" s="1250">
        <f>'Sch Parent TB Converter'!C19</f>
        <v>0</v>
      </c>
      <c r="D15" s="1250">
        <f>'Sch Parent TB Converter'!D19</f>
        <v>0</v>
      </c>
      <c r="E15" s="1250">
        <f>'Sch Parent TB Converter'!E19</f>
        <v>0</v>
      </c>
      <c r="F15" s="1250">
        <v>0</v>
      </c>
    </row>
    <row r="16" spans="1:13" x14ac:dyDescent="0.2">
      <c r="A16" s="727">
        <v>1130</v>
      </c>
      <c r="B16" s="60" t="str">
        <f>IFERROR(VLOOKUP($A16,SchParentTBConverter,2,),"Missing")</f>
        <v>Other Government Grants</v>
      </c>
      <c r="C16" s="1250">
        <f>'Sch Parent TB Converter'!C20</f>
        <v>0</v>
      </c>
      <c r="D16" s="1250">
        <f>'Sch Parent TB Converter'!D20</f>
        <v>0</v>
      </c>
      <c r="E16" s="1250">
        <f>'Sch Parent TB Converter'!E20</f>
        <v>0</v>
      </c>
      <c r="F16" s="154">
        <v>0</v>
      </c>
    </row>
    <row r="17" spans="1:13" ht="13.5" thickBot="1" x14ac:dyDescent="0.25">
      <c r="A17" s="727"/>
      <c r="B17" s="836" t="s">
        <v>317</v>
      </c>
      <c r="C17" s="837">
        <f>SUBTOTAL(9,C12:C16)</f>
        <v>0</v>
      </c>
      <c r="D17" s="837">
        <f>SUBTOTAL(9,D12:D16)</f>
        <v>0</v>
      </c>
      <c r="E17" s="837">
        <f>SUBTOTAL(9,E12:E16)</f>
        <v>0</v>
      </c>
      <c r="F17" s="837">
        <f>SUBTOTAL(9,F12:F16)</f>
        <v>0</v>
      </c>
    </row>
    <row r="18" spans="1:13" ht="13.5" thickTop="1" x14ac:dyDescent="0.2">
      <c r="A18" s="727"/>
      <c r="C18" s="154"/>
      <c r="D18" s="153"/>
      <c r="E18" s="154"/>
      <c r="F18" s="154"/>
    </row>
    <row r="19" spans="1:13" x14ac:dyDescent="0.2">
      <c r="A19" s="237"/>
      <c r="B19" s="239" t="s">
        <v>182</v>
      </c>
      <c r="C19" s="734"/>
      <c r="D19" s="194"/>
      <c r="E19" s="734"/>
      <c r="F19" s="734"/>
    </row>
    <row r="20" spans="1:13" x14ac:dyDescent="0.2">
      <c r="A20" s="727"/>
      <c r="B20" s="173" t="s">
        <v>177</v>
      </c>
      <c r="C20" s="154"/>
      <c r="D20" s="153"/>
      <c r="E20" s="154"/>
      <c r="F20" s="154"/>
    </row>
    <row r="21" spans="1:13" x14ac:dyDescent="0.2">
      <c r="A21" s="727">
        <v>1510</v>
      </c>
      <c r="B21" s="60" t="str">
        <f>IFERROR(VLOOKUP($A21,SchParentTBConverter,2,),"Missing")</f>
        <v>Fees for Extra Curricular Activities</v>
      </c>
      <c r="C21" s="1250">
        <f>'Sch Parent TB Converter'!C28</f>
        <v>0</v>
      </c>
      <c r="D21" s="1250">
        <f>'Sch Parent TB Converter'!D28</f>
        <v>0</v>
      </c>
      <c r="E21" s="1250">
        <f>'Sch Parent TB Converter'!E28</f>
        <v>0</v>
      </c>
      <c r="F21" s="154">
        <v>0</v>
      </c>
    </row>
    <row r="22" spans="1:13" x14ac:dyDescent="0.2">
      <c r="A22" s="727">
        <v>1520</v>
      </c>
      <c r="B22" s="60" t="str">
        <f t="shared" ref="B22:B26" si="0">IFERROR(VLOOKUP($A22,SchParentTBConverter,2,),"Missing")</f>
        <v>Donations and Bequests</v>
      </c>
      <c r="C22" s="1250">
        <f>'Sch Parent TB Converter'!C24</f>
        <v>0</v>
      </c>
      <c r="D22" s="1250">
        <f>'Sch Parent TB Converter'!D24</f>
        <v>0</v>
      </c>
      <c r="E22" s="1250">
        <f>'Sch Parent TB Converter'!E24</f>
        <v>0</v>
      </c>
      <c r="F22" s="154">
        <v>0</v>
      </c>
    </row>
    <row r="23" spans="1:13" x14ac:dyDescent="0.2">
      <c r="A23" s="727">
        <v>1530</v>
      </c>
      <c r="B23" s="60" t="str">
        <f t="shared" si="0"/>
        <v>Fundraising &amp; Community Grants</v>
      </c>
      <c r="C23" s="1250">
        <f>'Sch Parent TB Converter'!C25</f>
        <v>0</v>
      </c>
      <c r="D23" s="1250">
        <f>'Sch Parent TB Converter'!D25</f>
        <v>0</v>
      </c>
      <c r="E23" s="1250">
        <f>'Sch Parent TB Converter'!E25</f>
        <v>0</v>
      </c>
      <c r="F23" s="154">
        <v>0</v>
      </c>
      <c r="H23" s="143"/>
    </row>
    <row r="24" spans="1:13" x14ac:dyDescent="0.2">
      <c r="A24" s="727">
        <v>1560</v>
      </c>
      <c r="B24" s="60" t="str">
        <f>IFERROR(VLOOKUP($A24,SchParentTBConverter,2,),"Missing")</f>
        <v>Trading</v>
      </c>
      <c r="C24" s="1250">
        <f>'Sch Parent TB Converter'!C27</f>
        <v>0</v>
      </c>
      <c r="D24" s="1250">
        <f>'Sch Parent TB Converter'!D27</f>
        <v>0</v>
      </c>
      <c r="E24" s="1250">
        <f>'Sch Parent TB Converter'!E27</f>
        <v>0</v>
      </c>
      <c r="F24" s="1253">
        <v>0</v>
      </c>
    </row>
    <row r="25" spans="1:13" x14ac:dyDescent="0.2">
      <c r="A25" s="727">
        <v>1570</v>
      </c>
      <c r="B25" s="60" t="str">
        <f t="shared" si="0"/>
        <v>Other Revenue</v>
      </c>
      <c r="C25" s="1250">
        <f>'Sch Parent TB Converter'!C26</f>
        <v>0</v>
      </c>
      <c r="D25" s="1250">
        <f>'Sch Parent TB Converter'!D26</f>
        <v>0</v>
      </c>
      <c r="E25" s="1250">
        <f>'Sch Parent TB Converter'!E26</f>
        <v>0</v>
      </c>
      <c r="F25" s="153">
        <v>0</v>
      </c>
    </row>
    <row r="26" spans="1:13" x14ac:dyDescent="0.2">
      <c r="A26" s="727">
        <v>1473</v>
      </c>
      <c r="B26" s="60" t="str">
        <f t="shared" si="0"/>
        <v>International Student Fees</v>
      </c>
      <c r="C26" s="1250">
        <f>'Sch Parent TB Converter'!C29</f>
        <v>0</v>
      </c>
      <c r="D26" s="1250">
        <f>'Sch Parent TB Converter'!D29</f>
        <v>0</v>
      </c>
      <c r="E26" s="1250">
        <f>'Sch Parent TB Converter'!E29</f>
        <v>0</v>
      </c>
      <c r="F26" s="154">
        <v>0</v>
      </c>
    </row>
    <row r="27" spans="1:13" ht="13.5" thickBot="1" x14ac:dyDescent="0.25">
      <c r="A27" s="727"/>
      <c r="B27" s="838" t="s">
        <v>318</v>
      </c>
      <c r="C27" s="837">
        <f>SUBTOTAL(9,C22:C26)</f>
        <v>0</v>
      </c>
      <c r="D27" s="837">
        <f>SUBTOTAL(9,D22:D26)</f>
        <v>0</v>
      </c>
      <c r="E27" s="837">
        <f>SUBTOTAL(9,E22:E26)</f>
        <v>0</v>
      </c>
      <c r="F27" s="837">
        <f>SUBTOTAL(9,F22:F26)</f>
        <v>0</v>
      </c>
    </row>
    <row r="28" spans="1:13" ht="13.5" thickTop="1" x14ac:dyDescent="0.2">
      <c r="A28" s="727"/>
      <c r="B28" s="243"/>
      <c r="C28" s="1250"/>
      <c r="D28" s="1250"/>
      <c r="E28" s="1250"/>
      <c r="F28" s="154"/>
    </row>
    <row r="29" spans="1:13" x14ac:dyDescent="0.2">
      <c r="A29" s="727"/>
      <c r="B29" s="241" t="s">
        <v>189</v>
      </c>
      <c r="C29" s="1250"/>
      <c r="D29" s="1250"/>
      <c r="E29" s="1250"/>
      <c r="F29" s="154"/>
    </row>
    <row r="30" spans="1:13" x14ac:dyDescent="0.2">
      <c r="A30" s="727">
        <v>2410</v>
      </c>
      <c r="B30" s="60" t="str">
        <f t="shared" ref="B30:B35" si="1">IFERROR(VLOOKUP($A30,SchParentTBConverter,2,),"Missing")</f>
        <v>Extra Curricular Activities Costs</v>
      </c>
      <c r="C30" s="1250">
        <f>'Sch Parent TB Converter'!C32</f>
        <v>0</v>
      </c>
      <c r="D30" s="1250">
        <f>'Sch Parent TB Converter'!D32</f>
        <v>0</v>
      </c>
      <c r="E30" s="1250">
        <f>'Sch Parent TB Converter'!E32</f>
        <v>0</v>
      </c>
      <c r="F30" s="154">
        <v>0</v>
      </c>
    </row>
    <row r="31" spans="1:13" s="33" customFormat="1" x14ac:dyDescent="0.2">
      <c r="A31" s="727">
        <v>2440</v>
      </c>
      <c r="B31" s="60" t="str">
        <f t="shared" si="1"/>
        <v>Trading</v>
      </c>
      <c r="C31" s="1250">
        <f>'Sch Parent TB Converter'!C33</f>
        <v>0</v>
      </c>
      <c r="D31" s="1250">
        <f>'Sch Parent TB Converter'!D33</f>
        <v>0</v>
      </c>
      <c r="E31" s="1250">
        <f>'Sch Parent TB Converter'!E33</f>
        <v>0</v>
      </c>
      <c r="F31" s="154">
        <v>0</v>
      </c>
      <c r="G31" s="30"/>
      <c r="H31" s="30"/>
      <c r="I31" s="30"/>
      <c r="J31" s="30"/>
      <c r="K31" s="30"/>
      <c r="L31" s="30"/>
      <c r="M31" s="30"/>
    </row>
    <row r="32" spans="1:13" s="33" customFormat="1" x14ac:dyDescent="0.2">
      <c r="A32" s="727">
        <v>2420</v>
      </c>
      <c r="B32" s="60" t="str">
        <f t="shared" si="1"/>
        <v>Fundraising and Community Grant Costs</v>
      </c>
      <c r="C32" s="1250">
        <f>'Sch Parent TB Converter'!C34</f>
        <v>0</v>
      </c>
      <c r="D32" s="1250">
        <f>'Sch Parent TB Converter'!D34</f>
        <v>0</v>
      </c>
      <c r="E32" s="1250">
        <f>'Sch Parent TB Converter'!E34</f>
        <v>0</v>
      </c>
      <c r="F32" s="154">
        <v>0</v>
      </c>
      <c r="G32" s="30"/>
      <c r="H32" s="30"/>
      <c r="I32" s="30"/>
      <c r="J32" s="30"/>
      <c r="K32" s="30"/>
      <c r="L32" s="30"/>
      <c r="M32" s="30"/>
    </row>
    <row r="33" spans="1:13" s="33" customFormat="1" x14ac:dyDescent="0.2">
      <c r="A33" s="727">
        <v>2430</v>
      </c>
      <c r="B33" s="60" t="str">
        <f t="shared" si="1"/>
        <v>Other Locally Raised Funds Expenditure</v>
      </c>
      <c r="C33" s="1250">
        <f>'Sch Parent TB Converter'!C35</f>
        <v>0</v>
      </c>
      <c r="D33" s="1250">
        <f>'Sch Parent TB Converter'!D35</f>
        <v>0</v>
      </c>
      <c r="E33" s="1250">
        <f>'Sch Parent TB Converter'!E35</f>
        <v>0</v>
      </c>
      <c r="F33" s="154">
        <v>0</v>
      </c>
      <c r="G33" s="30"/>
      <c r="H33" s="30"/>
      <c r="I33" s="30"/>
      <c r="J33" s="30"/>
      <c r="K33" s="30"/>
      <c r="L33" s="30"/>
      <c r="M33" s="30"/>
    </row>
    <row r="34" spans="1:13" x14ac:dyDescent="0.2">
      <c r="A34" s="727">
        <v>2060</v>
      </c>
      <c r="B34" s="60" t="str">
        <f t="shared" si="1"/>
        <v>International Student - Employee Benefits - Salaries</v>
      </c>
      <c r="C34" s="1250">
        <f>'Sch Parent TB Converter'!C36</f>
        <v>0</v>
      </c>
      <c r="D34" s="1250">
        <f>'Sch Parent TB Converter'!D36</f>
        <v>0</v>
      </c>
      <c r="E34" s="1250">
        <f>'Sch Parent TB Converter'!E36</f>
        <v>0</v>
      </c>
      <c r="F34" s="154">
        <v>0</v>
      </c>
    </row>
    <row r="35" spans="1:13" x14ac:dyDescent="0.2">
      <c r="A35" s="727">
        <v>2062</v>
      </c>
      <c r="B35" s="60" t="str">
        <f t="shared" si="1"/>
        <v>International Student - Other Expenses</v>
      </c>
      <c r="C35" s="1250">
        <f>'Sch Parent TB Converter'!C37</f>
        <v>0</v>
      </c>
      <c r="D35" s="1250">
        <f>'Sch Parent TB Converter'!D37</f>
        <v>0</v>
      </c>
      <c r="E35" s="1250">
        <f>'Sch Parent TB Converter'!E37</f>
        <v>0</v>
      </c>
      <c r="F35" s="154">
        <v>0</v>
      </c>
    </row>
    <row r="36" spans="1:13" s="33" customFormat="1" ht="13.5" thickBot="1" x14ac:dyDescent="0.25">
      <c r="A36" s="727"/>
      <c r="B36" s="836" t="s">
        <v>319</v>
      </c>
      <c r="C36" s="837">
        <f>SUBTOTAL(9,C30:C35)</f>
        <v>0</v>
      </c>
      <c r="D36" s="837">
        <f>SUBTOTAL(9,D30:D35)</f>
        <v>0</v>
      </c>
      <c r="E36" s="837">
        <f>SUBTOTAL(9,E30:E35)</f>
        <v>0</v>
      </c>
      <c r="F36" s="837">
        <f>SUBTOTAL(9,F30:F35)</f>
        <v>0</v>
      </c>
      <c r="G36" s="30"/>
      <c r="H36" s="30"/>
      <c r="I36" s="30"/>
      <c r="J36" s="30"/>
      <c r="K36" s="30"/>
      <c r="L36" s="30"/>
      <c r="M36" s="30"/>
    </row>
    <row r="37" spans="1:13" s="33" customFormat="1" ht="13.5" thickTop="1" x14ac:dyDescent="0.2">
      <c r="A37" s="727"/>
      <c r="B37" s="59"/>
      <c r="C37" s="153"/>
      <c r="D37" s="153"/>
      <c r="E37" s="153"/>
      <c r="F37" s="153"/>
      <c r="G37" s="30"/>
      <c r="H37" s="30"/>
      <c r="I37" s="30"/>
      <c r="J37" s="30"/>
      <c r="K37" s="30"/>
      <c r="L37" s="30"/>
      <c r="M37" s="30"/>
    </row>
    <row r="38" spans="1:13" x14ac:dyDescent="0.2">
      <c r="A38" s="237"/>
      <c r="B38" s="239" t="s">
        <v>195</v>
      </c>
      <c r="C38" s="194"/>
      <c r="D38" s="194"/>
      <c r="E38" s="194"/>
      <c r="F38" s="194"/>
    </row>
    <row r="39" spans="1:13" x14ac:dyDescent="0.2">
      <c r="A39" s="727"/>
      <c r="B39" s="173" t="s">
        <v>177</v>
      </c>
      <c r="C39" s="153"/>
      <c r="D39" s="153"/>
      <c r="E39" s="153"/>
      <c r="F39" s="153"/>
    </row>
    <row r="40" spans="1:13" x14ac:dyDescent="0.2">
      <c r="A40" s="727">
        <v>1410</v>
      </c>
      <c r="B40" s="60" t="str">
        <f>IFERROR(VLOOKUP($A40,SchParentTBConverter,2,),"Missing")</f>
        <v>Hostel Fees</v>
      </c>
      <c r="C40" s="153">
        <f>'Sch Parent TB Converter'!C41</f>
        <v>0</v>
      </c>
      <c r="D40" s="153">
        <f>'Sch Parent TB Converter'!D41</f>
        <v>0</v>
      </c>
      <c r="E40" s="153">
        <f>'Sch Parent TB Converter'!E41</f>
        <v>0</v>
      </c>
      <c r="F40" s="153">
        <v>0</v>
      </c>
    </row>
    <row r="41" spans="1:13" x14ac:dyDescent="0.2">
      <c r="A41" s="727">
        <v>1450</v>
      </c>
      <c r="B41" s="60" t="str">
        <f>IFERROR(VLOOKUP($A41,SchParentTBConverter,2,),"Missing")</f>
        <v>Other Revenue</v>
      </c>
      <c r="C41" s="153">
        <f>'Sch Parent TB Converter'!C42</f>
        <v>0</v>
      </c>
      <c r="D41" s="153">
        <f>'Sch Parent TB Converter'!D42</f>
        <v>0</v>
      </c>
      <c r="E41" s="153">
        <f>'Sch Parent TB Converter'!E42</f>
        <v>0</v>
      </c>
      <c r="F41" s="153">
        <v>0</v>
      </c>
    </row>
    <row r="42" spans="1:13" x14ac:dyDescent="0.2">
      <c r="A42" s="727">
        <v>1430</v>
      </c>
      <c r="B42" s="60" t="str">
        <f>IFERROR(VLOOKUP($A42,SchParentTBConverter,2,),"Missing")</f>
        <v>Student Contributions</v>
      </c>
      <c r="C42" s="153">
        <f>'Sch Parent TB Converter'!C43</f>
        <v>0</v>
      </c>
      <c r="D42" s="153">
        <f>'Sch Parent TB Converter'!D43</f>
        <v>0</v>
      </c>
      <c r="E42" s="153">
        <f>'Sch Parent TB Converter'!E43</f>
        <v>0</v>
      </c>
      <c r="F42" s="1253">
        <v>0</v>
      </c>
    </row>
    <row r="43" spans="1:13" ht="13.5" thickBot="1" x14ac:dyDescent="0.25">
      <c r="A43" s="727"/>
      <c r="B43" s="839" t="s">
        <v>320</v>
      </c>
      <c r="C43" s="837">
        <f>SUBTOTAL(9,C40:C42)</f>
        <v>0</v>
      </c>
      <c r="D43" s="837">
        <f>SUBTOTAL(9,D40:D42)</f>
        <v>0</v>
      </c>
      <c r="E43" s="837">
        <f>SUBTOTAL(9,E40:E42)</f>
        <v>0</v>
      </c>
      <c r="F43" s="837">
        <f>SUBTOTAL(9,F40:F42)</f>
        <v>0</v>
      </c>
    </row>
    <row r="44" spans="1:13" ht="13.5" thickTop="1" x14ac:dyDescent="0.2">
      <c r="A44" s="727"/>
      <c r="B44" s="243"/>
      <c r="C44" s="153"/>
      <c r="D44" s="153"/>
      <c r="E44" s="153"/>
      <c r="F44" s="153"/>
    </row>
    <row r="45" spans="1:13" x14ac:dyDescent="0.2">
      <c r="A45" s="727"/>
      <c r="B45" s="173" t="s">
        <v>198</v>
      </c>
      <c r="C45" s="1253"/>
      <c r="D45" s="1253"/>
      <c r="E45" s="1253"/>
      <c r="F45" s="1253"/>
    </row>
    <row r="46" spans="1:13" x14ac:dyDescent="0.2">
      <c r="A46" s="727">
        <v>2024</v>
      </c>
      <c r="B46" s="60" t="str">
        <f>IFERROR(VLOOKUP($A46,SchParentTBConverter,2,),"Missing")</f>
        <v>Other Hostel Expenses</v>
      </c>
      <c r="C46" s="1253">
        <f>'Sch Parent TB Converter'!C46</f>
        <v>0</v>
      </c>
      <c r="D46" s="1253">
        <f>'Sch Parent TB Converter'!D46</f>
        <v>0</v>
      </c>
      <c r="E46" s="1253">
        <f>'Sch Parent TB Converter'!E46</f>
        <v>0</v>
      </c>
      <c r="F46" s="1253">
        <v>0</v>
      </c>
    </row>
    <row r="47" spans="1:13" x14ac:dyDescent="0.2">
      <c r="A47" s="727">
        <v>2038</v>
      </c>
      <c r="B47" s="60" t="str">
        <f>IFERROR(VLOOKUP($A47,SchParentTBConverter,2,),"Missing")</f>
        <v>Employee Benefit - Salaries</v>
      </c>
      <c r="C47" s="1253">
        <f>'Sch Parent TB Converter'!C47</f>
        <v>0</v>
      </c>
      <c r="D47" s="1253">
        <f>'Sch Parent TB Converter'!D47</f>
        <v>0</v>
      </c>
      <c r="E47" s="1253">
        <f>'Sch Parent TB Converter'!E47</f>
        <v>0</v>
      </c>
      <c r="F47" s="1253">
        <v>0</v>
      </c>
    </row>
    <row r="48" spans="1:13" s="50" customFormat="1" ht="12.75" customHeight="1" thickBot="1" x14ac:dyDescent="0.25">
      <c r="A48" s="727"/>
      <c r="B48" s="839" t="s">
        <v>321</v>
      </c>
      <c r="C48" s="837">
        <f>SUBTOTAL(9,C46:C47)</f>
        <v>0</v>
      </c>
      <c r="D48" s="837">
        <f>SUBTOTAL(9,D46:D47)</f>
        <v>0</v>
      </c>
      <c r="E48" s="837">
        <f>SUBTOTAL(9,E46:E47)</f>
        <v>0</v>
      </c>
      <c r="F48" s="837">
        <f>SUBTOTAL(9,F46:F47)</f>
        <v>0</v>
      </c>
      <c r="G48" s="30"/>
      <c r="H48" s="30"/>
      <c r="I48" s="30"/>
      <c r="J48" s="30"/>
      <c r="K48" s="30"/>
      <c r="L48" s="30"/>
      <c r="M48" s="30"/>
    </row>
    <row r="49" spans="1:13" s="50" customFormat="1" ht="12.75" customHeight="1" thickTop="1" x14ac:dyDescent="0.2">
      <c r="A49" s="727"/>
      <c r="B49" s="243"/>
      <c r="C49" s="153"/>
      <c r="D49" s="153"/>
      <c r="E49" s="153"/>
      <c r="F49" s="153"/>
      <c r="G49" s="30"/>
      <c r="H49" s="30"/>
      <c r="I49" s="30"/>
      <c r="J49" s="30"/>
      <c r="K49" s="30"/>
      <c r="L49" s="30"/>
      <c r="M49" s="30"/>
    </row>
    <row r="50" spans="1:13" x14ac:dyDescent="0.2">
      <c r="A50" s="237"/>
      <c r="B50" s="239" t="s">
        <v>201</v>
      </c>
      <c r="C50" s="194"/>
      <c r="D50" s="194"/>
      <c r="E50" s="194"/>
      <c r="F50" s="194"/>
    </row>
    <row r="51" spans="1:13" x14ac:dyDescent="0.2">
      <c r="A51" s="727"/>
      <c r="B51" s="173" t="s">
        <v>189</v>
      </c>
      <c r="C51" s="153"/>
      <c r="D51" s="153"/>
      <c r="E51" s="153"/>
      <c r="F51" s="153"/>
    </row>
    <row r="52" spans="1:13" x14ac:dyDescent="0.2">
      <c r="A52" s="727">
        <v>2310</v>
      </c>
      <c r="B52" s="60" t="str">
        <f t="shared" ref="B52:B56" si="2">IFERROR(VLOOKUP($A52,SchParentTBConverter,2,),"Missing")</f>
        <v>Curricular</v>
      </c>
      <c r="C52" s="1250">
        <f>'Sch Parent TB Converter'!C51</f>
        <v>0</v>
      </c>
      <c r="D52" s="1250">
        <f>'Sch Parent TB Converter'!D51</f>
        <v>0</v>
      </c>
      <c r="E52" s="1250">
        <f>'Sch Parent TB Converter'!E51</f>
        <v>0</v>
      </c>
      <c r="F52" s="154">
        <v>0</v>
      </c>
    </row>
    <row r="53" spans="1:13" x14ac:dyDescent="0.2">
      <c r="A53" s="727">
        <v>2325</v>
      </c>
      <c r="B53" s="60" t="str">
        <f t="shared" si="2"/>
        <v>Information and Communication Technology</v>
      </c>
      <c r="C53" s="1250">
        <f>'Sch Parent TB Converter'!C52</f>
        <v>0</v>
      </c>
      <c r="D53" s="1250">
        <f>'Sch Parent TB Converter'!D52</f>
        <v>0</v>
      </c>
      <c r="E53" s="1250">
        <f>'Sch Parent TB Converter'!E52</f>
        <v>0</v>
      </c>
      <c r="F53" s="153">
        <v>0</v>
      </c>
    </row>
    <row r="54" spans="1:13" x14ac:dyDescent="0.2">
      <c r="A54" s="727">
        <v>2360</v>
      </c>
      <c r="B54" s="60" t="str">
        <f t="shared" si="2"/>
        <v>Other Learning Resource Expenses</v>
      </c>
      <c r="C54" s="1250">
        <f>'Sch Parent TB Converter'!C55</f>
        <v>0</v>
      </c>
      <c r="D54" s="1250">
        <f>'Sch Parent TB Converter'!D55</f>
        <v>0</v>
      </c>
      <c r="E54" s="1250">
        <f>'Sch Parent TB Converter'!E55</f>
        <v>0</v>
      </c>
      <c r="F54" s="1250">
        <f>'Sch Parent TB Converter'!F55</f>
        <v>0</v>
      </c>
    </row>
    <row r="55" spans="1:13" s="50" customFormat="1" x14ac:dyDescent="0.2">
      <c r="A55" s="727">
        <v>2370</v>
      </c>
      <c r="B55" s="60" t="str">
        <f t="shared" si="2"/>
        <v>Employee Benefits - Salaries</v>
      </c>
      <c r="C55" s="1250">
        <f>'Sch Parent TB Converter'!C53</f>
        <v>0</v>
      </c>
      <c r="D55" s="1250">
        <f>'Sch Parent TB Converter'!D53</f>
        <v>0</v>
      </c>
      <c r="E55" s="1250">
        <f>'Sch Parent TB Converter'!E53</f>
        <v>0</v>
      </c>
      <c r="F55" s="153">
        <v>0</v>
      </c>
      <c r="G55" s="30"/>
      <c r="H55" s="30"/>
      <c r="I55" s="30"/>
      <c r="J55" s="30"/>
      <c r="K55" s="30"/>
      <c r="L55" s="30"/>
      <c r="M55" s="30"/>
    </row>
    <row r="56" spans="1:13" x14ac:dyDescent="0.2">
      <c r="A56" s="727">
        <v>2380</v>
      </c>
      <c r="B56" s="60" t="str">
        <f t="shared" si="2"/>
        <v>Staff Development</v>
      </c>
      <c r="C56" s="1250">
        <f>'Sch Parent TB Converter'!C54</f>
        <v>0</v>
      </c>
      <c r="D56" s="1250">
        <f>'Sch Parent TB Converter'!D54</f>
        <v>0</v>
      </c>
      <c r="E56" s="1250">
        <f>'Sch Parent TB Converter'!E54</f>
        <v>0</v>
      </c>
      <c r="F56" s="154">
        <v>0</v>
      </c>
      <c r="G56" s="143"/>
      <c r="H56" s="143"/>
      <c r="I56" s="143"/>
    </row>
    <row r="57" spans="1:13" ht="13.5" thickBot="1" x14ac:dyDescent="0.25">
      <c r="A57" s="727"/>
      <c r="B57" s="836" t="s">
        <v>322</v>
      </c>
      <c r="C57" s="837">
        <f>SUBTOTAL(9,C52:C56)</f>
        <v>0</v>
      </c>
      <c r="D57" s="837">
        <f>SUBTOTAL(9,D52:D56)</f>
        <v>0</v>
      </c>
      <c r="E57" s="837">
        <f>SUBTOTAL(9,E52:E56)</f>
        <v>0</v>
      </c>
      <c r="F57" s="837">
        <f>SUBTOTAL(9,F52:F56)</f>
        <v>0</v>
      </c>
    </row>
    <row r="58" spans="1:13" ht="13.5" thickTop="1" x14ac:dyDescent="0.2">
      <c r="A58" s="727"/>
      <c r="C58" s="154"/>
      <c r="D58" s="154"/>
      <c r="E58" s="154"/>
      <c r="F58" s="154"/>
    </row>
    <row r="59" spans="1:13" x14ac:dyDescent="0.2">
      <c r="A59" s="237"/>
      <c r="B59" s="239" t="s">
        <v>207</v>
      </c>
      <c r="C59" s="194"/>
      <c r="D59" s="194"/>
      <c r="E59" s="194"/>
      <c r="F59" s="194"/>
    </row>
    <row r="60" spans="1:13" x14ac:dyDescent="0.2">
      <c r="A60" s="727"/>
      <c r="B60" s="173" t="s">
        <v>189</v>
      </c>
      <c r="C60" s="153"/>
      <c r="D60" s="153"/>
      <c r="E60" s="153"/>
      <c r="F60" s="153"/>
    </row>
    <row r="61" spans="1:13" x14ac:dyDescent="0.2">
      <c r="A61" s="727">
        <v>2120</v>
      </c>
      <c r="B61" s="60" t="str">
        <f t="shared" ref="B61:B70" si="3">IFERROR(VLOOKUP($A61,SchParentTBConverter,2,),"Missing")</f>
        <v>Audit Fee</v>
      </c>
      <c r="C61" s="1250">
        <f>'Sch Parent TB Converter'!C60</f>
        <v>0</v>
      </c>
      <c r="D61" s="1250">
        <f>'Sch Parent TB Converter'!D60</f>
        <v>0</v>
      </c>
      <c r="E61" s="1250">
        <f>'Sch Parent TB Converter'!E60</f>
        <v>0</v>
      </c>
      <c r="F61" s="154">
        <v>0</v>
      </c>
    </row>
    <row r="62" spans="1:13" x14ac:dyDescent="0.2">
      <c r="A62" s="727">
        <v>2130</v>
      </c>
      <c r="B62" s="60" t="str">
        <f t="shared" si="3"/>
        <v>Board Fees and Expenses</v>
      </c>
      <c r="C62" s="1250">
        <f>'Sch Parent TB Converter'!C61</f>
        <v>0</v>
      </c>
      <c r="D62" s="1250">
        <f>'Sch Parent TB Converter'!D61</f>
        <v>0</v>
      </c>
      <c r="E62" s="1250">
        <f>'Sch Parent TB Converter'!E61</f>
        <v>0</v>
      </c>
      <c r="F62" s="154">
        <v>0</v>
      </c>
    </row>
    <row r="63" spans="1:13" ht="12.75" customHeight="1" x14ac:dyDescent="0.2">
      <c r="A63" s="727">
        <v>2136</v>
      </c>
      <c r="B63" s="60" t="str">
        <f t="shared" si="3"/>
        <v>Intervention Costs</v>
      </c>
      <c r="C63" s="1250">
        <f>'Sch Parent TB Converter'!C62</f>
        <v>0</v>
      </c>
      <c r="D63" s="1250">
        <f>'Sch Parent TB Converter'!D62</f>
        <v>0</v>
      </c>
      <c r="E63" s="1250">
        <f>'Sch Parent TB Converter'!E62</f>
        <v>0</v>
      </c>
      <c r="F63" s="154">
        <v>0</v>
      </c>
    </row>
    <row r="64" spans="1:13" x14ac:dyDescent="0.2">
      <c r="A64" s="727">
        <v>2170</v>
      </c>
      <c r="B64" s="60" t="str">
        <f t="shared" si="3"/>
        <v xml:space="preserve">Operating Lease </v>
      </c>
      <c r="C64" s="1250">
        <f>'Sch Parent TB Converter'!C63</f>
        <v>0</v>
      </c>
      <c r="D64" s="1250">
        <f>'Sch Parent TB Converter'!D63</f>
        <v>0</v>
      </c>
      <c r="E64" s="1250">
        <f>'Sch Parent TB Converter'!E63</f>
        <v>0</v>
      </c>
      <c r="F64" s="154">
        <v>0</v>
      </c>
    </row>
    <row r="65" spans="1:13" x14ac:dyDescent="0.2">
      <c r="A65" s="727">
        <v>2155</v>
      </c>
      <c r="B65" s="60" t="str">
        <f t="shared" si="3"/>
        <v>Legal Fees</v>
      </c>
      <c r="C65" s="1250">
        <f>'Sch Parent TB Converter'!C64</f>
        <v>0</v>
      </c>
      <c r="D65" s="1250">
        <f>'Sch Parent TB Converter'!D64</f>
        <v>0</v>
      </c>
      <c r="E65" s="1250">
        <f>'Sch Parent TB Converter'!E64</f>
        <v>0</v>
      </c>
      <c r="F65" s="154">
        <v>0</v>
      </c>
    </row>
    <row r="66" spans="1:13" x14ac:dyDescent="0.2">
      <c r="A66" s="727">
        <v>2160</v>
      </c>
      <c r="B66" s="60" t="str">
        <f t="shared" si="3"/>
        <v>Other Adminstration Expenses</v>
      </c>
      <c r="C66" s="1250">
        <f>'Sch Parent TB Converter'!C65</f>
        <v>0</v>
      </c>
      <c r="D66" s="1250">
        <f>'Sch Parent TB Converter'!D65</f>
        <v>0</v>
      </c>
      <c r="E66" s="1250">
        <f>'Sch Parent TB Converter'!E65</f>
        <v>0</v>
      </c>
      <c r="F66" s="154">
        <v>0</v>
      </c>
    </row>
    <row r="67" spans="1:13" s="50" customFormat="1" x14ac:dyDescent="0.2">
      <c r="A67" s="727">
        <v>2180</v>
      </c>
      <c r="B67" s="60" t="str">
        <f t="shared" si="3"/>
        <v>Employee Benefits - Salaries</v>
      </c>
      <c r="C67" s="1250">
        <f>'Sch Parent TB Converter'!C66</f>
        <v>0</v>
      </c>
      <c r="D67" s="1250">
        <f>'Sch Parent TB Converter'!D66</f>
        <v>0</v>
      </c>
      <c r="E67" s="1250">
        <f>'Sch Parent TB Converter'!E66</f>
        <v>0</v>
      </c>
      <c r="F67" s="154">
        <v>0</v>
      </c>
      <c r="G67" s="30"/>
      <c r="H67" s="30"/>
      <c r="I67" s="30"/>
      <c r="J67" s="30"/>
      <c r="K67" s="30"/>
      <c r="L67" s="30"/>
      <c r="M67" s="30"/>
    </row>
    <row r="68" spans="1:13" s="50" customFormat="1" x14ac:dyDescent="0.2">
      <c r="A68" s="727">
        <v>2195</v>
      </c>
      <c r="B68" s="60" t="str">
        <f t="shared" si="3"/>
        <v>Insurance</v>
      </c>
      <c r="C68" s="1250">
        <f>'Sch Parent TB Converter'!C67</f>
        <v>0</v>
      </c>
      <c r="D68" s="1250">
        <f>'Sch Parent TB Converter'!D67</f>
        <v>0</v>
      </c>
      <c r="E68" s="1250">
        <f>'Sch Parent TB Converter'!E67</f>
        <v>0</v>
      </c>
      <c r="F68" s="154">
        <v>0</v>
      </c>
      <c r="G68" s="30"/>
      <c r="H68" s="30"/>
      <c r="I68" s="30"/>
      <c r="J68" s="30"/>
      <c r="K68" s="30"/>
      <c r="L68" s="30"/>
      <c r="M68" s="30"/>
    </row>
    <row r="69" spans="1:13" s="50" customFormat="1" x14ac:dyDescent="0.2">
      <c r="A69" s="727">
        <v>2110</v>
      </c>
      <c r="B69" s="60" t="str">
        <f t="shared" si="3"/>
        <v>Service Providers, Contractors and Consultancy</v>
      </c>
      <c r="C69" s="1250">
        <f>'Sch Parent TB Converter'!C59</f>
        <v>0</v>
      </c>
      <c r="D69" s="1250">
        <f>'Sch Parent TB Converter'!D59</f>
        <v>0</v>
      </c>
      <c r="E69" s="1250">
        <f>'Sch Parent TB Converter'!E59</f>
        <v>0</v>
      </c>
      <c r="F69" s="154">
        <v>0</v>
      </c>
      <c r="G69" s="30"/>
      <c r="H69" s="30"/>
      <c r="I69" s="30"/>
      <c r="J69" s="30"/>
      <c r="K69" s="30"/>
      <c r="L69" s="30"/>
      <c r="M69" s="30"/>
    </row>
    <row r="70" spans="1:13" s="50" customFormat="1" x14ac:dyDescent="0.2">
      <c r="A70" s="727">
        <v>2196</v>
      </c>
      <c r="B70" s="234" t="str">
        <f t="shared" si="3"/>
        <v>Ka Ora, Ka Ako - Healthy School Lunches Programme</v>
      </c>
      <c r="C70" s="1250">
        <f>'Sch Parent TB Converter'!C68</f>
        <v>0</v>
      </c>
      <c r="D70" s="1250">
        <f>'Sch Parent TB Converter'!D68</f>
        <v>0</v>
      </c>
      <c r="E70" s="1250">
        <f>'Sch Parent TB Converter'!E68</f>
        <v>0</v>
      </c>
      <c r="F70" s="154">
        <v>0</v>
      </c>
      <c r="G70" s="30"/>
      <c r="H70" s="30"/>
      <c r="I70" s="30"/>
      <c r="J70" s="5"/>
      <c r="K70" s="5"/>
      <c r="L70" s="5"/>
      <c r="M70" s="30"/>
    </row>
    <row r="71" spans="1:13" ht="13.5" thickBot="1" x14ac:dyDescent="0.25">
      <c r="A71" s="727"/>
      <c r="B71" s="836" t="s">
        <v>323</v>
      </c>
      <c r="C71" s="837">
        <f>SUBTOTAL(9,C61:C70)</f>
        <v>0</v>
      </c>
      <c r="D71" s="837">
        <f>SUBTOTAL(9,D61:D70)</f>
        <v>0</v>
      </c>
      <c r="E71" s="837">
        <f>SUBTOTAL(9,E61:E70)</f>
        <v>0</v>
      </c>
      <c r="F71" s="837">
        <f>SUBTOTAL(9,F61:F70)</f>
        <v>0</v>
      </c>
    </row>
    <row r="72" spans="1:13" ht="13.5" thickTop="1" x14ac:dyDescent="0.2">
      <c r="A72" s="727"/>
      <c r="C72" s="154"/>
      <c r="D72" s="154"/>
      <c r="E72" s="154"/>
      <c r="F72" s="154"/>
    </row>
    <row r="73" spans="1:13" x14ac:dyDescent="0.2">
      <c r="A73" s="237"/>
      <c r="B73" s="239" t="s">
        <v>214</v>
      </c>
      <c r="C73" s="194"/>
      <c r="D73" s="194"/>
      <c r="E73" s="194"/>
      <c r="F73" s="194"/>
    </row>
    <row r="74" spans="1:13" x14ac:dyDescent="0.2">
      <c r="A74" s="727"/>
      <c r="B74" s="173" t="s">
        <v>177</v>
      </c>
      <c r="C74" s="153"/>
      <c r="D74" s="153"/>
      <c r="E74" s="153"/>
    </row>
    <row r="75" spans="1:13" x14ac:dyDescent="0.2">
      <c r="A75" s="727">
        <v>1710</v>
      </c>
      <c r="B75" s="60" t="str">
        <f>IFERROR(VLOOKUP($A75,SchParentTBConverter,2,),"Missing")</f>
        <v>Gain/Loss on Sale of Assets</v>
      </c>
      <c r="C75" s="1250">
        <f>'Sch Parent TB Converter'!C72</f>
        <v>0</v>
      </c>
      <c r="D75" s="1250">
        <f>'Sch Parent TB Converter'!D72</f>
        <v>0</v>
      </c>
      <c r="E75" s="1250">
        <f>'Sch Parent TB Converter'!E72</f>
        <v>0</v>
      </c>
      <c r="F75" s="153">
        <v>0</v>
      </c>
    </row>
    <row r="76" spans="1:13" x14ac:dyDescent="0.2">
      <c r="A76" s="727">
        <v>1320</v>
      </c>
      <c r="B76" s="60" t="str">
        <f>IFERROR(VLOOKUP($A76,SchParentTBConverter,2,),"Missing")</f>
        <v>Interest Received</v>
      </c>
      <c r="C76" s="1250">
        <f>'Sch Parent TB Converter'!C73</f>
        <v>0</v>
      </c>
      <c r="D76" s="1250">
        <f>'Sch Parent TB Converter'!D73</f>
        <v>0</v>
      </c>
      <c r="E76" s="1250">
        <f>'Sch Parent TB Converter'!E73</f>
        <v>0</v>
      </c>
      <c r="F76" s="153">
        <v>0</v>
      </c>
    </row>
    <row r="77" spans="1:13" x14ac:dyDescent="0.2">
      <c r="A77" s="727">
        <v>1330</v>
      </c>
      <c r="B77" s="60" t="str">
        <f>IFERROR(VLOOKUP($A77,SchParentTBConverter,2,),"Missing")</f>
        <v>Other Investment Income</v>
      </c>
      <c r="C77" s="1250">
        <f>'Sch Parent TB Converter'!C74</f>
        <v>0</v>
      </c>
      <c r="D77" s="1250">
        <f>'Sch Parent TB Converter'!D74</f>
        <v>0</v>
      </c>
      <c r="E77" s="1250">
        <f>'Sch Parent TB Converter'!E74</f>
        <v>0</v>
      </c>
      <c r="F77" s="153">
        <v>0</v>
      </c>
    </row>
    <row r="78" spans="1:13" x14ac:dyDescent="0.2">
      <c r="A78" s="727">
        <v>1720</v>
      </c>
      <c r="B78" s="60" t="str">
        <f>IFERROR(VLOOKUP($A78,SchParentTBConverter,2,),"Missing")</f>
        <v>Other Revenue</v>
      </c>
      <c r="C78" s="1250">
        <f>'Sch Parent TB Converter'!C75</f>
        <v>0</v>
      </c>
      <c r="D78" s="1250">
        <f>'Sch Parent TB Converter'!D75</f>
        <v>0</v>
      </c>
      <c r="E78" s="1250">
        <f>'Sch Parent TB Converter'!E75</f>
        <v>0</v>
      </c>
      <c r="F78" s="153">
        <v>0</v>
      </c>
    </row>
    <row r="79" spans="1:13" x14ac:dyDescent="0.2">
      <c r="A79" s="727">
        <v>1703</v>
      </c>
      <c r="B79" s="60" t="str">
        <f>IFERROR(VLOOKUP($A79,SchParentTBConverter,2,),"Missing")</f>
        <v>Use of Land and Buildings Integrated</v>
      </c>
      <c r="C79" s="1250">
        <f>'Sch Parent TB Converter'!C76</f>
        <v>0</v>
      </c>
      <c r="D79" s="1250">
        <f>'Sch Parent TB Converter'!D76</f>
        <v>0</v>
      </c>
      <c r="E79" s="1250">
        <f>'Sch Parent TB Converter'!E76</f>
        <v>0</v>
      </c>
      <c r="F79" s="153">
        <v>0</v>
      </c>
    </row>
    <row r="80" spans="1:13" ht="13.5" thickBot="1" x14ac:dyDescent="0.25">
      <c r="A80" s="727"/>
      <c r="B80" s="836" t="s">
        <v>324</v>
      </c>
      <c r="C80" s="837">
        <f>SUBTOTAL(9,C75:C79)</f>
        <v>0</v>
      </c>
      <c r="D80" s="837">
        <f>SUBTOTAL(9,D75:D79)</f>
        <v>0</v>
      </c>
      <c r="E80" s="837">
        <f>SUBTOTAL(9,E75:E79)</f>
        <v>0</v>
      </c>
      <c r="F80" s="837">
        <f>SUBTOTAL(9,F75:F79)</f>
        <v>0</v>
      </c>
    </row>
    <row r="81" spans="1:13" ht="13.5" thickTop="1" x14ac:dyDescent="0.2">
      <c r="A81" s="727"/>
      <c r="B81" s="60"/>
      <c r="C81" s="153"/>
      <c r="D81" s="153"/>
      <c r="E81" s="153"/>
      <c r="F81" s="153"/>
    </row>
    <row r="82" spans="1:13" s="50" customFormat="1" x14ac:dyDescent="0.2">
      <c r="A82" s="727"/>
      <c r="B82" s="173" t="s">
        <v>189</v>
      </c>
      <c r="C82" s="153"/>
      <c r="D82" s="153"/>
      <c r="E82" s="153"/>
      <c r="F82" s="153"/>
      <c r="G82" s="30"/>
      <c r="H82" s="30"/>
      <c r="I82" s="30"/>
      <c r="J82" s="30"/>
      <c r="K82" s="30"/>
      <c r="L82" s="30"/>
      <c r="M82" s="30"/>
    </row>
    <row r="83" spans="1:13" x14ac:dyDescent="0.2">
      <c r="A83" s="727">
        <v>2090</v>
      </c>
      <c r="B83" s="60" t="str">
        <f t="shared" ref="B83:B89" si="4">IFERROR(VLOOKUP($A83,SchParentTBConverter,2,),"Missing")</f>
        <v>Interest</v>
      </c>
      <c r="C83" s="154">
        <f>'Sch Parent TB Converter'!C79</f>
        <v>0</v>
      </c>
      <c r="D83" s="154">
        <f>'Sch Parent TB Converter'!D79</f>
        <v>0</v>
      </c>
      <c r="E83" s="154">
        <f>'Sch Parent TB Converter'!E79</f>
        <v>0</v>
      </c>
      <c r="F83" s="154">
        <v>0</v>
      </c>
    </row>
    <row r="84" spans="1:13" x14ac:dyDescent="0.2">
      <c r="A84" s="727">
        <v>2084</v>
      </c>
      <c r="B84" s="60" t="str">
        <f t="shared" si="4"/>
        <v>Impairment of PPE</v>
      </c>
      <c r="C84" s="154">
        <f>'Sch Parent TB Converter'!C80</f>
        <v>0</v>
      </c>
      <c r="D84" s="154">
        <f>'Sch Parent TB Converter'!D80</f>
        <v>0</v>
      </c>
      <c r="E84" s="154">
        <f>'Sch Parent TB Converter'!E80</f>
        <v>0</v>
      </c>
      <c r="F84" s="154">
        <v>0</v>
      </c>
    </row>
    <row r="85" spans="1:13" s="33" customFormat="1" x14ac:dyDescent="0.2">
      <c r="A85" s="727">
        <v>2070</v>
      </c>
      <c r="B85" s="60" t="str">
        <f t="shared" si="4"/>
        <v>Loss on Disposal of Assets</v>
      </c>
      <c r="C85" s="154">
        <f>'Sch Parent TB Converter'!C81</f>
        <v>0</v>
      </c>
      <c r="D85" s="154">
        <f>'Sch Parent TB Converter'!D81</f>
        <v>0</v>
      </c>
      <c r="E85" s="154">
        <f>'Sch Parent TB Converter'!E81</f>
        <v>0</v>
      </c>
      <c r="F85" s="154">
        <v>0</v>
      </c>
      <c r="G85" s="30"/>
      <c r="H85" s="30"/>
      <c r="I85" s="30"/>
      <c r="J85" s="30"/>
      <c r="K85" s="30"/>
      <c r="L85" s="30"/>
      <c r="M85" s="30"/>
    </row>
    <row r="86" spans="1:13" s="33" customFormat="1" x14ac:dyDescent="0.2">
      <c r="A86" s="727">
        <v>2082</v>
      </c>
      <c r="B86" s="60" t="str">
        <f t="shared" si="4"/>
        <v>Loss on Uncollectable Accounts Receivable</v>
      </c>
      <c r="C86" s="154">
        <f>'Sch Parent TB Converter'!C82</f>
        <v>0</v>
      </c>
      <c r="D86" s="154">
        <f>'Sch Parent TB Converter'!D82</f>
        <v>0</v>
      </c>
      <c r="E86" s="154">
        <f>'Sch Parent TB Converter'!E82</f>
        <v>0</v>
      </c>
      <c r="F86" s="153">
        <v>0</v>
      </c>
      <c r="G86" s="30"/>
      <c r="H86" s="30"/>
      <c r="I86" s="30"/>
      <c r="J86" s="30"/>
      <c r="K86" s="30"/>
      <c r="L86" s="30"/>
      <c r="M86" s="30"/>
    </row>
    <row r="87" spans="1:13" s="33" customFormat="1" x14ac:dyDescent="0.2">
      <c r="A87" s="727">
        <v>2086</v>
      </c>
      <c r="B87" s="60" t="str">
        <f t="shared" si="4"/>
        <v>Impairment Loss - Other</v>
      </c>
      <c r="C87" s="154">
        <f>'Sch Parent TB Converter'!C83</f>
        <v>0</v>
      </c>
      <c r="D87" s="154">
        <f>'Sch Parent TB Converter'!D83</f>
        <v>0</v>
      </c>
      <c r="E87" s="154">
        <f>'Sch Parent TB Converter'!E83</f>
        <v>0</v>
      </c>
      <c r="F87" s="153">
        <v>0</v>
      </c>
      <c r="G87" s="30"/>
      <c r="H87" s="30"/>
      <c r="I87" s="30"/>
      <c r="J87" s="30"/>
      <c r="K87" s="30"/>
      <c r="L87" s="30"/>
      <c r="M87" s="30"/>
    </row>
    <row r="88" spans="1:13" s="50" customFormat="1" x14ac:dyDescent="0.2">
      <c r="A88" s="727">
        <v>2185</v>
      </c>
      <c r="B88" s="60" t="str">
        <f t="shared" si="4"/>
        <v>Transport Expenditure</v>
      </c>
      <c r="C88" s="154">
        <f>'Sch Parent TB Converter'!C84</f>
        <v>0</v>
      </c>
      <c r="D88" s="154">
        <f>'Sch Parent TB Converter'!D84</f>
        <v>0</v>
      </c>
      <c r="E88" s="154">
        <f>'Sch Parent TB Converter'!E84</f>
        <v>0</v>
      </c>
      <c r="F88" s="153">
        <v>0</v>
      </c>
      <c r="G88" s="30"/>
      <c r="H88" s="30"/>
      <c r="I88" s="30"/>
      <c r="J88" s="30"/>
      <c r="K88" s="30"/>
      <c r="L88" s="30"/>
      <c r="M88" s="30"/>
    </row>
    <row r="89" spans="1:13" s="50" customFormat="1" x14ac:dyDescent="0.2">
      <c r="A89" s="727">
        <v>2840</v>
      </c>
      <c r="B89" s="60" t="str">
        <f t="shared" si="4"/>
        <v>Revaluation of equity investments</v>
      </c>
      <c r="C89" s="154">
        <f>'Sch Parent TB Converter'!C85</f>
        <v>0</v>
      </c>
      <c r="D89" s="154">
        <f>'Sch Parent TB Converter'!D85</f>
        <v>0</v>
      </c>
      <c r="E89" s="154">
        <f>'Sch Parent TB Converter'!E85</f>
        <v>0</v>
      </c>
      <c r="F89" s="153">
        <v>0</v>
      </c>
      <c r="G89" s="30"/>
      <c r="H89" s="30"/>
      <c r="I89" s="30"/>
      <c r="J89" s="30"/>
      <c r="K89" s="30"/>
      <c r="L89" s="30"/>
      <c r="M89" s="30"/>
    </row>
    <row r="90" spans="1:13" ht="13.5" thickBot="1" x14ac:dyDescent="0.25">
      <c r="A90" s="727"/>
      <c r="B90" s="836" t="s">
        <v>325</v>
      </c>
      <c r="C90" s="837">
        <f>SUBTOTAL(9,C83:C88)</f>
        <v>0</v>
      </c>
      <c r="D90" s="837">
        <f>SUBTOTAL(9,D83:D88)</f>
        <v>0</v>
      </c>
      <c r="E90" s="837">
        <f>SUBTOTAL(9,E83:E88)</f>
        <v>0</v>
      </c>
      <c r="F90" s="837">
        <f>SUBTOTAL(9,F83:F88)</f>
        <v>0</v>
      </c>
    </row>
    <row r="91" spans="1:13" ht="13.5" thickTop="1" x14ac:dyDescent="0.2">
      <c r="A91" s="727"/>
      <c r="C91" s="154"/>
      <c r="D91" s="154"/>
      <c r="E91" s="154"/>
      <c r="F91" s="154"/>
    </row>
    <row r="92" spans="1:13" x14ac:dyDescent="0.2">
      <c r="A92" s="237"/>
      <c r="B92" s="239" t="s">
        <v>224</v>
      </c>
      <c r="C92" s="194"/>
      <c r="D92" s="194"/>
      <c r="E92" s="194"/>
      <c r="F92" s="194"/>
    </row>
    <row r="93" spans="1:13" s="50" customFormat="1" x14ac:dyDescent="0.2">
      <c r="A93" s="727"/>
      <c r="B93" s="173" t="s">
        <v>189</v>
      </c>
      <c r="C93" s="153"/>
      <c r="D93" s="153"/>
      <c r="E93" s="153"/>
      <c r="F93" s="153"/>
      <c r="G93" s="30"/>
      <c r="H93" s="30"/>
      <c r="I93" s="30"/>
      <c r="J93" s="30"/>
      <c r="K93" s="30"/>
      <c r="L93" s="30"/>
      <c r="M93" s="30"/>
    </row>
    <row r="94" spans="1:13" ht="12.75" customHeight="1" x14ac:dyDescent="0.2">
      <c r="A94" s="727">
        <v>2520</v>
      </c>
      <c r="B94" s="60" t="str">
        <f t="shared" ref="B94:B101" si="5">IFERROR(VLOOKUP($A94,SchParentTBConverter,2,),"Missing")</f>
        <v>Consultancy and Contract Services</v>
      </c>
      <c r="C94" s="154">
        <f>'Sch Parent TB Converter'!C89</f>
        <v>0</v>
      </c>
      <c r="D94" s="154">
        <f>'Sch Parent TB Converter'!D89</f>
        <v>0</v>
      </c>
      <c r="E94" s="154">
        <f>'Sch Parent TB Converter'!E89</f>
        <v>0</v>
      </c>
      <c r="F94" s="154">
        <v>0</v>
      </c>
    </row>
    <row r="95" spans="1:13" x14ac:dyDescent="0.2">
      <c r="A95" s="727">
        <v>2530</v>
      </c>
      <c r="B95" s="60" t="str">
        <f t="shared" si="5"/>
        <v>Cyclical Maintenance</v>
      </c>
      <c r="C95" s="154">
        <f>'Sch Parent TB Converter'!C90</f>
        <v>0</v>
      </c>
      <c r="D95" s="154">
        <f>'Sch Parent TB Converter'!D90</f>
        <v>0</v>
      </c>
      <c r="E95" s="154">
        <f>'Sch Parent TB Converter'!E90</f>
        <v>0</v>
      </c>
      <c r="F95" s="154">
        <v>0</v>
      </c>
    </row>
    <row r="96" spans="1:13" x14ac:dyDescent="0.2">
      <c r="A96" s="727">
        <v>2550</v>
      </c>
      <c r="B96" s="60" t="str">
        <f t="shared" si="5"/>
        <v>Heat, Light and Water</v>
      </c>
      <c r="C96" s="154">
        <f>'Sch Parent TB Converter'!C91</f>
        <v>0</v>
      </c>
      <c r="D96" s="154">
        <f>'Sch Parent TB Converter'!D91</f>
        <v>0</v>
      </c>
      <c r="E96" s="154">
        <f>'Sch Parent TB Converter'!E91</f>
        <v>0</v>
      </c>
      <c r="F96" s="154">
        <v>0</v>
      </c>
    </row>
    <row r="97" spans="1:6" x14ac:dyDescent="0.2">
      <c r="A97" s="727">
        <v>2575</v>
      </c>
      <c r="B97" s="60" t="str">
        <f t="shared" si="5"/>
        <v>Rates</v>
      </c>
      <c r="C97" s="154">
        <f>'Sch Parent TB Converter'!C92</f>
        <v>0</v>
      </c>
      <c r="D97" s="154">
        <f>'Sch Parent TB Converter'!D92</f>
        <v>0</v>
      </c>
      <c r="E97" s="154">
        <f>'Sch Parent TB Converter'!E92</f>
        <v>0</v>
      </c>
      <c r="F97" s="154">
        <v>0</v>
      </c>
    </row>
    <row r="98" spans="1:6" x14ac:dyDescent="0.2">
      <c r="A98" s="727">
        <v>2580</v>
      </c>
      <c r="B98" s="60" t="str">
        <f t="shared" si="5"/>
        <v>Repairs and Maintenance</v>
      </c>
      <c r="C98" s="154">
        <f>'Sch Parent TB Converter'!C93</f>
        <v>0</v>
      </c>
      <c r="D98" s="154">
        <f>'Sch Parent TB Converter'!D93</f>
        <v>0</v>
      </c>
      <c r="E98" s="154">
        <f>'Sch Parent TB Converter'!E93</f>
        <v>0</v>
      </c>
      <c r="F98" s="154">
        <v>0</v>
      </c>
    </row>
    <row r="99" spans="1:6" x14ac:dyDescent="0.2">
      <c r="A99" s="727">
        <v>2585</v>
      </c>
      <c r="B99" s="60" t="str">
        <f t="shared" si="5"/>
        <v>Use of Land and Buildings</v>
      </c>
      <c r="C99" s="154">
        <f>'Sch Parent TB Converter'!C94</f>
        <v>0</v>
      </c>
      <c r="D99" s="154">
        <f>'Sch Parent TB Converter'!D94</f>
        <v>0</v>
      </c>
      <c r="E99" s="154">
        <f>'Sch Parent TB Converter'!E94</f>
        <v>0</v>
      </c>
      <c r="F99" s="154">
        <v>0</v>
      </c>
    </row>
    <row r="100" spans="1:6" x14ac:dyDescent="0.2">
      <c r="A100" s="727">
        <v>2560</v>
      </c>
      <c r="B100" s="60" t="str">
        <f t="shared" si="5"/>
        <v>Other Property Expenses</v>
      </c>
      <c r="C100" s="154">
        <f>'Sch Parent TB Converter'!C96</f>
        <v>0</v>
      </c>
      <c r="D100" s="154">
        <f>'Sch Parent TB Converter'!D96</f>
        <v>0</v>
      </c>
      <c r="E100" s="154">
        <f>'Sch Parent TB Converter'!E96</f>
        <v>0</v>
      </c>
      <c r="F100" s="154">
        <f>'Sch Parent TB Converter'!F96</f>
        <v>0</v>
      </c>
    </row>
    <row r="101" spans="1:6" x14ac:dyDescent="0.2">
      <c r="A101" s="727">
        <v>2570</v>
      </c>
      <c r="B101" s="60" t="str">
        <f t="shared" si="5"/>
        <v>Employee Benefits - Salaries</v>
      </c>
      <c r="C101" s="154">
        <f>'Sch Parent TB Converter'!C95</f>
        <v>0</v>
      </c>
      <c r="D101" s="154">
        <f>'Sch Parent TB Converter'!D95</f>
        <v>0</v>
      </c>
      <c r="E101" s="154">
        <f>'Sch Parent TB Converter'!E95</f>
        <v>0</v>
      </c>
      <c r="F101" s="154">
        <v>0</v>
      </c>
    </row>
    <row r="102" spans="1:6" ht="13.5" thickBot="1" x14ac:dyDescent="0.25">
      <c r="A102" s="727"/>
      <c r="B102" s="836" t="s">
        <v>326</v>
      </c>
      <c r="C102" s="837">
        <f>SUBTOTAL(9,C94:C101)</f>
        <v>0</v>
      </c>
      <c r="D102" s="837">
        <f>SUBTOTAL(9,D94:D101)</f>
        <v>0</v>
      </c>
      <c r="E102" s="837">
        <f>SUBTOTAL(9,E94:E101)</f>
        <v>0</v>
      </c>
      <c r="F102" s="837">
        <f>SUBTOTAL(9,F94:F101)</f>
        <v>0</v>
      </c>
    </row>
    <row r="103" spans="1:6" ht="13.5" thickTop="1" x14ac:dyDescent="0.2">
      <c r="A103" s="727"/>
      <c r="C103" s="154"/>
      <c r="D103" s="154"/>
      <c r="E103" s="154"/>
      <c r="F103" s="154"/>
    </row>
    <row r="104" spans="1:6" x14ac:dyDescent="0.2">
      <c r="A104" s="237"/>
      <c r="B104" s="239" t="s">
        <v>229</v>
      </c>
      <c r="C104" s="194"/>
      <c r="D104" s="194"/>
      <c r="E104" s="194"/>
      <c r="F104" s="194"/>
    </row>
    <row r="105" spans="1:6" x14ac:dyDescent="0.2">
      <c r="A105" s="727"/>
      <c r="B105" s="173" t="s">
        <v>189</v>
      </c>
      <c r="C105" s="154"/>
      <c r="D105" s="154"/>
      <c r="E105" s="154"/>
      <c r="F105" s="154"/>
    </row>
    <row r="106" spans="1:6" x14ac:dyDescent="0.2">
      <c r="A106" s="727">
        <v>2210</v>
      </c>
      <c r="B106" s="60" t="str">
        <f t="shared" ref="B106:B115" si="6">IFERROR(VLOOKUP($A106,SchParentTBConverter,2,),"Missing")</f>
        <v xml:space="preserve">Buildings - School </v>
      </c>
      <c r="C106" s="154">
        <f>'Sch Parent TB Converter'!C100</f>
        <v>0</v>
      </c>
      <c r="D106" s="154">
        <f>'Sch Parent TB Converter'!D100</f>
        <v>0</v>
      </c>
      <c r="E106" s="154">
        <f>'Sch Parent TB Converter'!E100</f>
        <v>0</v>
      </c>
      <c r="F106" s="154">
        <v>0</v>
      </c>
    </row>
    <row r="107" spans="1:6" x14ac:dyDescent="0.2">
      <c r="A107" s="727">
        <v>2215</v>
      </c>
      <c r="B107" s="60" t="str">
        <f t="shared" si="6"/>
        <v>Building Improvements - Crown</v>
      </c>
      <c r="C107" s="154">
        <f>'Sch Parent TB Converter'!C101</f>
        <v>0</v>
      </c>
      <c r="D107" s="154">
        <f>'Sch Parent TB Converter'!D101</f>
        <v>0</v>
      </c>
      <c r="E107" s="154">
        <f>'Sch Parent TB Converter'!E101</f>
        <v>0</v>
      </c>
      <c r="F107" s="154">
        <v>0</v>
      </c>
    </row>
    <row r="108" spans="1:6" x14ac:dyDescent="0.2">
      <c r="A108" s="727"/>
      <c r="B108" s="60" t="str">
        <f t="shared" si="6"/>
        <v>Missing</v>
      </c>
      <c r="C108" s="154">
        <f>'Sch Parent TB Converter'!C102</f>
        <v>0</v>
      </c>
      <c r="D108" s="154">
        <f>'Sch Parent TB Converter'!D102</f>
        <v>0</v>
      </c>
      <c r="E108" s="154">
        <f>'Sch Parent TB Converter'!E102</f>
        <v>0</v>
      </c>
      <c r="F108" s="154">
        <v>0</v>
      </c>
    </row>
    <row r="109" spans="1:6" x14ac:dyDescent="0.2">
      <c r="A109" s="727">
        <v>2230</v>
      </c>
      <c r="B109" s="60" t="str">
        <f t="shared" si="6"/>
        <v>Furniture and Equipment</v>
      </c>
      <c r="C109" s="154">
        <f>'Sch Parent TB Converter'!C103</f>
        <v>0</v>
      </c>
      <c r="D109" s="154">
        <f>'Sch Parent TB Converter'!D103</f>
        <v>0</v>
      </c>
      <c r="E109" s="154">
        <f>'Sch Parent TB Converter'!E103</f>
        <v>0</v>
      </c>
      <c r="F109" s="154">
        <v>0</v>
      </c>
    </row>
    <row r="110" spans="1:6" x14ac:dyDescent="0.2">
      <c r="A110" s="727">
        <v>2220</v>
      </c>
      <c r="B110" s="234" t="str">
        <f t="shared" si="6"/>
        <v>Information and Communication Technology</v>
      </c>
      <c r="C110" s="154">
        <f>'Sch Parent TB Converter'!C104</f>
        <v>0</v>
      </c>
      <c r="D110" s="154">
        <f>'Sch Parent TB Converter'!D104</f>
        <v>0</v>
      </c>
      <c r="E110" s="154">
        <f>'Sch Parent TB Converter'!E104</f>
        <v>0</v>
      </c>
      <c r="F110" s="154">
        <v>0</v>
      </c>
    </row>
    <row r="111" spans="1:6" x14ac:dyDescent="0.2">
      <c r="A111" s="1257">
        <v>2280</v>
      </c>
      <c r="B111" s="234" t="str">
        <f t="shared" si="6"/>
        <v>Intangible Assets</v>
      </c>
      <c r="C111" s="154">
        <f>'Sch Parent TB Converter'!C105</f>
        <v>0</v>
      </c>
      <c r="D111" s="154">
        <f>'Sch Parent TB Converter'!D105</f>
        <v>0</v>
      </c>
      <c r="E111" s="154">
        <f>'Sch Parent TB Converter'!E105</f>
        <v>0</v>
      </c>
      <c r="F111" s="154">
        <v>0</v>
      </c>
    </row>
    <row r="112" spans="1:6" x14ac:dyDescent="0.2">
      <c r="A112" s="727">
        <v>2255</v>
      </c>
      <c r="B112" s="60" t="str">
        <f t="shared" si="6"/>
        <v>Motor Vehicles</v>
      </c>
      <c r="C112" s="154">
        <f>'Sch Parent TB Converter'!C106</f>
        <v>0</v>
      </c>
      <c r="D112" s="154">
        <f>'Sch Parent TB Converter'!D106</f>
        <v>0</v>
      </c>
      <c r="E112" s="154">
        <f>'Sch Parent TB Converter'!E106</f>
        <v>0</v>
      </c>
      <c r="F112" s="154">
        <v>0</v>
      </c>
    </row>
    <row r="113" spans="1:13" x14ac:dyDescent="0.2">
      <c r="A113" s="727">
        <v>2253</v>
      </c>
      <c r="B113" s="60" t="str">
        <f t="shared" si="6"/>
        <v>Textbooks</v>
      </c>
      <c r="C113" s="154">
        <f>'Sch Parent TB Converter'!C107</f>
        <v>0</v>
      </c>
      <c r="D113" s="154">
        <f>'Sch Parent TB Converter'!D107</f>
        <v>0</v>
      </c>
      <c r="E113" s="154">
        <f>'Sch Parent TB Converter'!E107</f>
        <v>0</v>
      </c>
      <c r="F113" s="154">
        <v>0</v>
      </c>
    </row>
    <row r="114" spans="1:13" x14ac:dyDescent="0.2">
      <c r="A114" s="727">
        <v>2256</v>
      </c>
      <c r="B114" s="60" t="str">
        <f t="shared" si="6"/>
        <v>Leased Assets</v>
      </c>
      <c r="C114" s="154">
        <f>'Sch Parent TB Converter'!C108</f>
        <v>0</v>
      </c>
      <c r="D114" s="154">
        <f>'Sch Parent TB Converter'!D108</f>
        <v>0</v>
      </c>
      <c r="E114" s="154">
        <f>'Sch Parent TB Converter'!E108</f>
        <v>0</v>
      </c>
      <c r="F114" s="154">
        <v>0</v>
      </c>
    </row>
    <row r="115" spans="1:13" s="50" customFormat="1" ht="12.75" customHeight="1" x14ac:dyDescent="0.2">
      <c r="A115" s="727">
        <v>2250</v>
      </c>
      <c r="B115" s="60" t="str">
        <f t="shared" si="6"/>
        <v>Library Resources</v>
      </c>
      <c r="C115" s="154">
        <f>'Sch Parent TB Converter'!C109</f>
        <v>0</v>
      </c>
      <c r="D115" s="154">
        <f>'Sch Parent TB Converter'!D109</f>
        <v>0</v>
      </c>
      <c r="E115" s="154">
        <f>'Sch Parent TB Converter'!E109</f>
        <v>0</v>
      </c>
      <c r="F115" s="154">
        <v>0</v>
      </c>
      <c r="G115" s="30"/>
      <c r="H115" s="30"/>
      <c r="I115" s="30"/>
      <c r="J115" s="30"/>
      <c r="K115" s="30"/>
      <c r="L115" s="30"/>
      <c r="M115" s="30"/>
    </row>
    <row r="116" spans="1:13" ht="13.5" thickBot="1" x14ac:dyDescent="0.25">
      <c r="A116" s="727"/>
      <c r="B116" s="840" t="s">
        <v>327</v>
      </c>
      <c r="C116" s="837">
        <f>SUBTOTAL(9,C106:C115)</f>
        <v>0</v>
      </c>
      <c r="D116" s="837">
        <f t="shared" ref="D116:F116" si="7">SUBTOTAL(9,D106:D115)</f>
        <v>0</v>
      </c>
      <c r="E116" s="837">
        <f t="shared" si="7"/>
        <v>0</v>
      </c>
      <c r="F116" s="837">
        <f t="shared" si="7"/>
        <v>0</v>
      </c>
    </row>
    <row r="117" spans="1:13" ht="13.5" thickTop="1" x14ac:dyDescent="0.2">
      <c r="A117" s="727"/>
      <c r="B117" s="61"/>
      <c r="C117" s="1254"/>
      <c r="D117" s="1254"/>
      <c r="E117" s="1254"/>
      <c r="F117" s="1254"/>
    </row>
    <row r="118" spans="1:13" x14ac:dyDescent="0.2">
      <c r="A118" s="238"/>
      <c r="B118" s="244" t="s">
        <v>13</v>
      </c>
      <c r="C118" s="197"/>
      <c r="D118" s="197"/>
      <c r="E118" s="197"/>
      <c r="F118" s="197"/>
    </row>
    <row r="119" spans="1:13" x14ac:dyDescent="0.2">
      <c r="A119" s="237"/>
      <c r="B119" s="239" t="s">
        <v>235</v>
      </c>
      <c r="C119" s="194"/>
      <c r="D119" s="194"/>
      <c r="E119" s="194"/>
      <c r="F119" s="194"/>
    </row>
    <row r="120" spans="1:13" x14ac:dyDescent="0.2">
      <c r="A120" s="727"/>
      <c r="B120" s="173" t="s">
        <v>236</v>
      </c>
      <c r="C120" s="153"/>
      <c r="D120" s="153"/>
      <c r="E120" s="153"/>
      <c r="F120" s="153"/>
    </row>
    <row r="121" spans="1:13" x14ac:dyDescent="0.2">
      <c r="A121" s="727">
        <v>5109</v>
      </c>
      <c r="B121" s="60" t="str">
        <f>IFERROR(VLOOKUP($A121,SchParentTBConverter,2,),"Missing")</f>
        <v>Bank Accounts</v>
      </c>
      <c r="C121" s="1255">
        <f>'Sch Parent TB Converter'!C115</f>
        <v>0</v>
      </c>
      <c r="D121" s="1255">
        <f>'Sch Parent TB Converter'!D115</f>
        <v>0</v>
      </c>
      <c r="E121" s="1255">
        <f>'Sch Parent TB Converter'!E115</f>
        <v>0</v>
      </c>
      <c r="F121" s="1255">
        <f>'Sch Parent TB Converter'!F115</f>
        <v>0</v>
      </c>
    </row>
    <row r="122" spans="1:13" ht="12.75" customHeight="1" x14ac:dyDescent="0.2">
      <c r="A122" s="727">
        <v>5120</v>
      </c>
      <c r="B122" s="60" t="str">
        <f>IFERROR(VLOOKUP($A122,SchParentTBConverter,2,),"Missing")</f>
        <v>Short-term Bank Deposits with a Maturity of Three Months or Less</v>
      </c>
      <c r="C122" s="1255">
        <f>'Sch Parent TB Converter'!C116</f>
        <v>0</v>
      </c>
      <c r="D122" s="1255">
        <f>'Sch Parent TB Converter'!D116</f>
        <v>0</v>
      </c>
      <c r="E122" s="1255">
        <f>'Sch Parent TB Converter'!E116</f>
        <v>0</v>
      </c>
      <c r="F122" s="1255">
        <f>'Sch Parent TB Converter'!F116</f>
        <v>0</v>
      </c>
    </row>
    <row r="123" spans="1:13" ht="12.75" customHeight="1" x14ac:dyDescent="0.2">
      <c r="A123" s="727">
        <v>5210</v>
      </c>
      <c r="B123" s="60" t="str">
        <f>IFERROR(VLOOKUP($A123,SchParentTBConverter,2,),"Missing")</f>
        <v>Bank Overdraft</v>
      </c>
      <c r="C123" s="1255">
        <f>'Sch Parent TB Converter'!C117</f>
        <v>0</v>
      </c>
      <c r="D123" s="1255">
        <f>'Sch Parent TB Converter'!D117</f>
        <v>0</v>
      </c>
      <c r="E123" s="1255">
        <f>'Sch Parent TB Converter'!E117</f>
        <v>0</v>
      </c>
      <c r="F123" s="1255">
        <f>E123</f>
        <v>0</v>
      </c>
    </row>
    <row r="124" spans="1:13" ht="13.5" thickBot="1" x14ac:dyDescent="0.25">
      <c r="A124" s="727"/>
      <c r="B124" s="836" t="s">
        <v>328</v>
      </c>
      <c r="C124" s="837">
        <f>SUBTOTAL(9,C121:C123)</f>
        <v>0</v>
      </c>
      <c r="D124" s="837">
        <f>SUBTOTAL(9,D121:D123)</f>
        <v>0</v>
      </c>
      <c r="E124" s="837">
        <f>SUBTOTAL(9,E121:E123)</f>
        <v>0</v>
      </c>
      <c r="F124" s="837">
        <f>SUBTOTAL(9,F121:F123)</f>
        <v>0</v>
      </c>
    </row>
    <row r="125" spans="1:13" ht="13.5" thickTop="1" x14ac:dyDescent="0.2">
      <c r="A125" s="727"/>
      <c r="C125" s="153"/>
      <c r="D125" s="153"/>
      <c r="E125" s="153"/>
      <c r="F125" s="153"/>
    </row>
    <row r="126" spans="1:13" ht="12.75" customHeight="1" x14ac:dyDescent="0.2">
      <c r="A126" s="237"/>
      <c r="B126" s="239" t="s">
        <v>240</v>
      </c>
      <c r="C126" s="194"/>
      <c r="D126" s="194"/>
      <c r="E126" s="194"/>
      <c r="F126" s="194"/>
    </row>
    <row r="127" spans="1:13" ht="14.25" customHeight="1" x14ac:dyDescent="0.2">
      <c r="A127" s="727"/>
      <c r="B127" s="173" t="s">
        <v>236</v>
      </c>
      <c r="C127" s="153"/>
      <c r="D127" s="153"/>
      <c r="E127" s="153"/>
      <c r="F127" s="153"/>
    </row>
    <row r="128" spans="1:13" ht="14.25" customHeight="1" x14ac:dyDescent="0.2">
      <c r="A128" s="727">
        <v>5129</v>
      </c>
      <c r="B128" s="60" t="str">
        <f t="shared" ref="B128:B133" si="8">IFERROR(VLOOKUP($A128,SchParentTBConverter,2,),"Missing")</f>
        <v>Receivables</v>
      </c>
      <c r="C128" s="153">
        <f>'Sch Parent TB Converter'!C121</f>
        <v>0</v>
      </c>
      <c r="D128" s="153">
        <f>'Sch Parent TB Converter'!D121</f>
        <v>0</v>
      </c>
      <c r="E128" s="153">
        <f>'Sch Parent TB Converter'!E121</f>
        <v>0</v>
      </c>
      <c r="F128" s="1255">
        <f>'Sch Parent TB Converter'!F121</f>
        <v>0</v>
      </c>
    </row>
    <row r="129" spans="1:13" x14ac:dyDescent="0.2">
      <c r="A129" s="727">
        <v>5130</v>
      </c>
      <c r="B129" s="60" t="str">
        <f t="shared" si="8"/>
        <v>Receivables from the Ministry of Education</v>
      </c>
      <c r="C129" s="153">
        <f>'Sch Parent TB Converter'!C122</f>
        <v>0</v>
      </c>
      <c r="D129" s="153">
        <f>'Sch Parent TB Converter'!D122</f>
        <v>0</v>
      </c>
      <c r="E129" s="153">
        <f>'Sch Parent TB Converter'!E122</f>
        <v>0</v>
      </c>
      <c r="F129" s="1255">
        <f>'Sch Parent TB Converter'!F122</f>
        <v>0</v>
      </c>
    </row>
    <row r="130" spans="1:13" x14ac:dyDescent="0.2">
      <c r="A130" s="727">
        <v>5138</v>
      </c>
      <c r="B130" s="60" t="str">
        <f t="shared" si="8"/>
        <v>Loss on Uncollectable Accounts Receivable</v>
      </c>
      <c r="C130" s="153">
        <f>'Sch Parent TB Converter'!C123</f>
        <v>0</v>
      </c>
      <c r="D130" s="153">
        <f>'Sch Parent TB Converter'!D123</f>
        <v>0</v>
      </c>
      <c r="E130" s="153">
        <f>'Sch Parent TB Converter'!E123</f>
        <v>0</v>
      </c>
      <c r="F130" s="1255">
        <f>'Sch Parent TB Converter'!F123</f>
        <v>0</v>
      </c>
    </row>
    <row r="131" spans="1:13" x14ac:dyDescent="0.2">
      <c r="A131" s="727">
        <v>5132</v>
      </c>
      <c r="B131" s="60" t="str">
        <f t="shared" si="8"/>
        <v>Interest Receivable</v>
      </c>
      <c r="C131" s="153">
        <f>'Sch Parent TB Converter'!C124</f>
        <v>0</v>
      </c>
      <c r="D131" s="153">
        <f>'Sch Parent TB Converter'!D124</f>
        <v>0</v>
      </c>
      <c r="E131" s="153">
        <f>'Sch Parent TB Converter'!E124</f>
        <v>0</v>
      </c>
      <c r="F131" s="1255">
        <f>'Sch Parent TB Converter'!F124</f>
        <v>0</v>
      </c>
    </row>
    <row r="132" spans="1:13" x14ac:dyDescent="0.2">
      <c r="A132" s="727">
        <v>5133</v>
      </c>
      <c r="B132" s="60" t="str">
        <f t="shared" si="8"/>
        <v>Banking Staffing Underuse</v>
      </c>
      <c r="C132" s="153">
        <f>'Sch Parent TB Converter'!C125</f>
        <v>0</v>
      </c>
      <c r="D132" s="153">
        <f>'Sch Parent TB Converter'!D125</f>
        <v>0</v>
      </c>
      <c r="E132" s="153">
        <f>'Sch Parent TB Converter'!E125</f>
        <v>0</v>
      </c>
      <c r="F132" s="1255">
        <f>'Sch Parent TB Converter'!F125</f>
        <v>0</v>
      </c>
    </row>
    <row r="133" spans="1:13" x14ac:dyDescent="0.2">
      <c r="A133" s="727">
        <v>5134</v>
      </c>
      <c r="B133" s="60" t="str">
        <f t="shared" si="8"/>
        <v>Teacher Salaries Grant Receivable</v>
      </c>
      <c r="C133" s="153">
        <f>'Sch Parent TB Converter'!C126</f>
        <v>0</v>
      </c>
      <c r="D133" s="153">
        <f>'Sch Parent TB Converter'!D126</f>
        <v>0</v>
      </c>
      <c r="E133" s="153">
        <f>'Sch Parent TB Converter'!E126</f>
        <v>0</v>
      </c>
      <c r="F133" s="1255">
        <f>'Sch Parent TB Converter'!F126</f>
        <v>0</v>
      </c>
    </row>
    <row r="134" spans="1:13" ht="13.5" thickBot="1" x14ac:dyDescent="0.25">
      <c r="A134" s="727"/>
      <c r="B134" s="836" t="s">
        <v>329</v>
      </c>
      <c r="C134" s="837">
        <f>SUBTOTAL(9,C128:C133)</f>
        <v>0</v>
      </c>
      <c r="D134" s="837">
        <f>SUBTOTAL(9,D128:D133)</f>
        <v>0</v>
      </c>
      <c r="E134" s="837">
        <f>SUBTOTAL(9,E128:E133)</f>
        <v>0</v>
      </c>
      <c r="F134" s="837">
        <f>SUBTOTAL(9,F128:F133)</f>
        <v>0</v>
      </c>
    </row>
    <row r="135" spans="1:13" ht="13.5" thickTop="1" x14ac:dyDescent="0.2">
      <c r="A135" s="727"/>
      <c r="C135" s="153"/>
      <c r="D135" s="1255"/>
      <c r="E135" s="153"/>
      <c r="F135" s="153"/>
    </row>
    <row r="136" spans="1:13" ht="12.75" customHeight="1" x14ac:dyDescent="0.2">
      <c r="A136" s="237"/>
      <c r="B136" s="239" t="s">
        <v>246</v>
      </c>
      <c r="C136" s="194"/>
      <c r="D136" s="194"/>
      <c r="E136" s="194"/>
      <c r="F136" s="194"/>
    </row>
    <row r="137" spans="1:13" x14ac:dyDescent="0.2">
      <c r="A137" s="727"/>
      <c r="B137" s="173" t="s">
        <v>236</v>
      </c>
      <c r="C137" s="153"/>
      <c r="D137" s="153"/>
      <c r="E137" s="153"/>
      <c r="F137" s="153"/>
    </row>
    <row r="138" spans="1:13" ht="12" customHeight="1" x14ac:dyDescent="0.2">
      <c r="A138" s="727">
        <v>5137</v>
      </c>
      <c r="B138" s="60" t="str">
        <f>IFERROR(VLOOKUP($A138,SchParentTBConverter,2,),"Missing")</f>
        <v>Prepayments</v>
      </c>
      <c r="C138" s="153">
        <f>'Sch Parent TB Converter'!C130</f>
        <v>0</v>
      </c>
      <c r="D138" s="153">
        <f>'Sch Parent TB Converter'!D130</f>
        <v>0</v>
      </c>
      <c r="E138" s="153">
        <f>'Sch Parent TB Converter'!E130</f>
        <v>0</v>
      </c>
      <c r="F138" s="1255">
        <f>'Sch Parent TB Converter'!F130</f>
        <v>0</v>
      </c>
    </row>
    <row r="139" spans="1:13" ht="12" customHeight="1" x14ac:dyDescent="0.2">
      <c r="A139" s="727">
        <v>5135</v>
      </c>
      <c r="B139" s="60" t="str">
        <f>IFERROR(VLOOKUP($A139,SchParentTBConverter,2,),"Missing")</f>
        <v>GST Receivable</v>
      </c>
      <c r="C139" s="153">
        <f>'Sch Parent TB Converter'!C131</f>
        <v>0</v>
      </c>
      <c r="D139" s="153">
        <f>'Sch Parent TB Converter'!D131</f>
        <v>0</v>
      </c>
      <c r="E139" s="153">
        <f>'Sch Parent TB Converter'!E131</f>
        <v>0</v>
      </c>
      <c r="F139" s="1255">
        <f>'Sch Parent TB Converter'!F133</f>
        <v>0</v>
      </c>
    </row>
    <row r="140" spans="1:13" ht="13.5" thickBot="1" x14ac:dyDescent="0.25">
      <c r="A140" s="727"/>
      <c r="B140" s="836" t="s">
        <v>330</v>
      </c>
      <c r="C140" s="841">
        <f>SUBTOTAL(9,C138:C139)</f>
        <v>0</v>
      </c>
      <c r="D140" s="841">
        <f>SUBTOTAL(9,D138:D139)</f>
        <v>0</v>
      </c>
      <c r="E140" s="841">
        <f>SUBTOTAL(9,E138:E139)</f>
        <v>0</v>
      </c>
      <c r="F140" s="841">
        <f>SUBTOTAL(9,F138:F139)</f>
        <v>0</v>
      </c>
    </row>
    <row r="141" spans="1:13" ht="13.5" thickTop="1" x14ac:dyDescent="0.2">
      <c r="A141" s="727"/>
      <c r="C141" s="153"/>
      <c r="D141" s="1255"/>
      <c r="E141" s="153"/>
      <c r="F141" s="153"/>
    </row>
    <row r="142" spans="1:13" ht="12" customHeight="1" x14ac:dyDescent="0.2">
      <c r="A142" s="237"/>
      <c r="B142" s="239" t="s">
        <v>249</v>
      </c>
      <c r="C142" s="194"/>
      <c r="D142" s="194"/>
      <c r="E142" s="194"/>
      <c r="F142" s="194"/>
    </row>
    <row r="143" spans="1:13" s="50" customFormat="1" ht="14.25" customHeight="1" x14ac:dyDescent="0.2">
      <c r="A143" s="727"/>
      <c r="B143" s="173" t="s">
        <v>236</v>
      </c>
      <c r="C143" s="153"/>
      <c r="D143" s="1255"/>
      <c r="E143" s="153"/>
      <c r="F143" s="153"/>
      <c r="G143" s="30"/>
      <c r="H143" s="30"/>
      <c r="I143" s="30"/>
      <c r="J143" s="30"/>
      <c r="K143" s="30"/>
      <c r="L143" s="30"/>
      <c r="M143" s="30"/>
    </row>
    <row r="144" spans="1:13" s="50" customFormat="1" ht="14.25" customHeight="1" x14ac:dyDescent="0.2">
      <c r="A144" s="727">
        <v>5142</v>
      </c>
      <c r="B144" s="60" t="str">
        <f>IFERROR(VLOOKUP($A144,SchParentTBConverter,2,),"Missing")</f>
        <v xml:space="preserve">Stationery </v>
      </c>
      <c r="C144" s="153">
        <f>'Sch Parent TB Converter'!C135</f>
        <v>0</v>
      </c>
      <c r="D144" s="153">
        <f>'Sch Parent TB Converter'!D135</f>
        <v>0</v>
      </c>
      <c r="E144" s="153">
        <f>'Sch Parent TB Converter'!E135</f>
        <v>0</v>
      </c>
      <c r="F144" s="1255">
        <f>'Sch Parent TB Converter'!F135</f>
        <v>0</v>
      </c>
      <c r="G144" s="30"/>
      <c r="H144" s="30"/>
      <c r="I144" s="30"/>
      <c r="J144" s="30"/>
      <c r="K144" s="30"/>
      <c r="L144" s="30"/>
      <c r="M144" s="30"/>
    </row>
    <row r="145" spans="1:6" ht="12.75" customHeight="1" x14ac:dyDescent="0.2">
      <c r="A145" s="727">
        <v>5144</v>
      </c>
      <c r="B145" s="60" t="str">
        <f>IFERROR(VLOOKUP($A145,SchParentTBConverter,2,),"Missing")</f>
        <v>School Uniforms</v>
      </c>
      <c r="C145" s="153">
        <f>'Sch Parent TB Converter'!C136</f>
        <v>0</v>
      </c>
      <c r="D145" s="153">
        <f>'Sch Parent TB Converter'!D136</f>
        <v>0</v>
      </c>
      <c r="E145" s="153">
        <f>'Sch Parent TB Converter'!E136</f>
        <v>0</v>
      </c>
      <c r="F145" s="1255">
        <f>'Sch Parent TB Converter'!F136</f>
        <v>0</v>
      </c>
    </row>
    <row r="146" spans="1:6" ht="12.75" customHeight="1" x14ac:dyDescent="0.2">
      <c r="A146" s="727">
        <v>5141</v>
      </c>
      <c r="B146" s="60" t="str">
        <f>IFERROR(VLOOKUP($A146,SchParentTBConverter,2,),"Missing")</f>
        <v>Canteen</v>
      </c>
      <c r="C146" s="153">
        <f>'Sch Parent TB Converter'!C137</f>
        <v>0</v>
      </c>
      <c r="D146" s="153">
        <f>'Sch Parent TB Converter'!D137</f>
        <v>0</v>
      </c>
      <c r="E146" s="153">
        <f>'Sch Parent TB Converter'!E137</f>
        <v>0</v>
      </c>
      <c r="F146" s="1255">
        <f>'Sch Parent TB Converter'!F137</f>
        <v>0</v>
      </c>
    </row>
    <row r="147" spans="1:6" ht="13.5" thickBot="1" x14ac:dyDescent="0.25">
      <c r="A147" s="727"/>
      <c r="B147" s="836" t="s">
        <v>331</v>
      </c>
      <c r="C147" s="841">
        <f>SUBTOTAL(9,C144:C146)</f>
        <v>0</v>
      </c>
      <c r="D147" s="841">
        <f>SUBTOTAL(9,D144:D146)</f>
        <v>0</v>
      </c>
      <c r="E147" s="841">
        <f>SUBTOTAL(9,E144:E146)</f>
        <v>0</v>
      </c>
      <c r="F147" s="841">
        <f>SUBTOTAL(9,F144:F146)</f>
        <v>0</v>
      </c>
    </row>
    <row r="148" spans="1:6" ht="13.5" thickTop="1" x14ac:dyDescent="0.2">
      <c r="A148" s="727"/>
      <c r="C148" s="153"/>
      <c r="D148" s="153"/>
      <c r="E148" s="153"/>
      <c r="F148" s="153"/>
    </row>
    <row r="149" spans="1:6" ht="12" customHeight="1" x14ac:dyDescent="0.2">
      <c r="A149" s="237"/>
      <c r="B149" s="239" t="s">
        <v>253</v>
      </c>
      <c r="C149" s="194"/>
      <c r="D149" s="194"/>
      <c r="E149" s="194"/>
      <c r="F149" s="194"/>
    </row>
    <row r="150" spans="1:6" ht="12.75" customHeight="1" x14ac:dyDescent="0.2">
      <c r="A150" s="727"/>
      <c r="B150" s="173" t="s">
        <v>236</v>
      </c>
      <c r="C150" s="153"/>
      <c r="D150" s="1255"/>
      <c r="E150" s="153"/>
      <c r="F150" s="153"/>
    </row>
    <row r="151" spans="1:6" ht="12.75" customHeight="1" x14ac:dyDescent="0.2">
      <c r="A151" s="727">
        <v>5150</v>
      </c>
      <c r="B151" s="60" t="str">
        <f>IFERROR(VLOOKUP($A151,SchParentTBConverter,2,),"Missing")</f>
        <v>Short-term Deposits with Maturities Between Three Months and One Year</v>
      </c>
      <c r="C151" s="153">
        <f>'Sch Parent TB Converter'!C141</f>
        <v>0</v>
      </c>
      <c r="D151" s="153">
        <f>'Sch Parent TB Converter'!D141</f>
        <v>0</v>
      </c>
      <c r="E151" s="153">
        <f>'Sch Parent TB Converter'!E141</f>
        <v>0</v>
      </c>
      <c r="F151" s="1255">
        <f>'Sch Parent TB Converter'!F141</f>
        <v>0</v>
      </c>
    </row>
    <row r="152" spans="1:6" ht="13.5" thickBot="1" x14ac:dyDescent="0.25">
      <c r="A152" s="727"/>
      <c r="B152" s="836" t="s">
        <v>332</v>
      </c>
      <c r="C152" s="841">
        <f>SUBTOTAL(9,C150:C151)</f>
        <v>0</v>
      </c>
      <c r="D152" s="841">
        <f>SUBTOTAL(9,D150:D151)</f>
        <v>0</v>
      </c>
      <c r="E152" s="841">
        <f>SUBTOTAL(9,E150:E151)</f>
        <v>0</v>
      </c>
      <c r="F152" s="841">
        <f>SUBTOTAL(9,F150:F151)</f>
        <v>0</v>
      </c>
    </row>
    <row r="153" spans="1:6" ht="13.5" thickTop="1" x14ac:dyDescent="0.2">
      <c r="A153" s="727"/>
      <c r="C153" s="153"/>
      <c r="D153" s="153"/>
      <c r="E153" s="153"/>
      <c r="F153" s="153"/>
    </row>
    <row r="154" spans="1:6" ht="12.75" customHeight="1" x14ac:dyDescent="0.2">
      <c r="A154" s="237"/>
      <c r="B154" s="239" t="s">
        <v>255</v>
      </c>
      <c r="C154" s="194"/>
      <c r="D154" s="194"/>
      <c r="E154" s="194"/>
      <c r="F154" s="194"/>
    </row>
    <row r="155" spans="1:6" x14ac:dyDescent="0.2">
      <c r="A155" s="727"/>
      <c r="B155" s="173" t="s">
        <v>236</v>
      </c>
      <c r="C155" s="153"/>
      <c r="D155" s="153"/>
      <c r="E155" s="153"/>
      <c r="F155" s="153"/>
    </row>
    <row r="156" spans="1:6" x14ac:dyDescent="0.2">
      <c r="A156" s="727">
        <v>5770</v>
      </c>
      <c r="B156" s="60" t="str">
        <f t="shared" ref="B156:B166" si="9">IFERROR(VLOOKUP($A156,SchParentTBConverter,2,),"Missing")</f>
        <v>Land - School</v>
      </c>
      <c r="C156" s="154">
        <f>'Sch Parent TB Converter'!C145</f>
        <v>0</v>
      </c>
      <c r="D156" s="154">
        <f>'Sch Parent TB Converter'!D145</f>
        <v>0</v>
      </c>
      <c r="E156" s="154">
        <f>'Sch Parent TB Converter'!E145</f>
        <v>0</v>
      </c>
      <c r="F156" s="1255">
        <f>'Sch Parent TB Converter'!F145</f>
        <v>0</v>
      </c>
    </row>
    <row r="157" spans="1:6" ht="12.75" customHeight="1" x14ac:dyDescent="0.2">
      <c r="A157" s="727">
        <v>5762</v>
      </c>
      <c r="B157" s="60" t="str">
        <f t="shared" si="9"/>
        <v xml:space="preserve">Buildings - School </v>
      </c>
      <c r="C157" s="154">
        <f>'Sch Parent TB Converter'!C146</f>
        <v>0</v>
      </c>
      <c r="D157" s="154">
        <f>'Sch Parent TB Converter'!D146</f>
        <v>0</v>
      </c>
      <c r="E157" s="154">
        <f>'Sch Parent TB Converter'!E146</f>
        <v>0</v>
      </c>
      <c r="F157" s="1255">
        <f>'Sch Parent TB Converter'!F146</f>
        <v>0</v>
      </c>
    </row>
    <row r="158" spans="1:6" ht="12.75" customHeight="1" x14ac:dyDescent="0.2">
      <c r="A158" s="727">
        <v>5602</v>
      </c>
      <c r="B158" s="60" t="str">
        <f t="shared" si="9"/>
        <v>Building improvements - Crown</v>
      </c>
      <c r="C158" s="154">
        <f>'Sch Parent TB Converter'!C147</f>
        <v>0</v>
      </c>
      <c r="D158" s="154">
        <f>'Sch Parent TB Converter'!D147</f>
        <v>0</v>
      </c>
      <c r="E158" s="154">
        <f>'Sch Parent TB Converter'!E147</f>
        <v>0</v>
      </c>
      <c r="F158" s="1255">
        <f>'Sch Parent TB Converter'!F147</f>
        <v>0</v>
      </c>
    </row>
    <row r="159" spans="1:6" ht="12.75" customHeight="1" x14ac:dyDescent="0.2">
      <c r="A159" s="727">
        <v>5606</v>
      </c>
      <c r="B159" s="60" t="str">
        <f t="shared" si="9"/>
        <v>Hostel</v>
      </c>
      <c r="C159" s="154">
        <f>'Sch Parent TB Converter'!C148</f>
        <v>0</v>
      </c>
      <c r="D159" s="154">
        <f>'Sch Parent TB Converter'!D148</f>
        <v>0</v>
      </c>
      <c r="E159" s="154">
        <f>'Sch Parent TB Converter'!E148</f>
        <v>0</v>
      </c>
      <c r="F159" s="1255">
        <f>'Sch Parent TB Converter'!F148</f>
        <v>0</v>
      </c>
    </row>
    <row r="160" spans="1:6" ht="12.75" customHeight="1" x14ac:dyDescent="0.2">
      <c r="A160" s="727">
        <v>5722</v>
      </c>
      <c r="B160" s="60" t="str">
        <f t="shared" si="9"/>
        <v>Furniture and Equipment</v>
      </c>
      <c r="C160" s="154">
        <f>'Sch Parent TB Converter'!C149</f>
        <v>0</v>
      </c>
      <c r="D160" s="154">
        <f>'Sch Parent TB Converter'!D149</f>
        <v>0</v>
      </c>
      <c r="E160" s="154">
        <f>'Sch Parent TB Converter'!E149</f>
        <v>0</v>
      </c>
      <c r="F160" s="1255">
        <f>'Sch Parent TB Converter'!F149</f>
        <v>0</v>
      </c>
    </row>
    <row r="161" spans="1:6" ht="12.75" customHeight="1" x14ac:dyDescent="0.2">
      <c r="A161" s="727">
        <v>5712</v>
      </c>
      <c r="B161" s="234" t="str">
        <f t="shared" si="9"/>
        <v>Information and Communication Technology</v>
      </c>
      <c r="C161" s="154">
        <f>'Sch Parent TB Converter'!C150</f>
        <v>0</v>
      </c>
      <c r="D161" s="154">
        <f>'Sch Parent TB Converter'!D150</f>
        <v>0</v>
      </c>
      <c r="E161" s="154">
        <f>'Sch Parent TB Converter'!E150</f>
        <v>0</v>
      </c>
      <c r="F161" s="1255">
        <f>'Sch Parent TB Converter'!F150</f>
        <v>0</v>
      </c>
    </row>
    <row r="162" spans="1:6" ht="12.75" customHeight="1" x14ac:dyDescent="0.2">
      <c r="A162" s="1257">
        <v>5812</v>
      </c>
      <c r="B162" s="234" t="str">
        <f t="shared" si="9"/>
        <v>Intangible Assets</v>
      </c>
      <c r="C162" s="154">
        <f>'Sch Parent TB Converter'!C151</f>
        <v>0</v>
      </c>
      <c r="D162" s="154">
        <f>'Sch Parent TB Converter'!D151</f>
        <v>0</v>
      </c>
      <c r="E162" s="154">
        <f>'Sch Parent TB Converter'!E151</f>
        <v>0</v>
      </c>
      <c r="F162" s="1255">
        <f>'Sch Parent TB Converter'!F151</f>
        <v>0</v>
      </c>
    </row>
    <row r="163" spans="1:6" ht="12.75" customHeight="1" x14ac:dyDescent="0.2">
      <c r="A163" s="727">
        <v>5752</v>
      </c>
      <c r="B163" s="60" t="str">
        <f t="shared" si="9"/>
        <v>Motor Vehicles</v>
      </c>
      <c r="C163" s="154">
        <f>'Sch Parent TB Converter'!C152</f>
        <v>0</v>
      </c>
      <c r="D163" s="154">
        <f>'Sch Parent TB Converter'!D152</f>
        <v>0</v>
      </c>
      <c r="E163" s="154">
        <f>'Sch Parent TB Converter'!E152</f>
        <v>0</v>
      </c>
      <c r="F163" s="1255">
        <f>'Sch Parent TB Converter'!F152</f>
        <v>0</v>
      </c>
    </row>
    <row r="164" spans="1:6" ht="12.75" customHeight="1" x14ac:dyDescent="0.2">
      <c r="A164" s="727">
        <v>5612</v>
      </c>
      <c r="B164" s="60" t="str">
        <f t="shared" si="9"/>
        <v>Textbooks</v>
      </c>
      <c r="C164" s="154">
        <f>'Sch Parent TB Converter'!C153</f>
        <v>0</v>
      </c>
      <c r="D164" s="154">
        <f>'Sch Parent TB Converter'!D153</f>
        <v>0</v>
      </c>
      <c r="E164" s="154">
        <f>'Sch Parent TB Converter'!E153</f>
        <v>0</v>
      </c>
      <c r="F164" s="1255">
        <f>'Sch Parent TB Converter'!F153</f>
        <v>0</v>
      </c>
    </row>
    <row r="165" spans="1:6" ht="12.75" customHeight="1" x14ac:dyDescent="0.2">
      <c r="A165" s="727">
        <v>5622</v>
      </c>
      <c r="B165" s="60" t="str">
        <f t="shared" si="9"/>
        <v>Leased Assets</v>
      </c>
      <c r="C165" s="154">
        <f>'Sch Parent TB Converter'!C154</f>
        <v>0</v>
      </c>
      <c r="D165" s="154">
        <f>'Sch Parent TB Converter'!D154</f>
        <v>0</v>
      </c>
      <c r="E165" s="154">
        <f>'Sch Parent TB Converter'!E154</f>
        <v>0</v>
      </c>
      <c r="F165" s="1255">
        <f>'Sch Parent TB Converter'!F154</f>
        <v>0</v>
      </c>
    </row>
    <row r="166" spans="1:6" ht="12.75" customHeight="1" x14ac:dyDescent="0.2">
      <c r="A166" s="727">
        <v>5732</v>
      </c>
      <c r="B166" s="60" t="str">
        <f t="shared" si="9"/>
        <v>Library Resources</v>
      </c>
      <c r="C166" s="154">
        <f>'Sch Parent TB Converter'!C155</f>
        <v>0</v>
      </c>
      <c r="D166" s="154">
        <f>'Sch Parent TB Converter'!D155</f>
        <v>0</v>
      </c>
      <c r="E166" s="154">
        <f>'Sch Parent TB Converter'!E155</f>
        <v>0</v>
      </c>
      <c r="F166" s="1255">
        <f>'Sch Parent TB Converter'!F155</f>
        <v>0</v>
      </c>
    </row>
    <row r="167" spans="1:6" ht="12.75" customHeight="1" x14ac:dyDescent="0.2">
      <c r="A167" s="1517">
        <v>5782</v>
      </c>
      <c r="B167" s="1518" t="s">
        <v>333</v>
      </c>
      <c r="C167" s="1519">
        <v>0</v>
      </c>
      <c r="D167" s="1519">
        <v>0</v>
      </c>
      <c r="E167" s="1519">
        <v>0</v>
      </c>
      <c r="F167" s="1520">
        <v>0</v>
      </c>
    </row>
    <row r="168" spans="1:6" ht="13.5" thickBot="1" x14ac:dyDescent="0.25">
      <c r="A168" s="727"/>
      <c r="B168" s="836" t="s">
        <v>334</v>
      </c>
      <c r="C168" s="837">
        <f>SUBTOTAL(9,C156:C166)</f>
        <v>0</v>
      </c>
      <c r="D168" s="837">
        <f t="shared" ref="D168:F168" si="10">SUBTOTAL(9,D156:D166)</f>
        <v>0</v>
      </c>
      <c r="E168" s="837">
        <f t="shared" si="10"/>
        <v>0</v>
      </c>
      <c r="F168" s="837">
        <f t="shared" si="10"/>
        <v>0</v>
      </c>
    </row>
    <row r="169" spans="1:6" ht="13.5" thickTop="1" x14ac:dyDescent="0.2">
      <c r="A169" s="727"/>
      <c r="C169" s="154"/>
      <c r="D169" s="153"/>
      <c r="E169" s="153"/>
      <c r="F169" s="153"/>
    </row>
    <row r="170" spans="1:6" ht="12.75" customHeight="1" x14ac:dyDescent="0.2">
      <c r="A170" s="237"/>
      <c r="B170" s="239" t="s">
        <v>258</v>
      </c>
      <c r="C170" s="194"/>
      <c r="D170" s="194"/>
      <c r="E170" s="194"/>
      <c r="F170" s="194"/>
    </row>
    <row r="171" spans="1:6" ht="12.75" customHeight="1" x14ac:dyDescent="0.2">
      <c r="A171" s="727"/>
      <c r="B171" s="173" t="s">
        <v>236</v>
      </c>
      <c r="C171" s="153"/>
      <c r="D171" s="153"/>
      <c r="E171" s="153"/>
      <c r="F171" s="153"/>
    </row>
    <row r="172" spans="1:6" ht="12.75" customHeight="1" x14ac:dyDescent="0.2">
      <c r="A172" s="727">
        <v>5764</v>
      </c>
      <c r="B172" s="60" t="str">
        <f t="shared" ref="B172:B181" si="11">IFERROR(VLOOKUP($A172,SchParentTBConverter,2,),"Missing")</f>
        <v xml:space="preserve">Buildings - School </v>
      </c>
      <c r="C172" s="153">
        <f>'Sch Parent TB Converter'!C159</f>
        <v>0</v>
      </c>
      <c r="D172" s="153">
        <f>'Sch Parent TB Converter'!D159</f>
        <v>0</v>
      </c>
      <c r="E172" s="153">
        <f>'Sch Parent TB Converter'!E159</f>
        <v>0</v>
      </c>
      <c r="F172" s="1255">
        <f>'Sch Parent TB Converter'!F159</f>
        <v>0</v>
      </c>
    </row>
    <row r="173" spans="1:6" ht="12.75" customHeight="1" x14ac:dyDescent="0.2">
      <c r="A173" s="727">
        <v>5603</v>
      </c>
      <c r="B173" s="60" t="str">
        <f t="shared" si="11"/>
        <v>Building Improvements - Crown</v>
      </c>
      <c r="C173" s="153">
        <f>'Sch Parent TB Converter'!C160</f>
        <v>0</v>
      </c>
      <c r="D173" s="153">
        <f>'Sch Parent TB Converter'!D160</f>
        <v>0</v>
      </c>
      <c r="E173" s="153">
        <f>'Sch Parent TB Converter'!E160</f>
        <v>0</v>
      </c>
      <c r="F173" s="1255">
        <f>'Sch Parent TB Converter'!F160</f>
        <v>0</v>
      </c>
    </row>
    <row r="174" spans="1:6" ht="12.75" customHeight="1" x14ac:dyDescent="0.2">
      <c r="A174" s="727"/>
      <c r="B174" s="60" t="str">
        <f t="shared" si="11"/>
        <v>Missing</v>
      </c>
      <c r="C174" s="153">
        <f>'Sch Parent TB Converter'!C161</f>
        <v>0</v>
      </c>
      <c r="D174" s="153">
        <f>'Sch Parent TB Converter'!D161</f>
        <v>0</v>
      </c>
      <c r="E174" s="153">
        <f>'Sch Parent TB Converter'!E161</f>
        <v>0</v>
      </c>
      <c r="F174" s="1255">
        <f>'Sch Parent TB Converter'!F161</f>
        <v>0</v>
      </c>
    </row>
    <row r="175" spans="1:6" ht="12.75" customHeight="1" x14ac:dyDescent="0.2">
      <c r="A175" s="727">
        <v>5724</v>
      </c>
      <c r="B175" s="60" t="str">
        <f t="shared" si="11"/>
        <v>Furniture and Equipment</v>
      </c>
      <c r="C175" s="153">
        <f>'Sch Parent TB Converter'!C162</f>
        <v>0</v>
      </c>
      <c r="D175" s="153">
        <f>'Sch Parent TB Converter'!D162</f>
        <v>0</v>
      </c>
      <c r="E175" s="153">
        <f>'Sch Parent TB Converter'!E162</f>
        <v>0</v>
      </c>
      <c r="F175" s="1255">
        <f>'Sch Parent TB Converter'!F162</f>
        <v>0</v>
      </c>
    </row>
    <row r="176" spans="1:6" ht="12.75" customHeight="1" x14ac:dyDescent="0.2">
      <c r="A176" s="727">
        <v>5714</v>
      </c>
      <c r="B176" s="234" t="str">
        <f t="shared" si="11"/>
        <v>Information and Communication Technology</v>
      </c>
      <c r="C176" s="153">
        <f>'Sch Parent TB Converter'!C163</f>
        <v>0</v>
      </c>
      <c r="D176" s="153">
        <f>'Sch Parent TB Converter'!D163</f>
        <v>0</v>
      </c>
      <c r="E176" s="153">
        <f>'Sch Parent TB Converter'!E163</f>
        <v>0</v>
      </c>
      <c r="F176" s="1255">
        <f>'Sch Parent TB Converter'!F163</f>
        <v>0</v>
      </c>
    </row>
    <row r="177" spans="1:6" ht="12.75" customHeight="1" x14ac:dyDescent="0.2">
      <c r="A177" s="1257">
        <v>5814</v>
      </c>
      <c r="B177" s="234" t="str">
        <f t="shared" si="11"/>
        <v>Intangible Assets</v>
      </c>
      <c r="C177" s="153">
        <f>'Sch Parent TB Converter'!C164</f>
        <v>0</v>
      </c>
      <c r="D177" s="153">
        <f>'Sch Parent TB Converter'!D164</f>
        <v>0</v>
      </c>
      <c r="E177" s="153">
        <f>'Sch Parent TB Converter'!E164</f>
        <v>0</v>
      </c>
      <c r="F177" s="1255">
        <f>'Sch Parent TB Converter'!F164</f>
        <v>0</v>
      </c>
    </row>
    <row r="178" spans="1:6" ht="12.75" customHeight="1" x14ac:dyDescent="0.2">
      <c r="A178" s="727">
        <v>5754</v>
      </c>
      <c r="B178" s="60" t="str">
        <f t="shared" si="11"/>
        <v>Motor Vehicles</v>
      </c>
      <c r="C178" s="153">
        <f>'Sch Parent TB Converter'!C165</f>
        <v>0</v>
      </c>
      <c r="D178" s="153">
        <f>'Sch Parent TB Converter'!D165</f>
        <v>0</v>
      </c>
      <c r="E178" s="153">
        <f>'Sch Parent TB Converter'!E165</f>
        <v>0</v>
      </c>
      <c r="F178" s="1255">
        <f>'Sch Parent TB Converter'!F165</f>
        <v>0</v>
      </c>
    </row>
    <row r="179" spans="1:6" ht="12.75" customHeight="1" x14ac:dyDescent="0.2">
      <c r="A179" s="727">
        <v>5614</v>
      </c>
      <c r="B179" s="60" t="str">
        <f t="shared" si="11"/>
        <v>Textbooks</v>
      </c>
      <c r="C179" s="153">
        <f>'Sch Parent TB Converter'!C166</f>
        <v>0</v>
      </c>
      <c r="D179" s="153">
        <f>'Sch Parent TB Converter'!D166</f>
        <v>0</v>
      </c>
      <c r="E179" s="153">
        <f>'Sch Parent TB Converter'!E166</f>
        <v>0</v>
      </c>
      <c r="F179" s="1255">
        <f>'Sch Parent TB Converter'!F166</f>
        <v>0</v>
      </c>
    </row>
    <row r="180" spans="1:6" ht="12.75" customHeight="1" x14ac:dyDescent="0.2">
      <c r="A180" s="727">
        <v>5624</v>
      </c>
      <c r="B180" s="60" t="str">
        <f t="shared" si="11"/>
        <v>Leased Assets</v>
      </c>
      <c r="C180" s="153">
        <f>'Sch Parent TB Converter'!C167</f>
        <v>0</v>
      </c>
      <c r="D180" s="153">
        <f>'Sch Parent TB Converter'!D167</f>
        <v>0</v>
      </c>
      <c r="E180" s="153">
        <f>'Sch Parent TB Converter'!E167</f>
        <v>0</v>
      </c>
      <c r="F180" s="1255">
        <f>'Sch Parent TB Converter'!F167</f>
        <v>0</v>
      </c>
    </row>
    <row r="181" spans="1:6" x14ac:dyDescent="0.2">
      <c r="A181" s="727">
        <v>5734</v>
      </c>
      <c r="B181" s="60" t="str">
        <f t="shared" si="11"/>
        <v>Library Resources</v>
      </c>
      <c r="C181" s="153">
        <f>'Sch Parent TB Converter'!C168</f>
        <v>0</v>
      </c>
      <c r="D181" s="153">
        <f>'Sch Parent TB Converter'!D168</f>
        <v>0</v>
      </c>
      <c r="E181" s="153">
        <f>'Sch Parent TB Converter'!E168</f>
        <v>0</v>
      </c>
      <c r="F181" s="1255">
        <f>'Sch Parent TB Converter'!F168</f>
        <v>0</v>
      </c>
    </row>
    <row r="182" spans="1:6" ht="13.5" thickBot="1" x14ac:dyDescent="0.25">
      <c r="A182" s="727"/>
      <c r="B182" s="838" t="s">
        <v>335</v>
      </c>
      <c r="C182" s="841">
        <f>SUBTOTAL(9,C172:C181)</f>
        <v>0</v>
      </c>
      <c r="D182" s="841">
        <f>SUBTOTAL(9,D172:D181)</f>
        <v>0</v>
      </c>
      <c r="E182" s="841">
        <f>SUBTOTAL(9,E172:E181)</f>
        <v>0</v>
      </c>
      <c r="F182" s="841">
        <f>SUBTOTAL(9,F172:F181)</f>
        <v>0</v>
      </c>
    </row>
    <row r="183" spans="1:6" ht="13.5" thickTop="1" x14ac:dyDescent="0.2">
      <c r="A183" s="727"/>
      <c r="B183" s="246"/>
      <c r="C183" s="153"/>
      <c r="D183" s="153"/>
      <c r="E183" s="153"/>
      <c r="F183" s="153"/>
    </row>
    <row r="184" spans="1:6" x14ac:dyDescent="0.2">
      <c r="A184" s="237"/>
      <c r="B184" s="239" t="s">
        <v>336</v>
      </c>
      <c r="C184" s="194"/>
      <c r="D184" s="194"/>
      <c r="E184" s="194"/>
      <c r="F184" s="194"/>
    </row>
    <row r="185" spans="1:6" x14ac:dyDescent="0.2">
      <c r="A185" s="727"/>
      <c r="B185" s="173" t="s">
        <v>236</v>
      </c>
      <c r="C185" s="153"/>
      <c r="D185" s="153"/>
      <c r="E185" s="153"/>
      <c r="F185" s="153"/>
    </row>
    <row r="186" spans="1:6" x14ac:dyDescent="0.2">
      <c r="A186" s="727">
        <v>5562</v>
      </c>
      <c r="B186" s="60" t="str">
        <f>IFERROR(VLOOKUP($A186,SchParentTBConverter,2,),"Missing")</f>
        <v>Long-term Deposits with Maturities Greater Than One Year</v>
      </c>
      <c r="C186" s="1256">
        <f>'Sch Parent TB Converter'!C173</f>
        <v>0</v>
      </c>
      <c r="D186" s="1256">
        <f>'Sch Parent TB Converter'!D173</f>
        <v>0</v>
      </c>
      <c r="E186" s="1256">
        <f>'Sch Parent TB Converter'!E173</f>
        <v>0</v>
      </c>
      <c r="F186" s="1255">
        <f>'Sch Parent TB Converter'!F173</f>
        <v>0</v>
      </c>
    </row>
    <row r="187" spans="1:6" x14ac:dyDescent="0.2">
      <c r="A187" s="727">
        <v>5564</v>
      </c>
      <c r="B187" s="60" t="str">
        <f>IFERROR(VLOOKUP($A187,SchParentTBConverter,2,),"Missing")</f>
        <v>Equity Investments</v>
      </c>
      <c r="C187" s="1256">
        <f>'Sch Parent TB Converter'!C174</f>
        <v>0</v>
      </c>
      <c r="D187" s="1256">
        <f>'Sch Parent TB Converter'!D174</f>
        <v>0</v>
      </c>
      <c r="E187" s="1256">
        <f>'Sch Parent TB Converter'!E174</f>
        <v>0</v>
      </c>
      <c r="F187" s="1255">
        <f>'Sch Parent TB Converter'!F174</f>
        <v>0</v>
      </c>
    </row>
    <row r="188" spans="1:6" x14ac:dyDescent="0.2">
      <c r="A188" s="727">
        <v>5567</v>
      </c>
      <c r="B188" s="60" t="str">
        <f>IFERROR(VLOOKUP($A188,SchParentTBConverter,2,),"Missing")</f>
        <v>Other Non-Cash Investments</v>
      </c>
      <c r="C188" s="1256">
        <f>'Sch Parent TB Converter'!C175</f>
        <v>0</v>
      </c>
      <c r="D188" s="1256">
        <f>'Sch Parent TB Converter'!D175</f>
        <v>0</v>
      </c>
      <c r="E188" s="1256">
        <f>'Sch Parent TB Converter'!E175</f>
        <v>0</v>
      </c>
      <c r="F188" s="1255">
        <f>'Sch Parent TB Converter'!F175</f>
        <v>0</v>
      </c>
    </row>
    <row r="189" spans="1:6" ht="13.5" thickBot="1" x14ac:dyDescent="0.25">
      <c r="A189" s="727"/>
      <c r="B189" s="836" t="s">
        <v>337</v>
      </c>
      <c r="C189" s="841">
        <f>SUBTOTAL(9,C186:C187)</f>
        <v>0</v>
      </c>
      <c r="D189" s="841">
        <f>SUBTOTAL(9,D186:D187)</f>
        <v>0</v>
      </c>
      <c r="E189" s="841">
        <f>SUBTOTAL(9,E186:E187)</f>
        <v>0</v>
      </c>
      <c r="F189" s="841">
        <f>SUBTOTAL(9,F186:F187)</f>
        <v>0</v>
      </c>
    </row>
    <row r="190" spans="1:6" ht="13.5" thickTop="1" x14ac:dyDescent="0.2">
      <c r="A190" s="727"/>
      <c r="C190" s="1256"/>
      <c r="D190" s="1256"/>
      <c r="E190" s="1256"/>
      <c r="F190" s="1256"/>
    </row>
    <row r="191" spans="1:6" x14ac:dyDescent="0.2">
      <c r="A191" s="237"/>
      <c r="B191" s="239" t="s">
        <v>262</v>
      </c>
      <c r="C191" s="194"/>
      <c r="D191" s="194"/>
      <c r="E191" s="194"/>
      <c r="F191" s="194"/>
    </row>
    <row r="192" spans="1:6" x14ac:dyDescent="0.2">
      <c r="A192" s="727"/>
      <c r="B192" s="173" t="s">
        <v>263</v>
      </c>
      <c r="C192" s="153"/>
      <c r="D192" s="153"/>
      <c r="E192" s="153"/>
      <c r="F192" s="153"/>
    </row>
    <row r="193" spans="1:13" x14ac:dyDescent="0.2">
      <c r="A193" s="727">
        <v>5217</v>
      </c>
      <c r="B193" s="60" t="str">
        <f>IFERROR(VLOOKUP($A193,SchParentTBConverter,2,),"Missing")</f>
        <v>Creditors</v>
      </c>
      <c r="C193" s="153">
        <f>'Sch Parent TB Converter'!C179</f>
        <v>0</v>
      </c>
      <c r="D193" s="153">
        <f>'Sch Parent TB Converter'!D179</f>
        <v>0</v>
      </c>
      <c r="E193" s="153">
        <f>'Sch Parent TB Converter'!E179</f>
        <v>0</v>
      </c>
      <c r="F193" s="1255">
        <f>'Sch Parent TB Converter'!F179</f>
        <v>0</v>
      </c>
    </row>
    <row r="194" spans="1:13" x14ac:dyDescent="0.2">
      <c r="A194" s="727">
        <v>5218</v>
      </c>
      <c r="B194" s="60" t="str">
        <f>IFERROR(VLOOKUP($A194,SchParentTBConverter,2,),"Missing")</f>
        <v>Accruals</v>
      </c>
      <c r="C194" s="153">
        <f>'Sch Parent TB Converter'!C180</f>
        <v>0</v>
      </c>
      <c r="D194" s="153">
        <f>'Sch Parent TB Converter'!D180</f>
        <v>0</v>
      </c>
      <c r="E194" s="153">
        <f>'Sch Parent TB Converter'!E180</f>
        <v>0</v>
      </c>
      <c r="F194" s="1255">
        <f>'Sch Parent TB Converter'!F180</f>
        <v>0</v>
      </c>
    </row>
    <row r="195" spans="1:13" x14ac:dyDescent="0.2">
      <c r="A195" s="727">
        <v>5224</v>
      </c>
      <c r="B195" s="60" t="str">
        <f>IFERROR(VLOOKUP($A195,SchParentTBConverter,2,),"Missing")</f>
        <v>Banking Staffing Overuse</v>
      </c>
      <c r="C195" s="153">
        <f>'Sch Parent TB Converter'!C181</f>
        <v>0</v>
      </c>
      <c r="D195" s="153">
        <f>'Sch Parent TB Converter'!D181</f>
        <v>0</v>
      </c>
      <c r="E195" s="153">
        <f>'Sch Parent TB Converter'!E181</f>
        <v>0</v>
      </c>
      <c r="F195" s="1255">
        <f>'Sch Parent TB Converter'!F181</f>
        <v>0</v>
      </c>
    </row>
    <row r="196" spans="1:13" x14ac:dyDescent="0.2">
      <c r="A196" s="727">
        <v>5222</v>
      </c>
      <c r="B196" s="60" t="str">
        <f>IFERROR(VLOOKUP($A196,SchParentTBConverter,2,),"Missing")</f>
        <v xml:space="preserve">Employee Entitlements - Salaries </v>
      </c>
      <c r="C196" s="153">
        <f>'Sch Parent TB Converter'!C182</f>
        <v>0</v>
      </c>
      <c r="D196" s="153">
        <f>'Sch Parent TB Converter'!D182</f>
        <v>0</v>
      </c>
      <c r="E196" s="153">
        <f>'Sch Parent TB Converter'!E182</f>
        <v>0</v>
      </c>
      <c r="F196" s="1255">
        <f>'Sch Parent TB Converter'!F182</f>
        <v>0</v>
      </c>
    </row>
    <row r="197" spans="1:13" x14ac:dyDescent="0.2">
      <c r="A197" s="727">
        <v>5277</v>
      </c>
      <c r="B197" s="60" t="str">
        <f>IFERROR(VLOOKUP($A197,SchParentTBConverter,2,),"Missing")</f>
        <v>Employee Entitlements - Leave Accrual</v>
      </c>
      <c r="C197" s="153">
        <f>'Sch Parent TB Converter'!C183</f>
        <v>0</v>
      </c>
      <c r="D197" s="153">
        <f>'Sch Parent TB Converter'!D183</f>
        <v>0</v>
      </c>
      <c r="E197" s="153">
        <f>'Sch Parent TB Converter'!E183</f>
        <v>0</v>
      </c>
      <c r="F197" s="1255">
        <f>'Sch Parent TB Converter'!F183</f>
        <v>0</v>
      </c>
    </row>
    <row r="198" spans="1:13" ht="13.5" thickBot="1" x14ac:dyDescent="0.25">
      <c r="A198" s="727"/>
      <c r="B198" s="836" t="s">
        <v>338</v>
      </c>
      <c r="C198" s="841">
        <f>SUBTOTAL(9,C193:C197)</f>
        <v>0</v>
      </c>
      <c r="D198" s="841">
        <f>SUBTOTAL(9,D193:D197)</f>
        <v>0</v>
      </c>
      <c r="E198" s="841">
        <f>SUBTOTAL(9,E193:E197)</f>
        <v>0</v>
      </c>
      <c r="F198" s="841">
        <f>SUBTOTAL(9,F193:F197)</f>
        <v>0</v>
      </c>
    </row>
    <row r="199" spans="1:13" ht="13.5" thickTop="1" x14ac:dyDescent="0.2">
      <c r="A199" s="727"/>
      <c r="B199" s="33"/>
      <c r="C199" s="153"/>
      <c r="D199" s="153"/>
      <c r="E199" s="153"/>
      <c r="F199" s="153"/>
    </row>
    <row r="200" spans="1:13" x14ac:dyDescent="0.2">
      <c r="A200" s="237"/>
      <c r="B200" s="239" t="s">
        <v>269</v>
      </c>
      <c r="C200" s="194"/>
      <c r="D200" s="194"/>
      <c r="E200" s="194"/>
      <c r="F200" s="194"/>
    </row>
    <row r="201" spans="1:13" x14ac:dyDescent="0.2">
      <c r="A201" s="727"/>
      <c r="B201" s="173" t="s">
        <v>263</v>
      </c>
      <c r="C201" s="153"/>
      <c r="D201" s="153"/>
      <c r="E201" s="153"/>
      <c r="F201" s="153"/>
      <c r="G201" s="143"/>
    </row>
    <row r="202" spans="1:13" ht="12.75" customHeight="1" x14ac:dyDescent="0.2">
      <c r="A202" s="727">
        <v>5247</v>
      </c>
      <c r="B202" s="60" t="str">
        <f>IFERROR(VLOOKUP($A202,SchParentTBConverter,2,),"Missing")</f>
        <v>Borrowing (Due in One Year)</v>
      </c>
      <c r="C202" s="153">
        <f>'Sch Parent TB Converter'!C187</f>
        <v>0</v>
      </c>
      <c r="D202" s="153">
        <f>'Sch Parent TB Converter'!D187</f>
        <v>0</v>
      </c>
      <c r="E202" s="153">
        <f>'Sch Parent TB Converter'!E187</f>
        <v>0</v>
      </c>
      <c r="F202" s="1255">
        <f>'Sch Parent TB Converter'!F187</f>
        <v>0</v>
      </c>
    </row>
    <row r="203" spans="1:13" ht="14.25" customHeight="1" x14ac:dyDescent="0.2">
      <c r="A203" s="727">
        <v>5930</v>
      </c>
      <c r="B203" s="60" t="str">
        <f>IFERROR(VLOOKUP($A203,SchParentTBConverter,2,),"Missing")</f>
        <v>Borrowing (Due Beyond One Year)</v>
      </c>
      <c r="C203" s="153">
        <f>'Sch Parent TB Converter'!C188</f>
        <v>0</v>
      </c>
      <c r="D203" s="153">
        <f>'Sch Parent TB Converter'!D188</f>
        <v>0</v>
      </c>
      <c r="E203" s="153">
        <f>'Sch Parent TB Converter'!E188</f>
        <v>0</v>
      </c>
      <c r="F203" s="1255">
        <f>'Sch Parent TB Converter'!F188</f>
        <v>0</v>
      </c>
    </row>
    <row r="204" spans="1:13" s="50" customFormat="1" x14ac:dyDescent="0.2">
      <c r="A204" s="727">
        <v>5245</v>
      </c>
      <c r="B204" s="60" t="str">
        <f>IFERROR(VLOOKUP($A204,SchParentTBConverter,2,),"Missing")</f>
        <v>PMS Current Liability</v>
      </c>
      <c r="C204" s="153">
        <f>'Sch Parent TB Converter'!C189</f>
        <v>0</v>
      </c>
      <c r="D204" s="153">
        <f>'Sch Parent TB Converter'!D189</f>
        <v>0</v>
      </c>
      <c r="E204" s="153">
        <f>'Sch Parent TB Converter'!E189</f>
        <v>0</v>
      </c>
      <c r="F204" s="1255">
        <f>'Sch Parent TB Converter'!F189</f>
        <v>0</v>
      </c>
      <c r="G204" s="30"/>
      <c r="H204" s="30"/>
      <c r="I204" s="30"/>
      <c r="J204" s="30"/>
      <c r="K204" s="30"/>
      <c r="L204" s="30"/>
      <c r="M204" s="30"/>
    </row>
    <row r="205" spans="1:13" ht="12.75" customHeight="1" x14ac:dyDescent="0.2">
      <c r="A205" s="727">
        <v>5925</v>
      </c>
      <c r="B205" s="60" t="str">
        <f>IFERROR(VLOOKUP($A205,SchParentTBConverter,2,),"Missing")</f>
        <v>PMS Non Current Liability</v>
      </c>
      <c r="C205" s="153">
        <f>'Sch Parent TB Converter'!C190</f>
        <v>0</v>
      </c>
      <c r="D205" s="153">
        <f>'Sch Parent TB Converter'!D190</f>
        <v>0</v>
      </c>
      <c r="E205" s="153">
        <f>'Sch Parent TB Converter'!E190</f>
        <v>0</v>
      </c>
      <c r="F205" s="1255">
        <f>'Sch Parent TB Converter'!F190</f>
        <v>0</v>
      </c>
    </row>
    <row r="206" spans="1:13" x14ac:dyDescent="0.2">
      <c r="A206" s="727"/>
      <c r="B206" s="33"/>
      <c r="C206" s="153"/>
      <c r="D206" s="153"/>
      <c r="E206" s="153"/>
      <c r="F206" s="153"/>
    </row>
    <row r="207" spans="1:13" x14ac:dyDescent="0.2">
      <c r="A207" s="237"/>
      <c r="B207" s="239" t="s">
        <v>274</v>
      </c>
      <c r="C207" s="194"/>
      <c r="D207" s="194"/>
      <c r="E207" s="194"/>
      <c r="F207" s="194"/>
    </row>
    <row r="208" spans="1:13" x14ac:dyDescent="0.2">
      <c r="A208" s="727"/>
      <c r="B208" s="173" t="s">
        <v>263</v>
      </c>
      <c r="C208" s="153"/>
      <c r="D208" s="153"/>
      <c r="E208" s="153"/>
      <c r="F208" s="153"/>
    </row>
    <row r="209" spans="1:13" x14ac:dyDescent="0.2">
      <c r="A209" s="727">
        <v>5240</v>
      </c>
      <c r="B209" s="60" t="str">
        <f>IFERROR(VLOOKUP($A209,SchParentTBConverter,2,),"Missing")</f>
        <v>Grants in Advance - Ministry of Education</v>
      </c>
      <c r="C209" s="153">
        <f>'Sch Parent TB Converter'!C194</f>
        <v>0</v>
      </c>
      <c r="D209" s="153">
        <f>'Sch Parent TB Converter'!D194</f>
        <v>0</v>
      </c>
      <c r="E209" s="153">
        <f>'Sch Parent TB Converter'!E194</f>
        <v>0</v>
      </c>
      <c r="F209" s="1255">
        <f>'Sch Parent TB Converter'!F194</f>
        <v>0</v>
      </c>
    </row>
    <row r="210" spans="1:13" x14ac:dyDescent="0.2">
      <c r="A210" s="727">
        <v>5227</v>
      </c>
      <c r="B210" s="60" t="str">
        <f>IFERROR(VLOOKUP($A210,SchParentTBConverter,2,),"Missing")</f>
        <v xml:space="preserve">International Student Fees </v>
      </c>
      <c r="C210" s="153">
        <f>'Sch Parent TB Converter'!C195</f>
        <v>0</v>
      </c>
      <c r="D210" s="153">
        <f>'Sch Parent TB Converter'!D195</f>
        <v>0</v>
      </c>
      <c r="E210" s="153">
        <f>'Sch Parent TB Converter'!E195</f>
        <v>0</v>
      </c>
      <c r="F210" s="1255">
        <f>'Sch Parent TB Converter'!F195</f>
        <v>0</v>
      </c>
    </row>
    <row r="211" spans="1:13" x14ac:dyDescent="0.2">
      <c r="A211" s="727">
        <v>5228</v>
      </c>
      <c r="B211" s="60" t="str">
        <f>IFERROR(VLOOKUP($A211,SchParentTBConverter,2,),"Missing")</f>
        <v xml:space="preserve">Hostel Fees </v>
      </c>
      <c r="C211" s="153">
        <f>'Sch Parent TB Converter'!C196</f>
        <v>0</v>
      </c>
      <c r="D211" s="153">
        <f>'Sch Parent TB Converter'!D196</f>
        <v>0</v>
      </c>
      <c r="E211" s="153">
        <f>'Sch Parent TB Converter'!E196</f>
        <v>0</v>
      </c>
      <c r="F211" s="1255">
        <f>'Sch Parent TB Converter'!F196</f>
        <v>0</v>
      </c>
    </row>
    <row r="212" spans="1:13" x14ac:dyDescent="0.2">
      <c r="A212" s="727">
        <v>5230</v>
      </c>
      <c r="B212" s="60" t="str">
        <f>IFERROR(VLOOKUP($A212,SchParentTBConverter,2,),"Missing")</f>
        <v>Other</v>
      </c>
      <c r="C212" s="153">
        <f>'Sch Parent TB Converter'!C197</f>
        <v>0</v>
      </c>
      <c r="D212" s="153">
        <f>'Sch Parent TB Converter'!D197</f>
        <v>0</v>
      </c>
      <c r="E212" s="153">
        <f>'Sch Parent TB Converter'!E197</f>
        <v>0</v>
      </c>
      <c r="F212" s="1255">
        <f>'Sch Parent TB Converter'!F197</f>
        <v>0</v>
      </c>
    </row>
    <row r="213" spans="1:13" x14ac:dyDescent="0.2">
      <c r="A213" s="727"/>
      <c r="B213" s="33"/>
      <c r="C213" s="153"/>
      <c r="D213" s="153"/>
      <c r="E213" s="153"/>
      <c r="F213" s="153"/>
    </row>
    <row r="214" spans="1:13" x14ac:dyDescent="0.2">
      <c r="A214" s="237"/>
      <c r="B214" s="239" t="s">
        <v>279</v>
      </c>
      <c r="C214" s="194"/>
      <c r="D214" s="194"/>
      <c r="E214" s="194"/>
      <c r="F214" s="194"/>
    </row>
    <row r="215" spans="1:13" x14ac:dyDescent="0.2">
      <c r="A215" s="727"/>
      <c r="B215" s="173" t="s">
        <v>263</v>
      </c>
      <c r="C215" s="153"/>
      <c r="D215" s="153"/>
      <c r="E215" s="153"/>
      <c r="F215" s="153"/>
    </row>
    <row r="216" spans="1:13" ht="13.5" customHeight="1" x14ac:dyDescent="0.2">
      <c r="A216" s="727">
        <v>5223</v>
      </c>
      <c r="B216" s="60" t="str">
        <f>IFERROR(VLOOKUP($A216,SchParentTBConverter,2,),"Missing")</f>
        <v>GST Payable</v>
      </c>
      <c r="C216" s="153">
        <f>'Sch Parent TB Converter'!C201</f>
        <v>0</v>
      </c>
      <c r="D216" s="153">
        <f>'Sch Parent TB Converter'!D201</f>
        <v>0</v>
      </c>
      <c r="E216" s="153">
        <f>'Sch Parent TB Converter'!E201</f>
        <v>0</v>
      </c>
      <c r="F216" s="1255">
        <f>'Sch Parent TB Converter'!F201</f>
        <v>0</v>
      </c>
    </row>
    <row r="217" spans="1:13" ht="12.75" customHeight="1" x14ac:dyDescent="0.2">
      <c r="A217" s="727"/>
      <c r="C217" s="1550"/>
      <c r="D217" s="1550"/>
      <c r="E217" s="1550"/>
      <c r="F217" s="1550"/>
    </row>
    <row r="218" spans="1:13" x14ac:dyDescent="0.2">
      <c r="A218" s="237"/>
      <c r="B218" s="239" t="s">
        <v>281</v>
      </c>
      <c r="C218" s="194"/>
      <c r="D218" s="194"/>
      <c r="E218" s="194"/>
      <c r="F218" s="194"/>
    </row>
    <row r="219" spans="1:13" x14ac:dyDescent="0.2">
      <c r="A219" s="727"/>
      <c r="B219" s="173" t="s">
        <v>263</v>
      </c>
      <c r="C219" s="153"/>
      <c r="D219" s="153"/>
      <c r="E219" s="153"/>
      <c r="F219" s="153"/>
    </row>
    <row r="220" spans="1:13" s="50" customFormat="1" x14ac:dyDescent="0.2">
      <c r="A220" s="727">
        <v>5270</v>
      </c>
      <c r="B220" s="60" t="str">
        <f>IFERROR(VLOOKUP($A220,SchParentTBConverter,2,),"Missing")</f>
        <v>Cyclical Maintenance - Current</v>
      </c>
      <c r="C220" s="153">
        <f>'Sch Parent TB Converter'!C205</f>
        <v>0</v>
      </c>
      <c r="D220" s="153">
        <f>'Sch Parent TB Converter'!D205</f>
        <v>0</v>
      </c>
      <c r="E220" s="153">
        <f>'Sch Parent TB Converter'!E205</f>
        <v>0</v>
      </c>
      <c r="F220" s="1255">
        <f>'Sch Parent TB Converter'!F205</f>
        <v>0</v>
      </c>
      <c r="G220" s="30"/>
      <c r="H220" s="30"/>
      <c r="I220" s="30"/>
      <c r="J220" s="30"/>
      <c r="K220" s="30"/>
      <c r="L220" s="30"/>
      <c r="M220" s="30"/>
    </row>
    <row r="221" spans="1:13" ht="12.75" customHeight="1" x14ac:dyDescent="0.2">
      <c r="A221" s="727">
        <v>5920</v>
      </c>
      <c r="B221" s="60" t="str">
        <f>IFERROR(VLOOKUP($A221,SchParentTBConverter,2,),"Missing")</f>
        <v>Cyclical Maintenance - Term</v>
      </c>
      <c r="C221" s="153">
        <f>'Sch Parent TB Converter'!C206</f>
        <v>0</v>
      </c>
      <c r="D221" s="153">
        <f>'Sch Parent TB Converter'!D206</f>
        <v>0</v>
      </c>
      <c r="E221" s="153">
        <f>'Sch Parent TB Converter'!E206</f>
        <v>0</v>
      </c>
      <c r="F221" s="1255">
        <f>'Sch Parent TB Converter'!F206</f>
        <v>0</v>
      </c>
    </row>
    <row r="222" spans="1:13" s="50" customFormat="1" x14ac:dyDescent="0.2">
      <c r="A222" s="727"/>
      <c r="B222" s="29"/>
      <c r="C222" s="1551"/>
      <c r="D222" s="1551"/>
      <c r="E222" s="1551"/>
      <c r="F222" s="1551"/>
      <c r="G222" s="30"/>
      <c r="H222" s="30"/>
      <c r="I222" s="30"/>
      <c r="J222" s="30"/>
      <c r="K222" s="30"/>
      <c r="L222" s="30"/>
      <c r="M222" s="30"/>
    </row>
    <row r="223" spans="1:13" x14ac:dyDescent="0.2">
      <c r="A223" s="237"/>
      <c r="B223" s="239" t="s">
        <v>284</v>
      </c>
      <c r="C223" s="194"/>
      <c r="D223" s="194"/>
      <c r="E223" s="194"/>
      <c r="F223" s="194"/>
    </row>
    <row r="224" spans="1:13" x14ac:dyDescent="0.2">
      <c r="A224" s="727"/>
      <c r="B224" s="173" t="s">
        <v>263</v>
      </c>
      <c r="C224" s="153"/>
      <c r="D224" s="153"/>
      <c r="E224" s="153"/>
      <c r="F224" s="153"/>
    </row>
    <row r="225" spans="1:13" s="50" customFormat="1" x14ac:dyDescent="0.2">
      <c r="A225" s="727">
        <v>5272</v>
      </c>
      <c r="B225" s="60" t="str">
        <f>IFERROR(VLOOKUP($A225,SchParentTBConverter,2,),"Missing")</f>
        <v>No Later than One Year</v>
      </c>
      <c r="C225" s="153">
        <f>'Sch Parent TB Converter'!C210</f>
        <v>0</v>
      </c>
      <c r="D225" s="153">
        <f>'Sch Parent TB Converter'!D210</f>
        <v>0</v>
      </c>
      <c r="E225" s="153">
        <f>'Sch Parent TB Converter'!E210</f>
        <v>0</v>
      </c>
      <c r="F225" s="1255">
        <f>'Sch Parent TB Converter'!F210</f>
        <v>0</v>
      </c>
      <c r="G225" s="30"/>
      <c r="H225" s="30"/>
      <c r="I225" s="30"/>
      <c r="J225" s="30"/>
      <c r="K225" s="30"/>
      <c r="L225" s="30"/>
      <c r="M225" s="30"/>
    </row>
    <row r="226" spans="1:13" s="50" customFormat="1" x14ac:dyDescent="0.2">
      <c r="A226" s="727">
        <v>5960</v>
      </c>
      <c r="B226" s="234" t="str">
        <f>IFERROR(VLOOKUP($A226,SchParentTBConverter,2,),"Missing")</f>
        <v>Later than One Year</v>
      </c>
      <c r="C226" s="153">
        <f>'Sch Parent TB Converter'!C211</f>
        <v>0</v>
      </c>
      <c r="D226" s="153">
        <f>'Sch Parent TB Converter'!D211</f>
        <v>0</v>
      </c>
      <c r="E226" s="153">
        <f>'Sch Parent TB Converter'!E211</f>
        <v>0</v>
      </c>
      <c r="F226" s="1255">
        <f>'Sch Parent TB Converter'!F211</f>
        <v>0</v>
      </c>
      <c r="G226" s="30"/>
      <c r="H226" s="30"/>
      <c r="I226" s="30"/>
      <c r="J226" s="30"/>
      <c r="K226" s="30"/>
      <c r="L226" s="30"/>
      <c r="M226" s="30"/>
    </row>
    <row r="227" spans="1:13" x14ac:dyDescent="0.2">
      <c r="A227" s="727"/>
      <c r="B227" s="60"/>
      <c r="C227" s="153"/>
      <c r="D227" s="153"/>
      <c r="E227" s="153"/>
      <c r="F227" s="153"/>
    </row>
    <row r="228" spans="1:13" x14ac:dyDescent="0.2">
      <c r="A228" s="237"/>
      <c r="B228" s="239" t="s">
        <v>287</v>
      </c>
      <c r="C228" s="194"/>
      <c r="D228" s="194"/>
      <c r="E228" s="194"/>
      <c r="F228" s="194"/>
    </row>
    <row r="229" spans="1:13" x14ac:dyDescent="0.2">
      <c r="A229" s="727"/>
      <c r="B229" s="173" t="s">
        <v>263</v>
      </c>
      <c r="C229" s="153"/>
      <c r="D229" s="153"/>
      <c r="E229" s="153"/>
      <c r="F229" s="153"/>
    </row>
    <row r="230" spans="1:13" x14ac:dyDescent="0.2">
      <c r="A230" s="727">
        <v>5241</v>
      </c>
      <c r="B230" s="60" t="str">
        <f>IFERROR(VLOOKUP($A230,SchParentTBConverter,2,),"Missing")</f>
        <v>Funds Held in Trust on Behalf of Third Parties - Current</v>
      </c>
      <c r="C230" s="153">
        <f>'Sch Parent TB Converter'!C215</f>
        <v>0</v>
      </c>
      <c r="D230" s="153">
        <f>'Sch Parent TB Converter'!D215</f>
        <v>0</v>
      </c>
      <c r="E230" s="153">
        <f>'Sch Parent TB Converter'!E215</f>
        <v>0</v>
      </c>
      <c r="F230" s="1255">
        <f>'Sch Parent TB Converter'!F215</f>
        <v>0</v>
      </c>
    </row>
    <row r="231" spans="1:13" x14ac:dyDescent="0.2">
      <c r="A231" s="727">
        <v>5890</v>
      </c>
      <c r="B231" s="60" t="str">
        <f>IFERROR(VLOOKUP($A231,SchParentTBConverter,2,),"Missing")</f>
        <v>Funds Held in Trust on Behalf of Third Parties - Non-current</v>
      </c>
      <c r="C231" s="153">
        <f>'Sch Parent TB Converter'!C216</f>
        <v>0</v>
      </c>
      <c r="D231" s="153">
        <f>'Sch Parent TB Converter'!D216</f>
        <v>0</v>
      </c>
      <c r="E231" s="153">
        <f>'Sch Parent TB Converter'!E216</f>
        <v>0</v>
      </c>
      <c r="F231" s="1255">
        <f>'Sch Parent TB Converter'!F216</f>
        <v>0</v>
      </c>
    </row>
    <row r="232" spans="1:13" ht="12.75" customHeight="1" x14ac:dyDescent="0.2">
      <c r="A232" s="727"/>
      <c r="C232" s="1552"/>
      <c r="D232" s="1552"/>
      <c r="E232" s="1552"/>
      <c r="F232" s="1552"/>
    </row>
    <row r="233" spans="1:13" x14ac:dyDescent="0.2">
      <c r="A233" s="237"/>
      <c r="B233" s="239" t="s">
        <v>290</v>
      </c>
      <c r="C233" s="194"/>
      <c r="D233" s="194"/>
      <c r="E233" s="194"/>
      <c r="F233" s="194"/>
    </row>
    <row r="234" spans="1:13" x14ac:dyDescent="0.2">
      <c r="A234" s="727"/>
      <c r="B234" s="173" t="s">
        <v>263</v>
      </c>
      <c r="C234" s="153"/>
      <c r="D234" s="153"/>
      <c r="E234" s="153"/>
      <c r="F234" s="153"/>
    </row>
    <row r="235" spans="1:13" ht="12.75" customHeight="1" x14ac:dyDescent="0.2">
      <c r="A235" s="727">
        <v>5260</v>
      </c>
      <c r="B235" s="60" t="s">
        <v>291</v>
      </c>
      <c r="C235" s="153">
        <f>'Sch Parent TB Converter'!C220</f>
        <v>0</v>
      </c>
      <c r="D235" s="153">
        <f>'Sch Parent TB Converter'!D220</f>
        <v>0</v>
      </c>
      <c r="E235" s="153">
        <f>'Sch Parent TB Converter'!E220</f>
        <v>0</v>
      </c>
      <c r="F235" s="1255">
        <f>'Sch Parent TB Converter'!F220</f>
        <v>0</v>
      </c>
    </row>
    <row r="236" spans="1:13" ht="12.75" customHeight="1" x14ac:dyDescent="0.2">
      <c r="A236" s="727">
        <v>5260</v>
      </c>
      <c r="B236" s="60" t="s">
        <v>292</v>
      </c>
      <c r="C236" s="153">
        <f>'Sch Parent TB Converter'!C221</f>
        <v>0</v>
      </c>
      <c r="D236" s="153">
        <f>'Sch Parent TB Converter'!D221</f>
        <v>0</v>
      </c>
      <c r="E236" s="153">
        <f>'Sch Parent TB Converter'!E221</f>
        <v>0</v>
      </c>
      <c r="F236" s="1255">
        <f>'Sch Parent TB Converter'!F221</f>
        <v>0</v>
      </c>
    </row>
    <row r="237" spans="1:13" ht="12.75" customHeight="1" x14ac:dyDescent="0.2">
      <c r="A237" s="727">
        <v>5260</v>
      </c>
      <c r="B237" s="247" t="s">
        <v>293</v>
      </c>
      <c r="C237" s="153">
        <f>'Sch Parent TB Converter'!C222</f>
        <v>0</v>
      </c>
      <c r="D237" s="153">
        <f>'Sch Parent TB Converter'!D222</f>
        <v>0</v>
      </c>
      <c r="E237" s="153">
        <f>'Sch Parent TB Converter'!E222</f>
        <v>0</v>
      </c>
      <c r="F237" s="1255">
        <f>'Sch Parent TB Converter'!F222</f>
        <v>0</v>
      </c>
    </row>
    <row r="238" spans="1:13" x14ac:dyDescent="0.2">
      <c r="A238" s="727">
        <v>5260</v>
      </c>
      <c r="B238" s="247" t="s">
        <v>294</v>
      </c>
      <c r="C238" s="153">
        <f>'Sch Parent TB Converter'!C223</f>
        <v>0</v>
      </c>
      <c r="D238" s="153">
        <f>'Sch Parent TB Converter'!D223</f>
        <v>0</v>
      </c>
      <c r="E238" s="153">
        <f>'Sch Parent TB Converter'!E223</f>
        <v>0</v>
      </c>
      <c r="F238" s="1255">
        <f>'Sch Parent TB Converter'!F223</f>
        <v>0</v>
      </c>
    </row>
    <row r="239" spans="1:13" x14ac:dyDescent="0.2">
      <c r="A239" s="727">
        <v>5260</v>
      </c>
      <c r="B239" s="1282" t="s">
        <v>295</v>
      </c>
      <c r="C239" s="586">
        <f>'Sch Parent TB Converter'!C224</f>
        <v>0</v>
      </c>
      <c r="D239" s="586">
        <f>'Sch Parent TB Converter'!D224</f>
        <v>0</v>
      </c>
      <c r="E239" s="586">
        <f>'Sch Parent TB Converter'!E224</f>
        <v>0</v>
      </c>
      <c r="F239" s="598">
        <f>'Sch Parent TB Converter'!F224</f>
        <v>0</v>
      </c>
    </row>
    <row r="240" spans="1:13" x14ac:dyDescent="0.2">
      <c r="A240" s="727">
        <v>5260</v>
      </c>
      <c r="B240" s="1282" t="s">
        <v>295</v>
      </c>
      <c r="C240" s="586">
        <f>'Sch Parent TB Converter'!C225</f>
        <v>0</v>
      </c>
      <c r="D240" s="586">
        <f>'Sch Parent TB Converter'!D225</f>
        <v>0</v>
      </c>
      <c r="E240" s="586">
        <f>'Sch Parent TB Converter'!E225</f>
        <v>0</v>
      </c>
      <c r="F240" s="598">
        <f>'Sch Parent TB Converter'!F225</f>
        <v>0</v>
      </c>
    </row>
    <row r="241" spans="1:13" x14ac:dyDescent="0.2">
      <c r="A241" s="727">
        <v>5260</v>
      </c>
      <c r="B241" s="1282" t="s">
        <v>295</v>
      </c>
      <c r="C241" s="586">
        <f>'Sch Parent TB Converter'!C226</f>
        <v>0</v>
      </c>
      <c r="D241" s="586">
        <f>'Sch Parent TB Converter'!D226</f>
        <v>0</v>
      </c>
      <c r="E241" s="586">
        <f>'Sch Parent TB Converter'!E226</f>
        <v>0</v>
      </c>
      <c r="F241" s="598">
        <f>'Sch Parent TB Converter'!F226</f>
        <v>0</v>
      </c>
    </row>
    <row r="242" spans="1:13" x14ac:dyDescent="0.2">
      <c r="A242" s="727">
        <v>5260</v>
      </c>
      <c r="B242" s="1282" t="s">
        <v>295</v>
      </c>
      <c r="C242" s="586">
        <f>'Sch Parent TB Converter'!C227</f>
        <v>0</v>
      </c>
      <c r="D242" s="586">
        <f>'Sch Parent TB Converter'!D227</f>
        <v>0</v>
      </c>
      <c r="E242" s="586">
        <f>'Sch Parent TB Converter'!E227</f>
        <v>0</v>
      </c>
      <c r="F242" s="598">
        <f>'Sch Parent TB Converter'!F227</f>
        <v>0</v>
      </c>
    </row>
    <row r="243" spans="1:13" x14ac:dyDescent="0.2">
      <c r="A243" s="727">
        <v>5260</v>
      </c>
      <c r="B243" s="1282" t="s">
        <v>295</v>
      </c>
      <c r="C243" s="586">
        <f>'Sch Parent TB Converter'!C228</f>
        <v>0</v>
      </c>
      <c r="D243" s="586">
        <f>'Sch Parent TB Converter'!D228</f>
        <v>0</v>
      </c>
      <c r="E243" s="586">
        <f>'Sch Parent TB Converter'!E228</f>
        <v>0</v>
      </c>
      <c r="F243" s="598">
        <f>'Sch Parent TB Converter'!F228</f>
        <v>0</v>
      </c>
    </row>
    <row r="244" spans="1:13" x14ac:dyDescent="0.2">
      <c r="A244" s="727">
        <v>5260</v>
      </c>
      <c r="B244" s="1282" t="s">
        <v>295</v>
      </c>
      <c r="C244" s="586">
        <f>'Sch Parent TB Converter'!C229</f>
        <v>0</v>
      </c>
      <c r="D244" s="586">
        <f>'Sch Parent TB Converter'!D229</f>
        <v>0</v>
      </c>
      <c r="E244" s="586">
        <f>'Sch Parent TB Converter'!E229</f>
        <v>0</v>
      </c>
      <c r="F244" s="598">
        <f>'Sch Parent TB Converter'!F229</f>
        <v>0</v>
      </c>
    </row>
    <row r="245" spans="1:13" x14ac:dyDescent="0.2">
      <c r="A245" s="727">
        <v>5260</v>
      </c>
      <c r="B245" s="1282" t="s">
        <v>295</v>
      </c>
      <c r="C245" s="586">
        <f>'Sch Parent TB Converter'!C230</f>
        <v>0</v>
      </c>
      <c r="D245" s="586">
        <f>'Sch Parent TB Converter'!D230</f>
        <v>0</v>
      </c>
      <c r="E245" s="586">
        <f>'Sch Parent TB Converter'!E230</f>
        <v>0</v>
      </c>
      <c r="F245" s="598">
        <f>'Sch Parent TB Converter'!F230</f>
        <v>0</v>
      </c>
    </row>
    <row r="246" spans="1:13" x14ac:dyDescent="0.2">
      <c r="A246" s="727">
        <v>5260</v>
      </c>
      <c r="B246" s="1282" t="s">
        <v>295</v>
      </c>
      <c r="C246" s="586">
        <f>'Sch Parent TB Converter'!C231</f>
        <v>0</v>
      </c>
      <c r="D246" s="586">
        <f>'Sch Parent TB Converter'!D231</f>
        <v>0</v>
      </c>
      <c r="E246" s="586">
        <f>'Sch Parent TB Converter'!E231</f>
        <v>0</v>
      </c>
      <c r="F246" s="598">
        <f>'Sch Parent TB Converter'!F231</f>
        <v>0</v>
      </c>
    </row>
    <row r="247" spans="1:13" x14ac:dyDescent="0.2">
      <c r="A247" s="727">
        <v>5260</v>
      </c>
      <c r="B247" s="1282" t="s">
        <v>295</v>
      </c>
      <c r="C247" s="586">
        <f>'Sch Parent TB Converter'!C232</f>
        <v>0</v>
      </c>
      <c r="D247" s="586">
        <f>'Sch Parent TB Converter'!D232</f>
        <v>0</v>
      </c>
      <c r="E247" s="586">
        <f>'Sch Parent TB Converter'!E232</f>
        <v>0</v>
      </c>
      <c r="F247" s="598">
        <f>'Sch Parent TB Converter'!F232</f>
        <v>0</v>
      </c>
    </row>
    <row r="248" spans="1:13" x14ac:dyDescent="0.2">
      <c r="A248" s="727">
        <v>5260</v>
      </c>
      <c r="B248" s="1282" t="s">
        <v>295</v>
      </c>
      <c r="C248" s="586">
        <f>'Sch Parent TB Converter'!C233</f>
        <v>0</v>
      </c>
      <c r="D248" s="586">
        <f>'Sch Parent TB Converter'!D233</f>
        <v>0</v>
      </c>
      <c r="E248" s="586">
        <f>'Sch Parent TB Converter'!E233</f>
        <v>0</v>
      </c>
      <c r="F248" s="598">
        <f>'Sch Parent TB Converter'!F233</f>
        <v>0</v>
      </c>
    </row>
    <row r="249" spans="1:13" x14ac:dyDescent="0.2">
      <c r="A249" s="727">
        <v>5260</v>
      </c>
      <c r="B249" s="1282" t="s">
        <v>295</v>
      </c>
      <c r="C249" s="586">
        <f>'Sch Parent TB Converter'!C234</f>
        <v>0</v>
      </c>
      <c r="D249" s="586">
        <f>'Sch Parent TB Converter'!D234</f>
        <v>0</v>
      </c>
      <c r="E249" s="586">
        <f>'Sch Parent TB Converter'!E234</f>
        <v>0</v>
      </c>
      <c r="F249" s="598">
        <f>'Sch Parent TB Converter'!F234</f>
        <v>0</v>
      </c>
    </row>
    <row r="250" spans="1:13" x14ac:dyDescent="0.2">
      <c r="A250" s="727">
        <v>5260</v>
      </c>
      <c r="B250" s="1282" t="s">
        <v>295</v>
      </c>
      <c r="C250" s="586">
        <f>'Sch Parent TB Converter'!C235</f>
        <v>0</v>
      </c>
      <c r="D250" s="586">
        <f>'Sch Parent TB Converter'!D235</f>
        <v>0</v>
      </c>
      <c r="E250" s="586">
        <f>'Sch Parent TB Converter'!E235</f>
        <v>0</v>
      </c>
      <c r="F250" s="598">
        <f>'Sch Parent TB Converter'!F235</f>
        <v>0</v>
      </c>
    </row>
    <row r="251" spans="1:13" x14ac:dyDescent="0.2">
      <c r="A251" s="727"/>
      <c r="C251" s="1552"/>
      <c r="D251" s="1552"/>
      <c r="E251" s="1552"/>
      <c r="F251" s="1552"/>
    </row>
    <row r="252" spans="1:13" x14ac:dyDescent="0.2">
      <c r="A252" s="237"/>
      <c r="B252" s="239" t="s">
        <v>296</v>
      </c>
      <c r="C252" s="194"/>
      <c r="D252" s="194"/>
      <c r="E252" s="194"/>
      <c r="F252" s="194"/>
    </row>
    <row r="253" spans="1:13" x14ac:dyDescent="0.2">
      <c r="A253" s="727"/>
      <c r="B253" s="173"/>
      <c r="C253" s="153"/>
      <c r="D253" s="153"/>
      <c r="E253" s="153"/>
      <c r="F253" s="153"/>
    </row>
    <row r="254" spans="1:13" ht="12.75" customHeight="1" x14ac:dyDescent="0.2">
      <c r="A254" s="727">
        <v>5261</v>
      </c>
      <c r="B254" s="60" t="str">
        <f>IFERROR(VLOOKUP($A254,SchParentTBConverter,2,),"Missing")</f>
        <v>Cluster Funds Held at Year End</v>
      </c>
      <c r="C254" s="1552">
        <f>'Sch Parent TB Converter'!C239</f>
        <v>0</v>
      </c>
      <c r="D254" s="1552">
        <f>'Sch Parent TB Converter'!D239</f>
        <v>0</v>
      </c>
      <c r="E254" s="1552">
        <f>'Sch Parent TB Converter'!E239</f>
        <v>0</v>
      </c>
      <c r="F254" s="1552">
        <f>'Sch Parent TB Converter'!F239</f>
        <v>0</v>
      </c>
    </row>
    <row r="255" spans="1:13" s="33" customFormat="1" x14ac:dyDescent="0.2">
      <c r="A255" s="727"/>
      <c r="B255" s="54"/>
      <c r="C255" s="1552"/>
      <c r="D255" s="1552"/>
      <c r="E255" s="1552"/>
      <c r="F255" s="1552"/>
      <c r="G255" s="30"/>
      <c r="H255" s="30"/>
      <c r="I255" s="30"/>
      <c r="J255" s="30"/>
      <c r="K255" s="30"/>
      <c r="L255" s="30"/>
      <c r="M255" s="30"/>
    </row>
    <row r="256" spans="1:13" ht="12.75" customHeight="1" x14ac:dyDescent="0.2">
      <c r="A256" s="237"/>
      <c r="B256" s="239" t="s">
        <v>298</v>
      </c>
      <c r="C256" s="194"/>
      <c r="D256" s="194"/>
      <c r="E256" s="194"/>
      <c r="F256" s="194"/>
    </row>
    <row r="257" spans="1:6" ht="12.75" customHeight="1" x14ac:dyDescent="0.2">
      <c r="A257" s="727"/>
      <c r="B257" s="173" t="s">
        <v>299</v>
      </c>
      <c r="C257" s="153"/>
      <c r="D257" s="153"/>
      <c r="E257" s="153"/>
      <c r="F257" s="153"/>
    </row>
    <row r="258" spans="1:6" x14ac:dyDescent="0.2">
      <c r="A258" s="727">
        <v>3220</v>
      </c>
      <c r="B258" s="60" t="str">
        <f>IFERROR(VLOOKUP($A258,SchParentTBConverter,2,),"Missing")</f>
        <v>Contribution - Furniture and Equipment</v>
      </c>
      <c r="C258" s="153">
        <f>'Sch Parent TB Converter'!C243</f>
        <v>0</v>
      </c>
      <c r="D258" s="153">
        <f>'Sch Parent TB Converter'!D243</f>
        <v>0</v>
      </c>
      <c r="E258" s="153">
        <f>'Sch Parent TB Converter'!E243</f>
        <v>0</v>
      </c>
      <c r="F258" s="153">
        <f>'Sch Parent TB Converter'!F243</f>
        <v>0</v>
      </c>
    </row>
    <row r="259" spans="1:6" x14ac:dyDescent="0.2">
      <c r="A259" s="727">
        <v>3230</v>
      </c>
      <c r="B259" s="234" t="str">
        <f>IFERROR(VLOOKUP($A259,SchParentTBConverter,2,),"Missing")</f>
        <v>Contribution - Other</v>
      </c>
      <c r="C259" s="586">
        <f>'Sch Parent TB Converter'!C244</f>
        <v>0</v>
      </c>
      <c r="D259" s="586">
        <f>'Sch Parent TB Converter'!D243</f>
        <v>0</v>
      </c>
      <c r="E259" s="586">
        <f>'Sch Parent TB Converter'!E243</f>
        <v>0</v>
      </c>
      <c r="F259" s="586">
        <f>'Sch Parent TB Converter'!F243</f>
        <v>0</v>
      </c>
    </row>
    <row r="260" spans="1:6" x14ac:dyDescent="0.2">
      <c r="A260" s="727">
        <v>3240</v>
      </c>
      <c r="B260" s="234" t="str">
        <f>IFERROR(VLOOKUP($A260,SchParentTBConverter,2,),"Missing")</f>
        <v>Distribution to MOE</v>
      </c>
      <c r="C260" s="586">
        <f>'Sch Parent TB Converter'!C245</f>
        <v>0</v>
      </c>
      <c r="D260" s="586">
        <f>'Sch Parent TB Converter'!D244</f>
        <v>0</v>
      </c>
      <c r="E260" s="586">
        <f>'Sch Parent TB Converter'!E244</f>
        <v>0</v>
      </c>
      <c r="F260" s="586">
        <f>'Sch Parent TB Converter'!F244</f>
        <v>0</v>
      </c>
    </row>
    <row r="261" spans="1:6" x14ac:dyDescent="0.2">
      <c r="A261" s="727">
        <v>3200</v>
      </c>
      <c r="B261" s="234" t="str">
        <f>IFERROR(VLOOKUP($A261,SchParentTBConverter,2,),"Missing")</f>
        <v>Accumulated surplus/(deficit)</v>
      </c>
      <c r="C261" s="153">
        <f>'Sch Parent TB Converter'!C246</f>
        <v>0</v>
      </c>
      <c r="D261" s="153">
        <f>'Sch Parent TB Converter'!D246</f>
        <v>0</v>
      </c>
      <c r="E261" s="153">
        <f>'Sch Parent TB Converter'!E246</f>
        <v>0</v>
      </c>
      <c r="F261" s="153">
        <f>'Sch Parent TB Converter'!F246</f>
        <v>0</v>
      </c>
    </row>
    <row r="262" spans="1:6" x14ac:dyDescent="0.2">
      <c r="A262" s="727">
        <v>3202</v>
      </c>
      <c r="B262" s="60" t="str">
        <f>IFERROR(VLOOKUP($A262,SchParentTBConverter,2,),"Missing")</f>
        <v>Other Equity Reserves</v>
      </c>
      <c r="C262" s="153">
        <f>'Sch Parent TB Converter'!C247</f>
        <v>0</v>
      </c>
      <c r="D262" s="153">
        <f>'Sch Parent TB Converter'!D247</f>
        <v>0</v>
      </c>
      <c r="E262" s="153">
        <f>'Sch Parent TB Converter'!E247</f>
        <v>0</v>
      </c>
      <c r="F262" s="153">
        <f>'Sch Parent TB Converter'!F247</f>
        <v>0</v>
      </c>
    </row>
    <row r="263" spans="1:6" x14ac:dyDescent="0.2">
      <c r="A263" s="727"/>
      <c r="B263" s="60"/>
      <c r="C263" s="1552"/>
      <c r="D263" s="1552"/>
      <c r="E263" s="1552"/>
      <c r="F263" s="1255"/>
    </row>
    <row r="264" spans="1:6" x14ac:dyDescent="0.2">
      <c r="B264" s="749" t="s">
        <v>339</v>
      </c>
      <c r="C264" s="750">
        <f>SUBTOTAL(9,C12:C263)</f>
        <v>0</v>
      </c>
      <c r="D264" s="750">
        <f>SUBTOTAL(9,D12:D263)</f>
        <v>0</v>
      </c>
      <c r="E264" s="750">
        <f>SUBTOTAL(9,E12:E263)</f>
        <v>0</v>
      </c>
      <c r="F264" s="750">
        <f>SUBTOTAL(9,F12:F263)</f>
        <v>0</v>
      </c>
    </row>
    <row r="265" spans="1:6" x14ac:dyDescent="0.2">
      <c r="C265" s="143"/>
      <c r="D265" s="143"/>
      <c r="E265" s="143"/>
      <c r="F265" s="143"/>
    </row>
    <row r="266" spans="1:6" x14ac:dyDescent="0.2">
      <c r="A266" s="30"/>
      <c r="C266" s="143"/>
      <c r="D266" s="143"/>
      <c r="E266" s="143"/>
      <c r="F266" s="143"/>
    </row>
    <row r="267" spans="1:6" x14ac:dyDescent="0.2">
      <c r="A267" s="30"/>
      <c r="C267" s="143"/>
      <c r="D267" s="143"/>
      <c r="E267" s="143"/>
      <c r="F267" s="143"/>
    </row>
    <row r="268" spans="1:6" x14ac:dyDescent="0.2">
      <c r="A268" s="30"/>
      <c r="C268" s="143"/>
      <c r="D268" s="143"/>
      <c r="E268" s="143"/>
      <c r="F268" s="143"/>
    </row>
    <row r="269" spans="1:6" x14ac:dyDescent="0.2">
      <c r="A269" s="30"/>
      <c r="C269" s="143"/>
      <c r="D269" s="143"/>
      <c r="E269" s="143"/>
      <c r="F269" s="143"/>
    </row>
    <row r="270" spans="1:6" x14ac:dyDescent="0.2">
      <c r="A270" s="30"/>
      <c r="C270" s="143"/>
      <c r="D270" s="143"/>
      <c r="E270" s="143"/>
      <c r="F270" s="143"/>
    </row>
    <row r="271" spans="1:6" x14ac:dyDescent="0.2">
      <c r="A271" s="30"/>
      <c r="C271" s="143"/>
      <c r="D271" s="143"/>
      <c r="E271" s="143"/>
      <c r="F271" s="143"/>
    </row>
    <row r="272" spans="1:6" x14ac:dyDescent="0.2">
      <c r="A272" s="30"/>
      <c r="C272" s="143"/>
      <c r="D272" s="143"/>
      <c r="E272" s="143"/>
      <c r="F272" s="143"/>
    </row>
    <row r="273" spans="1:6" x14ac:dyDescent="0.2">
      <c r="A273" s="30"/>
      <c r="C273" s="143"/>
      <c r="D273" s="143"/>
      <c r="E273" s="143"/>
      <c r="F273" s="143"/>
    </row>
    <row r="274" spans="1:6" x14ac:dyDescent="0.2">
      <c r="A274" s="30"/>
      <c r="C274" s="143"/>
      <c r="D274" s="143"/>
      <c r="E274" s="143"/>
      <c r="F274" s="143"/>
    </row>
    <row r="275" spans="1:6" x14ac:dyDescent="0.2">
      <c r="A275" s="30"/>
      <c r="C275" s="143"/>
      <c r="D275" s="143"/>
      <c r="E275" s="143"/>
      <c r="F275" s="143"/>
    </row>
    <row r="276" spans="1:6" x14ac:dyDescent="0.2">
      <c r="A276" s="30"/>
      <c r="C276" s="143"/>
      <c r="D276" s="143"/>
      <c r="E276" s="143"/>
      <c r="F276" s="143"/>
    </row>
    <row r="277" spans="1:6" x14ac:dyDescent="0.2">
      <c r="A277" s="30"/>
      <c r="C277" s="143"/>
      <c r="D277" s="143"/>
      <c r="E277" s="143"/>
      <c r="F277" s="143"/>
    </row>
    <row r="278" spans="1:6" x14ac:dyDescent="0.2">
      <c r="A278" s="30"/>
      <c r="C278" s="143"/>
      <c r="D278" s="143"/>
      <c r="E278" s="143"/>
      <c r="F278" s="143"/>
    </row>
    <row r="279" spans="1:6" x14ac:dyDescent="0.2">
      <c r="A279" s="30"/>
      <c r="C279" s="143"/>
      <c r="D279" s="143"/>
      <c r="E279" s="143"/>
      <c r="F279" s="143"/>
    </row>
    <row r="280" spans="1:6" x14ac:dyDescent="0.2">
      <c r="A280" s="30"/>
      <c r="C280" s="143"/>
      <c r="D280" s="143"/>
      <c r="E280" s="143"/>
      <c r="F280" s="143"/>
    </row>
    <row r="281" spans="1:6" x14ac:dyDescent="0.2">
      <c r="A281" s="30"/>
      <c r="C281" s="143"/>
      <c r="D281" s="143"/>
      <c r="E281" s="143"/>
      <c r="F281" s="143"/>
    </row>
    <row r="282" spans="1:6" x14ac:dyDescent="0.2">
      <c r="A282" s="30"/>
      <c r="C282" s="143"/>
      <c r="D282" s="143"/>
      <c r="E282" s="143"/>
      <c r="F282" s="143"/>
    </row>
    <row r="283" spans="1:6" x14ac:dyDescent="0.2">
      <c r="A283" s="30"/>
      <c r="C283" s="143"/>
      <c r="D283" s="143"/>
      <c r="E283" s="143"/>
      <c r="F283" s="143"/>
    </row>
    <row r="284" spans="1:6" x14ac:dyDescent="0.2">
      <c r="A284" s="30"/>
      <c r="C284" s="143"/>
      <c r="D284" s="143"/>
      <c r="E284" s="143"/>
      <c r="F284" s="143"/>
    </row>
    <row r="285" spans="1:6" x14ac:dyDescent="0.2">
      <c r="A285" s="30"/>
      <c r="C285" s="143"/>
      <c r="D285" s="143"/>
      <c r="E285" s="143"/>
      <c r="F285" s="143"/>
    </row>
    <row r="286" spans="1:6" x14ac:dyDescent="0.2">
      <c r="A286" s="30"/>
      <c r="C286" s="143"/>
      <c r="D286" s="143"/>
      <c r="E286" s="143"/>
      <c r="F286" s="143"/>
    </row>
    <row r="287" spans="1:6" x14ac:dyDescent="0.2">
      <c r="A287" s="30"/>
      <c r="C287" s="143"/>
      <c r="D287" s="143"/>
      <c r="E287" s="143"/>
      <c r="F287" s="143"/>
    </row>
    <row r="288" spans="1:6" x14ac:dyDescent="0.2">
      <c r="A288" s="30"/>
      <c r="C288" s="143"/>
      <c r="D288" s="143"/>
      <c r="E288" s="143"/>
    </row>
    <row r="289" spans="1:5" x14ac:dyDescent="0.2">
      <c r="A289" s="30"/>
      <c r="C289" s="143"/>
      <c r="D289" s="143"/>
      <c r="E289" s="143"/>
    </row>
    <row r="304" spans="1:5" ht="12.75" customHeight="1" x14ac:dyDescent="0.2">
      <c r="A304" s="30"/>
    </row>
  </sheetData>
  <conditionalFormatting sqref="C4:G4">
    <cfRule type="containsText" dxfId="61" priority="1" operator="containsText" text="Does Not">
      <formula>NOT(ISERROR(SEARCH("Does Not",C4)))</formula>
    </cfRule>
    <cfRule type="containsText" dxfId="60" priority="2" operator="containsText" text="Balances">
      <formula>NOT(ISERROR(SEARCH("Balances",C4)))</formula>
    </cfRule>
  </conditionalFormatting>
  <dataValidations count="2">
    <dataValidation type="list" allowBlank="1" showInputMessage="1" showErrorMessage="1" sqref="F2" xr:uid="{6B93CF09-AEE8-4CE1-A2EA-18F7BA271E61}">
      <formula1>"State,State Integrated,Private"</formula1>
    </dataValidation>
    <dataValidation type="list" allowBlank="1" showInputMessage="1" showErrorMessage="1" sqref="D3 F3" xr:uid="{AB7B92DA-51E0-4335-8106-43670972CA67}">
      <formula1>"Yes,No"</formula1>
    </dataValidation>
  </dataValidations>
  <printOptions headings="1"/>
  <pageMargins left="0.70866141732283472" right="0.70866141732283472" top="0.74803149606299213" bottom="0.74803149606299213" header="0.31496062992125984" footer="0.31496062992125984"/>
  <pageSetup paperSize="8" scale="94" fitToHeight="3" orientation="portrait" r:id="rId1"/>
  <headerFooter>
    <oddHeader>&amp;C&amp;"Calibri"&amp;10&amp;K000000 [UNCLASSIFIED]&amp;1#_x000D_</oddHeader>
    <oddFooter>&amp;C_x000D_&amp;1#&amp;"Calibri"&amp;10&amp;K000000 [UNCLASSIFIED]</oddFooter>
  </headerFooter>
  <ignoredErrors>
    <ignoredError sqref="E6"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J506"/>
  <sheetViews>
    <sheetView zoomScale="90" zoomScaleNormal="90" workbookViewId="0">
      <pane ySplit="2" topLeftCell="A3" activePane="bottomLeft" state="frozen"/>
      <selection activeCell="B92" sqref="B92"/>
      <selection pane="bottomLeft" activeCell="A3" sqref="A3"/>
    </sheetView>
  </sheetViews>
  <sheetFormatPr defaultColWidth="9.140625" defaultRowHeight="12.75" x14ac:dyDescent="0.2"/>
  <cols>
    <col min="1" max="1" width="10" style="189" bestFit="1" customWidth="1"/>
    <col min="2" max="2" width="35.140625" style="189" customWidth="1"/>
    <col min="3" max="3" width="18.5703125" style="704" customWidth="1"/>
    <col min="4" max="4" width="18.5703125" style="705" customWidth="1"/>
    <col min="5" max="6" width="18.5703125" style="189" customWidth="1"/>
    <col min="7" max="7" width="10.140625" style="189" customWidth="1"/>
    <col min="8" max="8" width="6.28515625" style="189" customWidth="1"/>
    <col min="9" max="9" width="66.42578125" style="189" customWidth="1"/>
    <col min="10" max="10" width="24.5703125" style="189" customWidth="1"/>
    <col min="11" max="11" width="9.140625" style="189" customWidth="1"/>
    <col min="12" max="16384" width="9.140625" style="189"/>
  </cols>
  <sheetData>
    <row r="1" spans="1:10" x14ac:dyDescent="0.2">
      <c r="C1" s="812" t="str">
        <f>IF(ROUND(SUM(C3:C808),0)=0,"Balances","Does Not Balance")</f>
        <v>Balances</v>
      </c>
      <c r="D1" s="812" t="str">
        <f>IF(ROUND(SUM(D3:D808),0)=0,"Balances","Does Not Balance")</f>
        <v>Balances</v>
      </c>
      <c r="E1" s="812" t="str">
        <f>IF(ROUND(SUM(E3:E808),0)=0,"Balances","Does Not Balance")</f>
        <v>Balances</v>
      </c>
      <c r="F1" s="812" t="str">
        <f>IF(ROUND(SUM(F3:F808),0)=0,"Balances","Does Not Balance")</f>
        <v>Balances</v>
      </c>
      <c r="G1" s="691" t="s">
        <v>142</v>
      </c>
      <c r="H1" s="691"/>
    </row>
    <row r="2" spans="1:10" ht="25.5" x14ac:dyDescent="0.2">
      <c r="A2" s="634" t="s">
        <v>143</v>
      </c>
      <c r="B2" s="634" t="s">
        <v>144</v>
      </c>
      <c r="C2" s="686" t="str">
        <f>"Actual "&amp;FY&amp;" Amount"</f>
        <v>Actual 2025 Amount</v>
      </c>
      <c r="D2" s="686" t="str">
        <f>"Budget "&amp;FY&amp;" Amount"</f>
        <v>Budget 2025 Amount</v>
      </c>
      <c r="E2" s="686" t="str">
        <f>"Actual "&amp;PY&amp;" Amount"</f>
        <v>Actual 2024 Amount</v>
      </c>
      <c r="F2" s="686" t="str">
        <f>"Opening B/S for Budget "&amp;FY</f>
        <v>Opening B/S for Budget 2025</v>
      </c>
      <c r="G2" s="1292"/>
      <c r="H2" s="687"/>
      <c r="I2" s="636" t="s">
        <v>145</v>
      </c>
      <c r="J2" s="189" t="s">
        <v>146</v>
      </c>
    </row>
    <row r="3" spans="1:10" x14ac:dyDescent="0.2">
      <c r="A3" s="852"/>
      <c r="B3" s="853"/>
      <c r="C3" s="1233"/>
      <c r="D3" s="1233"/>
      <c r="E3" s="1233"/>
      <c r="F3" s="1233"/>
      <c r="G3" s="691" t="str">
        <f>IF($A3="","",IFERROR(ROW(INDEX('Subsidiary TB Converter'!$ED$1:$ED$254,MATCH(TRUE,INDEX(ISNUMBER(SEARCH("x"&amp;A3&amp;"x",'Subsidiary TB Converter'!$ED$1:$ED$254)),0),0))),""))</f>
        <v/>
      </c>
      <c r="I3" s="681" t="str">
        <f ca="1">IF(AND($G3="",$A3=""),"",IF(AND($G3="",$A3&lt;&gt;""),"Missing from Converter Sheet",INDIRECT("'"&amp;$J$3&amp;"'!B"&amp;G3)))</f>
        <v/>
      </c>
      <c r="J3" s="189" t="str">
        <f ca="1">RIGHT(CELL("filename",'Subsidiary TB Converter'!$A$4),LEN(CELL("filename",'Subsidiary TB Converter'!$A$4))-FIND("]",CELL("filename",'Subsidiary TB Converter'!$A$4)))</f>
        <v>Subsidiary TB Converter</v>
      </c>
    </row>
    <row r="4" spans="1:10" x14ac:dyDescent="0.2">
      <c r="A4" s="852"/>
      <c r="B4" s="853"/>
      <c r="C4" s="1233"/>
      <c r="D4" s="1233"/>
      <c r="E4" s="1233"/>
      <c r="F4" s="1233"/>
      <c r="G4" s="691" t="str">
        <f>IF($A4="","",IFERROR(ROW(INDEX('Subsidiary TB Converter'!$ED$1:$ED$254,MATCH(TRUE,INDEX(ISNUMBER(SEARCH("x"&amp;A4&amp;"x",'Subsidiary TB Converter'!$ED$1:$ED$254)),0),0))),""))</f>
        <v/>
      </c>
      <c r="I4" s="681" t="str">
        <f t="shared" ref="I4:I66" ca="1" si="0">IF(AND($G4="",$A4=""),"",IF(AND($G4="",$A4&lt;&gt;""),"Missing from Converter Sheet",INDIRECT("'"&amp;$J$3&amp;"'!B"&amp;G4)))</f>
        <v/>
      </c>
    </row>
    <row r="5" spans="1:10" x14ac:dyDescent="0.2">
      <c r="A5" s="852"/>
      <c r="B5" s="853"/>
      <c r="C5" s="1233"/>
      <c r="D5" s="1233"/>
      <c r="E5" s="1233"/>
      <c r="F5" s="1233"/>
      <c r="G5" s="691" t="str">
        <f>IF($A5="","",IFERROR(ROW(INDEX('Subsidiary TB Converter'!$ED$1:$ED$254,MATCH(TRUE,INDEX(ISNUMBER(SEARCH("x"&amp;A5&amp;"x",'Subsidiary TB Converter'!$ED$1:$ED$254)),0),0))),""))</f>
        <v/>
      </c>
      <c r="I5" s="681" t="str">
        <f t="shared" ca="1" si="0"/>
        <v/>
      </c>
    </row>
    <row r="6" spans="1:10" x14ac:dyDescent="0.2">
      <c r="A6" s="852"/>
      <c r="B6" s="853"/>
      <c r="C6" s="1233"/>
      <c r="D6" s="1233"/>
      <c r="E6" s="1233"/>
      <c r="F6" s="1233"/>
      <c r="G6" s="691" t="str">
        <f>IF($A6="","",IFERROR(ROW(INDEX('Subsidiary TB Converter'!$ED$1:$ED$254,MATCH(TRUE,INDEX(ISNUMBER(SEARCH("x"&amp;A6&amp;"x",'Subsidiary TB Converter'!$ED$1:$ED$254)),0),0))),""))</f>
        <v/>
      </c>
      <c r="I6" s="681" t="str">
        <f t="shared" ca="1" si="0"/>
        <v/>
      </c>
    </row>
    <row r="7" spans="1:10" x14ac:dyDescent="0.2">
      <c r="A7" s="852"/>
      <c r="B7" s="853"/>
      <c r="C7" s="1233"/>
      <c r="D7" s="1233"/>
      <c r="E7" s="1233"/>
      <c r="F7" s="1233"/>
      <c r="G7" s="691" t="str">
        <f>IF($A7="","",IFERROR(ROW(INDEX('Subsidiary TB Converter'!$ED$1:$ED$254,MATCH(TRUE,INDEX(ISNUMBER(SEARCH("x"&amp;A7&amp;"x",'Subsidiary TB Converter'!$ED$1:$ED$254)),0),0))),""))</f>
        <v/>
      </c>
      <c r="I7" s="681" t="str">
        <f t="shared" ca="1" si="0"/>
        <v/>
      </c>
    </row>
    <row r="8" spans="1:10" x14ac:dyDescent="0.2">
      <c r="A8" s="852"/>
      <c r="B8" s="853"/>
      <c r="C8" s="1233"/>
      <c r="D8" s="1233"/>
      <c r="E8" s="1233"/>
      <c r="F8" s="1233"/>
      <c r="G8" s="691" t="str">
        <f>IF($A8="","",IFERROR(ROW(INDEX('Subsidiary TB Converter'!$ED$1:$ED$254,MATCH(TRUE,INDEX(ISNUMBER(SEARCH("x"&amp;A8&amp;"x",'Subsidiary TB Converter'!$ED$1:$ED$254)),0),0))),""))</f>
        <v/>
      </c>
      <c r="I8" s="681" t="str">
        <f t="shared" ca="1" si="0"/>
        <v/>
      </c>
    </row>
    <row r="9" spans="1:10" x14ac:dyDescent="0.2">
      <c r="A9" s="852"/>
      <c r="B9" s="826"/>
      <c r="C9" s="1233"/>
      <c r="D9" s="1233"/>
      <c r="E9" s="1233"/>
      <c r="F9" s="1233"/>
      <c r="G9" s="691" t="str">
        <f>IF($A9="","",IFERROR(ROW(INDEX('Subsidiary TB Converter'!$ED$1:$ED$254,MATCH(TRUE,INDEX(ISNUMBER(SEARCH("x"&amp;A9&amp;"x",'Subsidiary TB Converter'!$ED$1:$ED$254)),0),0))),""))</f>
        <v/>
      </c>
      <c r="I9" s="681" t="str">
        <f t="shared" ca="1" si="0"/>
        <v/>
      </c>
    </row>
    <row r="10" spans="1:10" x14ac:dyDescent="0.2">
      <c r="A10" s="852"/>
      <c r="B10" s="853"/>
      <c r="C10" s="1233"/>
      <c r="D10" s="1233"/>
      <c r="E10" s="1233"/>
      <c r="F10" s="1233"/>
      <c r="G10" s="691" t="str">
        <f>IF($A10="","",IFERROR(ROW(INDEX('Subsidiary TB Converter'!$ED$1:$ED$254,MATCH(TRUE,INDEX(ISNUMBER(SEARCH("x"&amp;A10&amp;"x",'Subsidiary TB Converter'!$ED$1:$ED$254)),0),0))),""))</f>
        <v/>
      </c>
      <c r="I10" s="681" t="str">
        <f t="shared" ca="1" si="0"/>
        <v/>
      </c>
    </row>
    <row r="11" spans="1:10" x14ac:dyDescent="0.2">
      <c r="A11" s="852"/>
      <c r="B11" s="853"/>
      <c r="C11" s="1233"/>
      <c r="D11" s="1233"/>
      <c r="E11" s="1233"/>
      <c r="F11" s="1233"/>
      <c r="G11" s="691" t="str">
        <f>IF($A11="","",IFERROR(ROW(INDEX('Subsidiary TB Converter'!$ED$1:$ED$254,MATCH(TRUE,INDEX(ISNUMBER(SEARCH("x"&amp;A11&amp;"x",'Subsidiary TB Converter'!$ED$1:$ED$254)),0),0))),""))</f>
        <v/>
      </c>
      <c r="I11" s="681" t="str">
        <f t="shared" ca="1" si="0"/>
        <v/>
      </c>
    </row>
    <row r="12" spans="1:10" x14ac:dyDescent="0.2">
      <c r="A12" s="852"/>
      <c r="B12" s="853"/>
      <c r="C12" s="1233"/>
      <c r="D12" s="1233"/>
      <c r="E12" s="1233"/>
      <c r="F12" s="1233"/>
      <c r="G12" s="691" t="str">
        <f>IF($A12="","",IFERROR(ROW(INDEX('Subsidiary TB Converter'!$ED$1:$ED$254,MATCH(TRUE,INDEX(ISNUMBER(SEARCH("x"&amp;A12&amp;"x",'Subsidiary TB Converter'!$ED$1:$ED$254)),0),0))),""))</f>
        <v/>
      </c>
      <c r="I12" s="681" t="str">
        <f t="shared" ca="1" si="0"/>
        <v/>
      </c>
    </row>
    <row r="13" spans="1:10" x14ac:dyDescent="0.2">
      <c r="A13" s="852"/>
      <c r="B13" s="308"/>
      <c r="C13" s="1233"/>
      <c r="D13" s="1233"/>
      <c r="E13" s="1233"/>
      <c r="F13" s="1233"/>
      <c r="G13" s="691" t="str">
        <f>IF($A13="","",IFERROR(ROW(INDEX('Subsidiary TB Converter'!$ED$1:$ED$254,MATCH(TRUE,INDEX(ISNUMBER(SEARCH("x"&amp;A13&amp;"x",'Subsidiary TB Converter'!$ED$1:$ED$254)),0),0))),""))</f>
        <v/>
      </c>
      <c r="I13" s="681" t="str">
        <f t="shared" ca="1" si="0"/>
        <v/>
      </c>
    </row>
    <row r="14" spans="1:10" x14ac:dyDescent="0.2">
      <c r="A14" s="852"/>
      <c r="B14" s="853"/>
      <c r="C14" s="1233"/>
      <c r="D14" s="1233"/>
      <c r="E14" s="1233"/>
      <c r="F14" s="1233"/>
      <c r="G14" s="691" t="str">
        <f>IF($A14="","",IFERROR(ROW(INDEX('Subsidiary TB Converter'!$ED$1:$ED$254,MATCH(TRUE,INDEX(ISNUMBER(SEARCH("x"&amp;A14&amp;"x",'Subsidiary TB Converter'!$ED$1:$ED$254)),0),0))),""))</f>
        <v/>
      </c>
      <c r="I14" s="681" t="str">
        <f t="shared" ca="1" si="0"/>
        <v/>
      </c>
    </row>
    <row r="15" spans="1:10" x14ac:dyDescent="0.2">
      <c r="A15" s="852"/>
      <c r="B15" s="697"/>
      <c r="C15" s="1233"/>
      <c r="D15" s="1233"/>
      <c r="E15" s="1233"/>
      <c r="F15" s="1233"/>
      <c r="G15" s="691" t="str">
        <f>IF($A15="","",IFERROR(ROW(INDEX('Subsidiary TB Converter'!$ED$1:$ED$254,MATCH(TRUE,INDEX(ISNUMBER(SEARCH("x"&amp;A15&amp;"x",'Subsidiary TB Converter'!$ED$1:$ED$254)),0),0))),""))</f>
        <v/>
      </c>
      <c r="I15" s="681" t="str">
        <f t="shared" ca="1" si="0"/>
        <v/>
      </c>
    </row>
    <row r="16" spans="1:10" x14ac:dyDescent="0.2">
      <c r="A16" s="854"/>
      <c r="B16" s="697"/>
      <c r="C16" s="1233"/>
      <c r="D16" s="1233"/>
      <c r="E16" s="1233"/>
      <c r="F16" s="1233"/>
      <c r="G16" s="691" t="str">
        <f>IF($A16="","",IFERROR(ROW(INDEX('Subsidiary TB Converter'!$ED$1:$ED$254,MATCH(TRUE,INDEX(ISNUMBER(SEARCH("x"&amp;A16&amp;"x",'Subsidiary TB Converter'!$ED$1:$ED$254)),0),0))),""))</f>
        <v/>
      </c>
      <c r="I16" s="681" t="str">
        <f t="shared" ca="1" si="0"/>
        <v/>
      </c>
    </row>
    <row r="17" spans="1:9" x14ac:dyDescent="0.2">
      <c r="A17" s="688"/>
      <c r="B17" s="692"/>
      <c r="C17" s="690"/>
      <c r="D17" s="690"/>
      <c r="E17" s="690"/>
      <c r="F17" s="690"/>
      <c r="G17" s="691" t="str">
        <f>IF($A17="","",IFERROR(ROW(INDEX('Subsidiary TB Converter'!$ED$1:$ED$254,MATCH(TRUE,INDEX(ISNUMBER(SEARCH("x"&amp;A17&amp;"x",'Subsidiary TB Converter'!$ED$1:$ED$254)),0),0))),""))</f>
        <v/>
      </c>
      <c r="I17" s="681" t="str">
        <f t="shared" ca="1" si="0"/>
        <v/>
      </c>
    </row>
    <row r="18" spans="1:9" x14ac:dyDescent="0.2">
      <c r="A18" s="688"/>
      <c r="B18" s="692"/>
      <c r="C18" s="690"/>
      <c r="D18" s="690"/>
      <c r="E18" s="690"/>
      <c r="F18" s="690"/>
      <c r="G18" s="691" t="str">
        <f>IF($A18="","",IFERROR(ROW(INDEX('Subsidiary TB Converter'!$ED$1:$ED$254,MATCH(TRUE,INDEX(ISNUMBER(SEARCH("x"&amp;A18&amp;"x",'Subsidiary TB Converter'!$ED$1:$ED$254)),0),0))),""))</f>
        <v/>
      </c>
      <c r="I18" s="681" t="str">
        <f t="shared" ca="1" si="0"/>
        <v/>
      </c>
    </row>
    <row r="19" spans="1:9" x14ac:dyDescent="0.2">
      <c r="A19" s="688"/>
      <c r="B19" s="692"/>
      <c r="C19" s="690"/>
      <c r="D19" s="690"/>
      <c r="E19" s="690"/>
      <c r="F19" s="690"/>
      <c r="G19" s="691" t="str">
        <f>IF($A19="","",IFERROR(ROW(INDEX('Subsidiary TB Converter'!$ED$1:$ED$254,MATCH(TRUE,INDEX(ISNUMBER(SEARCH("x"&amp;A19&amp;"x",'Subsidiary TB Converter'!$ED$1:$ED$254)),0),0))),""))</f>
        <v/>
      </c>
      <c r="I19" s="681" t="str">
        <f t="shared" ca="1" si="0"/>
        <v/>
      </c>
    </row>
    <row r="20" spans="1:9" x14ac:dyDescent="0.2">
      <c r="A20" s="688"/>
      <c r="B20" s="692"/>
      <c r="C20" s="690"/>
      <c r="D20" s="690"/>
      <c r="E20" s="690"/>
      <c r="F20" s="690"/>
      <c r="G20" s="691" t="str">
        <f>IF($A20="","",IFERROR(ROW(INDEX('Subsidiary TB Converter'!$ED$1:$ED$254,MATCH(TRUE,INDEX(ISNUMBER(SEARCH("x"&amp;A20&amp;"x",'Subsidiary TB Converter'!$ED$1:$ED$254)),0),0))),""))</f>
        <v/>
      </c>
      <c r="I20" s="681" t="str">
        <f t="shared" ca="1" si="0"/>
        <v/>
      </c>
    </row>
    <row r="21" spans="1:9" x14ac:dyDescent="0.2">
      <c r="A21" s="688"/>
      <c r="B21" s="692"/>
      <c r="C21" s="690"/>
      <c r="D21" s="690"/>
      <c r="E21" s="690"/>
      <c r="F21" s="690"/>
      <c r="G21" s="691" t="str">
        <f>IF($A21="","",IFERROR(ROW(INDEX('Subsidiary TB Converter'!$ED$1:$ED$254,MATCH(TRUE,INDEX(ISNUMBER(SEARCH("x"&amp;A21&amp;"x",'Subsidiary TB Converter'!$ED$1:$ED$254)),0),0))),""))</f>
        <v/>
      </c>
      <c r="I21" s="681" t="str">
        <f t="shared" ca="1" si="0"/>
        <v/>
      </c>
    </row>
    <row r="22" spans="1:9" x14ac:dyDescent="0.2">
      <c r="A22" s="688"/>
      <c r="B22" s="692"/>
      <c r="C22" s="690"/>
      <c r="D22" s="690"/>
      <c r="E22" s="690"/>
      <c r="F22" s="690"/>
      <c r="G22" s="691" t="str">
        <f>IF($A22="","",IFERROR(ROW(INDEX('Subsidiary TB Converter'!$ED$1:$ED$254,MATCH(TRUE,INDEX(ISNUMBER(SEARCH("x"&amp;A22&amp;"x",'Subsidiary TB Converter'!$ED$1:$ED$254)),0),0))),""))</f>
        <v/>
      </c>
      <c r="I22" s="681" t="str">
        <f t="shared" ca="1" si="0"/>
        <v/>
      </c>
    </row>
    <row r="23" spans="1:9" x14ac:dyDescent="0.2">
      <c r="A23" s="688"/>
      <c r="B23" s="692"/>
      <c r="C23" s="690"/>
      <c r="D23" s="690"/>
      <c r="E23" s="690"/>
      <c r="F23" s="690"/>
      <c r="G23" s="691" t="str">
        <f>IF($A23="","",IFERROR(ROW(INDEX('Subsidiary TB Converter'!$ED$1:$ED$254,MATCH(TRUE,INDEX(ISNUMBER(SEARCH("x"&amp;A23&amp;"x",'Subsidiary TB Converter'!$ED$1:$ED$254)),0),0))),""))</f>
        <v/>
      </c>
      <c r="I23" s="681" t="str">
        <f t="shared" ca="1" si="0"/>
        <v/>
      </c>
    </row>
    <row r="24" spans="1:9" x14ac:dyDescent="0.2">
      <c r="A24" s="688"/>
      <c r="B24" s="692"/>
      <c r="C24" s="690"/>
      <c r="D24" s="690"/>
      <c r="E24" s="690"/>
      <c r="F24" s="690"/>
      <c r="G24" s="691" t="str">
        <f>IF($A24="","",IFERROR(ROW(INDEX('Subsidiary TB Converter'!$ED$1:$ED$254,MATCH(TRUE,INDEX(ISNUMBER(SEARCH("x"&amp;A24&amp;"x",'Subsidiary TB Converter'!$ED$1:$ED$254)),0),0))),""))</f>
        <v/>
      </c>
      <c r="I24" s="681" t="str">
        <f t="shared" ca="1" si="0"/>
        <v/>
      </c>
    </row>
    <row r="25" spans="1:9" x14ac:dyDescent="0.2">
      <c r="A25" s="688"/>
      <c r="B25" s="692"/>
      <c r="C25" s="690"/>
      <c r="D25" s="690"/>
      <c r="E25" s="690"/>
      <c r="F25" s="690"/>
      <c r="G25" s="691" t="str">
        <f>IF($A25="","",IFERROR(ROW(INDEX('Subsidiary TB Converter'!$ED$1:$ED$254,MATCH(TRUE,INDEX(ISNUMBER(SEARCH("x"&amp;A25&amp;"x",'Subsidiary TB Converter'!$ED$1:$ED$254)),0),0))),""))</f>
        <v/>
      </c>
      <c r="I25" s="681" t="str">
        <f t="shared" ca="1" si="0"/>
        <v/>
      </c>
    </row>
    <row r="26" spans="1:9" x14ac:dyDescent="0.2">
      <c r="A26" s="688"/>
      <c r="B26" s="692"/>
      <c r="C26" s="690"/>
      <c r="D26" s="690"/>
      <c r="E26" s="690"/>
      <c r="F26" s="690"/>
      <c r="G26" s="691" t="str">
        <f>IF($A26="","",IFERROR(ROW(INDEX('Subsidiary TB Converter'!$ED$1:$ED$254,MATCH(TRUE,INDEX(ISNUMBER(SEARCH("x"&amp;A26&amp;"x",'Subsidiary TB Converter'!$ED$1:$ED$254)),0),0))),""))</f>
        <v/>
      </c>
      <c r="I26" s="681" t="str">
        <f t="shared" ca="1" si="0"/>
        <v/>
      </c>
    </row>
    <row r="27" spans="1:9" x14ac:dyDescent="0.2">
      <c r="A27" s="688"/>
      <c r="B27" s="692"/>
      <c r="C27" s="690"/>
      <c r="D27" s="690"/>
      <c r="E27" s="690"/>
      <c r="F27" s="690"/>
      <c r="G27" s="691" t="str">
        <f>IF($A27="","",IFERROR(ROW(INDEX('Subsidiary TB Converter'!$ED$1:$ED$254,MATCH(TRUE,INDEX(ISNUMBER(SEARCH("x"&amp;A27&amp;"x",'Subsidiary TB Converter'!$ED$1:$ED$254)),0),0))),""))</f>
        <v/>
      </c>
      <c r="I27" s="681" t="str">
        <f t="shared" ca="1" si="0"/>
        <v/>
      </c>
    </row>
    <row r="28" spans="1:9" x14ac:dyDescent="0.2">
      <c r="A28" s="688"/>
      <c r="B28" s="692"/>
      <c r="C28" s="690"/>
      <c r="D28" s="690"/>
      <c r="E28" s="690"/>
      <c r="F28" s="690"/>
      <c r="G28" s="691" t="str">
        <f>IF($A28="","",IFERROR(ROW(INDEX('Subsidiary TB Converter'!$ED$1:$ED$254,MATCH(TRUE,INDEX(ISNUMBER(SEARCH("x"&amp;A28&amp;"x",'Subsidiary TB Converter'!$ED$1:$ED$254)),0),0))),""))</f>
        <v/>
      </c>
      <c r="I28" s="681" t="str">
        <f t="shared" ca="1" si="0"/>
        <v/>
      </c>
    </row>
    <row r="29" spans="1:9" x14ac:dyDescent="0.2">
      <c r="A29" s="688"/>
      <c r="B29" s="692"/>
      <c r="C29" s="690"/>
      <c r="D29" s="690"/>
      <c r="E29" s="690"/>
      <c r="F29" s="690"/>
      <c r="G29" s="691" t="str">
        <f>IF($A29="","",IFERROR(ROW(INDEX('Subsidiary TB Converter'!$ED$1:$ED$254,MATCH(TRUE,INDEX(ISNUMBER(SEARCH("x"&amp;A29&amp;"x",'Subsidiary TB Converter'!$ED$1:$ED$254)),0),0))),""))</f>
        <v/>
      </c>
      <c r="I29" s="681" t="str">
        <f t="shared" ca="1" si="0"/>
        <v/>
      </c>
    </row>
    <row r="30" spans="1:9" x14ac:dyDescent="0.2">
      <c r="A30" s="688"/>
      <c r="B30" s="692"/>
      <c r="C30" s="690"/>
      <c r="D30" s="690"/>
      <c r="E30" s="690"/>
      <c r="F30" s="690"/>
      <c r="G30" s="691" t="str">
        <f>IF($A30="","",IFERROR(ROW(INDEX('Subsidiary TB Converter'!$ED$1:$ED$254,MATCH(TRUE,INDEX(ISNUMBER(SEARCH("x"&amp;A30&amp;"x",'Subsidiary TB Converter'!$ED$1:$ED$254)),0),0))),""))</f>
        <v/>
      </c>
      <c r="I30" s="681" t="str">
        <f t="shared" ca="1" si="0"/>
        <v/>
      </c>
    </row>
    <row r="31" spans="1:9" x14ac:dyDescent="0.2">
      <c r="A31" s="688"/>
      <c r="B31" s="692"/>
      <c r="C31" s="690"/>
      <c r="D31" s="690"/>
      <c r="E31" s="690"/>
      <c r="F31" s="690"/>
      <c r="G31" s="691" t="str">
        <f>IF($A31="","",IFERROR(ROW(INDEX('Subsidiary TB Converter'!$ED$1:$ED$254,MATCH(TRUE,INDEX(ISNUMBER(SEARCH("x"&amp;A31&amp;"x",'Subsidiary TB Converter'!$ED$1:$ED$254)),0),0))),""))</f>
        <v/>
      </c>
      <c r="I31" s="681" t="str">
        <f t="shared" ca="1" si="0"/>
        <v/>
      </c>
    </row>
    <row r="32" spans="1:9" x14ac:dyDescent="0.2">
      <c r="A32" s="688"/>
      <c r="B32" s="692"/>
      <c r="C32" s="690"/>
      <c r="D32" s="690"/>
      <c r="E32" s="690"/>
      <c r="F32" s="690"/>
      <c r="G32" s="691" t="str">
        <f>IF($A32="","",IFERROR(ROW(INDEX('Subsidiary TB Converter'!$ED$1:$ED$254,MATCH(TRUE,INDEX(ISNUMBER(SEARCH("x"&amp;A32&amp;"x",'Subsidiary TB Converter'!$ED$1:$ED$254)),0),0))),""))</f>
        <v/>
      </c>
      <c r="I32" s="681" t="str">
        <f t="shared" ca="1" si="0"/>
        <v/>
      </c>
    </row>
    <row r="33" spans="1:9" x14ac:dyDescent="0.2">
      <c r="A33" s="688"/>
      <c r="B33" s="692"/>
      <c r="C33" s="690"/>
      <c r="D33" s="690"/>
      <c r="E33" s="690"/>
      <c r="F33" s="690"/>
      <c r="G33" s="691" t="str">
        <f>IF($A33="","",IFERROR(ROW(INDEX('Subsidiary TB Converter'!$ED$1:$ED$254,MATCH(TRUE,INDEX(ISNUMBER(SEARCH("x"&amp;A33&amp;"x",'Subsidiary TB Converter'!$ED$1:$ED$254)),0),0))),""))</f>
        <v/>
      </c>
      <c r="I33" s="681" t="str">
        <f t="shared" ca="1" si="0"/>
        <v/>
      </c>
    </row>
    <row r="34" spans="1:9" x14ac:dyDescent="0.2">
      <c r="A34" s="688"/>
      <c r="B34" s="692"/>
      <c r="C34" s="690"/>
      <c r="D34" s="690"/>
      <c r="E34" s="690"/>
      <c r="F34" s="690"/>
      <c r="G34" s="691" t="str">
        <f>IF($A34="","",IFERROR(ROW(INDEX('Subsidiary TB Converter'!$ED$1:$ED$254,MATCH(TRUE,INDEX(ISNUMBER(SEARCH("x"&amp;A34&amp;"x",'Subsidiary TB Converter'!$ED$1:$ED$254)),0),0))),""))</f>
        <v/>
      </c>
      <c r="I34" s="681" t="str">
        <f t="shared" ca="1" si="0"/>
        <v/>
      </c>
    </row>
    <row r="35" spans="1:9" x14ac:dyDescent="0.2">
      <c r="A35" s="688"/>
      <c r="B35" s="692"/>
      <c r="C35" s="690"/>
      <c r="D35" s="690"/>
      <c r="E35" s="690"/>
      <c r="F35" s="690"/>
      <c r="G35" s="691" t="str">
        <f>IF($A35="","",IFERROR(ROW(INDEX('Subsidiary TB Converter'!$ED$1:$ED$254,MATCH(TRUE,INDEX(ISNUMBER(SEARCH("x"&amp;A35&amp;"x",'Subsidiary TB Converter'!$ED$1:$ED$254)),0),0))),""))</f>
        <v/>
      </c>
      <c r="I35" s="681" t="str">
        <f t="shared" ca="1" si="0"/>
        <v/>
      </c>
    </row>
    <row r="36" spans="1:9" x14ac:dyDescent="0.2">
      <c r="A36" s="688"/>
      <c r="B36" s="692"/>
      <c r="C36" s="690"/>
      <c r="D36" s="690"/>
      <c r="E36" s="690"/>
      <c r="F36" s="690"/>
      <c r="G36" s="691" t="str">
        <f>IF($A36="","",IFERROR(ROW(INDEX('Subsidiary TB Converter'!$ED$1:$ED$254,MATCH(TRUE,INDEX(ISNUMBER(SEARCH("x"&amp;A36&amp;"x",'Subsidiary TB Converter'!$ED$1:$ED$254)),0),0))),""))</f>
        <v/>
      </c>
      <c r="I36" s="681" t="str">
        <f t="shared" ca="1" si="0"/>
        <v/>
      </c>
    </row>
    <row r="37" spans="1:9" x14ac:dyDescent="0.2">
      <c r="A37" s="688"/>
      <c r="B37" s="692"/>
      <c r="C37" s="690"/>
      <c r="D37" s="690"/>
      <c r="E37" s="690"/>
      <c r="F37" s="690"/>
      <c r="G37" s="691" t="str">
        <f>IF($A37="","",IFERROR(ROW(INDEX('Subsidiary TB Converter'!$ED$1:$ED$254,MATCH(TRUE,INDEX(ISNUMBER(SEARCH("x"&amp;A37&amp;"x",'Subsidiary TB Converter'!$ED$1:$ED$254)),0),0))),""))</f>
        <v/>
      </c>
      <c r="I37" s="681" t="str">
        <f t="shared" ca="1" si="0"/>
        <v/>
      </c>
    </row>
    <row r="38" spans="1:9" x14ac:dyDescent="0.2">
      <c r="A38" s="688"/>
      <c r="B38" s="692"/>
      <c r="C38" s="690"/>
      <c r="D38" s="690"/>
      <c r="E38" s="690"/>
      <c r="F38" s="690"/>
      <c r="G38" s="691" t="str">
        <f>IF($A38="","",IFERROR(ROW(INDEX('Subsidiary TB Converter'!$ED$1:$ED$254,MATCH(TRUE,INDEX(ISNUMBER(SEARCH("x"&amp;A38&amp;"x",'Subsidiary TB Converter'!$ED$1:$ED$254)),0),0))),""))</f>
        <v/>
      </c>
      <c r="I38" s="681" t="str">
        <f t="shared" ca="1" si="0"/>
        <v/>
      </c>
    </row>
    <row r="39" spans="1:9" x14ac:dyDescent="0.2">
      <c r="A39" s="688"/>
      <c r="B39" s="692"/>
      <c r="C39" s="690"/>
      <c r="D39" s="690"/>
      <c r="E39" s="690"/>
      <c r="F39" s="690"/>
      <c r="G39" s="691" t="str">
        <f>IF($A39="","",IFERROR(ROW(INDEX('Subsidiary TB Converter'!$ED$1:$ED$254,MATCH(TRUE,INDEX(ISNUMBER(SEARCH("x"&amp;A39&amp;"x",'Subsidiary TB Converter'!$ED$1:$ED$254)),0),0))),""))</f>
        <v/>
      </c>
      <c r="I39" s="681" t="str">
        <f t="shared" ca="1" si="0"/>
        <v/>
      </c>
    </row>
    <row r="40" spans="1:9" x14ac:dyDescent="0.2">
      <c r="A40" s="688"/>
      <c r="B40" s="692"/>
      <c r="C40" s="690"/>
      <c r="D40" s="690"/>
      <c r="E40" s="690"/>
      <c r="F40" s="690"/>
      <c r="G40" s="691" t="str">
        <f>IF($A40="","",IFERROR(ROW(INDEX('Subsidiary TB Converter'!$ED$1:$ED$254,MATCH(TRUE,INDEX(ISNUMBER(SEARCH("x"&amp;A40&amp;"x",'Subsidiary TB Converter'!$ED$1:$ED$254)),0),0))),""))</f>
        <v/>
      </c>
      <c r="I40" s="681" t="str">
        <f t="shared" ca="1" si="0"/>
        <v/>
      </c>
    </row>
    <row r="41" spans="1:9" x14ac:dyDescent="0.2">
      <c r="A41" s="688"/>
      <c r="B41" s="692"/>
      <c r="C41" s="690"/>
      <c r="D41" s="690"/>
      <c r="E41" s="690"/>
      <c r="F41" s="690"/>
      <c r="G41" s="691" t="str">
        <f>IF($A41="","",IFERROR(ROW(INDEX('Subsidiary TB Converter'!$ED$1:$ED$254,MATCH(TRUE,INDEX(ISNUMBER(SEARCH("x"&amp;A41&amp;"x",'Subsidiary TB Converter'!$ED$1:$ED$254)),0),0))),""))</f>
        <v/>
      </c>
      <c r="I41" s="681" t="str">
        <f t="shared" ca="1" si="0"/>
        <v/>
      </c>
    </row>
    <row r="42" spans="1:9" x14ac:dyDescent="0.2">
      <c r="A42" s="688"/>
      <c r="B42" s="692"/>
      <c r="C42" s="690"/>
      <c r="D42" s="690"/>
      <c r="E42" s="690"/>
      <c r="F42" s="690"/>
      <c r="G42" s="691" t="str">
        <f>IF($A42="","",IFERROR(ROW(INDEX('Subsidiary TB Converter'!$ED$1:$ED$254,MATCH(TRUE,INDEX(ISNUMBER(SEARCH("x"&amp;A42&amp;"x",'Subsidiary TB Converter'!$ED$1:$ED$254)),0),0))),""))</f>
        <v/>
      </c>
      <c r="I42" s="681" t="str">
        <f t="shared" ca="1" si="0"/>
        <v/>
      </c>
    </row>
    <row r="43" spans="1:9" x14ac:dyDescent="0.2">
      <c r="A43" s="688"/>
      <c r="B43" s="692"/>
      <c r="C43" s="690"/>
      <c r="D43" s="690"/>
      <c r="E43" s="690"/>
      <c r="F43" s="690"/>
      <c r="G43" s="691" t="str">
        <f>IF($A43="","",IFERROR(ROW(INDEX('Subsidiary TB Converter'!$ED$1:$ED$254,MATCH(TRUE,INDEX(ISNUMBER(SEARCH("x"&amp;A43&amp;"x",'Subsidiary TB Converter'!$ED$1:$ED$254)),0),0))),""))</f>
        <v/>
      </c>
      <c r="I43" s="681" t="str">
        <f t="shared" ca="1" si="0"/>
        <v/>
      </c>
    </row>
    <row r="44" spans="1:9" x14ac:dyDescent="0.2">
      <c r="A44" s="688"/>
      <c r="B44" s="692"/>
      <c r="C44" s="690"/>
      <c r="D44" s="690"/>
      <c r="E44" s="690"/>
      <c r="F44" s="690"/>
      <c r="G44" s="691" t="str">
        <f>IF($A44="","",IFERROR(ROW(INDEX('Subsidiary TB Converter'!$ED$1:$ED$254,MATCH(TRUE,INDEX(ISNUMBER(SEARCH("x"&amp;A44&amp;"x",'Subsidiary TB Converter'!$ED$1:$ED$254)),0),0))),""))</f>
        <v/>
      </c>
      <c r="I44" s="681" t="str">
        <f t="shared" ca="1" si="0"/>
        <v/>
      </c>
    </row>
    <row r="45" spans="1:9" x14ac:dyDescent="0.2">
      <c r="A45" s="688"/>
      <c r="B45" s="692"/>
      <c r="C45" s="690"/>
      <c r="D45" s="690"/>
      <c r="E45" s="690"/>
      <c r="F45" s="690"/>
      <c r="G45" s="691" t="str">
        <f>IF($A45="","",IFERROR(ROW(INDEX('Subsidiary TB Converter'!$ED$1:$ED$254,MATCH(TRUE,INDEX(ISNUMBER(SEARCH("x"&amp;A45&amp;"x",'Subsidiary TB Converter'!$ED$1:$ED$254)),0),0))),""))</f>
        <v/>
      </c>
      <c r="I45" s="681" t="str">
        <f t="shared" ca="1" si="0"/>
        <v/>
      </c>
    </row>
    <row r="46" spans="1:9" x14ac:dyDescent="0.2">
      <c r="A46" s="688"/>
      <c r="B46" s="692"/>
      <c r="C46" s="690"/>
      <c r="D46" s="690"/>
      <c r="E46" s="690"/>
      <c r="F46" s="690"/>
      <c r="G46" s="691" t="str">
        <f>IF($A46="","",IFERROR(ROW(INDEX('Subsidiary TB Converter'!$ED$1:$ED$254,MATCH(TRUE,INDEX(ISNUMBER(SEARCH("x"&amp;A46&amp;"x",'Subsidiary TB Converter'!$ED$1:$ED$254)),0),0))),""))</f>
        <v/>
      </c>
      <c r="I46" s="681" t="str">
        <f t="shared" ca="1" si="0"/>
        <v/>
      </c>
    </row>
    <row r="47" spans="1:9" x14ac:dyDescent="0.2">
      <c r="A47" s="688"/>
      <c r="B47" s="692"/>
      <c r="C47" s="690"/>
      <c r="D47" s="690"/>
      <c r="E47" s="690"/>
      <c r="F47" s="690"/>
      <c r="G47" s="691" t="str">
        <f>IF($A47="","",IFERROR(ROW(INDEX('Subsidiary TB Converter'!$ED$1:$ED$254,MATCH(TRUE,INDEX(ISNUMBER(SEARCH("x"&amp;A47&amp;"x",'Subsidiary TB Converter'!$ED$1:$ED$254)),0),0))),""))</f>
        <v/>
      </c>
      <c r="I47" s="681" t="str">
        <f t="shared" ca="1" si="0"/>
        <v/>
      </c>
    </row>
    <row r="48" spans="1:9" x14ac:dyDescent="0.2">
      <c r="A48" s="688"/>
      <c r="B48" s="692"/>
      <c r="C48" s="690"/>
      <c r="D48" s="690"/>
      <c r="E48" s="690"/>
      <c r="F48" s="690"/>
      <c r="G48" s="691" t="str">
        <f>IF($A48="","",IFERROR(ROW(INDEX('Subsidiary TB Converter'!$ED$1:$ED$254,MATCH(TRUE,INDEX(ISNUMBER(SEARCH("x"&amp;A48&amp;"x",'Subsidiary TB Converter'!$ED$1:$ED$254)),0),0))),""))</f>
        <v/>
      </c>
      <c r="I48" s="681" t="str">
        <f t="shared" ca="1" si="0"/>
        <v/>
      </c>
    </row>
    <row r="49" spans="1:9" x14ac:dyDescent="0.2">
      <c r="A49" s="688"/>
      <c r="B49" s="692"/>
      <c r="C49" s="690"/>
      <c r="D49" s="690"/>
      <c r="E49" s="690"/>
      <c r="F49" s="690"/>
      <c r="G49" s="691" t="str">
        <f>IF($A49="","",IFERROR(ROW(INDEX('Subsidiary TB Converter'!$ED$1:$ED$254,MATCH(TRUE,INDEX(ISNUMBER(SEARCH("x"&amp;A49&amp;"x",'Subsidiary TB Converter'!$ED$1:$ED$254)),0),0))),""))</f>
        <v/>
      </c>
      <c r="I49" s="681" t="str">
        <f t="shared" ca="1" si="0"/>
        <v/>
      </c>
    </row>
    <row r="50" spans="1:9" x14ac:dyDescent="0.2">
      <c r="A50" s="688"/>
      <c r="B50" s="692"/>
      <c r="C50" s="690"/>
      <c r="D50" s="690"/>
      <c r="E50" s="690"/>
      <c r="F50" s="690"/>
      <c r="G50" s="691" t="str">
        <f>IF($A50="","",IFERROR(ROW(INDEX('Subsidiary TB Converter'!$ED$1:$ED$254,MATCH(TRUE,INDEX(ISNUMBER(SEARCH("x"&amp;A50&amp;"x",'Subsidiary TB Converter'!$ED$1:$ED$254)),0),0))),""))</f>
        <v/>
      </c>
      <c r="I50" s="681" t="str">
        <f t="shared" ca="1" si="0"/>
        <v/>
      </c>
    </row>
    <row r="51" spans="1:9" x14ac:dyDescent="0.2">
      <c r="A51" s="688"/>
      <c r="B51" s="692"/>
      <c r="C51" s="690"/>
      <c r="D51" s="690"/>
      <c r="E51" s="690"/>
      <c r="F51" s="690"/>
      <c r="G51" s="691" t="str">
        <f>IF($A51="","",IFERROR(ROW(INDEX('Subsidiary TB Converter'!$ED$1:$ED$254,MATCH(TRUE,INDEX(ISNUMBER(SEARCH("x"&amp;A51&amp;"x",'Subsidiary TB Converter'!$ED$1:$ED$254)),0),0))),""))</f>
        <v/>
      </c>
      <c r="I51" s="681" t="str">
        <f t="shared" ca="1" si="0"/>
        <v/>
      </c>
    </row>
    <row r="52" spans="1:9" x14ac:dyDescent="0.2">
      <c r="A52" s="688"/>
      <c r="B52" s="692"/>
      <c r="C52" s="690"/>
      <c r="D52" s="690"/>
      <c r="E52" s="690"/>
      <c r="F52" s="690"/>
      <c r="G52" s="691" t="str">
        <f>IF($A52="","",IFERROR(ROW(INDEX('Subsidiary TB Converter'!$ED$1:$ED$254,MATCH(TRUE,INDEX(ISNUMBER(SEARCH("x"&amp;A52&amp;"x",'Subsidiary TB Converter'!$ED$1:$ED$254)),0),0))),""))</f>
        <v/>
      </c>
      <c r="I52" s="681" t="str">
        <f t="shared" ca="1" si="0"/>
        <v/>
      </c>
    </row>
    <row r="53" spans="1:9" x14ac:dyDescent="0.2">
      <c r="A53" s="688"/>
      <c r="B53" s="692"/>
      <c r="C53" s="690"/>
      <c r="D53" s="690"/>
      <c r="E53" s="690"/>
      <c r="F53" s="690"/>
      <c r="G53" s="691" t="str">
        <f>IF($A53="","",IFERROR(ROW(INDEX('Subsidiary TB Converter'!$ED$1:$ED$254,MATCH(TRUE,INDEX(ISNUMBER(SEARCH("x"&amp;A53&amp;"x",'Subsidiary TB Converter'!$ED$1:$ED$254)),0),0))),""))</f>
        <v/>
      </c>
      <c r="I53" s="681" t="str">
        <f t="shared" ca="1" si="0"/>
        <v/>
      </c>
    </row>
    <row r="54" spans="1:9" x14ac:dyDescent="0.2">
      <c r="A54" s="688"/>
      <c r="B54" s="692"/>
      <c r="C54" s="690"/>
      <c r="D54" s="690"/>
      <c r="E54" s="690"/>
      <c r="F54" s="690"/>
      <c r="G54" s="691" t="str">
        <f>IF($A54="","",IFERROR(ROW(INDEX('Subsidiary TB Converter'!$ED$1:$ED$254,MATCH(TRUE,INDEX(ISNUMBER(SEARCH("x"&amp;A54&amp;"x",'Subsidiary TB Converter'!$ED$1:$ED$254)),0),0))),""))</f>
        <v/>
      </c>
      <c r="I54" s="681" t="str">
        <f t="shared" ca="1" si="0"/>
        <v/>
      </c>
    </row>
    <row r="55" spans="1:9" x14ac:dyDescent="0.2">
      <c r="A55" s="688"/>
      <c r="B55" s="692"/>
      <c r="C55" s="690"/>
      <c r="D55" s="690"/>
      <c r="E55" s="690"/>
      <c r="F55" s="690"/>
      <c r="G55" s="691" t="str">
        <f>IF($A55="","",IFERROR(ROW(INDEX('Subsidiary TB Converter'!$ED$1:$ED$254,MATCH(TRUE,INDEX(ISNUMBER(SEARCH("x"&amp;A55&amp;"x",'Subsidiary TB Converter'!$ED$1:$ED$254)),0),0))),""))</f>
        <v/>
      </c>
      <c r="I55" s="681" t="str">
        <f t="shared" ca="1" si="0"/>
        <v/>
      </c>
    </row>
    <row r="56" spans="1:9" x14ac:dyDescent="0.2">
      <c r="A56" s="688"/>
      <c r="B56" s="692"/>
      <c r="C56" s="690"/>
      <c r="D56" s="690"/>
      <c r="E56" s="690"/>
      <c r="F56" s="690"/>
      <c r="G56" s="691" t="str">
        <f>IF($A56="","",IFERROR(ROW(INDEX('Subsidiary TB Converter'!$ED$1:$ED$254,MATCH(TRUE,INDEX(ISNUMBER(SEARCH("x"&amp;A56&amp;"x",'Subsidiary TB Converter'!$ED$1:$ED$254)),0),0))),""))</f>
        <v/>
      </c>
      <c r="I56" s="681" t="str">
        <f t="shared" ca="1" si="0"/>
        <v/>
      </c>
    </row>
    <row r="57" spans="1:9" x14ac:dyDescent="0.2">
      <c r="A57" s="688"/>
      <c r="B57" s="692"/>
      <c r="C57" s="690"/>
      <c r="D57" s="690"/>
      <c r="E57" s="690"/>
      <c r="F57" s="690"/>
      <c r="G57" s="691" t="str">
        <f>IF($A57="","",IFERROR(ROW(INDEX('Subsidiary TB Converter'!$ED$1:$ED$254,MATCH(TRUE,INDEX(ISNUMBER(SEARCH("x"&amp;A57&amp;"x",'Subsidiary TB Converter'!$ED$1:$ED$254)),0),0))),""))</f>
        <v/>
      </c>
      <c r="I57" s="681" t="str">
        <f t="shared" ca="1" si="0"/>
        <v/>
      </c>
    </row>
    <row r="58" spans="1:9" x14ac:dyDescent="0.2">
      <c r="A58" s="688"/>
      <c r="B58" s="692"/>
      <c r="C58" s="690"/>
      <c r="D58" s="690"/>
      <c r="E58" s="690"/>
      <c r="F58" s="690"/>
      <c r="G58" s="691" t="str">
        <f>IF($A58="","",IFERROR(ROW(INDEX('Subsidiary TB Converter'!$ED$1:$ED$254,MATCH(TRUE,INDEX(ISNUMBER(SEARCH("x"&amp;A58&amp;"x",'Subsidiary TB Converter'!$ED$1:$ED$254)),0),0))),""))</f>
        <v/>
      </c>
      <c r="I58" s="681" t="str">
        <f t="shared" ca="1" si="0"/>
        <v/>
      </c>
    </row>
    <row r="59" spans="1:9" x14ac:dyDescent="0.2">
      <c r="A59" s="688"/>
      <c r="B59" s="692"/>
      <c r="C59" s="690"/>
      <c r="D59" s="690"/>
      <c r="E59" s="690"/>
      <c r="F59" s="690"/>
      <c r="G59" s="691" t="str">
        <f>IF($A59="","",IFERROR(ROW(INDEX('Subsidiary TB Converter'!$ED$1:$ED$254,MATCH(TRUE,INDEX(ISNUMBER(SEARCH("x"&amp;A59&amp;"x",'Subsidiary TB Converter'!$ED$1:$ED$254)),0),0))),""))</f>
        <v/>
      </c>
      <c r="I59" s="681" t="str">
        <f t="shared" ca="1" si="0"/>
        <v/>
      </c>
    </row>
    <row r="60" spans="1:9" x14ac:dyDescent="0.2">
      <c r="A60" s="688"/>
      <c r="B60" s="692"/>
      <c r="C60" s="690"/>
      <c r="D60" s="690"/>
      <c r="E60" s="690"/>
      <c r="F60" s="690"/>
      <c r="G60" s="691" t="str">
        <f>IF($A60="","",IFERROR(ROW(INDEX('Subsidiary TB Converter'!$ED$1:$ED$254,MATCH(TRUE,INDEX(ISNUMBER(SEARCH("x"&amp;A60&amp;"x",'Subsidiary TB Converter'!$ED$1:$ED$254)),0),0))),""))</f>
        <v/>
      </c>
      <c r="I60" s="681" t="str">
        <f t="shared" ca="1" si="0"/>
        <v/>
      </c>
    </row>
    <row r="61" spans="1:9" x14ac:dyDescent="0.2">
      <c r="A61" s="688"/>
      <c r="B61" s="692"/>
      <c r="C61" s="690"/>
      <c r="D61" s="690"/>
      <c r="E61" s="690"/>
      <c r="F61" s="690"/>
      <c r="G61" s="691" t="str">
        <f>IF($A61="","",IFERROR(ROW(INDEX('Subsidiary TB Converter'!$ED$1:$ED$254,MATCH(TRUE,INDEX(ISNUMBER(SEARCH("x"&amp;A61&amp;"x",'Subsidiary TB Converter'!$ED$1:$ED$254)),0),0))),""))</f>
        <v/>
      </c>
      <c r="I61" s="681" t="str">
        <f t="shared" ca="1" si="0"/>
        <v/>
      </c>
    </row>
    <row r="62" spans="1:9" x14ac:dyDescent="0.2">
      <c r="A62" s="688"/>
      <c r="B62" s="692"/>
      <c r="C62" s="690"/>
      <c r="D62" s="690"/>
      <c r="E62" s="690"/>
      <c r="F62" s="690"/>
      <c r="G62" s="691" t="str">
        <f>IF($A62="","",IFERROR(ROW(INDEX('Subsidiary TB Converter'!$ED$1:$ED$254,MATCH(TRUE,INDEX(ISNUMBER(SEARCH("x"&amp;A62&amp;"x",'Subsidiary TB Converter'!$ED$1:$ED$254)),0),0))),""))</f>
        <v/>
      </c>
      <c r="I62" s="681" t="str">
        <f t="shared" ca="1" si="0"/>
        <v/>
      </c>
    </row>
    <row r="63" spans="1:9" x14ac:dyDescent="0.2">
      <c r="A63" s="688"/>
      <c r="B63" s="692"/>
      <c r="C63" s="690"/>
      <c r="D63" s="690"/>
      <c r="E63" s="690"/>
      <c r="F63" s="690"/>
      <c r="G63" s="691" t="str">
        <f>IF($A63="","",IFERROR(ROW(INDEX('Subsidiary TB Converter'!$ED$1:$ED$254,MATCH(TRUE,INDEX(ISNUMBER(SEARCH("x"&amp;A63&amp;"x",'Subsidiary TB Converter'!$ED$1:$ED$254)),0),0))),""))</f>
        <v/>
      </c>
      <c r="I63" s="681" t="str">
        <f t="shared" ca="1" si="0"/>
        <v/>
      </c>
    </row>
    <row r="64" spans="1:9" x14ac:dyDescent="0.2">
      <c r="A64" s="688"/>
      <c r="B64" s="692"/>
      <c r="C64" s="690"/>
      <c r="D64" s="690"/>
      <c r="E64" s="690"/>
      <c r="F64" s="690"/>
      <c r="G64" s="691" t="str">
        <f>IF($A64="","",IFERROR(ROW(INDEX('Subsidiary TB Converter'!$ED$1:$ED$254,MATCH(TRUE,INDEX(ISNUMBER(SEARCH("x"&amp;A64&amp;"x",'Subsidiary TB Converter'!$ED$1:$ED$254)),0),0))),""))</f>
        <v/>
      </c>
      <c r="I64" s="681" t="str">
        <f t="shared" ca="1" si="0"/>
        <v/>
      </c>
    </row>
    <row r="65" spans="1:9" x14ac:dyDescent="0.2">
      <c r="A65" s="688"/>
      <c r="B65" s="692"/>
      <c r="C65" s="690"/>
      <c r="D65" s="690"/>
      <c r="E65" s="690"/>
      <c r="F65" s="690"/>
      <c r="G65" s="691" t="str">
        <f>IF($A65="","",IFERROR(ROW(INDEX('Subsidiary TB Converter'!$ED$1:$ED$254,MATCH(TRUE,INDEX(ISNUMBER(SEARCH("x"&amp;A65&amp;"x",'Subsidiary TB Converter'!$ED$1:$ED$254)),0),0))),""))</f>
        <v/>
      </c>
      <c r="I65" s="681" t="str">
        <f t="shared" ca="1" si="0"/>
        <v/>
      </c>
    </row>
    <row r="66" spans="1:9" x14ac:dyDescent="0.2">
      <c r="A66" s="688"/>
      <c r="B66" s="692"/>
      <c r="C66" s="690"/>
      <c r="D66" s="690"/>
      <c r="E66" s="690"/>
      <c r="F66" s="690"/>
      <c r="G66" s="691" t="str">
        <f>IF($A66="","",IFERROR(ROW(INDEX('Subsidiary TB Converter'!$ED$1:$ED$254,MATCH(TRUE,INDEX(ISNUMBER(SEARCH("x"&amp;A66&amp;"x",'Subsidiary TB Converter'!$ED$1:$ED$254)),0),0))),""))</f>
        <v/>
      </c>
      <c r="I66" s="681" t="str">
        <f t="shared" ca="1" si="0"/>
        <v/>
      </c>
    </row>
    <row r="67" spans="1:9" x14ac:dyDescent="0.2">
      <c r="A67" s="688"/>
      <c r="B67" s="692"/>
      <c r="C67" s="690"/>
      <c r="D67" s="690"/>
      <c r="E67" s="690"/>
      <c r="F67" s="690"/>
      <c r="G67" s="691" t="str">
        <f>IF($A67="","",IFERROR(ROW(INDEX('Subsidiary TB Converter'!$ED$1:$ED$254,MATCH(TRUE,INDEX(ISNUMBER(SEARCH("x"&amp;A67&amp;"x",'Subsidiary TB Converter'!$ED$1:$ED$254)),0),0))),""))</f>
        <v/>
      </c>
      <c r="I67" s="681" t="str">
        <f t="shared" ref="I67:I130" ca="1" si="1">IF(AND($G67="",$A67=""),"",IF(AND($G67="",$A67&lt;&gt;""),"Missing from Converter Sheet",INDIRECT("'"&amp;$J$3&amp;"'!B"&amp;G67)))</f>
        <v/>
      </c>
    </row>
    <row r="68" spans="1:9" x14ac:dyDescent="0.2">
      <c r="A68" s="688"/>
      <c r="B68" s="692"/>
      <c r="C68" s="690"/>
      <c r="D68" s="690"/>
      <c r="E68" s="690"/>
      <c r="F68" s="690"/>
      <c r="G68" s="691" t="str">
        <f>IF($A68="","",IFERROR(ROW(INDEX('Subsidiary TB Converter'!$ED$1:$ED$254,MATCH(TRUE,INDEX(ISNUMBER(SEARCH("x"&amp;A68&amp;"x",'Subsidiary TB Converter'!$ED$1:$ED$254)),0),0))),""))</f>
        <v/>
      </c>
      <c r="I68" s="681" t="str">
        <f t="shared" ca="1" si="1"/>
        <v/>
      </c>
    </row>
    <row r="69" spans="1:9" x14ac:dyDescent="0.2">
      <c r="A69" s="688"/>
      <c r="B69" s="692"/>
      <c r="C69" s="690"/>
      <c r="D69" s="690"/>
      <c r="E69" s="690"/>
      <c r="F69" s="690"/>
      <c r="G69" s="691" t="str">
        <f>IF($A69="","",IFERROR(ROW(INDEX('Subsidiary TB Converter'!$ED$1:$ED$254,MATCH(TRUE,INDEX(ISNUMBER(SEARCH("x"&amp;A69&amp;"x",'Subsidiary TB Converter'!$ED$1:$ED$254)),0),0))),""))</f>
        <v/>
      </c>
      <c r="I69" s="681" t="str">
        <f t="shared" ca="1" si="1"/>
        <v/>
      </c>
    </row>
    <row r="70" spans="1:9" x14ac:dyDescent="0.2">
      <c r="A70" s="688"/>
      <c r="B70" s="692"/>
      <c r="C70" s="690"/>
      <c r="D70" s="690"/>
      <c r="E70" s="690"/>
      <c r="F70" s="690"/>
      <c r="G70" s="691" t="str">
        <f>IF($A70="","",IFERROR(ROW(INDEX('Subsidiary TB Converter'!$ED$1:$ED$254,MATCH(TRUE,INDEX(ISNUMBER(SEARCH("x"&amp;A70&amp;"x",'Subsidiary TB Converter'!$ED$1:$ED$254)),0),0))),""))</f>
        <v/>
      </c>
      <c r="I70" s="681" t="str">
        <f t="shared" ca="1" si="1"/>
        <v/>
      </c>
    </row>
    <row r="71" spans="1:9" x14ac:dyDescent="0.2">
      <c r="A71" s="688"/>
      <c r="B71" s="692"/>
      <c r="C71" s="690"/>
      <c r="D71" s="690"/>
      <c r="E71" s="690"/>
      <c r="F71" s="690"/>
      <c r="G71" s="691" t="str">
        <f>IF($A71="","",IFERROR(ROW(INDEX('Subsidiary TB Converter'!$ED$1:$ED$254,MATCH(TRUE,INDEX(ISNUMBER(SEARCH("x"&amp;A71&amp;"x",'Subsidiary TB Converter'!$ED$1:$ED$254)),0),0))),""))</f>
        <v/>
      </c>
      <c r="I71" s="681" t="str">
        <f t="shared" ca="1" si="1"/>
        <v/>
      </c>
    </row>
    <row r="72" spans="1:9" x14ac:dyDescent="0.2">
      <c r="A72" s="688"/>
      <c r="B72" s="692"/>
      <c r="C72" s="690"/>
      <c r="D72" s="690"/>
      <c r="E72" s="690"/>
      <c r="F72" s="690"/>
      <c r="G72" s="691" t="str">
        <f>IF($A72="","",IFERROR(ROW(INDEX('Subsidiary TB Converter'!$ED$1:$ED$254,MATCH(TRUE,INDEX(ISNUMBER(SEARCH("x"&amp;A72&amp;"x",'Subsidiary TB Converter'!$ED$1:$ED$254)),0),0))),""))</f>
        <v/>
      </c>
      <c r="I72" s="681" t="str">
        <f t="shared" ca="1" si="1"/>
        <v/>
      </c>
    </row>
    <row r="73" spans="1:9" x14ac:dyDescent="0.2">
      <c r="A73" s="688"/>
      <c r="B73" s="692"/>
      <c r="C73" s="690"/>
      <c r="D73" s="690"/>
      <c r="E73" s="690"/>
      <c r="F73" s="690"/>
      <c r="G73" s="691" t="str">
        <f>IF($A73="","",IFERROR(ROW(INDEX('Subsidiary TB Converter'!$ED$1:$ED$254,MATCH(TRUE,INDEX(ISNUMBER(SEARCH("x"&amp;A73&amp;"x",'Subsidiary TB Converter'!$ED$1:$ED$254)),0),0))),""))</f>
        <v/>
      </c>
      <c r="I73" s="681" t="str">
        <f t="shared" ca="1" si="1"/>
        <v/>
      </c>
    </row>
    <row r="74" spans="1:9" x14ac:dyDescent="0.2">
      <c r="A74" s="688"/>
      <c r="B74" s="692"/>
      <c r="C74" s="690"/>
      <c r="D74" s="690"/>
      <c r="E74" s="690"/>
      <c r="F74" s="690"/>
      <c r="G74" s="691" t="str">
        <f>IF($A74="","",IFERROR(ROW(INDEX('Subsidiary TB Converter'!$ED$1:$ED$254,MATCH(TRUE,INDEX(ISNUMBER(SEARCH("x"&amp;A74&amp;"x",'Subsidiary TB Converter'!$ED$1:$ED$254)),0),0))),""))</f>
        <v/>
      </c>
      <c r="I74" s="681" t="str">
        <f t="shared" ca="1" si="1"/>
        <v/>
      </c>
    </row>
    <row r="75" spans="1:9" x14ac:dyDescent="0.2">
      <c r="A75" s="688"/>
      <c r="B75" s="692"/>
      <c r="C75" s="690"/>
      <c r="D75" s="690"/>
      <c r="E75" s="690"/>
      <c r="F75" s="690"/>
      <c r="G75" s="691" t="str">
        <f>IF($A75="","",IFERROR(ROW(INDEX('Subsidiary TB Converter'!$ED$1:$ED$254,MATCH(TRUE,INDEX(ISNUMBER(SEARCH("x"&amp;A75&amp;"x",'Subsidiary TB Converter'!$ED$1:$ED$254)),0),0))),""))</f>
        <v/>
      </c>
      <c r="I75" s="681" t="str">
        <f t="shared" ca="1" si="1"/>
        <v/>
      </c>
    </row>
    <row r="76" spans="1:9" x14ac:dyDescent="0.2">
      <c r="A76" s="688"/>
      <c r="B76" s="692"/>
      <c r="C76" s="690"/>
      <c r="D76" s="690"/>
      <c r="E76" s="690"/>
      <c r="F76" s="690"/>
      <c r="G76" s="691" t="str">
        <f>IF($A76="","",IFERROR(ROW(INDEX('Subsidiary TB Converter'!$ED$1:$ED$254,MATCH(TRUE,INDEX(ISNUMBER(SEARCH("x"&amp;A76&amp;"x",'Subsidiary TB Converter'!$ED$1:$ED$254)),0),0))),""))</f>
        <v/>
      </c>
      <c r="I76" s="681" t="str">
        <f t="shared" ca="1" si="1"/>
        <v/>
      </c>
    </row>
    <row r="77" spans="1:9" x14ac:dyDescent="0.2">
      <c r="A77" s="688"/>
      <c r="B77" s="692"/>
      <c r="C77" s="690"/>
      <c r="D77" s="690"/>
      <c r="E77" s="690"/>
      <c r="F77" s="690"/>
      <c r="G77" s="691" t="str">
        <f>IF($A77="","",IFERROR(ROW(INDEX('Subsidiary TB Converter'!$ED$1:$ED$254,MATCH(TRUE,INDEX(ISNUMBER(SEARCH("x"&amp;A77&amp;"x",'Subsidiary TB Converter'!$ED$1:$ED$254)),0),0))),""))</f>
        <v/>
      </c>
      <c r="I77" s="681" t="str">
        <f t="shared" ca="1" si="1"/>
        <v/>
      </c>
    </row>
    <row r="78" spans="1:9" x14ac:dyDescent="0.2">
      <c r="A78" s="688"/>
      <c r="B78" s="692"/>
      <c r="C78" s="690"/>
      <c r="D78" s="690"/>
      <c r="E78" s="690"/>
      <c r="F78" s="690"/>
      <c r="G78" s="691" t="str">
        <f>IF($A78="","",IFERROR(ROW(INDEX('Subsidiary TB Converter'!$ED$1:$ED$254,MATCH(TRUE,INDEX(ISNUMBER(SEARCH("x"&amp;A78&amp;"x",'Subsidiary TB Converter'!$ED$1:$ED$254)),0),0))),""))</f>
        <v/>
      </c>
      <c r="I78" s="681" t="str">
        <f t="shared" ca="1" si="1"/>
        <v/>
      </c>
    </row>
    <row r="79" spans="1:9" x14ac:dyDescent="0.2">
      <c r="A79" s="688"/>
      <c r="B79" s="692"/>
      <c r="C79" s="690"/>
      <c r="D79" s="690"/>
      <c r="E79" s="690"/>
      <c r="F79" s="690"/>
      <c r="G79" s="691" t="str">
        <f>IF($A79="","",IFERROR(ROW(INDEX('Subsidiary TB Converter'!$ED$1:$ED$254,MATCH(TRUE,INDEX(ISNUMBER(SEARCH("x"&amp;A79&amp;"x",'Subsidiary TB Converter'!$ED$1:$ED$254)),0),0))),""))</f>
        <v/>
      </c>
      <c r="I79" s="681" t="str">
        <f t="shared" ca="1" si="1"/>
        <v/>
      </c>
    </row>
    <row r="80" spans="1:9" x14ac:dyDescent="0.2">
      <c r="A80" s="688"/>
      <c r="B80" s="692"/>
      <c r="C80" s="690"/>
      <c r="D80" s="690"/>
      <c r="E80" s="690"/>
      <c r="F80" s="690"/>
      <c r="G80" s="691" t="str">
        <f>IF($A80="","",IFERROR(ROW(INDEX('Subsidiary TB Converter'!$ED$1:$ED$254,MATCH(TRUE,INDEX(ISNUMBER(SEARCH("x"&amp;A80&amp;"x",'Subsidiary TB Converter'!$ED$1:$ED$254)),0),0))),""))</f>
        <v/>
      </c>
      <c r="I80" s="681" t="str">
        <f t="shared" ca="1" si="1"/>
        <v/>
      </c>
    </row>
    <row r="81" spans="1:9" x14ac:dyDescent="0.2">
      <c r="A81" s="688"/>
      <c r="B81" s="692"/>
      <c r="C81" s="690"/>
      <c r="D81" s="690"/>
      <c r="E81" s="690"/>
      <c r="F81" s="690"/>
      <c r="G81" s="691" t="str">
        <f>IF($A81="","",IFERROR(ROW(INDEX('Subsidiary TB Converter'!$ED$1:$ED$254,MATCH(TRUE,INDEX(ISNUMBER(SEARCH("x"&amp;A81&amp;"x",'Subsidiary TB Converter'!$ED$1:$ED$254)),0),0))),""))</f>
        <v/>
      </c>
      <c r="I81" s="681" t="str">
        <f t="shared" ca="1" si="1"/>
        <v/>
      </c>
    </row>
    <row r="82" spans="1:9" x14ac:dyDescent="0.2">
      <c r="A82" s="688"/>
      <c r="B82" s="692"/>
      <c r="C82" s="690"/>
      <c r="D82" s="690"/>
      <c r="E82" s="690"/>
      <c r="F82" s="690"/>
      <c r="G82" s="691" t="str">
        <f>IF($A82="","",IFERROR(ROW(INDEX('Subsidiary TB Converter'!$ED$1:$ED$254,MATCH(TRUE,INDEX(ISNUMBER(SEARCH("x"&amp;A82&amp;"x",'Subsidiary TB Converter'!$ED$1:$ED$254)),0),0))),""))</f>
        <v/>
      </c>
      <c r="I82" s="681" t="str">
        <f t="shared" ca="1" si="1"/>
        <v/>
      </c>
    </row>
    <row r="83" spans="1:9" x14ac:dyDescent="0.2">
      <c r="A83" s="688"/>
      <c r="B83" s="692"/>
      <c r="C83" s="690"/>
      <c r="D83" s="690"/>
      <c r="E83" s="690"/>
      <c r="F83" s="690"/>
      <c r="G83" s="691" t="str">
        <f>IF($A83="","",IFERROR(ROW(INDEX('Subsidiary TB Converter'!$ED$1:$ED$254,MATCH(TRUE,INDEX(ISNUMBER(SEARCH("x"&amp;A83&amp;"x",'Subsidiary TB Converter'!$ED$1:$ED$254)),0),0))),""))</f>
        <v/>
      </c>
      <c r="I83" s="681" t="str">
        <f t="shared" ca="1" si="1"/>
        <v/>
      </c>
    </row>
    <row r="84" spans="1:9" x14ac:dyDescent="0.2">
      <c r="A84" s="688"/>
      <c r="B84" s="692"/>
      <c r="C84" s="690"/>
      <c r="D84" s="690"/>
      <c r="E84" s="690"/>
      <c r="F84" s="690"/>
      <c r="G84" s="691" t="str">
        <f>IF($A84="","",IFERROR(ROW(INDEX('Subsidiary TB Converter'!$ED$1:$ED$254,MATCH(TRUE,INDEX(ISNUMBER(SEARCH("x"&amp;A84&amp;"x",'Subsidiary TB Converter'!$ED$1:$ED$254)),0),0))),""))</f>
        <v/>
      </c>
      <c r="I84" s="681" t="str">
        <f t="shared" ca="1" si="1"/>
        <v/>
      </c>
    </row>
    <row r="85" spans="1:9" x14ac:dyDescent="0.2">
      <c r="A85" s="688"/>
      <c r="B85" s="692"/>
      <c r="C85" s="690"/>
      <c r="D85" s="690"/>
      <c r="E85" s="690"/>
      <c r="F85" s="690"/>
      <c r="G85" s="691" t="str">
        <f>IF($A85="","",IFERROR(ROW(INDEX('Subsidiary TB Converter'!$ED$1:$ED$254,MATCH(TRUE,INDEX(ISNUMBER(SEARCH("x"&amp;A85&amp;"x",'Subsidiary TB Converter'!$ED$1:$ED$254)),0),0))),""))</f>
        <v/>
      </c>
      <c r="I85" s="681" t="str">
        <f t="shared" ca="1" si="1"/>
        <v/>
      </c>
    </row>
    <row r="86" spans="1:9" x14ac:dyDescent="0.2">
      <c r="A86" s="688"/>
      <c r="B86" s="692"/>
      <c r="C86" s="690"/>
      <c r="D86" s="690"/>
      <c r="E86" s="690"/>
      <c r="F86" s="690"/>
      <c r="G86" s="691" t="str">
        <f>IF($A86="","",IFERROR(ROW(INDEX('Subsidiary TB Converter'!$ED$1:$ED$254,MATCH(TRUE,INDEX(ISNUMBER(SEARCH("x"&amp;A86&amp;"x",'Subsidiary TB Converter'!$ED$1:$ED$254)),0),0))),""))</f>
        <v/>
      </c>
      <c r="I86" s="681" t="str">
        <f t="shared" ca="1" si="1"/>
        <v/>
      </c>
    </row>
    <row r="87" spans="1:9" x14ac:dyDescent="0.2">
      <c r="A87" s="688"/>
      <c r="B87" s="692"/>
      <c r="C87" s="690"/>
      <c r="D87" s="690"/>
      <c r="E87" s="690"/>
      <c r="F87" s="690"/>
      <c r="G87" s="691" t="str">
        <f>IF($A87="","",IFERROR(ROW(INDEX('Subsidiary TB Converter'!$ED$1:$ED$254,MATCH(TRUE,INDEX(ISNUMBER(SEARCH("x"&amp;A87&amp;"x",'Subsidiary TB Converter'!$ED$1:$ED$254)),0),0))),""))</f>
        <v/>
      </c>
      <c r="I87" s="681" t="str">
        <f t="shared" ca="1" si="1"/>
        <v/>
      </c>
    </row>
    <row r="88" spans="1:9" x14ac:dyDescent="0.2">
      <c r="A88" s="688"/>
      <c r="B88" s="692"/>
      <c r="C88" s="690"/>
      <c r="D88" s="690"/>
      <c r="E88" s="690"/>
      <c r="F88" s="690"/>
      <c r="G88" s="691" t="str">
        <f>IF($A88="","",IFERROR(ROW(INDEX('Subsidiary TB Converter'!$ED$1:$ED$254,MATCH(TRUE,INDEX(ISNUMBER(SEARCH("x"&amp;A88&amp;"x",'Subsidiary TB Converter'!$ED$1:$ED$254)),0),0))),""))</f>
        <v/>
      </c>
      <c r="I88" s="681" t="str">
        <f t="shared" ca="1" si="1"/>
        <v/>
      </c>
    </row>
    <row r="89" spans="1:9" x14ac:dyDescent="0.2">
      <c r="A89" s="688"/>
      <c r="B89" s="692"/>
      <c r="C89" s="690"/>
      <c r="D89" s="690"/>
      <c r="E89" s="690"/>
      <c r="F89" s="690"/>
      <c r="G89" s="691" t="str">
        <f>IF($A89="","",IFERROR(ROW(INDEX('Subsidiary TB Converter'!$ED$1:$ED$254,MATCH(TRUE,INDEX(ISNUMBER(SEARCH("x"&amp;A89&amp;"x",'Subsidiary TB Converter'!$ED$1:$ED$254)),0),0))),""))</f>
        <v/>
      </c>
      <c r="I89" s="681" t="str">
        <f t="shared" ca="1" si="1"/>
        <v/>
      </c>
    </row>
    <row r="90" spans="1:9" x14ac:dyDescent="0.2">
      <c r="A90" s="688"/>
      <c r="B90" s="692"/>
      <c r="C90" s="690"/>
      <c r="D90" s="690"/>
      <c r="E90" s="690"/>
      <c r="F90" s="690"/>
      <c r="G90" s="691" t="str">
        <f>IF($A90="","",IFERROR(ROW(INDEX('Subsidiary TB Converter'!$ED$1:$ED$254,MATCH(TRUE,INDEX(ISNUMBER(SEARCH("x"&amp;A90&amp;"x",'Subsidiary TB Converter'!$ED$1:$ED$254)),0),0))),""))</f>
        <v/>
      </c>
      <c r="I90" s="681" t="str">
        <f t="shared" ca="1" si="1"/>
        <v/>
      </c>
    </row>
    <row r="91" spans="1:9" x14ac:dyDescent="0.2">
      <c r="A91" s="688"/>
      <c r="B91" s="692"/>
      <c r="C91" s="690"/>
      <c r="D91" s="690"/>
      <c r="E91" s="690"/>
      <c r="F91" s="690"/>
      <c r="G91" s="691" t="str">
        <f>IF($A91="","",IFERROR(ROW(INDEX('Subsidiary TB Converter'!$ED$1:$ED$254,MATCH(TRUE,INDEX(ISNUMBER(SEARCH("x"&amp;A91&amp;"x",'Subsidiary TB Converter'!$ED$1:$ED$254)),0),0))),""))</f>
        <v/>
      </c>
      <c r="I91" s="681" t="str">
        <f t="shared" ca="1" si="1"/>
        <v/>
      </c>
    </row>
    <row r="92" spans="1:9" x14ac:dyDescent="0.2">
      <c r="A92" s="688"/>
      <c r="B92" s="692"/>
      <c r="C92" s="690"/>
      <c r="D92" s="690"/>
      <c r="E92" s="690"/>
      <c r="F92" s="690"/>
      <c r="G92" s="691" t="str">
        <f>IF($A92="","",IFERROR(ROW(INDEX('Subsidiary TB Converter'!$ED$1:$ED$254,MATCH(TRUE,INDEX(ISNUMBER(SEARCH("x"&amp;A92&amp;"x",'Subsidiary TB Converter'!$ED$1:$ED$254)),0),0))),""))</f>
        <v/>
      </c>
      <c r="I92" s="681" t="str">
        <f t="shared" ca="1" si="1"/>
        <v/>
      </c>
    </row>
    <row r="93" spans="1:9" x14ac:dyDescent="0.2">
      <c r="A93" s="688"/>
      <c r="B93" s="692"/>
      <c r="C93" s="690"/>
      <c r="D93" s="690"/>
      <c r="E93" s="690"/>
      <c r="F93" s="690"/>
      <c r="G93" s="691" t="str">
        <f>IF($A93="","",IFERROR(ROW(INDEX('Subsidiary TB Converter'!$ED$1:$ED$254,MATCH(TRUE,INDEX(ISNUMBER(SEARCH("x"&amp;A93&amp;"x",'Subsidiary TB Converter'!$ED$1:$ED$254)),0),0))),""))</f>
        <v/>
      </c>
      <c r="I93" s="681" t="str">
        <f t="shared" ca="1" si="1"/>
        <v/>
      </c>
    </row>
    <row r="94" spans="1:9" x14ac:dyDescent="0.2">
      <c r="A94" s="688"/>
      <c r="B94" s="692"/>
      <c r="C94" s="690"/>
      <c r="D94" s="690"/>
      <c r="E94" s="690"/>
      <c r="F94" s="690"/>
      <c r="G94" s="691" t="str">
        <f>IF($A94="","",IFERROR(ROW(INDEX('Subsidiary TB Converter'!$ED$1:$ED$254,MATCH(TRUE,INDEX(ISNUMBER(SEARCH("x"&amp;A94&amp;"x",'Subsidiary TB Converter'!$ED$1:$ED$254)),0),0))),""))</f>
        <v/>
      </c>
      <c r="I94" s="681" t="str">
        <f t="shared" ca="1" si="1"/>
        <v/>
      </c>
    </row>
    <row r="95" spans="1:9" x14ac:dyDescent="0.2">
      <c r="A95" s="688"/>
      <c r="B95" s="692"/>
      <c r="C95" s="690"/>
      <c r="D95" s="690"/>
      <c r="E95" s="690"/>
      <c r="F95" s="690"/>
      <c r="G95" s="691" t="str">
        <f>IF($A95="","",IFERROR(ROW(INDEX('Subsidiary TB Converter'!$ED$1:$ED$254,MATCH(TRUE,INDEX(ISNUMBER(SEARCH("x"&amp;A95&amp;"x",'Subsidiary TB Converter'!$ED$1:$ED$254)),0),0))),""))</f>
        <v/>
      </c>
      <c r="I95" s="681" t="str">
        <f t="shared" ca="1" si="1"/>
        <v/>
      </c>
    </row>
    <row r="96" spans="1:9" x14ac:dyDescent="0.2">
      <c r="A96" s="688"/>
      <c r="B96" s="692"/>
      <c r="C96" s="690"/>
      <c r="D96" s="690"/>
      <c r="E96" s="690"/>
      <c r="F96" s="690"/>
      <c r="G96" s="691" t="str">
        <f>IF($A96="","",IFERROR(ROW(INDEX('Subsidiary TB Converter'!$ED$1:$ED$254,MATCH(TRUE,INDEX(ISNUMBER(SEARCH("x"&amp;A96&amp;"x",'Subsidiary TB Converter'!$ED$1:$ED$254)),0),0))),""))</f>
        <v/>
      </c>
      <c r="I96" s="681" t="str">
        <f t="shared" ca="1" si="1"/>
        <v/>
      </c>
    </row>
    <row r="97" spans="1:9" x14ac:dyDescent="0.2">
      <c r="A97" s="688"/>
      <c r="B97" s="692"/>
      <c r="C97" s="690"/>
      <c r="D97" s="690"/>
      <c r="E97" s="690"/>
      <c r="F97" s="690"/>
      <c r="G97" s="691" t="str">
        <f>IF($A97="","",IFERROR(ROW(INDEX('Subsidiary TB Converter'!$ED$1:$ED$254,MATCH(TRUE,INDEX(ISNUMBER(SEARCH("x"&amp;A97&amp;"x",'Subsidiary TB Converter'!$ED$1:$ED$254)),0),0))),""))</f>
        <v/>
      </c>
      <c r="I97" s="681" t="str">
        <f t="shared" ca="1" si="1"/>
        <v/>
      </c>
    </row>
    <row r="98" spans="1:9" x14ac:dyDescent="0.2">
      <c r="A98" s="688"/>
      <c r="B98" s="694"/>
      <c r="C98" s="690"/>
      <c r="D98" s="690"/>
      <c r="E98" s="690"/>
      <c r="F98" s="690"/>
      <c r="G98" s="691" t="str">
        <f>IF($A98="","",IFERROR(ROW(INDEX('Subsidiary TB Converter'!$ED$1:$ED$254,MATCH(TRUE,INDEX(ISNUMBER(SEARCH("x"&amp;A98&amp;"x",'Subsidiary TB Converter'!$ED$1:$ED$254)),0),0))),""))</f>
        <v/>
      </c>
      <c r="I98" s="681" t="str">
        <f t="shared" ca="1" si="1"/>
        <v/>
      </c>
    </row>
    <row r="99" spans="1:9" x14ac:dyDescent="0.2">
      <c r="A99" s="688"/>
      <c r="B99" s="692"/>
      <c r="C99" s="690"/>
      <c r="D99" s="690"/>
      <c r="E99" s="690"/>
      <c r="F99" s="690"/>
      <c r="G99" s="691" t="str">
        <f>IF($A99="","",IFERROR(ROW(INDEX('Subsidiary TB Converter'!$ED$1:$ED$254,MATCH(TRUE,INDEX(ISNUMBER(SEARCH("x"&amp;A99&amp;"x",'Subsidiary TB Converter'!$ED$1:$ED$254)),0),0))),""))</f>
        <v/>
      </c>
      <c r="I99" s="681" t="str">
        <f t="shared" ca="1" si="1"/>
        <v/>
      </c>
    </row>
    <row r="100" spans="1:9" x14ac:dyDescent="0.2">
      <c r="A100" s="688"/>
      <c r="B100" s="692"/>
      <c r="C100" s="690"/>
      <c r="D100" s="690"/>
      <c r="E100" s="690"/>
      <c r="F100" s="690"/>
      <c r="G100" s="691" t="str">
        <f>IF($A100="","",IFERROR(ROW(INDEX('Subsidiary TB Converter'!$ED$1:$ED$254,MATCH(TRUE,INDEX(ISNUMBER(SEARCH("x"&amp;A100&amp;"x",'Subsidiary TB Converter'!$ED$1:$ED$254)),0),0))),""))</f>
        <v/>
      </c>
      <c r="I100" s="681" t="str">
        <f t="shared" ca="1" si="1"/>
        <v/>
      </c>
    </row>
    <row r="101" spans="1:9" x14ac:dyDescent="0.2">
      <c r="A101" s="688"/>
      <c r="B101" s="695"/>
      <c r="C101" s="690"/>
      <c r="D101" s="690"/>
      <c r="E101" s="690"/>
      <c r="F101" s="690"/>
      <c r="G101" s="691" t="str">
        <f>IF($A101="","",IFERROR(ROW(INDEX('Subsidiary TB Converter'!$ED$1:$ED$254,MATCH(TRUE,INDEX(ISNUMBER(SEARCH("x"&amp;A101&amp;"x",'Subsidiary TB Converter'!$ED$1:$ED$254)),0),0))),""))</f>
        <v/>
      </c>
      <c r="I101" s="681" t="str">
        <f t="shared" ca="1" si="1"/>
        <v/>
      </c>
    </row>
    <row r="102" spans="1:9" x14ac:dyDescent="0.2">
      <c r="A102" s="688"/>
      <c r="B102" s="695"/>
      <c r="C102" s="690"/>
      <c r="D102" s="690"/>
      <c r="E102" s="690"/>
      <c r="F102" s="690"/>
      <c r="G102" s="691" t="str">
        <f>IF($A102="","",IFERROR(ROW(INDEX('Subsidiary TB Converter'!$ED$1:$ED$254,MATCH(TRUE,INDEX(ISNUMBER(SEARCH("x"&amp;A102&amp;"x",'Subsidiary TB Converter'!$ED$1:$ED$254)),0),0))),""))</f>
        <v/>
      </c>
      <c r="I102" s="681" t="str">
        <f t="shared" ca="1" si="1"/>
        <v/>
      </c>
    </row>
    <row r="103" spans="1:9" x14ac:dyDescent="0.2">
      <c r="A103" s="688"/>
      <c r="B103" s="695"/>
      <c r="C103" s="690"/>
      <c r="D103" s="690"/>
      <c r="E103" s="690"/>
      <c r="F103" s="690"/>
      <c r="G103" s="691" t="str">
        <f>IF($A103="","",IFERROR(ROW(INDEX('Subsidiary TB Converter'!$ED$1:$ED$254,MATCH(TRUE,INDEX(ISNUMBER(SEARCH("x"&amp;A103&amp;"x",'Subsidiary TB Converter'!$ED$1:$ED$254)),0),0))),""))</f>
        <v/>
      </c>
      <c r="I103" s="681" t="str">
        <f t="shared" ca="1" si="1"/>
        <v/>
      </c>
    </row>
    <row r="104" spans="1:9" x14ac:dyDescent="0.2">
      <c r="A104" s="688"/>
      <c r="B104" s="695"/>
      <c r="C104" s="690"/>
      <c r="D104" s="690"/>
      <c r="E104" s="690"/>
      <c r="F104" s="690"/>
      <c r="G104" s="691" t="str">
        <f>IF($A104="","",IFERROR(ROW(INDEX('Subsidiary TB Converter'!$ED$1:$ED$254,MATCH(TRUE,INDEX(ISNUMBER(SEARCH("x"&amp;A104&amp;"x",'Subsidiary TB Converter'!$ED$1:$ED$254)),0),0))),""))</f>
        <v/>
      </c>
      <c r="I104" s="681" t="str">
        <f t="shared" ca="1" si="1"/>
        <v/>
      </c>
    </row>
    <row r="105" spans="1:9" x14ac:dyDescent="0.2">
      <c r="A105" s="688"/>
      <c r="B105" s="692"/>
      <c r="C105" s="690"/>
      <c r="D105" s="690"/>
      <c r="E105" s="690"/>
      <c r="F105" s="690"/>
      <c r="G105" s="691" t="str">
        <f>IF($A105="","",IFERROR(ROW(INDEX('Subsidiary TB Converter'!$ED$1:$ED$254,MATCH(TRUE,INDEX(ISNUMBER(SEARCH("x"&amp;A105&amp;"x",'Subsidiary TB Converter'!$ED$1:$ED$254)),0),0))),""))</f>
        <v/>
      </c>
      <c r="I105" s="681" t="str">
        <f t="shared" ca="1" si="1"/>
        <v/>
      </c>
    </row>
    <row r="106" spans="1:9" x14ac:dyDescent="0.2">
      <c r="A106" s="688"/>
      <c r="B106" s="692"/>
      <c r="C106" s="690"/>
      <c r="D106" s="690"/>
      <c r="E106" s="690"/>
      <c r="F106" s="690"/>
      <c r="G106" s="691" t="str">
        <f>IF($A106="","",IFERROR(ROW(INDEX('Subsidiary TB Converter'!$ED$1:$ED$254,MATCH(TRUE,INDEX(ISNUMBER(SEARCH("x"&amp;A106&amp;"x",'Subsidiary TB Converter'!$ED$1:$ED$254)),0),0))),""))</f>
        <v/>
      </c>
      <c r="I106" s="681" t="str">
        <f t="shared" ca="1" si="1"/>
        <v/>
      </c>
    </row>
    <row r="107" spans="1:9" x14ac:dyDescent="0.2">
      <c r="A107" s="688"/>
      <c r="B107" s="692"/>
      <c r="C107" s="690"/>
      <c r="D107" s="690"/>
      <c r="E107" s="690"/>
      <c r="F107" s="690"/>
      <c r="G107" s="691" t="str">
        <f>IF($A107="","",IFERROR(ROW(INDEX('Subsidiary TB Converter'!$ED$1:$ED$254,MATCH(TRUE,INDEX(ISNUMBER(SEARCH("x"&amp;A107&amp;"x",'Subsidiary TB Converter'!$ED$1:$ED$254)),0),0))),""))</f>
        <v/>
      </c>
      <c r="I107" s="681" t="str">
        <f t="shared" ca="1" si="1"/>
        <v/>
      </c>
    </row>
    <row r="108" spans="1:9" x14ac:dyDescent="0.2">
      <c r="A108" s="688"/>
      <c r="B108" s="692"/>
      <c r="C108" s="690"/>
      <c r="D108" s="690"/>
      <c r="E108" s="690"/>
      <c r="F108" s="690"/>
      <c r="G108" s="691" t="str">
        <f>IF($A108="","",IFERROR(ROW(INDEX('Subsidiary TB Converter'!$ED$1:$ED$254,MATCH(TRUE,INDEX(ISNUMBER(SEARCH("x"&amp;A108&amp;"x",'Subsidiary TB Converter'!$ED$1:$ED$254)),0),0))),""))</f>
        <v/>
      </c>
      <c r="I108" s="681" t="str">
        <f t="shared" ca="1" si="1"/>
        <v/>
      </c>
    </row>
    <row r="109" spans="1:9" x14ac:dyDescent="0.2">
      <c r="A109" s="688"/>
      <c r="B109" s="692"/>
      <c r="C109" s="690"/>
      <c r="D109" s="690"/>
      <c r="E109" s="690"/>
      <c r="F109" s="690"/>
      <c r="G109" s="691" t="str">
        <f>IF($A109="","",IFERROR(ROW(INDEX('Subsidiary TB Converter'!$ED$1:$ED$254,MATCH(TRUE,INDEX(ISNUMBER(SEARCH("x"&amp;A109&amp;"x",'Subsidiary TB Converter'!$ED$1:$ED$254)),0),0))),""))</f>
        <v/>
      </c>
      <c r="I109" s="681" t="str">
        <f t="shared" ca="1" si="1"/>
        <v/>
      </c>
    </row>
    <row r="110" spans="1:9" x14ac:dyDescent="0.2">
      <c r="A110" s="688"/>
      <c r="B110" s="692"/>
      <c r="C110" s="690"/>
      <c r="D110" s="690"/>
      <c r="E110" s="690"/>
      <c r="F110" s="690"/>
      <c r="G110" s="691" t="str">
        <f>IF($A110="","",IFERROR(ROW(INDEX('Subsidiary TB Converter'!$ED$1:$ED$254,MATCH(TRUE,INDEX(ISNUMBER(SEARCH("x"&amp;A110&amp;"x",'Subsidiary TB Converter'!$ED$1:$ED$254)),0),0))),""))</f>
        <v/>
      </c>
      <c r="I110" s="681" t="str">
        <f t="shared" ca="1" si="1"/>
        <v/>
      </c>
    </row>
    <row r="111" spans="1:9" x14ac:dyDescent="0.2">
      <c r="A111" s="688"/>
      <c r="B111" s="692"/>
      <c r="C111" s="690"/>
      <c r="D111" s="690"/>
      <c r="E111" s="690"/>
      <c r="F111" s="690"/>
      <c r="G111" s="691" t="str">
        <f>IF($A111="","",IFERROR(ROW(INDEX('Subsidiary TB Converter'!$ED$1:$ED$254,MATCH(TRUE,INDEX(ISNUMBER(SEARCH("x"&amp;A111&amp;"x",'Subsidiary TB Converter'!$ED$1:$ED$254)),0),0))),""))</f>
        <v/>
      </c>
      <c r="I111" s="681" t="str">
        <f t="shared" ca="1" si="1"/>
        <v/>
      </c>
    </row>
    <row r="112" spans="1:9" x14ac:dyDescent="0.2">
      <c r="A112" s="688"/>
      <c r="B112" s="692"/>
      <c r="C112" s="690"/>
      <c r="D112" s="690"/>
      <c r="E112" s="690"/>
      <c r="F112" s="690"/>
      <c r="G112" s="691" t="str">
        <f>IF($A112="","",IFERROR(ROW(INDEX('Subsidiary TB Converter'!$ED$1:$ED$254,MATCH(TRUE,INDEX(ISNUMBER(SEARCH("x"&amp;A112&amp;"x",'Subsidiary TB Converter'!$ED$1:$ED$254)),0),0))),""))</f>
        <v/>
      </c>
      <c r="I112" s="681" t="str">
        <f t="shared" ca="1" si="1"/>
        <v/>
      </c>
    </row>
    <row r="113" spans="1:9" x14ac:dyDescent="0.2">
      <c r="A113" s="688"/>
      <c r="B113" s="692"/>
      <c r="C113" s="690"/>
      <c r="D113" s="690"/>
      <c r="E113" s="690"/>
      <c r="F113" s="690"/>
      <c r="G113" s="691" t="str">
        <f>IF($A113="","",IFERROR(ROW(INDEX('Subsidiary TB Converter'!$ED$1:$ED$254,MATCH(TRUE,INDEX(ISNUMBER(SEARCH("x"&amp;A113&amp;"x",'Subsidiary TB Converter'!$ED$1:$ED$254)),0),0))),""))</f>
        <v/>
      </c>
      <c r="I113" s="681" t="str">
        <f t="shared" ca="1" si="1"/>
        <v/>
      </c>
    </row>
    <row r="114" spans="1:9" x14ac:dyDescent="0.2">
      <c r="A114" s="688"/>
      <c r="B114" s="692"/>
      <c r="C114" s="690"/>
      <c r="D114" s="690"/>
      <c r="E114" s="690"/>
      <c r="F114" s="690"/>
      <c r="G114" s="691" t="str">
        <f>IF($A114="","",IFERROR(ROW(INDEX('Subsidiary TB Converter'!$ED$1:$ED$254,MATCH(TRUE,INDEX(ISNUMBER(SEARCH("x"&amp;A114&amp;"x",'Subsidiary TB Converter'!$ED$1:$ED$254)),0),0))),""))</f>
        <v/>
      </c>
      <c r="I114" s="681" t="str">
        <f t="shared" ca="1" si="1"/>
        <v/>
      </c>
    </row>
    <row r="115" spans="1:9" x14ac:dyDescent="0.2">
      <c r="A115" s="688"/>
      <c r="B115" s="692"/>
      <c r="C115" s="690"/>
      <c r="D115" s="690"/>
      <c r="E115" s="690"/>
      <c r="F115" s="690"/>
      <c r="G115" s="691" t="str">
        <f>IF($A115="","",IFERROR(ROW(INDEX('Subsidiary TB Converter'!$ED$1:$ED$254,MATCH(TRUE,INDEX(ISNUMBER(SEARCH("x"&amp;A115&amp;"x",'Subsidiary TB Converter'!$ED$1:$ED$254)),0),0))),""))</f>
        <v/>
      </c>
      <c r="I115" s="681" t="str">
        <f t="shared" ca="1" si="1"/>
        <v/>
      </c>
    </row>
    <row r="116" spans="1:9" x14ac:dyDescent="0.2">
      <c r="A116" s="688"/>
      <c r="B116" s="692"/>
      <c r="C116" s="690"/>
      <c r="D116" s="690"/>
      <c r="E116" s="690"/>
      <c r="F116" s="690"/>
      <c r="G116" s="691" t="str">
        <f>IF($A116="","",IFERROR(ROW(INDEX('Subsidiary TB Converter'!$ED$1:$ED$254,MATCH(TRUE,INDEX(ISNUMBER(SEARCH("x"&amp;A116&amp;"x",'Subsidiary TB Converter'!$ED$1:$ED$254)),0),0))),""))</f>
        <v/>
      </c>
      <c r="I116" s="681" t="str">
        <f t="shared" ca="1" si="1"/>
        <v/>
      </c>
    </row>
    <row r="117" spans="1:9" x14ac:dyDescent="0.2">
      <c r="A117" s="688"/>
      <c r="B117" s="692"/>
      <c r="C117" s="690"/>
      <c r="D117" s="690"/>
      <c r="E117" s="690"/>
      <c r="F117" s="690"/>
      <c r="G117" s="691" t="str">
        <f>IF($A117="","",IFERROR(ROW(INDEX('Subsidiary TB Converter'!$ED$1:$ED$254,MATCH(TRUE,INDEX(ISNUMBER(SEARCH("x"&amp;A117&amp;"x",'Subsidiary TB Converter'!$ED$1:$ED$254)),0),0))),""))</f>
        <v/>
      </c>
      <c r="I117" s="681" t="str">
        <f t="shared" ca="1" si="1"/>
        <v/>
      </c>
    </row>
    <row r="118" spans="1:9" x14ac:dyDescent="0.2">
      <c r="A118" s="688"/>
      <c r="B118" s="692"/>
      <c r="C118" s="690"/>
      <c r="D118" s="690"/>
      <c r="E118" s="690"/>
      <c r="F118" s="690"/>
      <c r="G118" s="691" t="str">
        <f>IF($A118="","",IFERROR(ROW(INDEX('Subsidiary TB Converter'!$ED$1:$ED$254,MATCH(TRUE,INDEX(ISNUMBER(SEARCH("x"&amp;A118&amp;"x",'Subsidiary TB Converter'!$ED$1:$ED$254)),0),0))),""))</f>
        <v/>
      </c>
      <c r="I118" s="681" t="str">
        <f t="shared" ca="1" si="1"/>
        <v/>
      </c>
    </row>
    <row r="119" spans="1:9" x14ac:dyDescent="0.2">
      <c r="A119" s="688"/>
      <c r="B119" s="692"/>
      <c r="C119" s="690"/>
      <c r="D119" s="690"/>
      <c r="E119" s="690"/>
      <c r="F119" s="690"/>
      <c r="G119" s="691" t="str">
        <f>IF($A119="","",IFERROR(ROW(INDEX('Subsidiary TB Converter'!$ED$1:$ED$254,MATCH(TRUE,INDEX(ISNUMBER(SEARCH("x"&amp;A119&amp;"x",'Subsidiary TB Converter'!$ED$1:$ED$254)),0),0))),""))</f>
        <v/>
      </c>
      <c r="I119" s="681" t="str">
        <f t="shared" ca="1" si="1"/>
        <v/>
      </c>
    </row>
    <row r="120" spans="1:9" x14ac:dyDescent="0.2">
      <c r="A120" s="688"/>
      <c r="B120" s="692"/>
      <c r="C120" s="690"/>
      <c r="D120" s="690"/>
      <c r="E120" s="690"/>
      <c r="F120" s="690"/>
      <c r="G120" s="691" t="str">
        <f>IF($A120="","",IFERROR(ROW(INDEX('Subsidiary TB Converter'!$ED$1:$ED$254,MATCH(TRUE,INDEX(ISNUMBER(SEARCH("x"&amp;A120&amp;"x",'Subsidiary TB Converter'!$ED$1:$ED$254)),0),0))),""))</f>
        <v/>
      </c>
      <c r="I120" s="681" t="str">
        <f t="shared" ca="1" si="1"/>
        <v/>
      </c>
    </row>
    <row r="121" spans="1:9" x14ac:dyDescent="0.2">
      <c r="A121" s="688"/>
      <c r="B121" s="692"/>
      <c r="C121" s="690"/>
      <c r="D121" s="690"/>
      <c r="E121" s="690"/>
      <c r="F121" s="690"/>
      <c r="G121" s="691" t="str">
        <f>IF($A121="","",IFERROR(ROW(INDEX('Subsidiary TB Converter'!$ED$1:$ED$254,MATCH(TRUE,INDEX(ISNUMBER(SEARCH("x"&amp;A121&amp;"x",'Subsidiary TB Converter'!$ED$1:$ED$254)),0),0))),""))</f>
        <v/>
      </c>
      <c r="I121" s="681" t="str">
        <f t="shared" ca="1" si="1"/>
        <v/>
      </c>
    </row>
    <row r="122" spans="1:9" x14ac:dyDescent="0.2">
      <c r="A122" s="688"/>
      <c r="B122" s="692"/>
      <c r="C122" s="690"/>
      <c r="D122" s="690"/>
      <c r="E122" s="690"/>
      <c r="F122" s="690"/>
      <c r="G122" s="691" t="str">
        <f>IF($A122="","",IFERROR(ROW(INDEX('Subsidiary TB Converter'!$ED$1:$ED$254,MATCH(TRUE,INDEX(ISNUMBER(SEARCH("x"&amp;A122&amp;"x",'Subsidiary TB Converter'!$ED$1:$ED$254)),0),0))),""))</f>
        <v/>
      </c>
      <c r="I122" s="681" t="str">
        <f t="shared" ca="1" si="1"/>
        <v/>
      </c>
    </row>
    <row r="123" spans="1:9" x14ac:dyDescent="0.2">
      <c r="A123" s="688"/>
      <c r="B123" s="692"/>
      <c r="C123" s="690"/>
      <c r="D123" s="690"/>
      <c r="E123" s="690"/>
      <c r="F123" s="690"/>
      <c r="G123" s="691" t="str">
        <f>IF($A123="","",IFERROR(ROW(INDEX('Subsidiary TB Converter'!$ED$1:$ED$254,MATCH(TRUE,INDEX(ISNUMBER(SEARCH("x"&amp;A123&amp;"x",'Subsidiary TB Converter'!$ED$1:$ED$254)),0),0))),""))</f>
        <v/>
      </c>
      <c r="I123" s="681" t="str">
        <f t="shared" ca="1" si="1"/>
        <v/>
      </c>
    </row>
    <row r="124" spans="1:9" x14ac:dyDescent="0.2">
      <c r="A124" s="688"/>
      <c r="B124" s="692"/>
      <c r="C124" s="690"/>
      <c r="D124" s="690"/>
      <c r="E124" s="690"/>
      <c r="F124" s="690"/>
      <c r="G124" s="691" t="str">
        <f>IF($A124="","",IFERROR(ROW(INDEX('Subsidiary TB Converter'!$ED$1:$ED$254,MATCH(TRUE,INDEX(ISNUMBER(SEARCH("x"&amp;A124&amp;"x",'Subsidiary TB Converter'!$ED$1:$ED$254)),0),0))),""))</f>
        <v/>
      </c>
      <c r="I124" s="681" t="str">
        <f t="shared" ca="1" si="1"/>
        <v/>
      </c>
    </row>
    <row r="125" spans="1:9" x14ac:dyDescent="0.2">
      <c r="A125" s="688"/>
      <c r="B125" s="692"/>
      <c r="C125" s="690"/>
      <c r="D125" s="690"/>
      <c r="E125" s="690"/>
      <c r="F125" s="690"/>
      <c r="G125" s="691" t="str">
        <f>IF($A125="","",IFERROR(ROW(INDEX('Subsidiary TB Converter'!$ED$1:$ED$254,MATCH(TRUE,INDEX(ISNUMBER(SEARCH("x"&amp;A125&amp;"x",'Subsidiary TB Converter'!$ED$1:$ED$254)),0),0))),""))</f>
        <v/>
      </c>
      <c r="I125" s="681" t="str">
        <f t="shared" ca="1" si="1"/>
        <v/>
      </c>
    </row>
    <row r="126" spans="1:9" x14ac:dyDescent="0.2">
      <c r="A126" s="688"/>
      <c r="B126" s="692"/>
      <c r="C126" s="690"/>
      <c r="D126" s="690"/>
      <c r="E126" s="690"/>
      <c r="F126" s="690"/>
      <c r="G126" s="691" t="str">
        <f>IF($A126="","",IFERROR(ROW(INDEX('Subsidiary TB Converter'!$ED$1:$ED$254,MATCH(TRUE,INDEX(ISNUMBER(SEARCH("x"&amp;A126&amp;"x",'Subsidiary TB Converter'!$ED$1:$ED$254)),0),0))),""))</f>
        <v/>
      </c>
      <c r="I126" s="681" t="str">
        <f t="shared" ca="1" si="1"/>
        <v/>
      </c>
    </row>
    <row r="127" spans="1:9" x14ac:dyDescent="0.2">
      <c r="A127" s="688"/>
      <c r="B127" s="692"/>
      <c r="C127" s="690"/>
      <c r="D127" s="690"/>
      <c r="E127" s="690"/>
      <c r="F127" s="690"/>
      <c r="G127" s="691" t="str">
        <f>IF($A127="","",IFERROR(ROW(INDEX('Subsidiary TB Converter'!$ED$1:$ED$254,MATCH(TRUE,INDEX(ISNUMBER(SEARCH("x"&amp;A127&amp;"x",'Subsidiary TB Converter'!$ED$1:$ED$254)),0),0))),""))</f>
        <v/>
      </c>
      <c r="I127" s="681" t="str">
        <f t="shared" ca="1" si="1"/>
        <v/>
      </c>
    </row>
    <row r="128" spans="1:9" x14ac:dyDescent="0.2">
      <c r="A128" s="688"/>
      <c r="B128" s="692"/>
      <c r="C128" s="690"/>
      <c r="D128" s="690"/>
      <c r="E128" s="690"/>
      <c r="F128" s="690"/>
      <c r="G128" s="691" t="str">
        <f>IF($A128="","",IFERROR(ROW(INDEX('Subsidiary TB Converter'!$ED$1:$ED$254,MATCH(TRUE,INDEX(ISNUMBER(SEARCH("x"&amp;A128&amp;"x",'Subsidiary TB Converter'!$ED$1:$ED$254)),0),0))),""))</f>
        <v/>
      </c>
      <c r="I128" s="681" t="str">
        <f t="shared" ca="1" si="1"/>
        <v/>
      </c>
    </row>
    <row r="129" spans="1:9" x14ac:dyDescent="0.2">
      <c r="A129" s="688"/>
      <c r="B129" s="692"/>
      <c r="C129" s="690"/>
      <c r="D129" s="690"/>
      <c r="E129" s="690"/>
      <c r="F129" s="690"/>
      <c r="G129" s="691" t="str">
        <f>IF($A129="","",IFERROR(ROW(INDEX('Subsidiary TB Converter'!$ED$1:$ED$254,MATCH(TRUE,INDEX(ISNUMBER(SEARCH("x"&amp;A129&amp;"x",'Subsidiary TB Converter'!$ED$1:$ED$254)),0),0))),""))</f>
        <v/>
      </c>
      <c r="I129" s="681" t="str">
        <f t="shared" ca="1" si="1"/>
        <v/>
      </c>
    </row>
    <row r="130" spans="1:9" x14ac:dyDescent="0.2">
      <c r="A130" s="688"/>
      <c r="B130" s="692"/>
      <c r="C130" s="690"/>
      <c r="D130" s="690"/>
      <c r="E130" s="690"/>
      <c r="F130" s="690"/>
      <c r="G130" s="691" t="str">
        <f>IF($A130="","",IFERROR(ROW(INDEX('Subsidiary TB Converter'!$ED$1:$ED$254,MATCH(TRUE,INDEX(ISNUMBER(SEARCH("x"&amp;A130&amp;"x",'Subsidiary TB Converter'!$ED$1:$ED$254)),0),0))),""))</f>
        <v/>
      </c>
      <c r="I130" s="681" t="str">
        <f t="shared" ca="1" si="1"/>
        <v/>
      </c>
    </row>
    <row r="131" spans="1:9" x14ac:dyDescent="0.2">
      <c r="A131" s="688"/>
      <c r="B131" s="692"/>
      <c r="C131" s="690"/>
      <c r="D131" s="690"/>
      <c r="E131" s="690"/>
      <c r="F131" s="690"/>
      <c r="G131" s="691" t="str">
        <f>IF($A131="","",IFERROR(ROW(INDEX('Subsidiary TB Converter'!$ED$1:$ED$254,MATCH(TRUE,INDEX(ISNUMBER(SEARCH("x"&amp;A131&amp;"x",'Subsidiary TB Converter'!$ED$1:$ED$254)),0),0))),""))</f>
        <v/>
      </c>
      <c r="I131" s="681" t="str">
        <f t="shared" ref="I131:I194" ca="1" si="2">IF(AND($G131="",$A131=""),"",IF(AND($G131="",$A131&lt;&gt;""),"Missing from Converter Sheet",INDIRECT("'"&amp;$J$3&amp;"'!B"&amp;G131)))</f>
        <v/>
      </c>
    </row>
    <row r="132" spans="1:9" x14ac:dyDescent="0.2">
      <c r="A132" s="688"/>
      <c r="B132" s="692"/>
      <c r="C132" s="690"/>
      <c r="D132" s="690"/>
      <c r="E132" s="690"/>
      <c r="F132" s="690"/>
      <c r="G132" s="691" t="str">
        <f>IF($A132="","",IFERROR(ROW(INDEX('Subsidiary TB Converter'!$ED$1:$ED$254,MATCH(TRUE,INDEX(ISNUMBER(SEARCH("x"&amp;A132&amp;"x",'Subsidiary TB Converter'!$ED$1:$ED$254)),0),0))),""))</f>
        <v/>
      </c>
      <c r="I132" s="681" t="str">
        <f t="shared" ca="1" si="2"/>
        <v/>
      </c>
    </row>
    <row r="133" spans="1:9" x14ac:dyDescent="0.2">
      <c r="A133" s="688"/>
      <c r="B133" s="692"/>
      <c r="C133" s="690"/>
      <c r="D133" s="690"/>
      <c r="E133" s="690"/>
      <c r="F133" s="690"/>
      <c r="G133" s="691" t="str">
        <f>IF($A133="","",IFERROR(ROW(INDEX('Subsidiary TB Converter'!$ED$1:$ED$254,MATCH(TRUE,INDEX(ISNUMBER(SEARCH("x"&amp;A133&amp;"x",'Subsidiary TB Converter'!$ED$1:$ED$254)),0),0))),""))</f>
        <v/>
      </c>
      <c r="I133" s="681" t="str">
        <f t="shared" ca="1" si="2"/>
        <v/>
      </c>
    </row>
    <row r="134" spans="1:9" x14ac:dyDescent="0.2">
      <c r="A134" s="688"/>
      <c r="B134" s="692"/>
      <c r="C134" s="690"/>
      <c r="D134" s="690"/>
      <c r="E134" s="690"/>
      <c r="F134" s="690"/>
      <c r="G134" s="691" t="str">
        <f>IF($A134="","",IFERROR(ROW(INDEX('Subsidiary TB Converter'!$ED$1:$ED$254,MATCH(TRUE,INDEX(ISNUMBER(SEARCH("x"&amp;A134&amp;"x",'Subsidiary TB Converter'!$ED$1:$ED$254)),0),0))),""))</f>
        <v/>
      </c>
      <c r="I134" s="681" t="str">
        <f t="shared" ca="1" si="2"/>
        <v/>
      </c>
    </row>
    <row r="135" spans="1:9" x14ac:dyDescent="0.2">
      <c r="A135" s="688"/>
      <c r="B135" s="692"/>
      <c r="C135" s="690"/>
      <c r="D135" s="690"/>
      <c r="E135" s="690"/>
      <c r="F135" s="690"/>
      <c r="G135" s="691" t="str">
        <f>IF($A135="","",IFERROR(ROW(INDEX('Subsidiary TB Converter'!$ED$1:$ED$254,MATCH(TRUE,INDEX(ISNUMBER(SEARCH("x"&amp;A135&amp;"x",'Subsidiary TB Converter'!$ED$1:$ED$254)),0),0))),""))</f>
        <v/>
      </c>
      <c r="I135" s="681" t="str">
        <f t="shared" ca="1" si="2"/>
        <v/>
      </c>
    </row>
    <row r="136" spans="1:9" x14ac:dyDescent="0.2">
      <c r="A136" s="688"/>
      <c r="B136" s="692"/>
      <c r="C136" s="690"/>
      <c r="D136" s="690"/>
      <c r="E136" s="690"/>
      <c r="F136" s="690"/>
      <c r="G136" s="691" t="str">
        <f>IF($A136="","",IFERROR(ROW(INDEX('Subsidiary TB Converter'!$ED$1:$ED$254,MATCH(TRUE,INDEX(ISNUMBER(SEARCH("x"&amp;A136&amp;"x",'Subsidiary TB Converter'!$ED$1:$ED$254)),0),0))),""))</f>
        <v/>
      </c>
      <c r="I136" s="681" t="str">
        <f t="shared" ca="1" si="2"/>
        <v/>
      </c>
    </row>
    <row r="137" spans="1:9" x14ac:dyDescent="0.2">
      <c r="A137" s="688"/>
      <c r="B137" s="692"/>
      <c r="C137" s="690"/>
      <c r="D137" s="690"/>
      <c r="E137" s="690"/>
      <c r="F137" s="690"/>
      <c r="G137" s="691" t="str">
        <f>IF($A137="","",IFERROR(ROW(INDEX('Subsidiary TB Converter'!$ED$1:$ED$254,MATCH(TRUE,INDEX(ISNUMBER(SEARCH("x"&amp;A137&amp;"x",'Subsidiary TB Converter'!$ED$1:$ED$254)),0),0))),""))</f>
        <v/>
      </c>
      <c r="I137" s="681" t="str">
        <f t="shared" ca="1" si="2"/>
        <v/>
      </c>
    </row>
    <row r="138" spans="1:9" x14ac:dyDescent="0.2">
      <c r="A138" s="688"/>
      <c r="B138" s="692"/>
      <c r="C138" s="690"/>
      <c r="D138" s="690"/>
      <c r="E138" s="690"/>
      <c r="F138" s="690"/>
      <c r="G138" s="691" t="str">
        <f>IF($A138="","",IFERROR(ROW(INDEX('Subsidiary TB Converter'!$ED$1:$ED$254,MATCH(TRUE,INDEX(ISNUMBER(SEARCH("x"&amp;A138&amp;"x",'Subsidiary TB Converter'!$ED$1:$ED$254)),0),0))),""))</f>
        <v/>
      </c>
      <c r="I138" s="681" t="str">
        <f t="shared" ca="1" si="2"/>
        <v/>
      </c>
    </row>
    <row r="139" spans="1:9" x14ac:dyDescent="0.2">
      <c r="A139" s="688"/>
      <c r="B139" s="692"/>
      <c r="C139" s="690"/>
      <c r="D139" s="690"/>
      <c r="E139" s="690"/>
      <c r="F139" s="690"/>
      <c r="G139" s="691" t="str">
        <f>IF($A139="","",IFERROR(ROW(INDEX('Subsidiary TB Converter'!$ED$1:$ED$254,MATCH(TRUE,INDEX(ISNUMBER(SEARCH("x"&amp;A139&amp;"x",'Subsidiary TB Converter'!$ED$1:$ED$254)),0),0))),""))</f>
        <v/>
      </c>
      <c r="I139" s="681" t="str">
        <f t="shared" ca="1" si="2"/>
        <v/>
      </c>
    </row>
    <row r="140" spans="1:9" x14ac:dyDescent="0.2">
      <c r="A140" s="688"/>
      <c r="B140" s="692"/>
      <c r="C140" s="690"/>
      <c r="D140" s="690"/>
      <c r="E140" s="690"/>
      <c r="F140" s="690"/>
      <c r="G140" s="691" t="str">
        <f>IF($A140="","",IFERROR(ROW(INDEX('Subsidiary TB Converter'!$ED$1:$ED$254,MATCH(TRUE,INDEX(ISNUMBER(SEARCH("x"&amp;A140&amp;"x",'Subsidiary TB Converter'!$ED$1:$ED$254)),0),0))),""))</f>
        <v/>
      </c>
      <c r="I140" s="681" t="str">
        <f t="shared" ca="1" si="2"/>
        <v/>
      </c>
    </row>
    <row r="141" spans="1:9" x14ac:dyDescent="0.2">
      <c r="A141" s="688"/>
      <c r="B141" s="692"/>
      <c r="C141" s="690"/>
      <c r="D141" s="690"/>
      <c r="E141" s="690"/>
      <c r="F141" s="690"/>
      <c r="G141" s="691" t="str">
        <f>IF($A141="","",IFERROR(ROW(INDEX('Subsidiary TB Converter'!$ED$1:$ED$254,MATCH(TRUE,INDEX(ISNUMBER(SEARCH("x"&amp;A141&amp;"x",'Subsidiary TB Converter'!$ED$1:$ED$254)),0),0))),""))</f>
        <v/>
      </c>
      <c r="I141" s="681" t="str">
        <f t="shared" ca="1" si="2"/>
        <v/>
      </c>
    </row>
    <row r="142" spans="1:9" x14ac:dyDescent="0.2">
      <c r="A142" s="688"/>
      <c r="B142" s="692"/>
      <c r="C142" s="690"/>
      <c r="D142" s="690"/>
      <c r="E142" s="690"/>
      <c r="F142" s="690"/>
      <c r="G142" s="691" t="str">
        <f>IF($A142="","",IFERROR(ROW(INDEX('Subsidiary TB Converter'!$ED$1:$ED$254,MATCH(TRUE,INDEX(ISNUMBER(SEARCH("x"&amp;A142&amp;"x",'Subsidiary TB Converter'!$ED$1:$ED$254)),0),0))),""))</f>
        <v/>
      </c>
      <c r="I142" s="681" t="str">
        <f t="shared" ca="1" si="2"/>
        <v/>
      </c>
    </row>
    <row r="143" spans="1:9" x14ac:dyDescent="0.2">
      <c r="A143" s="688"/>
      <c r="B143" s="692"/>
      <c r="C143" s="690"/>
      <c r="D143" s="690"/>
      <c r="E143" s="690"/>
      <c r="F143" s="690"/>
      <c r="G143" s="691" t="str">
        <f>IF($A143="","",IFERROR(ROW(INDEX('Subsidiary TB Converter'!$ED$1:$ED$254,MATCH(TRUE,INDEX(ISNUMBER(SEARCH("x"&amp;A143&amp;"x",'Subsidiary TB Converter'!$ED$1:$ED$254)),0),0))),""))</f>
        <v/>
      </c>
      <c r="I143" s="681" t="str">
        <f t="shared" ca="1" si="2"/>
        <v/>
      </c>
    </row>
    <row r="144" spans="1:9" x14ac:dyDescent="0.2">
      <c r="A144" s="688"/>
      <c r="B144" s="695"/>
      <c r="C144" s="690"/>
      <c r="D144" s="690"/>
      <c r="E144" s="690"/>
      <c r="F144" s="690"/>
      <c r="G144" s="691" t="str">
        <f>IF($A144="","",IFERROR(ROW(INDEX('Subsidiary TB Converter'!$ED$1:$ED$254,MATCH(TRUE,INDEX(ISNUMBER(SEARCH("x"&amp;A144&amp;"x",'Subsidiary TB Converter'!$ED$1:$ED$254)),0),0))),""))</f>
        <v/>
      </c>
      <c r="I144" s="681" t="str">
        <f t="shared" ca="1" si="2"/>
        <v/>
      </c>
    </row>
    <row r="145" spans="1:9" x14ac:dyDescent="0.2">
      <c r="A145" s="688"/>
      <c r="B145" s="695"/>
      <c r="C145" s="690"/>
      <c r="D145" s="690"/>
      <c r="E145" s="690"/>
      <c r="F145" s="690"/>
      <c r="G145" s="691" t="str">
        <f>IF($A145="","",IFERROR(ROW(INDEX('Subsidiary TB Converter'!$ED$1:$ED$254,MATCH(TRUE,INDEX(ISNUMBER(SEARCH("x"&amp;A145&amp;"x",'Subsidiary TB Converter'!$ED$1:$ED$254)),0),0))),""))</f>
        <v/>
      </c>
      <c r="I145" s="681" t="str">
        <f t="shared" ca="1" si="2"/>
        <v/>
      </c>
    </row>
    <row r="146" spans="1:9" x14ac:dyDescent="0.2">
      <c r="A146" s="688"/>
      <c r="B146" s="694"/>
      <c r="C146" s="690"/>
      <c r="D146" s="690"/>
      <c r="E146" s="690"/>
      <c r="F146" s="690"/>
      <c r="G146" s="691" t="str">
        <f>IF($A146="","",IFERROR(ROW(INDEX('Subsidiary TB Converter'!$ED$1:$ED$254,MATCH(TRUE,INDEX(ISNUMBER(SEARCH("x"&amp;A146&amp;"x",'Subsidiary TB Converter'!$ED$1:$ED$254)),0),0))),""))</f>
        <v/>
      </c>
      <c r="I146" s="681" t="str">
        <f t="shared" ca="1" si="2"/>
        <v/>
      </c>
    </row>
    <row r="147" spans="1:9" x14ac:dyDescent="0.2">
      <c r="A147" s="688"/>
      <c r="B147" s="695"/>
      <c r="C147" s="690"/>
      <c r="D147" s="690"/>
      <c r="E147" s="690"/>
      <c r="F147" s="690"/>
      <c r="G147" s="691" t="str">
        <f>IF($A147="","",IFERROR(ROW(INDEX('Subsidiary TB Converter'!$ED$1:$ED$254,MATCH(TRUE,INDEX(ISNUMBER(SEARCH("x"&amp;A147&amp;"x",'Subsidiary TB Converter'!$ED$1:$ED$254)),0),0))),""))</f>
        <v/>
      </c>
      <c r="I147" s="681" t="str">
        <f t="shared" ca="1" si="2"/>
        <v/>
      </c>
    </row>
    <row r="148" spans="1:9" x14ac:dyDescent="0.2">
      <c r="A148" s="688"/>
      <c r="B148" s="692"/>
      <c r="C148" s="690"/>
      <c r="D148" s="690"/>
      <c r="E148" s="690"/>
      <c r="F148" s="690"/>
      <c r="G148" s="691" t="str">
        <f>IF($A148="","",IFERROR(ROW(INDEX('Subsidiary TB Converter'!$ED$1:$ED$254,MATCH(TRUE,INDEX(ISNUMBER(SEARCH("x"&amp;A148&amp;"x",'Subsidiary TB Converter'!$ED$1:$ED$254)),0),0))),""))</f>
        <v/>
      </c>
      <c r="I148" s="681" t="str">
        <f t="shared" ca="1" si="2"/>
        <v/>
      </c>
    </row>
    <row r="149" spans="1:9" x14ac:dyDescent="0.2">
      <c r="A149" s="688"/>
      <c r="B149" s="692"/>
      <c r="C149" s="690"/>
      <c r="D149" s="690"/>
      <c r="E149" s="690"/>
      <c r="F149" s="690"/>
      <c r="G149" s="691" t="str">
        <f>IF($A149="","",IFERROR(ROW(INDEX('Subsidiary TB Converter'!$ED$1:$ED$254,MATCH(TRUE,INDEX(ISNUMBER(SEARCH("x"&amp;A149&amp;"x",'Subsidiary TB Converter'!$ED$1:$ED$254)),0),0))),""))</f>
        <v/>
      </c>
      <c r="I149" s="681" t="str">
        <f t="shared" ca="1" si="2"/>
        <v/>
      </c>
    </row>
    <row r="150" spans="1:9" x14ac:dyDescent="0.2">
      <c r="A150" s="696"/>
      <c r="B150" s="695"/>
      <c r="C150" s="690"/>
      <c r="D150" s="690"/>
      <c r="E150" s="690"/>
      <c r="F150" s="690"/>
      <c r="G150" s="691" t="str">
        <f>IF($A150="","",IFERROR(ROW(INDEX('Subsidiary TB Converter'!$ED$1:$ED$254,MATCH(TRUE,INDEX(ISNUMBER(SEARCH("x"&amp;A150&amp;"x",'Subsidiary TB Converter'!$ED$1:$ED$254)),0),0))),""))</f>
        <v/>
      </c>
      <c r="I150" s="681" t="str">
        <f t="shared" ca="1" si="2"/>
        <v/>
      </c>
    </row>
    <row r="151" spans="1:9" x14ac:dyDescent="0.2">
      <c r="A151" s="696"/>
      <c r="B151" s="695"/>
      <c r="C151" s="690"/>
      <c r="D151" s="690"/>
      <c r="E151" s="690"/>
      <c r="F151" s="690"/>
      <c r="G151" s="691" t="str">
        <f>IF($A151="","",IFERROR(ROW(INDEX('Subsidiary TB Converter'!$ED$1:$ED$254,MATCH(TRUE,INDEX(ISNUMBER(SEARCH("x"&amp;A151&amp;"x",'Subsidiary TB Converter'!$ED$1:$ED$254)),0),0))),""))</f>
        <v/>
      </c>
      <c r="I151" s="681" t="str">
        <f t="shared" ca="1" si="2"/>
        <v/>
      </c>
    </row>
    <row r="152" spans="1:9" x14ac:dyDescent="0.2">
      <c r="A152" s="696"/>
      <c r="B152" s="695"/>
      <c r="C152" s="690"/>
      <c r="D152" s="690"/>
      <c r="E152" s="690"/>
      <c r="F152" s="690"/>
      <c r="G152" s="691" t="str">
        <f>IF($A152="","",IFERROR(ROW(INDEX('Subsidiary TB Converter'!$ED$1:$ED$254,MATCH(TRUE,INDEX(ISNUMBER(SEARCH("x"&amp;A152&amp;"x",'Subsidiary TB Converter'!$ED$1:$ED$254)),0),0))),""))</f>
        <v/>
      </c>
      <c r="I152" s="681" t="str">
        <f t="shared" ca="1" si="2"/>
        <v/>
      </c>
    </row>
    <row r="153" spans="1:9" x14ac:dyDescent="0.2">
      <c r="A153" s="696"/>
      <c r="B153" s="695"/>
      <c r="C153" s="690"/>
      <c r="D153" s="690"/>
      <c r="E153" s="690"/>
      <c r="F153" s="690"/>
      <c r="G153" s="691" t="str">
        <f>IF($A153="","",IFERROR(ROW(INDEX('Subsidiary TB Converter'!$ED$1:$ED$254,MATCH(TRUE,INDEX(ISNUMBER(SEARCH("x"&amp;A153&amp;"x",'Subsidiary TB Converter'!$ED$1:$ED$254)),0),0))),""))</f>
        <v/>
      </c>
      <c r="I153" s="681" t="str">
        <f t="shared" ca="1" si="2"/>
        <v/>
      </c>
    </row>
    <row r="154" spans="1:9" x14ac:dyDescent="0.2">
      <c r="A154" s="696"/>
      <c r="B154" s="692"/>
      <c r="C154" s="690"/>
      <c r="D154" s="690"/>
      <c r="E154" s="690"/>
      <c r="F154" s="690"/>
      <c r="G154" s="691" t="str">
        <f>IF($A154="","",IFERROR(ROW(INDEX('Subsidiary TB Converter'!$ED$1:$ED$254,MATCH(TRUE,INDEX(ISNUMBER(SEARCH("x"&amp;A154&amp;"x",'Subsidiary TB Converter'!$ED$1:$ED$254)),0),0))),""))</f>
        <v/>
      </c>
      <c r="I154" s="681" t="str">
        <f t="shared" ca="1" si="2"/>
        <v/>
      </c>
    </row>
    <row r="155" spans="1:9" x14ac:dyDescent="0.2">
      <c r="A155" s="696"/>
      <c r="B155" s="692"/>
      <c r="C155" s="690"/>
      <c r="D155" s="690"/>
      <c r="E155" s="690"/>
      <c r="F155" s="690"/>
      <c r="G155" s="691" t="str">
        <f>IF($A155="","",IFERROR(ROW(INDEX('Subsidiary TB Converter'!$ED$1:$ED$254,MATCH(TRUE,INDEX(ISNUMBER(SEARCH("x"&amp;A155&amp;"x",'Subsidiary TB Converter'!$ED$1:$ED$254)),0),0))),""))</f>
        <v/>
      </c>
      <c r="I155" s="681" t="str">
        <f t="shared" ca="1" si="2"/>
        <v/>
      </c>
    </row>
    <row r="156" spans="1:9" x14ac:dyDescent="0.2">
      <c r="A156" s="696"/>
      <c r="B156" s="689"/>
      <c r="C156" s="690"/>
      <c r="D156" s="690"/>
      <c r="E156" s="690"/>
      <c r="F156" s="690"/>
      <c r="G156" s="691" t="str">
        <f>IF($A156="","",IFERROR(ROW(INDEX('Subsidiary TB Converter'!$ED$1:$ED$254,MATCH(TRUE,INDEX(ISNUMBER(SEARCH("x"&amp;A156&amp;"x",'Subsidiary TB Converter'!$ED$1:$ED$254)),0),0))),""))</f>
        <v/>
      </c>
      <c r="I156" s="681" t="str">
        <f t="shared" ca="1" si="2"/>
        <v/>
      </c>
    </row>
    <row r="157" spans="1:9" x14ac:dyDescent="0.2">
      <c r="A157" s="696"/>
      <c r="B157" s="692"/>
      <c r="C157" s="690"/>
      <c r="D157" s="690"/>
      <c r="E157" s="690"/>
      <c r="F157" s="690"/>
      <c r="G157" s="691" t="str">
        <f>IF($A157="","",IFERROR(ROW(INDEX('Subsidiary TB Converter'!$ED$1:$ED$254,MATCH(TRUE,INDEX(ISNUMBER(SEARCH("x"&amp;A157&amp;"x",'Subsidiary TB Converter'!$ED$1:$ED$254)),0),0))),""))</f>
        <v/>
      </c>
      <c r="I157" s="681" t="str">
        <f t="shared" ca="1" si="2"/>
        <v/>
      </c>
    </row>
    <row r="158" spans="1:9" x14ac:dyDescent="0.2">
      <c r="A158" s="696"/>
      <c r="B158" s="692"/>
      <c r="C158" s="690"/>
      <c r="D158" s="690"/>
      <c r="E158" s="690"/>
      <c r="F158" s="690"/>
      <c r="G158" s="691" t="str">
        <f>IF($A158="","",IFERROR(ROW(INDEX('Subsidiary TB Converter'!$ED$1:$ED$254,MATCH(TRUE,INDEX(ISNUMBER(SEARCH("x"&amp;A158&amp;"x",'Subsidiary TB Converter'!$ED$1:$ED$254)),0),0))),""))</f>
        <v/>
      </c>
      <c r="I158" s="681" t="str">
        <f t="shared" ca="1" si="2"/>
        <v/>
      </c>
    </row>
    <row r="159" spans="1:9" x14ac:dyDescent="0.2">
      <c r="A159" s="696"/>
      <c r="B159" s="692"/>
      <c r="C159" s="690"/>
      <c r="D159" s="690"/>
      <c r="E159" s="690"/>
      <c r="F159" s="690"/>
      <c r="G159" s="691" t="str">
        <f>IF($A159="","",IFERROR(ROW(INDEX('Subsidiary TB Converter'!$ED$1:$ED$254,MATCH(TRUE,INDEX(ISNUMBER(SEARCH("x"&amp;A159&amp;"x",'Subsidiary TB Converter'!$ED$1:$ED$254)),0),0))),""))</f>
        <v/>
      </c>
      <c r="I159" s="681" t="str">
        <f t="shared" ca="1" si="2"/>
        <v/>
      </c>
    </row>
    <row r="160" spans="1:9" x14ac:dyDescent="0.2">
      <c r="A160" s="696"/>
      <c r="B160" s="692"/>
      <c r="C160" s="690"/>
      <c r="D160" s="690"/>
      <c r="E160" s="690"/>
      <c r="F160" s="690"/>
      <c r="G160" s="691" t="str">
        <f>IF($A160="","",IFERROR(ROW(INDEX('Subsidiary TB Converter'!$ED$1:$ED$254,MATCH(TRUE,INDEX(ISNUMBER(SEARCH("x"&amp;A160&amp;"x",'Subsidiary TB Converter'!$ED$1:$ED$254)),0),0))),""))</f>
        <v/>
      </c>
      <c r="I160" s="681" t="str">
        <f t="shared" ca="1" si="2"/>
        <v/>
      </c>
    </row>
    <row r="161" spans="1:9" x14ac:dyDescent="0.2">
      <c r="A161" s="696"/>
      <c r="B161" s="692"/>
      <c r="C161" s="690"/>
      <c r="D161" s="690"/>
      <c r="E161" s="690"/>
      <c r="F161" s="690"/>
      <c r="G161" s="691" t="str">
        <f>IF($A161="","",IFERROR(ROW(INDEX('Subsidiary TB Converter'!$ED$1:$ED$254,MATCH(TRUE,INDEX(ISNUMBER(SEARCH("x"&amp;A161&amp;"x",'Subsidiary TB Converter'!$ED$1:$ED$254)),0),0))),""))</f>
        <v/>
      </c>
      <c r="I161" s="681" t="str">
        <f t="shared" ca="1" si="2"/>
        <v/>
      </c>
    </row>
    <row r="162" spans="1:9" x14ac:dyDescent="0.2">
      <c r="A162" s="696"/>
      <c r="B162" s="692"/>
      <c r="C162" s="690"/>
      <c r="D162" s="690"/>
      <c r="E162" s="690"/>
      <c r="F162" s="690"/>
      <c r="G162" s="691" t="str">
        <f>IF($A162="","",IFERROR(ROW(INDEX('Subsidiary TB Converter'!$ED$1:$ED$254,MATCH(TRUE,INDEX(ISNUMBER(SEARCH("x"&amp;A162&amp;"x",'Subsidiary TB Converter'!$ED$1:$ED$254)),0),0))),""))</f>
        <v/>
      </c>
      <c r="I162" s="681" t="str">
        <f t="shared" ca="1" si="2"/>
        <v/>
      </c>
    </row>
    <row r="163" spans="1:9" x14ac:dyDescent="0.2">
      <c r="A163" s="696"/>
      <c r="B163" s="692"/>
      <c r="C163" s="690"/>
      <c r="D163" s="690"/>
      <c r="E163" s="690"/>
      <c r="F163" s="690"/>
      <c r="G163" s="691" t="str">
        <f>IF($A163="","",IFERROR(ROW(INDEX('Subsidiary TB Converter'!$ED$1:$ED$254,MATCH(TRUE,INDEX(ISNUMBER(SEARCH("x"&amp;A163&amp;"x",'Subsidiary TB Converter'!$ED$1:$ED$254)),0),0))),""))</f>
        <v/>
      </c>
      <c r="I163" s="681" t="str">
        <f t="shared" ca="1" si="2"/>
        <v/>
      </c>
    </row>
    <row r="164" spans="1:9" x14ac:dyDescent="0.2">
      <c r="A164" s="696"/>
      <c r="B164" s="692"/>
      <c r="C164" s="690"/>
      <c r="D164" s="690"/>
      <c r="E164" s="690"/>
      <c r="F164" s="690"/>
      <c r="G164" s="691" t="str">
        <f>IF($A164="","",IFERROR(ROW(INDEX('Subsidiary TB Converter'!$ED$1:$ED$254,MATCH(TRUE,INDEX(ISNUMBER(SEARCH("x"&amp;A164&amp;"x",'Subsidiary TB Converter'!$ED$1:$ED$254)),0),0))),""))</f>
        <v/>
      </c>
      <c r="I164" s="681" t="str">
        <f t="shared" ca="1" si="2"/>
        <v/>
      </c>
    </row>
    <row r="165" spans="1:9" x14ac:dyDescent="0.2">
      <c r="A165" s="696"/>
      <c r="B165" s="692"/>
      <c r="C165" s="690"/>
      <c r="D165" s="690"/>
      <c r="E165" s="690"/>
      <c r="F165" s="690"/>
      <c r="G165" s="691" t="str">
        <f>IF($A165="","",IFERROR(ROW(INDEX('Subsidiary TB Converter'!$ED$1:$ED$254,MATCH(TRUE,INDEX(ISNUMBER(SEARCH("x"&amp;A165&amp;"x",'Subsidiary TB Converter'!$ED$1:$ED$254)),0),0))),""))</f>
        <v/>
      </c>
      <c r="I165" s="681" t="str">
        <f t="shared" ca="1" si="2"/>
        <v/>
      </c>
    </row>
    <row r="166" spans="1:9" x14ac:dyDescent="0.2">
      <c r="A166" s="696"/>
      <c r="B166" s="692"/>
      <c r="C166" s="690"/>
      <c r="D166" s="690"/>
      <c r="E166" s="690"/>
      <c r="F166" s="690"/>
      <c r="G166" s="691" t="str">
        <f>IF($A166="","",IFERROR(ROW(INDEX('Subsidiary TB Converter'!$ED$1:$ED$254,MATCH(TRUE,INDEX(ISNUMBER(SEARCH("x"&amp;A166&amp;"x",'Subsidiary TB Converter'!$ED$1:$ED$254)),0),0))),""))</f>
        <v/>
      </c>
      <c r="I166" s="681" t="str">
        <f t="shared" ca="1" si="2"/>
        <v/>
      </c>
    </row>
    <row r="167" spans="1:9" x14ac:dyDescent="0.2">
      <c r="A167" s="696"/>
      <c r="B167" s="692"/>
      <c r="C167" s="690"/>
      <c r="D167" s="690"/>
      <c r="E167" s="690"/>
      <c r="F167" s="690"/>
      <c r="G167" s="691" t="str">
        <f>IF($A167="","",IFERROR(ROW(INDEX('Subsidiary TB Converter'!$ED$1:$ED$254,MATCH(TRUE,INDEX(ISNUMBER(SEARCH("x"&amp;A167&amp;"x",'Subsidiary TB Converter'!$ED$1:$ED$254)),0),0))),""))</f>
        <v/>
      </c>
      <c r="I167" s="681" t="str">
        <f t="shared" ca="1" si="2"/>
        <v/>
      </c>
    </row>
    <row r="168" spans="1:9" x14ac:dyDescent="0.2">
      <c r="A168" s="696"/>
      <c r="B168" s="692"/>
      <c r="C168" s="690"/>
      <c r="D168" s="690"/>
      <c r="E168" s="690"/>
      <c r="F168" s="690"/>
      <c r="G168" s="691" t="str">
        <f>IF($A168="","",IFERROR(ROW(INDEX('Subsidiary TB Converter'!$ED$1:$ED$254,MATCH(TRUE,INDEX(ISNUMBER(SEARCH("x"&amp;A168&amp;"x",'Subsidiary TB Converter'!$ED$1:$ED$254)),0),0))),""))</f>
        <v/>
      </c>
      <c r="I168" s="681" t="str">
        <f t="shared" ca="1" si="2"/>
        <v/>
      </c>
    </row>
    <row r="169" spans="1:9" x14ac:dyDescent="0.2">
      <c r="A169" s="696"/>
      <c r="B169" s="692"/>
      <c r="C169" s="690"/>
      <c r="D169" s="690"/>
      <c r="E169" s="690"/>
      <c r="F169" s="690"/>
      <c r="G169" s="691" t="str">
        <f>IF($A169="","",IFERROR(ROW(INDEX('Subsidiary TB Converter'!$ED$1:$ED$254,MATCH(TRUE,INDEX(ISNUMBER(SEARCH("x"&amp;A169&amp;"x",'Subsidiary TB Converter'!$ED$1:$ED$254)),0),0))),""))</f>
        <v/>
      </c>
      <c r="I169" s="681" t="str">
        <f t="shared" ca="1" si="2"/>
        <v/>
      </c>
    </row>
    <row r="170" spans="1:9" x14ac:dyDescent="0.2">
      <c r="A170" s="696"/>
      <c r="B170" s="692"/>
      <c r="C170" s="690"/>
      <c r="D170" s="690"/>
      <c r="E170" s="690"/>
      <c r="F170" s="690"/>
      <c r="G170" s="691" t="str">
        <f>IF($A170="","",IFERROR(ROW(INDEX('Subsidiary TB Converter'!$ED$1:$ED$254,MATCH(TRUE,INDEX(ISNUMBER(SEARCH("x"&amp;A170&amp;"x",'Subsidiary TB Converter'!$ED$1:$ED$254)),0),0))),""))</f>
        <v/>
      </c>
      <c r="I170" s="681" t="str">
        <f t="shared" ca="1" si="2"/>
        <v/>
      </c>
    </row>
    <row r="171" spans="1:9" x14ac:dyDescent="0.2">
      <c r="A171" s="696"/>
      <c r="B171" s="692"/>
      <c r="C171" s="690"/>
      <c r="D171" s="690"/>
      <c r="E171" s="690"/>
      <c r="F171" s="690"/>
      <c r="G171" s="691" t="str">
        <f>IF($A171="","",IFERROR(ROW(INDEX('Subsidiary TB Converter'!$ED$1:$ED$254,MATCH(TRUE,INDEX(ISNUMBER(SEARCH("x"&amp;A171&amp;"x",'Subsidiary TB Converter'!$ED$1:$ED$254)),0),0))),""))</f>
        <v/>
      </c>
      <c r="I171" s="681" t="str">
        <f t="shared" ca="1" si="2"/>
        <v/>
      </c>
    </row>
    <row r="172" spans="1:9" x14ac:dyDescent="0.2">
      <c r="A172" s="696"/>
      <c r="B172" s="692"/>
      <c r="C172" s="690"/>
      <c r="D172" s="690"/>
      <c r="E172" s="690"/>
      <c r="F172" s="690"/>
      <c r="G172" s="691" t="str">
        <f>IF($A172="","",IFERROR(ROW(INDEX('Subsidiary TB Converter'!$ED$1:$ED$254,MATCH(TRUE,INDEX(ISNUMBER(SEARCH("x"&amp;A172&amp;"x",'Subsidiary TB Converter'!$ED$1:$ED$254)),0),0))),""))</f>
        <v/>
      </c>
      <c r="I172" s="681" t="str">
        <f t="shared" ca="1" si="2"/>
        <v/>
      </c>
    </row>
    <row r="173" spans="1:9" x14ac:dyDescent="0.2">
      <c r="A173" s="696"/>
      <c r="B173" s="692"/>
      <c r="C173" s="690"/>
      <c r="D173" s="690"/>
      <c r="E173" s="690"/>
      <c r="F173" s="690"/>
      <c r="G173" s="691" t="str">
        <f>IF($A173="","",IFERROR(ROW(INDEX('Subsidiary TB Converter'!$ED$1:$ED$254,MATCH(TRUE,INDEX(ISNUMBER(SEARCH("x"&amp;A173&amp;"x",'Subsidiary TB Converter'!$ED$1:$ED$254)),0),0))),""))</f>
        <v/>
      </c>
      <c r="I173" s="681" t="str">
        <f t="shared" ca="1" si="2"/>
        <v/>
      </c>
    </row>
    <row r="174" spans="1:9" x14ac:dyDescent="0.2">
      <c r="A174" s="696"/>
      <c r="B174" s="692"/>
      <c r="C174" s="690"/>
      <c r="D174" s="690"/>
      <c r="E174" s="690"/>
      <c r="F174" s="690"/>
      <c r="G174" s="691" t="str">
        <f>IF($A174="","",IFERROR(ROW(INDEX('Subsidiary TB Converter'!$ED$1:$ED$254,MATCH(TRUE,INDEX(ISNUMBER(SEARCH("x"&amp;A174&amp;"x",'Subsidiary TB Converter'!$ED$1:$ED$254)),0),0))),""))</f>
        <v/>
      </c>
      <c r="I174" s="681" t="str">
        <f t="shared" ca="1" si="2"/>
        <v/>
      </c>
    </row>
    <row r="175" spans="1:9" x14ac:dyDescent="0.2">
      <c r="A175" s="696"/>
      <c r="B175" s="692"/>
      <c r="C175" s="690"/>
      <c r="D175" s="690"/>
      <c r="E175" s="690"/>
      <c r="F175" s="690"/>
      <c r="G175" s="691" t="str">
        <f>IF($A175="","",IFERROR(ROW(INDEX('Subsidiary TB Converter'!$ED$1:$ED$254,MATCH(TRUE,INDEX(ISNUMBER(SEARCH("x"&amp;A175&amp;"x",'Subsidiary TB Converter'!$ED$1:$ED$254)),0),0))),""))</f>
        <v/>
      </c>
      <c r="I175" s="681" t="str">
        <f t="shared" ca="1" si="2"/>
        <v/>
      </c>
    </row>
    <row r="176" spans="1:9" x14ac:dyDescent="0.2">
      <c r="A176" s="696"/>
      <c r="B176" s="692"/>
      <c r="C176" s="690"/>
      <c r="D176" s="690"/>
      <c r="E176" s="690"/>
      <c r="F176" s="690"/>
      <c r="G176" s="691" t="str">
        <f>IF($A176="","",IFERROR(ROW(INDEX('Subsidiary TB Converter'!$ED$1:$ED$254,MATCH(TRUE,INDEX(ISNUMBER(SEARCH("x"&amp;A176&amp;"x",'Subsidiary TB Converter'!$ED$1:$ED$254)),0),0))),""))</f>
        <v/>
      </c>
      <c r="I176" s="681" t="str">
        <f t="shared" ca="1" si="2"/>
        <v/>
      </c>
    </row>
    <row r="177" spans="1:9" x14ac:dyDescent="0.2">
      <c r="A177" s="696"/>
      <c r="B177" s="692"/>
      <c r="C177" s="690"/>
      <c r="D177" s="690"/>
      <c r="E177" s="690"/>
      <c r="F177" s="690"/>
      <c r="G177" s="691" t="str">
        <f>IF($A177="","",IFERROR(ROW(INDEX('Subsidiary TB Converter'!$ED$1:$ED$254,MATCH(TRUE,INDEX(ISNUMBER(SEARCH("x"&amp;A177&amp;"x",'Subsidiary TB Converter'!$ED$1:$ED$254)),0),0))),""))</f>
        <v/>
      </c>
      <c r="I177" s="681" t="str">
        <f t="shared" ca="1" si="2"/>
        <v/>
      </c>
    </row>
    <row r="178" spans="1:9" x14ac:dyDescent="0.2">
      <c r="A178" s="696"/>
      <c r="B178" s="692"/>
      <c r="C178" s="690"/>
      <c r="D178" s="690"/>
      <c r="E178" s="690"/>
      <c r="F178" s="690"/>
      <c r="G178" s="691" t="str">
        <f>IF($A178="","",IFERROR(ROW(INDEX('Subsidiary TB Converter'!$ED$1:$ED$254,MATCH(TRUE,INDEX(ISNUMBER(SEARCH("x"&amp;A178&amp;"x",'Subsidiary TB Converter'!$ED$1:$ED$254)),0),0))),""))</f>
        <v/>
      </c>
      <c r="I178" s="681" t="str">
        <f t="shared" ca="1" si="2"/>
        <v/>
      </c>
    </row>
    <row r="179" spans="1:9" x14ac:dyDescent="0.2">
      <c r="A179" s="696"/>
      <c r="B179" s="692"/>
      <c r="C179" s="690"/>
      <c r="D179" s="690"/>
      <c r="E179" s="690"/>
      <c r="F179" s="690"/>
      <c r="G179" s="691" t="str">
        <f>IF($A179="","",IFERROR(ROW(INDEX('Subsidiary TB Converter'!$ED$1:$ED$254,MATCH(TRUE,INDEX(ISNUMBER(SEARCH("x"&amp;A179&amp;"x",'Subsidiary TB Converter'!$ED$1:$ED$254)),0),0))),""))</f>
        <v/>
      </c>
      <c r="I179" s="681" t="str">
        <f t="shared" ca="1" si="2"/>
        <v/>
      </c>
    </row>
    <row r="180" spans="1:9" x14ac:dyDescent="0.2">
      <c r="A180" s="696"/>
      <c r="B180" s="692"/>
      <c r="C180" s="690"/>
      <c r="D180" s="690"/>
      <c r="E180" s="690"/>
      <c r="F180" s="690"/>
      <c r="G180" s="691" t="str">
        <f>IF($A180="","",IFERROR(ROW(INDEX('Subsidiary TB Converter'!$ED$1:$ED$254,MATCH(TRUE,INDEX(ISNUMBER(SEARCH("x"&amp;A180&amp;"x",'Subsidiary TB Converter'!$ED$1:$ED$254)),0),0))),""))</f>
        <v/>
      </c>
      <c r="I180" s="681" t="str">
        <f t="shared" ca="1" si="2"/>
        <v/>
      </c>
    </row>
    <row r="181" spans="1:9" x14ac:dyDescent="0.2">
      <c r="A181" s="696"/>
      <c r="B181" s="692"/>
      <c r="C181" s="690"/>
      <c r="D181" s="690"/>
      <c r="E181" s="690"/>
      <c r="F181" s="690"/>
      <c r="G181" s="691" t="str">
        <f>IF($A181="","",IFERROR(ROW(INDEX('Subsidiary TB Converter'!$ED$1:$ED$254,MATCH(TRUE,INDEX(ISNUMBER(SEARCH("x"&amp;A181&amp;"x",'Subsidiary TB Converter'!$ED$1:$ED$254)),0),0))),""))</f>
        <v/>
      </c>
      <c r="I181" s="681" t="str">
        <f t="shared" ca="1" si="2"/>
        <v/>
      </c>
    </row>
    <row r="182" spans="1:9" x14ac:dyDescent="0.2">
      <c r="A182" s="696"/>
      <c r="B182" s="692"/>
      <c r="C182" s="690"/>
      <c r="D182" s="690"/>
      <c r="E182" s="690"/>
      <c r="F182" s="690"/>
      <c r="G182" s="691" t="str">
        <f>IF($A182="","",IFERROR(ROW(INDEX('Subsidiary TB Converter'!$ED$1:$ED$254,MATCH(TRUE,INDEX(ISNUMBER(SEARCH("x"&amp;A182&amp;"x",'Subsidiary TB Converter'!$ED$1:$ED$254)),0),0))),""))</f>
        <v/>
      </c>
      <c r="I182" s="681" t="str">
        <f t="shared" ca="1" si="2"/>
        <v/>
      </c>
    </row>
    <row r="183" spans="1:9" x14ac:dyDescent="0.2">
      <c r="A183" s="696"/>
      <c r="B183" s="692"/>
      <c r="C183" s="690"/>
      <c r="D183" s="690"/>
      <c r="E183" s="690"/>
      <c r="F183" s="690"/>
      <c r="G183" s="691" t="str">
        <f>IF($A183="","",IFERROR(ROW(INDEX('Subsidiary TB Converter'!$ED$1:$ED$254,MATCH(TRUE,INDEX(ISNUMBER(SEARCH("x"&amp;A183&amp;"x",'Subsidiary TB Converter'!$ED$1:$ED$254)),0),0))),""))</f>
        <v/>
      </c>
      <c r="I183" s="681" t="str">
        <f t="shared" ca="1" si="2"/>
        <v/>
      </c>
    </row>
    <row r="184" spans="1:9" x14ac:dyDescent="0.2">
      <c r="A184" s="696"/>
      <c r="B184" s="692"/>
      <c r="C184" s="690"/>
      <c r="D184" s="690"/>
      <c r="E184" s="690"/>
      <c r="F184" s="690"/>
      <c r="G184" s="691" t="str">
        <f>IF($A184="","",IFERROR(ROW(INDEX('Subsidiary TB Converter'!$ED$1:$ED$254,MATCH(TRUE,INDEX(ISNUMBER(SEARCH("x"&amp;A184&amp;"x",'Subsidiary TB Converter'!$ED$1:$ED$254)),0),0))),""))</f>
        <v/>
      </c>
      <c r="I184" s="681" t="str">
        <f t="shared" ca="1" si="2"/>
        <v/>
      </c>
    </row>
    <row r="185" spans="1:9" x14ac:dyDescent="0.2">
      <c r="A185" s="696"/>
      <c r="B185" s="692"/>
      <c r="C185" s="690"/>
      <c r="D185" s="690"/>
      <c r="E185" s="690"/>
      <c r="F185" s="690"/>
      <c r="G185" s="691" t="str">
        <f>IF($A185="","",IFERROR(ROW(INDEX('Subsidiary TB Converter'!$ED$1:$ED$254,MATCH(TRUE,INDEX(ISNUMBER(SEARCH("x"&amp;A185&amp;"x",'Subsidiary TB Converter'!$ED$1:$ED$254)),0),0))),""))</f>
        <v/>
      </c>
      <c r="I185" s="681" t="str">
        <f t="shared" ca="1" si="2"/>
        <v/>
      </c>
    </row>
    <row r="186" spans="1:9" x14ac:dyDescent="0.2">
      <c r="A186" s="696"/>
      <c r="B186" s="692"/>
      <c r="C186" s="690"/>
      <c r="D186" s="690"/>
      <c r="E186" s="690"/>
      <c r="F186" s="690"/>
      <c r="G186" s="691" t="str">
        <f>IF($A186="","",IFERROR(ROW(INDEX('Subsidiary TB Converter'!$ED$1:$ED$254,MATCH(TRUE,INDEX(ISNUMBER(SEARCH("x"&amp;A186&amp;"x",'Subsidiary TB Converter'!$ED$1:$ED$254)),0),0))),""))</f>
        <v/>
      </c>
      <c r="I186" s="681" t="str">
        <f t="shared" ca="1" si="2"/>
        <v/>
      </c>
    </row>
    <row r="187" spans="1:9" x14ac:dyDescent="0.2">
      <c r="A187" s="696"/>
      <c r="B187" s="692"/>
      <c r="C187" s="690"/>
      <c r="D187" s="690"/>
      <c r="E187" s="690"/>
      <c r="F187" s="690"/>
      <c r="G187" s="691" t="str">
        <f>IF($A187="","",IFERROR(ROW(INDEX('Subsidiary TB Converter'!$ED$1:$ED$254,MATCH(TRUE,INDEX(ISNUMBER(SEARCH("x"&amp;A187&amp;"x",'Subsidiary TB Converter'!$ED$1:$ED$254)),0),0))),""))</f>
        <v/>
      </c>
      <c r="I187" s="681" t="str">
        <f t="shared" ca="1" si="2"/>
        <v/>
      </c>
    </row>
    <row r="188" spans="1:9" x14ac:dyDescent="0.2">
      <c r="A188" s="696"/>
      <c r="B188" s="692"/>
      <c r="C188" s="690"/>
      <c r="D188" s="690"/>
      <c r="E188" s="690"/>
      <c r="F188" s="690"/>
      <c r="G188" s="691" t="str">
        <f>IF($A188="","",IFERROR(ROW(INDEX('Subsidiary TB Converter'!$ED$1:$ED$254,MATCH(TRUE,INDEX(ISNUMBER(SEARCH("x"&amp;A188&amp;"x",'Subsidiary TB Converter'!$ED$1:$ED$254)),0),0))),""))</f>
        <v/>
      </c>
      <c r="I188" s="681" t="str">
        <f t="shared" ca="1" si="2"/>
        <v/>
      </c>
    </row>
    <row r="189" spans="1:9" x14ac:dyDescent="0.2">
      <c r="A189" s="696"/>
      <c r="B189" s="692"/>
      <c r="C189" s="690"/>
      <c r="D189" s="690"/>
      <c r="E189" s="690"/>
      <c r="F189" s="690"/>
      <c r="G189" s="691" t="str">
        <f>IF($A189="","",IFERROR(ROW(INDEX('Subsidiary TB Converter'!$ED$1:$ED$254,MATCH(TRUE,INDEX(ISNUMBER(SEARCH("x"&amp;A189&amp;"x",'Subsidiary TB Converter'!$ED$1:$ED$254)),0),0))),""))</f>
        <v/>
      </c>
      <c r="I189" s="681" t="str">
        <f t="shared" ca="1" si="2"/>
        <v/>
      </c>
    </row>
    <row r="190" spans="1:9" x14ac:dyDescent="0.2">
      <c r="A190" s="688"/>
      <c r="B190" s="695"/>
      <c r="C190" s="690"/>
      <c r="D190" s="690"/>
      <c r="E190" s="690"/>
      <c r="F190" s="690"/>
      <c r="G190" s="691" t="str">
        <f>IF($A190="","",IFERROR(ROW(INDEX('Subsidiary TB Converter'!$ED$1:$ED$254,MATCH(TRUE,INDEX(ISNUMBER(SEARCH("x"&amp;A190&amp;"x",'Subsidiary TB Converter'!$ED$1:$ED$254)),0),0))),""))</f>
        <v/>
      </c>
      <c r="I190" s="681" t="str">
        <f t="shared" ca="1" si="2"/>
        <v/>
      </c>
    </row>
    <row r="191" spans="1:9" x14ac:dyDescent="0.2">
      <c r="A191" s="688"/>
      <c r="B191" s="695"/>
      <c r="C191" s="690"/>
      <c r="D191" s="690"/>
      <c r="E191" s="690"/>
      <c r="F191" s="690"/>
      <c r="G191" s="691" t="str">
        <f>IF($A191="","",IFERROR(ROW(INDEX('Subsidiary TB Converter'!$ED$1:$ED$254,MATCH(TRUE,INDEX(ISNUMBER(SEARCH("x"&amp;A191&amp;"x",'Subsidiary TB Converter'!$ED$1:$ED$254)),0),0))),""))</f>
        <v/>
      </c>
      <c r="I191" s="681" t="str">
        <f t="shared" ca="1" si="2"/>
        <v/>
      </c>
    </row>
    <row r="192" spans="1:9" x14ac:dyDescent="0.2">
      <c r="A192" s="688"/>
      <c r="B192" s="694"/>
      <c r="C192" s="690"/>
      <c r="D192" s="690"/>
      <c r="E192" s="690"/>
      <c r="F192" s="690"/>
      <c r="G192" s="691" t="str">
        <f>IF($A192="","",IFERROR(ROW(INDEX('Subsidiary TB Converter'!$ED$1:$ED$254,MATCH(TRUE,INDEX(ISNUMBER(SEARCH("x"&amp;A192&amp;"x",'Subsidiary TB Converter'!$ED$1:$ED$254)),0),0))),""))</f>
        <v/>
      </c>
      <c r="I192" s="681" t="str">
        <f t="shared" ca="1" si="2"/>
        <v/>
      </c>
    </row>
    <row r="193" spans="1:9" x14ac:dyDescent="0.2">
      <c r="A193" s="688"/>
      <c r="B193" s="695"/>
      <c r="C193" s="690"/>
      <c r="D193" s="690"/>
      <c r="E193" s="690"/>
      <c r="F193" s="690"/>
      <c r="G193" s="691" t="str">
        <f>IF($A193="","",IFERROR(ROW(INDEX('Subsidiary TB Converter'!$ED$1:$ED$254,MATCH(TRUE,INDEX(ISNUMBER(SEARCH("x"&amp;A193&amp;"x",'Subsidiary TB Converter'!$ED$1:$ED$254)),0),0))),""))</f>
        <v/>
      </c>
      <c r="I193" s="681" t="str">
        <f t="shared" ca="1" si="2"/>
        <v/>
      </c>
    </row>
    <row r="194" spans="1:9" x14ac:dyDescent="0.2">
      <c r="A194" s="688"/>
      <c r="B194" s="692"/>
      <c r="C194" s="690"/>
      <c r="D194" s="690"/>
      <c r="E194" s="690"/>
      <c r="F194" s="690"/>
      <c r="G194" s="691" t="str">
        <f>IF($A194="","",IFERROR(ROW(INDEX('Subsidiary TB Converter'!$ED$1:$ED$254,MATCH(TRUE,INDEX(ISNUMBER(SEARCH("x"&amp;A194&amp;"x",'Subsidiary TB Converter'!$ED$1:$ED$254)),0),0))),""))</f>
        <v/>
      </c>
      <c r="I194" s="681" t="str">
        <f t="shared" ca="1" si="2"/>
        <v/>
      </c>
    </row>
    <row r="195" spans="1:9" x14ac:dyDescent="0.2">
      <c r="A195" s="688"/>
      <c r="B195" s="692"/>
      <c r="C195" s="690"/>
      <c r="D195" s="690"/>
      <c r="E195" s="690"/>
      <c r="F195" s="690"/>
      <c r="G195" s="691" t="str">
        <f>IF($A195="","",IFERROR(ROW(INDEX('Subsidiary TB Converter'!$ED$1:$ED$254,MATCH(TRUE,INDEX(ISNUMBER(SEARCH("x"&amp;A195&amp;"x",'Subsidiary TB Converter'!$ED$1:$ED$254)),0),0))),""))</f>
        <v/>
      </c>
      <c r="I195" s="681" t="str">
        <f t="shared" ref="I195:I258" ca="1" si="3">IF(AND($G195="",$A195=""),"",IF(AND($G195="",$A195&lt;&gt;""),"Missing from Converter Sheet",INDIRECT("'"&amp;$J$3&amp;"'!B"&amp;G195)))</f>
        <v/>
      </c>
    </row>
    <row r="196" spans="1:9" x14ac:dyDescent="0.2">
      <c r="A196" s="688"/>
      <c r="B196" s="692"/>
      <c r="C196" s="690"/>
      <c r="D196" s="690"/>
      <c r="E196" s="690"/>
      <c r="F196" s="690"/>
      <c r="G196" s="691" t="str">
        <f>IF($A196="","",IFERROR(ROW(INDEX('Subsidiary TB Converter'!$ED$1:$ED$254,MATCH(TRUE,INDEX(ISNUMBER(SEARCH("x"&amp;A196&amp;"x",'Subsidiary TB Converter'!$ED$1:$ED$254)),0),0))),""))</f>
        <v/>
      </c>
      <c r="I196" s="681" t="str">
        <f t="shared" ca="1" si="3"/>
        <v/>
      </c>
    </row>
    <row r="197" spans="1:9" x14ac:dyDescent="0.2">
      <c r="A197" s="688"/>
      <c r="B197" s="692"/>
      <c r="C197" s="690"/>
      <c r="D197" s="690"/>
      <c r="E197" s="690"/>
      <c r="F197" s="690"/>
      <c r="G197" s="691" t="str">
        <f>IF($A197="","",IFERROR(ROW(INDEX('Subsidiary TB Converter'!$ED$1:$ED$254,MATCH(TRUE,INDEX(ISNUMBER(SEARCH("x"&amp;A197&amp;"x",'Subsidiary TB Converter'!$ED$1:$ED$254)),0),0))),""))</f>
        <v/>
      </c>
      <c r="I197" s="681" t="str">
        <f t="shared" ca="1" si="3"/>
        <v/>
      </c>
    </row>
    <row r="198" spans="1:9" x14ac:dyDescent="0.2">
      <c r="A198" s="688"/>
      <c r="B198" s="692"/>
      <c r="C198" s="690"/>
      <c r="D198" s="690"/>
      <c r="E198" s="690"/>
      <c r="F198" s="690"/>
      <c r="G198" s="691" t="str">
        <f>IF($A198="","",IFERROR(ROW(INDEX('Subsidiary TB Converter'!$ED$1:$ED$254,MATCH(TRUE,INDEX(ISNUMBER(SEARCH("x"&amp;A198&amp;"x",'Subsidiary TB Converter'!$ED$1:$ED$254)),0),0))),""))</f>
        <v/>
      </c>
      <c r="I198" s="681" t="str">
        <f t="shared" ca="1" si="3"/>
        <v/>
      </c>
    </row>
    <row r="199" spans="1:9" x14ac:dyDescent="0.2">
      <c r="A199" s="688"/>
      <c r="B199" s="692"/>
      <c r="C199" s="690"/>
      <c r="D199" s="690"/>
      <c r="E199" s="690"/>
      <c r="F199" s="690"/>
      <c r="G199" s="691" t="str">
        <f>IF($A199="","",IFERROR(ROW(INDEX('Subsidiary TB Converter'!$ED$1:$ED$254,MATCH(TRUE,INDEX(ISNUMBER(SEARCH("x"&amp;A199&amp;"x",'Subsidiary TB Converter'!$ED$1:$ED$254)),0),0))),""))</f>
        <v/>
      </c>
      <c r="I199" s="681" t="str">
        <f t="shared" ca="1" si="3"/>
        <v/>
      </c>
    </row>
    <row r="200" spans="1:9" x14ac:dyDescent="0.2">
      <c r="A200" s="688"/>
      <c r="B200" s="692"/>
      <c r="C200" s="690"/>
      <c r="D200" s="690"/>
      <c r="E200" s="690"/>
      <c r="F200" s="690"/>
      <c r="G200" s="691" t="str">
        <f>IF($A200="","",IFERROR(ROW(INDEX('Subsidiary TB Converter'!$ED$1:$ED$254,MATCH(TRUE,INDEX(ISNUMBER(SEARCH("x"&amp;A200&amp;"x",'Subsidiary TB Converter'!$ED$1:$ED$254)),0),0))),""))</f>
        <v/>
      </c>
      <c r="I200" s="681" t="str">
        <f t="shared" ca="1" si="3"/>
        <v/>
      </c>
    </row>
    <row r="201" spans="1:9" x14ac:dyDescent="0.2">
      <c r="A201" s="688"/>
      <c r="B201" s="753"/>
      <c r="C201" s="690"/>
      <c r="D201" s="690"/>
      <c r="E201" s="690"/>
      <c r="F201" s="690"/>
      <c r="G201" s="691" t="str">
        <f>IF($A201="","",IFERROR(ROW(INDEX('Subsidiary TB Converter'!$ED$1:$ED$254,MATCH(TRUE,INDEX(ISNUMBER(SEARCH("x"&amp;A201&amp;"x",'Subsidiary TB Converter'!$ED$1:$ED$254)),0),0))),""))</f>
        <v/>
      </c>
      <c r="I201" s="681" t="str">
        <f t="shared" ca="1" si="3"/>
        <v/>
      </c>
    </row>
    <row r="202" spans="1:9" x14ac:dyDescent="0.2">
      <c r="A202" s="696"/>
      <c r="B202" s="695"/>
      <c r="C202" s="690"/>
      <c r="D202" s="690"/>
      <c r="E202" s="690"/>
      <c r="F202" s="690"/>
      <c r="G202" s="691" t="str">
        <f>IF($A202="","",IFERROR(ROW(INDEX('Subsidiary TB Converter'!$ED$1:$ED$254,MATCH(TRUE,INDEX(ISNUMBER(SEARCH("x"&amp;A202&amp;"x",'Subsidiary TB Converter'!$ED$1:$ED$254)),0),0))),""))</f>
        <v/>
      </c>
      <c r="I202" s="681" t="str">
        <f t="shared" ca="1" si="3"/>
        <v/>
      </c>
    </row>
    <row r="203" spans="1:9" x14ac:dyDescent="0.2">
      <c r="A203" s="696"/>
      <c r="B203" s="695"/>
      <c r="C203" s="690"/>
      <c r="D203" s="690"/>
      <c r="E203" s="690"/>
      <c r="F203" s="690"/>
      <c r="G203" s="691" t="str">
        <f>IF($A203="","",IFERROR(ROW(INDEX('Subsidiary TB Converter'!$ED$1:$ED$254,MATCH(TRUE,INDEX(ISNUMBER(SEARCH("x"&amp;A203&amp;"x",'Subsidiary TB Converter'!$ED$1:$ED$254)),0),0))),""))</f>
        <v/>
      </c>
      <c r="I203" s="681" t="str">
        <f t="shared" ca="1" si="3"/>
        <v/>
      </c>
    </row>
    <row r="204" spans="1:9" x14ac:dyDescent="0.2">
      <c r="A204" s="696"/>
      <c r="B204" s="695"/>
      <c r="C204" s="690"/>
      <c r="D204" s="690"/>
      <c r="E204" s="690"/>
      <c r="F204" s="690"/>
      <c r="G204" s="691" t="str">
        <f>IF($A204="","",IFERROR(ROW(INDEX('Subsidiary TB Converter'!$ED$1:$ED$254,MATCH(TRUE,INDEX(ISNUMBER(SEARCH("x"&amp;A204&amp;"x",'Subsidiary TB Converter'!$ED$1:$ED$254)),0),0))),""))</f>
        <v/>
      </c>
      <c r="I204" s="681" t="str">
        <f t="shared" ca="1" si="3"/>
        <v/>
      </c>
    </row>
    <row r="205" spans="1:9" x14ac:dyDescent="0.2">
      <c r="A205" s="696"/>
      <c r="B205" s="695"/>
      <c r="C205" s="690"/>
      <c r="D205" s="690"/>
      <c r="E205" s="690"/>
      <c r="F205" s="690"/>
      <c r="G205" s="691" t="str">
        <f>IF($A205="","",IFERROR(ROW(INDEX('Subsidiary TB Converter'!$ED$1:$ED$254,MATCH(TRUE,INDEX(ISNUMBER(SEARCH("x"&amp;A205&amp;"x",'Subsidiary TB Converter'!$ED$1:$ED$254)),0),0))),""))</f>
        <v/>
      </c>
      <c r="I205" s="681" t="str">
        <f t="shared" ca="1" si="3"/>
        <v/>
      </c>
    </row>
    <row r="206" spans="1:9" x14ac:dyDescent="0.2">
      <c r="A206" s="696"/>
      <c r="B206" s="692"/>
      <c r="C206" s="690"/>
      <c r="D206" s="690"/>
      <c r="E206" s="690"/>
      <c r="F206" s="690"/>
      <c r="G206" s="691" t="str">
        <f>IF($A206="","",IFERROR(ROW(INDEX('Subsidiary TB Converter'!$ED$1:$ED$254,MATCH(TRUE,INDEX(ISNUMBER(SEARCH("x"&amp;A206&amp;"x",'Subsidiary TB Converter'!$ED$1:$ED$254)),0),0))),""))</f>
        <v/>
      </c>
      <c r="I206" s="681" t="str">
        <f t="shared" ca="1" si="3"/>
        <v/>
      </c>
    </row>
    <row r="207" spans="1:9" x14ac:dyDescent="0.2">
      <c r="A207" s="696"/>
      <c r="B207" s="692"/>
      <c r="C207" s="690"/>
      <c r="D207" s="690"/>
      <c r="E207" s="690"/>
      <c r="F207" s="690"/>
      <c r="G207" s="691" t="str">
        <f>IF($A207="","",IFERROR(ROW(INDEX('Subsidiary TB Converter'!$ED$1:$ED$254,MATCH(TRUE,INDEX(ISNUMBER(SEARCH("x"&amp;A207&amp;"x",'Subsidiary TB Converter'!$ED$1:$ED$254)),0),0))),""))</f>
        <v/>
      </c>
      <c r="I207" s="681" t="str">
        <f t="shared" ca="1" si="3"/>
        <v/>
      </c>
    </row>
    <row r="208" spans="1:9" x14ac:dyDescent="0.2">
      <c r="A208" s="696"/>
      <c r="B208" s="692"/>
      <c r="C208" s="690"/>
      <c r="D208" s="690"/>
      <c r="E208" s="690"/>
      <c r="F208" s="690"/>
      <c r="G208" s="691" t="str">
        <f>IF($A208="","",IFERROR(ROW(INDEX('Subsidiary TB Converter'!$ED$1:$ED$254,MATCH(TRUE,INDEX(ISNUMBER(SEARCH("x"&amp;A208&amp;"x",'Subsidiary TB Converter'!$ED$1:$ED$254)),0),0))),""))</f>
        <v/>
      </c>
      <c r="I208" s="681" t="str">
        <f t="shared" ca="1" si="3"/>
        <v/>
      </c>
    </row>
    <row r="209" spans="1:9" x14ac:dyDescent="0.2">
      <c r="A209" s="696"/>
      <c r="B209" s="692"/>
      <c r="C209" s="690"/>
      <c r="D209" s="690"/>
      <c r="E209" s="690"/>
      <c r="F209" s="690"/>
      <c r="G209" s="691" t="str">
        <f>IF($A209="","",IFERROR(ROW(INDEX('Subsidiary TB Converter'!$ED$1:$ED$254,MATCH(TRUE,INDEX(ISNUMBER(SEARCH("x"&amp;A209&amp;"x",'Subsidiary TB Converter'!$ED$1:$ED$254)),0),0))),""))</f>
        <v/>
      </c>
      <c r="I209" s="681" t="str">
        <f t="shared" ca="1" si="3"/>
        <v/>
      </c>
    </row>
    <row r="210" spans="1:9" x14ac:dyDescent="0.2">
      <c r="A210" s="696"/>
      <c r="B210" s="692"/>
      <c r="C210" s="690"/>
      <c r="D210" s="690"/>
      <c r="E210" s="690"/>
      <c r="F210" s="690"/>
      <c r="G210" s="691" t="str">
        <f>IF($A210="","",IFERROR(ROW(INDEX('Subsidiary TB Converter'!$ED$1:$ED$254,MATCH(TRUE,INDEX(ISNUMBER(SEARCH("x"&amp;A210&amp;"x",'Subsidiary TB Converter'!$ED$1:$ED$254)),0),0))),""))</f>
        <v/>
      </c>
      <c r="I210" s="681" t="str">
        <f t="shared" ca="1" si="3"/>
        <v/>
      </c>
    </row>
    <row r="211" spans="1:9" x14ac:dyDescent="0.2">
      <c r="A211" s="696"/>
      <c r="B211" s="692"/>
      <c r="C211" s="690"/>
      <c r="D211" s="690"/>
      <c r="E211" s="690"/>
      <c r="F211" s="690"/>
      <c r="G211" s="691" t="str">
        <f>IF($A211="","",IFERROR(ROW(INDEX('Subsidiary TB Converter'!$ED$1:$ED$254,MATCH(TRUE,INDEX(ISNUMBER(SEARCH("x"&amp;A211&amp;"x",'Subsidiary TB Converter'!$ED$1:$ED$254)),0),0))),""))</f>
        <v/>
      </c>
      <c r="I211" s="681" t="str">
        <f t="shared" ca="1" si="3"/>
        <v/>
      </c>
    </row>
    <row r="212" spans="1:9" x14ac:dyDescent="0.2">
      <c r="A212" s="696"/>
      <c r="B212" s="692"/>
      <c r="C212" s="690"/>
      <c r="D212" s="690"/>
      <c r="E212" s="690"/>
      <c r="F212" s="690"/>
      <c r="G212" s="691" t="str">
        <f>IF($A212="","",IFERROR(ROW(INDEX('Subsidiary TB Converter'!$ED$1:$ED$254,MATCH(TRUE,INDEX(ISNUMBER(SEARCH("x"&amp;A212&amp;"x",'Subsidiary TB Converter'!$ED$1:$ED$254)),0),0))),""))</f>
        <v/>
      </c>
      <c r="I212" s="681" t="str">
        <f t="shared" ca="1" si="3"/>
        <v/>
      </c>
    </row>
    <row r="213" spans="1:9" x14ac:dyDescent="0.2">
      <c r="A213" s="696"/>
      <c r="B213" s="692"/>
      <c r="C213" s="690"/>
      <c r="D213" s="690"/>
      <c r="E213" s="690"/>
      <c r="F213" s="690"/>
      <c r="G213" s="691" t="str">
        <f>IF($A213="","",IFERROR(ROW(INDEX('Subsidiary TB Converter'!$ED$1:$ED$254,MATCH(TRUE,INDEX(ISNUMBER(SEARCH("x"&amp;A213&amp;"x",'Subsidiary TB Converter'!$ED$1:$ED$254)),0),0))),""))</f>
        <v/>
      </c>
      <c r="I213" s="681" t="str">
        <f t="shared" ca="1" si="3"/>
        <v/>
      </c>
    </row>
    <row r="214" spans="1:9" x14ac:dyDescent="0.2">
      <c r="A214" s="696"/>
      <c r="B214" s="692"/>
      <c r="C214" s="690"/>
      <c r="D214" s="690"/>
      <c r="E214" s="690"/>
      <c r="F214" s="690"/>
      <c r="G214" s="691" t="str">
        <f>IF($A214="","",IFERROR(ROW(INDEX('Subsidiary TB Converter'!$ED$1:$ED$254,MATCH(TRUE,INDEX(ISNUMBER(SEARCH("x"&amp;A214&amp;"x",'Subsidiary TB Converter'!$ED$1:$ED$254)),0),0))),""))</f>
        <v/>
      </c>
      <c r="I214" s="681" t="str">
        <f t="shared" ca="1" si="3"/>
        <v/>
      </c>
    </row>
    <row r="215" spans="1:9" x14ac:dyDescent="0.2">
      <c r="A215" s="696"/>
      <c r="B215" s="692"/>
      <c r="C215" s="690"/>
      <c r="D215" s="690"/>
      <c r="E215" s="690"/>
      <c r="F215" s="690"/>
      <c r="G215" s="691" t="str">
        <f>IF($A215="","",IFERROR(ROW(INDEX('Subsidiary TB Converter'!$ED$1:$ED$254,MATCH(TRUE,INDEX(ISNUMBER(SEARCH("x"&amp;A215&amp;"x",'Subsidiary TB Converter'!$ED$1:$ED$254)),0),0))),""))</f>
        <v/>
      </c>
      <c r="I215" s="681" t="str">
        <f t="shared" ca="1" si="3"/>
        <v/>
      </c>
    </row>
    <row r="216" spans="1:9" x14ac:dyDescent="0.2">
      <c r="A216" s="696"/>
      <c r="B216" s="692"/>
      <c r="C216" s="690"/>
      <c r="D216" s="690"/>
      <c r="E216" s="690"/>
      <c r="F216" s="690"/>
      <c r="G216" s="691" t="str">
        <f>IF($A216="","",IFERROR(ROW(INDEX('Subsidiary TB Converter'!$ED$1:$ED$254,MATCH(TRUE,INDEX(ISNUMBER(SEARCH("x"&amp;A216&amp;"x",'Subsidiary TB Converter'!$ED$1:$ED$254)),0),0))),""))</f>
        <v/>
      </c>
      <c r="I216" s="681" t="str">
        <f t="shared" ca="1" si="3"/>
        <v/>
      </c>
    </row>
    <row r="217" spans="1:9" x14ac:dyDescent="0.2">
      <c r="A217" s="696"/>
      <c r="B217" s="692"/>
      <c r="C217" s="690"/>
      <c r="D217" s="690"/>
      <c r="E217" s="690"/>
      <c r="F217" s="690"/>
      <c r="G217" s="691" t="str">
        <f>IF($A217="","",IFERROR(ROW(INDEX('Subsidiary TB Converter'!$ED$1:$ED$254,MATCH(TRUE,INDEX(ISNUMBER(SEARCH("x"&amp;A217&amp;"x",'Subsidiary TB Converter'!$ED$1:$ED$254)),0),0))),""))</f>
        <v/>
      </c>
      <c r="I217" s="681" t="str">
        <f t="shared" ca="1" si="3"/>
        <v/>
      </c>
    </row>
    <row r="218" spans="1:9" x14ac:dyDescent="0.2">
      <c r="A218" s="696"/>
      <c r="B218" s="692"/>
      <c r="C218" s="690"/>
      <c r="D218" s="690"/>
      <c r="E218" s="690"/>
      <c r="F218" s="690"/>
      <c r="G218" s="691" t="str">
        <f>IF($A218="","",IFERROR(ROW(INDEX('Subsidiary TB Converter'!$ED$1:$ED$254,MATCH(TRUE,INDEX(ISNUMBER(SEARCH("x"&amp;A218&amp;"x",'Subsidiary TB Converter'!$ED$1:$ED$254)),0),0))),""))</f>
        <v/>
      </c>
      <c r="I218" s="681" t="str">
        <f t="shared" ca="1" si="3"/>
        <v/>
      </c>
    </row>
    <row r="219" spans="1:9" x14ac:dyDescent="0.2">
      <c r="A219" s="696"/>
      <c r="B219" s="692"/>
      <c r="C219" s="690"/>
      <c r="D219" s="690"/>
      <c r="E219" s="690"/>
      <c r="F219" s="690"/>
      <c r="G219" s="691" t="str">
        <f>IF($A219="","",IFERROR(ROW(INDEX('Subsidiary TB Converter'!$ED$1:$ED$254,MATCH(TRUE,INDEX(ISNUMBER(SEARCH("x"&amp;A219&amp;"x",'Subsidiary TB Converter'!$ED$1:$ED$254)),0),0))),""))</f>
        <v/>
      </c>
      <c r="I219" s="681" t="str">
        <f t="shared" ca="1" si="3"/>
        <v/>
      </c>
    </row>
    <row r="220" spans="1:9" x14ac:dyDescent="0.2">
      <c r="A220" s="696"/>
      <c r="B220" s="692"/>
      <c r="C220" s="690"/>
      <c r="D220" s="690"/>
      <c r="E220" s="690"/>
      <c r="F220" s="690"/>
      <c r="G220" s="691" t="str">
        <f>IF($A220="","",IFERROR(ROW(INDEX('Subsidiary TB Converter'!$ED$1:$ED$254,MATCH(TRUE,INDEX(ISNUMBER(SEARCH("x"&amp;A220&amp;"x",'Subsidiary TB Converter'!$ED$1:$ED$254)),0),0))),""))</f>
        <v/>
      </c>
      <c r="I220" s="681" t="str">
        <f t="shared" ca="1" si="3"/>
        <v/>
      </c>
    </row>
    <row r="221" spans="1:9" x14ac:dyDescent="0.2">
      <c r="A221" s="696"/>
      <c r="B221" s="692"/>
      <c r="C221" s="690"/>
      <c r="D221" s="690"/>
      <c r="E221" s="690"/>
      <c r="F221" s="690"/>
      <c r="G221" s="691" t="str">
        <f>IF($A221="","",IFERROR(ROW(INDEX('Subsidiary TB Converter'!$ED$1:$ED$254,MATCH(TRUE,INDEX(ISNUMBER(SEARCH("x"&amp;A221&amp;"x",'Subsidiary TB Converter'!$ED$1:$ED$254)),0),0))),""))</f>
        <v/>
      </c>
      <c r="I221" s="681" t="str">
        <f t="shared" ca="1" si="3"/>
        <v/>
      </c>
    </row>
    <row r="222" spans="1:9" x14ac:dyDescent="0.2">
      <c r="A222" s="696"/>
      <c r="B222" s="692"/>
      <c r="C222" s="690"/>
      <c r="D222" s="690"/>
      <c r="E222" s="690"/>
      <c r="F222" s="690"/>
      <c r="G222" s="691" t="str">
        <f>IF($A222="","",IFERROR(ROW(INDEX('Subsidiary TB Converter'!$ED$1:$ED$254,MATCH(TRUE,INDEX(ISNUMBER(SEARCH("x"&amp;A222&amp;"x",'Subsidiary TB Converter'!$ED$1:$ED$254)),0),0))),""))</f>
        <v/>
      </c>
      <c r="I222" s="681" t="str">
        <f t="shared" ca="1" si="3"/>
        <v/>
      </c>
    </row>
    <row r="223" spans="1:9" x14ac:dyDescent="0.2">
      <c r="A223" s="696"/>
      <c r="B223" s="692"/>
      <c r="C223" s="690"/>
      <c r="D223" s="690"/>
      <c r="E223" s="690"/>
      <c r="F223" s="690"/>
      <c r="G223" s="691" t="str">
        <f>IF($A223="","",IFERROR(ROW(INDEX('Subsidiary TB Converter'!$ED$1:$ED$254,MATCH(TRUE,INDEX(ISNUMBER(SEARCH("x"&amp;A223&amp;"x",'Subsidiary TB Converter'!$ED$1:$ED$254)),0),0))),""))</f>
        <v/>
      </c>
      <c r="I223" s="681" t="str">
        <f t="shared" ca="1" si="3"/>
        <v/>
      </c>
    </row>
    <row r="224" spans="1:9" x14ac:dyDescent="0.2">
      <c r="A224" s="696"/>
      <c r="B224" s="692"/>
      <c r="C224" s="690"/>
      <c r="D224" s="690"/>
      <c r="E224" s="690"/>
      <c r="F224" s="690"/>
      <c r="G224" s="691" t="str">
        <f>IF($A224="","",IFERROR(ROW(INDEX('Subsidiary TB Converter'!$ED$1:$ED$254,MATCH(TRUE,INDEX(ISNUMBER(SEARCH("x"&amp;A224&amp;"x",'Subsidiary TB Converter'!$ED$1:$ED$254)),0),0))),""))</f>
        <v/>
      </c>
      <c r="I224" s="681" t="str">
        <f t="shared" ca="1" si="3"/>
        <v/>
      </c>
    </row>
    <row r="225" spans="1:9" x14ac:dyDescent="0.2">
      <c r="A225" s="696"/>
      <c r="B225" s="692"/>
      <c r="C225" s="690"/>
      <c r="D225" s="690"/>
      <c r="E225" s="690"/>
      <c r="F225" s="690"/>
      <c r="G225" s="691" t="str">
        <f>IF($A225="","",IFERROR(ROW(INDEX('Subsidiary TB Converter'!$ED$1:$ED$254,MATCH(TRUE,INDEX(ISNUMBER(SEARCH("x"&amp;A225&amp;"x",'Subsidiary TB Converter'!$ED$1:$ED$254)),0),0))),""))</f>
        <v/>
      </c>
      <c r="I225" s="681" t="str">
        <f t="shared" ca="1" si="3"/>
        <v/>
      </c>
    </row>
    <row r="226" spans="1:9" x14ac:dyDescent="0.2">
      <c r="A226" s="696"/>
      <c r="B226" s="692"/>
      <c r="C226" s="690"/>
      <c r="D226" s="690"/>
      <c r="E226" s="690"/>
      <c r="F226" s="690"/>
      <c r="G226" s="691" t="str">
        <f>IF($A226="","",IFERROR(ROW(INDEX('Subsidiary TB Converter'!$ED$1:$ED$254,MATCH(TRUE,INDEX(ISNUMBER(SEARCH("x"&amp;A226&amp;"x",'Subsidiary TB Converter'!$ED$1:$ED$254)),0),0))),""))</f>
        <v/>
      </c>
      <c r="I226" s="681" t="str">
        <f t="shared" ca="1" si="3"/>
        <v/>
      </c>
    </row>
    <row r="227" spans="1:9" x14ac:dyDescent="0.2">
      <c r="A227" s="696"/>
      <c r="B227" s="692"/>
      <c r="C227" s="690"/>
      <c r="D227" s="690"/>
      <c r="E227" s="690"/>
      <c r="F227" s="690"/>
      <c r="G227" s="691" t="str">
        <f>IF($A227="","",IFERROR(ROW(INDEX('Subsidiary TB Converter'!$ED$1:$ED$254,MATCH(TRUE,INDEX(ISNUMBER(SEARCH("x"&amp;A227&amp;"x",'Subsidiary TB Converter'!$ED$1:$ED$254)),0),0))),""))</f>
        <v/>
      </c>
      <c r="I227" s="681" t="str">
        <f t="shared" ca="1" si="3"/>
        <v/>
      </c>
    </row>
    <row r="228" spans="1:9" x14ac:dyDescent="0.2">
      <c r="A228" s="696"/>
      <c r="B228" s="692"/>
      <c r="C228" s="690"/>
      <c r="D228" s="690"/>
      <c r="E228" s="690"/>
      <c r="F228" s="690"/>
      <c r="G228" s="691" t="str">
        <f>IF($A228="","",IFERROR(ROW(INDEX('Subsidiary TB Converter'!$ED$1:$ED$254,MATCH(TRUE,INDEX(ISNUMBER(SEARCH("x"&amp;A228&amp;"x",'Subsidiary TB Converter'!$ED$1:$ED$254)),0),0))),""))</f>
        <v/>
      </c>
      <c r="I228" s="681" t="str">
        <f t="shared" ca="1" si="3"/>
        <v/>
      </c>
    </row>
    <row r="229" spans="1:9" x14ac:dyDescent="0.2">
      <c r="A229" s="696"/>
      <c r="B229" s="692"/>
      <c r="C229" s="690"/>
      <c r="D229" s="690"/>
      <c r="E229" s="690"/>
      <c r="F229" s="690"/>
      <c r="G229" s="691" t="str">
        <f>IF($A229="","",IFERROR(ROW(INDEX('Subsidiary TB Converter'!$ED$1:$ED$254,MATCH(TRUE,INDEX(ISNUMBER(SEARCH("x"&amp;A229&amp;"x",'Subsidiary TB Converter'!$ED$1:$ED$254)),0),0))),""))</f>
        <v/>
      </c>
      <c r="I229" s="681" t="str">
        <f t="shared" ca="1" si="3"/>
        <v/>
      </c>
    </row>
    <row r="230" spans="1:9" x14ac:dyDescent="0.2">
      <c r="A230" s="696"/>
      <c r="B230" s="692"/>
      <c r="C230" s="690"/>
      <c r="D230" s="690"/>
      <c r="E230" s="690"/>
      <c r="F230" s="690"/>
      <c r="G230" s="691" t="str">
        <f>IF($A230="","",IFERROR(ROW(INDEX('Subsidiary TB Converter'!$ED$1:$ED$254,MATCH(TRUE,INDEX(ISNUMBER(SEARCH("x"&amp;A230&amp;"x",'Subsidiary TB Converter'!$ED$1:$ED$254)),0),0))),""))</f>
        <v/>
      </c>
      <c r="I230" s="681" t="str">
        <f t="shared" ca="1" si="3"/>
        <v/>
      </c>
    </row>
    <row r="231" spans="1:9" x14ac:dyDescent="0.2">
      <c r="A231" s="696"/>
      <c r="B231" s="60"/>
      <c r="C231" s="690"/>
      <c r="D231" s="690"/>
      <c r="E231" s="690"/>
      <c r="F231" s="690"/>
      <c r="G231" s="691" t="str">
        <f>IF($A231="","",IFERROR(ROW(INDEX('Subsidiary TB Converter'!$ED$1:$ED$254,MATCH(TRUE,INDEX(ISNUMBER(SEARCH("x"&amp;A231&amp;"x",'Subsidiary TB Converter'!$ED$1:$ED$254)),0),0))),""))</f>
        <v/>
      </c>
      <c r="I231" s="681" t="str">
        <f t="shared" ca="1" si="3"/>
        <v/>
      </c>
    </row>
    <row r="232" spans="1:9" x14ac:dyDescent="0.2">
      <c r="A232" s="696"/>
      <c r="B232" s="692"/>
      <c r="C232" s="690"/>
      <c r="D232" s="690"/>
      <c r="E232" s="690"/>
      <c r="F232" s="690"/>
      <c r="G232" s="691" t="str">
        <f>IF($A232="","",IFERROR(ROW(INDEX('Subsidiary TB Converter'!$ED$1:$ED$254,MATCH(TRUE,INDEX(ISNUMBER(SEARCH("x"&amp;A232&amp;"x",'Subsidiary TB Converter'!$ED$1:$ED$254)),0),0))),""))</f>
        <v/>
      </c>
      <c r="I232" s="681" t="str">
        <f t="shared" ca="1" si="3"/>
        <v/>
      </c>
    </row>
    <row r="233" spans="1:9" x14ac:dyDescent="0.2">
      <c r="A233" s="696"/>
      <c r="B233" s="692"/>
      <c r="C233" s="690"/>
      <c r="D233" s="690"/>
      <c r="E233" s="690"/>
      <c r="F233" s="690"/>
      <c r="G233" s="691" t="str">
        <f>IF($A233="","",IFERROR(ROW(INDEX('Subsidiary TB Converter'!$ED$1:$ED$254,MATCH(TRUE,INDEX(ISNUMBER(SEARCH("x"&amp;A233&amp;"x",'Subsidiary TB Converter'!$ED$1:$ED$254)),0),0))),""))</f>
        <v/>
      </c>
      <c r="I233" s="681" t="str">
        <f t="shared" ca="1" si="3"/>
        <v/>
      </c>
    </row>
    <row r="234" spans="1:9" x14ac:dyDescent="0.2">
      <c r="A234" s="696"/>
      <c r="B234" s="692"/>
      <c r="C234" s="690"/>
      <c r="D234" s="690"/>
      <c r="E234" s="690"/>
      <c r="F234" s="690"/>
      <c r="G234" s="691" t="str">
        <f>IF($A234="","",IFERROR(ROW(INDEX('Subsidiary TB Converter'!$ED$1:$ED$254,MATCH(TRUE,INDEX(ISNUMBER(SEARCH("x"&amp;A234&amp;"x",'Subsidiary TB Converter'!$ED$1:$ED$254)),0),0))),""))</f>
        <v/>
      </c>
      <c r="I234" s="681" t="str">
        <f t="shared" ca="1" si="3"/>
        <v/>
      </c>
    </row>
    <row r="235" spans="1:9" x14ac:dyDescent="0.2">
      <c r="A235" s="696"/>
      <c r="B235" s="692"/>
      <c r="C235" s="690"/>
      <c r="D235" s="690"/>
      <c r="E235" s="690"/>
      <c r="F235" s="690"/>
      <c r="G235" s="691" t="str">
        <f>IF($A235="","",IFERROR(ROW(INDEX('Subsidiary TB Converter'!$ED$1:$ED$254,MATCH(TRUE,INDEX(ISNUMBER(SEARCH("x"&amp;A235&amp;"x",'Subsidiary TB Converter'!$ED$1:$ED$254)),0),0))),""))</f>
        <v/>
      </c>
      <c r="I235" s="681" t="str">
        <f t="shared" ca="1" si="3"/>
        <v/>
      </c>
    </row>
    <row r="236" spans="1:9" x14ac:dyDescent="0.2">
      <c r="A236" s="696"/>
      <c r="B236" s="692"/>
      <c r="C236" s="690"/>
      <c r="D236" s="690"/>
      <c r="E236" s="690"/>
      <c r="F236" s="690"/>
      <c r="G236" s="691" t="str">
        <f>IF($A236="","",IFERROR(ROW(INDEX('Subsidiary TB Converter'!$ED$1:$ED$254,MATCH(TRUE,INDEX(ISNUMBER(SEARCH("x"&amp;A236&amp;"x",'Subsidiary TB Converter'!$ED$1:$ED$254)),0),0))),""))</f>
        <v/>
      </c>
      <c r="I236" s="681" t="str">
        <f t="shared" ca="1" si="3"/>
        <v/>
      </c>
    </row>
    <row r="237" spans="1:9" x14ac:dyDescent="0.2">
      <c r="A237" s="696"/>
      <c r="B237" s="692"/>
      <c r="C237" s="690"/>
      <c r="D237" s="690"/>
      <c r="E237" s="690"/>
      <c r="F237" s="690"/>
      <c r="G237" s="691" t="str">
        <f>IF($A237="","",IFERROR(ROW(INDEX('Subsidiary TB Converter'!$ED$1:$ED$254,MATCH(TRUE,INDEX(ISNUMBER(SEARCH("x"&amp;A237&amp;"x",'Subsidiary TB Converter'!$ED$1:$ED$254)),0),0))),""))</f>
        <v/>
      </c>
      <c r="I237" s="681" t="str">
        <f t="shared" ca="1" si="3"/>
        <v/>
      </c>
    </row>
    <row r="238" spans="1:9" x14ac:dyDescent="0.2">
      <c r="A238" s="696"/>
      <c r="B238" s="692"/>
      <c r="C238" s="690"/>
      <c r="D238" s="690"/>
      <c r="E238" s="690"/>
      <c r="F238" s="690"/>
      <c r="G238" s="691" t="str">
        <f>IF($A238="","",IFERROR(ROW(INDEX('Subsidiary TB Converter'!$ED$1:$ED$254,MATCH(TRUE,INDEX(ISNUMBER(SEARCH("x"&amp;A238&amp;"x",'Subsidiary TB Converter'!$ED$1:$ED$254)),0),0))),""))</f>
        <v/>
      </c>
      <c r="I238" s="681" t="str">
        <f t="shared" ca="1" si="3"/>
        <v/>
      </c>
    </row>
    <row r="239" spans="1:9" x14ac:dyDescent="0.2">
      <c r="A239" s="688"/>
      <c r="B239" s="692"/>
      <c r="C239" s="690"/>
      <c r="D239" s="690"/>
      <c r="E239" s="690"/>
      <c r="F239" s="690"/>
      <c r="G239" s="691" t="str">
        <f>IF($A239="","",IFERROR(ROW(INDEX('Subsidiary TB Converter'!$ED$1:$ED$254,MATCH(TRUE,INDEX(ISNUMBER(SEARCH("x"&amp;A239&amp;"x",'Subsidiary TB Converter'!$ED$1:$ED$254)),0),0))),""))</f>
        <v/>
      </c>
      <c r="I239" s="681" t="str">
        <f t="shared" ca="1" si="3"/>
        <v/>
      </c>
    </row>
    <row r="240" spans="1:9" x14ac:dyDescent="0.2">
      <c r="A240" s="696"/>
      <c r="B240" s="692"/>
      <c r="C240" s="690"/>
      <c r="D240" s="690"/>
      <c r="E240" s="690"/>
      <c r="F240" s="690"/>
      <c r="G240" s="691" t="str">
        <f>IF($A240="","",IFERROR(ROW(INDEX('Subsidiary TB Converter'!$ED$1:$ED$254,MATCH(TRUE,INDEX(ISNUMBER(SEARCH("x"&amp;A240&amp;"x",'Subsidiary TB Converter'!$ED$1:$ED$254)),0),0))),""))</f>
        <v/>
      </c>
      <c r="I240" s="681" t="str">
        <f t="shared" ca="1" si="3"/>
        <v/>
      </c>
    </row>
    <row r="241" spans="1:9" x14ac:dyDescent="0.2">
      <c r="A241" s="696"/>
      <c r="B241" s="692"/>
      <c r="C241" s="690"/>
      <c r="D241" s="690"/>
      <c r="E241" s="690"/>
      <c r="F241" s="690"/>
      <c r="G241" s="691" t="str">
        <f>IF($A241="","",IFERROR(ROW(INDEX('Subsidiary TB Converter'!$ED$1:$ED$254,MATCH(TRUE,INDEX(ISNUMBER(SEARCH("x"&amp;A241&amp;"x",'Subsidiary TB Converter'!$ED$1:$ED$254)),0),0))),""))</f>
        <v/>
      </c>
      <c r="I241" s="681" t="str">
        <f t="shared" ca="1" si="3"/>
        <v/>
      </c>
    </row>
    <row r="242" spans="1:9" x14ac:dyDescent="0.2">
      <c r="A242" s="696"/>
      <c r="B242" s="692"/>
      <c r="C242" s="690"/>
      <c r="D242" s="690"/>
      <c r="E242" s="690"/>
      <c r="F242" s="690"/>
      <c r="G242" s="691" t="str">
        <f>IF($A242="","",IFERROR(ROW(INDEX('Subsidiary TB Converter'!$ED$1:$ED$254,MATCH(TRUE,INDEX(ISNUMBER(SEARCH("x"&amp;A242&amp;"x",'Subsidiary TB Converter'!$ED$1:$ED$254)),0),0))),""))</f>
        <v/>
      </c>
      <c r="I242" s="681" t="str">
        <f t="shared" ca="1" si="3"/>
        <v/>
      </c>
    </row>
    <row r="243" spans="1:9" x14ac:dyDescent="0.2">
      <c r="A243" s="696"/>
      <c r="B243" s="692"/>
      <c r="C243" s="690"/>
      <c r="D243" s="690"/>
      <c r="E243" s="690"/>
      <c r="F243" s="690"/>
      <c r="G243" s="691" t="str">
        <f>IF($A243="","",IFERROR(ROW(INDEX('Subsidiary TB Converter'!$ED$1:$ED$254,MATCH(TRUE,INDEX(ISNUMBER(SEARCH("x"&amp;A243&amp;"x",'Subsidiary TB Converter'!$ED$1:$ED$254)),0),0))),""))</f>
        <v/>
      </c>
      <c r="I243" s="681" t="str">
        <f t="shared" ca="1" si="3"/>
        <v/>
      </c>
    </row>
    <row r="244" spans="1:9" x14ac:dyDescent="0.2">
      <c r="A244" s="696"/>
      <c r="B244" s="692"/>
      <c r="C244" s="690"/>
      <c r="D244" s="690"/>
      <c r="E244" s="690"/>
      <c r="F244" s="690"/>
      <c r="G244" s="691" t="str">
        <f>IF($A244="","",IFERROR(ROW(INDEX('Subsidiary TB Converter'!$ED$1:$ED$254,MATCH(TRUE,INDEX(ISNUMBER(SEARCH("x"&amp;A244&amp;"x",'Subsidiary TB Converter'!$ED$1:$ED$254)),0),0))),""))</f>
        <v/>
      </c>
      <c r="I244" s="681" t="str">
        <f t="shared" ca="1" si="3"/>
        <v/>
      </c>
    </row>
    <row r="245" spans="1:9" x14ac:dyDescent="0.2">
      <c r="A245" s="696"/>
      <c r="B245" s="692"/>
      <c r="C245" s="690"/>
      <c r="D245" s="690"/>
      <c r="E245" s="690"/>
      <c r="F245" s="690"/>
      <c r="G245" s="691" t="str">
        <f>IF($A245="","",IFERROR(ROW(INDEX('Subsidiary TB Converter'!$ED$1:$ED$254,MATCH(TRUE,INDEX(ISNUMBER(SEARCH("x"&amp;A245&amp;"x",'Subsidiary TB Converter'!$ED$1:$ED$254)),0),0))),""))</f>
        <v/>
      </c>
      <c r="I245" s="681" t="str">
        <f t="shared" ca="1" si="3"/>
        <v/>
      </c>
    </row>
    <row r="246" spans="1:9" x14ac:dyDescent="0.2">
      <c r="A246" s="696"/>
      <c r="B246" s="692"/>
      <c r="C246" s="690"/>
      <c r="D246" s="690"/>
      <c r="E246" s="690"/>
      <c r="F246" s="690"/>
      <c r="G246" s="691" t="str">
        <f>IF($A246="","",IFERROR(ROW(INDEX('Subsidiary TB Converter'!$ED$1:$ED$254,MATCH(TRUE,INDEX(ISNUMBER(SEARCH("x"&amp;A246&amp;"x",'Subsidiary TB Converter'!$ED$1:$ED$254)),0),0))),""))</f>
        <v/>
      </c>
      <c r="I246" s="681" t="str">
        <f t="shared" ca="1" si="3"/>
        <v/>
      </c>
    </row>
    <row r="247" spans="1:9" x14ac:dyDescent="0.2">
      <c r="A247" s="696"/>
      <c r="B247" s="692"/>
      <c r="C247" s="690"/>
      <c r="D247" s="690"/>
      <c r="E247" s="690"/>
      <c r="F247" s="690"/>
      <c r="G247" s="691" t="str">
        <f>IF($A247="","",IFERROR(ROW(INDEX('Subsidiary TB Converter'!$ED$1:$ED$254,MATCH(TRUE,INDEX(ISNUMBER(SEARCH("x"&amp;A247&amp;"x",'Subsidiary TB Converter'!$ED$1:$ED$254)),0),0))),""))</f>
        <v/>
      </c>
      <c r="I247" s="681" t="str">
        <f t="shared" ca="1" si="3"/>
        <v/>
      </c>
    </row>
    <row r="248" spans="1:9" x14ac:dyDescent="0.2">
      <c r="A248" s="696"/>
      <c r="B248" s="692"/>
      <c r="C248" s="690"/>
      <c r="D248" s="690"/>
      <c r="E248" s="690"/>
      <c r="F248" s="690"/>
      <c r="G248" s="691" t="str">
        <f>IF($A248="","",IFERROR(ROW(INDEX('Subsidiary TB Converter'!$ED$1:$ED$254,MATCH(TRUE,INDEX(ISNUMBER(SEARCH("x"&amp;A248&amp;"x",'Subsidiary TB Converter'!$ED$1:$ED$254)),0),0))),""))</f>
        <v/>
      </c>
      <c r="I248" s="681" t="str">
        <f t="shared" ca="1" si="3"/>
        <v/>
      </c>
    </row>
    <row r="249" spans="1:9" x14ac:dyDescent="0.2">
      <c r="A249" s="696"/>
      <c r="B249" s="692"/>
      <c r="C249" s="690"/>
      <c r="D249" s="690"/>
      <c r="E249" s="690"/>
      <c r="F249" s="690"/>
      <c r="G249" s="691" t="str">
        <f>IF($A249="","",IFERROR(ROW(INDEX('Subsidiary TB Converter'!$ED$1:$ED$254,MATCH(TRUE,INDEX(ISNUMBER(SEARCH("x"&amp;A249&amp;"x",'Subsidiary TB Converter'!$ED$1:$ED$254)),0),0))),""))</f>
        <v/>
      </c>
      <c r="I249" s="681" t="str">
        <f t="shared" ca="1" si="3"/>
        <v/>
      </c>
    </row>
    <row r="250" spans="1:9" x14ac:dyDescent="0.2">
      <c r="A250" s="696"/>
      <c r="B250" s="692"/>
      <c r="C250" s="690"/>
      <c r="D250" s="690"/>
      <c r="E250" s="690"/>
      <c r="F250" s="690"/>
      <c r="G250" s="691" t="str">
        <f>IF($A250="","",IFERROR(ROW(INDEX('Subsidiary TB Converter'!$ED$1:$ED$254,MATCH(TRUE,INDEX(ISNUMBER(SEARCH("x"&amp;A250&amp;"x",'Subsidiary TB Converter'!$ED$1:$ED$254)),0),0))),""))</f>
        <v/>
      </c>
      <c r="I250" s="681" t="str">
        <f t="shared" ca="1" si="3"/>
        <v/>
      </c>
    </row>
    <row r="251" spans="1:9" x14ac:dyDescent="0.2">
      <c r="A251" s="696"/>
      <c r="B251" s="692"/>
      <c r="C251" s="690"/>
      <c r="D251" s="690"/>
      <c r="E251" s="690"/>
      <c r="F251" s="690"/>
      <c r="G251" s="691" t="str">
        <f>IF($A251="","",IFERROR(ROW(INDEX('Subsidiary TB Converter'!$ED$1:$ED$254,MATCH(TRUE,INDEX(ISNUMBER(SEARCH("x"&amp;A251&amp;"x",'Subsidiary TB Converter'!$ED$1:$ED$254)),0),0))),""))</f>
        <v/>
      </c>
      <c r="I251" s="681" t="str">
        <f t="shared" ca="1" si="3"/>
        <v/>
      </c>
    </row>
    <row r="252" spans="1:9" x14ac:dyDescent="0.2">
      <c r="A252" s="696"/>
      <c r="B252" s="692"/>
      <c r="C252" s="690"/>
      <c r="D252" s="690"/>
      <c r="E252" s="690"/>
      <c r="F252" s="690"/>
      <c r="G252" s="691" t="str">
        <f>IF($A252="","",IFERROR(ROW(INDEX('Subsidiary TB Converter'!$ED$1:$ED$254,MATCH(TRUE,INDEX(ISNUMBER(SEARCH("x"&amp;A252&amp;"x",'Subsidiary TB Converter'!$ED$1:$ED$254)),0),0))),""))</f>
        <v/>
      </c>
      <c r="I252" s="681" t="str">
        <f t="shared" ca="1" si="3"/>
        <v/>
      </c>
    </row>
    <row r="253" spans="1:9" x14ac:dyDescent="0.2">
      <c r="A253" s="697"/>
      <c r="B253" s="697"/>
      <c r="C253" s="698"/>
      <c r="D253" s="698"/>
      <c r="E253" s="698"/>
      <c r="F253" s="698"/>
      <c r="G253" s="691" t="str">
        <f>IF($A253="","",IFERROR(ROW(INDEX('Subsidiary TB Converter'!$ED$1:$ED$254,MATCH(TRUE,INDEX(ISNUMBER(SEARCH("x"&amp;A253&amp;"x",'Subsidiary TB Converter'!$ED$1:$ED$254)),0),0))),""))</f>
        <v/>
      </c>
      <c r="I253" s="681" t="str">
        <f t="shared" ca="1" si="3"/>
        <v/>
      </c>
    </row>
    <row r="254" spans="1:9" x14ac:dyDescent="0.2">
      <c r="A254" s="697"/>
      <c r="B254" s="697"/>
      <c r="C254" s="698"/>
      <c r="D254" s="698"/>
      <c r="E254" s="698"/>
      <c r="F254" s="698"/>
      <c r="G254" s="691" t="str">
        <f>IF($A254="","",IFERROR(ROW(INDEX('Subsidiary TB Converter'!$ED$1:$ED$254,MATCH(TRUE,INDEX(ISNUMBER(SEARCH("x"&amp;A254&amp;"x",'Subsidiary TB Converter'!$ED$1:$ED$254)),0),0))),""))</f>
        <v/>
      </c>
      <c r="I254" s="681" t="str">
        <f t="shared" ca="1" si="3"/>
        <v/>
      </c>
    </row>
    <row r="255" spans="1:9" x14ac:dyDescent="0.2">
      <c r="A255" s="697"/>
      <c r="B255" s="697"/>
      <c r="C255" s="698"/>
      <c r="D255" s="698"/>
      <c r="E255" s="698"/>
      <c r="F255" s="698"/>
      <c r="G255" s="691" t="str">
        <f>IF($A255="","",IFERROR(ROW(INDEX('Subsidiary TB Converter'!$ED$1:$ED$254,MATCH(TRUE,INDEX(ISNUMBER(SEARCH("x"&amp;A255&amp;"x",'Subsidiary TB Converter'!$ED$1:$ED$254)),0),0))),""))</f>
        <v/>
      </c>
      <c r="I255" s="681" t="str">
        <f t="shared" ca="1" si="3"/>
        <v/>
      </c>
    </row>
    <row r="256" spans="1:9" x14ac:dyDescent="0.2">
      <c r="A256" s="697"/>
      <c r="B256" s="697"/>
      <c r="C256" s="698"/>
      <c r="D256" s="698"/>
      <c r="E256" s="698"/>
      <c r="F256" s="698"/>
      <c r="G256" s="691" t="str">
        <f>IF($A256="","",IFERROR(ROW(INDEX('Subsidiary TB Converter'!$ED$1:$ED$254,MATCH(TRUE,INDEX(ISNUMBER(SEARCH("x"&amp;A256&amp;"x",'Subsidiary TB Converter'!$ED$1:$ED$254)),0),0))),""))</f>
        <v/>
      </c>
      <c r="I256" s="681" t="str">
        <f t="shared" ca="1" si="3"/>
        <v/>
      </c>
    </row>
    <row r="257" spans="1:9" x14ac:dyDescent="0.2">
      <c r="A257" s="697"/>
      <c r="B257" s="697"/>
      <c r="C257" s="698"/>
      <c r="D257" s="698"/>
      <c r="E257" s="698"/>
      <c r="F257" s="698"/>
      <c r="G257" s="691" t="str">
        <f>IF($A257="","",IFERROR(ROW(INDEX('Subsidiary TB Converter'!$ED$1:$ED$254,MATCH(TRUE,INDEX(ISNUMBER(SEARCH("x"&amp;A257&amp;"x",'Subsidiary TB Converter'!$ED$1:$ED$254)),0),0))),""))</f>
        <v/>
      </c>
      <c r="I257" s="681" t="str">
        <f t="shared" ca="1" si="3"/>
        <v/>
      </c>
    </row>
    <row r="258" spans="1:9" x14ac:dyDescent="0.2">
      <c r="A258" s="697"/>
      <c r="B258" s="697"/>
      <c r="C258" s="698"/>
      <c r="D258" s="698"/>
      <c r="E258" s="698"/>
      <c r="F258" s="698"/>
      <c r="G258" s="691" t="str">
        <f>IF($A258="","",IFERROR(ROW(INDEX('Subsidiary TB Converter'!$ED$1:$ED$254,MATCH(TRUE,INDEX(ISNUMBER(SEARCH("x"&amp;A258&amp;"x",'Subsidiary TB Converter'!$ED$1:$ED$254)),0),0))),""))</f>
        <v/>
      </c>
      <c r="I258" s="681" t="str">
        <f t="shared" ca="1" si="3"/>
        <v/>
      </c>
    </row>
    <row r="259" spans="1:9" x14ac:dyDescent="0.2">
      <c r="A259" s="697"/>
      <c r="B259" s="697"/>
      <c r="C259" s="698"/>
      <c r="D259" s="698"/>
      <c r="E259" s="698"/>
      <c r="F259" s="698"/>
      <c r="G259" s="691" t="str">
        <f>IF($A259="","",IFERROR(ROW(INDEX('Subsidiary TB Converter'!$ED$1:$ED$254,MATCH(TRUE,INDEX(ISNUMBER(SEARCH("x"&amp;A259&amp;"x",'Subsidiary TB Converter'!$ED$1:$ED$254)),0),0))),""))</f>
        <v/>
      </c>
      <c r="I259" s="681" t="str">
        <f t="shared" ref="I259:I322" ca="1" si="4">IF(AND($G259="",$A259=""),"",IF(AND($G259="",$A259&lt;&gt;""),"Missing from Converter Sheet",INDIRECT("'"&amp;$J$3&amp;"'!B"&amp;G259)))</f>
        <v/>
      </c>
    </row>
    <row r="260" spans="1:9" x14ac:dyDescent="0.2">
      <c r="A260" s="697"/>
      <c r="B260" s="697"/>
      <c r="C260" s="698"/>
      <c r="D260" s="698"/>
      <c r="E260" s="698"/>
      <c r="F260" s="698"/>
      <c r="G260" s="691" t="str">
        <f>IF($A260="","",IFERROR(ROW(INDEX('Subsidiary TB Converter'!$ED$1:$ED$254,MATCH(TRUE,INDEX(ISNUMBER(SEARCH("x"&amp;A260&amp;"x",'Subsidiary TB Converter'!$ED$1:$ED$254)),0),0))),""))</f>
        <v/>
      </c>
      <c r="I260" s="681" t="str">
        <f t="shared" ca="1" si="4"/>
        <v/>
      </c>
    </row>
    <row r="261" spans="1:9" x14ac:dyDescent="0.2">
      <c r="A261" s="697"/>
      <c r="B261" s="697"/>
      <c r="C261" s="698"/>
      <c r="D261" s="698"/>
      <c r="E261" s="698"/>
      <c r="F261" s="698"/>
      <c r="G261" s="691" t="str">
        <f>IF($A261="","",IFERROR(ROW(INDEX('Subsidiary TB Converter'!$ED$1:$ED$254,MATCH(TRUE,INDEX(ISNUMBER(SEARCH("x"&amp;A261&amp;"x",'Subsidiary TB Converter'!$ED$1:$ED$254)),0),0))),""))</f>
        <v/>
      </c>
      <c r="I261" s="681" t="str">
        <f t="shared" ca="1" si="4"/>
        <v/>
      </c>
    </row>
    <row r="262" spans="1:9" x14ac:dyDescent="0.2">
      <c r="A262" s="697"/>
      <c r="B262" s="697"/>
      <c r="C262" s="698"/>
      <c r="D262" s="698"/>
      <c r="E262" s="698"/>
      <c r="F262" s="698"/>
      <c r="G262" s="691" t="str">
        <f>IF($A262="","",IFERROR(ROW(INDEX('Subsidiary TB Converter'!$ED$1:$ED$254,MATCH(TRUE,INDEX(ISNUMBER(SEARCH("x"&amp;A262&amp;"x",'Subsidiary TB Converter'!$ED$1:$ED$254)),0),0))),""))</f>
        <v/>
      </c>
      <c r="I262" s="681" t="str">
        <f t="shared" ca="1" si="4"/>
        <v/>
      </c>
    </row>
    <row r="263" spans="1:9" x14ac:dyDescent="0.2">
      <c r="A263" s="697"/>
      <c r="B263" s="697"/>
      <c r="C263" s="698"/>
      <c r="D263" s="698"/>
      <c r="E263" s="698"/>
      <c r="F263" s="698"/>
      <c r="G263" s="691" t="str">
        <f>IF($A263="","",IFERROR(ROW(INDEX('Subsidiary TB Converter'!$ED$1:$ED$254,MATCH(TRUE,INDEX(ISNUMBER(SEARCH("x"&amp;A263&amp;"x",'Subsidiary TB Converter'!$ED$1:$ED$254)),0),0))),""))</f>
        <v/>
      </c>
      <c r="I263" s="681" t="str">
        <f t="shared" ca="1" si="4"/>
        <v/>
      </c>
    </row>
    <row r="264" spans="1:9" x14ac:dyDescent="0.2">
      <c r="A264" s="697"/>
      <c r="B264" s="697"/>
      <c r="C264" s="698"/>
      <c r="D264" s="698"/>
      <c r="E264" s="698"/>
      <c r="F264" s="698"/>
      <c r="G264" s="691" t="str">
        <f>IF($A264="","",IFERROR(ROW(INDEX('Subsidiary TB Converter'!$ED$1:$ED$254,MATCH(TRUE,INDEX(ISNUMBER(SEARCH("x"&amp;A264&amp;"x",'Subsidiary TB Converter'!$ED$1:$ED$254)),0),0))),""))</f>
        <v/>
      </c>
      <c r="I264" s="681" t="str">
        <f t="shared" ca="1" si="4"/>
        <v/>
      </c>
    </row>
    <row r="265" spans="1:9" x14ac:dyDescent="0.2">
      <c r="A265" s="697"/>
      <c r="B265" s="697"/>
      <c r="C265" s="698"/>
      <c r="D265" s="698"/>
      <c r="E265" s="698"/>
      <c r="F265" s="698"/>
      <c r="G265" s="691" t="str">
        <f>IF($A265="","",IFERROR(ROW(INDEX('Subsidiary TB Converter'!$ED$1:$ED$254,MATCH(TRUE,INDEX(ISNUMBER(SEARCH("x"&amp;A265&amp;"x",'Subsidiary TB Converter'!$ED$1:$ED$254)),0),0))),""))</f>
        <v/>
      </c>
      <c r="I265" s="681" t="str">
        <f t="shared" ca="1" si="4"/>
        <v/>
      </c>
    </row>
    <row r="266" spans="1:9" x14ac:dyDescent="0.2">
      <c r="A266" s="697"/>
      <c r="B266" s="697"/>
      <c r="C266" s="698"/>
      <c r="D266" s="698"/>
      <c r="E266" s="698"/>
      <c r="F266" s="698"/>
      <c r="G266" s="691" t="str">
        <f>IF($A266="","",IFERROR(ROW(INDEX('Subsidiary TB Converter'!$ED$1:$ED$254,MATCH(TRUE,INDEX(ISNUMBER(SEARCH("x"&amp;A266&amp;"x",'Subsidiary TB Converter'!$ED$1:$ED$254)),0),0))),""))</f>
        <v/>
      </c>
      <c r="I266" s="681" t="str">
        <f t="shared" ca="1" si="4"/>
        <v/>
      </c>
    </row>
    <row r="267" spans="1:9" x14ac:dyDescent="0.2">
      <c r="A267" s="697"/>
      <c r="B267" s="697"/>
      <c r="C267" s="698"/>
      <c r="D267" s="698"/>
      <c r="E267" s="698"/>
      <c r="F267" s="698"/>
      <c r="G267" s="691" t="str">
        <f>IF($A267="","",IFERROR(ROW(INDEX('Subsidiary TB Converter'!$ED$1:$ED$254,MATCH(TRUE,INDEX(ISNUMBER(SEARCH("x"&amp;A267&amp;"x",'Subsidiary TB Converter'!$ED$1:$ED$254)),0),0))),""))</f>
        <v/>
      </c>
      <c r="I267" s="681" t="str">
        <f t="shared" ca="1" si="4"/>
        <v/>
      </c>
    </row>
    <row r="268" spans="1:9" x14ac:dyDescent="0.2">
      <c r="A268" s="697"/>
      <c r="B268" s="697"/>
      <c r="C268" s="698"/>
      <c r="D268" s="698"/>
      <c r="E268" s="698"/>
      <c r="F268" s="698"/>
      <c r="G268" s="691" t="str">
        <f>IF($A268="","",IFERROR(ROW(INDEX('Subsidiary TB Converter'!$ED$1:$ED$254,MATCH(TRUE,INDEX(ISNUMBER(SEARCH("x"&amp;A268&amp;"x",'Subsidiary TB Converter'!$ED$1:$ED$254)),0),0))),""))</f>
        <v/>
      </c>
      <c r="I268" s="681" t="str">
        <f t="shared" ca="1" si="4"/>
        <v/>
      </c>
    </row>
    <row r="269" spans="1:9" x14ac:dyDescent="0.2">
      <c r="A269" s="697"/>
      <c r="B269" s="697"/>
      <c r="C269" s="698"/>
      <c r="D269" s="698"/>
      <c r="E269" s="698"/>
      <c r="F269" s="698"/>
      <c r="G269" s="691" t="str">
        <f>IF($A269="","",IFERROR(ROW(INDEX('Subsidiary TB Converter'!$ED$1:$ED$254,MATCH(TRUE,INDEX(ISNUMBER(SEARCH("x"&amp;A269&amp;"x",'Subsidiary TB Converter'!$ED$1:$ED$254)),0),0))),""))</f>
        <v/>
      </c>
      <c r="I269" s="681" t="str">
        <f t="shared" ca="1" si="4"/>
        <v/>
      </c>
    </row>
    <row r="270" spans="1:9" x14ac:dyDescent="0.2">
      <c r="A270" s="697"/>
      <c r="B270" s="697"/>
      <c r="C270" s="698"/>
      <c r="D270" s="698"/>
      <c r="E270" s="698"/>
      <c r="F270" s="698"/>
      <c r="G270" s="691" t="str">
        <f>IF($A270="","",IFERROR(ROW(INDEX('Subsidiary TB Converter'!$ED$1:$ED$254,MATCH(TRUE,INDEX(ISNUMBER(SEARCH("x"&amp;A270&amp;"x",'Subsidiary TB Converter'!$ED$1:$ED$254)),0),0))),""))</f>
        <v/>
      </c>
      <c r="I270" s="681" t="str">
        <f t="shared" ca="1" si="4"/>
        <v/>
      </c>
    </row>
    <row r="271" spans="1:9" x14ac:dyDescent="0.2">
      <c r="A271" s="697"/>
      <c r="B271" s="697"/>
      <c r="C271" s="698"/>
      <c r="D271" s="698"/>
      <c r="E271" s="698"/>
      <c r="F271" s="698"/>
      <c r="G271" s="691" t="str">
        <f>IF($A271="","",IFERROR(ROW(INDEX('Subsidiary TB Converter'!$ED$1:$ED$254,MATCH(TRUE,INDEX(ISNUMBER(SEARCH("x"&amp;A271&amp;"x",'Subsidiary TB Converter'!$ED$1:$ED$254)),0),0))),""))</f>
        <v/>
      </c>
      <c r="I271" s="681" t="str">
        <f t="shared" ca="1" si="4"/>
        <v/>
      </c>
    </row>
    <row r="272" spans="1:9" x14ac:dyDescent="0.2">
      <c r="A272" s="697"/>
      <c r="B272" s="697"/>
      <c r="C272" s="698"/>
      <c r="D272" s="698"/>
      <c r="E272" s="698"/>
      <c r="F272" s="698"/>
      <c r="G272" s="691" t="str">
        <f>IF($A272="","",IFERROR(ROW(INDEX('Subsidiary TB Converter'!$ED$1:$ED$254,MATCH(TRUE,INDEX(ISNUMBER(SEARCH("x"&amp;A272&amp;"x",'Subsidiary TB Converter'!$ED$1:$ED$254)),0),0))),""))</f>
        <v/>
      </c>
      <c r="I272" s="681" t="str">
        <f t="shared" ca="1" si="4"/>
        <v/>
      </c>
    </row>
    <row r="273" spans="1:9" x14ac:dyDescent="0.2">
      <c r="A273" s="697"/>
      <c r="B273" s="697"/>
      <c r="C273" s="698"/>
      <c r="D273" s="698"/>
      <c r="E273" s="698"/>
      <c r="F273" s="698"/>
      <c r="G273" s="691" t="str">
        <f>IF($A273="","",IFERROR(ROW(INDEX('Subsidiary TB Converter'!$ED$1:$ED$254,MATCH(TRUE,INDEX(ISNUMBER(SEARCH("x"&amp;A273&amp;"x",'Subsidiary TB Converter'!$ED$1:$ED$254)),0),0))),""))</f>
        <v/>
      </c>
      <c r="I273" s="681" t="str">
        <f t="shared" ca="1" si="4"/>
        <v/>
      </c>
    </row>
    <row r="274" spans="1:9" x14ac:dyDescent="0.2">
      <c r="A274" s="697"/>
      <c r="B274" s="697"/>
      <c r="C274" s="698"/>
      <c r="D274" s="698"/>
      <c r="E274" s="698"/>
      <c r="F274" s="698"/>
      <c r="G274" s="691" t="str">
        <f>IF($A274="","",IFERROR(ROW(INDEX('Subsidiary TB Converter'!$ED$1:$ED$254,MATCH(TRUE,INDEX(ISNUMBER(SEARCH("x"&amp;A274&amp;"x",'Subsidiary TB Converter'!$ED$1:$ED$254)),0),0))),""))</f>
        <v/>
      </c>
      <c r="I274" s="681" t="str">
        <f t="shared" ca="1" si="4"/>
        <v/>
      </c>
    </row>
    <row r="275" spans="1:9" x14ac:dyDescent="0.2">
      <c r="A275" s="697"/>
      <c r="B275" s="697"/>
      <c r="C275" s="698"/>
      <c r="D275" s="698"/>
      <c r="E275" s="698"/>
      <c r="F275" s="698"/>
      <c r="G275" s="691" t="str">
        <f>IF($A275="","",IFERROR(ROW(INDEX('Subsidiary TB Converter'!$ED$1:$ED$254,MATCH(TRUE,INDEX(ISNUMBER(SEARCH("x"&amp;A275&amp;"x",'Subsidiary TB Converter'!$ED$1:$ED$254)),0),0))),""))</f>
        <v/>
      </c>
      <c r="I275" s="681" t="str">
        <f t="shared" ca="1" si="4"/>
        <v/>
      </c>
    </row>
    <row r="276" spans="1:9" x14ac:dyDescent="0.2">
      <c r="A276" s="697"/>
      <c r="B276" s="697"/>
      <c r="C276" s="698"/>
      <c r="D276" s="698"/>
      <c r="E276" s="698"/>
      <c r="F276" s="698"/>
      <c r="G276" s="691" t="str">
        <f>IF($A276="","",IFERROR(ROW(INDEX('Subsidiary TB Converter'!$ED$1:$ED$254,MATCH(TRUE,INDEX(ISNUMBER(SEARCH("x"&amp;A276&amp;"x",'Subsidiary TB Converter'!$ED$1:$ED$254)),0),0))),""))</f>
        <v/>
      </c>
      <c r="I276" s="681" t="str">
        <f t="shared" ca="1" si="4"/>
        <v/>
      </c>
    </row>
    <row r="277" spans="1:9" x14ac:dyDescent="0.2">
      <c r="A277" s="697"/>
      <c r="B277" s="697"/>
      <c r="C277" s="698"/>
      <c r="D277" s="698"/>
      <c r="E277" s="698"/>
      <c r="F277" s="698"/>
      <c r="G277" s="691" t="str">
        <f>IF($A277="","",IFERROR(ROW(INDEX('Subsidiary TB Converter'!$ED$1:$ED$254,MATCH(TRUE,INDEX(ISNUMBER(SEARCH("x"&amp;A277&amp;"x",'Subsidiary TB Converter'!$ED$1:$ED$254)),0),0))),""))</f>
        <v/>
      </c>
      <c r="I277" s="681" t="str">
        <f t="shared" ca="1" si="4"/>
        <v/>
      </c>
    </row>
    <row r="278" spans="1:9" x14ac:dyDescent="0.2">
      <c r="A278" s="697"/>
      <c r="B278" s="697"/>
      <c r="C278" s="698"/>
      <c r="D278" s="698"/>
      <c r="E278" s="698"/>
      <c r="F278" s="698"/>
      <c r="G278" s="691" t="str">
        <f>IF($A278="","",IFERROR(ROW(INDEX('Subsidiary TB Converter'!$ED$1:$ED$254,MATCH(TRUE,INDEX(ISNUMBER(SEARCH("x"&amp;A278&amp;"x",'Subsidiary TB Converter'!$ED$1:$ED$254)),0),0))),""))</f>
        <v/>
      </c>
      <c r="I278" s="681" t="str">
        <f t="shared" ca="1" si="4"/>
        <v/>
      </c>
    </row>
    <row r="279" spans="1:9" x14ac:dyDescent="0.2">
      <c r="A279" s="697"/>
      <c r="B279" s="697"/>
      <c r="C279" s="698"/>
      <c r="D279" s="698"/>
      <c r="E279" s="698"/>
      <c r="F279" s="698"/>
      <c r="G279" s="691" t="str">
        <f>IF($A279="","",IFERROR(ROW(INDEX('Subsidiary TB Converter'!$ED$1:$ED$254,MATCH(TRUE,INDEX(ISNUMBER(SEARCH("x"&amp;A279&amp;"x",'Subsidiary TB Converter'!$ED$1:$ED$254)),0),0))),""))</f>
        <v/>
      </c>
      <c r="I279" s="681" t="str">
        <f t="shared" ca="1" si="4"/>
        <v/>
      </c>
    </row>
    <row r="280" spans="1:9" x14ac:dyDescent="0.2">
      <c r="A280" s="697"/>
      <c r="B280" s="697"/>
      <c r="C280" s="698"/>
      <c r="D280" s="698"/>
      <c r="E280" s="698"/>
      <c r="F280" s="698"/>
      <c r="G280" s="691" t="str">
        <f>IF($A280="","",IFERROR(ROW(INDEX('Subsidiary TB Converter'!$ED$1:$ED$254,MATCH(TRUE,INDEX(ISNUMBER(SEARCH("x"&amp;A280&amp;"x",'Subsidiary TB Converter'!$ED$1:$ED$254)),0),0))),""))</f>
        <v/>
      </c>
      <c r="I280" s="681" t="str">
        <f t="shared" ca="1" si="4"/>
        <v/>
      </c>
    </row>
    <row r="281" spans="1:9" x14ac:dyDescent="0.2">
      <c r="A281" s="697"/>
      <c r="B281" s="697"/>
      <c r="C281" s="698"/>
      <c r="D281" s="698"/>
      <c r="E281" s="698"/>
      <c r="F281" s="698"/>
      <c r="G281" s="691" t="str">
        <f>IF($A281="","",IFERROR(ROW(INDEX('Subsidiary TB Converter'!$ED$1:$ED$254,MATCH(TRUE,INDEX(ISNUMBER(SEARCH("x"&amp;A281&amp;"x",'Subsidiary TB Converter'!$ED$1:$ED$254)),0),0))),""))</f>
        <v/>
      </c>
      <c r="I281" s="681" t="str">
        <f t="shared" ca="1" si="4"/>
        <v/>
      </c>
    </row>
    <row r="282" spans="1:9" x14ac:dyDescent="0.2">
      <c r="A282" s="697"/>
      <c r="B282" s="697"/>
      <c r="C282" s="698"/>
      <c r="D282" s="698"/>
      <c r="E282" s="698"/>
      <c r="F282" s="698"/>
      <c r="G282" s="691" t="str">
        <f>IF($A282="","",IFERROR(ROW(INDEX('Subsidiary TB Converter'!$ED$1:$ED$254,MATCH(TRUE,INDEX(ISNUMBER(SEARCH("x"&amp;A282&amp;"x",'Subsidiary TB Converter'!$ED$1:$ED$254)),0),0))),""))</f>
        <v/>
      </c>
      <c r="I282" s="681" t="str">
        <f t="shared" ca="1" si="4"/>
        <v/>
      </c>
    </row>
    <row r="283" spans="1:9" x14ac:dyDescent="0.2">
      <c r="A283" s="697"/>
      <c r="B283" s="697"/>
      <c r="C283" s="698"/>
      <c r="D283" s="698"/>
      <c r="E283" s="698"/>
      <c r="F283" s="698"/>
      <c r="G283" s="691" t="str">
        <f>IF($A283="","",IFERROR(ROW(INDEX('Subsidiary TB Converter'!$ED$1:$ED$254,MATCH(TRUE,INDEX(ISNUMBER(SEARCH("x"&amp;A283&amp;"x",'Subsidiary TB Converter'!$ED$1:$ED$254)),0),0))),""))</f>
        <v/>
      </c>
      <c r="I283" s="681" t="str">
        <f t="shared" ca="1" si="4"/>
        <v/>
      </c>
    </row>
    <row r="284" spans="1:9" x14ac:dyDescent="0.2">
      <c r="A284" s="697"/>
      <c r="B284" s="697"/>
      <c r="C284" s="698"/>
      <c r="D284" s="698"/>
      <c r="E284" s="698"/>
      <c r="F284" s="698"/>
      <c r="G284" s="691" t="str">
        <f>IF($A284="","",IFERROR(ROW(INDEX('Subsidiary TB Converter'!$ED$1:$ED$254,MATCH(TRUE,INDEX(ISNUMBER(SEARCH("x"&amp;A284&amp;"x",'Subsidiary TB Converter'!$ED$1:$ED$254)),0),0))),""))</f>
        <v/>
      </c>
      <c r="I284" s="681" t="str">
        <f t="shared" ca="1" si="4"/>
        <v/>
      </c>
    </row>
    <row r="285" spans="1:9" x14ac:dyDescent="0.2">
      <c r="A285" s="697"/>
      <c r="B285" s="697"/>
      <c r="C285" s="698"/>
      <c r="D285" s="698"/>
      <c r="E285" s="698"/>
      <c r="F285" s="698"/>
      <c r="G285" s="691" t="str">
        <f>IF($A285="","",IFERROR(ROW(INDEX('Subsidiary TB Converter'!$ED$1:$ED$254,MATCH(TRUE,INDEX(ISNUMBER(SEARCH("x"&amp;A285&amp;"x",'Subsidiary TB Converter'!$ED$1:$ED$254)),0),0))),""))</f>
        <v/>
      </c>
      <c r="I285" s="681" t="str">
        <f t="shared" ca="1" si="4"/>
        <v/>
      </c>
    </row>
    <row r="286" spans="1:9" x14ac:dyDescent="0.2">
      <c r="A286" s="697"/>
      <c r="B286" s="697"/>
      <c r="C286" s="698"/>
      <c r="D286" s="698"/>
      <c r="E286" s="698"/>
      <c r="F286" s="698"/>
      <c r="G286" s="691" t="str">
        <f>IF($A286="","",IFERROR(ROW(INDEX('Subsidiary TB Converter'!$ED$1:$ED$254,MATCH(TRUE,INDEX(ISNUMBER(SEARCH("x"&amp;A286&amp;"x",'Subsidiary TB Converter'!$ED$1:$ED$254)),0),0))),""))</f>
        <v/>
      </c>
      <c r="I286" s="681" t="str">
        <f t="shared" ca="1" si="4"/>
        <v/>
      </c>
    </row>
    <row r="287" spans="1:9" x14ac:dyDescent="0.2">
      <c r="A287" s="697"/>
      <c r="B287" s="697"/>
      <c r="C287" s="698"/>
      <c r="D287" s="698"/>
      <c r="E287" s="698"/>
      <c r="F287" s="698"/>
      <c r="G287" s="691" t="str">
        <f>IF($A287="","",IFERROR(ROW(INDEX('Subsidiary TB Converter'!$ED$1:$ED$254,MATCH(TRUE,INDEX(ISNUMBER(SEARCH("x"&amp;A287&amp;"x",'Subsidiary TB Converter'!$ED$1:$ED$254)),0),0))),""))</f>
        <v/>
      </c>
      <c r="I287" s="681" t="str">
        <f t="shared" ca="1" si="4"/>
        <v/>
      </c>
    </row>
    <row r="288" spans="1:9" x14ac:dyDescent="0.2">
      <c r="A288" s="697"/>
      <c r="B288" s="697"/>
      <c r="C288" s="698"/>
      <c r="D288" s="698"/>
      <c r="E288" s="698"/>
      <c r="F288" s="698"/>
      <c r="G288" s="691" t="str">
        <f>IF($A288="","",IFERROR(ROW(INDEX('Subsidiary TB Converter'!$ED$1:$ED$254,MATCH(TRUE,INDEX(ISNUMBER(SEARCH("x"&amp;A288&amp;"x",'Subsidiary TB Converter'!$ED$1:$ED$254)),0),0))),""))</f>
        <v/>
      </c>
      <c r="I288" s="681" t="str">
        <f t="shared" ca="1" si="4"/>
        <v/>
      </c>
    </row>
    <row r="289" spans="1:9" x14ac:dyDescent="0.2">
      <c r="A289" s="697"/>
      <c r="B289" s="697"/>
      <c r="C289" s="698"/>
      <c r="D289" s="698"/>
      <c r="E289" s="698"/>
      <c r="F289" s="698"/>
      <c r="G289" s="691" t="str">
        <f>IF($A289="","",IFERROR(ROW(INDEX('Subsidiary TB Converter'!$ED$1:$ED$254,MATCH(TRUE,INDEX(ISNUMBER(SEARCH("x"&amp;A289&amp;"x",'Subsidiary TB Converter'!$ED$1:$ED$254)),0),0))),""))</f>
        <v/>
      </c>
      <c r="I289" s="681" t="str">
        <f t="shared" ca="1" si="4"/>
        <v/>
      </c>
    </row>
    <row r="290" spans="1:9" x14ac:dyDescent="0.2">
      <c r="A290" s="697"/>
      <c r="B290" s="697"/>
      <c r="C290" s="698"/>
      <c r="D290" s="698"/>
      <c r="E290" s="698"/>
      <c r="F290" s="698"/>
      <c r="G290" s="691" t="str">
        <f>IF($A290="","",IFERROR(ROW(INDEX('Subsidiary TB Converter'!$ED$1:$ED$254,MATCH(TRUE,INDEX(ISNUMBER(SEARCH("x"&amp;A290&amp;"x",'Subsidiary TB Converter'!$ED$1:$ED$254)),0),0))),""))</f>
        <v/>
      </c>
      <c r="I290" s="681" t="str">
        <f t="shared" ca="1" si="4"/>
        <v/>
      </c>
    </row>
    <row r="291" spans="1:9" x14ac:dyDescent="0.2">
      <c r="A291" s="697"/>
      <c r="B291" s="697"/>
      <c r="C291" s="698"/>
      <c r="D291" s="698"/>
      <c r="E291" s="698"/>
      <c r="F291" s="698"/>
      <c r="G291" s="691" t="str">
        <f>IF($A291="","",IFERROR(ROW(INDEX('Subsidiary TB Converter'!$ED$1:$ED$254,MATCH(TRUE,INDEX(ISNUMBER(SEARCH("x"&amp;A291&amp;"x",'Subsidiary TB Converter'!$ED$1:$ED$254)),0),0))),""))</f>
        <v/>
      </c>
      <c r="I291" s="681" t="str">
        <f t="shared" ca="1" si="4"/>
        <v/>
      </c>
    </row>
    <row r="292" spans="1:9" x14ac:dyDescent="0.2">
      <c r="A292" s="697"/>
      <c r="B292" s="697"/>
      <c r="C292" s="698"/>
      <c r="D292" s="698"/>
      <c r="E292" s="698"/>
      <c r="F292" s="698"/>
      <c r="G292" s="691" t="str">
        <f>IF($A292="","",IFERROR(ROW(INDEX('Subsidiary TB Converter'!$ED$1:$ED$254,MATCH(TRUE,INDEX(ISNUMBER(SEARCH("x"&amp;A292&amp;"x",'Subsidiary TB Converter'!$ED$1:$ED$254)),0),0))),""))</f>
        <v/>
      </c>
      <c r="I292" s="681" t="str">
        <f t="shared" ca="1" si="4"/>
        <v/>
      </c>
    </row>
    <row r="293" spans="1:9" x14ac:dyDescent="0.2">
      <c r="A293" s="697"/>
      <c r="B293" s="697"/>
      <c r="C293" s="698"/>
      <c r="D293" s="699"/>
      <c r="E293" s="697"/>
      <c r="F293" s="690"/>
      <c r="G293" s="691" t="str">
        <f>IF($A293="","",IFERROR(ROW(INDEX('Subsidiary TB Converter'!$ED$1:$ED$254,MATCH(TRUE,INDEX(ISNUMBER(SEARCH("x"&amp;A293&amp;"x",'Subsidiary TB Converter'!$ED$1:$ED$254)),0),0))),""))</f>
        <v/>
      </c>
      <c r="I293" s="681" t="str">
        <f t="shared" ca="1" si="4"/>
        <v/>
      </c>
    </row>
    <row r="294" spans="1:9" x14ac:dyDescent="0.2">
      <c r="A294" s="697"/>
      <c r="B294" s="697"/>
      <c r="C294" s="698"/>
      <c r="D294" s="699"/>
      <c r="E294" s="697"/>
      <c r="F294" s="690"/>
      <c r="G294" s="691" t="str">
        <f>IF($A294="","",IFERROR(ROW(INDEX('Subsidiary TB Converter'!$ED$1:$ED$254,MATCH(TRUE,INDEX(ISNUMBER(SEARCH("x"&amp;A294&amp;"x",'Subsidiary TB Converter'!$ED$1:$ED$254)),0),0))),""))</f>
        <v/>
      </c>
      <c r="I294" s="681" t="str">
        <f t="shared" ca="1" si="4"/>
        <v/>
      </c>
    </row>
    <row r="295" spans="1:9" x14ac:dyDescent="0.2">
      <c r="A295" s="697"/>
      <c r="B295" s="697"/>
      <c r="C295" s="698"/>
      <c r="D295" s="699"/>
      <c r="E295" s="697"/>
      <c r="F295" s="690"/>
      <c r="G295" s="691" t="str">
        <f>IF($A295="","",IFERROR(ROW(INDEX('Subsidiary TB Converter'!$ED$1:$ED$254,MATCH(TRUE,INDEX(ISNUMBER(SEARCH("x"&amp;A295&amp;"x",'Subsidiary TB Converter'!$ED$1:$ED$254)),0),0))),""))</f>
        <v/>
      </c>
      <c r="I295" s="681" t="str">
        <f t="shared" ca="1" si="4"/>
        <v/>
      </c>
    </row>
    <row r="296" spans="1:9" x14ac:dyDescent="0.2">
      <c r="A296" s="697"/>
      <c r="B296" s="697"/>
      <c r="C296" s="698"/>
      <c r="D296" s="699"/>
      <c r="E296" s="700"/>
      <c r="F296" s="690"/>
      <c r="G296" s="691" t="str">
        <f>IF($A296="","",IFERROR(ROW(INDEX('Subsidiary TB Converter'!$ED$1:$ED$254,MATCH(TRUE,INDEX(ISNUMBER(SEARCH("x"&amp;A296&amp;"x",'Subsidiary TB Converter'!$ED$1:$ED$254)),0),0))),""))</f>
        <v/>
      </c>
      <c r="I296" s="681" t="str">
        <f t="shared" ca="1" si="4"/>
        <v/>
      </c>
    </row>
    <row r="297" spans="1:9" x14ac:dyDescent="0.2">
      <c r="A297" s="697"/>
      <c r="B297" s="697"/>
      <c r="C297" s="698"/>
      <c r="D297" s="699"/>
      <c r="E297" s="697"/>
      <c r="F297" s="690"/>
      <c r="G297" s="691" t="str">
        <f>IF($A297="","",IFERROR(ROW(INDEX('Subsidiary TB Converter'!$ED$1:$ED$254,MATCH(TRUE,INDEX(ISNUMBER(SEARCH("x"&amp;A297&amp;"x",'Subsidiary TB Converter'!$ED$1:$ED$254)),0),0))),""))</f>
        <v/>
      </c>
      <c r="I297" s="681" t="str">
        <f t="shared" ca="1" si="4"/>
        <v/>
      </c>
    </row>
    <row r="298" spans="1:9" x14ac:dyDescent="0.2">
      <c r="A298" s="697"/>
      <c r="B298" s="697"/>
      <c r="C298" s="698"/>
      <c r="D298" s="699"/>
      <c r="E298" s="697"/>
      <c r="F298" s="690"/>
      <c r="G298" s="691" t="str">
        <f>IF($A298="","",IFERROR(ROW(INDEX('Subsidiary TB Converter'!$ED$1:$ED$254,MATCH(TRUE,INDEX(ISNUMBER(SEARCH("x"&amp;A298&amp;"x",'Subsidiary TB Converter'!$ED$1:$ED$254)),0),0))),""))</f>
        <v/>
      </c>
      <c r="I298" s="681" t="str">
        <f t="shared" ca="1" si="4"/>
        <v/>
      </c>
    </row>
    <row r="299" spans="1:9" x14ac:dyDescent="0.2">
      <c r="A299" s="697"/>
      <c r="B299" s="697"/>
      <c r="C299" s="698"/>
      <c r="D299" s="699"/>
      <c r="E299" s="697"/>
      <c r="F299" s="690"/>
      <c r="G299" s="691" t="str">
        <f>IF($A299="","",IFERROR(ROW(INDEX('Subsidiary TB Converter'!$ED$1:$ED$254,MATCH(TRUE,INDEX(ISNUMBER(SEARCH("x"&amp;A299&amp;"x",'Subsidiary TB Converter'!$ED$1:$ED$254)),0),0))),""))</f>
        <v/>
      </c>
      <c r="I299" s="681" t="str">
        <f t="shared" ca="1" si="4"/>
        <v/>
      </c>
    </row>
    <row r="300" spans="1:9" x14ac:dyDescent="0.2">
      <c r="A300" s="697"/>
      <c r="B300" s="697"/>
      <c r="C300" s="698"/>
      <c r="D300" s="699"/>
      <c r="E300" s="697"/>
      <c r="F300" s="690"/>
      <c r="G300" s="691" t="str">
        <f>IF($A300="","",IFERROR(ROW(INDEX('Subsidiary TB Converter'!$ED$1:$ED$254,MATCH(TRUE,INDEX(ISNUMBER(SEARCH("x"&amp;A300&amp;"x",'Subsidiary TB Converter'!$ED$1:$ED$254)),0),0))),""))</f>
        <v/>
      </c>
      <c r="I300" s="681" t="str">
        <f t="shared" ca="1" si="4"/>
        <v/>
      </c>
    </row>
    <row r="301" spans="1:9" x14ac:dyDescent="0.2">
      <c r="A301" s="697"/>
      <c r="B301" s="697"/>
      <c r="C301" s="698"/>
      <c r="D301" s="699"/>
      <c r="E301" s="697"/>
      <c r="F301" s="690"/>
      <c r="G301" s="691" t="str">
        <f>IF($A301="","",IFERROR(ROW(INDEX('Subsidiary TB Converter'!$ED$1:$ED$254,MATCH(TRUE,INDEX(ISNUMBER(SEARCH("x"&amp;A301&amp;"x",'Subsidiary TB Converter'!$ED$1:$ED$254)),0),0))),""))</f>
        <v/>
      </c>
      <c r="I301" s="681" t="str">
        <f t="shared" ca="1" si="4"/>
        <v/>
      </c>
    </row>
    <row r="302" spans="1:9" x14ac:dyDescent="0.2">
      <c r="A302" s="697"/>
      <c r="B302" s="697"/>
      <c r="C302" s="698"/>
      <c r="D302" s="699"/>
      <c r="E302" s="697"/>
      <c r="F302" s="690"/>
      <c r="G302" s="691" t="str">
        <f>IF($A302="","",IFERROR(ROW(INDEX('Subsidiary TB Converter'!$ED$1:$ED$254,MATCH(TRUE,INDEX(ISNUMBER(SEARCH("x"&amp;A302&amp;"x",'Subsidiary TB Converter'!$ED$1:$ED$254)),0),0))),""))</f>
        <v/>
      </c>
      <c r="I302" s="681" t="str">
        <f t="shared" ca="1" si="4"/>
        <v/>
      </c>
    </row>
    <row r="303" spans="1:9" x14ac:dyDescent="0.2">
      <c r="A303" s="697"/>
      <c r="B303" s="697"/>
      <c r="C303" s="698"/>
      <c r="D303" s="699"/>
      <c r="E303" s="697"/>
      <c r="F303" s="690"/>
      <c r="G303" s="691" t="str">
        <f>IF($A303="","",IFERROR(ROW(INDEX('Subsidiary TB Converter'!$ED$1:$ED$254,MATCH(TRUE,INDEX(ISNUMBER(SEARCH("x"&amp;A303&amp;"x",'Subsidiary TB Converter'!$ED$1:$ED$254)),0),0))),""))</f>
        <v/>
      </c>
      <c r="I303" s="681" t="str">
        <f t="shared" ca="1" si="4"/>
        <v/>
      </c>
    </row>
    <row r="304" spans="1:9" x14ac:dyDescent="0.2">
      <c r="A304" s="697"/>
      <c r="B304" s="697"/>
      <c r="C304" s="698"/>
      <c r="D304" s="699"/>
      <c r="E304" s="697"/>
      <c r="F304" s="690"/>
      <c r="G304" s="691" t="str">
        <f>IF($A304="","",IFERROR(ROW(INDEX('Subsidiary TB Converter'!$ED$1:$ED$254,MATCH(TRUE,INDEX(ISNUMBER(SEARCH("x"&amp;A304&amp;"x",'Subsidiary TB Converter'!$ED$1:$ED$254)),0),0))),""))</f>
        <v/>
      </c>
      <c r="I304" s="681" t="str">
        <f t="shared" ca="1" si="4"/>
        <v/>
      </c>
    </row>
    <row r="305" spans="1:9" x14ac:dyDescent="0.2">
      <c r="A305" s="697"/>
      <c r="B305" s="697"/>
      <c r="C305" s="698"/>
      <c r="D305" s="699"/>
      <c r="E305" s="697"/>
      <c r="F305" s="690"/>
      <c r="G305" s="691" t="str">
        <f>IF($A305="","",IFERROR(ROW(INDEX('Subsidiary TB Converter'!$ED$1:$ED$254,MATCH(TRUE,INDEX(ISNUMBER(SEARCH("x"&amp;A305&amp;"x",'Subsidiary TB Converter'!$ED$1:$ED$254)),0),0))),""))</f>
        <v/>
      </c>
      <c r="I305" s="681" t="str">
        <f t="shared" ca="1" si="4"/>
        <v/>
      </c>
    </row>
    <row r="306" spans="1:9" x14ac:dyDescent="0.2">
      <c r="A306" s="697"/>
      <c r="B306" s="697"/>
      <c r="C306" s="698"/>
      <c r="D306" s="699"/>
      <c r="E306" s="697"/>
      <c r="F306" s="690"/>
      <c r="G306" s="691" t="str">
        <f>IF($A306="","",IFERROR(ROW(INDEX('Subsidiary TB Converter'!$ED$1:$ED$254,MATCH(TRUE,INDEX(ISNUMBER(SEARCH("x"&amp;A306&amp;"x",'Subsidiary TB Converter'!$ED$1:$ED$254)),0),0))),""))</f>
        <v/>
      </c>
      <c r="I306" s="681" t="str">
        <f t="shared" ca="1" si="4"/>
        <v/>
      </c>
    </row>
    <row r="307" spans="1:9" x14ac:dyDescent="0.2">
      <c r="A307" s="697"/>
      <c r="B307" s="697"/>
      <c r="C307" s="698"/>
      <c r="D307" s="699"/>
      <c r="E307" s="697"/>
      <c r="F307" s="690"/>
      <c r="G307" s="691" t="str">
        <f>IF($A307="","",IFERROR(ROW(INDEX('Subsidiary TB Converter'!$ED$1:$ED$254,MATCH(TRUE,INDEX(ISNUMBER(SEARCH("x"&amp;A307&amp;"x",'Subsidiary TB Converter'!$ED$1:$ED$254)),0),0))),""))</f>
        <v/>
      </c>
      <c r="I307" s="681" t="str">
        <f t="shared" ca="1" si="4"/>
        <v/>
      </c>
    </row>
    <row r="308" spans="1:9" x14ac:dyDescent="0.2">
      <c r="A308" s="697"/>
      <c r="B308" s="697"/>
      <c r="C308" s="698"/>
      <c r="D308" s="699"/>
      <c r="E308" s="697"/>
      <c r="F308" s="690"/>
      <c r="G308" s="691" t="str">
        <f>IF($A308="","",IFERROR(ROW(INDEX('Subsidiary TB Converter'!$ED$1:$ED$254,MATCH(TRUE,INDEX(ISNUMBER(SEARCH("x"&amp;A308&amp;"x",'Subsidiary TB Converter'!$ED$1:$ED$254)),0),0))),""))</f>
        <v/>
      </c>
      <c r="I308" s="681" t="str">
        <f t="shared" ca="1" si="4"/>
        <v/>
      </c>
    </row>
    <row r="309" spans="1:9" x14ac:dyDescent="0.2">
      <c r="A309" s="697"/>
      <c r="B309" s="697"/>
      <c r="C309" s="698"/>
      <c r="D309" s="699"/>
      <c r="E309" s="697"/>
      <c r="F309" s="690"/>
      <c r="G309" s="691" t="str">
        <f>IF($A309="","",IFERROR(ROW(INDEX('Subsidiary TB Converter'!$ED$1:$ED$254,MATCH(TRUE,INDEX(ISNUMBER(SEARCH("x"&amp;A309&amp;"x",'Subsidiary TB Converter'!$ED$1:$ED$254)),0),0))),""))</f>
        <v/>
      </c>
      <c r="I309" s="681" t="str">
        <f t="shared" ca="1" si="4"/>
        <v/>
      </c>
    </row>
    <row r="310" spans="1:9" x14ac:dyDescent="0.2">
      <c r="A310" s="697"/>
      <c r="B310" s="697"/>
      <c r="C310" s="698"/>
      <c r="D310" s="699"/>
      <c r="E310" s="697"/>
      <c r="F310" s="690"/>
      <c r="G310" s="691" t="str">
        <f>IF($A310="","",IFERROR(ROW(INDEX('Subsidiary TB Converter'!$ED$1:$ED$254,MATCH(TRUE,INDEX(ISNUMBER(SEARCH("x"&amp;A310&amp;"x",'Subsidiary TB Converter'!$ED$1:$ED$254)),0),0))),""))</f>
        <v/>
      </c>
      <c r="I310" s="681" t="str">
        <f t="shared" ca="1" si="4"/>
        <v/>
      </c>
    </row>
    <row r="311" spans="1:9" x14ac:dyDescent="0.2">
      <c r="A311" s="697"/>
      <c r="B311" s="697"/>
      <c r="C311" s="698"/>
      <c r="D311" s="699"/>
      <c r="E311" s="697"/>
      <c r="F311" s="690"/>
      <c r="G311" s="691" t="str">
        <f>IF($A311="","",IFERROR(ROW(INDEX('Subsidiary TB Converter'!$ED$1:$ED$254,MATCH(TRUE,INDEX(ISNUMBER(SEARCH("x"&amp;A311&amp;"x",'Subsidiary TB Converter'!$ED$1:$ED$254)),0),0))),""))</f>
        <v/>
      </c>
      <c r="I311" s="681" t="str">
        <f t="shared" ca="1" si="4"/>
        <v/>
      </c>
    </row>
    <row r="312" spans="1:9" x14ac:dyDescent="0.2">
      <c r="A312" s="697"/>
      <c r="B312" s="697"/>
      <c r="C312" s="698"/>
      <c r="D312" s="699"/>
      <c r="E312" s="697"/>
      <c r="F312" s="690"/>
      <c r="G312" s="691" t="str">
        <f>IF($A312="","",IFERROR(ROW(INDEX('Subsidiary TB Converter'!$ED$1:$ED$254,MATCH(TRUE,INDEX(ISNUMBER(SEARCH("x"&amp;A312&amp;"x",'Subsidiary TB Converter'!$ED$1:$ED$254)),0),0))),""))</f>
        <v/>
      </c>
      <c r="I312" s="681" t="str">
        <f t="shared" ca="1" si="4"/>
        <v/>
      </c>
    </row>
    <row r="313" spans="1:9" x14ac:dyDescent="0.2">
      <c r="A313" s="697"/>
      <c r="B313" s="697"/>
      <c r="C313" s="698"/>
      <c r="D313" s="699"/>
      <c r="E313" s="697"/>
      <c r="F313" s="690"/>
      <c r="G313" s="691" t="str">
        <f>IF($A313="","",IFERROR(ROW(INDEX('Subsidiary TB Converter'!$ED$1:$ED$254,MATCH(TRUE,INDEX(ISNUMBER(SEARCH("x"&amp;A313&amp;"x",'Subsidiary TB Converter'!$ED$1:$ED$254)),0),0))),""))</f>
        <v/>
      </c>
      <c r="I313" s="681" t="str">
        <f t="shared" ca="1" si="4"/>
        <v/>
      </c>
    </row>
    <row r="314" spans="1:9" x14ac:dyDescent="0.2">
      <c r="A314" s="697"/>
      <c r="B314" s="697"/>
      <c r="C314" s="698"/>
      <c r="D314" s="699"/>
      <c r="E314" s="697"/>
      <c r="F314" s="690"/>
      <c r="G314" s="691" t="str">
        <f>IF($A314="","",IFERROR(ROW(INDEX('Subsidiary TB Converter'!$ED$1:$ED$254,MATCH(TRUE,INDEX(ISNUMBER(SEARCH("x"&amp;A314&amp;"x",'Subsidiary TB Converter'!$ED$1:$ED$254)),0),0))),""))</f>
        <v/>
      </c>
      <c r="I314" s="681" t="str">
        <f t="shared" ca="1" si="4"/>
        <v/>
      </c>
    </row>
    <row r="315" spans="1:9" x14ac:dyDescent="0.2">
      <c r="A315" s="697"/>
      <c r="B315" s="697"/>
      <c r="C315" s="698"/>
      <c r="D315" s="699"/>
      <c r="E315" s="697"/>
      <c r="F315" s="690"/>
      <c r="G315" s="691" t="str">
        <f>IF($A315="","",IFERROR(ROW(INDEX('Subsidiary TB Converter'!$ED$1:$ED$254,MATCH(TRUE,INDEX(ISNUMBER(SEARCH("x"&amp;A315&amp;"x",'Subsidiary TB Converter'!$ED$1:$ED$254)),0),0))),""))</f>
        <v/>
      </c>
      <c r="I315" s="681" t="str">
        <f t="shared" ca="1" si="4"/>
        <v/>
      </c>
    </row>
    <row r="316" spans="1:9" x14ac:dyDescent="0.2">
      <c r="A316" s="697"/>
      <c r="B316" s="697"/>
      <c r="C316" s="698"/>
      <c r="D316" s="699"/>
      <c r="E316" s="697"/>
      <c r="F316" s="690"/>
      <c r="G316" s="691" t="str">
        <f>IF($A316="","",IFERROR(ROW(INDEX('Subsidiary TB Converter'!$ED$1:$ED$254,MATCH(TRUE,INDEX(ISNUMBER(SEARCH("x"&amp;A316&amp;"x",'Subsidiary TB Converter'!$ED$1:$ED$254)),0),0))),""))</f>
        <v/>
      </c>
      <c r="I316" s="681" t="str">
        <f t="shared" ca="1" si="4"/>
        <v/>
      </c>
    </row>
    <row r="317" spans="1:9" x14ac:dyDescent="0.2">
      <c r="A317" s="697"/>
      <c r="B317" s="697"/>
      <c r="C317" s="698"/>
      <c r="D317" s="699"/>
      <c r="E317" s="697"/>
      <c r="F317" s="690"/>
      <c r="G317" s="691" t="str">
        <f>IF($A317="","",IFERROR(ROW(INDEX('Subsidiary TB Converter'!$ED$1:$ED$254,MATCH(TRUE,INDEX(ISNUMBER(SEARCH("x"&amp;A317&amp;"x",'Subsidiary TB Converter'!$ED$1:$ED$254)),0),0))),""))</f>
        <v/>
      </c>
      <c r="I317" s="681" t="str">
        <f t="shared" ca="1" si="4"/>
        <v/>
      </c>
    </row>
    <row r="318" spans="1:9" x14ac:dyDescent="0.2">
      <c r="A318" s="697"/>
      <c r="B318" s="697"/>
      <c r="C318" s="698"/>
      <c r="D318" s="699"/>
      <c r="E318" s="697"/>
      <c r="F318" s="690"/>
      <c r="G318" s="691" t="str">
        <f>IF($A318="","",IFERROR(ROW(INDEX('Subsidiary TB Converter'!$ED$1:$ED$254,MATCH(TRUE,INDEX(ISNUMBER(SEARCH("x"&amp;A318&amp;"x",'Subsidiary TB Converter'!$ED$1:$ED$254)),0),0))),""))</f>
        <v/>
      </c>
      <c r="I318" s="681" t="str">
        <f t="shared" ca="1" si="4"/>
        <v/>
      </c>
    </row>
    <row r="319" spans="1:9" x14ac:dyDescent="0.2">
      <c r="A319" s="697"/>
      <c r="B319" s="697"/>
      <c r="C319" s="698"/>
      <c r="D319" s="699"/>
      <c r="E319" s="697"/>
      <c r="F319" s="690"/>
      <c r="G319" s="691" t="str">
        <f>IF($A319="","",IFERROR(ROW(INDEX('Subsidiary TB Converter'!$ED$1:$ED$254,MATCH(TRUE,INDEX(ISNUMBER(SEARCH("x"&amp;A319&amp;"x",'Subsidiary TB Converter'!$ED$1:$ED$254)),0),0))),""))</f>
        <v/>
      </c>
      <c r="I319" s="681" t="str">
        <f t="shared" ca="1" si="4"/>
        <v/>
      </c>
    </row>
    <row r="320" spans="1:9" x14ac:dyDescent="0.2">
      <c r="A320" s="697"/>
      <c r="B320" s="697"/>
      <c r="C320" s="698"/>
      <c r="D320" s="699"/>
      <c r="E320" s="697"/>
      <c r="F320" s="690"/>
      <c r="G320" s="691" t="str">
        <f>IF($A320="","",IFERROR(ROW(INDEX('Subsidiary TB Converter'!$ED$1:$ED$254,MATCH(TRUE,INDEX(ISNUMBER(SEARCH("x"&amp;A320&amp;"x",'Subsidiary TB Converter'!$ED$1:$ED$254)),0),0))),""))</f>
        <v/>
      </c>
      <c r="I320" s="681" t="str">
        <f t="shared" ca="1" si="4"/>
        <v/>
      </c>
    </row>
    <row r="321" spans="1:9" x14ac:dyDescent="0.2">
      <c r="A321" s="697"/>
      <c r="B321" s="697"/>
      <c r="C321" s="698"/>
      <c r="D321" s="699"/>
      <c r="E321" s="697"/>
      <c r="F321" s="690"/>
      <c r="G321" s="691" t="str">
        <f>IF($A321="","",IFERROR(ROW(INDEX('Subsidiary TB Converter'!$ED$1:$ED$254,MATCH(TRUE,INDEX(ISNUMBER(SEARCH("x"&amp;A321&amp;"x",'Subsidiary TB Converter'!$ED$1:$ED$254)),0),0))),""))</f>
        <v/>
      </c>
      <c r="I321" s="681" t="str">
        <f t="shared" ca="1" si="4"/>
        <v/>
      </c>
    </row>
    <row r="322" spans="1:9" x14ac:dyDescent="0.2">
      <c r="A322" s="697"/>
      <c r="B322" s="697"/>
      <c r="C322" s="698"/>
      <c r="D322" s="699"/>
      <c r="E322" s="697"/>
      <c r="F322" s="690"/>
      <c r="G322" s="691" t="str">
        <f>IF($A322="","",IFERROR(ROW(INDEX('Subsidiary TB Converter'!$ED$1:$ED$254,MATCH(TRUE,INDEX(ISNUMBER(SEARCH("x"&amp;A322&amp;"x",'Subsidiary TB Converter'!$ED$1:$ED$254)),0),0))),""))</f>
        <v/>
      </c>
      <c r="I322" s="681" t="str">
        <f t="shared" ca="1" si="4"/>
        <v/>
      </c>
    </row>
    <row r="323" spans="1:9" x14ac:dyDescent="0.2">
      <c r="A323" s="697"/>
      <c r="B323" s="697"/>
      <c r="C323" s="698"/>
      <c r="D323" s="699"/>
      <c r="E323" s="697"/>
      <c r="F323" s="690"/>
      <c r="G323" s="691" t="str">
        <f>IF($A323="","",IFERROR(ROW(INDEX('Subsidiary TB Converter'!$ED$1:$ED$254,MATCH(TRUE,INDEX(ISNUMBER(SEARCH("x"&amp;A323&amp;"x",'Subsidiary TB Converter'!$ED$1:$ED$254)),0),0))),""))</f>
        <v/>
      </c>
      <c r="I323" s="681" t="str">
        <f t="shared" ref="I323:I386" ca="1" si="5">IF(AND($G323="",$A323=""),"",IF(AND($G323="",$A323&lt;&gt;""),"Missing from Converter Sheet",INDIRECT("'"&amp;$J$3&amp;"'!B"&amp;G323)))</f>
        <v/>
      </c>
    </row>
    <row r="324" spans="1:9" x14ac:dyDescent="0.2">
      <c r="A324" s="697"/>
      <c r="B324" s="697"/>
      <c r="C324" s="698"/>
      <c r="D324" s="699"/>
      <c r="E324" s="697"/>
      <c r="F324" s="690"/>
      <c r="G324" s="691" t="str">
        <f>IF($A324="","",IFERROR(ROW(INDEX('Subsidiary TB Converter'!$ED$1:$ED$254,MATCH(TRUE,INDEX(ISNUMBER(SEARCH("x"&amp;A324&amp;"x",'Subsidiary TB Converter'!$ED$1:$ED$254)),0),0))),""))</f>
        <v/>
      </c>
      <c r="I324" s="681" t="str">
        <f t="shared" ca="1" si="5"/>
        <v/>
      </c>
    </row>
    <row r="325" spans="1:9" x14ac:dyDescent="0.2">
      <c r="A325" s="697"/>
      <c r="B325" s="697"/>
      <c r="C325" s="698"/>
      <c r="D325" s="699"/>
      <c r="E325" s="697"/>
      <c r="F325" s="690"/>
      <c r="G325" s="691" t="str">
        <f>IF($A325="","",IFERROR(ROW(INDEX('Subsidiary TB Converter'!$ED$1:$ED$254,MATCH(TRUE,INDEX(ISNUMBER(SEARCH("x"&amp;A325&amp;"x",'Subsidiary TB Converter'!$ED$1:$ED$254)),0),0))),""))</f>
        <v/>
      </c>
      <c r="I325" s="681" t="str">
        <f t="shared" ca="1" si="5"/>
        <v/>
      </c>
    </row>
    <row r="326" spans="1:9" x14ac:dyDescent="0.2">
      <c r="A326" s="697"/>
      <c r="B326" s="697"/>
      <c r="C326" s="698"/>
      <c r="D326" s="699"/>
      <c r="E326" s="697"/>
      <c r="F326" s="690"/>
      <c r="G326" s="691" t="str">
        <f>IF($A326="","",IFERROR(ROW(INDEX('Subsidiary TB Converter'!$ED$1:$ED$254,MATCH(TRUE,INDEX(ISNUMBER(SEARCH("x"&amp;A326&amp;"x",'Subsidiary TB Converter'!$ED$1:$ED$254)),0),0))),""))</f>
        <v/>
      </c>
      <c r="I326" s="681" t="str">
        <f t="shared" ca="1" si="5"/>
        <v/>
      </c>
    </row>
    <row r="327" spans="1:9" x14ac:dyDescent="0.2">
      <c r="A327" s="697"/>
      <c r="B327" s="697"/>
      <c r="C327" s="698"/>
      <c r="D327" s="699"/>
      <c r="E327" s="697"/>
      <c r="F327" s="690"/>
      <c r="G327" s="691" t="str">
        <f>IF($A327="","",IFERROR(ROW(INDEX('Subsidiary TB Converter'!$ED$1:$ED$254,MATCH(TRUE,INDEX(ISNUMBER(SEARCH("x"&amp;A327&amp;"x",'Subsidiary TB Converter'!$ED$1:$ED$254)),0),0))),""))</f>
        <v/>
      </c>
      <c r="I327" s="681" t="str">
        <f t="shared" ca="1" si="5"/>
        <v/>
      </c>
    </row>
    <row r="328" spans="1:9" x14ac:dyDescent="0.2">
      <c r="A328" s="697"/>
      <c r="B328" s="697"/>
      <c r="C328" s="698"/>
      <c r="D328" s="699"/>
      <c r="E328" s="697"/>
      <c r="F328" s="690"/>
      <c r="G328" s="691" t="str">
        <f>IF($A328="","",IFERROR(ROW(INDEX('Subsidiary TB Converter'!$ED$1:$ED$254,MATCH(TRUE,INDEX(ISNUMBER(SEARCH("x"&amp;A328&amp;"x",'Subsidiary TB Converter'!$ED$1:$ED$254)),0),0))),""))</f>
        <v/>
      </c>
      <c r="I328" s="681" t="str">
        <f t="shared" ca="1" si="5"/>
        <v/>
      </c>
    </row>
    <row r="329" spans="1:9" x14ac:dyDescent="0.2">
      <c r="A329" s="697"/>
      <c r="B329" s="697"/>
      <c r="C329" s="698"/>
      <c r="D329" s="699"/>
      <c r="E329" s="697"/>
      <c r="F329" s="690"/>
      <c r="G329" s="691" t="str">
        <f>IF($A329="","",IFERROR(ROW(INDEX('Subsidiary TB Converter'!$ED$1:$ED$254,MATCH(TRUE,INDEX(ISNUMBER(SEARCH("x"&amp;A329&amp;"x",'Subsidiary TB Converter'!$ED$1:$ED$254)),0),0))),""))</f>
        <v/>
      </c>
      <c r="I329" s="681" t="str">
        <f t="shared" ca="1" si="5"/>
        <v/>
      </c>
    </row>
    <row r="330" spans="1:9" x14ac:dyDescent="0.2">
      <c r="A330" s="697"/>
      <c r="B330" s="697"/>
      <c r="C330" s="698"/>
      <c r="D330" s="699"/>
      <c r="E330" s="697"/>
      <c r="F330" s="690"/>
      <c r="G330" s="691" t="str">
        <f>IF($A330="","",IFERROR(ROW(INDEX('Subsidiary TB Converter'!$ED$1:$ED$254,MATCH(TRUE,INDEX(ISNUMBER(SEARCH("x"&amp;A330&amp;"x",'Subsidiary TB Converter'!$ED$1:$ED$254)),0),0))),""))</f>
        <v/>
      </c>
      <c r="I330" s="681" t="str">
        <f t="shared" ca="1" si="5"/>
        <v/>
      </c>
    </row>
    <row r="331" spans="1:9" x14ac:dyDescent="0.2">
      <c r="A331" s="697"/>
      <c r="B331" s="697"/>
      <c r="C331" s="698"/>
      <c r="D331" s="699"/>
      <c r="E331" s="697"/>
      <c r="F331" s="690"/>
      <c r="G331" s="691" t="str">
        <f>IF($A331="","",IFERROR(ROW(INDEX('Subsidiary TB Converter'!$ED$1:$ED$254,MATCH(TRUE,INDEX(ISNUMBER(SEARCH("x"&amp;A331&amp;"x",'Subsidiary TB Converter'!$ED$1:$ED$254)),0),0))),""))</f>
        <v/>
      </c>
      <c r="I331" s="681" t="str">
        <f t="shared" ca="1" si="5"/>
        <v/>
      </c>
    </row>
    <row r="332" spans="1:9" x14ac:dyDescent="0.2">
      <c r="A332" s="697"/>
      <c r="B332" s="697"/>
      <c r="C332" s="698"/>
      <c r="D332" s="699"/>
      <c r="E332" s="697"/>
      <c r="F332" s="690"/>
      <c r="G332" s="691" t="str">
        <f>IF($A332="","",IFERROR(ROW(INDEX('Subsidiary TB Converter'!$ED$1:$ED$254,MATCH(TRUE,INDEX(ISNUMBER(SEARCH("x"&amp;A332&amp;"x",'Subsidiary TB Converter'!$ED$1:$ED$254)),0),0))),""))</f>
        <v/>
      </c>
      <c r="I332" s="681" t="str">
        <f t="shared" ca="1" si="5"/>
        <v/>
      </c>
    </row>
    <row r="333" spans="1:9" x14ac:dyDescent="0.2">
      <c r="A333" s="697"/>
      <c r="B333" s="697"/>
      <c r="C333" s="698"/>
      <c r="D333" s="699"/>
      <c r="E333" s="697"/>
      <c r="F333" s="690"/>
      <c r="G333" s="691" t="str">
        <f>IF($A333="","",IFERROR(ROW(INDEX('Subsidiary TB Converter'!$ED$1:$ED$254,MATCH(TRUE,INDEX(ISNUMBER(SEARCH("x"&amp;A333&amp;"x",'Subsidiary TB Converter'!$ED$1:$ED$254)),0),0))),""))</f>
        <v/>
      </c>
      <c r="I333" s="681" t="str">
        <f t="shared" ca="1" si="5"/>
        <v/>
      </c>
    </row>
    <row r="334" spans="1:9" x14ac:dyDescent="0.2">
      <c r="A334" s="697"/>
      <c r="B334" s="697"/>
      <c r="C334" s="698"/>
      <c r="D334" s="699"/>
      <c r="E334" s="697"/>
      <c r="F334" s="690"/>
      <c r="G334" s="691" t="str">
        <f>IF($A334="","",IFERROR(ROW(INDEX('Subsidiary TB Converter'!$ED$1:$ED$254,MATCH(TRUE,INDEX(ISNUMBER(SEARCH("x"&amp;A334&amp;"x",'Subsidiary TB Converter'!$ED$1:$ED$254)),0),0))),""))</f>
        <v/>
      </c>
      <c r="I334" s="681" t="str">
        <f t="shared" ca="1" si="5"/>
        <v/>
      </c>
    </row>
    <row r="335" spans="1:9" x14ac:dyDescent="0.2">
      <c r="A335" s="697"/>
      <c r="B335" s="697"/>
      <c r="C335" s="698"/>
      <c r="D335" s="699"/>
      <c r="E335" s="697"/>
      <c r="F335" s="690"/>
      <c r="G335" s="691" t="str">
        <f>IF($A335="","",IFERROR(ROW(INDEX('Subsidiary TB Converter'!$ED$1:$ED$254,MATCH(TRUE,INDEX(ISNUMBER(SEARCH("x"&amp;A335&amp;"x",'Subsidiary TB Converter'!$ED$1:$ED$254)),0),0))),""))</f>
        <v/>
      </c>
      <c r="I335" s="681" t="str">
        <f t="shared" ca="1" si="5"/>
        <v/>
      </c>
    </row>
    <row r="336" spans="1:9" x14ac:dyDescent="0.2">
      <c r="A336" s="697"/>
      <c r="B336" s="697"/>
      <c r="C336" s="698"/>
      <c r="D336" s="699"/>
      <c r="E336" s="697"/>
      <c r="F336" s="690"/>
      <c r="G336" s="691" t="str">
        <f>IF($A336="","",IFERROR(ROW(INDEX('Subsidiary TB Converter'!$ED$1:$ED$254,MATCH(TRUE,INDEX(ISNUMBER(SEARCH("x"&amp;A336&amp;"x",'Subsidiary TB Converter'!$ED$1:$ED$254)),0),0))),""))</f>
        <v/>
      </c>
      <c r="I336" s="681" t="str">
        <f t="shared" ca="1" si="5"/>
        <v/>
      </c>
    </row>
    <row r="337" spans="1:9" x14ac:dyDescent="0.2">
      <c r="A337" s="697"/>
      <c r="B337" s="697"/>
      <c r="C337" s="698"/>
      <c r="D337" s="699"/>
      <c r="E337" s="697"/>
      <c r="F337" s="690"/>
      <c r="G337" s="691" t="str">
        <f>IF($A337="","",IFERROR(ROW(INDEX('Subsidiary TB Converter'!$ED$1:$ED$254,MATCH(TRUE,INDEX(ISNUMBER(SEARCH("x"&amp;A337&amp;"x",'Subsidiary TB Converter'!$ED$1:$ED$254)),0),0))),""))</f>
        <v/>
      </c>
      <c r="I337" s="681" t="str">
        <f t="shared" ca="1" si="5"/>
        <v/>
      </c>
    </row>
    <row r="338" spans="1:9" x14ac:dyDescent="0.2">
      <c r="A338" s="697"/>
      <c r="B338" s="697"/>
      <c r="C338" s="698"/>
      <c r="D338" s="699"/>
      <c r="E338" s="697"/>
      <c r="F338" s="690"/>
      <c r="G338" s="691" t="str">
        <f>IF($A338="","",IFERROR(ROW(INDEX('Subsidiary TB Converter'!$ED$1:$ED$254,MATCH(TRUE,INDEX(ISNUMBER(SEARCH("x"&amp;A338&amp;"x",'Subsidiary TB Converter'!$ED$1:$ED$254)),0),0))),""))</f>
        <v/>
      </c>
      <c r="I338" s="681" t="str">
        <f t="shared" ca="1" si="5"/>
        <v/>
      </c>
    </row>
    <row r="339" spans="1:9" x14ac:dyDescent="0.2">
      <c r="A339" s="697"/>
      <c r="B339" s="697"/>
      <c r="C339" s="698"/>
      <c r="D339" s="699"/>
      <c r="E339" s="697"/>
      <c r="F339" s="690"/>
      <c r="G339" s="691" t="str">
        <f>IF($A339="","",IFERROR(ROW(INDEX('Subsidiary TB Converter'!$ED$1:$ED$254,MATCH(TRUE,INDEX(ISNUMBER(SEARCH("x"&amp;A339&amp;"x",'Subsidiary TB Converter'!$ED$1:$ED$254)),0),0))),""))</f>
        <v/>
      </c>
      <c r="I339" s="681" t="str">
        <f t="shared" ca="1" si="5"/>
        <v/>
      </c>
    </row>
    <row r="340" spans="1:9" x14ac:dyDescent="0.2">
      <c r="A340" s="697"/>
      <c r="B340" s="697"/>
      <c r="C340" s="698"/>
      <c r="D340" s="699"/>
      <c r="E340" s="697"/>
      <c r="F340" s="690"/>
      <c r="G340" s="691" t="str">
        <f>IF($A340="","",IFERROR(ROW(INDEX('Subsidiary TB Converter'!$ED$1:$ED$254,MATCH(TRUE,INDEX(ISNUMBER(SEARCH("x"&amp;A340&amp;"x",'Subsidiary TB Converter'!$ED$1:$ED$254)),0),0))),""))</f>
        <v/>
      </c>
      <c r="I340" s="681" t="str">
        <f t="shared" ca="1" si="5"/>
        <v/>
      </c>
    </row>
    <row r="341" spans="1:9" x14ac:dyDescent="0.2">
      <c r="A341" s="697"/>
      <c r="B341" s="697"/>
      <c r="C341" s="698"/>
      <c r="D341" s="699"/>
      <c r="E341" s="697"/>
      <c r="F341" s="690"/>
      <c r="G341" s="691" t="str">
        <f>IF($A341="","",IFERROR(ROW(INDEX('Subsidiary TB Converter'!$ED$1:$ED$254,MATCH(TRUE,INDEX(ISNUMBER(SEARCH("x"&amp;A341&amp;"x",'Subsidiary TB Converter'!$ED$1:$ED$254)),0),0))),""))</f>
        <v/>
      </c>
      <c r="I341" s="681" t="str">
        <f t="shared" ca="1" si="5"/>
        <v/>
      </c>
    </row>
    <row r="342" spans="1:9" x14ac:dyDescent="0.2">
      <c r="A342" s="697"/>
      <c r="B342" s="697"/>
      <c r="C342" s="698"/>
      <c r="D342" s="699"/>
      <c r="E342" s="697"/>
      <c r="F342" s="690"/>
      <c r="G342" s="691" t="str">
        <f>IF($A342="","",IFERROR(ROW(INDEX('Subsidiary TB Converter'!$ED$1:$ED$254,MATCH(TRUE,INDEX(ISNUMBER(SEARCH("x"&amp;A342&amp;"x",'Subsidiary TB Converter'!$ED$1:$ED$254)),0),0))),""))</f>
        <v/>
      </c>
      <c r="I342" s="681" t="str">
        <f t="shared" ca="1" si="5"/>
        <v/>
      </c>
    </row>
    <row r="343" spans="1:9" x14ac:dyDescent="0.2">
      <c r="A343" s="697"/>
      <c r="B343" s="697"/>
      <c r="C343" s="698"/>
      <c r="D343" s="699"/>
      <c r="E343" s="697"/>
      <c r="F343" s="690"/>
      <c r="G343" s="691" t="str">
        <f>IF($A343="","",IFERROR(ROW(INDEX('Subsidiary TB Converter'!$ED$1:$ED$254,MATCH(TRUE,INDEX(ISNUMBER(SEARCH("x"&amp;A343&amp;"x",'Subsidiary TB Converter'!$ED$1:$ED$254)),0),0))),""))</f>
        <v/>
      </c>
      <c r="I343" s="681" t="str">
        <f t="shared" ca="1" si="5"/>
        <v/>
      </c>
    </row>
    <row r="344" spans="1:9" x14ac:dyDescent="0.2">
      <c r="A344" s="697"/>
      <c r="B344" s="697"/>
      <c r="C344" s="698"/>
      <c r="D344" s="699"/>
      <c r="E344" s="697"/>
      <c r="F344" s="690"/>
      <c r="G344" s="691" t="str">
        <f>IF($A344="","",IFERROR(ROW(INDEX('Subsidiary TB Converter'!$ED$1:$ED$254,MATCH(TRUE,INDEX(ISNUMBER(SEARCH("x"&amp;A344&amp;"x",'Subsidiary TB Converter'!$ED$1:$ED$254)),0),0))),""))</f>
        <v/>
      </c>
      <c r="I344" s="681" t="str">
        <f t="shared" ca="1" si="5"/>
        <v/>
      </c>
    </row>
    <row r="345" spans="1:9" x14ac:dyDescent="0.2">
      <c r="A345" s="697"/>
      <c r="B345" s="697"/>
      <c r="C345" s="698"/>
      <c r="D345" s="699"/>
      <c r="E345" s="697"/>
      <c r="F345" s="690"/>
      <c r="G345" s="691" t="str">
        <f>IF($A345="","",IFERROR(ROW(INDEX('Subsidiary TB Converter'!$ED$1:$ED$254,MATCH(TRUE,INDEX(ISNUMBER(SEARCH("x"&amp;A345&amp;"x",'Subsidiary TB Converter'!$ED$1:$ED$254)),0),0))),""))</f>
        <v/>
      </c>
      <c r="I345" s="681" t="str">
        <f t="shared" ca="1" si="5"/>
        <v/>
      </c>
    </row>
    <row r="346" spans="1:9" x14ac:dyDescent="0.2">
      <c r="A346" s="697"/>
      <c r="B346" s="697"/>
      <c r="C346" s="698"/>
      <c r="D346" s="699"/>
      <c r="E346" s="697"/>
      <c r="F346" s="690"/>
      <c r="G346" s="691" t="str">
        <f>IF($A346="","",IFERROR(ROW(INDEX('Subsidiary TB Converter'!$ED$1:$ED$254,MATCH(TRUE,INDEX(ISNUMBER(SEARCH("x"&amp;A346&amp;"x",'Subsidiary TB Converter'!$ED$1:$ED$254)),0),0))),""))</f>
        <v/>
      </c>
      <c r="I346" s="681" t="str">
        <f t="shared" ca="1" si="5"/>
        <v/>
      </c>
    </row>
    <row r="347" spans="1:9" x14ac:dyDescent="0.2">
      <c r="A347" s="697"/>
      <c r="B347" s="697"/>
      <c r="C347" s="698"/>
      <c r="D347" s="699"/>
      <c r="E347" s="697"/>
      <c r="F347" s="690"/>
      <c r="G347" s="691" t="str">
        <f>IF($A347="","",IFERROR(ROW(INDEX('Subsidiary TB Converter'!$ED$1:$ED$254,MATCH(TRUE,INDEX(ISNUMBER(SEARCH("x"&amp;A347&amp;"x",'Subsidiary TB Converter'!$ED$1:$ED$254)),0),0))),""))</f>
        <v/>
      </c>
      <c r="I347" s="681" t="str">
        <f t="shared" ca="1" si="5"/>
        <v/>
      </c>
    </row>
    <row r="348" spans="1:9" x14ac:dyDescent="0.2">
      <c r="A348" s="697"/>
      <c r="B348" s="697"/>
      <c r="C348" s="698"/>
      <c r="D348" s="699"/>
      <c r="E348" s="697"/>
      <c r="F348" s="690"/>
      <c r="G348" s="691" t="str">
        <f>IF($A348="","",IFERROR(ROW(INDEX('Subsidiary TB Converter'!$ED$1:$ED$254,MATCH(TRUE,INDEX(ISNUMBER(SEARCH("x"&amp;A348&amp;"x",'Subsidiary TB Converter'!$ED$1:$ED$254)),0),0))),""))</f>
        <v/>
      </c>
      <c r="I348" s="681" t="str">
        <f t="shared" ca="1" si="5"/>
        <v/>
      </c>
    </row>
    <row r="349" spans="1:9" x14ac:dyDescent="0.2">
      <c r="A349" s="697"/>
      <c r="B349" s="697"/>
      <c r="C349" s="698"/>
      <c r="D349" s="699"/>
      <c r="E349" s="697"/>
      <c r="F349" s="690"/>
      <c r="G349" s="691" t="str">
        <f>IF($A349="","",IFERROR(ROW(INDEX('Subsidiary TB Converter'!$ED$1:$ED$254,MATCH(TRUE,INDEX(ISNUMBER(SEARCH("x"&amp;A349&amp;"x",'Subsidiary TB Converter'!$ED$1:$ED$254)),0),0))),""))</f>
        <v/>
      </c>
      <c r="I349" s="681" t="str">
        <f t="shared" ca="1" si="5"/>
        <v/>
      </c>
    </row>
    <row r="350" spans="1:9" x14ac:dyDescent="0.2">
      <c r="A350" s="697"/>
      <c r="B350" s="697"/>
      <c r="C350" s="698"/>
      <c r="D350" s="699"/>
      <c r="E350" s="697"/>
      <c r="F350" s="690"/>
      <c r="G350" s="691" t="str">
        <f>IF($A350="","",IFERROR(ROW(INDEX('Subsidiary TB Converter'!$ED$1:$ED$254,MATCH(TRUE,INDEX(ISNUMBER(SEARCH("x"&amp;A350&amp;"x",'Subsidiary TB Converter'!$ED$1:$ED$254)),0),0))),""))</f>
        <v/>
      </c>
      <c r="I350" s="681" t="str">
        <f t="shared" ca="1" si="5"/>
        <v/>
      </c>
    </row>
    <row r="351" spans="1:9" x14ac:dyDescent="0.2">
      <c r="A351" s="697"/>
      <c r="B351" s="697"/>
      <c r="C351" s="698"/>
      <c r="D351" s="699"/>
      <c r="E351" s="697"/>
      <c r="F351" s="690"/>
      <c r="G351" s="691" t="str">
        <f>IF($A351="","",IFERROR(ROW(INDEX('Subsidiary TB Converter'!$ED$1:$ED$254,MATCH(TRUE,INDEX(ISNUMBER(SEARCH("x"&amp;A351&amp;"x",'Subsidiary TB Converter'!$ED$1:$ED$254)),0),0))),""))</f>
        <v/>
      </c>
      <c r="I351" s="681" t="str">
        <f t="shared" ca="1" si="5"/>
        <v/>
      </c>
    </row>
    <row r="352" spans="1:9" x14ac:dyDescent="0.2">
      <c r="A352" s="697"/>
      <c r="B352" s="697"/>
      <c r="C352" s="698"/>
      <c r="D352" s="699"/>
      <c r="E352" s="697"/>
      <c r="F352" s="690"/>
      <c r="G352" s="691" t="str">
        <f>IF($A352="","",IFERROR(ROW(INDEX('Subsidiary TB Converter'!$ED$1:$ED$254,MATCH(TRUE,INDEX(ISNUMBER(SEARCH("x"&amp;A352&amp;"x",'Subsidiary TB Converter'!$ED$1:$ED$254)),0),0))),""))</f>
        <v/>
      </c>
      <c r="I352" s="681" t="str">
        <f t="shared" ca="1" si="5"/>
        <v/>
      </c>
    </row>
    <row r="353" spans="1:9" x14ac:dyDescent="0.2">
      <c r="A353" s="697"/>
      <c r="B353" s="697"/>
      <c r="C353" s="698"/>
      <c r="D353" s="699"/>
      <c r="E353" s="697"/>
      <c r="F353" s="690"/>
      <c r="G353" s="691" t="str">
        <f>IF($A353="","",IFERROR(ROW(INDEX('Subsidiary TB Converter'!$ED$1:$ED$254,MATCH(TRUE,INDEX(ISNUMBER(SEARCH("x"&amp;A353&amp;"x",'Subsidiary TB Converter'!$ED$1:$ED$254)),0),0))),""))</f>
        <v/>
      </c>
      <c r="I353" s="681" t="str">
        <f t="shared" ca="1" si="5"/>
        <v/>
      </c>
    </row>
    <row r="354" spans="1:9" x14ac:dyDescent="0.2">
      <c r="A354" s="697"/>
      <c r="B354" s="697"/>
      <c r="C354" s="698"/>
      <c r="D354" s="699"/>
      <c r="E354" s="697"/>
      <c r="F354" s="690"/>
      <c r="G354" s="691" t="str">
        <f>IF($A354="","",IFERROR(ROW(INDEX('Subsidiary TB Converter'!$ED$1:$ED$254,MATCH(TRUE,INDEX(ISNUMBER(SEARCH("x"&amp;A354&amp;"x",'Subsidiary TB Converter'!$ED$1:$ED$254)),0),0))),""))</f>
        <v/>
      </c>
      <c r="I354" s="681" t="str">
        <f t="shared" ca="1" si="5"/>
        <v/>
      </c>
    </row>
    <row r="355" spans="1:9" x14ac:dyDescent="0.2">
      <c r="A355" s="697"/>
      <c r="B355" s="697"/>
      <c r="C355" s="698"/>
      <c r="D355" s="699"/>
      <c r="E355" s="697"/>
      <c r="F355" s="690"/>
      <c r="G355" s="691" t="str">
        <f>IF($A355="","",IFERROR(ROW(INDEX('Subsidiary TB Converter'!$ED$1:$ED$254,MATCH(TRUE,INDEX(ISNUMBER(SEARCH("x"&amp;A355&amp;"x",'Subsidiary TB Converter'!$ED$1:$ED$254)),0),0))),""))</f>
        <v/>
      </c>
      <c r="I355" s="681" t="str">
        <f t="shared" ca="1" si="5"/>
        <v/>
      </c>
    </row>
    <row r="356" spans="1:9" x14ac:dyDescent="0.2">
      <c r="A356" s="697"/>
      <c r="B356" s="697"/>
      <c r="C356" s="698"/>
      <c r="D356" s="699"/>
      <c r="E356" s="697"/>
      <c r="F356" s="690"/>
      <c r="G356" s="691" t="str">
        <f>IF($A356="","",IFERROR(ROW(INDEX('Subsidiary TB Converter'!$ED$1:$ED$254,MATCH(TRUE,INDEX(ISNUMBER(SEARCH("x"&amp;A356&amp;"x",'Subsidiary TB Converter'!$ED$1:$ED$254)),0),0))),""))</f>
        <v/>
      </c>
      <c r="I356" s="681" t="str">
        <f t="shared" ca="1" si="5"/>
        <v/>
      </c>
    </row>
    <row r="357" spans="1:9" x14ac:dyDescent="0.2">
      <c r="A357" s="697"/>
      <c r="B357" s="697"/>
      <c r="C357" s="698"/>
      <c r="D357" s="699"/>
      <c r="E357" s="697"/>
      <c r="F357" s="690"/>
      <c r="G357" s="691" t="str">
        <f>IF($A357="","",IFERROR(ROW(INDEX('Subsidiary TB Converter'!$ED$1:$ED$254,MATCH(TRUE,INDEX(ISNUMBER(SEARCH("x"&amp;A357&amp;"x",'Subsidiary TB Converter'!$ED$1:$ED$254)),0),0))),""))</f>
        <v/>
      </c>
      <c r="I357" s="681" t="str">
        <f t="shared" ca="1" si="5"/>
        <v/>
      </c>
    </row>
    <row r="358" spans="1:9" x14ac:dyDescent="0.2">
      <c r="A358" s="697"/>
      <c r="B358" s="697"/>
      <c r="C358" s="698"/>
      <c r="D358" s="699"/>
      <c r="E358" s="697"/>
      <c r="F358" s="690"/>
      <c r="G358" s="691" t="str">
        <f>IF($A358="","",IFERROR(ROW(INDEX('Subsidiary TB Converter'!$ED$1:$ED$254,MATCH(TRUE,INDEX(ISNUMBER(SEARCH("x"&amp;A358&amp;"x",'Subsidiary TB Converter'!$ED$1:$ED$254)),0),0))),""))</f>
        <v/>
      </c>
      <c r="I358" s="681" t="str">
        <f t="shared" ca="1" si="5"/>
        <v/>
      </c>
    </row>
    <row r="359" spans="1:9" x14ac:dyDescent="0.2">
      <c r="A359" s="697"/>
      <c r="B359" s="697"/>
      <c r="C359" s="698"/>
      <c r="D359" s="699"/>
      <c r="E359" s="697"/>
      <c r="F359" s="690"/>
      <c r="G359" s="691" t="str">
        <f>IF($A359="","",IFERROR(ROW(INDEX('Subsidiary TB Converter'!$ED$1:$ED$254,MATCH(TRUE,INDEX(ISNUMBER(SEARCH("x"&amp;A359&amp;"x",'Subsidiary TB Converter'!$ED$1:$ED$254)),0),0))),""))</f>
        <v/>
      </c>
      <c r="I359" s="681" t="str">
        <f t="shared" ca="1" si="5"/>
        <v/>
      </c>
    </row>
    <row r="360" spans="1:9" x14ac:dyDescent="0.2">
      <c r="A360" s="697"/>
      <c r="B360" s="697"/>
      <c r="C360" s="698"/>
      <c r="D360" s="699"/>
      <c r="E360" s="697"/>
      <c r="F360" s="690"/>
      <c r="G360" s="691" t="str">
        <f>IF($A360="","",IFERROR(ROW(INDEX('Subsidiary TB Converter'!$ED$1:$ED$254,MATCH(TRUE,INDEX(ISNUMBER(SEARCH("x"&amp;A360&amp;"x",'Subsidiary TB Converter'!$ED$1:$ED$254)),0),0))),""))</f>
        <v/>
      </c>
      <c r="I360" s="681" t="str">
        <f t="shared" ca="1" si="5"/>
        <v/>
      </c>
    </row>
    <row r="361" spans="1:9" x14ac:dyDescent="0.2">
      <c r="A361" s="697"/>
      <c r="B361" s="697"/>
      <c r="C361" s="698"/>
      <c r="D361" s="699"/>
      <c r="E361" s="697"/>
      <c r="F361" s="690"/>
      <c r="G361" s="691" t="str">
        <f>IF($A361="","",IFERROR(ROW(INDEX('Subsidiary TB Converter'!$ED$1:$ED$254,MATCH(TRUE,INDEX(ISNUMBER(SEARCH("x"&amp;A361&amp;"x",'Subsidiary TB Converter'!$ED$1:$ED$254)),0),0))),""))</f>
        <v/>
      </c>
      <c r="I361" s="681" t="str">
        <f t="shared" ca="1" si="5"/>
        <v/>
      </c>
    </row>
    <row r="362" spans="1:9" x14ac:dyDescent="0.2">
      <c r="A362" s="697"/>
      <c r="B362" s="697"/>
      <c r="C362" s="698"/>
      <c r="D362" s="699"/>
      <c r="E362" s="697"/>
      <c r="F362" s="690"/>
      <c r="G362" s="691" t="str">
        <f>IF($A362="","",IFERROR(ROW(INDEX('Subsidiary TB Converter'!$ED$1:$ED$254,MATCH(TRUE,INDEX(ISNUMBER(SEARCH("x"&amp;A362&amp;"x",'Subsidiary TB Converter'!$ED$1:$ED$254)),0),0))),""))</f>
        <v/>
      </c>
      <c r="I362" s="681" t="str">
        <f t="shared" ca="1" si="5"/>
        <v/>
      </c>
    </row>
    <row r="363" spans="1:9" x14ac:dyDescent="0.2">
      <c r="A363" s="697"/>
      <c r="B363" s="697"/>
      <c r="C363" s="698"/>
      <c r="D363" s="699"/>
      <c r="E363" s="697"/>
      <c r="F363" s="690"/>
      <c r="G363" s="691" t="str">
        <f>IF($A363="","",IFERROR(ROW(INDEX('Subsidiary TB Converter'!$ED$1:$ED$254,MATCH(TRUE,INDEX(ISNUMBER(SEARCH("x"&amp;A363&amp;"x",'Subsidiary TB Converter'!$ED$1:$ED$254)),0),0))),""))</f>
        <v/>
      </c>
      <c r="I363" s="681" t="str">
        <f t="shared" ca="1" si="5"/>
        <v/>
      </c>
    </row>
    <row r="364" spans="1:9" x14ac:dyDescent="0.2">
      <c r="A364" s="697"/>
      <c r="B364" s="697"/>
      <c r="C364" s="698"/>
      <c r="D364" s="699"/>
      <c r="E364" s="697"/>
      <c r="F364" s="690"/>
      <c r="G364" s="691" t="str">
        <f>IF($A364="","",IFERROR(ROW(INDEX('Subsidiary TB Converter'!$ED$1:$ED$254,MATCH(TRUE,INDEX(ISNUMBER(SEARCH("x"&amp;A364&amp;"x",'Subsidiary TB Converter'!$ED$1:$ED$254)),0),0))),""))</f>
        <v/>
      </c>
      <c r="I364" s="681" t="str">
        <f t="shared" ca="1" si="5"/>
        <v/>
      </c>
    </row>
    <row r="365" spans="1:9" x14ac:dyDescent="0.2">
      <c r="A365" s="697"/>
      <c r="B365" s="697"/>
      <c r="C365" s="698"/>
      <c r="D365" s="699"/>
      <c r="E365" s="697"/>
      <c r="F365" s="690"/>
      <c r="G365" s="691" t="str">
        <f>IF($A365="","",IFERROR(ROW(INDEX('Subsidiary TB Converter'!$ED$1:$ED$254,MATCH(TRUE,INDEX(ISNUMBER(SEARCH("x"&amp;A365&amp;"x",'Subsidiary TB Converter'!$ED$1:$ED$254)),0),0))),""))</f>
        <v/>
      </c>
      <c r="I365" s="681" t="str">
        <f t="shared" ca="1" si="5"/>
        <v/>
      </c>
    </row>
    <row r="366" spans="1:9" x14ac:dyDescent="0.2">
      <c r="A366" s="697"/>
      <c r="B366" s="697"/>
      <c r="C366" s="698"/>
      <c r="D366" s="699"/>
      <c r="E366" s="697"/>
      <c r="F366" s="690"/>
      <c r="G366" s="691" t="str">
        <f>IF($A366="","",IFERROR(ROW(INDEX('Subsidiary TB Converter'!$ED$1:$ED$254,MATCH(TRUE,INDEX(ISNUMBER(SEARCH("x"&amp;A366&amp;"x",'Subsidiary TB Converter'!$ED$1:$ED$254)),0),0))),""))</f>
        <v/>
      </c>
      <c r="I366" s="681" t="str">
        <f t="shared" ca="1" si="5"/>
        <v/>
      </c>
    </row>
    <row r="367" spans="1:9" x14ac:dyDescent="0.2">
      <c r="A367" s="697"/>
      <c r="B367" s="697"/>
      <c r="C367" s="698"/>
      <c r="D367" s="699"/>
      <c r="E367" s="697"/>
      <c r="F367" s="690"/>
      <c r="G367" s="691" t="str">
        <f>IF($A367="","",IFERROR(ROW(INDEX('Subsidiary TB Converter'!$ED$1:$ED$254,MATCH(TRUE,INDEX(ISNUMBER(SEARCH("x"&amp;A367&amp;"x",'Subsidiary TB Converter'!$ED$1:$ED$254)),0),0))),""))</f>
        <v/>
      </c>
      <c r="I367" s="681" t="str">
        <f t="shared" ca="1" si="5"/>
        <v/>
      </c>
    </row>
    <row r="368" spans="1:9" x14ac:dyDescent="0.2">
      <c r="A368" s="697"/>
      <c r="B368" s="697"/>
      <c r="C368" s="698"/>
      <c r="D368" s="699"/>
      <c r="E368" s="697"/>
      <c r="F368" s="690"/>
      <c r="G368" s="691" t="str">
        <f>IF($A368="","",IFERROR(ROW(INDEX('Subsidiary TB Converter'!$ED$1:$ED$254,MATCH(TRUE,INDEX(ISNUMBER(SEARCH("x"&amp;A368&amp;"x",'Subsidiary TB Converter'!$ED$1:$ED$254)),0),0))),""))</f>
        <v/>
      </c>
      <c r="I368" s="681" t="str">
        <f t="shared" ca="1" si="5"/>
        <v/>
      </c>
    </row>
    <row r="369" spans="1:9" x14ac:dyDescent="0.2">
      <c r="A369" s="697"/>
      <c r="B369" s="697"/>
      <c r="C369" s="698"/>
      <c r="D369" s="699"/>
      <c r="E369" s="697"/>
      <c r="F369" s="690"/>
      <c r="G369" s="691" t="str">
        <f>IF($A369="","",IFERROR(ROW(INDEX('Subsidiary TB Converter'!$ED$1:$ED$254,MATCH(TRUE,INDEX(ISNUMBER(SEARCH("x"&amp;A369&amp;"x",'Subsidiary TB Converter'!$ED$1:$ED$254)),0),0))),""))</f>
        <v/>
      </c>
      <c r="I369" s="681" t="str">
        <f t="shared" ca="1" si="5"/>
        <v/>
      </c>
    </row>
    <row r="370" spans="1:9" x14ac:dyDescent="0.2">
      <c r="A370" s="697"/>
      <c r="B370" s="697"/>
      <c r="C370" s="698"/>
      <c r="D370" s="699"/>
      <c r="E370" s="697"/>
      <c r="F370" s="690"/>
      <c r="G370" s="691" t="str">
        <f>IF($A370="","",IFERROR(ROW(INDEX('Subsidiary TB Converter'!$ED$1:$ED$254,MATCH(TRUE,INDEX(ISNUMBER(SEARCH("x"&amp;A370&amp;"x",'Subsidiary TB Converter'!$ED$1:$ED$254)),0),0))),""))</f>
        <v/>
      </c>
      <c r="I370" s="681" t="str">
        <f t="shared" ca="1" si="5"/>
        <v/>
      </c>
    </row>
    <row r="371" spans="1:9" x14ac:dyDescent="0.2">
      <c r="A371" s="697"/>
      <c r="B371" s="697"/>
      <c r="C371" s="698"/>
      <c r="D371" s="699"/>
      <c r="E371" s="697"/>
      <c r="F371" s="690"/>
      <c r="G371" s="691" t="str">
        <f>IF($A371="","",IFERROR(ROW(INDEX('Subsidiary TB Converter'!$ED$1:$ED$254,MATCH(TRUE,INDEX(ISNUMBER(SEARCH("x"&amp;A371&amp;"x",'Subsidiary TB Converter'!$ED$1:$ED$254)),0),0))),""))</f>
        <v/>
      </c>
      <c r="I371" s="681" t="str">
        <f t="shared" ca="1" si="5"/>
        <v/>
      </c>
    </row>
    <row r="372" spans="1:9" x14ac:dyDescent="0.2">
      <c r="A372" s="697"/>
      <c r="B372" s="697"/>
      <c r="C372" s="698"/>
      <c r="D372" s="699"/>
      <c r="E372" s="697"/>
      <c r="F372" s="690"/>
      <c r="G372" s="691" t="str">
        <f>IF($A372="","",IFERROR(ROW(INDEX('Subsidiary TB Converter'!$ED$1:$ED$254,MATCH(TRUE,INDEX(ISNUMBER(SEARCH("x"&amp;A372&amp;"x",'Subsidiary TB Converter'!$ED$1:$ED$254)),0),0))),""))</f>
        <v/>
      </c>
      <c r="I372" s="681" t="str">
        <f t="shared" ca="1" si="5"/>
        <v/>
      </c>
    </row>
    <row r="373" spans="1:9" x14ac:dyDescent="0.2">
      <c r="A373" s="697"/>
      <c r="B373" s="697"/>
      <c r="C373" s="698"/>
      <c r="D373" s="699"/>
      <c r="E373" s="697"/>
      <c r="F373" s="690"/>
      <c r="G373" s="691" t="str">
        <f>IF($A373="","",IFERROR(ROW(INDEX('Subsidiary TB Converter'!$ED$1:$ED$254,MATCH(TRUE,INDEX(ISNUMBER(SEARCH("x"&amp;A373&amp;"x",'Subsidiary TB Converter'!$ED$1:$ED$254)),0),0))),""))</f>
        <v/>
      </c>
      <c r="I373" s="681" t="str">
        <f t="shared" ca="1" si="5"/>
        <v/>
      </c>
    </row>
    <row r="374" spans="1:9" x14ac:dyDescent="0.2">
      <c r="A374" s="697"/>
      <c r="B374" s="697"/>
      <c r="C374" s="698"/>
      <c r="D374" s="699"/>
      <c r="E374" s="697"/>
      <c r="F374" s="690"/>
      <c r="G374" s="691" t="str">
        <f>IF($A374="","",IFERROR(ROW(INDEX('Subsidiary TB Converter'!$ED$1:$ED$254,MATCH(TRUE,INDEX(ISNUMBER(SEARCH("x"&amp;A374&amp;"x",'Subsidiary TB Converter'!$ED$1:$ED$254)),0),0))),""))</f>
        <v/>
      </c>
      <c r="I374" s="681" t="str">
        <f t="shared" ca="1" si="5"/>
        <v/>
      </c>
    </row>
    <row r="375" spans="1:9" x14ac:dyDescent="0.2">
      <c r="A375" s="697"/>
      <c r="B375" s="697"/>
      <c r="C375" s="698"/>
      <c r="D375" s="699"/>
      <c r="E375" s="697"/>
      <c r="F375" s="690"/>
      <c r="G375" s="691" t="str">
        <f>IF($A375="","",IFERROR(ROW(INDEX('Subsidiary TB Converter'!$ED$1:$ED$254,MATCH(TRUE,INDEX(ISNUMBER(SEARCH("x"&amp;A375&amp;"x",'Subsidiary TB Converter'!$ED$1:$ED$254)),0),0))),""))</f>
        <v/>
      </c>
      <c r="I375" s="681" t="str">
        <f t="shared" ca="1" si="5"/>
        <v/>
      </c>
    </row>
    <row r="376" spans="1:9" x14ac:dyDescent="0.2">
      <c r="A376" s="697"/>
      <c r="B376" s="697"/>
      <c r="C376" s="698"/>
      <c r="D376" s="699"/>
      <c r="E376" s="697"/>
      <c r="F376" s="690"/>
      <c r="G376" s="691" t="str">
        <f>IF($A376="","",IFERROR(ROW(INDEX('Subsidiary TB Converter'!$ED$1:$ED$254,MATCH(TRUE,INDEX(ISNUMBER(SEARCH("x"&amp;A376&amp;"x",'Subsidiary TB Converter'!$ED$1:$ED$254)),0),0))),""))</f>
        <v/>
      </c>
      <c r="I376" s="681" t="str">
        <f t="shared" ca="1" si="5"/>
        <v/>
      </c>
    </row>
    <row r="377" spans="1:9" x14ac:dyDescent="0.2">
      <c r="A377" s="697"/>
      <c r="B377" s="697"/>
      <c r="C377" s="698"/>
      <c r="D377" s="699"/>
      <c r="E377" s="697"/>
      <c r="F377" s="690"/>
      <c r="G377" s="691" t="str">
        <f>IF($A377="","",IFERROR(ROW(INDEX('Subsidiary TB Converter'!$ED$1:$ED$254,MATCH(TRUE,INDEX(ISNUMBER(SEARCH("x"&amp;A377&amp;"x",'Subsidiary TB Converter'!$ED$1:$ED$254)),0),0))),""))</f>
        <v/>
      </c>
      <c r="I377" s="681" t="str">
        <f t="shared" ca="1" si="5"/>
        <v/>
      </c>
    </row>
    <row r="378" spans="1:9" x14ac:dyDescent="0.2">
      <c r="A378" s="697"/>
      <c r="B378" s="697"/>
      <c r="C378" s="698"/>
      <c r="D378" s="699"/>
      <c r="E378" s="697"/>
      <c r="F378" s="690"/>
      <c r="G378" s="691" t="str">
        <f>IF($A378="","",IFERROR(ROW(INDEX('Subsidiary TB Converter'!$ED$1:$ED$254,MATCH(TRUE,INDEX(ISNUMBER(SEARCH("x"&amp;A378&amp;"x",'Subsidiary TB Converter'!$ED$1:$ED$254)),0),0))),""))</f>
        <v/>
      </c>
      <c r="I378" s="681" t="str">
        <f t="shared" ca="1" si="5"/>
        <v/>
      </c>
    </row>
    <row r="379" spans="1:9" x14ac:dyDescent="0.2">
      <c r="A379" s="697"/>
      <c r="B379" s="697"/>
      <c r="C379" s="698"/>
      <c r="D379" s="699"/>
      <c r="E379" s="697"/>
      <c r="F379" s="690"/>
      <c r="G379" s="691" t="str">
        <f>IF($A379="","",IFERROR(ROW(INDEX('Subsidiary TB Converter'!$ED$1:$ED$254,MATCH(TRUE,INDEX(ISNUMBER(SEARCH("x"&amp;A379&amp;"x",'Subsidiary TB Converter'!$ED$1:$ED$254)),0),0))),""))</f>
        <v/>
      </c>
      <c r="I379" s="681" t="str">
        <f t="shared" ca="1" si="5"/>
        <v/>
      </c>
    </row>
    <row r="380" spans="1:9" x14ac:dyDescent="0.2">
      <c r="A380" s="697"/>
      <c r="B380" s="697"/>
      <c r="C380" s="698"/>
      <c r="D380" s="699"/>
      <c r="E380" s="697"/>
      <c r="F380" s="690"/>
      <c r="G380" s="691" t="str">
        <f>IF($A380="","",IFERROR(ROW(INDEX('Subsidiary TB Converter'!$ED$1:$ED$254,MATCH(TRUE,INDEX(ISNUMBER(SEARCH("x"&amp;A380&amp;"x",'Subsidiary TB Converter'!$ED$1:$ED$254)),0),0))),""))</f>
        <v/>
      </c>
      <c r="I380" s="681" t="str">
        <f t="shared" ca="1" si="5"/>
        <v/>
      </c>
    </row>
    <row r="381" spans="1:9" x14ac:dyDescent="0.2">
      <c r="A381" s="697"/>
      <c r="B381" s="697"/>
      <c r="C381" s="698"/>
      <c r="D381" s="699"/>
      <c r="E381" s="697"/>
      <c r="F381" s="690"/>
      <c r="G381" s="691" t="str">
        <f>IF($A381="","",IFERROR(ROW(INDEX('Subsidiary TB Converter'!$ED$1:$ED$254,MATCH(TRUE,INDEX(ISNUMBER(SEARCH("x"&amp;A381&amp;"x",'Subsidiary TB Converter'!$ED$1:$ED$254)),0),0))),""))</f>
        <v/>
      </c>
      <c r="I381" s="681" t="str">
        <f t="shared" ca="1" si="5"/>
        <v/>
      </c>
    </row>
    <row r="382" spans="1:9" x14ac:dyDescent="0.2">
      <c r="A382" s="697"/>
      <c r="B382" s="697"/>
      <c r="C382" s="698"/>
      <c r="D382" s="699"/>
      <c r="E382" s="697"/>
      <c r="F382" s="690"/>
      <c r="G382" s="691" t="str">
        <f>IF($A382="","",IFERROR(ROW(INDEX('Subsidiary TB Converter'!$ED$1:$ED$254,MATCH(TRUE,INDEX(ISNUMBER(SEARCH("x"&amp;A382&amp;"x",'Subsidiary TB Converter'!$ED$1:$ED$254)),0),0))),""))</f>
        <v/>
      </c>
      <c r="I382" s="681" t="str">
        <f t="shared" ca="1" si="5"/>
        <v/>
      </c>
    </row>
    <row r="383" spans="1:9" x14ac:dyDescent="0.2">
      <c r="A383" s="697"/>
      <c r="B383" s="697"/>
      <c r="C383" s="698"/>
      <c r="D383" s="699"/>
      <c r="E383" s="697"/>
      <c r="F383" s="690"/>
      <c r="G383" s="691" t="str">
        <f>IF($A383="","",IFERROR(ROW(INDEX('Subsidiary TB Converter'!$ED$1:$ED$254,MATCH(TRUE,INDEX(ISNUMBER(SEARCH("x"&amp;A383&amp;"x",'Subsidiary TB Converter'!$ED$1:$ED$254)),0),0))),""))</f>
        <v/>
      </c>
      <c r="I383" s="681" t="str">
        <f t="shared" ca="1" si="5"/>
        <v/>
      </c>
    </row>
    <row r="384" spans="1:9" x14ac:dyDescent="0.2">
      <c r="A384" s="697"/>
      <c r="B384" s="697"/>
      <c r="C384" s="698"/>
      <c r="D384" s="699"/>
      <c r="E384" s="697"/>
      <c r="F384" s="690"/>
      <c r="G384" s="691" t="str">
        <f>IF($A384="","",IFERROR(ROW(INDEX('Subsidiary TB Converter'!$ED$1:$ED$254,MATCH(TRUE,INDEX(ISNUMBER(SEARCH("x"&amp;A384&amp;"x",'Subsidiary TB Converter'!$ED$1:$ED$254)),0),0))),""))</f>
        <v/>
      </c>
      <c r="I384" s="681" t="str">
        <f t="shared" ca="1" si="5"/>
        <v/>
      </c>
    </row>
    <row r="385" spans="1:9" x14ac:dyDescent="0.2">
      <c r="A385" s="697"/>
      <c r="B385" s="697"/>
      <c r="C385" s="698"/>
      <c r="D385" s="699"/>
      <c r="E385" s="697"/>
      <c r="F385" s="690"/>
      <c r="G385" s="691" t="str">
        <f>IF($A385="","",IFERROR(ROW(INDEX('Subsidiary TB Converter'!$ED$1:$ED$254,MATCH(TRUE,INDEX(ISNUMBER(SEARCH("x"&amp;A385&amp;"x",'Subsidiary TB Converter'!$ED$1:$ED$254)),0),0))),""))</f>
        <v/>
      </c>
      <c r="I385" s="681" t="str">
        <f t="shared" ca="1" si="5"/>
        <v/>
      </c>
    </row>
    <row r="386" spans="1:9" x14ac:dyDescent="0.2">
      <c r="A386" s="697"/>
      <c r="B386" s="697"/>
      <c r="C386" s="698"/>
      <c r="D386" s="699"/>
      <c r="E386" s="697"/>
      <c r="F386" s="690"/>
      <c r="G386" s="691" t="str">
        <f>IF($A386="","",IFERROR(ROW(INDEX('Subsidiary TB Converter'!$ED$1:$ED$254,MATCH(TRUE,INDEX(ISNUMBER(SEARCH("x"&amp;A386&amp;"x",'Subsidiary TB Converter'!$ED$1:$ED$254)),0),0))),""))</f>
        <v/>
      </c>
      <c r="I386" s="681" t="str">
        <f t="shared" ca="1" si="5"/>
        <v/>
      </c>
    </row>
    <row r="387" spans="1:9" x14ac:dyDescent="0.2">
      <c r="A387" s="697"/>
      <c r="B387" s="697"/>
      <c r="C387" s="698"/>
      <c r="D387" s="699"/>
      <c r="E387" s="697"/>
      <c r="F387" s="690"/>
      <c r="G387" s="691" t="str">
        <f>IF($A387="","",IFERROR(ROW(INDEX('Subsidiary TB Converter'!$ED$1:$ED$254,MATCH(TRUE,INDEX(ISNUMBER(SEARCH("x"&amp;A387&amp;"x",'Subsidiary TB Converter'!$ED$1:$ED$254)),0),0))),""))</f>
        <v/>
      </c>
      <c r="I387" s="681" t="str">
        <f t="shared" ref="I387:I450" ca="1" si="6">IF(AND($G387="",$A387=""),"",IF(AND($G387="",$A387&lt;&gt;""),"Missing from Converter Sheet",INDIRECT("'"&amp;$J$3&amp;"'!B"&amp;G387)))</f>
        <v/>
      </c>
    </row>
    <row r="388" spans="1:9" x14ac:dyDescent="0.2">
      <c r="A388" s="697"/>
      <c r="B388" s="697"/>
      <c r="C388" s="698"/>
      <c r="D388" s="699"/>
      <c r="E388" s="697"/>
      <c r="F388" s="690"/>
      <c r="G388" s="691" t="str">
        <f>IF($A388="","",IFERROR(ROW(INDEX('Subsidiary TB Converter'!$ED$1:$ED$254,MATCH(TRUE,INDEX(ISNUMBER(SEARCH("x"&amp;A388&amp;"x",'Subsidiary TB Converter'!$ED$1:$ED$254)),0),0))),""))</f>
        <v/>
      </c>
      <c r="I388" s="681" t="str">
        <f t="shared" ca="1" si="6"/>
        <v/>
      </c>
    </row>
    <row r="389" spans="1:9" x14ac:dyDescent="0.2">
      <c r="A389" s="697"/>
      <c r="B389" s="697"/>
      <c r="C389" s="698"/>
      <c r="D389" s="699"/>
      <c r="E389" s="697"/>
      <c r="F389" s="690"/>
      <c r="G389" s="691" t="str">
        <f>IF($A389="","",IFERROR(ROW(INDEX('Subsidiary TB Converter'!$ED$1:$ED$254,MATCH(TRUE,INDEX(ISNUMBER(SEARCH("x"&amp;A389&amp;"x",'Subsidiary TB Converter'!$ED$1:$ED$254)),0),0))),""))</f>
        <v/>
      </c>
      <c r="I389" s="681" t="str">
        <f t="shared" ca="1" si="6"/>
        <v/>
      </c>
    </row>
    <row r="390" spans="1:9" x14ac:dyDescent="0.2">
      <c r="A390" s="697"/>
      <c r="B390" s="697"/>
      <c r="C390" s="698"/>
      <c r="D390" s="699"/>
      <c r="E390" s="697"/>
      <c r="F390" s="690"/>
      <c r="G390" s="691" t="str">
        <f>IF($A390="","",IFERROR(ROW(INDEX('Subsidiary TB Converter'!$ED$1:$ED$254,MATCH(TRUE,INDEX(ISNUMBER(SEARCH("x"&amp;A390&amp;"x",'Subsidiary TB Converter'!$ED$1:$ED$254)),0),0))),""))</f>
        <v/>
      </c>
      <c r="I390" s="681" t="str">
        <f t="shared" ca="1" si="6"/>
        <v/>
      </c>
    </row>
    <row r="391" spans="1:9" x14ac:dyDescent="0.2">
      <c r="A391" s="697"/>
      <c r="B391" s="697"/>
      <c r="C391" s="698"/>
      <c r="D391" s="699"/>
      <c r="E391" s="697"/>
      <c r="F391" s="690"/>
      <c r="G391" s="691" t="str">
        <f>IF($A391="","",IFERROR(ROW(INDEX('Subsidiary TB Converter'!$ED$1:$ED$254,MATCH(TRUE,INDEX(ISNUMBER(SEARCH("x"&amp;A391&amp;"x",'Subsidiary TB Converter'!$ED$1:$ED$254)),0),0))),""))</f>
        <v/>
      </c>
      <c r="I391" s="681" t="str">
        <f t="shared" ca="1" si="6"/>
        <v/>
      </c>
    </row>
    <row r="392" spans="1:9" x14ac:dyDescent="0.2">
      <c r="A392" s="697"/>
      <c r="B392" s="697"/>
      <c r="C392" s="698"/>
      <c r="D392" s="699"/>
      <c r="E392" s="697"/>
      <c r="F392" s="690"/>
      <c r="G392" s="691" t="str">
        <f>IF($A392="","",IFERROR(ROW(INDEX('Subsidiary TB Converter'!$ED$1:$ED$254,MATCH(TRUE,INDEX(ISNUMBER(SEARCH("x"&amp;A392&amp;"x",'Subsidiary TB Converter'!$ED$1:$ED$254)),0),0))),""))</f>
        <v/>
      </c>
      <c r="I392" s="681" t="str">
        <f t="shared" ca="1" si="6"/>
        <v/>
      </c>
    </row>
    <row r="393" spans="1:9" x14ac:dyDescent="0.2">
      <c r="A393" s="697"/>
      <c r="B393" s="697"/>
      <c r="C393" s="698"/>
      <c r="D393" s="699"/>
      <c r="E393" s="697"/>
      <c r="F393" s="690"/>
      <c r="G393" s="691" t="str">
        <f>IF($A393="","",IFERROR(ROW(INDEX('Subsidiary TB Converter'!$ED$1:$ED$254,MATCH(TRUE,INDEX(ISNUMBER(SEARCH("x"&amp;A393&amp;"x",'Subsidiary TB Converter'!$ED$1:$ED$254)),0),0))),""))</f>
        <v/>
      </c>
      <c r="I393" s="681" t="str">
        <f t="shared" ca="1" si="6"/>
        <v/>
      </c>
    </row>
    <row r="394" spans="1:9" x14ac:dyDescent="0.2">
      <c r="A394" s="697"/>
      <c r="B394" s="697"/>
      <c r="C394" s="698"/>
      <c r="D394" s="699"/>
      <c r="E394" s="697"/>
      <c r="F394" s="690"/>
      <c r="G394" s="691" t="str">
        <f>IF($A394="","",IFERROR(ROW(INDEX('Subsidiary TB Converter'!$ED$1:$ED$254,MATCH(TRUE,INDEX(ISNUMBER(SEARCH("x"&amp;A394&amp;"x",'Subsidiary TB Converter'!$ED$1:$ED$254)),0),0))),""))</f>
        <v/>
      </c>
      <c r="I394" s="681" t="str">
        <f t="shared" ca="1" si="6"/>
        <v/>
      </c>
    </row>
    <row r="395" spans="1:9" x14ac:dyDescent="0.2">
      <c r="A395" s="697"/>
      <c r="B395" s="697"/>
      <c r="C395" s="698"/>
      <c r="D395" s="699"/>
      <c r="E395" s="697"/>
      <c r="F395" s="690"/>
      <c r="G395" s="691" t="str">
        <f>IF($A395="","",IFERROR(ROW(INDEX('Subsidiary TB Converter'!$ED$1:$ED$254,MATCH(TRUE,INDEX(ISNUMBER(SEARCH("x"&amp;A395&amp;"x",'Subsidiary TB Converter'!$ED$1:$ED$254)),0),0))),""))</f>
        <v/>
      </c>
      <c r="I395" s="681" t="str">
        <f t="shared" ca="1" si="6"/>
        <v/>
      </c>
    </row>
    <row r="396" spans="1:9" x14ac:dyDescent="0.2">
      <c r="A396" s="697"/>
      <c r="B396" s="697"/>
      <c r="C396" s="698"/>
      <c r="D396" s="699"/>
      <c r="E396" s="697"/>
      <c r="F396" s="690"/>
      <c r="G396" s="691" t="str">
        <f>IF($A396="","",IFERROR(ROW(INDEX('Subsidiary TB Converter'!$ED$1:$ED$254,MATCH(TRUE,INDEX(ISNUMBER(SEARCH("x"&amp;A396&amp;"x",'Subsidiary TB Converter'!$ED$1:$ED$254)),0),0))),""))</f>
        <v/>
      </c>
      <c r="I396" s="681" t="str">
        <f t="shared" ca="1" si="6"/>
        <v/>
      </c>
    </row>
    <row r="397" spans="1:9" x14ac:dyDescent="0.2">
      <c r="A397" s="697"/>
      <c r="B397" s="697"/>
      <c r="C397" s="698"/>
      <c r="D397" s="699"/>
      <c r="E397" s="697"/>
      <c r="F397" s="690"/>
      <c r="G397" s="691" t="str">
        <f>IF($A397="","",IFERROR(ROW(INDEX('Subsidiary TB Converter'!$ED$1:$ED$254,MATCH(TRUE,INDEX(ISNUMBER(SEARCH("x"&amp;A397&amp;"x",'Subsidiary TB Converter'!$ED$1:$ED$254)),0),0))),""))</f>
        <v/>
      </c>
      <c r="I397" s="681" t="str">
        <f t="shared" ca="1" si="6"/>
        <v/>
      </c>
    </row>
    <row r="398" spans="1:9" x14ac:dyDescent="0.2">
      <c r="A398" s="697"/>
      <c r="B398" s="697"/>
      <c r="C398" s="698"/>
      <c r="D398" s="699"/>
      <c r="E398" s="697"/>
      <c r="F398" s="690"/>
      <c r="G398" s="691" t="str">
        <f>IF($A398="","",IFERROR(ROW(INDEX('Subsidiary TB Converter'!$ED$1:$ED$254,MATCH(TRUE,INDEX(ISNUMBER(SEARCH("x"&amp;A398&amp;"x",'Subsidiary TB Converter'!$ED$1:$ED$254)),0),0))),""))</f>
        <v/>
      </c>
      <c r="I398" s="681" t="str">
        <f t="shared" ca="1" si="6"/>
        <v/>
      </c>
    </row>
    <row r="399" spans="1:9" x14ac:dyDescent="0.2">
      <c r="A399" s="697"/>
      <c r="B399" s="697"/>
      <c r="C399" s="698"/>
      <c r="D399" s="699"/>
      <c r="E399" s="697"/>
      <c r="F399" s="690"/>
      <c r="G399" s="691" t="str">
        <f>IF($A399="","",IFERROR(ROW(INDEX('Subsidiary TB Converter'!$ED$1:$ED$254,MATCH(TRUE,INDEX(ISNUMBER(SEARCH("x"&amp;A399&amp;"x",'Subsidiary TB Converter'!$ED$1:$ED$254)),0),0))),""))</f>
        <v/>
      </c>
      <c r="I399" s="681" t="str">
        <f t="shared" ca="1" si="6"/>
        <v/>
      </c>
    </row>
    <row r="400" spans="1:9" x14ac:dyDescent="0.2">
      <c r="A400" s="697"/>
      <c r="B400" s="697"/>
      <c r="C400" s="698"/>
      <c r="D400" s="699"/>
      <c r="E400" s="697"/>
      <c r="F400" s="690"/>
      <c r="G400" s="691" t="str">
        <f>IF($A400="","",IFERROR(ROW(INDEX('Subsidiary TB Converter'!$ED$1:$ED$254,MATCH(TRUE,INDEX(ISNUMBER(SEARCH("x"&amp;A400&amp;"x",'Subsidiary TB Converter'!$ED$1:$ED$254)),0),0))),""))</f>
        <v/>
      </c>
      <c r="I400" s="681" t="str">
        <f t="shared" ca="1" si="6"/>
        <v/>
      </c>
    </row>
    <row r="401" spans="1:9" x14ac:dyDescent="0.2">
      <c r="A401" s="697"/>
      <c r="B401" s="697"/>
      <c r="C401" s="698"/>
      <c r="D401" s="699"/>
      <c r="E401" s="697"/>
      <c r="F401" s="690"/>
      <c r="G401" s="691" t="str">
        <f>IF($A401="","",IFERROR(ROW(INDEX('Subsidiary TB Converter'!$ED$1:$ED$254,MATCH(TRUE,INDEX(ISNUMBER(SEARCH("x"&amp;A401&amp;"x",'Subsidiary TB Converter'!$ED$1:$ED$254)),0),0))),""))</f>
        <v/>
      </c>
      <c r="I401" s="681" t="str">
        <f t="shared" ca="1" si="6"/>
        <v/>
      </c>
    </row>
    <row r="402" spans="1:9" x14ac:dyDescent="0.2">
      <c r="A402" s="697"/>
      <c r="B402" s="697"/>
      <c r="C402" s="698"/>
      <c r="D402" s="699"/>
      <c r="E402" s="697"/>
      <c r="F402" s="690"/>
      <c r="G402" s="691" t="str">
        <f>IF($A402="","",IFERROR(ROW(INDEX('Subsidiary TB Converter'!$ED$1:$ED$254,MATCH(TRUE,INDEX(ISNUMBER(SEARCH("x"&amp;A402&amp;"x",'Subsidiary TB Converter'!$ED$1:$ED$254)),0),0))),""))</f>
        <v/>
      </c>
      <c r="I402" s="681" t="str">
        <f t="shared" ca="1" si="6"/>
        <v/>
      </c>
    </row>
    <row r="403" spans="1:9" x14ac:dyDescent="0.2">
      <c r="A403" s="697"/>
      <c r="B403" s="697"/>
      <c r="C403" s="698"/>
      <c r="D403" s="699"/>
      <c r="E403" s="697"/>
      <c r="F403" s="690"/>
      <c r="G403" s="691" t="str">
        <f>IF($A403="","",IFERROR(ROW(INDEX('Subsidiary TB Converter'!$ED$1:$ED$254,MATCH(TRUE,INDEX(ISNUMBER(SEARCH("x"&amp;A403&amp;"x",'Subsidiary TB Converter'!$ED$1:$ED$254)),0),0))),""))</f>
        <v/>
      </c>
      <c r="I403" s="681" t="str">
        <f t="shared" ca="1" si="6"/>
        <v/>
      </c>
    </row>
    <row r="404" spans="1:9" x14ac:dyDescent="0.2">
      <c r="A404" s="697"/>
      <c r="B404" s="697"/>
      <c r="C404" s="698"/>
      <c r="D404" s="699"/>
      <c r="E404" s="697"/>
      <c r="F404" s="690"/>
      <c r="G404" s="691" t="str">
        <f>IF($A404="","",IFERROR(ROW(INDEX('Subsidiary TB Converter'!$ED$1:$ED$254,MATCH(TRUE,INDEX(ISNUMBER(SEARCH("x"&amp;A404&amp;"x",'Subsidiary TB Converter'!$ED$1:$ED$254)),0),0))),""))</f>
        <v/>
      </c>
      <c r="I404" s="681" t="str">
        <f t="shared" ca="1" si="6"/>
        <v/>
      </c>
    </row>
    <row r="405" spans="1:9" x14ac:dyDescent="0.2">
      <c r="A405" s="697"/>
      <c r="B405" s="697"/>
      <c r="C405" s="698"/>
      <c r="D405" s="699"/>
      <c r="E405" s="697"/>
      <c r="F405" s="690"/>
      <c r="G405" s="691" t="str">
        <f>IF($A405="","",IFERROR(ROW(INDEX('Subsidiary TB Converter'!$ED$1:$ED$254,MATCH(TRUE,INDEX(ISNUMBER(SEARCH("x"&amp;A405&amp;"x",'Subsidiary TB Converter'!$ED$1:$ED$254)),0),0))),""))</f>
        <v/>
      </c>
      <c r="I405" s="681" t="str">
        <f t="shared" ca="1" si="6"/>
        <v/>
      </c>
    </row>
    <row r="406" spans="1:9" x14ac:dyDescent="0.2">
      <c r="A406" s="697"/>
      <c r="B406" s="697"/>
      <c r="C406" s="698"/>
      <c r="D406" s="699"/>
      <c r="E406" s="697"/>
      <c r="F406" s="690"/>
      <c r="G406" s="691" t="str">
        <f>IF($A406="","",IFERROR(ROW(INDEX('Subsidiary TB Converter'!$ED$1:$ED$254,MATCH(TRUE,INDEX(ISNUMBER(SEARCH("x"&amp;A406&amp;"x",'Subsidiary TB Converter'!$ED$1:$ED$254)),0),0))),""))</f>
        <v/>
      </c>
      <c r="I406" s="681" t="str">
        <f t="shared" ca="1" si="6"/>
        <v/>
      </c>
    </row>
    <row r="407" spans="1:9" x14ac:dyDescent="0.2">
      <c r="A407" s="697"/>
      <c r="B407" s="697"/>
      <c r="C407" s="698"/>
      <c r="D407" s="699"/>
      <c r="E407" s="697"/>
      <c r="F407" s="690"/>
      <c r="G407" s="691" t="str">
        <f>IF($A407="","",IFERROR(ROW(INDEX('Subsidiary TB Converter'!$ED$1:$ED$254,MATCH(TRUE,INDEX(ISNUMBER(SEARCH("x"&amp;A407&amp;"x",'Subsidiary TB Converter'!$ED$1:$ED$254)),0),0))),""))</f>
        <v/>
      </c>
      <c r="I407" s="681" t="str">
        <f t="shared" ca="1" si="6"/>
        <v/>
      </c>
    </row>
    <row r="408" spans="1:9" x14ac:dyDescent="0.2">
      <c r="A408" s="697"/>
      <c r="B408" s="697"/>
      <c r="C408" s="698"/>
      <c r="D408" s="699"/>
      <c r="E408" s="697"/>
      <c r="F408" s="690"/>
      <c r="G408" s="691" t="str">
        <f>IF($A408="","",IFERROR(ROW(INDEX('Subsidiary TB Converter'!$ED$1:$ED$254,MATCH(TRUE,INDEX(ISNUMBER(SEARCH("x"&amp;A408&amp;"x",'Subsidiary TB Converter'!$ED$1:$ED$254)),0),0))),""))</f>
        <v/>
      </c>
      <c r="I408" s="681" t="str">
        <f t="shared" ca="1" si="6"/>
        <v/>
      </c>
    </row>
    <row r="409" spans="1:9" x14ac:dyDescent="0.2">
      <c r="A409" s="697"/>
      <c r="B409" s="697"/>
      <c r="C409" s="698"/>
      <c r="D409" s="699"/>
      <c r="E409" s="697"/>
      <c r="F409" s="690"/>
      <c r="G409" s="691" t="str">
        <f>IF($A409="","",IFERROR(ROW(INDEX('Subsidiary TB Converter'!$ED$1:$ED$254,MATCH(TRUE,INDEX(ISNUMBER(SEARCH("x"&amp;A409&amp;"x",'Subsidiary TB Converter'!$ED$1:$ED$254)),0),0))),""))</f>
        <v/>
      </c>
      <c r="I409" s="681" t="str">
        <f t="shared" ca="1" si="6"/>
        <v/>
      </c>
    </row>
    <row r="410" spans="1:9" x14ac:dyDescent="0.2">
      <c r="A410" s="697"/>
      <c r="B410" s="697"/>
      <c r="C410" s="698"/>
      <c r="D410" s="699"/>
      <c r="E410" s="697"/>
      <c r="F410" s="690"/>
      <c r="G410" s="691" t="str">
        <f>IF($A410="","",IFERROR(ROW(INDEX('Subsidiary TB Converter'!$ED$1:$ED$254,MATCH(TRUE,INDEX(ISNUMBER(SEARCH("x"&amp;A410&amp;"x",'Subsidiary TB Converter'!$ED$1:$ED$254)),0),0))),""))</f>
        <v/>
      </c>
      <c r="I410" s="681" t="str">
        <f t="shared" ca="1" si="6"/>
        <v/>
      </c>
    </row>
    <row r="411" spans="1:9" x14ac:dyDescent="0.2">
      <c r="A411" s="697"/>
      <c r="B411" s="697"/>
      <c r="C411" s="698"/>
      <c r="D411" s="699"/>
      <c r="E411" s="697"/>
      <c r="F411" s="690"/>
      <c r="G411" s="691" t="str">
        <f>IF($A411="","",IFERROR(ROW(INDEX('Subsidiary TB Converter'!$ED$1:$ED$254,MATCH(TRUE,INDEX(ISNUMBER(SEARCH("x"&amp;A411&amp;"x",'Subsidiary TB Converter'!$ED$1:$ED$254)),0),0))),""))</f>
        <v/>
      </c>
      <c r="I411" s="681" t="str">
        <f t="shared" ca="1" si="6"/>
        <v/>
      </c>
    </row>
    <row r="412" spans="1:9" x14ac:dyDescent="0.2">
      <c r="A412" s="697"/>
      <c r="B412" s="697"/>
      <c r="C412" s="698"/>
      <c r="D412" s="699"/>
      <c r="E412" s="697"/>
      <c r="F412" s="690"/>
      <c r="G412" s="691" t="str">
        <f>IF($A412="","",IFERROR(ROW(INDEX('Subsidiary TB Converter'!$ED$1:$ED$254,MATCH(TRUE,INDEX(ISNUMBER(SEARCH("x"&amp;A412&amp;"x",'Subsidiary TB Converter'!$ED$1:$ED$254)),0),0))),""))</f>
        <v/>
      </c>
      <c r="I412" s="681" t="str">
        <f t="shared" ca="1" si="6"/>
        <v/>
      </c>
    </row>
    <row r="413" spans="1:9" x14ac:dyDescent="0.2">
      <c r="A413" s="697"/>
      <c r="B413" s="697"/>
      <c r="C413" s="698"/>
      <c r="D413" s="699"/>
      <c r="E413" s="697"/>
      <c r="F413" s="690"/>
      <c r="G413" s="691" t="str">
        <f>IF($A413="","",IFERROR(ROW(INDEX('Subsidiary TB Converter'!$ED$1:$ED$254,MATCH(TRUE,INDEX(ISNUMBER(SEARCH("x"&amp;A413&amp;"x",'Subsidiary TB Converter'!$ED$1:$ED$254)),0),0))),""))</f>
        <v/>
      </c>
      <c r="I413" s="681" t="str">
        <f t="shared" ca="1" si="6"/>
        <v/>
      </c>
    </row>
    <row r="414" spans="1:9" x14ac:dyDescent="0.2">
      <c r="A414" s="697"/>
      <c r="B414" s="697"/>
      <c r="C414" s="698"/>
      <c r="D414" s="699"/>
      <c r="E414" s="697"/>
      <c r="F414" s="690"/>
      <c r="G414" s="691" t="str">
        <f>IF($A414="","",IFERROR(ROW(INDEX('Subsidiary TB Converter'!$ED$1:$ED$254,MATCH(TRUE,INDEX(ISNUMBER(SEARCH("x"&amp;A414&amp;"x",'Subsidiary TB Converter'!$ED$1:$ED$254)),0),0))),""))</f>
        <v/>
      </c>
      <c r="I414" s="681" t="str">
        <f t="shared" ca="1" si="6"/>
        <v/>
      </c>
    </row>
    <row r="415" spans="1:9" x14ac:dyDescent="0.2">
      <c r="A415" s="697"/>
      <c r="B415" s="697"/>
      <c r="C415" s="698"/>
      <c r="D415" s="699"/>
      <c r="E415" s="697"/>
      <c r="F415" s="690"/>
      <c r="G415" s="691" t="str">
        <f>IF($A415="","",IFERROR(ROW(INDEX('Subsidiary TB Converter'!$ED$1:$ED$254,MATCH(TRUE,INDEX(ISNUMBER(SEARCH("x"&amp;A415&amp;"x",'Subsidiary TB Converter'!$ED$1:$ED$254)),0),0))),""))</f>
        <v/>
      </c>
      <c r="I415" s="681" t="str">
        <f t="shared" ca="1" si="6"/>
        <v/>
      </c>
    </row>
    <row r="416" spans="1:9" x14ac:dyDescent="0.2">
      <c r="A416" s="697"/>
      <c r="B416" s="697"/>
      <c r="C416" s="698"/>
      <c r="D416" s="699"/>
      <c r="E416" s="697"/>
      <c r="F416" s="690"/>
      <c r="G416" s="691" t="str">
        <f>IF($A416="","",IFERROR(ROW(INDEX('Subsidiary TB Converter'!$ED$1:$ED$254,MATCH(TRUE,INDEX(ISNUMBER(SEARCH("x"&amp;A416&amp;"x",'Subsidiary TB Converter'!$ED$1:$ED$254)),0),0))),""))</f>
        <v/>
      </c>
      <c r="I416" s="681" t="str">
        <f t="shared" ca="1" si="6"/>
        <v/>
      </c>
    </row>
    <row r="417" spans="1:9" x14ac:dyDescent="0.2">
      <c r="A417" s="697"/>
      <c r="B417" s="697"/>
      <c r="C417" s="698"/>
      <c r="D417" s="699"/>
      <c r="E417" s="697"/>
      <c r="F417" s="690"/>
      <c r="G417" s="691" t="str">
        <f>IF($A417="","",IFERROR(ROW(INDEX('Subsidiary TB Converter'!$ED$1:$ED$254,MATCH(TRUE,INDEX(ISNUMBER(SEARCH("x"&amp;A417&amp;"x",'Subsidiary TB Converter'!$ED$1:$ED$254)),0),0))),""))</f>
        <v/>
      </c>
      <c r="I417" s="681" t="str">
        <f t="shared" ca="1" si="6"/>
        <v/>
      </c>
    </row>
    <row r="418" spans="1:9" x14ac:dyDescent="0.2">
      <c r="A418" s="697"/>
      <c r="B418" s="697"/>
      <c r="C418" s="698"/>
      <c r="D418" s="699"/>
      <c r="E418" s="697"/>
      <c r="F418" s="690"/>
      <c r="G418" s="691" t="str">
        <f>IF($A418="","",IFERROR(ROW(INDEX('Subsidiary TB Converter'!$ED$1:$ED$254,MATCH(TRUE,INDEX(ISNUMBER(SEARCH("x"&amp;A418&amp;"x",'Subsidiary TB Converter'!$ED$1:$ED$254)),0),0))),""))</f>
        <v/>
      </c>
      <c r="I418" s="681" t="str">
        <f t="shared" ca="1" si="6"/>
        <v/>
      </c>
    </row>
    <row r="419" spans="1:9" x14ac:dyDescent="0.2">
      <c r="A419" s="697"/>
      <c r="B419" s="697"/>
      <c r="C419" s="698"/>
      <c r="D419" s="699"/>
      <c r="E419" s="697"/>
      <c r="F419" s="690"/>
      <c r="G419" s="691" t="str">
        <f>IF($A419="","",IFERROR(ROW(INDEX('Subsidiary TB Converter'!$ED$1:$ED$254,MATCH(TRUE,INDEX(ISNUMBER(SEARCH("x"&amp;A419&amp;"x",'Subsidiary TB Converter'!$ED$1:$ED$254)),0),0))),""))</f>
        <v/>
      </c>
      <c r="I419" s="681" t="str">
        <f t="shared" ca="1" si="6"/>
        <v/>
      </c>
    </row>
    <row r="420" spans="1:9" x14ac:dyDescent="0.2">
      <c r="A420" s="697"/>
      <c r="B420" s="697"/>
      <c r="C420" s="698"/>
      <c r="D420" s="699"/>
      <c r="E420" s="697"/>
      <c r="F420" s="690"/>
      <c r="G420" s="691" t="str">
        <f>IF($A420="","",IFERROR(ROW(INDEX('Subsidiary TB Converter'!$ED$1:$ED$254,MATCH(TRUE,INDEX(ISNUMBER(SEARCH("x"&amp;A420&amp;"x",'Subsidiary TB Converter'!$ED$1:$ED$254)),0),0))),""))</f>
        <v/>
      </c>
      <c r="I420" s="681" t="str">
        <f t="shared" ca="1" si="6"/>
        <v/>
      </c>
    </row>
    <row r="421" spans="1:9" x14ac:dyDescent="0.2">
      <c r="A421" s="697"/>
      <c r="B421" s="697"/>
      <c r="C421" s="698"/>
      <c r="D421" s="699"/>
      <c r="E421" s="697"/>
      <c r="F421" s="690"/>
      <c r="G421" s="691" t="str">
        <f>IF($A421="","",IFERROR(ROW(INDEX('Subsidiary TB Converter'!$ED$1:$ED$254,MATCH(TRUE,INDEX(ISNUMBER(SEARCH("x"&amp;A421&amp;"x",'Subsidiary TB Converter'!$ED$1:$ED$254)),0),0))),""))</f>
        <v/>
      </c>
      <c r="I421" s="681" t="str">
        <f t="shared" ca="1" si="6"/>
        <v/>
      </c>
    </row>
    <row r="422" spans="1:9" x14ac:dyDescent="0.2">
      <c r="A422" s="697"/>
      <c r="B422" s="697"/>
      <c r="C422" s="698"/>
      <c r="D422" s="699"/>
      <c r="E422" s="697"/>
      <c r="F422" s="690"/>
      <c r="G422" s="691" t="str">
        <f>IF($A422="","",IFERROR(ROW(INDEX('Subsidiary TB Converter'!$ED$1:$ED$254,MATCH(TRUE,INDEX(ISNUMBER(SEARCH("x"&amp;A422&amp;"x",'Subsidiary TB Converter'!$ED$1:$ED$254)),0),0))),""))</f>
        <v/>
      </c>
      <c r="I422" s="681" t="str">
        <f t="shared" ca="1" si="6"/>
        <v/>
      </c>
    </row>
    <row r="423" spans="1:9" x14ac:dyDescent="0.2">
      <c r="A423" s="697"/>
      <c r="B423" s="697"/>
      <c r="C423" s="698"/>
      <c r="D423" s="699"/>
      <c r="E423" s="697"/>
      <c r="F423" s="690"/>
      <c r="G423" s="691" t="str">
        <f>IF($A423="","",IFERROR(ROW(INDEX('Subsidiary TB Converter'!$ED$1:$ED$254,MATCH(TRUE,INDEX(ISNUMBER(SEARCH("x"&amp;A423&amp;"x",'Subsidiary TB Converter'!$ED$1:$ED$254)),0),0))),""))</f>
        <v/>
      </c>
      <c r="I423" s="681" t="str">
        <f t="shared" ca="1" si="6"/>
        <v/>
      </c>
    </row>
    <row r="424" spans="1:9" x14ac:dyDescent="0.2">
      <c r="A424" s="697"/>
      <c r="B424" s="697"/>
      <c r="C424" s="698"/>
      <c r="D424" s="699"/>
      <c r="E424" s="697"/>
      <c r="F424" s="690"/>
      <c r="G424" s="691" t="str">
        <f>IF($A424="","",IFERROR(ROW(INDEX('Subsidiary TB Converter'!$ED$1:$ED$254,MATCH(TRUE,INDEX(ISNUMBER(SEARCH("x"&amp;A424&amp;"x",'Subsidiary TB Converter'!$ED$1:$ED$254)),0),0))),""))</f>
        <v/>
      </c>
      <c r="I424" s="681" t="str">
        <f t="shared" ca="1" si="6"/>
        <v/>
      </c>
    </row>
    <row r="425" spans="1:9" x14ac:dyDescent="0.2">
      <c r="A425" s="697"/>
      <c r="B425" s="697"/>
      <c r="C425" s="698"/>
      <c r="D425" s="699"/>
      <c r="E425" s="697"/>
      <c r="F425" s="690"/>
      <c r="G425" s="691" t="str">
        <f>IF($A425="","",IFERROR(ROW(INDEX('Subsidiary TB Converter'!$ED$1:$ED$254,MATCH(TRUE,INDEX(ISNUMBER(SEARCH("x"&amp;A425&amp;"x",'Subsidiary TB Converter'!$ED$1:$ED$254)),0),0))),""))</f>
        <v/>
      </c>
      <c r="I425" s="681" t="str">
        <f t="shared" ca="1" si="6"/>
        <v/>
      </c>
    </row>
    <row r="426" spans="1:9" x14ac:dyDescent="0.2">
      <c r="A426" s="697"/>
      <c r="B426" s="697"/>
      <c r="C426" s="698"/>
      <c r="D426" s="699"/>
      <c r="E426" s="697"/>
      <c r="F426" s="690"/>
      <c r="G426" s="691" t="str">
        <f>IF($A426="","",IFERROR(ROW(INDEX('Subsidiary TB Converter'!$ED$1:$ED$254,MATCH(TRUE,INDEX(ISNUMBER(SEARCH("x"&amp;A426&amp;"x",'Subsidiary TB Converter'!$ED$1:$ED$254)),0),0))),""))</f>
        <v/>
      </c>
      <c r="I426" s="681" t="str">
        <f t="shared" ca="1" si="6"/>
        <v/>
      </c>
    </row>
    <row r="427" spans="1:9" x14ac:dyDescent="0.2">
      <c r="A427" s="697"/>
      <c r="B427" s="697"/>
      <c r="C427" s="698"/>
      <c r="D427" s="699"/>
      <c r="E427" s="697"/>
      <c r="F427" s="690"/>
      <c r="G427" s="691" t="str">
        <f>IF($A427="","",IFERROR(ROW(INDEX('Subsidiary TB Converter'!$ED$1:$ED$254,MATCH(TRUE,INDEX(ISNUMBER(SEARCH("x"&amp;A427&amp;"x",'Subsidiary TB Converter'!$ED$1:$ED$254)),0),0))),""))</f>
        <v/>
      </c>
      <c r="I427" s="681" t="str">
        <f t="shared" ca="1" si="6"/>
        <v/>
      </c>
    </row>
    <row r="428" spans="1:9" x14ac:dyDescent="0.2">
      <c r="A428" s="697"/>
      <c r="B428" s="697"/>
      <c r="C428" s="698"/>
      <c r="D428" s="699"/>
      <c r="E428" s="697"/>
      <c r="F428" s="690"/>
      <c r="G428" s="691" t="str">
        <f>IF($A428="","",IFERROR(ROW(INDEX('Subsidiary TB Converter'!$ED$1:$ED$254,MATCH(TRUE,INDEX(ISNUMBER(SEARCH("x"&amp;A428&amp;"x",'Subsidiary TB Converter'!$ED$1:$ED$254)),0),0))),""))</f>
        <v/>
      </c>
      <c r="I428" s="681" t="str">
        <f t="shared" ca="1" si="6"/>
        <v/>
      </c>
    </row>
    <row r="429" spans="1:9" x14ac:dyDescent="0.2">
      <c r="A429" s="697"/>
      <c r="B429" s="697"/>
      <c r="C429" s="698"/>
      <c r="D429" s="699"/>
      <c r="E429" s="697"/>
      <c r="F429" s="690"/>
      <c r="G429" s="691" t="str">
        <f>IF($A429="","",IFERROR(ROW(INDEX('Subsidiary TB Converter'!$ED$1:$ED$254,MATCH(TRUE,INDEX(ISNUMBER(SEARCH("x"&amp;A429&amp;"x",'Subsidiary TB Converter'!$ED$1:$ED$254)),0),0))),""))</f>
        <v/>
      </c>
      <c r="I429" s="681" t="str">
        <f t="shared" ca="1" si="6"/>
        <v/>
      </c>
    </row>
    <row r="430" spans="1:9" x14ac:dyDescent="0.2">
      <c r="A430" s="697"/>
      <c r="B430" s="697"/>
      <c r="C430" s="698"/>
      <c r="D430" s="699"/>
      <c r="E430" s="697"/>
      <c r="F430" s="690"/>
      <c r="G430" s="691" t="str">
        <f>IF($A430="","",IFERROR(ROW(INDEX('Subsidiary TB Converter'!$ED$1:$ED$254,MATCH(TRUE,INDEX(ISNUMBER(SEARCH("x"&amp;A430&amp;"x",'Subsidiary TB Converter'!$ED$1:$ED$254)),0),0))),""))</f>
        <v/>
      </c>
      <c r="I430" s="681" t="str">
        <f t="shared" ca="1" si="6"/>
        <v/>
      </c>
    </row>
    <row r="431" spans="1:9" x14ac:dyDescent="0.2">
      <c r="A431" s="697"/>
      <c r="B431" s="697"/>
      <c r="C431" s="698"/>
      <c r="D431" s="699"/>
      <c r="E431" s="697"/>
      <c r="F431" s="690"/>
      <c r="G431" s="691" t="str">
        <f>IF($A431="","",IFERROR(ROW(INDEX('Subsidiary TB Converter'!$ED$1:$ED$254,MATCH(TRUE,INDEX(ISNUMBER(SEARCH("x"&amp;A431&amp;"x",'Subsidiary TB Converter'!$ED$1:$ED$254)),0),0))),""))</f>
        <v/>
      </c>
      <c r="I431" s="681" t="str">
        <f t="shared" ca="1" si="6"/>
        <v/>
      </c>
    </row>
    <row r="432" spans="1:9" x14ac:dyDescent="0.2">
      <c r="A432" s="697"/>
      <c r="B432" s="697"/>
      <c r="C432" s="698"/>
      <c r="D432" s="699"/>
      <c r="E432" s="697"/>
      <c r="F432" s="690"/>
      <c r="G432" s="691" t="str">
        <f>IF($A432="","",IFERROR(ROW(INDEX('Subsidiary TB Converter'!$ED$1:$ED$254,MATCH(TRUE,INDEX(ISNUMBER(SEARCH("x"&amp;A432&amp;"x",'Subsidiary TB Converter'!$ED$1:$ED$254)),0),0))),""))</f>
        <v/>
      </c>
      <c r="I432" s="681" t="str">
        <f t="shared" ca="1" si="6"/>
        <v/>
      </c>
    </row>
    <row r="433" spans="1:9" x14ac:dyDescent="0.2">
      <c r="A433" s="697"/>
      <c r="B433" s="697"/>
      <c r="C433" s="698"/>
      <c r="D433" s="699"/>
      <c r="E433" s="697"/>
      <c r="F433" s="690"/>
      <c r="G433" s="691" t="str">
        <f>IF($A433="","",IFERROR(ROW(INDEX('Subsidiary TB Converter'!$ED$1:$ED$254,MATCH(TRUE,INDEX(ISNUMBER(SEARCH("x"&amp;A433&amp;"x",'Subsidiary TB Converter'!$ED$1:$ED$254)),0),0))),""))</f>
        <v/>
      </c>
      <c r="I433" s="681" t="str">
        <f t="shared" ca="1" si="6"/>
        <v/>
      </c>
    </row>
    <row r="434" spans="1:9" x14ac:dyDescent="0.2">
      <c r="A434" s="697"/>
      <c r="B434" s="697"/>
      <c r="C434" s="698"/>
      <c r="D434" s="699"/>
      <c r="E434" s="697"/>
      <c r="F434" s="690"/>
      <c r="G434" s="691" t="str">
        <f>IF($A434="","",IFERROR(ROW(INDEX('Subsidiary TB Converter'!$ED$1:$ED$254,MATCH(TRUE,INDEX(ISNUMBER(SEARCH("x"&amp;A434&amp;"x",'Subsidiary TB Converter'!$ED$1:$ED$254)),0),0))),""))</f>
        <v/>
      </c>
      <c r="I434" s="681" t="str">
        <f t="shared" ca="1" si="6"/>
        <v/>
      </c>
    </row>
    <row r="435" spans="1:9" x14ac:dyDescent="0.2">
      <c r="A435" s="697"/>
      <c r="B435" s="697"/>
      <c r="C435" s="698"/>
      <c r="D435" s="699"/>
      <c r="E435" s="697"/>
      <c r="F435" s="690"/>
      <c r="G435" s="691" t="str">
        <f>IF($A435="","",IFERROR(ROW(INDEX('Subsidiary TB Converter'!$ED$1:$ED$254,MATCH(TRUE,INDEX(ISNUMBER(SEARCH("x"&amp;A435&amp;"x",'Subsidiary TB Converter'!$ED$1:$ED$254)),0),0))),""))</f>
        <v/>
      </c>
      <c r="I435" s="681" t="str">
        <f t="shared" ca="1" si="6"/>
        <v/>
      </c>
    </row>
    <row r="436" spans="1:9" x14ac:dyDescent="0.2">
      <c r="A436" s="697"/>
      <c r="B436" s="697"/>
      <c r="C436" s="698"/>
      <c r="D436" s="699"/>
      <c r="E436" s="697"/>
      <c r="F436" s="690"/>
      <c r="G436" s="691" t="str">
        <f>IF($A436="","",IFERROR(ROW(INDEX('Subsidiary TB Converter'!$ED$1:$ED$254,MATCH(TRUE,INDEX(ISNUMBER(SEARCH("x"&amp;A436&amp;"x",'Subsidiary TB Converter'!$ED$1:$ED$254)),0),0))),""))</f>
        <v/>
      </c>
      <c r="I436" s="681" t="str">
        <f t="shared" ca="1" si="6"/>
        <v/>
      </c>
    </row>
    <row r="437" spans="1:9" x14ac:dyDescent="0.2">
      <c r="A437" s="697"/>
      <c r="B437" s="697"/>
      <c r="C437" s="698"/>
      <c r="D437" s="699"/>
      <c r="E437" s="697"/>
      <c r="F437" s="690"/>
      <c r="G437" s="691" t="str">
        <f>IF($A437="","",IFERROR(ROW(INDEX('Subsidiary TB Converter'!$ED$1:$ED$254,MATCH(TRUE,INDEX(ISNUMBER(SEARCH("x"&amp;A437&amp;"x",'Subsidiary TB Converter'!$ED$1:$ED$254)),0),0))),""))</f>
        <v/>
      </c>
      <c r="I437" s="681" t="str">
        <f t="shared" ca="1" si="6"/>
        <v/>
      </c>
    </row>
    <row r="438" spans="1:9" x14ac:dyDescent="0.2">
      <c r="A438" s="697"/>
      <c r="B438" s="697"/>
      <c r="C438" s="698"/>
      <c r="D438" s="699"/>
      <c r="E438" s="697"/>
      <c r="F438" s="690"/>
      <c r="G438" s="691" t="str">
        <f>IF($A438="","",IFERROR(ROW(INDEX('Subsidiary TB Converter'!$ED$1:$ED$254,MATCH(TRUE,INDEX(ISNUMBER(SEARCH("x"&amp;A438&amp;"x",'Subsidiary TB Converter'!$ED$1:$ED$254)),0),0))),""))</f>
        <v/>
      </c>
      <c r="I438" s="681" t="str">
        <f t="shared" ca="1" si="6"/>
        <v/>
      </c>
    </row>
    <row r="439" spans="1:9" x14ac:dyDescent="0.2">
      <c r="A439" s="697"/>
      <c r="B439" s="697"/>
      <c r="C439" s="698"/>
      <c r="D439" s="699"/>
      <c r="E439" s="697"/>
      <c r="F439" s="690"/>
      <c r="G439" s="691" t="str">
        <f>IF($A439="","",IFERROR(ROW(INDEX('Subsidiary TB Converter'!$ED$1:$ED$254,MATCH(TRUE,INDEX(ISNUMBER(SEARCH("x"&amp;A439&amp;"x",'Subsidiary TB Converter'!$ED$1:$ED$254)),0),0))),""))</f>
        <v/>
      </c>
      <c r="I439" s="681" t="str">
        <f t="shared" ca="1" si="6"/>
        <v/>
      </c>
    </row>
    <row r="440" spans="1:9" x14ac:dyDescent="0.2">
      <c r="A440" s="697"/>
      <c r="B440" s="697"/>
      <c r="C440" s="698"/>
      <c r="D440" s="699"/>
      <c r="E440" s="697"/>
      <c r="F440" s="690"/>
      <c r="G440" s="691" t="str">
        <f>IF($A440="","",IFERROR(ROW(INDEX('Subsidiary TB Converter'!$ED$1:$ED$254,MATCH(TRUE,INDEX(ISNUMBER(SEARCH("x"&amp;A440&amp;"x",'Subsidiary TB Converter'!$ED$1:$ED$254)),0),0))),""))</f>
        <v/>
      </c>
      <c r="I440" s="681" t="str">
        <f t="shared" ca="1" si="6"/>
        <v/>
      </c>
    </row>
    <row r="441" spans="1:9" x14ac:dyDescent="0.2">
      <c r="A441" s="697"/>
      <c r="B441" s="697"/>
      <c r="C441" s="698"/>
      <c r="D441" s="699"/>
      <c r="E441" s="697"/>
      <c r="F441" s="690"/>
      <c r="G441" s="691" t="str">
        <f>IF($A441="","",IFERROR(ROW(INDEX('Subsidiary TB Converter'!$ED$1:$ED$254,MATCH(TRUE,INDEX(ISNUMBER(SEARCH("x"&amp;A441&amp;"x",'Subsidiary TB Converter'!$ED$1:$ED$254)),0),0))),""))</f>
        <v/>
      </c>
      <c r="I441" s="681" t="str">
        <f t="shared" ca="1" si="6"/>
        <v/>
      </c>
    </row>
    <row r="442" spans="1:9" x14ac:dyDescent="0.2">
      <c r="A442" s="697"/>
      <c r="B442" s="697"/>
      <c r="C442" s="698"/>
      <c r="D442" s="699"/>
      <c r="E442" s="697"/>
      <c r="F442" s="690"/>
      <c r="G442" s="691" t="str">
        <f>IF($A442="","",IFERROR(ROW(INDEX('Subsidiary TB Converter'!$ED$1:$ED$254,MATCH(TRUE,INDEX(ISNUMBER(SEARCH("x"&amp;A442&amp;"x",'Subsidiary TB Converter'!$ED$1:$ED$254)),0),0))),""))</f>
        <v/>
      </c>
      <c r="I442" s="681" t="str">
        <f t="shared" ca="1" si="6"/>
        <v/>
      </c>
    </row>
    <row r="443" spans="1:9" x14ac:dyDescent="0.2">
      <c r="A443" s="697"/>
      <c r="B443" s="697"/>
      <c r="C443" s="698"/>
      <c r="D443" s="699"/>
      <c r="E443" s="697"/>
      <c r="F443" s="690"/>
      <c r="G443" s="691" t="str">
        <f>IF($A443="","",IFERROR(ROW(INDEX('Subsidiary TB Converter'!$ED$1:$ED$254,MATCH(TRUE,INDEX(ISNUMBER(SEARCH("x"&amp;A443&amp;"x",'Subsidiary TB Converter'!$ED$1:$ED$254)),0),0))),""))</f>
        <v/>
      </c>
      <c r="I443" s="681" t="str">
        <f t="shared" ca="1" si="6"/>
        <v/>
      </c>
    </row>
    <row r="444" spans="1:9" x14ac:dyDescent="0.2">
      <c r="A444" s="697"/>
      <c r="B444" s="697"/>
      <c r="C444" s="698"/>
      <c r="D444" s="699"/>
      <c r="E444" s="697"/>
      <c r="F444" s="690"/>
      <c r="G444" s="691" t="str">
        <f>IF($A444="","",IFERROR(ROW(INDEX('Subsidiary TB Converter'!$ED$1:$ED$254,MATCH(TRUE,INDEX(ISNUMBER(SEARCH("x"&amp;A444&amp;"x",'Subsidiary TB Converter'!$ED$1:$ED$254)),0),0))),""))</f>
        <v/>
      </c>
      <c r="I444" s="681" t="str">
        <f t="shared" ca="1" si="6"/>
        <v/>
      </c>
    </row>
    <row r="445" spans="1:9" x14ac:dyDescent="0.2">
      <c r="A445" s="697"/>
      <c r="B445" s="697"/>
      <c r="C445" s="698"/>
      <c r="D445" s="699"/>
      <c r="E445" s="697"/>
      <c r="F445" s="690"/>
      <c r="G445" s="691" t="str">
        <f>IF($A445="","",IFERROR(ROW(INDEX('Subsidiary TB Converter'!$ED$1:$ED$254,MATCH(TRUE,INDEX(ISNUMBER(SEARCH("x"&amp;A445&amp;"x",'Subsidiary TB Converter'!$ED$1:$ED$254)),0),0))),""))</f>
        <v/>
      </c>
      <c r="I445" s="681" t="str">
        <f t="shared" ca="1" si="6"/>
        <v/>
      </c>
    </row>
    <row r="446" spans="1:9" x14ac:dyDescent="0.2">
      <c r="A446" s="697"/>
      <c r="B446" s="697"/>
      <c r="C446" s="698"/>
      <c r="D446" s="699"/>
      <c r="E446" s="697"/>
      <c r="F446" s="690"/>
      <c r="G446" s="691" t="str">
        <f>IF($A446="","",IFERROR(ROW(INDEX('Subsidiary TB Converter'!$ED$1:$ED$254,MATCH(TRUE,INDEX(ISNUMBER(SEARCH("x"&amp;A446&amp;"x",'Subsidiary TB Converter'!$ED$1:$ED$254)),0),0))),""))</f>
        <v/>
      </c>
      <c r="I446" s="681" t="str">
        <f t="shared" ca="1" si="6"/>
        <v/>
      </c>
    </row>
    <row r="447" spans="1:9" x14ac:dyDescent="0.2">
      <c r="A447" s="697"/>
      <c r="B447" s="697"/>
      <c r="C447" s="698"/>
      <c r="D447" s="699"/>
      <c r="E447" s="697"/>
      <c r="F447" s="690"/>
      <c r="G447" s="691" t="str">
        <f>IF($A447="","",IFERROR(ROW(INDEX('Subsidiary TB Converter'!$ED$1:$ED$254,MATCH(TRUE,INDEX(ISNUMBER(SEARCH("x"&amp;A447&amp;"x",'Subsidiary TB Converter'!$ED$1:$ED$254)),0),0))),""))</f>
        <v/>
      </c>
      <c r="I447" s="681" t="str">
        <f t="shared" ca="1" si="6"/>
        <v/>
      </c>
    </row>
    <row r="448" spans="1:9" x14ac:dyDescent="0.2">
      <c r="A448" s="697"/>
      <c r="B448" s="697"/>
      <c r="C448" s="698"/>
      <c r="D448" s="699"/>
      <c r="E448" s="697"/>
      <c r="F448" s="690"/>
      <c r="G448" s="691" t="str">
        <f>IF($A448="","",IFERROR(ROW(INDEX('Subsidiary TB Converter'!$ED$1:$ED$254,MATCH(TRUE,INDEX(ISNUMBER(SEARCH("x"&amp;A448&amp;"x",'Subsidiary TB Converter'!$ED$1:$ED$254)),0),0))),""))</f>
        <v/>
      </c>
      <c r="I448" s="681" t="str">
        <f t="shared" ca="1" si="6"/>
        <v/>
      </c>
    </row>
    <row r="449" spans="1:9" x14ac:dyDescent="0.2">
      <c r="A449" s="697"/>
      <c r="B449" s="697"/>
      <c r="C449" s="698"/>
      <c r="D449" s="699"/>
      <c r="E449" s="697"/>
      <c r="F449" s="690"/>
      <c r="G449" s="691" t="str">
        <f>IF($A449="","",IFERROR(ROW(INDEX('Subsidiary TB Converter'!$ED$1:$ED$254,MATCH(TRUE,INDEX(ISNUMBER(SEARCH("x"&amp;A449&amp;"x",'Subsidiary TB Converter'!$ED$1:$ED$254)),0),0))),""))</f>
        <v/>
      </c>
      <c r="I449" s="681" t="str">
        <f t="shared" ca="1" si="6"/>
        <v/>
      </c>
    </row>
    <row r="450" spans="1:9" x14ac:dyDescent="0.2">
      <c r="A450" s="697"/>
      <c r="B450" s="697"/>
      <c r="C450" s="698"/>
      <c r="D450" s="699"/>
      <c r="E450" s="697"/>
      <c r="F450" s="690"/>
      <c r="G450" s="691" t="str">
        <f>IF($A450="","",IFERROR(ROW(INDEX('Subsidiary TB Converter'!$ED$1:$ED$254,MATCH(TRUE,INDEX(ISNUMBER(SEARCH("x"&amp;A450&amp;"x",'Subsidiary TB Converter'!$ED$1:$ED$254)),0),0))),""))</f>
        <v/>
      </c>
      <c r="I450" s="681" t="str">
        <f t="shared" ca="1" si="6"/>
        <v/>
      </c>
    </row>
    <row r="451" spans="1:9" x14ac:dyDescent="0.2">
      <c r="A451" s="697"/>
      <c r="B451" s="697"/>
      <c r="C451" s="698"/>
      <c r="D451" s="699"/>
      <c r="E451" s="697"/>
      <c r="F451" s="690"/>
      <c r="G451" s="691" t="str">
        <f>IF($A451="","",IFERROR(ROW(INDEX('Subsidiary TB Converter'!$ED$1:$ED$254,MATCH(TRUE,INDEX(ISNUMBER(SEARCH("x"&amp;A451&amp;"x",'Subsidiary TB Converter'!$ED$1:$ED$254)),0),0))),""))</f>
        <v/>
      </c>
      <c r="I451" s="681" t="str">
        <f t="shared" ref="I451:I505" ca="1" si="7">IF(AND($G451="",$A451=""),"",IF(AND($G451="",$A451&lt;&gt;""),"Missing from Converter Sheet",INDIRECT("'"&amp;$J$3&amp;"'!B"&amp;G451)))</f>
        <v/>
      </c>
    </row>
    <row r="452" spans="1:9" x14ac:dyDescent="0.2">
      <c r="A452" s="697"/>
      <c r="B452" s="697"/>
      <c r="C452" s="698"/>
      <c r="D452" s="699"/>
      <c r="E452" s="697"/>
      <c r="F452" s="690"/>
      <c r="G452" s="691" t="str">
        <f>IF($A452="","",IFERROR(ROW(INDEX('Subsidiary TB Converter'!$ED$1:$ED$254,MATCH(TRUE,INDEX(ISNUMBER(SEARCH("x"&amp;A452&amp;"x",'Subsidiary TB Converter'!$ED$1:$ED$254)),0),0))),""))</f>
        <v/>
      </c>
      <c r="I452" s="681" t="str">
        <f t="shared" ca="1" si="7"/>
        <v/>
      </c>
    </row>
    <row r="453" spans="1:9" x14ac:dyDescent="0.2">
      <c r="A453" s="697"/>
      <c r="B453" s="697"/>
      <c r="C453" s="698"/>
      <c r="D453" s="699"/>
      <c r="E453" s="697"/>
      <c r="F453" s="690"/>
      <c r="G453" s="691" t="str">
        <f>IF($A453="","",IFERROR(ROW(INDEX('Subsidiary TB Converter'!$ED$1:$ED$254,MATCH(TRUE,INDEX(ISNUMBER(SEARCH("x"&amp;A453&amp;"x",'Subsidiary TB Converter'!$ED$1:$ED$254)),0),0))),""))</f>
        <v/>
      </c>
      <c r="I453" s="681" t="str">
        <f t="shared" ca="1" si="7"/>
        <v/>
      </c>
    </row>
    <row r="454" spans="1:9" x14ac:dyDescent="0.2">
      <c r="A454" s="697"/>
      <c r="B454" s="697"/>
      <c r="C454" s="698"/>
      <c r="D454" s="699"/>
      <c r="E454" s="697"/>
      <c r="F454" s="690"/>
      <c r="G454" s="691" t="str">
        <f>IF($A454="","",IFERROR(ROW(INDEX('Subsidiary TB Converter'!$ED$1:$ED$254,MATCH(TRUE,INDEX(ISNUMBER(SEARCH("x"&amp;A454&amp;"x",'Subsidiary TB Converter'!$ED$1:$ED$254)),0),0))),""))</f>
        <v/>
      </c>
      <c r="I454" s="681" t="str">
        <f t="shared" ca="1" si="7"/>
        <v/>
      </c>
    </row>
    <row r="455" spans="1:9" x14ac:dyDescent="0.2">
      <c r="A455" s="697"/>
      <c r="B455" s="697"/>
      <c r="C455" s="698"/>
      <c r="D455" s="699"/>
      <c r="E455" s="697"/>
      <c r="F455" s="690"/>
      <c r="G455" s="691" t="str">
        <f>IF($A455="","",IFERROR(ROW(INDEX('Subsidiary TB Converter'!$ED$1:$ED$254,MATCH(TRUE,INDEX(ISNUMBER(SEARCH("x"&amp;A455&amp;"x",'Subsidiary TB Converter'!$ED$1:$ED$254)),0),0))),""))</f>
        <v/>
      </c>
      <c r="I455" s="681" t="str">
        <f t="shared" ca="1" si="7"/>
        <v/>
      </c>
    </row>
    <row r="456" spans="1:9" x14ac:dyDescent="0.2">
      <c r="A456" s="697"/>
      <c r="B456" s="697"/>
      <c r="C456" s="698"/>
      <c r="D456" s="699"/>
      <c r="E456" s="697"/>
      <c r="F456" s="690"/>
      <c r="G456" s="691" t="str">
        <f>IF($A456="","",IFERROR(ROW(INDEX('Subsidiary TB Converter'!$ED$1:$ED$254,MATCH(TRUE,INDEX(ISNUMBER(SEARCH("x"&amp;A456&amp;"x",'Subsidiary TB Converter'!$ED$1:$ED$254)),0),0))),""))</f>
        <v/>
      </c>
      <c r="I456" s="681" t="str">
        <f t="shared" ca="1" si="7"/>
        <v/>
      </c>
    </row>
    <row r="457" spans="1:9" x14ac:dyDescent="0.2">
      <c r="A457" s="697"/>
      <c r="B457" s="697"/>
      <c r="C457" s="698"/>
      <c r="D457" s="699"/>
      <c r="E457" s="697"/>
      <c r="F457" s="690"/>
      <c r="G457" s="691" t="str">
        <f>IF($A457="","",IFERROR(ROW(INDEX('Subsidiary TB Converter'!$ED$1:$ED$254,MATCH(TRUE,INDEX(ISNUMBER(SEARCH("x"&amp;A457&amp;"x",'Subsidiary TB Converter'!$ED$1:$ED$254)),0),0))),""))</f>
        <v/>
      </c>
      <c r="I457" s="681" t="str">
        <f t="shared" ca="1" si="7"/>
        <v/>
      </c>
    </row>
    <row r="458" spans="1:9" x14ac:dyDescent="0.2">
      <c r="A458" s="697"/>
      <c r="B458" s="697"/>
      <c r="C458" s="698"/>
      <c r="D458" s="699"/>
      <c r="E458" s="697"/>
      <c r="F458" s="690"/>
      <c r="G458" s="691" t="str">
        <f>IF($A458="","",IFERROR(ROW(INDEX('Subsidiary TB Converter'!$ED$1:$ED$254,MATCH(TRUE,INDEX(ISNUMBER(SEARCH("x"&amp;A458&amp;"x",'Subsidiary TB Converter'!$ED$1:$ED$254)),0),0))),""))</f>
        <v/>
      </c>
      <c r="I458" s="681" t="str">
        <f t="shared" ca="1" si="7"/>
        <v/>
      </c>
    </row>
    <row r="459" spans="1:9" x14ac:dyDescent="0.2">
      <c r="A459" s="697"/>
      <c r="B459" s="697"/>
      <c r="C459" s="698"/>
      <c r="D459" s="699"/>
      <c r="E459" s="697"/>
      <c r="F459" s="690"/>
      <c r="G459" s="691" t="str">
        <f>IF($A459="","",IFERROR(ROW(INDEX('Subsidiary TB Converter'!$ED$1:$ED$254,MATCH(TRUE,INDEX(ISNUMBER(SEARCH("x"&amp;A459&amp;"x",'Subsidiary TB Converter'!$ED$1:$ED$254)),0),0))),""))</f>
        <v/>
      </c>
      <c r="I459" s="681" t="str">
        <f t="shared" ca="1" si="7"/>
        <v/>
      </c>
    </row>
    <row r="460" spans="1:9" x14ac:dyDescent="0.2">
      <c r="A460" s="697"/>
      <c r="B460" s="697"/>
      <c r="C460" s="698"/>
      <c r="D460" s="699"/>
      <c r="E460" s="697"/>
      <c r="F460" s="690"/>
      <c r="G460" s="691" t="str">
        <f>IF($A460="","",IFERROR(ROW(INDEX('Subsidiary TB Converter'!$ED$1:$ED$254,MATCH(TRUE,INDEX(ISNUMBER(SEARCH("x"&amp;A460&amp;"x",'Subsidiary TB Converter'!$ED$1:$ED$254)),0),0))),""))</f>
        <v/>
      </c>
      <c r="I460" s="681" t="str">
        <f t="shared" ca="1" si="7"/>
        <v/>
      </c>
    </row>
    <row r="461" spans="1:9" x14ac:dyDescent="0.2">
      <c r="A461" s="697"/>
      <c r="B461" s="697"/>
      <c r="C461" s="698"/>
      <c r="D461" s="699"/>
      <c r="E461" s="697"/>
      <c r="F461" s="690"/>
      <c r="G461" s="691" t="str">
        <f>IF($A461="","",IFERROR(ROW(INDEX('Subsidiary TB Converter'!$ED$1:$ED$254,MATCH(TRUE,INDEX(ISNUMBER(SEARCH("x"&amp;A461&amp;"x",'Subsidiary TB Converter'!$ED$1:$ED$254)),0),0))),""))</f>
        <v/>
      </c>
      <c r="I461" s="681" t="str">
        <f t="shared" ca="1" si="7"/>
        <v/>
      </c>
    </row>
    <row r="462" spans="1:9" x14ac:dyDescent="0.2">
      <c r="A462" s="697"/>
      <c r="B462" s="697"/>
      <c r="C462" s="698"/>
      <c r="D462" s="699"/>
      <c r="E462" s="697"/>
      <c r="F462" s="690"/>
      <c r="G462" s="691" t="str">
        <f>IF($A462="","",IFERROR(ROW(INDEX('Subsidiary TB Converter'!$ED$1:$ED$254,MATCH(TRUE,INDEX(ISNUMBER(SEARCH("x"&amp;A462&amp;"x",'Subsidiary TB Converter'!$ED$1:$ED$254)),0),0))),""))</f>
        <v/>
      </c>
      <c r="I462" s="681" t="str">
        <f t="shared" ca="1" si="7"/>
        <v/>
      </c>
    </row>
    <row r="463" spans="1:9" x14ac:dyDescent="0.2">
      <c r="A463" s="697"/>
      <c r="B463" s="697"/>
      <c r="C463" s="698"/>
      <c r="D463" s="699"/>
      <c r="E463" s="697"/>
      <c r="F463" s="690"/>
      <c r="G463" s="691" t="str">
        <f>IF($A463="","",IFERROR(ROW(INDEX('Subsidiary TB Converter'!$ED$1:$ED$254,MATCH(TRUE,INDEX(ISNUMBER(SEARCH("x"&amp;A463&amp;"x",'Subsidiary TB Converter'!$ED$1:$ED$254)),0),0))),""))</f>
        <v/>
      </c>
      <c r="I463" s="681" t="str">
        <f t="shared" ca="1" si="7"/>
        <v/>
      </c>
    </row>
    <row r="464" spans="1:9" x14ac:dyDescent="0.2">
      <c r="A464" s="697"/>
      <c r="B464" s="697"/>
      <c r="C464" s="698"/>
      <c r="D464" s="699"/>
      <c r="E464" s="697"/>
      <c r="F464" s="690"/>
      <c r="G464" s="691" t="str">
        <f>IF($A464="","",IFERROR(ROW(INDEX('Subsidiary TB Converter'!$ED$1:$ED$254,MATCH(TRUE,INDEX(ISNUMBER(SEARCH("x"&amp;A464&amp;"x",'Subsidiary TB Converter'!$ED$1:$ED$254)),0),0))),""))</f>
        <v/>
      </c>
      <c r="I464" s="681" t="str">
        <f t="shared" ca="1" si="7"/>
        <v/>
      </c>
    </row>
    <row r="465" spans="1:9" x14ac:dyDescent="0.2">
      <c r="A465" s="697"/>
      <c r="B465" s="697"/>
      <c r="C465" s="698"/>
      <c r="D465" s="699"/>
      <c r="E465" s="697"/>
      <c r="F465" s="690"/>
      <c r="G465" s="691" t="str">
        <f>IF($A465="","",IFERROR(ROW(INDEX('Subsidiary TB Converter'!$ED$1:$ED$254,MATCH(TRUE,INDEX(ISNUMBER(SEARCH("x"&amp;A465&amp;"x",'Subsidiary TB Converter'!$ED$1:$ED$254)),0),0))),""))</f>
        <v/>
      </c>
      <c r="I465" s="681" t="str">
        <f t="shared" ca="1" si="7"/>
        <v/>
      </c>
    </row>
    <row r="466" spans="1:9" x14ac:dyDescent="0.2">
      <c r="A466" s="697"/>
      <c r="B466" s="697"/>
      <c r="C466" s="698"/>
      <c r="D466" s="699"/>
      <c r="E466" s="697"/>
      <c r="F466" s="690"/>
      <c r="G466" s="691" t="str">
        <f>IF($A466="","",IFERROR(ROW(INDEX('Subsidiary TB Converter'!$ED$1:$ED$254,MATCH(TRUE,INDEX(ISNUMBER(SEARCH("x"&amp;A466&amp;"x",'Subsidiary TB Converter'!$ED$1:$ED$254)),0),0))),""))</f>
        <v/>
      </c>
      <c r="I466" s="681" t="str">
        <f t="shared" ca="1" si="7"/>
        <v/>
      </c>
    </row>
    <row r="467" spans="1:9" x14ac:dyDescent="0.2">
      <c r="A467" s="697"/>
      <c r="B467" s="697"/>
      <c r="C467" s="698"/>
      <c r="D467" s="699"/>
      <c r="E467" s="697"/>
      <c r="F467" s="690"/>
      <c r="G467" s="691" t="str">
        <f>IF($A467="","",IFERROR(ROW(INDEX('Subsidiary TB Converter'!$ED$1:$ED$254,MATCH(TRUE,INDEX(ISNUMBER(SEARCH("x"&amp;A467&amp;"x",'Subsidiary TB Converter'!$ED$1:$ED$254)),0),0))),""))</f>
        <v/>
      </c>
      <c r="I467" s="681" t="str">
        <f t="shared" ca="1" si="7"/>
        <v/>
      </c>
    </row>
    <row r="468" spans="1:9" x14ac:dyDescent="0.2">
      <c r="A468" s="697"/>
      <c r="B468" s="697"/>
      <c r="C468" s="698"/>
      <c r="D468" s="699"/>
      <c r="E468" s="697"/>
      <c r="F468" s="690"/>
      <c r="G468" s="691" t="str">
        <f>IF($A468="","",IFERROR(ROW(INDEX('Subsidiary TB Converter'!$ED$1:$ED$254,MATCH(TRUE,INDEX(ISNUMBER(SEARCH("x"&amp;A468&amp;"x",'Subsidiary TB Converter'!$ED$1:$ED$254)),0),0))),""))</f>
        <v/>
      </c>
      <c r="I468" s="681" t="str">
        <f t="shared" ca="1" si="7"/>
        <v/>
      </c>
    </row>
    <row r="469" spans="1:9" x14ac:dyDescent="0.2">
      <c r="A469" s="697"/>
      <c r="B469" s="697"/>
      <c r="C469" s="698"/>
      <c r="D469" s="699"/>
      <c r="E469" s="697"/>
      <c r="F469" s="690"/>
      <c r="G469" s="691" t="str">
        <f>IF($A469="","",IFERROR(ROW(INDEX('Subsidiary TB Converter'!$ED$1:$ED$254,MATCH(TRUE,INDEX(ISNUMBER(SEARCH("x"&amp;A469&amp;"x",'Subsidiary TB Converter'!$ED$1:$ED$254)),0),0))),""))</f>
        <v/>
      </c>
      <c r="I469" s="681" t="str">
        <f t="shared" ca="1" si="7"/>
        <v/>
      </c>
    </row>
    <row r="470" spans="1:9" x14ac:dyDescent="0.2">
      <c r="A470" s="697"/>
      <c r="B470" s="697"/>
      <c r="C470" s="698"/>
      <c r="D470" s="699"/>
      <c r="E470" s="697"/>
      <c r="F470" s="690"/>
      <c r="G470" s="691" t="str">
        <f>IF($A470="","",IFERROR(ROW(INDEX('Subsidiary TB Converter'!$ED$1:$ED$254,MATCH(TRUE,INDEX(ISNUMBER(SEARCH("x"&amp;A470&amp;"x",'Subsidiary TB Converter'!$ED$1:$ED$254)),0),0))),""))</f>
        <v/>
      </c>
      <c r="I470" s="681" t="str">
        <f t="shared" ca="1" si="7"/>
        <v/>
      </c>
    </row>
    <row r="471" spans="1:9" x14ac:dyDescent="0.2">
      <c r="A471" s="697"/>
      <c r="B471" s="697"/>
      <c r="C471" s="698"/>
      <c r="D471" s="699"/>
      <c r="E471" s="697"/>
      <c r="F471" s="690"/>
      <c r="G471" s="691" t="str">
        <f>IF($A471="","",IFERROR(ROW(INDEX('Subsidiary TB Converter'!$ED$1:$ED$254,MATCH(TRUE,INDEX(ISNUMBER(SEARCH("x"&amp;A471&amp;"x",'Subsidiary TB Converter'!$ED$1:$ED$254)),0),0))),""))</f>
        <v/>
      </c>
      <c r="I471" s="681" t="str">
        <f t="shared" ca="1" si="7"/>
        <v/>
      </c>
    </row>
    <row r="472" spans="1:9" x14ac:dyDescent="0.2">
      <c r="A472" s="697"/>
      <c r="B472" s="697"/>
      <c r="C472" s="698"/>
      <c r="D472" s="699"/>
      <c r="E472" s="697"/>
      <c r="F472" s="690"/>
      <c r="G472" s="691" t="str">
        <f>IF($A472="","",IFERROR(ROW(INDEX('Subsidiary TB Converter'!$ED$1:$ED$254,MATCH(TRUE,INDEX(ISNUMBER(SEARCH("x"&amp;A472&amp;"x",'Subsidiary TB Converter'!$ED$1:$ED$254)),0),0))),""))</f>
        <v/>
      </c>
      <c r="I472" s="681" t="str">
        <f t="shared" ca="1" si="7"/>
        <v/>
      </c>
    </row>
    <row r="473" spans="1:9" x14ac:dyDescent="0.2">
      <c r="A473" s="697"/>
      <c r="B473" s="697"/>
      <c r="C473" s="698"/>
      <c r="D473" s="699"/>
      <c r="E473" s="697"/>
      <c r="F473" s="690"/>
      <c r="G473" s="691" t="str">
        <f>IF($A473="","",IFERROR(ROW(INDEX('Subsidiary TB Converter'!$ED$1:$ED$254,MATCH(TRUE,INDEX(ISNUMBER(SEARCH("x"&amp;A473&amp;"x",'Subsidiary TB Converter'!$ED$1:$ED$254)),0),0))),""))</f>
        <v/>
      </c>
      <c r="I473" s="681" t="str">
        <f t="shared" ca="1" si="7"/>
        <v/>
      </c>
    </row>
    <row r="474" spans="1:9" x14ac:dyDescent="0.2">
      <c r="A474" s="697"/>
      <c r="B474" s="697"/>
      <c r="C474" s="698"/>
      <c r="D474" s="699"/>
      <c r="E474" s="697"/>
      <c r="F474" s="690"/>
      <c r="G474" s="691" t="str">
        <f>IF($A474="","",IFERROR(ROW(INDEX('Subsidiary TB Converter'!$ED$1:$ED$254,MATCH(TRUE,INDEX(ISNUMBER(SEARCH("x"&amp;A474&amp;"x",'Subsidiary TB Converter'!$ED$1:$ED$254)),0),0))),""))</f>
        <v/>
      </c>
      <c r="I474" s="681" t="str">
        <f t="shared" ca="1" si="7"/>
        <v/>
      </c>
    </row>
    <row r="475" spans="1:9" x14ac:dyDescent="0.2">
      <c r="A475" s="697"/>
      <c r="B475" s="697"/>
      <c r="C475" s="698"/>
      <c r="D475" s="699"/>
      <c r="E475" s="697"/>
      <c r="F475" s="690"/>
      <c r="G475" s="691" t="str">
        <f>IF($A475="","",IFERROR(ROW(INDEX('Subsidiary TB Converter'!$ED$1:$ED$254,MATCH(TRUE,INDEX(ISNUMBER(SEARCH("x"&amp;A475&amp;"x",'Subsidiary TB Converter'!$ED$1:$ED$254)),0),0))),""))</f>
        <v/>
      </c>
      <c r="I475" s="681" t="str">
        <f t="shared" ca="1" si="7"/>
        <v/>
      </c>
    </row>
    <row r="476" spans="1:9" x14ac:dyDescent="0.2">
      <c r="A476" s="697"/>
      <c r="B476" s="697"/>
      <c r="C476" s="698"/>
      <c r="D476" s="699"/>
      <c r="E476" s="697"/>
      <c r="F476" s="690"/>
      <c r="G476" s="691" t="str">
        <f>IF($A476="","",IFERROR(ROW(INDEX('Subsidiary TB Converter'!$ED$1:$ED$254,MATCH(TRUE,INDEX(ISNUMBER(SEARCH("x"&amp;A476&amp;"x",'Subsidiary TB Converter'!$ED$1:$ED$254)),0),0))),""))</f>
        <v/>
      </c>
      <c r="I476" s="681" t="str">
        <f t="shared" ca="1" si="7"/>
        <v/>
      </c>
    </row>
    <row r="477" spans="1:9" x14ac:dyDescent="0.2">
      <c r="A477" s="697"/>
      <c r="B477" s="697"/>
      <c r="C477" s="698"/>
      <c r="D477" s="699"/>
      <c r="E477" s="697"/>
      <c r="F477" s="690"/>
      <c r="G477" s="691" t="str">
        <f>IF($A477="","",IFERROR(ROW(INDEX('Subsidiary TB Converter'!$ED$1:$ED$254,MATCH(TRUE,INDEX(ISNUMBER(SEARCH("x"&amp;A477&amp;"x",'Subsidiary TB Converter'!$ED$1:$ED$254)),0),0))),""))</f>
        <v/>
      </c>
      <c r="I477" s="681" t="str">
        <f t="shared" ca="1" si="7"/>
        <v/>
      </c>
    </row>
    <row r="478" spans="1:9" x14ac:dyDescent="0.2">
      <c r="A478" s="697"/>
      <c r="B478" s="697"/>
      <c r="C478" s="698"/>
      <c r="D478" s="699"/>
      <c r="E478" s="697"/>
      <c r="F478" s="690"/>
      <c r="G478" s="691" t="str">
        <f>IF($A478="","",IFERROR(ROW(INDEX('Subsidiary TB Converter'!$ED$1:$ED$254,MATCH(TRUE,INDEX(ISNUMBER(SEARCH("x"&amp;A478&amp;"x",'Subsidiary TB Converter'!$ED$1:$ED$254)),0),0))),""))</f>
        <v/>
      </c>
      <c r="I478" s="681" t="str">
        <f t="shared" ca="1" si="7"/>
        <v/>
      </c>
    </row>
    <row r="479" spans="1:9" x14ac:dyDescent="0.2">
      <c r="A479" s="697"/>
      <c r="B479" s="697"/>
      <c r="C479" s="698"/>
      <c r="D479" s="699"/>
      <c r="E479" s="697"/>
      <c r="F479" s="690"/>
      <c r="G479" s="691" t="str">
        <f>IF($A479="","",IFERROR(ROW(INDEX('Subsidiary TB Converter'!$ED$1:$ED$254,MATCH(TRUE,INDEX(ISNUMBER(SEARCH("x"&amp;A479&amp;"x",'Subsidiary TB Converter'!$ED$1:$ED$254)),0),0))),""))</f>
        <v/>
      </c>
      <c r="I479" s="681" t="str">
        <f t="shared" ca="1" si="7"/>
        <v/>
      </c>
    </row>
    <row r="480" spans="1:9" x14ac:dyDescent="0.2">
      <c r="A480" s="697"/>
      <c r="B480" s="697"/>
      <c r="C480" s="698"/>
      <c r="D480" s="699"/>
      <c r="E480" s="697"/>
      <c r="F480" s="690"/>
      <c r="G480" s="691" t="str">
        <f>IF($A480="","",IFERROR(ROW(INDEX('Subsidiary TB Converter'!$ED$1:$ED$254,MATCH(TRUE,INDEX(ISNUMBER(SEARCH("x"&amp;A480&amp;"x",'Subsidiary TB Converter'!$ED$1:$ED$254)),0),0))),""))</f>
        <v/>
      </c>
      <c r="I480" s="681" t="str">
        <f t="shared" ca="1" si="7"/>
        <v/>
      </c>
    </row>
    <row r="481" spans="1:9" x14ac:dyDescent="0.2">
      <c r="A481" s="697"/>
      <c r="B481" s="697"/>
      <c r="C481" s="698"/>
      <c r="D481" s="699"/>
      <c r="E481" s="697"/>
      <c r="F481" s="690"/>
      <c r="G481" s="691" t="str">
        <f>IF($A481="","",IFERROR(ROW(INDEX('Subsidiary TB Converter'!$ED$1:$ED$254,MATCH(TRUE,INDEX(ISNUMBER(SEARCH("x"&amp;A481&amp;"x",'Subsidiary TB Converter'!$ED$1:$ED$254)),0),0))),""))</f>
        <v/>
      </c>
      <c r="I481" s="681" t="str">
        <f t="shared" ca="1" si="7"/>
        <v/>
      </c>
    </row>
    <row r="482" spans="1:9" x14ac:dyDescent="0.2">
      <c r="A482" s="697"/>
      <c r="B482" s="697"/>
      <c r="C482" s="698"/>
      <c r="D482" s="699"/>
      <c r="E482" s="697"/>
      <c r="F482" s="690"/>
      <c r="G482" s="691" t="str">
        <f>IF($A482="","",IFERROR(ROW(INDEX('Subsidiary TB Converter'!$ED$1:$ED$254,MATCH(TRUE,INDEX(ISNUMBER(SEARCH("x"&amp;A482&amp;"x",'Subsidiary TB Converter'!$ED$1:$ED$254)),0),0))),""))</f>
        <v/>
      </c>
      <c r="I482" s="681" t="str">
        <f t="shared" ca="1" si="7"/>
        <v/>
      </c>
    </row>
    <row r="483" spans="1:9" x14ac:dyDescent="0.2">
      <c r="A483" s="697"/>
      <c r="B483" s="697"/>
      <c r="C483" s="698"/>
      <c r="D483" s="699"/>
      <c r="E483" s="697"/>
      <c r="F483" s="690"/>
      <c r="G483" s="691" t="str">
        <f>IF($A483="","",IFERROR(ROW(INDEX('Subsidiary TB Converter'!$ED$1:$ED$254,MATCH(TRUE,INDEX(ISNUMBER(SEARCH("x"&amp;A483&amp;"x",'Subsidiary TB Converter'!$ED$1:$ED$254)),0),0))),""))</f>
        <v/>
      </c>
      <c r="I483" s="681" t="str">
        <f t="shared" ca="1" si="7"/>
        <v/>
      </c>
    </row>
    <row r="484" spans="1:9" x14ac:dyDescent="0.2">
      <c r="A484" s="697"/>
      <c r="B484" s="697"/>
      <c r="C484" s="698"/>
      <c r="D484" s="699"/>
      <c r="E484" s="697"/>
      <c r="F484" s="690"/>
      <c r="G484" s="691" t="str">
        <f>IF($A484="","",IFERROR(ROW(INDEX('Subsidiary TB Converter'!$ED$1:$ED$254,MATCH(TRUE,INDEX(ISNUMBER(SEARCH("x"&amp;A484&amp;"x",'Subsidiary TB Converter'!$ED$1:$ED$254)),0),0))),""))</f>
        <v/>
      </c>
      <c r="I484" s="681" t="str">
        <f t="shared" ca="1" si="7"/>
        <v/>
      </c>
    </row>
    <row r="485" spans="1:9" x14ac:dyDescent="0.2">
      <c r="A485" s="697"/>
      <c r="B485" s="697"/>
      <c r="C485" s="698"/>
      <c r="D485" s="699"/>
      <c r="E485" s="697"/>
      <c r="F485" s="690"/>
      <c r="G485" s="691" t="str">
        <f>IF($A485="","",IFERROR(ROW(INDEX('Subsidiary TB Converter'!$ED$1:$ED$254,MATCH(TRUE,INDEX(ISNUMBER(SEARCH("x"&amp;A485&amp;"x",'Subsidiary TB Converter'!$ED$1:$ED$254)),0),0))),""))</f>
        <v/>
      </c>
      <c r="I485" s="681" t="str">
        <f t="shared" ca="1" si="7"/>
        <v/>
      </c>
    </row>
    <row r="486" spans="1:9" x14ac:dyDescent="0.2">
      <c r="A486" s="697"/>
      <c r="B486" s="697"/>
      <c r="C486" s="698"/>
      <c r="D486" s="699"/>
      <c r="E486" s="697"/>
      <c r="F486" s="690"/>
      <c r="G486" s="691" t="str">
        <f>IF($A486="","",IFERROR(ROW(INDEX('Subsidiary TB Converter'!$ED$1:$ED$254,MATCH(TRUE,INDEX(ISNUMBER(SEARCH("x"&amp;A486&amp;"x",'Subsidiary TB Converter'!$ED$1:$ED$254)),0),0))),""))</f>
        <v/>
      </c>
      <c r="I486" s="681" t="str">
        <f t="shared" ca="1" si="7"/>
        <v/>
      </c>
    </row>
    <row r="487" spans="1:9" x14ac:dyDescent="0.2">
      <c r="A487" s="697"/>
      <c r="B487" s="697"/>
      <c r="C487" s="698"/>
      <c r="D487" s="699"/>
      <c r="E487" s="697"/>
      <c r="F487" s="690"/>
      <c r="G487" s="691" t="str">
        <f>IF($A487="","",IFERROR(ROW(INDEX('Subsidiary TB Converter'!$ED$1:$ED$254,MATCH(TRUE,INDEX(ISNUMBER(SEARCH("x"&amp;A487&amp;"x",'Subsidiary TB Converter'!$ED$1:$ED$254)),0),0))),""))</f>
        <v/>
      </c>
      <c r="I487" s="681" t="str">
        <f t="shared" ca="1" si="7"/>
        <v/>
      </c>
    </row>
    <row r="488" spans="1:9" x14ac:dyDescent="0.2">
      <c r="A488" s="697"/>
      <c r="B488" s="697"/>
      <c r="C488" s="698"/>
      <c r="D488" s="699"/>
      <c r="E488" s="697"/>
      <c r="F488" s="690"/>
      <c r="G488" s="691" t="str">
        <f>IF($A488="","",IFERROR(ROW(INDEX('Subsidiary TB Converter'!$ED$1:$ED$254,MATCH(TRUE,INDEX(ISNUMBER(SEARCH("x"&amp;A488&amp;"x",'Subsidiary TB Converter'!$ED$1:$ED$254)),0),0))),""))</f>
        <v/>
      </c>
      <c r="I488" s="681" t="str">
        <f t="shared" ca="1" si="7"/>
        <v/>
      </c>
    </row>
    <row r="489" spans="1:9" x14ac:dyDescent="0.2">
      <c r="A489" s="697"/>
      <c r="B489" s="697"/>
      <c r="C489" s="698"/>
      <c r="D489" s="699"/>
      <c r="E489" s="697"/>
      <c r="F489" s="690"/>
      <c r="G489" s="691" t="str">
        <f>IF($A489="","",IFERROR(ROW(INDEX('Subsidiary TB Converter'!$ED$1:$ED$254,MATCH(TRUE,INDEX(ISNUMBER(SEARCH("x"&amp;A489&amp;"x",'Subsidiary TB Converter'!$ED$1:$ED$254)),0),0))),""))</f>
        <v/>
      </c>
      <c r="I489" s="681" t="str">
        <f t="shared" ca="1" si="7"/>
        <v/>
      </c>
    </row>
    <row r="490" spans="1:9" x14ac:dyDescent="0.2">
      <c r="A490" s="697"/>
      <c r="B490" s="697"/>
      <c r="C490" s="698"/>
      <c r="D490" s="699"/>
      <c r="E490" s="697"/>
      <c r="F490" s="690"/>
      <c r="G490" s="691" t="str">
        <f>IF($A490="","",IFERROR(ROW(INDEX('Subsidiary TB Converter'!$ED$1:$ED$254,MATCH(TRUE,INDEX(ISNUMBER(SEARCH("x"&amp;A490&amp;"x",'Subsidiary TB Converter'!$ED$1:$ED$254)),0),0))),""))</f>
        <v/>
      </c>
      <c r="I490" s="681" t="str">
        <f t="shared" ca="1" si="7"/>
        <v/>
      </c>
    </row>
    <row r="491" spans="1:9" x14ac:dyDescent="0.2">
      <c r="A491" s="697"/>
      <c r="B491" s="697"/>
      <c r="C491" s="698"/>
      <c r="D491" s="699"/>
      <c r="E491" s="697"/>
      <c r="F491" s="690"/>
      <c r="G491" s="691" t="str">
        <f>IF($A491="","",IFERROR(ROW(INDEX('Subsidiary TB Converter'!$ED$1:$ED$254,MATCH(TRUE,INDEX(ISNUMBER(SEARCH("x"&amp;A491&amp;"x",'Subsidiary TB Converter'!$ED$1:$ED$254)),0),0))),""))</f>
        <v/>
      </c>
      <c r="I491" s="681" t="str">
        <f t="shared" ca="1" si="7"/>
        <v/>
      </c>
    </row>
    <row r="492" spans="1:9" x14ac:dyDescent="0.2">
      <c r="A492" s="697"/>
      <c r="B492" s="697"/>
      <c r="C492" s="698"/>
      <c r="D492" s="699"/>
      <c r="E492" s="697"/>
      <c r="F492" s="690"/>
      <c r="G492" s="691" t="str">
        <f>IF($A492="","",IFERROR(ROW(INDEX('Subsidiary TB Converter'!$ED$1:$ED$254,MATCH(TRUE,INDEX(ISNUMBER(SEARCH("x"&amp;A492&amp;"x",'Subsidiary TB Converter'!$ED$1:$ED$254)),0),0))),""))</f>
        <v/>
      </c>
      <c r="I492" s="681" t="str">
        <f t="shared" ca="1" si="7"/>
        <v/>
      </c>
    </row>
    <row r="493" spans="1:9" x14ac:dyDescent="0.2">
      <c r="A493" s="697"/>
      <c r="B493" s="697"/>
      <c r="C493" s="698"/>
      <c r="D493" s="699"/>
      <c r="E493" s="697"/>
      <c r="F493" s="690"/>
      <c r="G493" s="691" t="str">
        <f>IF($A493="","",IFERROR(ROW(INDEX('Subsidiary TB Converter'!$ED$1:$ED$254,MATCH(TRUE,INDEX(ISNUMBER(SEARCH("x"&amp;A493&amp;"x",'Subsidiary TB Converter'!$ED$1:$ED$254)),0),0))),""))</f>
        <v/>
      </c>
      <c r="I493" s="681" t="str">
        <f t="shared" ca="1" si="7"/>
        <v/>
      </c>
    </row>
    <row r="494" spans="1:9" x14ac:dyDescent="0.2">
      <c r="A494" s="697"/>
      <c r="B494" s="697"/>
      <c r="C494" s="698"/>
      <c r="D494" s="699"/>
      <c r="E494" s="697"/>
      <c r="F494" s="690"/>
      <c r="G494" s="691" t="str">
        <f>IF($A494="","",IFERROR(ROW(INDEX('Subsidiary TB Converter'!$ED$1:$ED$254,MATCH(TRUE,INDEX(ISNUMBER(SEARCH("x"&amp;A494&amp;"x",'Subsidiary TB Converter'!$ED$1:$ED$254)),0),0))),""))</f>
        <v/>
      </c>
      <c r="I494" s="681" t="str">
        <f t="shared" ca="1" si="7"/>
        <v/>
      </c>
    </row>
    <row r="495" spans="1:9" x14ac:dyDescent="0.2">
      <c r="A495" s="697"/>
      <c r="B495" s="697"/>
      <c r="C495" s="698"/>
      <c r="D495" s="699"/>
      <c r="E495" s="697"/>
      <c r="F495" s="690"/>
      <c r="G495" s="691" t="str">
        <f>IF($A495="","",IFERROR(ROW(INDEX('Subsidiary TB Converter'!$ED$1:$ED$254,MATCH(TRUE,INDEX(ISNUMBER(SEARCH("x"&amp;A495&amp;"x",'Subsidiary TB Converter'!$ED$1:$ED$254)),0),0))),""))</f>
        <v/>
      </c>
      <c r="I495" s="681" t="str">
        <f t="shared" ca="1" si="7"/>
        <v/>
      </c>
    </row>
    <row r="496" spans="1:9" x14ac:dyDescent="0.2">
      <c r="A496" s="697"/>
      <c r="B496" s="697"/>
      <c r="C496" s="698"/>
      <c r="D496" s="699"/>
      <c r="E496" s="697"/>
      <c r="F496" s="690"/>
      <c r="G496" s="691" t="str">
        <f>IF($A496="","",IFERROR(ROW(INDEX('Subsidiary TB Converter'!$ED$1:$ED$254,MATCH(TRUE,INDEX(ISNUMBER(SEARCH("x"&amp;A496&amp;"x",'Subsidiary TB Converter'!$ED$1:$ED$254)),0),0))),""))</f>
        <v/>
      </c>
      <c r="I496" s="681" t="str">
        <f t="shared" ca="1" si="7"/>
        <v/>
      </c>
    </row>
    <row r="497" spans="1:9" x14ac:dyDescent="0.2">
      <c r="A497" s="697"/>
      <c r="B497" s="697"/>
      <c r="C497" s="698"/>
      <c r="D497" s="699"/>
      <c r="E497" s="697"/>
      <c r="F497" s="690"/>
      <c r="G497" s="691" t="str">
        <f>IF($A497="","",IFERROR(ROW(INDEX('Subsidiary TB Converter'!$ED$1:$ED$254,MATCH(TRUE,INDEX(ISNUMBER(SEARCH("x"&amp;A497&amp;"x",'Subsidiary TB Converter'!$ED$1:$ED$254)),0),0))),""))</f>
        <v/>
      </c>
      <c r="I497" s="681" t="str">
        <f t="shared" ca="1" si="7"/>
        <v/>
      </c>
    </row>
    <row r="498" spans="1:9" x14ac:dyDescent="0.2">
      <c r="A498" s="697"/>
      <c r="B498" s="697"/>
      <c r="C498" s="698"/>
      <c r="D498" s="699"/>
      <c r="E498" s="697"/>
      <c r="F498" s="690"/>
      <c r="G498" s="691" t="str">
        <f>IF($A498="","",IFERROR(ROW(INDEX('Subsidiary TB Converter'!$ED$1:$ED$254,MATCH(TRUE,INDEX(ISNUMBER(SEARCH("x"&amp;A498&amp;"x",'Subsidiary TB Converter'!$ED$1:$ED$254)),0),0))),""))</f>
        <v/>
      </c>
      <c r="I498" s="681" t="str">
        <f t="shared" ca="1" si="7"/>
        <v/>
      </c>
    </row>
    <row r="499" spans="1:9" x14ac:dyDescent="0.2">
      <c r="A499" s="697"/>
      <c r="B499" s="697"/>
      <c r="C499" s="698"/>
      <c r="D499" s="699"/>
      <c r="E499" s="697"/>
      <c r="F499" s="690"/>
      <c r="G499" s="691" t="str">
        <f>IF($A499="","",IFERROR(ROW(INDEX('Subsidiary TB Converter'!$ED$1:$ED$254,MATCH(TRUE,INDEX(ISNUMBER(SEARCH("x"&amp;A499&amp;"x",'Subsidiary TB Converter'!$ED$1:$ED$254)),0),0))),""))</f>
        <v/>
      </c>
      <c r="I499" s="681" t="str">
        <f t="shared" ca="1" si="7"/>
        <v/>
      </c>
    </row>
    <row r="500" spans="1:9" x14ac:dyDescent="0.2">
      <c r="A500" s="697"/>
      <c r="B500" s="697"/>
      <c r="C500" s="698"/>
      <c r="D500" s="699"/>
      <c r="E500" s="697"/>
      <c r="F500" s="690"/>
      <c r="G500" s="691" t="str">
        <f>IF($A500="","",IFERROR(ROW(INDEX('Subsidiary TB Converter'!$ED$1:$ED$254,MATCH(TRUE,INDEX(ISNUMBER(SEARCH("x"&amp;A500&amp;"x",'Subsidiary TB Converter'!$ED$1:$ED$254)),0),0))),""))</f>
        <v/>
      </c>
      <c r="I500" s="681" t="str">
        <f t="shared" ca="1" si="7"/>
        <v/>
      </c>
    </row>
    <row r="501" spans="1:9" x14ac:dyDescent="0.2">
      <c r="A501" s="697"/>
      <c r="B501" s="697"/>
      <c r="C501" s="698"/>
      <c r="D501" s="699"/>
      <c r="E501" s="697"/>
      <c r="F501" s="690"/>
      <c r="G501" s="691" t="str">
        <f>IF($A501="","",IFERROR(ROW(INDEX('Subsidiary TB Converter'!$ED$1:$ED$254,MATCH(TRUE,INDEX(ISNUMBER(SEARCH("x"&amp;A501&amp;"x",'Subsidiary TB Converter'!$ED$1:$ED$254)),0),0))),""))</f>
        <v/>
      </c>
      <c r="I501" s="681" t="str">
        <f t="shared" ca="1" si="7"/>
        <v/>
      </c>
    </row>
    <row r="502" spans="1:9" x14ac:dyDescent="0.2">
      <c r="A502" s="697"/>
      <c r="B502" s="697"/>
      <c r="C502" s="698"/>
      <c r="D502" s="699"/>
      <c r="E502" s="697"/>
      <c r="F502" s="690"/>
      <c r="G502" s="691" t="str">
        <f>IF($A502="","",IFERROR(ROW(INDEX('Subsidiary TB Converter'!$ED$1:$ED$254,MATCH(TRUE,INDEX(ISNUMBER(SEARCH("x"&amp;A502&amp;"x",'Subsidiary TB Converter'!$ED$1:$ED$254)),0),0))),""))</f>
        <v/>
      </c>
      <c r="I502" s="681" t="str">
        <f t="shared" ca="1" si="7"/>
        <v/>
      </c>
    </row>
    <row r="503" spans="1:9" x14ac:dyDescent="0.2">
      <c r="A503" s="697"/>
      <c r="B503" s="697"/>
      <c r="C503" s="698"/>
      <c r="D503" s="699"/>
      <c r="E503" s="697"/>
      <c r="F503" s="690"/>
      <c r="G503" s="691" t="str">
        <f>IF($A503="","",IFERROR(ROW(INDEX('Subsidiary TB Converter'!$ED$1:$ED$254,MATCH(TRUE,INDEX(ISNUMBER(SEARCH("x"&amp;A503&amp;"x",'Subsidiary TB Converter'!$ED$1:$ED$254)),0),0))),""))</f>
        <v/>
      </c>
      <c r="I503" s="681" t="str">
        <f t="shared" ca="1" si="7"/>
        <v/>
      </c>
    </row>
    <row r="504" spans="1:9" x14ac:dyDescent="0.2">
      <c r="A504" s="697"/>
      <c r="B504" s="697"/>
      <c r="C504" s="698"/>
      <c r="D504" s="699"/>
      <c r="E504" s="697"/>
      <c r="F504" s="690"/>
      <c r="G504" s="691" t="str">
        <f>IF($A504="","",IFERROR(ROW(INDEX('Subsidiary TB Converter'!$ED$1:$ED$254,MATCH(TRUE,INDEX(ISNUMBER(SEARCH("x"&amp;A504&amp;"x",'Subsidiary TB Converter'!$ED$1:$ED$254)),0),0))),""))</f>
        <v/>
      </c>
      <c r="I504" s="681" t="str">
        <f t="shared" ca="1" si="7"/>
        <v/>
      </c>
    </row>
    <row r="505" spans="1:9" x14ac:dyDescent="0.2">
      <c r="A505" s="697"/>
      <c r="B505" s="697"/>
      <c r="C505" s="698"/>
      <c r="D505" s="699"/>
      <c r="E505" s="697"/>
      <c r="F505" s="690"/>
      <c r="G505" s="691" t="str">
        <f>IF($A505="","",IFERROR(ROW(INDEX('Subsidiary TB Converter'!$ED$1:$ED$254,MATCH(TRUE,INDEX(ISNUMBER(SEARCH("x"&amp;A505&amp;"x",'Subsidiary TB Converter'!$ED$1:$ED$254)),0),0))),""))</f>
        <v/>
      </c>
      <c r="I505" s="681" t="str">
        <f t="shared" ca="1" si="7"/>
        <v/>
      </c>
    </row>
    <row r="506" spans="1:9" x14ac:dyDescent="0.2">
      <c r="A506" s="701"/>
      <c r="B506" s="701"/>
      <c r="C506" s="702"/>
      <c r="D506" s="703"/>
      <c r="E506" s="701"/>
      <c r="F506" s="701"/>
      <c r="G506" s="691" t="str">
        <f>IF($A506="","",IFERROR(ROW(INDEX('Subsidiary TB Converter'!$ED$1:$ED$254,MATCH(TRUE,INDEX(ISNUMBER(SEARCH("x"&amp;A506&amp;"x",'Subsidiary TB Converter'!$ED$1:$ED$254)),0),0))),""))</f>
        <v/>
      </c>
      <c r="H506" s="701">
        <v>1</v>
      </c>
      <c r="I506" s="701">
        <v>0</v>
      </c>
    </row>
  </sheetData>
  <conditionalFormatting sqref="A3:A16">
    <cfRule type="duplicateValues" dxfId="59" priority="2"/>
  </conditionalFormatting>
  <conditionalFormatting sqref="A9:A15">
    <cfRule type="duplicateValues" dxfId="58" priority="1"/>
  </conditionalFormatting>
  <conditionalFormatting sqref="A17:A505">
    <cfRule type="duplicateValues" dxfId="57" priority="15"/>
  </conditionalFormatting>
  <conditionalFormatting sqref="A43 K44:V44">
    <cfRule type="duplicateValues" dxfId="56" priority="20"/>
  </conditionalFormatting>
  <conditionalFormatting sqref="A43">
    <cfRule type="duplicateValues" dxfId="55" priority="14"/>
  </conditionalFormatting>
  <conditionalFormatting sqref="A44:A45 K45:V46">
    <cfRule type="duplicateValues" dxfId="54" priority="24"/>
  </conditionalFormatting>
  <conditionalFormatting sqref="A44:A45">
    <cfRule type="duplicateValues" dxfId="53" priority="10"/>
  </conditionalFormatting>
  <conditionalFormatting sqref="A200:A201 K202:V202">
    <cfRule type="duplicateValues" dxfId="52" priority="22"/>
  </conditionalFormatting>
  <conditionalFormatting sqref="A200:A201">
    <cfRule type="duplicateValues" dxfId="51" priority="12"/>
  </conditionalFormatting>
  <conditionalFormatting sqref="C1:F1">
    <cfRule type="containsText" dxfId="50" priority="5" operator="containsText" text="Does Not">
      <formula>NOT(ISERROR(SEARCH("Does Not",C1)))</formula>
    </cfRule>
    <cfRule type="containsText" dxfId="49" priority="6" operator="containsText" text="Balances">
      <formula>NOT(ISERROR(SEARCH("Balances",C1)))</formula>
    </cfRule>
  </conditionalFormatting>
  <conditionalFormatting sqref="I3:I506">
    <cfRule type="cellIs" dxfId="48" priority="7" operator="equal">
      <formula>"Missing from Converter Sheet"</formula>
    </cfRule>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EE250"/>
  <sheetViews>
    <sheetView showGridLines="0" zoomScale="90" zoomScaleNormal="90" workbookViewId="0">
      <pane ySplit="13" topLeftCell="A14" activePane="bottomLeft" state="frozen"/>
      <selection activeCell="B92" sqref="B92"/>
      <selection pane="bottomLeft" activeCell="A14" sqref="A14"/>
    </sheetView>
  </sheetViews>
  <sheetFormatPr defaultColWidth="9.140625" defaultRowHeight="12.75" x14ac:dyDescent="0.2"/>
  <cols>
    <col min="1" max="1" width="13" style="189" customWidth="1"/>
    <col min="2" max="2" width="68.140625" style="189" bestFit="1" customWidth="1"/>
    <col min="3" max="6" width="18.5703125" style="720" customWidth="1"/>
    <col min="7" max="7" width="13.85546875" style="207" customWidth="1"/>
    <col min="8" max="133" width="9.85546875" style="192" customWidth="1"/>
    <col min="134" max="134" width="1.42578125" style="189" customWidth="1"/>
    <col min="135" max="135" width="2.140625" style="189" customWidth="1"/>
    <col min="136" max="144" width="9.140625" style="189"/>
    <col min="145" max="145" width="9.140625" style="189" customWidth="1"/>
    <col min="146" max="146" width="7.140625" style="189" customWidth="1"/>
    <col min="147" max="16384" width="9.140625" style="189"/>
  </cols>
  <sheetData>
    <row r="1" spans="1:135" x14ac:dyDescent="0.2">
      <c r="A1" s="209" t="s">
        <v>341</v>
      </c>
      <c r="B1" s="210"/>
      <c r="C1" s="706"/>
      <c r="D1" s="706"/>
      <c r="E1" s="706"/>
      <c r="F1" s="707"/>
      <c r="G1" s="1"/>
      <c r="H1" s="1"/>
      <c r="I1" s="708"/>
    </row>
    <row r="2" spans="1:135" ht="12.75" customHeight="1" x14ac:dyDescent="0.2">
      <c r="A2" s="1610" t="s">
        <v>342</v>
      </c>
      <c r="B2" s="1610"/>
      <c r="C2" s="1610"/>
      <c r="D2" s="1610"/>
      <c r="E2" s="1610"/>
      <c r="F2" s="1611"/>
      <c r="G2" s="633"/>
      <c r="H2" s="633"/>
      <c r="I2" s="633"/>
    </row>
    <row r="3" spans="1:135" x14ac:dyDescent="0.2">
      <c r="A3" s="1610"/>
      <c r="B3" s="1610"/>
      <c r="C3" s="1610"/>
      <c r="D3" s="1610"/>
      <c r="E3" s="1610"/>
      <c r="F3" s="1611"/>
      <c r="G3" s="633"/>
      <c r="H3" s="633"/>
      <c r="I3" s="633"/>
    </row>
    <row r="4" spans="1:135" x14ac:dyDescent="0.2">
      <c r="A4" s="633"/>
      <c r="B4" s="633"/>
      <c r="C4" s="633"/>
      <c r="D4" s="630"/>
      <c r="E4" s="630"/>
      <c r="F4" s="879"/>
      <c r="G4" s="633"/>
      <c r="H4" s="633"/>
      <c r="I4" s="633"/>
    </row>
    <row r="5" spans="1:135" x14ac:dyDescent="0.2">
      <c r="A5" s="631" t="s">
        <v>169</v>
      </c>
      <c r="B5" s="630"/>
      <c r="C5" s="709"/>
      <c r="D5" s="709"/>
      <c r="E5" s="709"/>
      <c r="F5" s="710"/>
      <c r="G5" s="631"/>
      <c r="H5" s="630"/>
      <c r="I5" s="709"/>
    </row>
    <row r="6" spans="1:135" ht="12.75" customHeight="1" x14ac:dyDescent="0.2">
      <c r="A6" s="1610" t="s">
        <v>343</v>
      </c>
      <c r="B6" s="1610"/>
      <c r="C6" s="1610"/>
      <c r="D6" s="1610"/>
      <c r="E6" s="1610"/>
      <c r="F6" s="1611"/>
      <c r="G6" s="633"/>
      <c r="H6" s="633"/>
      <c r="I6" s="633"/>
    </row>
    <row r="7" spans="1:135" ht="12.75" customHeight="1" x14ac:dyDescent="0.2">
      <c r="A7" s="1612"/>
      <c r="B7" s="1612"/>
      <c r="C7" s="1612"/>
      <c r="D7" s="1612"/>
      <c r="E7" s="1612"/>
      <c r="F7" s="1613"/>
      <c r="G7" s="633"/>
      <c r="H7" s="633"/>
      <c r="I7" s="633"/>
    </row>
    <row r="8" spans="1:135" x14ac:dyDescent="0.2">
      <c r="A8" s="630"/>
      <c r="B8" s="630"/>
      <c r="C8" s="709"/>
      <c r="D8" s="709"/>
      <c r="E8" s="709"/>
      <c r="F8" s="710"/>
      <c r="G8" s="630"/>
      <c r="H8" s="630"/>
      <c r="I8" s="709"/>
    </row>
    <row r="9" spans="1:135" ht="12.75" customHeight="1" x14ac:dyDescent="0.2">
      <c r="A9" s="1610" t="s">
        <v>344</v>
      </c>
      <c r="B9" s="1610"/>
      <c r="C9" s="1610"/>
      <c r="D9" s="1610"/>
      <c r="E9" s="1610"/>
      <c r="F9" s="1611"/>
      <c r="G9" s="630"/>
      <c r="H9" s="630"/>
      <c r="I9" s="709"/>
    </row>
    <row r="10" spans="1:135" x14ac:dyDescent="0.2">
      <c r="A10" s="630"/>
      <c r="B10" s="630"/>
      <c r="C10" s="709"/>
      <c r="D10" s="709"/>
      <c r="E10" s="709"/>
      <c r="F10" s="710"/>
      <c r="G10" s="711"/>
      <c r="H10" s="630"/>
      <c r="I10" s="709"/>
    </row>
    <row r="11" spans="1:135" ht="18.600000000000001" customHeight="1" x14ac:dyDescent="0.2">
      <c r="A11" s="1610" t="s">
        <v>172</v>
      </c>
      <c r="B11" s="1610"/>
      <c r="C11" s="1610"/>
      <c r="D11" s="1610"/>
      <c r="E11" s="1610"/>
      <c r="F11" s="1611"/>
      <c r="G11" s="633"/>
      <c r="H11" s="633"/>
      <c r="I11" s="633"/>
    </row>
    <row r="12" spans="1:135" x14ac:dyDescent="0.2">
      <c r="C12" s="712" t="str">
        <f>IF(ROUND(SUM(C15:C247),0)=0,"Balances","Does Not Balance")</f>
        <v>Balances</v>
      </c>
      <c r="D12" s="712" t="str">
        <f>IF(ROUND(SUM(D15:D247),0)=0,"Balances","Does Not Balance")</f>
        <v>Balances</v>
      </c>
      <c r="E12" s="712" t="str">
        <f>IF(ROUND(SUM(E15:E247),0)=0,"Balances","Does Not Balance")</f>
        <v>Balances</v>
      </c>
      <c r="F12" s="713" t="str">
        <f>IF(ROUND(SUM(F15:F247),0)=0,"Balances","Does Not Balance")</f>
        <v>Balances</v>
      </c>
      <c r="G12" s="835" t="str">
        <f>IF(COUNT(G15:CM247)=COUNT('Subsidiary Trial Balance Input'!C:C),"Codes Agree","Codes Excluded")</f>
        <v>Codes Agree</v>
      </c>
      <c r="H12" s="714"/>
      <c r="I12" s="712"/>
    </row>
    <row r="13" spans="1:135" ht="12" customHeight="1" x14ac:dyDescent="0.2">
      <c r="A13" s="248"/>
      <c r="B13" s="249" t="s">
        <v>174</v>
      </c>
      <c r="C13" s="715" t="str">
        <f>'Subsidiary Trial Balance Input'!C2</f>
        <v>Actual 2025 Amount</v>
      </c>
      <c r="D13" s="715" t="str">
        <f>'Subsidiary Trial Balance Input'!D2</f>
        <v>Budget 2025 Amount</v>
      </c>
      <c r="E13" s="715" t="str">
        <f>'Subsidiary Trial Balance Input'!E2</f>
        <v>Actual 2024 Amount</v>
      </c>
      <c r="F13" s="715" t="str">
        <f>'Subsidiary Trial Balance Input'!F2</f>
        <v>Opening B/S for Budget 2025</v>
      </c>
      <c r="G13" s="716" t="s">
        <v>175</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189">
        <v>1</v>
      </c>
      <c r="EE13" s="189">
        <v>1</v>
      </c>
    </row>
    <row r="14" spans="1:135" x14ac:dyDescent="0.2">
      <c r="A14" s="237"/>
      <c r="B14" s="239" t="s">
        <v>176</v>
      </c>
      <c r="C14" s="717"/>
      <c r="D14" s="718"/>
      <c r="E14" s="718"/>
      <c r="F14" s="718"/>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189" t="str">
        <f>CONCATENATE("x",G14,"x",H14,"x",I14,"x",J14,"x",K14,"x",L14,"x",M14,"x",N14,"x",O14,"x",P14,"x",Q14,"x",R14,"x",S14,"x",T14,"x",U14,"x",V14,"x",W14,"x",X14,"x",Y14,"x",Z14,"x",AA14,"x",AB14,"x",AC14,"x",AD14,"x",AE14,"x",AF14,"x",AG14,"x",AH14,"x",AI14,"x",AJ14,"x",AK14,"x",AL14,"x",AM14,"x",AN14,"x",AO14,"x",AP14,"x",AQ14,"x",AR14,"x",AS14,"x",AT14,"x",AU14,"x",AV14,"x",AW14,"x",AX14,"x",AY14,"x",AZ14,"x",BA14,"x",BB14,"x",BC14,"x",BD14,"x",BE14,"x",BF14,"x",BG14,"x",BH14,"x",BI14,"x",BJ14,"x",BK14,"x",BL14,"x",BM14,"x",BN14,"x",BO14,"x",BP14,"x",BQ14,"x",BR14,"x",BS14,"x",BT14,"x",BU14,"x",BV14,"x",BW14,"x",BX14,"x",BY14,"x",BZ14,"x",CA14,"x",CB14,"x",CC14,"x",CD14,"x",CE14,"x",CF14,"x",CG14,"x",CH14,"x",CI14,"x",CJ14,"x",CK14,"x",CL14,"x",CM14,"x",CN14,"x",CO14,"x",CP14,"x",CQ14,"x",CR14,"x",CS14,"x",CT14,"x",CU14,"x",CV14,"x",CW14,"x",CX14,"x",CY14,"x",CZ14,"x",DA14,"x",DB14,"x",DC14,"x",DD14,"x",DE14,"x",DF14,"x",DG14,"x",DH14,"x",DI14,"x",DJ14,"x",DK14,"x",DL14,"x",DM14,"x",DN14,"x",DO14,"x",DP14,"x",DQ14,"x",DR14,"x",DS14,"x",DT14,"x",DU14,"x",DV14,"x",DW14,"x",DX14,"x",DY14,"x",DZ14,"x",EA14,"x",EB14,"x",EC14,"x")</f>
        <v>xxxxxxxxxxxxxxxxxxxxxxxxxxxxxxxxxxxxxxxxxxxxxxxxxxxxxxxxxxxxxxxxxxxxxxxxxxxxxxxxxxxxxxxxxxxxxxxxxxxxxxxxxxxxxxxxxxxxxxxxxxxxxxxx</v>
      </c>
    </row>
    <row r="15" spans="1:135" x14ac:dyDescent="0.2">
      <c r="A15" s="727"/>
      <c r="B15" s="173" t="s">
        <v>177</v>
      </c>
      <c r="C15" s="900"/>
      <c r="D15" s="901"/>
      <c r="E15" s="901"/>
      <c r="F15" s="901"/>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c r="CW15" s="583"/>
      <c r="CX15" s="583"/>
      <c r="CY15" s="583"/>
      <c r="CZ15" s="583"/>
      <c r="DA15" s="583"/>
      <c r="DB15" s="583"/>
      <c r="DC15" s="583"/>
      <c r="DD15" s="583"/>
      <c r="DE15" s="583"/>
      <c r="DF15" s="583"/>
      <c r="DG15" s="583"/>
      <c r="DH15" s="583"/>
      <c r="DI15" s="583"/>
      <c r="DJ15" s="583"/>
      <c r="DK15" s="583"/>
      <c r="DL15" s="583"/>
      <c r="DM15" s="583"/>
      <c r="DN15" s="583"/>
      <c r="DO15" s="583"/>
      <c r="DP15" s="583"/>
      <c r="DQ15" s="583"/>
      <c r="DR15" s="583"/>
      <c r="DS15" s="583"/>
      <c r="DT15" s="583"/>
      <c r="DU15" s="583"/>
      <c r="DV15" s="583"/>
      <c r="DW15" s="583"/>
      <c r="DX15" s="583"/>
      <c r="DY15" s="583"/>
      <c r="DZ15" s="583"/>
      <c r="EA15" s="583"/>
      <c r="EB15" s="583"/>
      <c r="EC15" s="583"/>
      <c r="ED15" s="189"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5" x14ac:dyDescent="0.2">
      <c r="A16" s="727">
        <v>1120</v>
      </c>
      <c r="B16" s="60" t="s">
        <v>178</v>
      </c>
      <c r="C16" s="900">
        <f>SUMPRODUCT(SUMIF('Subsidiary Trial Balance Input'!$A:$A,'Subsidiary TB Converter'!$G16:$EC16,'Subsidiary Trial Balance Input'!C:C))</f>
        <v>0</v>
      </c>
      <c r="D16" s="900">
        <f>SUMPRODUCT(SUMIF('Subsidiary Trial Balance Input'!$A:$A,'Subsidiary TB Converter'!$G16:$EC16,'Subsidiary Trial Balance Input'!D:D))</f>
        <v>0</v>
      </c>
      <c r="E16" s="900">
        <f>SUMPRODUCT(SUMIF('Subsidiary Trial Balance Input'!$A:$A,'Subsidiary TB Converter'!$G16:$EC16,'Subsidiary Trial Balance Input'!E:E))</f>
        <v>0</v>
      </c>
      <c r="F16" s="900"/>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89" t="str">
        <f t="shared" ref="ED16:ED70" si="0">CONCATENATE("x",G16,"x",H16,"x",I16,"x",J16,"x",K16,"x",L16,"x",M16,"x",N16,"x",O16,"x",P16,"x",Q16,"x",R16,"x",S16,"x",T16,"x",U16,"x",V16,"x",W16,"x",X16,"x",Y16,"x",Z16,"x",AA16,"x",AB16,"x",AC16,"x",AD16,"x",AE16,"x",AF16,"x",AG16,"x",AH16,"x",AI16,"x",AJ16,"x",AK16,"x",AL16,"x",AM16,"x",AN16,"x",AO16,"x",AP16,"x",AQ16,"x",AR16,"x",AS16,"x",AT16,"x",AU16,"x",AV16,"x",AW16,"x",AX16,"x",AY16,"x",AZ16,"x",BA16,"x",BB16,"x",BC16,"x",BD16,"x",BE16,"x",BF16,"x",BG16,"x",BH16,"x",BI16,"x",BJ16,"x",BK16,"x",BL16,"x",BM16,"x",BN16,"x",BO16,"x",BP16,"x",BQ16,"x",BR16,"x",BS16,"x",BT16,"x",BU16,"x",BV16,"x",BW16,"x",BX16,"x",BY16,"x",BZ16,"x",CA16,"x",CB16,"x",CC16,"x",CD16,"x",CE16,"x",CF16,"x",CG16,"x",CH16,"x",CI16,"x",CJ16,"x",CK16,"x",CL16,"x",CM16,"x",CN16,"x",CO16,"x",CP16,"x",CQ16,"x",CR16,"x",CS16,"x",CT16,"x",CU16,"x",CV16,"x",CW16,"x",CX16,"x",CY16,"x",CZ16,"x",DA16,"x",DB16,"x",DC16,"x",DD16,"x",DE16,"x",DF16,"x",DG16,"x",DH16,"x",DI16,"x",DJ16,"x",DK16,"x",DL16,"x",DM16,"x",DN16,"x",DO16,"x",DP16,"x",DQ16,"x",DR16,"x",DS16,"x",DT16,"x",DU16,"x",DV16,"x",DW16,"x",DX16,"x",DY16,"x",DZ16,"x",EA16,"x",EB16,"x",EC16,"x")</f>
        <v>xxxxxxxxxxxxxxxxxxxxxxxxxxxxxxxxxxxxxxxxxxxxxxxxxxxxxxxxxxxxxxxxxxxxxxxxxxxxxxxxxxxxxxxxxxxxxxxxxxxxxxxxxxxxxxxxxxxxxxxxxxxxxxxx</v>
      </c>
    </row>
    <row r="17" spans="1:134" x14ac:dyDescent="0.2">
      <c r="A17" s="727">
        <v>1160</v>
      </c>
      <c r="B17" s="60" t="s">
        <v>179</v>
      </c>
      <c r="C17" s="900">
        <f>SUMPRODUCT(SUMIF('Subsidiary Trial Balance Input'!$A:$A,'Subsidiary TB Converter'!$G17:$EC17,'Subsidiary Trial Balance Input'!C:C))</f>
        <v>0</v>
      </c>
      <c r="D17" s="900">
        <f>SUMPRODUCT(SUMIF('Subsidiary Trial Balance Input'!$A:$A,'Subsidiary TB Converter'!$G17:$EC17,'Subsidiary Trial Balance Input'!D:D))</f>
        <v>0</v>
      </c>
      <c r="E17" s="900">
        <f>SUMPRODUCT(SUMIF('Subsidiary Trial Balance Input'!$A:$A,'Subsidiary TB Converter'!$G17:$EC17,'Subsidiary Trial Balance Input'!E:E))</f>
        <v>0</v>
      </c>
      <c r="F17" s="900"/>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89" t="str">
        <f t="shared" si="0"/>
        <v>xxxxxxxxxxxxxxxxxxxxxxxxxxxxxxxxxxxxxxxxxxxxxxxxxxxxxxxxxxxxxxxxxxxxxxxxxxxxxxxxxxxxxxxxxxxxxxxxxxxxxxxxxxxxxxxxxxxxxxxxxxxxxxxx</v>
      </c>
    </row>
    <row r="18" spans="1:134" x14ac:dyDescent="0.2">
      <c r="A18" s="727">
        <v>1170</v>
      </c>
      <c r="B18" s="60" t="s">
        <v>180</v>
      </c>
      <c r="C18" s="900">
        <f>SUMPRODUCT(SUMIF('Subsidiary Trial Balance Input'!$A:$A,'Subsidiary TB Converter'!$G18:$EC18,'Subsidiary Trial Balance Input'!C:C))</f>
        <v>0</v>
      </c>
      <c r="D18" s="900">
        <f>SUMPRODUCT(SUMIF('Subsidiary Trial Balance Input'!$A:$A,'Subsidiary TB Converter'!$G18:$EC18,'Subsidiary Trial Balance Input'!D:D))</f>
        <v>0</v>
      </c>
      <c r="E18" s="900">
        <f>SUMPRODUCT(SUMIF('Subsidiary Trial Balance Input'!$A:$A,'Subsidiary TB Converter'!$G18:$EC18,'Subsidiary Trial Balance Input'!E:E))</f>
        <v>0</v>
      </c>
      <c r="F18" s="900"/>
      <c r="G18" s="693"/>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89" t="str">
        <f t="shared" si="0"/>
        <v>xxxxxxxxxxxxxxxxxxxxxxxxxxxxxxxxxxxxxxxxxxxxxxxxxxxxxxxxxxxxxxxxxxxxxxxxxxxxxxxxxxxxxxxxxxxxxxxxxxxxxxxxxxxxxxxxxxxxxxxxxxxxxxxx</v>
      </c>
    </row>
    <row r="19" spans="1:134" x14ac:dyDescent="0.2">
      <c r="A19" s="727">
        <v>1181</v>
      </c>
      <c r="B19" s="234" t="s">
        <v>147</v>
      </c>
      <c r="C19" s="900">
        <f>SUMPRODUCT(SUMIF('Subsidiary Trial Balance Input'!$A:$A,'Subsidiary TB Converter'!$G19:$EC19,'Subsidiary Trial Balance Input'!C:C))</f>
        <v>0</v>
      </c>
      <c r="D19" s="900">
        <f>SUMPRODUCT(SUMIF('Subsidiary Trial Balance Input'!$A:$A,'Subsidiary TB Converter'!$G19:$EC19,'Subsidiary Trial Balance Input'!D:D))</f>
        <v>0</v>
      </c>
      <c r="E19" s="900">
        <f>SUMPRODUCT(SUMIF('Subsidiary Trial Balance Input'!$A:$A,'Subsidiary TB Converter'!$G19:$EC19,'Subsidiary Trial Balance Input'!E:E))</f>
        <v>0</v>
      </c>
      <c r="F19" s="900"/>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89" t="str">
        <f t="shared" si="0"/>
        <v>xxxxxxxxxxxxxxxxxxxxxxxxxxxxxxxxxxxxxxxxxxxxxxxxxxxxxxxxxxxxxxxxxxxxxxxxxxxxxxxxxxxxxxxxxxxxxxxxxxxxxxxxxxxxxxxxxxxxxxxxxxxxxxxx</v>
      </c>
    </row>
    <row r="20" spans="1:134" x14ac:dyDescent="0.2">
      <c r="A20" s="727">
        <v>1130</v>
      </c>
      <c r="B20" s="60" t="s">
        <v>181</v>
      </c>
      <c r="C20" s="900">
        <f>SUMPRODUCT(SUMIF('Subsidiary Trial Balance Input'!$A:$A,'Subsidiary TB Converter'!$G20:$EC20,'Subsidiary Trial Balance Input'!C:C))</f>
        <v>0</v>
      </c>
      <c r="D20" s="900">
        <f>SUMPRODUCT(SUMIF('Subsidiary Trial Balance Input'!$A:$A,'Subsidiary TB Converter'!$G20:$EC20,'Subsidiary Trial Balance Input'!D:D))</f>
        <v>0</v>
      </c>
      <c r="E20" s="900">
        <f>SUMPRODUCT(SUMIF('Subsidiary Trial Balance Input'!$A:$A,'Subsidiary TB Converter'!$G20:$EC20,'Subsidiary Trial Balance Input'!E:E))</f>
        <v>0</v>
      </c>
      <c r="F20" s="900"/>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89" t="str">
        <f t="shared" si="0"/>
        <v>xxxxxxxxxxxxxxxxxxxxxxxxxxxxxxxxxxxxxxxxxxxxxxxxxxxxxxxxxxxxxxxxxxxxxxxxxxxxxxxxxxxxxxxxxxxxxxxxxxxxxxxxxxxxxxxxxxxxxxxxxxxxxxxx</v>
      </c>
    </row>
    <row r="21" spans="1:134" x14ac:dyDescent="0.2">
      <c r="A21" s="727"/>
      <c r="B21" s="5"/>
      <c r="C21" s="900"/>
      <c r="D21" s="900"/>
      <c r="E21" s="900"/>
      <c r="F21" s="900"/>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89" t="str">
        <f t="shared" si="0"/>
        <v>xxxxxxxxxxxxxxxxxxxxxxxxxxxxxxxxxxxxxxxxxxxxxxxxxxxxxxxxxxxxxxxxxxxxxxxxxxxxxxxxxxxxxxxxxxxxxxxxxxxxxxxxxxxxxxxxxxxxxxxxxxxxxxxx</v>
      </c>
    </row>
    <row r="22" spans="1:134" x14ac:dyDescent="0.2">
      <c r="A22" s="237"/>
      <c r="B22" s="239" t="s">
        <v>182</v>
      </c>
      <c r="C22" s="903"/>
      <c r="D22" s="903"/>
      <c r="E22" s="903"/>
      <c r="F22" s="903"/>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189" t="str">
        <f t="shared" si="0"/>
        <v>xxxxxxxxxxxxxxxxxxxxxxxxxxxxxxxxxxxxxxxxxxxxxxxxxxxxxxxxxxxxxxxxxxxxxxxxxxxxxxxxxxxxxxxxxxxxxxxxxxxxxxxxxxxxxxxxxxxxxxxxxxxxxxxx</v>
      </c>
    </row>
    <row r="23" spans="1:134" x14ac:dyDescent="0.2">
      <c r="A23" s="727"/>
      <c r="B23" s="583" t="s">
        <v>177</v>
      </c>
      <c r="C23" s="900"/>
      <c r="D23" s="900"/>
      <c r="E23" s="900"/>
      <c r="F23" s="900"/>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c r="DH23" s="637"/>
      <c r="DI23" s="637"/>
      <c r="DJ23" s="637"/>
      <c r="DK23" s="637"/>
      <c r="DL23" s="637"/>
      <c r="DM23" s="637"/>
      <c r="DN23" s="637"/>
      <c r="DO23" s="637"/>
      <c r="DP23" s="637"/>
      <c r="DQ23" s="637"/>
      <c r="DR23" s="637"/>
      <c r="DS23" s="637"/>
      <c r="DT23" s="637"/>
      <c r="DU23" s="637"/>
      <c r="DV23" s="637"/>
      <c r="DW23" s="637"/>
      <c r="DX23" s="637"/>
      <c r="DY23" s="637"/>
      <c r="DZ23" s="637"/>
      <c r="EA23" s="637"/>
      <c r="EB23" s="637"/>
      <c r="EC23" s="637"/>
      <c r="ED23" s="189" t="str">
        <f t="shared" si="0"/>
        <v>xxxxxxxxxxxxxxxxxxxxxxxxxxxxxxxxxxxxxxxxxxxxxxxxxxxxxxxxxxxxxxxxxxxxxxxxxxxxxxxxxxxxxxxxxxxxxxxxxxxxxxxxxxxxxxxxxxxxxxxxxxxxxxxx</v>
      </c>
    </row>
    <row r="24" spans="1:134" x14ac:dyDescent="0.2">
      <c r="A24" s="727">
        <v>1520</v>
      </c>
      <c r="B24" s="60" t="s">
        <v>183</v>
      </c>
      <c r="C24" s="900">
        <f>SUMPRODUCT(SUMIF('Subsidiary Trial Balance Input'!$A:$A,'Subsidiary TB Converter'!$G24:$EC24,'Subsidiary Trial Balance Input'!C:C))</f>
        <v>0</v>
      </c>
      <c r="D24" s="900">
        <f>SUMPRODUCT(SUMIF('Subsidiary Trial Balance Input'!$A:$A,'Subsidiary TB Converter'!$G24:$EC24,'Subsidiary Trial Balance Input'!D:D))</f>
        <v>0</v>
      </c>
      <c r="E24" s="900">
        <f>SUMPRODUCT(SUMIF('Subsidiary Trial Balance Input'!$A:$A,'Subsidiary TB Converter'!$G24:$EC24,'Subsidiary Trial Balance Input'!E:E))</f>
        <v>0</v>
      </c>
      <c r="F24" s="900"/>
      <c r="G24" s="693"/>
      <c r="H24" s="693"/>
      <c r="I24" s="693"/>
      <c r="J24" s="642"/>
      <c r="K24" s="693"/>
      <c r="L24" s="693"/>
      <c r="M24" s="693"/>
      <c r="N24" s="693"/>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89" t="str">
        <f t="shared" si="0"/>
        <v>xxxxxxxxxxxxxxxxxxxxxxxxxxxxxxxxxxxxxxxxxxxxxxxxxxxxxxxxxxxxxxxxxxxxxxxxxxxxxxxxxxxxxxxxxxxxxxxxxxxxxxxxxxxxxxxxxxxxxxxxxxxxxxxx</v>
      </c>
    </row>
    <row r="25" spans="1:134" x14ac:dyDescent="0.2">
      <c r="A25" s="727">
        <v>1530</v>
      </c>
      <c r="B25" s="60" t="s">
        <v>184</v>
      </c>
      <c r="C25" s="900">
        <f>SUMPRODUCT(SUMIF('Subsidiary Trial Balance Input'!$A:$A,'Subsidiary TB Converter'!$G25:$EC25,'Subsidiary Trial Balance Input'!C:C))</f>
        <v>0</v>
      </c>
      <c r="D25" s="900">
        <f>SUMPRODUCT(SUMIF('Subsidiary Trial Balance Input'!$A:$A,'Subsidiary TB Converter'!$G25:$EC25,'Subsidiary Trial Balance Input'!D:D))</f>
        <v>0</v>
      </c>
      <c r="E25" s="900">
        <f>SUMPRODUCT(SUMIF('Subsidiary Trial Balance Input'!$A:$A,'Subsidiary TB Converter'!$G25:$EC25,'Subsidiary Trial Balance Input'!E:E))</f>
        <v>0</v>
      </c>
      <c r="F25" s="900"/>
      <c r="G25" s="693"/>
      <c r="H25" s="693"/>
      <c r="I25" s="693"/>
      <c r="J25" s="693"/>
      <c r="K25" s="693"/>
      <c r="L25" s="693"/>
      <c r="M25" s="693"/>
      <c r="N25" s="693"/>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89" t="str">
        <f t="shared" si="0"/>
        <v>xxxxxxxxxxxxxxxxxxxxxxxxxxxxxxxxxxxxxxxxxxxxxxxxxxxxxxxxxxxxxxxxxxxxxxxxxxxxxxxxxxxxxxxxxxxxxxxxxxxxxxxxxxxxxxxxxxxxxxxxxxxxxxxx</v>
      </c>
    </row>
    <row r="26" spans="1:134" x14ac:dyDescent="0.2">
      <c r="A26" s="727">
        <v>1570</v>
      </c>
      <c r="B26" s="60" t="s">
        <v>185</v>
      </c>
      <c r="C26" s="900">
        <f>SUMPRODUCT(SUMIF('Subsidiary Trial Balance Input'!$A:$A,'Subsidiary TB Converter'!$G26:$EC26,'Subsidiary Trial Balance Input'!C:C))</f>
        <v>0</v>
      </c>
      <c r="D26" s="900">
        <f>SUMPRODUCT(SUMIF('Subsidiary Trial Balance Input'!$A:$A,'Subsidiary TB Converter'!$G26:$EC26,'Subsidiary Trial Balance Input'!D:D))</f>
        <v>0</v>
      </c>
      <c r="E26" s="900">
        <f>SUMPRODUCT(SUMIF('Subsidiary Trial Balance Input'!$A:$A,'Subsidiary TB Converter'!$G26:$EC26,'Subsidiary Trial Balance Input'!E:E))</f>
        <v>0</v>
      </c>
      <c r="F26" s="900"/>
      <c r="G26" s="693"/>
      <c r="H26" s="693"/>
      <c r="I26" s="693"/>
      <c r="J26" s="693"/>
      <c r="K26" s="693"/>
      <c r="L26" s="693"/>
      <c r="M26" s="693"/>
      <c r="N26" s="693"/>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89" t="str">
        <f t="shared" si="0"/>
        <v>xxxxxxxxxxxxxxxxxxxxxxxxxxxxxxxxxxxxxxxxxxxxxxxxxxxxxxxxxxxxxxxxxxxxxxxxxxxxxxxxxxxxxxxxxxxxxxxxxxxxxxxxxxxxxxxxxxxxxxxxxxxxxxxx</v>
      </c>
    </row>
    <row r="27" spans="1:134" x14ac:dyDescent="0.2">
      <c r="A27" s="727">
        <v>1560</v>
      </c>
      <c r="B27" s="242" t="s">
        <v>186</v>
      </c>
      <c r="C27" s="900">
        <f>SUMPRODUCT(SUMIF('Subsidiary Trial Balance Input'!$A:$A,'Subsidiary TB Converter'!$G27:$EC27,'Subsidiary Trial Balance Input'!C:C))</f>
        <v>0</v>
      </c>
      <c r="D27" s="900">
        <f>SUMPRODUCT(SUMIF('Subsidiary Trial Balance Input'!$A:$A,'Subsidiary TB Converter'!$G27:$EC27,'Subsidiary Trial Balance Input'!D:D))</f>
        <v>0</v>
      </c>
      <c r="E27" s="900">
        <f>SUMPRODUCT(SUMIF('Subsidiary Trial Balance Input'!$A:$A,'Subsidiary TB Converter'!$G27:$EC27,'Subsidiary Trial Balance Input'!E:E))</f>
        <v>0</v>
      </c>
      <c r="F27" s="900"/>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189" t="str">
        <f t="shared" si="0"/>
        <v>xxxxxxxxxxxxxxxxxxxxxxxxxxxxxxxxxxxxxxxxxxxxxxxxxxxxxxxxxxxxxxxxxxxxxxxxxxxxxxxxxxxxxxxxxxxxxxxxxxxxxxxxxxxxxxxxxxxxxxxxxxxxxxxx</v>
      </c>
    </row>
    <row r="28" spans="1:134" x14ac:dyDescent="0.2">
      <c r="A28" s="727">
        <v>1510</v>
      </c>
      <c r="B28" s="242" t="s">
        <v>187</v>
      </c>
      <c r="C28" s="900">
        <f>SUMPRODUCT(SUMIF('Subsidiary Trial Balance Input'!$A:$A,'Subsidiary TB Converter'!$G28:$EC28,'Subsidiary Trial Balance Input'!C:C))</f>
        <v>0</v>
      </c>
      <c r="D28" s="900">
        <f>SUMPRODUCT(SUMIF('Subsidiary Trial Balance Input'!$A:$A,'Subsidiary TB Converter'!$G28:$EC28,'Subsidiary Trial Balance Input'!D:D))</f>
        <v>0</v>
      </c>
      <c r="E28" s="900">
        <f>SUMPRODUCT(SUMIF('Subsidiary Trial Balance Input'!$A:$A,'Subsidiary TB Converter'!$G28:$EC28,'Subsidiary Trial Balance Input'!E:E))</f>
        <v>0</v>
      </c>
      <c r="F28" s="900"/>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189" t="str">
        <f t="shared" si="0"/>
        <v>xxxxxxxxxxxxxxxxxxxxxxxxxxxxxxxxxxxxxxxxxxxxxxxxxxxxxxxxxxxxxxxxxxxxxxxxxxxxxxxxxxxxxxxxxxxxxxxxxxxxxxxxxxxxxxxxxxxxxxxxxxxxxxxx</v>
      </c>
    </row>
    <row r="29" spans="1:134" x14ac:dyDescent="0.2">
      <c r="A29" s="727">
        <v>1473</v>
      </c>
      <c r="B29" s="60" t="s">
        <v>188</v>
      </c>
      <c r="C29" s="900">
        <f>SUMPRODUCT(SUMIF('Subsidiary Trial Balance Input'!$A:$A,'Subsidiary TB Converter'!$G29:$EC29,'Subsidiary Trial Balance Input'!C:C))</f>
        <v>0</v>
      </c>
      <c r="D29" s="900">
        <f>SUMPRODUCT(SUMIF('Subsidiary Trial Balance Input'!$A:$A,'Subsidiary TB Converter'!$G29:$EC29,'Subsidiary Trial Balance Input'!D:D))</f>
        <v>0</v>
      </c>
      <c r="E29" s="900">
        <f>SUMPRODUCT(SUMIF('Subsidiary Trial Balance Input'!$A:$A,'Subsidiary TB Converter'!$G29:$EC29,'Subsidiary Trial Balance Input'!E:E))</f>
        <v>0</v>
      </c>
      <c r="F29" s="900"/>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89" t="str">
        <f t="shared" si="0"/>
        <v>xxxxxxxxxxxxxxxxxxxxxxxxxxxxxxxxxxxxxxxxxxxxxxxxxxxxxxxxxxxxxxxxxxxxxxxxxxxxxxxxxxxxxxxxxxxxxxxxxxxxxxxxxxxxxxxxxxxxxxxxxxxxxxxx</v>
      </c>
    </row>
    <row r="30" spans="1:134" x14ac:dyDescent="0.2">
      <c r="A30" s="727"/>
      <c r="B30" s="243"/>
      <c r="C30" s="900"/>
      <c r="D30" s="900"/>
      <c r="E30" s="900"/>
      <c r="F30" s="900"/>
      <c r="G30" s="646"/>
      <c r="H30" s="646"/>
      <c r="I30" s="646"/>
      <c r="J30" s="646"/>
      <c r="K30" s="646"/>
      <c r="L30" s="646"/>
      <c r="M30" s="646"/>
      <c r="N30" s="646"/>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189" t="str">
        <f t="shared" si="0"/>
        <v>xxxxxxxxxxxxxxxxxxxxxxxxxxxxxxxxxxxxxxxxxxxxxxxxxxxxxxxxxxxxxxxxxxxxxxxxxxxxxxxxxxxxxxxxxxxxxxxxxxxxxxxxxxxxxxxxxxxxxxxxxxxxxxxx</v>
      </c>
    </row>
    <row r="31" spans="1:134" x14ac:dyDescent="0.2">
      <c r="A31" s="727"/>
      <c r="B31" s="241" t="s">
        <v>189</v>
      </c>
      <c r="C31" s="900"/>
      <c r="D31" s="900"/>
      <c r="E31" s="900"/>
      <c r="F31" s="900"/>
      <c r="G31" s="138"/>
      <c r="H31" s="138"/>
      <c r="I31" s="138"/>
      <c r="J31" s="138"/>
      <c r="K31" s="138"/>
      <c r="L31" s="138"/>
      <c r="M31" s="138"/>
      <c r="N31" s="138"/>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189" t="str">
        <f t="shared" si="0"/>
        <v>xxxxxxxxxxxxxxxxxxxxxxxxxxxxxxxxxxxxxxxxxxxxxxxxxxxxxxxxxxxxxxxxxxxxxxxxxxxxxxxxxxxxxxxxxxxxxxxxxxxxxxxxxxxxxxxxxxxxxxxxxxxxxxxx</v>
      </c>
    </row>
    <row r="32" spans="1:134" x14ac:dyDescent="0.2">
      <c r="A32" s="727">
        <v>2410</v>
      </c>
      <c r="B32" s="60" t="s">
        <v>190</v>
      </c>
      <c r="C32" s="900">
        <f>SUMPRODUCT(SUMIF('Subsidiary Trial Balance Input'!$A:$A,'Subsidiary TB Converter'!$G32:$EC32,'Subsidiary Trial Balance Input'!C:C))</f>
        <v>0</v>
      </c>
      <c r="D32" s="900">
        <f>SUMPRODUCT(SUMIF('Subsidiary Trial Balance Input'!$A:$A,'Subsidiary TB Converter'!$G32:$EC32,'Subsidiary Trial Balance Input'!D:D))</f>
        <v>0</v>
      </c>
      <c r="E32" s="900">
        <f>SUMPRODUCT(SUMIF('Subsidiary Trial Balance Input'!$A:$A,'Subsidiary TB Converter'!$G32:$EC32,'Subsidiary Trial Balance Input'!E:E))</f>
        <v>0</v>
      </c>
      <c r="F32" s="900"/>
      <c r="G32" s="138"/>
      <c r="H32" s="138"/>
      <c r="I32" s="138"/>
      <c r="J32" s="138"/>
      <c r="K32" s="860"/>
      <c r="L32" s="860"/>
      <c r="M32" s="860"/>
      <c r="N32" s="860"/>
      <c r="O32" s="860"/>
      <c r="P32" s="860"/>
      <c r="Q32" s="886"/>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89" t="str">
        <f t="shared" si="0"/>
        <v>xxxxxxxxxxxxxxxxxxxxxxxxxxxxxxxxxxxxxxxxxxxxxxxxxxxxxxxxxxxxxxxxxxxxxxxxxxxxxxxxxxxxxxxxxxxxxxxxxxxxxxxxxxxxxxxxxxxxxxxxxxxxxxxx</v>
      </c>
    </row>
    <row r="33" spans="1:134" x14ac:dyDescent="0.2">
      <c r="A33" s="727">
        <v>2440</v>
      </c>
      <c r="B33" s="60" t="s">
        <v>186</v>
      </c>
      <c r="C33" s="900">
        <f>SUMPRODUCT(SUMIF('Subsidiary Trial Balance Input'!$A:$A,'Subsidiary TB Converter'!$G33:$EC33,'Subsidiary Trial Balance Input'!C:C))</f>
        <v>0</v>
      </c>
      <c r="D33" s="900">
        <f>SUMPRODUCT(SUMIF('Subsidiary Trial Balance Input'!$A:$A,'Subsidiary TB Converter'!$G33:$EC33,'Subsidiary Trial Balance Input'!D:D))</f>
        <v>0</v>
      </c>
      <c r="E33" s="900">
        <f>SUMPRODUCT(SUMIF('Subsidiary Trial Balance Input'!$A:$A,'Subsidiary TB Converter'!$G33:$EC33,'Subsidiary Trial Balance Input'!E:E))</f>
        <v>0</v>
      </c>
      <c r="F33" s="900"/>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89" t="str">
        <f t="shared" si="0"/>
        <v>xxxxxxxxxxxxxxxxxxxxxxxxxxxxxxxxxxxxxxxxxxxxxxxxxxxxxxxxxxxxxxxxxxxxxxxxxxxxxxxxxxxxxxxxxxxxxxxxxxxxxxxxxxxxxxxxxxxxxxxxxxxxxxxx</v>
      </c>
    </row>
    <row r="34" spans="1:134" x14ac:dyDescent="0.2">
      <c r="A34" s="727">
        <v>2420</v>
      </c>
      <c r="B34" s="60" t="s">
        <v>191</v>
      </c>
      <c r="C34" s="900">
        <f>SUMPRODUCT(SUMIF('Subsidiary Trial Balance Input'!$A:$A,'Subsidiary TB Converter'!$G34:$EC34,'Subsidiary Trial Balance Input'!C:C))</f>
        <v>0</v>
      </c>
      <c r="D34" s="900">
        <f>SUMPRODUCT(SUMIF('Subsidiary Trial Balance Input'!$A:$A,'Subsidiary TB Converter'!$G34:$EC34,'Subsidiary Trial Balance Input'!D:D))</f>
        <v>0</v>
      </c>
      <c r="E34" s="900">
        <f>SUMPRODUCT(SUMIF('Subsidiary Trial Balance Input'!$A:$A,'Subsidiary TB Converter'!$G34:$EC34,'Subsidiary Trial Balance Input'!E:E))</f>
        <v>0</v>
      </c>
      <c r="F34" s="900"/>
      <c r="G34" s="138"/>
      <c r="H34" s="642"/>
      <c r="I34" s="642"/>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89" t="str">
        <f t="shared" si="0"/>
        <v>xxxxxxxxxxxxxxxxxxxxxxxxxxxxxxxxxxxxxxxxxxxxxxxxxxxxxxxxxxxxxxxxxxxxxxxxxxxxxxxxxxxxxxxxxxxxxxxxxxxxxxxxxxxxxxxxxxxxxxxxxxxxxxxx</v>
      </c>
    </row>
    <row r="35" spans="1:134" x14ac:dyDescent="0.2">
      <c r="A35" s="727">
        <v>2430</v>
      </c>
      <c r="B35" s="60" t="s">
        <v>192</v>
      </c>
      <c r="C35" s="900">
        <f>SUMPRODUCT(SUMIF('Subsidiary Trial Balance Input'!$A:$A,'Subsidiary TB Converter'!$G35:$EC35,'Subsidiary Trial Balance Input'!C:C))</f>
        <v>0</v>
      </c>
      <c r="D35" s="900">
        <f>SUMPRODUCT(SUMIF('Subsidiary Trial Balance Input'!$A:$A,'Subsidiary TB Converter'!$G35:$EC35,'Subsidiary Trial Balance Input'!D:D))</f>
        <v>0</v>
      </c>
      <c r="E35" s="900">
        <f>SUMPRODUCT(SUMIF('Subsidiary Trial Balance Input'!$A:$A,'Subsidiary TB Converter'!$G35:$EC35,'Subsidiary Trial Balance Input'!E:E))</f>
        <v>0</v>
      </c>
      <c r="F35" s="900"/>
      <c r="G35" s="642"/>
      <c r="H35" s="642"/>
      <c r="I35" s="642"/>
      <c r="J35" s="138"/>
      <c r="K35" s="138"/>
      <c r="L35" s="642"/>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89" t="str">
        <f t="shared" si="0"/>
        <v>xxxxxxxxxxxxxxxxxxxxxxxxxxxxxxxxxxxxxxxxxxxxxxxxxxxxxxxxxxxxxxxxxxxxxxxxxxxxxxxxxxxxxxxxxxxxxxxxxxxxxxxxxxxxxxxxxxxxxxxxxxxxxxxx</v>
      </c>
    </row>
    <row r="36" spans="1:134" x14ac:dyDescent="0.2">
      <c r="A36" s="727">
        <v>2060</v>
      </c>
      <c r="B36" s="60" t="s">
        <v>193</v>
      </c>
      <c r="C36" s="900">
        <f>SUMPRODUCT(SUMIF('Subsidiary Trial Balance Input'!$A:$A,'Subsidiary TB Converter'!$G36:$EC36,'Subsidiary Trial Balance Input'!C:C))</f>
        <v>0</v>
      </c>
      <c r="D36" s="900">
        <f>SUMPRODUCT(SUMIF('Subsidiary Trial Balance Input'!$A:$A,'Subsidiary TB Converter'!$G36:$EC36,'Subsidiary Trial Balance Input'!D:D))</f>
        <v>0</v>
      </c>
      <c r="E36" s="900">
        <f>SUMPRODUCT(SUMIF('Subsidiary Trial Balance Input'!$A:$A,'Subsidiary TB Converter'!$G36:$EC36,'Subsidiary Trial Balance Input'!E:E))</f>
        <v>0</v>
      </c>
      <c r="F36" s="900"/>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89" t="str">
        <f t="shared" si="0"/>
        <v>xxxxxxxxxxxxxxxxxxxxxxxxxxxxxxxxxxxxxxxxxxxxxxxxxxxxxxxxxxxxxxxxxxxxxxxxxxxxxxxxxxxxxxxxxxxxxxxxxxxxxxxxxxxxxxxxxxxxxxxxxxxxxxxx</v>
      </c>
    </row>
    <row r="37" spans="1:134" x14ac:dyDescent="0.2">
      <c r="A37" s="727">
        <v>2062</v>
      </c>
      <c r="B37" s="60" t="s">
        <v>194</v>
      </c>
      <c r="C37" s="900">
        <f>SUMPRODUCT(SUMIF('Subsidiary Trial Balance Input'!$A:$A,'Subsidiary TB Converter'!$G37:$EC37,'Subsidiary Trial Balance Input'!C:C))</f>
        <v>0</v>
      </c>
      <c r="D37" s="900">
        <f>SUMPRODUCT(SUMIF('Subsidiary Trial Balance Input'!$A:$A,'Subsidiary TB Converter'!$G37:$EC37,'Subsidiary Trial Balance Input'!D:D))</f>
        <v>0</v>
      </c>
      <c r="E37" s="900">
        <f>SUMPRODUCT(SUMIF('Subsidiary Trial Balance Input'!$A:$A,'Subsidiary TB Converter'!$G37:$EC37,'Subsidiary Trial Balance Input'!E:E))</f>
        <v>0</v>
      </c>
      <c r="F37" s="900"/>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89" t="str">
        <f t="shared" si="0"/>
        <v>xxxxxxxxxxxxxxxxxxxxxxxxxxxxxxxxxxxxxxxxxxxxxxxxxxxxxxxxxxxxxxxxxxxxxxxxxxxxxxxxxxxxxxxxxxxxxxxxxxxxxxxxxxxxxxxxxxxxxxxxxxxxxxxx</v>
      </c>
    </row>
    <row r="38" spans="1:134" x14ac:dyDescent="0.2">
      <c r="A38" s="727"/>
      <c r="B38" s="234"/>
      <c r="C38" s="900"/>
      <c r="D38" s="900"/>
      <c r="E38" s="900"/>
      <c r="F38" s="900"/>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89" t="str">
        <f t="shared" si="0"/>
        <v>xxxxxxxxxxxxxxxxxxxxxxxxxxxxxxxxxxxxxxxxxxxxxxxxxxxxxxxxxxxxxxxxxxxxxxxxxxxxxxxxxxxxxxxxxxxxxxxxxxxxxxxxxxxxxxxxxxxxxxxxxxxxxxxx</v>
      </c>
    </row>
    <row r="39" spans="1:134" x14ac:dyDescent="0.2">
      <c r="A39" s="237"/>
      <c r="B39" s="239" t="s">
        <v>195</v>
      </c>
      <c r="C39" s="903"/>
      <c r="D39" s="903"/>
      <c r="E39" s="903"/>
      <c r="F39" s="903"/>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0"/>
      <c r="ED39" s="189" t="str">
        <f t="shared" si="0"/>
        <v>xxxxxxxxxxxxxxxxxxxxxxxxxxxxxxxxxxxxxxxxxxxxxxxxxxxxxxxxxxxxxxxxxxxxxxxxxxxxxxxxxxxxxxxxxxxxxxxxxxxxxxxxxxxxxxxxxxxxxxxxxxxxxxxx</v>
      </c>
    </row>
    <row r="40" spans="1:134" x14ac:dyDescent="0.2">
      <c r="A40" s="727"/>
      <c r="B40" s="583" t="s">
        <v>177</v>
      </c>
      <c r="C40" s="900"/>
      <c r="D40" s="900"/>
      <c r="E40" s="900"/>
      <c r="F40" s="900"/>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c r="DH40" s="637"/>
      <c r="DI40" s="637"/>
      <c r="DJ40" s="637"/>
      <c r="DK40" s="637"/>
      <c r="DL40" s="637"/>
      <c r="DM40" s="637"/>
      <c r="DN40" s="637"/>
      <c r="DO40" s="637"/>
      <c r="DP40" s="637"/>
      <c r="DQ40" s="637"/>
      <c r="DR40" s="637"/>
      <c r="DS40" s="637"/>
      <c r="DT40" s="637"/>
      <c r="DU40" s="637"/>
      <c r="DV40" s="637"/>
      <c r="DW40" s="637"/>
      <c r="DX40" s="637"/>
      <c r="DY40" s="637"/>
      <c r="DZ40" s="637"/>
      <c r="EA40" s="637"/>
      <c r="EB40" s="637"/>
      <c r="EC40" s="637"/>
      <c r="ED40" s="189" t="str">
        <f t="shared" si="0"/>
        <v>xxxxxxxxxxxxxxxxxxxxxxxxxxxxxxxxxxxxxxxxxxxxxxxxxxxxxxxxxxxxxxxxxxxxxxxxxxxxxxxxxxxxxxxxxxxxxxxxxxxxxxxxxxxxxxxxxxxxxxxxxxxxxxxx</v>
      </c>
    </row>
    <row r="41" spans="1:134" x14ac:dyDescent="0.2">
      <c r="A41" s="727">
        <v>1410</v>
      </c>
      <c r="B41" s="589" t="s">
        <v>196</v>
      </c>
      <c r="C41" s="900">
        <f>SUMPRODUCT(SUMIF('Subsidiary Trial Balance Input'!$A:$A,'Subsidiary TB Converter'!$G41:$EC41,'Subsidiary Trial Balance Input'!C:C))</f>
        <v>0</v>
      </c>
      <c r="D41" s="900">
        <f>SUMPRODUCT(SUMIF('Subsidiary Trial Balance Input'!$A:$A,'Subsidiary TB Converter'!$G41:$EC41,'Subsidiary Trial Balance Input'!D:D))</f>
        <v>0</v>
      </c>
      <c r="E41" s="900">
        <f>SUMPRODUCT(SUMIF('Subsidiary Trial Balance Input'!$A:$A,'Subsidiary TB Converter'!$G41:$EC41,'Subsidiary Trial Balance Input'!E:E))</f>
        <v>0</v>
      </c>
      <c r="F41" s="900"/>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189" t="str">
        <f t="shared" si="0"/>
        <v>xxxxxxxxxxxxxxxxxxxxxxxxxxxxxxxxxxxxxxxxxxxxxxxxxxxxxxxxxxxxxxxxxxxxxxxxxxxxxxxxxxxxxxxxxxxxxxxxxxxxxxxxxxxxxxxxxxxxxxxxxxxxxxxx</v>
      </c>
    </row>
    <row r="42" spans="1:134" x14ac:dyDescent="0.2">
      <c r="A42" s="727">
        <v>1450</v>
      </c>
      <c r="B42" s="589" t="s">
        <v>185</v>
      </c>
      <c r="C42" s="900">
        <f>SUMPRODUCT(SUMIF('Subsidiary Trial Balance Input'!$A:$A,'Subsidiary TB Converter'!$G42:$EC42,'Subsidiary Trial Balance Input'!C:C))</f>
        <v>0</v>
      </c>
      <c r="D42" s="900">
        <f>SUMPRODUCT(SUMIF('Subsidiary Trial Balance Input'!$A:$A,'Subsidiary TB Converter'!$G42:$EC42,'Subsidiary Trial Balance Input'!D:D))</f>
        <v>0</v>
      </c>
      <c r="E42" s="900">
        <f>SUMPRODUCT(SUMIF('Subsidiary Trial Balance Input'!$A:$A,'Subsidiary TB Converter'!$G42:$EC42,'Subsidiary Trial Balance Input'!E:E))</f>
        <v>0</v>
      </c>
      <c r="F42" s="900"/>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189" t="str">
        <f t="shared" si="0"/>
        <v>xxxxxxxxxxxxxxxxxxxxxxxxxxxxxxxxxxxxxxxxxxxxxxxxxxxxxxxxxxxxxxxxxxxxxxxxxxxxxxxxxxxxxxxxxxxxxxxxxxxxxxxxxxxxxxxxxxxxxxxxxxxxxxxx</v>
      </c>
    </row>
    <row r="43" spans="1:134" x14ac:dyDescent="0.2">
      <c r="A43" s="727">
        <v>1430</v>
      </c>
      <c r="B43" s="589" t="s">
        <v>197</v>
      </c>
      <c r="C43" s="900">
        <f>SUMPRODUCT(SUMIF('Subsidiary Trial Balance Input'!$A:$A,'Subsidiary TB Converter'!$G43:$EC43,'Subsidiary Trial Balance Input'!C:C))</f>
        <v>0</v>
      </c>
      <c r="D43" s="900">
        <f>SUMPRODUCT(SUMIF('Subsidiary Trial Balance Input'!$A:$A,'Subsidiary TB Converter'!$G43:$EC43,'Subsidiary Trial Balance Input'!D:D))</f>
        <v>0</v>
      </c>
      <c r="E43" s="900">
        <f>SUMPRODUCT(SUMIF('Subsidiary Trial Balance Input'!$A:$A,'Subsidiary TB Converter'!$G43:$EC43,'Subsidiary Trial Balance Input'!E:E))</f>
        <v>0</v>
      </c>
      <c r="F43" s="900"/>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189" t="str">
        <f t="shared" si="0"/>
        <v>xxxxxxxxxxxxxxxxxxxxxxxxxxxxxxxxxxxxxxxxxxxxxxxxxxxxxxxxxxxxxxxxxxxxxxxxxxxxxxxxxxxxxxxxxxxxxxxxxxxxxxxxxxxxxxxxxxxxxxxxxxxxxxxx</v>
      </c>
    </row>
    <row r="44" spans="1:134" x14ac:dyDescent="0.2">
      <c r="A44" s="727"/>
      <c r="B44" s="243"/>
      <c r="C44" s="902"/>
      <c r="D44" s="900"/>
      <c r="E44" s="900"/>
      <c r="F44" s="900"/>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189" t="str">
        <f t="shared" si="0"/>
        <v>xxxxxxxxxxxxxxxxxxxxxxxxxxxxxxxxxxxxxxxxxxxxxxxxxxxxxxxxxxxxxxxxxxxxxxxxxxxxxxxxxxxxxxxxxxxxxxxxxxxxxxxxxxxxxxxxxxxxxxxxxxxxxxxx</v>
      </c>
    </row>
    <row r="45" spans="1:134" x14ac:dyDescent="0.2">
      <c r="A45" s="727"/>
      <c r="B45" s="173" t="s">
        <v>198</v>
      </c>
      <c r="C45" s="902"/>
      <c r="D45" s="900"/>
      <c r="E45" s="900"/>
      <c r="F45" s="900"/>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7"/>
      <c r="AY45" s="637"/>
      <c r="AZ45" s="637"/>
      <c r="BA45" s="637"/>
      <c r="BB45" s="637"/>
      <c r="BC45" s="637"/>
      <c r="BD45" s="637"/>
      <c r="BE45" s="637"/>
      <c r="BF45" s="637"/>
      <c r="BG45" s="637"/>
      <c r="BH45" s="637"/>
      <c r="BI45" s="637"/>
      <c r="BJ45" s="637"/>
      <c r="BK45" s="637"/>
      <c r="BL45" s="637"/>
      <c r="BM45" s="637"/>
      <c r="BN45" s="637"/>
      <c r="BO45" s="637"/>
      <c r="BP45" s="637"/>
      <c r="BQ45" s="637"/>
      <c r="BR45" s="637"/>
      <c r="BS45" s="637"/>
      <c r="BT45" s="637"/>
      <c r="BU45" s="637"/>
      <c r="BV45" s="637"/>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c r="DH45" s="637"/>
      <c r="DI45" s="637"/>
      <c r="DJ45" s="637"/>
      <c r="DK45" s="637"/>
      <c r="DL45" s="637"/>
      <c r="DM45" s="637"/>
      <c r="DN45" s="637"/>
      <c r="DO45" s="637"/>
      <c r="DP45" s="637"/>
      <c r="DQ45" s="637"/>
      <c r="DR45" s="637"/>
      <c r="DS45" s="637"/>
      <c r="DT45" s="637"/>
      <c r="DU45" s="637"/>
      <c r="DV45" s="637"/>
      <c r="DW45" s="637"/>
      <c r="DX45" s="637"/>
      <c r="DY45" s="637"/>
      <c r="DZ45" s="637"/>
      <c r="EA45" s="637"/>
      <c r="EB45" s="637"/>
      <c r="EC45" s="637"/>
      <c r="ED45" s="189" t="str">
        <f t="shared" si="0"/>
        <v>xxxxxxxxxxxxxxxxxxxxxxxxxxxxxxxxxxxxxxxxxxxxxxxxxxxxxxxxxxxxxxxxxxxxxxxxxxxxxxxxxxxxxxxxxxxxxxxxxxxxxxxxxxxxxxxxxxxxxxxxxxxxxxxx</v>
      </c>
    </row>
    <row r="46" spans="1:134" x14ac:dyDescent="0.2">
      <c r="A46" s="727">
        <v>2024</v>
      </c>
      <c r="B46" s="242" t="s">
        <v>199</v>
      </c>
      <c r="C46" s="902">
        <f>SUMPRODUCT(SUMIF('Subsidiary Trial Balance Input'!$A:$A,'Subsidiary TB Converter'!$G46:$EC46,'Subsidiary Trial Balance Input'!C:C))</f>
        <v>0</v>
      </c>
      <c r="D46" s="900">
        <f>SUMPRODUCT(SUMIF('Subsidiary Trial Balance Input'!$A:$A,'Subsidiary TB Converter'!$G46:$EC46,'Subsidiary Trial Balance Input'!D:D))</f>
        <v>0</v>
      </c>
      <c r="E46" s="900">
        <f>SUMPRODUCT(SUMIF('Subsidiary Trial Balance Input'!$A:$A,'Subsidiary TB Converter'!$G46:$EC46,'Subsidiary Trial Balance Input'!E:E))</f>
        <v>0</v>
      </c>
      <c r="F46" s="900"/>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4"/>
      <c r="ED46" s="189" t="str">
        <f t="shared" si="0"/>
        <v>xxxxxxxxxxxxxxxxxxxxxxxxxxxxxxxxxxxxxxxxxxxxxxxxxxxxxxxxxxxxxxxxxxxxxxxxxxxxxxxxxxxxxxxxxxxxxxxxxxxxxxxxxxxxxxxxxxxxxxxxxxxxxxxx</v>
      </c>
    </row>
    <row r="47" spans="1:134" x14ac:dyDescent="0.2">
      <c r="A47" s="727">
        <v>2038</v>
      </c>
      <c r="B47" s="589" t="s">
        <v>200</v>
      </c>
      <c r="C47" s="900">
        <f>SUMPRODUCT(SUMIF('Subsidiary Trial Balance Input'!$A:$A,'Subsidiary TB Converter'!$G47:$EC47,'Subsidiary Trial Balance Input'!C:C))</f>
        <v>0</v>
      </c>
      <c r="D47" s="900">
        <f>SUMPRODUCT(SUMIF('Subsidiary Trial Balance Input'!$A:$A,'Subsidiary TB Converter'!$G47:$EC47,'Subsidiary Trial Balance Input'!D:D))</f>
        <v>0</v>
      </c>
      <c r="E47" s="900">
        <f>SUMPRODUCT(SUMIF('Subsidiary Trial Balance Input'!$A:$A,'Subsidiary TB Converter'!$G47:$EC47,'Subsidiary Trial Balance Input'!E:E))</f>
        <v>0</v>
      </c>
      <c r="F47" s="900"/>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4"/>
      <c r="ED47" s="189" t="str">
        <f t="shared" si="0"/>
        <v>xxxxxxxxxxxxxxxxxxxxxxxxxxxxxxxxxxxxxxxxxxxxxxxxxxxxxxxxxxxxxxxxxxxxxxxxxxxxxxxxxxxxxxxxxxxxxxxxxxxxxxxxxxxxxxxxxxxxxxxxxxxxxxxx</v>
      </c>
    </row>
    <row r="48" spans="1:134" x14ac:dyDescent="0.2">
      <c r="A48" s="727"/>
      <c r="B48" s="590"/>
      <c r="C48" s="900"/>
      <c r="D48" s="900"/>
      <c r="E48" s="900"/>
      <c r="F48" s="900"/>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4"/>
      <c r="ED48" s="189" t="str">
        <f t="shared" si="0"/>
        <v>xxxxxxxxxxxxxxxxxxxxxxxxxxxxxxxxxxxxxxxxxxxxxxxxxxxxxxxxxxxxxxxxxxxxxxxxxxxxxxxxxxxxxxxxxxxxxxxxxxxxxxxxxxxxxxxxxxxxxxxxxxxxxxxx</v>
      </c>
    </row>
    <row r="49" spans="1:134" x14ac:dyDescent="0.2">
      <c r="A49" s="237"/>
      <c r="B49" s="239" t="s">
        <v>201</v>
      </c>
      <c r="C49" s="903"/>
      <c r="D49" s="903"/>
      <c r="E49" s="903"/>
      <c r="F49" s="903"/>
      <c r="G49" s="64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0"/>
      <c r="ED49" s="189" t="str">
        <f t="shared" si="0"/>
        <v>xxxxxxxxxxxxxxxxxxxxxxxxxxxxxxxxxxxxxxxxxxxxxxxxxxxxxxxxxxxxxxxxxxxxxxxxxxxxxxxxxxxxxxxxxxxxxxxxxxxxxxxxxxxxxxxxxxxxxxxxxxxxxxxx</v>
      </c>
    </row>
    <row r="50" spans="1:134" x14ac:dyDescent="0.2">
      <c r="A50" s="727"/>
      <c r="B50" s="583" t="s">
        <v>189</v>
      </c>
      <c r="C50" s="900"/>
      <c r="D50" s="900"/>
      <c r="E50" s="900"/>
      <c r="F50" s="900"/>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c r="DH50" s="637"/>
      <c r="DI50" s="637"/>
      <c r="DJ50" s="637"/>
      <c r="DK50" s="637"/>
      <c r="DL50" s="637"/>
      <c r="DM50" s="637"/>
      <c r="DN50" s="637"/>
      <c r="DO50" s="637"/>
      <c r="DP50" s="637"/>
      <c r="DQ50" s="637"/>
      <c r="DR50" s="637"/>
      <c r="DS50" s="637"/>
      <c r="DT50" s="637"/>
      <c r="DU50" s="637"/>
      <c r="DV50" s="637"/>
      <c r="DW50" s="637"/>
      <c r="DX50" s="637"/>
      <c r="DY50" s="637"/>
      <c r="DZ50" s="637"/>
      <c r="EA50" s="637"/>
      <c r="EB50" s="637"/>
      <c r="EC50" s="637"/>
      <c r="ED50" s="189" t="str">
        <f t="shared" si="0"/>
        <v>xxxxxxxxxxxxxxxxxxxxxxxxxxxxxxxxxxxxxxxxxxxxxxxxxxxxxxxxxxxxxxxxxxxxxxxxxxxxxxxxxxxxxxxxxxxxxxxxxxxxxxxxxxxxxxxxxxxxxxxxxxxxxxxx</v>
      </c>
    </row>
    <row r="51" spans="1:134" x14ac:dyDescent="0.2">
      <c r="A51" s="727">
        <v>2310</v>
      </c>
      <c r="B51" s="234" t="s">
        <v>202</v>
      </c>
      <c r="C51" s="900">
        <f>SUMPRODUCT(SUMIF('Subsidiary Trial Balance Input'!$A:$A,'Subsidiary TB Converter'!$G51:$EC51,'Subsidiary Trial Balance Input'!C:C))</f>
        <v>0</v>
      </c>
      <c r="D51" s="900">
        <f>SUMPRODUCT(SUMIF('Subsidiary Trial Balance Input'!$A:$A,'Subsidiary TB Converter'!$G51:$EC51,'Subsidiary Trial Balance Input'!D:D))</f>
        <v>0</v>
      </c>
      <c r="E51" s="900">
        <f>SUMPRODUCT(SUMIF('Subsidiary Trial Balance Input'!$A:$A,'Subsidiary TB Converter'!$G51:$EC51,'Subsidiary Trial Balance Input'!E:E))</f>
        <v>0</v>
      </c>
      <c r="F51" s="900"/>
      <c r="G51" s="693"/>
      <c r="H51" s="693"/>
      <c r="I51" s="693"/>
      <c r="J51" s="693"/>
      <c r="K51" s="693"/>
      <c r="L51" s="693"/>
      <c r="M51" s="693"/>
      <c r="N51" s="693"/>
      <c r="O51" s="693"/>
      <c r="P51" s="693"/>
      <c r="Q51" s="693"/>
      <c r="R51" s="693"/>
      <c r="S51" s="693"/>
      <c r="T51" s="693"/>
      <c r="U51" s="693"/>
      <c r="V51" s="693"/>
      <c r="W51" s="693"/>
      <c r="X51" s="693"/>
      <c r="Y51" s="693"/>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89" t="str">
        <f t="shared" si="0"/>
        <v>xxxxxxxxxxxxxxxxxxxxxxxxxxxxxxxxxxxxxxxxxxxxxxxxxxxxxxxxxxxxxxxxxxxxxxxxxxxxxxxxxxxxxxxxxxxxxxxxxxxxxxxxxxxxxxxxxxxxxxxxxxxxxxxx</v>
      </c>
    </row>
    <row r="52" spans="1:134" x14ac:dyDescent="0.2">
      <c r="A52" s="727">
        <v>2325</v>
      </c>
      <c r="B52" s="234" t="s">
        <v>203</v>
      </c>
      <c r="C52" s="900">
        <f>SUMPRODUCT(SUMIF('Subsidiary Trial Balance Input'!$A:$A,'Subsidiary TB Converter'!$G52:$EC52,'Subsidiary Trial Balance Input'!C:C))</f>
        <v>0</v>
      </c>
      <c r="D52" s="900">
        <f>SUMPRODUCT(SUMIF('Subsidiary Trial Balance Input'!$A:$A,'Subsidiary TB Converter'!$G52:$EC52,'Subsidiary Trial Balance Input'!D:D))</f>
        <v>0</v>
      </c>
      <c r="E52" s="900">
        <f>SUMPRODUCT(SUMIF('Subsidiary Trial Balance Input'!$A:$A,'Subsidiary TB Converter'!$G52:$EC52,'Subsidiary Trial Balance Input'!E:E))</f>
        <v>0</v>
      </c>
      <c r="F52" s="900"/>
      <c r="G52" s="693"/>
      <c r="H52" s="693"/>
      <c r="I52" s="693"/>
      <c r="J52" s="693"/>
      <c r="K52" s="693"/>
      <c r="L52" s="693"/>
      <c r="M52" s="693"/>
      <c r="N52" s="693"/>
      <c r="O52" s="693"/>
      <c r="P52" s="693"/>
      <c r="Q52" s="693"/>
      <c r="R52" s="693"/>
      <c r="S52" s="693"/>
      <c r="T52" s="693"/>
      <c r="U52" s="693"/>
      <c r="V52" s="693"/>
      <c r="W52" s="693"/>
      <c r="X52" s="693"/>
      <c r="Y52" s="693"/>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89" t="str">
        <f t="shared" si="0"/>
        <v>xxxxxxxxxxxxxxxxxxxxxxxxxxxxxxxxxxxxxxxxxxxxxxxxxxxxxxxxxxxxxxxxxxxxxxxxxxxxxxxxxxxxxxxxxxxxxxxxxxxxxxxxxxxxxxxxxxxxxxxxxxxxxxxx</v>
      </c>
    </row>
    <row r="53" spans="1:134" x14ac:dyDescent="0.2">
      <c r="A53" s="727">
        <v>2360</v>
      </c>
      <c r="B53" s="234" t="s">
        <v>345</v>
      </c>
      <c r="C53" s="900">
        <f>SUMPRODUCT(SUMIF('Subsidiary Trial Balance Input'!$A:$A,'Subsidiary TB Converter'!$G53:$EC53,'Subsidiary Trial Balance Input'!C:C))</f>
        <v>0</v>
      </c>
      <c r="D53" s="900">
        <f>SUMPRODUCT(SUMIF('Subsidiary Trial Balance Input'!$A:$A,'Subsidiary TB Converter'!$G53:$EC53,'Subsidiary Trial Balance Input'!D:D))</f>
        <v>0</v>
      </c>
      <c r="E53" s="900">
        <f>SUMPRODUCT(SUMIF('Subsidiary Trial Balance Input'!$A:$A,'Subsidiary TB Converter'!$G53:$EC53,'Subsidiary Trial Balance Input'!E:E))</f>
        <v>0</v>
      </c>
      <c r="F53" s="900"/>
      <c r="G53" s="693"/>
      <c r="H53" s="693"/>
      <c r="I53" s="138"/>
      <c r="J53" s="693"/>
      <c r="K53" s="693"/>
      <c r="L53" s="693"/>
      <c r="M53" s="693"/>
      <c r="N53" s="693"/>
      <c r="O53" s="693"/>
      <c r="P53" s="693"/>
      <c r="Q53" s="693"/>
      <c r="R53" s="693"/>
      <c r="S53" s="693"/>
      <c r="T53" s="693"/>
      <c r="U53" s="693"/>
      <c r="V53" s="693"/>
      <c r="W53" s="693"/>
      <c r="X53" s="693"/>
      <c r="Y53" s="693"/>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89" t="str">
        <f t="shared" si="0"/>
        <v>xxxxxxxxxxxxxxxxxxxxxxxxxxxxxxxxxxxxxxxxxxxxxxxxxxxxxxxxxxxxxxxxxxxxxxxxxxxxxxxxxxxxxxxxxxxxxxxxxxxxxxxxxxxxxxxxxxxxxxxxxxxxxxxx</v>
      </c>
    </row>
    <row r="54" spans="1:134" x14ac:dyDescent="0.2">
      <c r="A54" s="727">
        <v>2370</v>
      </c>
      <c r="B54" s="234" t="s">
        <v>204</v>
      </c>
      <c r="C54" s="900">
        <f>SUMPRODUCT(SUMIF('Subsidiary Trial Balance Input'!$A:$A,'Subsidiary TB Converter'!$G54:$EC54,'Subsidiary Trial Balance Input'!C:C))</f>
        <v>0</v>
      </c>
      <c r="D54" s="900">
        <f>SUMPRODUCT(SUMIF('Subsidiary Trial Balance Input'!$A:$A,'Subsidiary TB Converter'!$G54:$EC54,'Subsidiary Trial Balance Input'!D:D))</f>
        <v>0</v>
      </c>
      <c r="E54" s="900">
        <f>SUMPRODUCT(SUMIF('Subsidiary Trial Balance Input'!$A:$A,'Subsidiary TB Converter'!$G54:$EC54,'Subsidiary Trial Balance Input'!E:E))</f>
        <v>0</v>
      </c>
      <c r="F54" s="900"/>
      <c r="G54" s="693"/>
      <c r="H54" s="693"/>
      <c r="I54" s="693"/>
      <c r="J54" s="693"/>
      <c r="K54" s="693"/>
      <c r="L54" s="693"/>
      <c r="M54" s="693"/>
      <c r="N54" s="693"/>
      <c r="O54" s="693"/>
      <c r="P54" s="693"/>
      <c r="Q54" s="693"/>
      <c r="R54" s="693"/>
      <c r="S54" s="693"/>
      <c r="T54" s="693"/>
      <c r="U54" s="693"/>
      <c r="V54" s="693"/>
      <c r="W54" s="693"/>
      <c r="X54" s="693"/>
      <c r="Y54" s="693"/>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89" t="str">
        <f t="shared" si="0"/>
        <v>xxxxxxxxxxxxxxxxxxxxxxxxxxxxxxxxxxxxxxxxxxxxxxxxxxxxxxxxxxxxxxxxxxxxxxxxxxxxxxxxxxxxxxxxxxxxxxxxxxxxxxxxxxxxxxxxxxxxxxxxxxxxxxxx</v>
      </c>
    </row>
    <row r="55" spans="1:134" x14ac:dyDescent="0.2">
      <c r="A55" s="727">
        <v>2380</v>
      </c>
      <c r="B55" s="234" t="s">
        <v>205</v>
      </c>
      <c r="C55" s="900">
        <f>SUMPRODUCT(SUMIF('Subsidiary Trial Balance Input'!$A:$A,'Subsidiary TB Converter'!$G55:$EC55,'Subsidiary Trial Balance Input'!C:C))</f>
        <v>0</v>
      </c>
      <c r="D55" s="900">
        <f>SUMPRODUCT(SUMIF('Subsidiary Trial Balance Input'!$A:$A,'Subsidiary TB Converter'!$G55:$EC55,'Subsidiary Trial Balance Input'!D:D))</f>
        <v>0</v>
      </c>
      <c r="E55" s="900">
        <f>SUMPRODUCT(SUMIF('Subsidiary Trial Balance Input'!$A:$A,'Subsidiary TB Converter'!$G55:$EC55,'Subsidiary Trial Balance Input'!E:E))</f>
        <v>0</v>
      </c>
      <c r="F55" s="900"/>
      <c r="G55" s="693"/>
      <c r="H55" s="693"/>
      <c r="I55" s="693"/>
      <c r="J55" s="693"/>
      <c r="K55" s="693"/>
      <c r="L55" s="693"/>
      <c r="M55" s="693"/>
      <c r="N55" s="693"/>
      <c r="O55" s="693"/>
      <c r="P55" s="693"/>
      <c r="Q55" s="693"/>
      <c r="R55" s="693"/>
      <c r="S55" s="693"/>
      <c r="T55" s="693"/>
      <c r="U55" s="693"/>
      <c r="V55" s="693"/>
      <c r="W55" s="693"/>
      <c r="X55" s="693"/>
      <c r="Y55" s="693"/>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89" t="str">
        <f t="shared" si="0"/>
        <v>xxxxxxxxxxxxxxxxxxxxxxxxxxxxxxxxxxxxxxxxxxxxxxxxxxxxxxxxxxxxxxxxxxxxxxxxxxxxxxxxxxxxxxxxxxxxxxxxxxxxxxxxxxxxxxxxxxxxxxxxxxxxxxxx</v>
      </c>
    </row>
    <row r="56" spans="1:134" x14ac:dyDescent="0.2">
      <c r="A56" s="727"/>
      <c r="B56" s="5"/>
      <c r="C56" s="900"/>
      <c r="D56" s="900"/>
      <c r="E56" s="900"/>
      <c r="F56" s="900"/>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89" t="str">
        <f t="shared" si="0"/>
        <v>xxxxxxxxxxxxxxxxxxxxxxxxxxxxxxxxxxxxxxxxxxxxxxxxxxxxxxxxxxxxxxxxxxxxxxxxxxxxxxxxxxxxxxxxxxxxxxxxxxxxxxxxxxxxxxxxxxxxxxxxxxxxxxxx</v>
      </c>
    </row>
    <row r="57" spans="1:134" x14ac:dyDescent="0.2">
      <c r="A57" s="237"/>
      <c r="B57" s="239" t="s">
        <v>207</v>
      </c>
      <c r="C57" s="903"/>
      <c r="D57" s="903"/>
      <c r="E57" s="903"/>
      <c r="F57" s="903"/>
      <c r="G57" s="640"/>
      <c r="H57" s="640"/>
      <c r="I57" s="640"/>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640"/>
      <c r="DW57" s="640"/>
      <c r="DX57" s="640"/>
      <c r="DY57" s="640"/>
      <c r="DZ57" s="640"/>
      <c r="EA57" s="640"/>
      <c r="EB57" s="640"/>
      <c r="EC57" s="640"/>
      <c r="ED57" s="189" t="str">
        <f t="shared" si="0"/>
        <v>xxxxxxxxxxxxxxxxxxxxxxxxxxxxxxxxxxxxxxxxxxxxxxxxxxxxxxxxxxxxxxxxxxxxxxxxxxxxxxxxxxxxxxxxxxxxxxxxxxxxxxxxxxxxxxxxxxxxxxxxxxxxxxxx</v>
      </c>
    </row>
    <row r="58" spans="1:134" x14ac:dyDescent="0.2">
      <c r="A58" s="727"/>
      <c r="B58" s="583" t="s">
        <v>189</v>
      </c>
      <c r="C58" s="900"/>
      <c r="D58" s="900"/>
      <c r="E58" s="900"/>
      <c r="F58" s="900"/>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c r="CH58" s="637"/>
      <c r="CI58" s="637"/>
      <c r="CJ58" s="637"/>
      <c r="CK58" s="637"/>
      <c r="CL58" s="637"/>
      <c r="CM58" s="637"/>
      <c r="CN58" s="637"/>
      <c r="CO58" s="637"/>
      <c r="CP58" s="637"/>
      <c r="CQ58" s="637"/>
      <c r="CR58" s="637"/>
      <c r="CS58" s="637"/>
      <c r="CT58" s="637"/>
      <c r="CU58" s="637"/>
      <c r="CV58" s="637"/>
      <c r="CW58" s="637"/>
      <c r="CX58" s="637"/>
      <c r="CY58" s="637"/>
      <c r="CZ58" s="637"/>
      <c r="DA58" s="637"/>
      <c r="DB58" s="637"/>
      <c r="DC58" s="637"/>
      <c r="DD58" s="637"/>
      <c r="DE58" s="637"/>
      <c r="DF58" s="637"/>
      <c r="DG58" s="637"/>
      <c r="DH58" s="637"/>
      <c r="DI58" s="637"/>
      <c r="DJ58" s="637"/>
      <c r="DK58" s="637"/>
      <c r="DL58" s="637"/>
      <c r="DM58" s="637"/>
      <c r="DN58" s="637"/>
      <c r="DO58" s="637"/>
      <c r="DP58" s="637"/>
      <c r="DQ58" s="637"/>
      <c r="DR58" s="637"/>
      <c r="DS58" s="637"/>
      <c r="DT58" s="637"/>
      <c r="DU58" s="637"/>
      <c r="DV58" s="637"/>
      <c r="DW58" s="637"/>
      <c r="DX58" s="637"/>
      <c r="DY58" s="637"/>
      <c r="DZ58" s="637"/>
      <c r="EA58" s="637"/>
      <c r="EB58" s="637"/>
      <c r="EC58" s="637"/>
      <c r="ED58" s="189" t="str">
        <f t="shared" si="0"/>
        <v>xxxxxxxxxxxxxxxxxxxxxxxxxxxxxxxxxxxxxxxxxxxxxxxxxxxxxxxxxxxxxxxxxxxxxxxxxxxxxxxxxxxxxxxxxxxxxxxxxxxxxxxxxxxxxxxxxxxxxxxxxxxxxxxx</v>
      </c>
    </row>
    <row r="59" spans="1:134" x14ac:dyDescent="0.2">
      <c r="A59" s="727">
        <v>2110</v>
      </c>
      <c r="B59" s="234" t="s">
        <v>208</v>
      </c>
      <c r="C59" s="900">
        <f>SUMPRODUCT(SUMIF('Subsidiary Trial Balance Input'!$A:$A,'Subsidiary TB Converter'!$G59:$EC59,'Subsidiary Trial Balance Input'!C:C))</f>
        <v>0</v>
      </c>
      <c r="D59" s="900">
        <f>SUMPRODUCT(SUMIF('Subsidiary Trial Balance Input'!$A:$A,'Subsidiary TB Converter'!$G59:$EC59,'Subsidiary Trial Balance Input'!D:D))</f>
        <v>0</v>
      </c>
      <c r="E59" s="900">
        <f>SUMPRODUCT(SUMIF('Subsidiary Trial Balance Input'!$A:$A,'Subsidiary TB Converter'!$G59:$EC59,'Subsidiary Trial Balance Input'!E:E))</f>
        <v>0</v>
      </c>
      <c r="F59" s="900"/>
      <c r="G59" s="693"/>
      <c r="H59" s="693"/>
      <c r="I59" s="693"/>
      <c r="J59" s="693"/>
      <c r="K59" s="693"/>
      <c r="L59" s="693"/>
      <c r="M59" s="693"/>
      <c r="N59" s="693"/>
      <c r="O59" s="693"/>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89" t="str">
        <f>CONCATENATE("x",G59,"x",H59,"x",I59,"x",J59,"x",K59,"x",L59,"x",M59,"x",N59,"x",O59,"x",P59,"x",Q59,"x",R59,"x",S59,"x",T59,"x",U59,"x",V59,"x",W59,"x",X59,"x",Y59,"x",Z59,"x",AA59,"x",AB59,"x",AC59,"x",AD59,"x",AE59,"x",AF59,"x",AG59,"x",AH59,"x",AI59,"x",AJ59,"x",AK59,"x",AL59,"x",AM59,"x",AN59,"x",AO59,"x",AP59,"x",AQ59,"x",AR59,"x",AS59,"x",AT59,"x",AU59,"x",AV59,"x",AW59,"x",AX59,"x",AY59,"x",AZ59,"x",BA59,"x",BB59,"x",BC59,"x",BD59,"x",BE59,"x",BF59,"x",BG59,"x",BH59,"x",BI59,"x",BJ59,"x",BK59,"x",BL59,"x",BM59,"x",BN59,"x",BO59,"x",BP59,"x",BQ59,"x",BR59,"x",BS59,"x",BT59,"x",BU59,"x",BV59,"x",BW59,"x",BX59,"x",BY59,"x",BZ59,"x",CA59,"x",CB59,"x",CC59,"x",CD59,"x",CE59,"x",CF59,"x",CG59,"x",CH59,"x",CI59,"x",CJ59,"x",CK59,"x",CL59,"x",CM59,"x",CN59,"x",CO59,"x",CP59,"x",CQ59,"x",CR59,"x",CS59,"x",CT59,"x",CU59,"x",CV59,"x",CW59,"x",CX59,"x",CY59,"x",CZ59,"x",DA59,"x",DB59,"x",DC59,"x",DD59,"x",DE59,"x",DF59,"x",DG59,"x",DH59,"x",DI59,"x",DJ59,"x",DK59,"x",DL59,"x",DM59,"x",DN59,"x",DO59,"x",DP59,"x",DQ59,"x",DR59,"x",DS59,"x",DT59,"x",DU59,"x",DV59,"x",DW59,"x",DX59,"x",DY59,"x",DZ59,"x",EA59,"x",EB59,"x",EC59,"x")</f>
        <v>xxxxxxxxxxxxxxxxxxxxxxxxxxxxxxxxxxxxxxxxxxxxxxxxxxxxxxxxxxxxxxxxxxxxxxxxxxxxxxxxxxxxxxxxxxxxxxxxxxxxxxxxxxxxxxxxxxxxxxxxxxxxxxxx</v>
      </c>
    </row>
    <row r="60" spans="1:134" x14ac:dyDescent="0.2">
      <c r="A60" s="727">
        <v>2120</v>
      </c>
      <c r="B60" s="234" t="s">
        <v>209</v>
      </c>
      <c r="C60" s="900">
        <f>SUMPRODUCT(SUMIF('Subsidiary Trial Balance Input'!$A:$A,'Subsidiary TB Converter'!$G60:$EC60,'Subsidiary Trial Balance Input'!C:C))</f>
        <v>0</v>
      </c>
      <c r="D60" s="900">
        <f>SUMPRODUCT(SUMIF('Subsidiary Trial Balance Input'!$A:$A,'Subsidiary TB Converter'!$G60:$EC60,'Subsidiary Trial Balance Input'!D:D))</f>
        <v>0</v>
      </c>
      <c r="E60" s="900">
        <f>SUMPRODUCT(SUMIF('Subsidiary Trial Balance Input'!$A:$A,'Subsidiary TB Converter'!$G60:$EC60,'Subsidiary Trial Balance Input'!E:E))</f>
        <v>0</v>
      </c>
      <c r="F60" s="900"/>
      <c r="G60" s="693"/>
      <c r="H60" s="693"/>
      <c r="I60" s="693"/>
      <c r="J60" s="693"/>
      <c r="K60" s="693"/>
      <c r="L60" s="693"/>
      <c r="M60" s="693"/>
      <c r="N60" s="693"/>
      <c r="O60" s="693"/>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89" t="str">
        <f t="shared" si="0"/>
        <v>xxxxxxxxxxxxxxxxxxxxxxxxxxxxxxxxxxxxxxxxxxxxxxxxxxxxxxxxxxxxxxxxxxxxxxxxxxxxxxxxxxxxxxxxxxxxxxxxxxxxxxxxxxxxxxxxxxxxxxxxxxxxxxxx</v>
      </c>
    </row>
    <row r="61" spans="1:134" x14ac:dyDescent="0.2">
      <c r="A61" s="727">
        <v>2130</v>
      </c>
      <c r="B61" s="234" t="s">
        <v>210</v>
      </c>
      <c r="C61" s="900">
        <f>SUMPRODUCT(SUMIF('Subsidiary Trial Balance Input'!$A:$A,'Subsidiary TB Converter'!$G61:$EC61,'Subsidiary Trial Balance Input'!C:C))</f>
        <v>0</v>
      </c>
      <c r="D61" s="900">
        <f>SUMPRODUCT(SUMIF('Subsidiary Trial Balance Input'!$A:$A,'Subsidiary TB Converter'!$G61:$EC61,'Subsidiary Trial Balance Input'!D:D))</f>
        <v>0</v>
      </c>
      <c r="E61" s="900">
        <f>SUMPRODUCT(SUMIF('Subsidiary Trial Balance Input'!$A:$A,'Subsidiary TB Converter'!$G61:$EC61,'Subsidiary Trial Balance Input'!E:E))</f>
        <v>0</v>
      </c>
      <c r="F61" s="900"/>
      <c r="G61" s="693"/>
      <c r="H61" s="637"/>
      <c r="I61" s="637"/>
      <c r="J61" s="637"/>
      <c r="K61" s="637"/>
      <c r="L61" s="637"/>
      <c r="M61" s="637"/>
      <c r="N61" s="637"/>
      <c r="O61" s="637"/>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89" t="str">
        <f t="shared" si="0"/>
        <v>xxxxxxxxxxxxxxxxxxxxxxxxxxxxxxxxxxxxxxxxxxxxxxxxxxxxxxxxxxxxxxxxxxxxxxxxxxxxxxxxxxxxxxxxxxxxxxxxxxxxxxxxxxxxxxxxxxxxxxxxxxxxxxxx</v>
      </c>
    </row>
    <row r="62" spans="1:134" x14ac:dyDescent="0.2">
      <c r="A62" s="727">
        <v>2136</v>
      </c>
      <c r="B62" s="60" t="s">
        <v>154</v>
      </c>
      <c r="C62" s="900">
        <f>SUMPRODUCT(SUMIF('Subsidiary Trial Balance Input'!$A:$A,'Subsidiary TB Converter'!$G62:$EC62,'Subsidiary Trial Balance Input'!C:C))</f>
        <v>0</v>
      </c>
      <c r="D62" s="900">
        <f>SUMPRODUCT(SUMIF('Subsidiary Trial Balance Input'!$A:$A,'Subsidiary TB Converter'!$G62:$EC62,'Subsidiary Trial Balance Input'!D:D))</f>
        <v>0</v>
      </c>
      <c r="E62" s="900">
        <f>SUMPRODUCT(SUMIF('Subsidiary Trial Balance Input'!$A:$A,'Subsidiary TB Converter'!$G62:$EC62,'Subsidiary Trial Balance Input'!E:E))</f>
        <v>0</v>
      </c>
      <c r="F62" s="900"/>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89" t="str">
        <f t="shared" si="0"/>
        <v>xxxxxxxxxxxxxxxxxxxxxxxxxxxxxxxxxxxxxxxxxxxxxxxxxxxxxxxxxxxxxxxxxxxxxxxxxxxxxxxxxxxxxxxxxxxxxxxxxxxxxxxxxxxxxxxxxxxxxxxxxxxxxxxx</v>
      </c>
    </row>
    <row r="63" spans="1:134" x14ac:dyDescent="0.2">
      <c r="A63" s="727">
        <v>2170</v>
      </c>
      <c r="B63" s="234" t="s">
        <v>211</v>
      </c>
      <c r="C63" s="900">
        <f>SUMPRODUCT(SUMIF('Subsidiary Trial Balance Input'!$A:$A,'Subsidiary TB Converter'!$G63:$EC63,'Subsidiary Trial Balance Input'!C:C))</f>
        <v>0</v>
      </c>
      <c r="D63" s="900">
        <f>SUMPRODUCT(SUMIF('Subsidiary Trial Balance Input'!$A:$A,'Subsidiary TB Converter'!$G63:$EC63,'Subsidiary Trial Balance Input'!D:D))</f>
        <v>0</v>
      </c>
      <c r="E63" s="900">
        <f>SUMPRODUCT(SUMIF('Subsidiary Trial Balance Input'!$A:$A,'Subsidiary TB Converter'!$G63:$EC63,'Subsidiary Trial Balance Input'!E:E))</f>
        <v>0</v>
      </c>
      <c r="F63" s="900"/>
      <c r="G63" s="693"/>
      <c r="H63" s="693"/>
      <c r="I63" s="693"/>
      <c r="J63" s="693"/>
      <c r="K63" s="693"/>
      <c r="L63" s="693"/>
      <c r="M63" s="693"/>
      <c r="N63" s="693"/>
      <c r="O63" s="693"/>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89" t="str">
        <f t="shared" si="0"/>
        <v>xxxxxxxxxxxxxxxxxxxxxxxxxxxxxxxxxxxxxxxxxxxxxxxxxxxxxxxxxxxxxxxxxxxxxxxxxxxxxxxxxxxxxxxxxxxxxxxxxxxxxxxxxxxxxxxxxxxxxxxxxxxxxxxx</v>
      </c>
    </row>
    <row r="64" spans="1:134" x14ac:dyDescent="0.2">
      <c r="A64" s="727">
        <v>2155</v>
      </c>
      <c r="B64" s="234" t="s">
        <v>212</v>
      </c>
      <c r="C64" s="900">
        <f>SUMPRODUCT(SUMIF('Subsidiary Trial Balance Input'!$A:$A,'Subsidiary TB Converter'!$G64:$EC64,'Subsidiary Trial Balance Input'!C:C))</f>
        <v>0</v>
      </c>
      <c r="D64" s="900">
        <f>SUMPRODUCT(SUMIF('Subsidiary Trial Balance Input'!$A:$A,'Subsidiary TB Converter'!$G64:$EC64,'Subsidiary Trial Balance Input'!D:D))</f>
        <v>0</v>
      </c>
      <c r="E64" s="900">
        <f>SUMPRODUCT(SUMIF('Subsidiary Trial Balance Input'!$A:$A,'Subsidiary TB Converter'!$G64:$EC64,'Subsidiary Trial Balance Input'!E:E))</f>
        <v>0</v>
      </c>
      <c r="F64" s="900"/>
      <c r="G64" s="693"/>
      <c r="H64" s="693"/>
      <c r="I64" s="693"/>
      <c r="J64" s="693"/>
      <c r="K64" s="693"/>
      <c r="L64" s="693"/>
      <c r="M64" s="693"/>
      <c r="N64" s="693"/>
      <c r="O64" s="693"/>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89" t="str">
        <f t="shared" si="0"/>
        <v>xxxxxxxxxxxxxxxxxxxxxxxxxxxxxxxxxxxxxxxxxxxxxxxxxxxxxxxxxxxxxxxxxxxxxxxxxxxxxxxxxxxxxxxxxxxxxxxxxxxxxxxxxxxxxxxxxxxxxxxxxxxxxxxx</v>
      </c>
    </row>
    <row r="65" spans="1:134" x14ac:dyDescent="0.2">
      <c r="A65" s="727">
        <v>2160</v>
      </c>
      <c r="B65" s="234" t="s">
        <v>213</v>
      </c>
      <c r="C65" s="900">
        <f>SUMPRODUCT(SUMIF('Subsidiary Trial Balance Input'!$A:$A,'Subsidiary TB Converter'!$G65:$EC65,'Subsidiary Trial Balance Input'!C:C))</f>
        <v>0</v>
      </c>
      <c r="D65" s="900">
        <f>SUMPRODUCT(SUMIF('Subsidiary Trial Balance Input'!$A:$A,'Subsidiary TB Converter'!$G65:$EC65,'Subsidiary Trial Balance Input'!D:D))</f>
        <v>0</v>
      </c>
      <c r="E65" s="900">
        <f>SUMPRODUCT(SUMIF('Subsidiary Trial Balance Input'!$A:$A,'Subsidiary TB Converter'!$G65:$EC65,'Subsidiary Trial Balance Input'!E:E))</f>
        <v>0</v>
      </c>
      <c r="F65" s="900"/>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89" t="str">
        <f t="shared" si="0"/>
        <v>xxxxxxxxxxxxxxxxxxxxxxxxxxxxxxxxxxxxxxxxxxxxxxxxxxxxxxxxxxxxxxxxxxxxxxxxxxxxxxxxxxxxxxxxxxxxxxxxxxxxxxxxxxxxxxxxxxxxxxxxxxxxxxxx</v>
      </c>
    </row>
    <row r="66" spans="1:134" x14ac:dyDescent="0.2">
      <c r="A66" s="727">
        <v>2180</v>
      </c>
      <c r="B66" s="234" t="s">
        <v>204</v>
      </c>
      <c r="C66" s="900">
        <f>SUMPRODUCT(SUMIF('Subsidiary Trial Balance Input'!$A:$A,'Subsidiary TB Converter'!$G66:$EC66,'Subsidiary Trial Balance Input'!C:C))</f>
        <v>0</v>
      </c>
      <c r="D66" s="900">
        <f>SUMPRODUCT(SUMIF('Subsidiary Trial Balance Input'!$A:$A,'Subsidiary TB Converter'!$G66:$EC66,'Subsidiary Trial Balance Input'!D:D))</f>
        <v>0</v>
      </c>
      <c r="E66" s="900">
        <f>SUMPRODUCT(SUMIF('Subsidiary Trial Balance Input'!$A:$A,'Subsidiary TB Converter'!$G66:$EC66,'Subsidiary Trial Balance Input'!E:E))</f>
        <v>0</v>
      </c>
      <c r="F66" s="900"/>
      <c r="G66" s="693"/>
      <c r="H66" s="693"/>
      <c r="I66" s="693"/>
      <c r="J66" s="693"/>
      <c r="K66" s="693"/>
      <c r="L66" s="693"/>
      <c r="M66" s="693"/>
      <c r="N66" s="693"/>
      <c r="O66" s="693"/>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89" t="str">
        <f t="shared" si="0"/>
        <v>xxxxxxxxxxxxxxxxxxxxxxxxxxxxxxxxxxxxxxxxxxxxxxxxxxxxxxxxxxxxxxxxxxxxxxxxxxxxxxxxxxxxxxxxxxxxxxxxxxxxxxxxxxxxxxxxxxxxxxxxxxxxxxxx</v>
      </c>
    </row>
    <row r="67" spans="1:134" x14ac:dyDescent="0.2">
      <c r="A67" s="727">
        <v>2195</v>
      </c>
      <c r="B67" s="234" t="s">
        <v>155</v>
      </c>
      <c r="C67" s="900">
        <f>SUMPRODUCT(SUMIF('Subsidiary Trial Balance Input'!$A:$A,'Subsidiary TB Converter'!$G67:$EC67,'Subsidiary Trial Balance Input'!C:C))</f>
        <v>0</v>
      </c>
      <c r="D67" s="900">
        <f>SUMPRODUCT(SUMIF('Subsidiary Trial Balance Input'!$A:$A,'Subsidiary TB Converter'!$G67:$EC67,'Subsidiary Trial Balance Input'!D:D))</f>
        <v>0</v>
      </c>
      <c r="E67" s="900">
        <f>SUMPRODUCT(SUMIF('Subsidiary Trial Balance Input'!$A:$A,'Subsidiary TB Converter'!$G67:$EC67,'Subsidiary Trial Balance Input'!E:E))</f>
        <v>0</v>
      </c>
      <c r="F67" s="900"/>
      <c r="G67" s="693"/>
      <c r="H67" s="693"/>
      <c r="I67" s="693"/>
      <c r="J67" s="693"/>
      <c r="K67" s="693"/>
      <c r="L67" s="693"/>
      <c r="M67" s="693"/>
      <c r="N67" s="693"/>
      <c r="O67" s="693"/>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89" t="str">
        <f t="shared" si="0"/>
        <v>xxxxxxxxxxxxxxxxxxxxxxxxxxxxxxxxxxxxxxxxxxxxxxxxxxxxxxxxxxxxxxxxxxxxxxxxxxxxxxxxxxxxxxxxxxxxxxxxxxxxxxxxxxxxxxxxxxxxxxxxxxxxxxxx</v>
      </c>
    </row>
    <row r="68" spans="1:134" x14ac:dyDescent="0.2">
      <c r="A68" s="727">
        <v>2196</v>
      </c>
      <c r="B68" s="234" t="s">
        <v>147</v>
      </c>
      <c r="C68" s="900">
        <f>SUMPRODUCT(SUMIF('Subsidiary Trial Balance Input'!$A:$A,'Subsidiary TB Converter'!$G68:$EC68,'Subsidiary Trial Balance Input'!C:C))</f>
        <v>0</v>
      </c>
      <c r="D68" s="900">
        <f>SUMPRODUCT(SUMIF('Subsidiary Trial Balance Input'!$A:$A,'Subsidiary TB Converter'!$G68:$EC68,'Subsidiary Trial Balance Input'!D:D))</f>
        <v>0</v>
      </c>
      <c r="E68" s="900">
        <f>SUMPRODUCT(SUMIF('Subsidiary Trial Balance Input'!$A:$A,'Subsidiary TB Converter'!$G68:$EC68,'Subsidiary Trial Balance Input'!E:E))</f>
        <v>0</v>
      </c>
      <c r="F68" s="900"/>
      <c r="G68" s="693"/>
      <c r="H68" s="693"/>
      <c r="I68" s="693"/>
      <c r="J68" s="693"/>
      <c r="K68" s="693"/>
      <c r="L68" s="693"/>
      <c r="M68" s="693"/>
      <c r="N68" s="693"/>
      <c r="O68" s="693"/>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89" t="str">
        <f t="shared" si="0"/>
        <v>xxxxxxxxxxxxxxxxxxxxxxxxxxxxxxxxxxxxxxxxxxxxxxxxxxxxxxxxxxxxxxxxxxxxxxxxxxxxxxxxxxxxxxxxxxxxxxxxxxxxxxxxxxxxxxxxxxxxxxxxxxxxxxxx</v>
      </c>
    </row>
    <row r="69" spans="1:134" x14ac:dyDescent="0.2">
      <c r="A69" s="727"/>
      <c r="B69" s="5"/>
      <c r="C69" s="900"/>
      <c r="D69" s="900"/>
      <c r="E69" s="900"/>
      <c r="F69" s="900"/>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89" t="str">
        <f t="shared" si="0"/>
        <v>xxxxxxxxxxxxxxxxxxxxxxxxxxxxxxxxxxxxxxxxxxxxxxxxxxxxxxxxxxxxxxxxxxxxxxxxxxxxxxxxxxxxxxxxxxxxxxxxxxxxxxxxxxxxxxxxxxxxxxxxxxxxxxxx</v>
      </c>
    </row>
    <row r="70" spans="1:134" x14ac:dyDescent="0.2">
      <c r="A70" s="237"/>
      <c r="B70" s="239" t="s">
        <v>214</v>
      </c>
      <c r="C70" s="903"/>
      <c r="D70" s="903"/>
      <c r="E70" s="903"/>
      <c r="F70" s="903"/>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640"/>
      <c r="DW70" s="640"/>
      <c r="DX70" s="640"/>
      <c r="DY70" s="640"/>
      <c r="DZ70" s="640"/>
      <c r="EA70" s="640"/>
      <c r="EB70" s="640"/>
      <c r="EC70" s="640"/>
      <c r="ED70" s="189" t="str">
        <f t="shared" si="0"/>
        <v>xxxxxxxxxxxxxxxxxxxxxxxxxxxxxxxxxxxxxxxxxxxxxxxxxxxxxxxxxxxxxxxxxxxxxxxxxxxxxxxxxxxxxxxxxxxxxxxxxxxxxxxxxxxxxxxxxxxxxxxxxxxxxxxx</v>
      </c>
    </row>
    <row r="71" spans="1:134" x14ac:dyDescent="0.2">
      <c r="A71" s="727"/>
      <c r="B71" s="583" t="s">
        <v>177</v>
      </c>
      <c r="C71" s="900"/>
      <c r="D71" s="900"/>
      <c r="E71" s="900"/>
      <c r="F71" s="900"/>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c r="CH71" s="637"/>
      <c r="CI71" s="637"/>
      <c r="CJ71" s="637"/>
      <c r="CK71" s="637"/>
      <c r="CL71" s="637"/>
      <c r="CM71" s="637"/>
      <c r="CN71" s="637"/>
      <c r="CO71" s="637"/>
      <c r="CP71" s="637"/>
      <c r="CQ71" s="637"/>
      <c r="CR71" s="637"/>
      <c r="CS71" s="637"/>
      <c r="CT71" s="637"/>
      <c r="CU71" s="637"/>
      <c r="CV71" s="637"/>
      <c r="CW71" s="637"/>
      <c r="CX71" s="637"/>
      <c r="CY71" s="637"/>
      <c r="CZ71" s="637"/>
      <c r="DA71" s="637"/>
      <c r="DB71" s="637"/>
      <c r="DC71" s="637"/>
      <c r="DD71" s="637"/>
      <c r="DE71" s="637"/>
      <c r="DF71" s="637"/>
      <c r="DG71" s="637"/>
      <c r="DH71" s="637"/>
      <c r="DI71" s="637"/>
      <c r="DJ71" s="637"/>
      <c r="DK71" s="637"/>
      <c r="DL71" s="637"/>
      <c r="DM71" s="637"/>
      <c r="DN71" s="637"/>
      <c r="DO71" s="637"/>
      <c r="DP71" s="637"/>
      <c r="DQ71" s="637"/>
      <c r="DR71" s="637"/>
      <c r="DS71" s="637"/>
      <c r="DT71" s="637"/>
      <c r="DU71" s="637"/>
      <c r="DV71" s="637"/>
      <c r="DW71" s="637"/>
      <c r="DX71" s="637"/>
      <c r="DY71" s="637"/>
      <c r="DZ71" s="637"/>
      <c r="EA71" s="637"/>
      <c r="EB71" s="637"/>
      <c r="EC71" s="637"/>
      <c r="ED71" s="189" t="str">
        <f t="shared" ref="ED71:ED132" si="1">CONCATENATE("x",G71,"x",H71,"x",I71,"x",J71,"x",K71,"x",L71,"x",M71,"x",N71,"x",O71,"x",P71,"x",Q71,"x",R71,"x",S71,"x",T71,"x",U71,"x",V71,"x",W71,"x",X71,"x",Y71,"x",Z71,"x",AA71,"x",AB71,"x",AC71,"x",AD71,"x",AE71,"x",AF71,"x",AG71,"x",AH71,"x",AI71,"x",AJ71,"x",AK71,"x",AL71,"x",AM71,"x",AN71,"x",AO71,"x",AP71,"x",AQ71,"x",AR71,"x",AS71,"x",AT71,"x",AU71,"x",AV71,"x",AW71,"x",AX71,"x",AY71,"x",AZ71,"x",BA71,"x",BB71,"x",BC71,"x",BD71,"x",BE71,"x",BF71,"x",BG71,"x",BH71,"x",BI71,"x",BJ71,"x",BK71,"x",BL71,"x",BM71,"x",BN71,"x",BO71,"x",BP71,"x",BQ71,"x",BR71,"x",BS71,"x",BT71,"x",BU71,"x",BV71,"x",BW71,"x",BX71,"x",BY71,"x",BZ71,"x",CA71,"x",CB71,"x",CC71,"x",CD71,"x",CE71,"x",CF71,"x",CG71,"x",CH71,"x",CI71,"x",CJ71,"x",CK71,"x",CL71,"x",CM71,"x",CN71,"x",CO71,"x",CP71,"x",CQ71,"x",CR71,"x",CS71,"x",CT71,"x",CU71,"x",CV71,"x",CW71,"x",CX71,"x",CY71,"x",CZ71,"x",DA71,"x",DB71,"x",DC71,"x",DD71,"x",DE71,"x",DF71,"x",DG71,"x",DH71,"x",DI71,"x",DJ71,"x",DK71,"x",DL71,"x",DM71,"x",DN71,"x",DO71,"x",DP71,"x",DQ71,"x",DR71,"x",DS71,"x",DT71,"x",DU71,"x",DV71,"x",DW71,"x",DX71,"x",DY71,"x",DZ71,"x",EA71,"x",EB71,"x",EC71,"x")</f>
        <v>xxxxxxxxxxxxxxxxxxxxxxxxxxxxxxxxxxxxxxxxxxxxxxxxxxxxxxxxxxxxxxxxxxxxxxxxxxxxxxxxxxxxxxxxxxxxxxxxxxxxxxxxxxxxxxxxxxxxxxxxxxxxxxxx</v>
      </c>
    </row>
    <row r="72" spans="1:134" x14ac:dyDescent="0.2">
      <c r="A72" s="727">
        <v>1710</v>
      </c>
      <c r="B72" s="60" t="s">
        <v>151</v>
      </c>
      <c r="C72" s="900">
        <f>SUMPRODUCT(SUMIF('Subsidiary Trial Balance Input'!$A:$A,'Subsidiary TB Converter'!$G72:$EC72,'Subsidiary Trial Balance Input'!C:C))</f>
        <v>0</v>
      </c>
      <c r="D72" s="900">
        <f>SUMPRODUCT(SUMIF('Subsidiary Trial Balance Input'!$A:$A,'Subsidiary TB Converter'!$G72:$EC72,'Subsidiary Trial Balance Input'!D:D))</f>
        <v>0</v>
      </c>
      <c r="E72" s="900">
        <f>SUMPRODUCT(SUMIF('Subsidiary Trial Balance Input'!$A:$A,'Subsidiary TB Converter'!$G72:$EC72,'Subsidiary Trial Balance Input'!E:E))</f>
        <v>0</v>
      </c>
      <c r="F72" s="900"/>
      <c r="G72" s="90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89" t="str">
        <f t="shared" si="1"/>
        <v>xxxxxxxxxxxxxxxxxxxxxxxxxxxxxxxxxxxxxxxxxxxxxxxxxxxxxxxxxxxxxxxxxxxxxxxxxxxxxxxxxxxxxxxxxxxxxxxxxxxxxxxxxxxxxxxxxxxxxxxxxxxxxxxx</v>
      </c>
    </row>
    <row r="73" spans="1:134" x14ac:dyDescent="0.2">
      <c r="A73" s="727">
        <v>1320</v>
      </c>
      <c r="B73" s="234" t="s">
        <v>215</v>
      </c>
      <c r="C73" s="900">
        <f>SUMPRODUCT(SUMIF('Subsidiary Trial Balance Input'!$A:$A,'Subsidiary TB Converter'!$G73:$EC73,'Subsidiary Trial Balance Input'!C:C))</f>
        <v>0</v>
      </c>
      <c r="D73" s="900">
        <f>SUMPRODUCT(SUMIF('Subsidiary Trial Balance Input'!$A:$A,'Subsidiary TB Converter'!$G73:$EC73,'Subsidiary Trial Balance Input'!D:D))</f>
        <v>0</v>
      </c>
      <c r="E73" s="900">
        <f>SUMPRODUCT(SUMIF('Subsidiary Trial Balance Input'!$A:$A,'Subsidiary TB Converter'!$G73:$EC73,'Subsidiary Trial Balance Input'!E:E))</f>
        <v>0</v>
      </c>
      <c r="F73" s="900"/>
      <c r="G73" s="693"/>
      <c r="H73" s="138"/>
      <c r="I73" s="637"/>
      <c r="J73" s="637"/>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89" t="str">
        <f t="shared" si="1"/>
        <v>xxxxxxxxxxxxxxxxxxxxxxxxxxxxxxxxxxxxxxxxxxxxxxxxxxxxxxxxxxxxxxxxxxxxxxxxxxxxxxxxxxxxxxxxxxxxxxxxxxxxxxxxxxxxxxxxxxxxxxxxxxxxxxxx</v>
      </c>
    </row>
    <row r="74" spans="1:134" x14ac:dyDescent="0.2">
      <c r="A74" s="727">
        <v>1330</v>
      </c>
      <c r="B74" s="234" t="s">
        <v>216</v>
      </c>
      <c r="C74" s="900">
        <f>SUMPRODUCT(SUMIF('Subsidiary Trial Balance Input'!$A:$A,'Subsidiary TB Converter'!$G74:$EC74,'Subsidiary Trial Balance Input'!C:C))</f>
        <v>0</v>
      </c>
      <c r="D74" s="900">
        <f>SUMPRODUCT(SUMIF('Subsidiary Trial Balance Input'!$A:$A,'Subsidiary TB Converter'!$G74:$EC74,'Subsidiary Trial Balance Input'!D:D))</f>
        <v>0</v>
      </c>
      <c r="E74" s="900">
        <f>SUMPRODUCT(SUMIF('Subsidiary Trial Balance Input'!$A:$A,'Subsidiary TB Converter'!$G74:$EC74,'Subsidiary Trial Balance Input'!E:E))</f>
        <v>0</v>
      </c>
      <c r="F74" s="900"/>
      <c r="G74" s="693"/>
      <c r="H74" s="637"/>
      <c r="I74" s="637"/>
      <c r="J74" s="637"/>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89" t="str">
        <f t="shared" si="1"/>
        <v>xxxxxxxxxxxxxxxxxxxxxxxxxxxxxxxxxxxxxxxxxxxxxxxxxxxxxxxxxxxxxxxxxxxxxxxxxxxxxxxxxxxxxxxxxxxxxxxxxxxxxxxxxxxxxxxxxxxxxxxxxxxxxxxx</v>
      </c>
    </row>
    <row r="75" spans="1:134" x14ac:dyDescent="0.2">
      <c r="A75" s="727">
        <v>1720</v>
      </c>
      <c r="B75" s="234" t="s">
        <v>185</v>
      </c>
      <c r="C75" s="900">
        <f>SUMPRODUCT(SUMIF('Subsidiary Trial Balance Input'!$A:$A,'Subsidiary TB Converter'!$G75:$EC75,'Subsidiary Trial Balance Input'!C:C))</f>
        <v>0</v>
      </c>
      <c r="D75" s="900">
        <f>SUMPRODUCT(SUMIF('Subsidiary Trial Balance Input'!$A:$A,'Subsidiary TB Converter'!$G75:$EC75,'Subsidiary Trial Balance Input'!D:D))</f>
        <v>0</v>
      </c>
      <c r="E75" s="900">
        <f>SUMPRODUCT(SUMIF('Subsidiary Trial Balance Input'!$A:$A,'Subsidiary TB Converter'!$G75:$EC75,'Subsidiary Trial Balance Input'!E:E))</f>
        <v>0</v>
      </c>
      <c r="F75" s="900"/>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89" t="str">
        <f t="shared" si="1"/>
        <v>xxxxxxxxxxxxxxxxxxxxxxxxxxxxxxxxxxxxxxxxxxxxxxxxxxxxxxxxxxxxxxxxxxxxxxxxxxxxxxxxxxxxxxxxxxxxxxxxxxxxxxxxxxxxxxxxxxxxxxxxxxxxxxxx</v>
      </c>
    </row>
    <row r="76" spans="1:134" x14ac:dyDescent="0.2">
      <c r="A76" s="727">
        <v>1703</v>
      </c>
      <c r="B76" s="234" t="s">
        <v>217</v>
      </c>
      <c r="C76" s="900">
        <f>SUMPRODUCT(SUMIF('Subsidiary Trial Balance Input'!$A:$A,'Subsidiary TB Converter'!$G76:$EC76,'Subsidiary Trial Balance Input'!C:C))</f>
        <v>0</v>
      </c>
      <c r="D76" s="900">
        <f>SUMPRODUCT(SUMIF('Subsidiary Trial Balance Input'!$A:$A,'Subsidiary TB Converter'!$G76:$EC76,'Subsidiary Trial Balance Input'!D:D))</f>
        <v>0</v>
      </c>
      <c r="E76" s="900">
        <f>SUMPRODUCT(SUMIF('Subsidiary Trial Balance Input'!$A:$A,'Subsidiary TB Converter'!$G76:$EC76,'Subsidiary Trial Balance Input'!E:E))</f>
        <v>0</v>
      </c>
      <c r="F76" s="900"/>
      <c r="G76" s="886"/>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89" t="str">
        <f t="shared" si="1"/>
        <v>xxxxxxxxxxxxxxxxxxxxxxxxxxxxxxxxxxxxxxxxxxxxxxxxxxxxxxxxxxxxxxxxxxxxxxxxxxxxxxxxxxxxxxxxxxxxxxxxxxxxxxxxxxxxxxxxxxxxxxxxxxxxxxxx</v>
      </c>
    </row>
    <row r="77" spans="1:134" x14ac:dyDescent="0.2">
      <c r="A77" s="727"/>
      <c r="B77" s="583"/>
      <c r="C77" s="900"/>
      <c r="D77" s="900"/>
      <c r="E77" s="900"/>
      <c r="F77" s="900"/>
      <c r="G77" s="138"/>
      <c r="H77" s="138"/>
      <c r="I77" s="138"/>
      <c r="J77" s="138"/>
      <c r="K77" s="138"/>
      <c r="L77" s="138"/>
      <c r="M77" s="138"/>
      <c r="N77" s="138"/>
      <c r="O77" s="138"/>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c r="CH77" s="637"/>
      <c r="CI77" s="637"/>
      <c r="CJ77" s="637"/>
      <c r="CK77" s="637"/>
      <c r="CL77" s="637"/>
      <c r="CM77" s="637"/>
      <c r="CN77" s="637"/>
      <c r="CO77" s="637"/>
      <c r="CP77" s="637"/>
      <c r="CQ77" s="637"/>
      <c r="CR77" s="637"/>
      <c r="CS77" s="637"/>
      <c r="CT77" s="637"/>
      <c r="CU77" s="637"/>
      <c r="CV77" s="637"/>
      <c r="CW77" s="637"/>
      <c r="CX77" s="637"/>
      <c r="CY77" s="637"/>
      <c r="CZ77" s="637"/>
      <c r="DA77" s="637"/>
      <c r="DB77" s="637"/>
      <c r="DC77" s="637"/>
      <c r="DD77" s="637"/>
      <c r="DE77" s="637"/>
      <c r="DF77" s="637"/>
      <c r="DG77" s="637"/>
      <c r="DH77" s="637"/>
      <c r="DI77" s="637"/>
      <c r="DJ77" s="637"/>
      <c r="DK77" s="637"/>
      <c r="DL77" s="637"/>
      <c r="DM77" s="637"/>
      <c r="DN77" s="637"/>
      <c r="DO77" s="637"/>
      <c r="DP77" s="637"/>
      <c r="DQ77" s="637"/>
      <c r="DR77" s="637"/>
      <c r="DS77" s="637"/>
      <c r="DT77" s="637"/>
      <c r="DU77" s="637"/>
      <c r="DV77" s="637"/>
      <c r="DW77" s="637"/>
      <c r="DX77" s="637"/>
      <c r="DY77" s="637"/>
      <c r="DZ77" s="637"/>
      <c r="EA77" s="637"/>
      <c r="EB77" s="637"/>
      <c r="EC77" s="637"/>
      <c r="ED77" s="189" t="str">
        <f t="shared" si="1"/>
        <v>xxxxxxxxxxxxxxxxxxxxxxxxxxxxxxxxxxxxxxxxxxxxxxxxxxxxxxxxxxxxxxxxxxxxxxxxxxxxxxxxxxxxxxxxxxxxxxxxxxxxxxxxxxxxxxxxxxxxxxxxxxxxxxxx</v>
      </c>
    </row>
    <row r="78" spans="1:134" x14ac:dyDescent="0.2">
      <c r="A78" s="727"/>
      <c r="B78" s="583" t="s">
        <v>189</v>
      </c>
      <c r="C78" s="900"/>
      <c r="D78" s="900"/>
      <c r="E78" s="900"/>
      <c r="F78" s="900"/>
      <c r="G78" s="138"/>
      <c r="H78" s="138"/>
      <c r="I78" s="138"/>
      <c r="J78" s="138"/>
      <c r="K78" s="138"/>
      <c r="L78" s="138"/>
      <c r="M78" s="138"/>
      <c r="N78" s="138"/>
      <c r="O78" s="138"/>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c r="DH78" s="637"/>
      <c r="DI78" s="637"/>
      <c r="DJ78" s="637"/>
      <c r="DK78" s="637"/>
      <c r="DL78" s="637"/>
      <c r="DM78" s="637"/>
      <c r="DN78" s="637"/>
      <c r="DO78" s="637"/>
      <c r="DP78" s="637"/>
      <c r="DQ78" s="637"/>
      <c r="DR78" s="637"/>
      <c r="DS78" s="637"/>
      <c r="DT78" s="637"/>
      <c r="DU78" s="637"/>
      <c r="DV78" s="637"/>
      <c r="DW78" s="637"/>
      <c r="DX78" s="637"/>
      <c r="DY78" s="637"/>
      <c r="DZ78" s="637"/>
      <c r="EA78" s="637"/>
      <c r="EB78" s="637"/>
      <c r="EC78" s="637"/>
      <c r="ED78" s="189" t="str">
        <f t="shared" si="1"/>
        <v>xxxxxxxxxxxxxxxxxxxxxxxxxxxxxxxxxxxxxxxxxxxxxxxxxxxxxxxxxxxxxxxxxxxxxxxxxxxxxxxxxxxxxxxxxxxxxxxxxxxxxxxxxxxxxxxxxxxxxxxxxxxxxxxx</v>
      </c>
    </row>
    <row r="79" spans="1:134" x14ac:dyDescent="0.2">
      <c r="A79" s="727">
        <v>2090</v>
      </c>
      <c r="B79" s="234" t="s">
        <v>346</v>
      </c>
      <c r="C79" s="900">
        <f>SUMPRODUCT(SUMIF('Subsidiary Trial Balance Input'!$A:$A,'Subsidiary TB Converter'!$G79:$EC79,'Subsidiary Trial Balance Input'!C:C))</f>
        <v>0</v>
      </c>
      <c r="D79" s="900">
        <f>SUMPRODUCT(SUMIF('Subsidiary Trial Balance Input'!$A:$A,'Subsidiary TB Converter'!$G79:$EC79,'Subsidiary Trial Balance Input'!D:D))</f>
        <v>0</v>
      </c>
      <c r="E79" s="900">
        <f>SUMPRODUCT(SUMIF('Subsidiary Trial Balance Input'!$A:$A,'Subsidiary TB Converter'!$G79:$EC79,'Subsidiary Trial Balance Input'!E:E))</f>
        <v>0</v>
      </c>
      <c r="F79" s="900"/>
      <c r="G79" s="644"/>
      <c r="H79" s="644"/>
      <c r="I79" s="644"/>
      <c r="J79" s="644"/>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89" t="str">
        <f t="shared" si="1"/>
        <v>xxxxxxxxxxxxxxxxxxxxxxxxxxxxxxxxxxxxxxxxxxxxxxxxxxxxxxxxxxxxxxxxxxxxxxxxxxxxxxxxxxxxxxxxxxxxxxxxxxxxxxxxxxxxxxxxxxxxxxxxxxxxxxxx</v>
      </c>
    </row>
    <row r="80" spans="1:134" x14ac:dyDescent="0.2">
      <c r="A80" s="727">
        <v>2084</v>
      </c>
      <c r="B80" s="234" t="s">
        <v>218</v>
      </c>
      <c r="C80" s="900">
        <f>SUMPRODUCT(SUMIF('Subsidiary Trial Balance Input'!$A:$A,'Subsidiary TB Converter'!$G80:$EC80,'Subsidiary Trial Balance Input'!C:C))</f>
        <v>0</v>
      </c>
      <c r="D80" s="900">
        <f>SUMPRODUCT(SUMIF('Subsidiary Trial Balance Input'!$A:$A,'Subsidiary TB Converter'!$G80:$EC80,'Subsidiary Trial Balance Input'!D:D))</f>
        <v>0</v>
      </c>
      <c r="E80" s="900">
        <f>SUMPRODUCT(SUMIF('Subsidiary Trial Balance Input'!$A:$A,'Subsidiary TB Converter'!$G80:$EC80,'Subsidiary Trial Balance Input'!E:E))</f>
        <v>0</v>
      </c>
      <c r="F80" s="900"/>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89" t="str">
        <f t="shared" si="1"/>
        <v>xxxxxxxxxxxxxxxxxxxxxxxxxxxxxxxxxxxxxxxxxxxxxxxxxxxxxxxxxxxxxxxxxxxxxxxxxxxxxxxxxxxxxxxxxxxxxxxxxxxxxxxxxxxxxxxxxxxxxxxxxxxxxxxx</v>
      </c>
    </row>
    <row r="81" spans="1:134" x14ac:dyDescent="0.2">
      <c r="A81" s="727">
        <v>2070</v>
      </c>
      <c r="B81" s="234" t="s">
        <v>219</v>
      </c>
      <c r="C81" s="900">
        <f>SUMPRODUCT(SUMIF('Subsidiary Trial Balance Input'!$A:$A,'Subsidiary TB Converter'!$G81:$EC81,'Subsidiary Trial Balance Input'!C:C))</f>
        <v>0</v>
      </c>
      <c r="D81" s="900">
        <f>SUMPRODUCT(SUMIF('Subsidiary Trial Balance Input'!$A:$A,'Subsidiary TB Converter'!$G81:$EC81,'Subsidiary Trial Balance Input'!D:D))</f>
        <v>0</v>
      </c>
      <c r="E81" s="900">
        <f>SUMPRODUCT(SUMIF('Subsidiary Trial Balance Input'!$A:$A,'Subsidiary TB Converter'!$G81:$EC81,'Subsidiary Trial Balance Input'!E:E))</f>
        <v>0</v>
      </c>
      <c r="F81" s="900"/>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89" t="str">
        <f t="shared" si="1"/>
        <v>xxxxxxxxxxxxxxxxxxxxxxxxxxxxxxxxxxxxxxxxxxxxxxxxxxxxxxxxxxxxxxxxxxxxxxxxxxxxxxxxxxxxxxxxxxxxxxxxxxxxxxxxxxxxxxxxxxxxxxxxxxxxxxxx</v>
      </c>
    </row>
    <row r="82" spans="1:134" x14ac:dyDescent="0.2">
      <c r="A82" s="727">
        <v>2082</v>
      </c>
      <c r="B82" s="234" t="s">
        <v>220</v>
      </c>
      <c r="C82" s="900">
        <f>SUMPRODUCT(SUMIF('Subsidiary Trial Balance Input'!$A:$A,'Subsidiary TB Converter'!$G82:$EC82,'Subsidiary Trial Balance Input'!C:C))</f>
        <v>0</v>
      </c>
      <c r="D82" s="900">
        <f>SUMPRODUCT(SUMIF('Subsidiary Trial Balance Input'!$A:$A,'Subsidiary TB Converter'!$G82:$EC82,'Subsidiary Trial Balance Input'!D:D))</f>
        <v>0</v>
      </c>
      <c r="E82" s="900">
        <f>SUMPRODUCT(SUMIF('Subsidiary Trial Balance Input'!$A:$A,'Subsidiary TB Converter'!$G82:$EC82,'Subsidiary Trial Balance Input'!E:E))</f>
        <v>0</v>
      </c>
      <c r="F82" s="900"/>
      <c r="G82" s="693"/>
      <c r="H82" s="693"/>
      <c r="I82" s="693"/>
      <c r="J82" s="693"/>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89" t="str">
        <f t="shared" si="1"/>
        <v>xxxxxxxxxxxxxxxxxxxxxxxxxxxxxxxxxxxxxxxxxxxxxxxxxxxxxxxxxxxxxxxxxxxxxxxxxxxxxxxxxxxxxxxxxxxxxxxxxxxxxxxxxxxxxxxxxxxxxxxxxxxxxxxx</v>
      </c>
    </row>
    <row r="83" spans="1:134" x14ac:dyDescent="0.2">
      <c r="A83" s="727">
        <v>2086</v>
      </c>
      <c r="B83" s="234" t="s">
        <v>221</v>
      </c>
      <c r="C83" s="900">
        <f>SUMPRODUCT(SUMIF('Subsidiary Trial Balance Input'!$A:$A,'Subsidiary TB Converter'!$G83:$EC83,'Subsidiary Trial Balance Input'!C:C))</f>
        <v>0</v>
      </c>
      <c r="D83" s="900">
        <f>SUMPRODUCT(SUMIF('Subsidiary Trial Balance Input'!$A:$A,'Subsidiary TB Converter'!$G83:$EC83,'Subsidiary Trial Balance Input'!D:D))</f>
        <v>0</v>
      </c>
      <c r="E83" s="900">
        <f>SUMPRODUCT(SUMIF('Subsidiary Trial Balance Input'!$A:$A,'Subsidiary TB Converter'!$G83:$EC83,'Subsidiary Trial Balance Input'!E:E))</f>
        <v>0</v>
      </c>
      <c r="F83" s="900"/>
      <c r="G83" s="693"/>
      <c r="H83" s="693"/>
      <c r="I83" s="693"/>
      <c r="J83" s="693"/>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89" t="str">
        <f t="shared" si="1"/>
        <v>xxxxxxxxxxxxxxxxxxxxxxxxxxxxxxxxxxxxxxxxxxxxxxxxxxxxxxxxxxxxxxxxxxxxxxxxxxxxxxxxxxxxxxxxxxxxxxxxxxxxxxxxxxxxxxxxxxxxxxxxxxxxxxxx</v>
      </c>
    </row>
    <row r="84" spans="1:134" x14ac:dyDescent="0.2">
      <c r="A84" s="727">
        <v>2185</v>
      </c>
      <c r="B84" s="234" t="s">
        <v>222</v>
      </c>
      <c r="C84" s="900">
        <f>SUMPRODUCT(SUMIF('Subsidiary Trial Balance Input'!$A:$A,'Subsidiary TB Converter'!$G84:$EC84,'Subsidiary Trial Balance Input'!C:C))</f>
        <v>0</v>
      </c>
      <c r="D84" s="900">
        <f>SUMPRODUCT(SUMIF('Subsidiary Trial Balance Input'!$A:$A,'Subsidiary TB Converter'!$G84:$EC84,'Subsidiary Trial Balance Input'!D:D))</f>
        <v>0</v>
      </c>
      <c r="E84" s="900">
        <f>SUMPRODUCT(SUMIF('Subsidiary Trial Balance Input'!$A:$A,'Subsidiary TB Converter'!$G84:$EC84,'Subsidiary Trial Balance Input'!E:E))</f>
        <v>0</v>
      </c>
      <c r="F84" s="900"/>
      <c r="H84" s="693"/>
      <c r="I84" s="693"/>
      <c r="J84" s="693"/>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89" t="str">
        <f t="shared" si="1"/>
        <v>xxxxxxxxxxxxxxxxxxxxxxxxxxxxxxxxxxxxxxxxxxxxxxxxxxxxxxxxxxxxxxxxxxxxxxxxxxxxxxxxxxxxxxxxxxxxxxxxxxxxxxxxxxxxxxxxxxxxxxxxxxxxxxxx</v>
      </c>
    </row>
    <row r="85" spans="1:134" x14ac:dyDescent="0.2">
      <c r="A85" s="727">
        <v>2840</v>
      </c>
      <c r="B85" s="234" t="s">
        <v>223</v>
      </c>
      <c r="C85" s="900">
        <f>SUMPRODUCT(SUMIF('Subsidiary Trial Balance Input'!$A:$A,'Subsidiary TB Converter'!$G85:$EC85,'Subsidiary Trial Balance Input'!C:C))</f>
        <v>0</v>
      </c>
      <c r="D85" s="900">
        <f>SUMPRODUCT(SUMIF('Subsidiary Trial Balance Input'!$A:$A,'Subsidiary TB Converter'!$G85:$EC85,'Subsidiary Trial Balance Input'!D:D))</f>
        <v>0</v>
      </c>
      <c r="E85" s="900">
        <f>SUMPRODUCT(SUMIF('Subsidiary Trial Balance Input'!$A:$A,'Subsidiary TB Converter'!$G85:$EC85,'Subsidiary Trial Balance Input'!E:E))</f>
        <v>0</v>
      </c>
      <c r="F85" s="900"/>
      <c r="G85" s="693"/>
      <c r="H85" s="693"/>
      <c r="I85" s="693"/>
      <c r="J85" s="693"/>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89" t="str">
        <f t="shared" si="1"/>
        <v>xxxxxxxxxxxxxxxxxxxxxxxxxxxxxxxxxxxxxxxxxxxxxxxxxxxxxxxxxxxxxxxxxxxxxxxxxxxxxxxxxxxxxxxxxxxxxxxxxxxxxxxxxxxxxxxxxxxxxxxxxxxxxxxx</v>
      </c>
    </row>
    <row r="86" spans="1:134" x14ac:dyDescent="0.2">
      <c r="A86" s="727"/>
      <c r="B86" s="234"/>
      <c r="C86" s="900"/>
      <c r="D86" s="900"/>
      <c r="E86" s="900"/>
      <c r="F86" s="900"/>
      <c r="G86" s="693"/>
      <c r="H86" s="693"/>
      <c r="I86" s="693"/>
      <c r="J86" s="693"/>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89" t="str">
        <f t="shared" si="1"/>
        <v>xxxxxxxxxxxxxxxxxxxxxxxxxxxxxxxxxxxxxxxxxxxxxxxxxxxxxxxxxxxxxxxxxxxxxxxxxxxxxxxxxxxxxxxxxxxxxxxxxxxxxxxxxxxxxxxxxxxxxxxxxxxxxxxx</v>
      </c>
    </row>
    <row r="87" spans="1:134" x14ac:dyDescent="0.2">
      <c r="A87" s="237"/>
      <c r="B87" s="239" t="s">
        <v>224</v>
      </c>
      <c r="C87" s="903"/>
      <c r="D87" s="903"/>
      <c r="E87" s="903"/>
      <c r="F87" s="903"/>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c r="BG87" s="640"/>
      <c r="BH87" s="640"/>
      <c r="BI87" s="640"/>
      <c r="BJ87" s="640"/>
      <c r="BK87" s="640"/>
      <c r="BL87" s="640"/>
      <c r="BM87" s="640"/>
      <c r="BN87" s="640"/>
      <c r="BO87" s="640"/>
      <c r="BP87" s="640"/>
      <c r="BQ87" s="640"/>
      <c r="BR87" s="640"/>
      <c r="BS87" s="640"/>
      <c r="BT87" s="640"/>
      <c r="BU87" s="640"/>
      <c r="BV87" s="640"/>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c r="DH87" s="640"/>
      <c r="DI87" s="640"/>
      <c r="DJ87" s="640"/>
      <c r="DK87" s="640"/>
      <c r="DL87" s="640"/>
      <c r="DM87" s="640"/>
      <c r="DN87" s="640"/>
      <c r="DO87" s="640"/>
      <c r="DP87" s="640"/>
      <c r="DQ87" s="640"/>
      <c r="DR87" s="640"/>
      <c r="DS87" s="640"/>
      <c r="DT87" s="640"/>
      <c r="DU87" s="640"/>
      <c r="DV87" s="640"/>
      <c r="DW87" s="640"/>
      <c r="DX87" s="640"/>
      <c r="DY87" s="640"/>
      <c r="DZ87" s="640"/>
      <c r="EA87" s="640"/>
      <c r="EB87" s="640"/>
      <c r="EC87" s="640"/>
      <c r="ED87" s="189" t="str">
        <f t="shared" si="1"/>
        <v>xxxxxxxxxxxxxxxxxxxxxxxxxxxxxxxxxxxxxxxxxxxxxxxxxxxxxxxxxxxxxxxxxxxxxxxxxxxxxxxxxxxxxxxxxxxxxxxxxxxxxxxxxxxxxxxxxxxxxxxxxxxxxxxx</v>
      </c>
    </row>
    <row r="88" spans="1:134" x14ac:dyDescent="0.2">
      <c r="A88" s="727"/>
      <c r="B88" s="583" t="s">
        <v>189</v>
      </c>
      <c r="C88" s="900"/>
      <c r="D88" s="900"/>
      <c r="E88" s="900"/>
      <c r="F88" s="900"/>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637"/>
      <c r="BS88" s="637"/>
      <c r="BT88" s="637"/>
      <c r="BU88" s="637"/>
      <c r="BV88" s="637"/>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c r="DH88" s="637"/>
      <c r="DI88" s="637"/>
      <c r="DJ88" s="637"/>
      <c r="DK88" s="637"/>
      <c r="DL88" s="637"/>
      <c r="DM88" s="637"/>
      <c r="DN88" s="637"/>
      <c r="DO88" s="637"/>
      <c r="DP88" s="637"/>
      <c r="DQ88" s="637"/>
      <c r="DR88" s="637"/>
      <c r="DS88" s="637"/>
      <c r="DT88" s="637"/>
      <c r="DU88" s="637"/>
      <c r="DV88" s="637"/>
      <c r="DW88" s="637"/>
      <c r="DX88" s="637"/>
      <c r="DY88" s="637"/>
      <c r="DZ88" s="637"/>
      <c r="EA88" s="637"/>
      <c r="EB88" s="637"/>
      <c r="EC88" s="637"/>
      <c r="ED88" s="189" t="str">
        <f t="shared" si="1"/>
        <v>xxxxxxxxxxxxxxxxxxxxxxxxxxxxxxxxxxxxxxxxxxxxxxxxxxxxxxxxxxxxxxxxxxxxxxxxxxxxxxxxxxxxxxxxxxxxxxxxxxxxxxxxxxxxxxxxxxxxxxxxxxxxxxxx</v>
      </c>
    </row>
    <row r="89" spans="1:134" x14ac:dyDescent="0.2">
      <c r="A89" s="727">
        <v>2520</v>
      </c>
      <c r="B89" s="234" t="s">
        <v>225</v>
      </c>
      <c r="C89" s="900">
        <f>SUMPRODUCT(SUMIF('Subsidiary Trial Balance Input'!$A:$A,'Subsidiary TB Converter'!$G89:$EC89,'Subsidiary Trial Balance Input'!C:C))</f>
        <v>0</v>
      </c>
      <c r="D89" s="900">
        <f>SUMPRODUCT(SUMIF('Subsidiary Trial Balance Input'!$A:$A,'Subsidiary TB Converter'!$G89:$EC89,'Subsidiary Trial Balance Input'!D:D))</f>
        <v>0</v>
      </c>
      <c r="E89" s="900">
        <f>SUMPRODUCT(SUMIF('Subsidiary Trial Balance Input'!$A:$A,'Subsidiary TB Converter'!$G89:$EC89,'Subsidiary Trial Balance Input'!E:E))</f>
        <v>0</v>
      </c>
      <c r="F89" s="900"/>
      <c r="G89" s="693"/>
      <c r="H89" s="693"/>
      <c r="I89" s="693"/>
      <c r="J89" s="693"/>
      <c r="K89" s="693"/>
      <c r="L89" s="693"/>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89" t="str">
        <f t="shared" si="1"/>
        <v>xxxxxxxxxxxxxxxxxxxxxxxxxxxxxxxxxxxxxxxxxxxxxxxxxxxxxxxxxxxxxxxxxxxxxxxxxxxxxxxxxxxxxxxxxxxxxxxxxxxxxxxxxxxxxxxxxxxxxxxxxxxxxxxx</v>
      </c>
    </row>
    <row r="90" spans="1:134" x14ac:dyDescent="0.2">
      <c r="A90" s="727">
        <v>2530</v>
      </c>
      <c r="B90" s="234" t="s">
        <v>347</v>
      </c>
      <c r="C90" s="900">
        <f>SUMPRODUCT(SUMIF('Subsidiary Trial Balance Input'!$A:$A,'Subsidiary TB Converter'!$G90:$EC90,'Subsidiary Trial Balance Input'!C:C))</f>
        <v>0</v>
      </c>
      <c r="D90" s="900">
        <f>SUMPRODUCT(SUMIF('Subsidiary Trial Balance Input'!$A:$A,'Subsidiary TB Converter'!$G90:$EC90,'Subsidiary Trial Balance Input'!D:D))</f>
        <v>0</v>
      </c>
      <c r="E90" s="900">
        <f>SUMPRODUCT(SUMIF('Subsidiary Trial Balance Input'!$A:$A,'Subsidiary TB Converter'!$G90:$EC90,'Subsidiary Trial Balance Input'!E:E))</f>
        <v>0</v>
      </c>
      <c r="F90" s="900"/>
      <c r="G90" s="693"/>
      <c r="H90" s="693"/>
      <c r="I90" s="693"/>
      <c r="J90" s="693"/>
      <c r="K90" s="693"/>
      <c r="L90" s="693"/>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89" t="str">
        <f t="shared" si="1"/>
        <v>xxxxxxxxxxxxxxxxxxxxxxxxxxxxxxxxxxxxxxxxxxxxxxxxxxxxxxxxxxxxxxxxxxxxxxxxxxxxxxxxxxxxxxxxxxxxxxxxxxxxxxxxxxxxxxxxxxxxxxxxxxxxxxxx</v>
      </c>
    </row>
    <row r="91" spans="1:134" x14ac:dyDescent="0.2">
      <c r="A91" s="727">
        <v>2550</v>
      </c>
      <c r="B91" s="234" t="s">
        <v>226</v>
      </c>
      <c r="C91" s="900">
        <f>SUMPRODUCT(SUMIF('Subsidiary Trial Balance Input'!$A:$A,'Subsidiary TB Converter'!$G91:$EC91,'Subsidiary Trial Balance Input'!C:C))</f>
        <v>0</v>
      </c>
      <c r="D91" s="900">
        <f>SUMPRODUCT(SUMIF('Subsidiary Trial Balance Input'!$A:$A,'Subsidiary TB Converter'!$G91:$EC91,'Subsidiary Trial Balance Input'!D:D))</f>
        <v>0</v>
      </c>
      <c r="E91" s="900">
        <f>SUMPRODUCT(SUMIF('Subsidiary Trial Balance Input'!$A:$A,'Subsidiary TB Converter'!$G91:$EC91,'Subsidiary Trial Balance Input'!E:E))</f>
        <v>0</v>
      </c>
      <c r="F91" s="900"/>
      <c r="G91" s="693"/>
      <c r="H91" s="693"/>
      <c r="I91" s="693"/>
      <c r="J91" s="693"/>
      <c r="K91" s="693"/>
      <c r="L91" s="693"/>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89" t="str">
        <f t="shared" si="1"/>
        <v>xxxxxxxxxxxxxxxxxxxxxxxxxxxxxxxxxxxxxxxxxxxxxxxxxxxxxxxxxxxxxxxxxxxxxxxxxxxxxxxxxxxxxxxxxxxxxxxxxxxxxxxxxxxxxxxxxxxxxxxxxxxxxxxx</v>
      </c>
    </row>
    <row r="92" spans="1:134" x14ac:dyDescent="0.2">
      <c r="A92" s="727">
        <v>2575</v>
      </c>
      <c r="B92" s="234" t="s">
        <v>158</v>
      </c>
      <c r="C92" s="900">
        <f>SUMPRODUCT(SUMIF('Subsidiary Trial Balance Input'!$A:$A,'Subsidiary TB Converter'!$G92:$EC92,'Subsidiary Trial Balance Input'!C:C))</f>
        <v>0</v>
      </c>
      <c r="D92" s="900">
        <f>SUMPRODUCT(SUMIF('Subsidiary Trial Balance Input'!$A:$A,'Subsidiary TB Converter'!$G92:$EC92,'Subsidiary Trial Balance Input'!D:D))</f>
        <v>0</v>
      </c>
      <c r="E92" s="900">
        <f>SUMPRODUCT(SUMIF('Subsidiary Trial Balance Input'!$A:$A,'Subsidiary TB Converter'!$G92:$EC92,'Subsidiary Trial Balance Input'!E:E))</f>
        <v>0</v>
      </c>
      <c r="F92" s="900"/>
      <c r="G92" s="693"/>
      <c r="H92" s="693"/>
      <c r="I92" s="693"/>
      <c r="J92" s="693"/>
      <c r="K92" s="693"/>
      <c r="L92" s="693"/>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89" t="str">
        <f t="shared" si="1"/>
        <v>xxxxxxxxxxxxxxxxxxxxxxxxxxxxxxxxxxxxxxxxxxxxxxxxxxxxxxxxxxxxxxxxxxxxxxxxxxxxxxxxxxxxxxxxxxxxxxxxxxxxxxxxxxxxxxxxxxxxxxxxxxxxxxxx</v>
      </c>
    </row>
    <row r="93" spans="1:134" x14ac:dyDescent="0.2">
      <c r="A93" s="727">
        <v>2580</v>
      </c>
      <c r="B93" s="234" t="s">
        <v>227</v>
      </c>
      <c r="C93" s="900">
        <f>SUMPRODUCT(SUMIF('Subsidiary Trial Balance Input'!$A:$A,'Subsidiary TB Converter'!$G93:$EC93,'Subsidiary Trial Balance Input'!C:C))</f>
        <v>0</v>
      </c>
      <c r="D93" s="900">
        <f>SUMPRODUCT(SUMIF('Subsidiary Trial Balance Input'!$A:$A,'Subsidiary TB Converter'!$G93:$EC93,'Subsidiary Trial Balance Input'!D:D))</f>
        <v>0</v>
      </c>
      <c r="E93" s="900">
        <f>SUMPRODUCT(SUMIF('Subsidiary Trial Balance Input'!$A:$A,'Subsidiary TB Converter'!$G93:$EC93,'Subsidiary Trial Balance Input'!E:E))</f>
        <v>0</v>
      </c>
      <c r="F93" s="900"/>
      <c r="G93" s="693"/>
      <c r="H93" s="693"/>
      <c r="I93" s="693"/>
      <c r="J93" s="693"/>
      <c r="K93" s="693"/>
      <c r="L93" s="693"/>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89" t="str">
        <f t="shared" si="1"/>
        <v>xxxxxxxxxxxxxxxxxxxxxxxxxxxxxxxxxxxxxxxxxxxxxxxxxxxxxxxxxxxxxxxxxxxxxxxxxxxxxxxxxxxxxxxxxxxxxxxxxxxxxxxxxxxxxxxxxxxxxxxxxxxxxxxx</v>
      </c>
    </row>
    <row r="94" spans="1:134" x14ac:dyDescent="0.2">
      <c r="A94" s="727">
        <v>2585</v>
      </c>
      <c r="B94" s="234" t="s">
        <v>159</v>
      </c>
      <c r="C94" s="900">
        <f>SUMPRODUCT(SUMIF('Subsidiary Trial Balance Input'!$A:$A,'Subsidiary TB Converter'!$G94:$EC94,'Subsidiary Trial Balance Input'!C:C))</f>
        <v>0</v>
      </c>
      <c r="D94" s="900">
        <f>SUMPRODUCT(SUMIF('Subsidiary Trial Balance Input'!$A:$A,'Subsidiary TB Converter'!$G94:$EC94,'Subsidiary Trial Balance Input'!D:D))</f>
        <v>0</v>
      </c>
      <c r="E94" s="900">
        <f>SUMPRODUCT(SUMIF('Subsidiary Trial Balance Input'!$A:$A,'Subsidiary TB Converter'!$G94:$EC94,'Subsidiary Trial Balance Input'!E:E))</f>
        <v>0</v>
      </c>
      <c r="F94" s="900"/>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89" t="str">
        <f t="shared" si="1"/>
        <v>xxxxxxxxxxxxxxxxxxxxxxxxxxxxxxxxxxxxxxxxxxxxxxxxxxxxxxxxxxxxxxxxxxxxxxxxxxxxxxxxxxxxxxxxxxxxxxxxxxxxxxxxxxxxxxxxxxxxxxxxxxxxxxxx</v>
      </c>
    </row>
    <row r="95" spans="1:134" x14ac:dyDescent="0.2">
      <c r="A95" s="727">
        <v>2570</v>
      </c>
      <c r="B95" s="234" t="s">
        <v>204</v>
      </c>
      <c r="C95" s="900">
        <f>SUMPRODUCT(SUMIF('Subsidiary Trial Balance Input'!$A:$A,'Subsidiary TB Converter'!$G95:$EC95,'Subsidiary Trial Balance Input'!C:C))</f>
        <v>0</v>
      </c>
      <c r="D95" s="900">
        <f>SUMPRODUCT(SUMIF('Subsidiary Trial Balance Input'!$A:$A,'Subsidiary TB Converter'!$G95:$EC95,'Subsidiary Trial Balance Input'!D:D))</f>
        <v>0</v>
      </c>
      <c r="E95" s="900">
        <f>SUMPRODUCT(SUMIF('Subsidiary Trial Balance Input'!$A:$A,'Subsidiary TB Converter'!$G95:$EC95,'Subsidiary Trial Balance Input'!E:E))</f>
        <v>0</v>
      </c>
      <c r="F95" s="900"/>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89" t="str">
        <f t="shared" si="1"/>
        <v>xxxxxxxxxxxxxxxxxxxxxxxxxxxxxxxxxxxxxxxxxxxxxxxxxxxxxxxxxxxxxxxxxxxxxxxxxxxxxxxxxxxxxxxxxxxxxxxxxxxxxxxxxxxxxxxxxxxxxxxxxxxxxxxx</v>
      </c>
    </row>
    <row r="96" spans="1:134" x14ac:dyDescent="0.2">
      <c r="A96" s="198">
        <v>2560</v>
      </c>
      <c r="B96" s="234" t="s">
        <v>228</v>
      </c>
      <c r="C96" s="900"/>
      <c r="D96" s="900"/>
      <c r="E96" s="900"/>
      <c r="F96" s="900"/>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89" t="str">
        <f>CONCATENATE("x",G96,"x",H96,"x",I96,"x",J96,"x",K96,"x",L96,"x",M96,"x",N96,"x",O96,"x",P96,"x",Q96,"x",R96,"x",S96,"x",T96,"x",U96,"x",V96,"x",W96,"x",X96,"x",Y96,"x",Z96,"x",AA96,"x",AB96,"x",AC96,"x",AD96,"x",AE96,"x",AF96,"x",AG96,"x",AH96,"x",AI96,"x",AJ96,"x",AK96,"x",AL96,"x",AM96,"x",AN96,"x",AO96,"x",AP96,"x",AQ96,"x",AR96,"x",AS96,"x",AT96,"x",AU96,"x",AV96,"x",AW96,"x",AX96,"x",AY96,"x",AZ96,"x",BA96,"x",BB96,"x",BC96,"x",BD96,"x",BE96,"x",BF96,"x",BG96,"x",BH96,"x",BI96,"x",BJ96,"x",BK96,"x",BL96,"x",BM96,"x",BN96,"x",BO96,"x",BP96,"x",BQ96,"x",BR96,"x",BS96,"x",BT96,"x",BU96,"x",BV96,"x",BW96,"x",BX96,"x",BY96,"x",BZ96,"x",CA96,"x",CB96,"x",CC96,"x",CD96,"x",CE96,"x",CF96,"x",CG96,"x",CH96,"x",CI96,"x",CJ96,"x",CK96,"x",CL96,"x",CM96,"x",CN96,"x",CO96,"x",CP96,"x",CQ96,"x",CR96,"x",CS96,"x",CT96,"x",CU96,"x",CV96,"x",CW96,"x",CX96,"x",CY96,"x",CZ96,"x",DA96,"x",DB96,"x",DC96,"x",DD96,"x",DE96,"x",DF96,"x",DG96,"x",DH96,"x",DI96,"x",DJ96,"x",DK96,"x",DL96,"x",DM96,"x",DN96,"x",DO96,"x",DP96,"x",DQ96,"x",DR96,"x",DS96,"x",DT96,"x",DU96,"x",DV96,"x",DW96,"x",DX96,"x",DY96,"x",DZ96,"x",EA96,"x",EB96,"x",EC96,"x")</f>
        <v>xxxxxxxxxxxxxxxxxxxxxxxxxxxxxxxxxxxxxxxxxxxxxxxxxxxxxxxxxxxxxxxxxxxxxxxxxxxxxxxxxxxxxxxxxxxxxxxxxxxxxxxxxxxxxxxxxxxxxxxxxxxxxxxx</v>
      </c>
    </row>
    <row r="97" spans="1:134" x14ac:dyDescent="0.2">
      <c r="A97" s="727"/>
      <c r="B97" s="5"/>
      <c r="C97" s="900"/>
      <c r="D97" s="900"/>
      <c r="E97" s="900"/>
      <c r="F97" s="900"/>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89" t="str">
        <f t="shared" si="1"/>
        <v>xxxxxxxxxxxxxxxxxxxxxxxxxxxxxxxxxxxxxxxxxxxxxxxxxxxxxxxxxxxxxxxxxxxxxxxxxxxxxxxxxxxxxxxxxxxxxxxxxxxxxxxxxxxxxxxxxxxxxxxxxxxxxxxx</v>
      </c>
    </row>
    <row r="98" spans="1:134" x14ac:dyDescent="0.2">
      <c r="A98" s="237"/>
      <c r="B98" s="239" t="s">
        <v>229</v>
      </c>
      <c r="C98" s="903"/>
      <c r="D98" s="903"/>
      <c r="E98" s="903"/>
      <c r="F98" s="903"/>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c r="DH98" s="640"/>
      <c r="DI98" s="640"/>
      <c r="DJ98" s="640"/>
      <c r="DK98" s="640"/>
      <c r="DL98" s="640"/>
      <c r="DM98" s="640"/>
      <c r="DN98" s="640"/>
      <c r="DO98" s="640"/>
      <c r="DP98" s="640"/>
      <c r="DQ98" s="640"/>
      <c r="DR98" s="640"/>
      <c r="DS98" s="640"/>
      <c r="DT98" s="640"/>
      <c r="DU98" s="640"/>
      <c r="DV98" s="640"/>
      <c r="DW98" s="640"/>
      <c r="DX98" s="640"/>
      <c r="DY98" s="640"/>
      <c r="DZ98" s="640"/>
      <c r="EA98" s="640"/>
      <c r="EB98" s="640"/>
      <c r="EC98" s="640"/>
      <c r="ED98" s="189" t="str">
        <f t="shared" si="1"/>
        <v>xxxxxxxxxxxxxxxxxxxxxxxxxxxxxxxxxxxxxxxxxxxxxxxxxxxxxxxxxxxxxxxxxxxxxxxxxxxxxxxxxxxxxxxxxxxxxxxxxxxxxxxxxxxxxxxxxxxxxxxxxxxxxxxx</v>
      </c>
    </row>
    <row r="99" spans="1:134" x14ac:dyDescent="0.2">
      <c r="A99" s="727"/>
      <c r="B99" s="583" t="s">
        <v>189</v>
      </c>
      <c r="C99" s="900"/>
      <c r="D99" s="900"/>
      <c r="E99" s="900"/>
      <c r="F99" s="900"/>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c r="BL99" s="637"/>
      <c r="BM99" s="637"/>
      <c r="BN99" s="637"/>
      <c r="BO99" s="637"/>
      <c r="BP99" s="637"/>
      <c r="BQ99" s="637"/>
      <c r="BR99" s="637"/>
      <c r="BS99" s="637"/>
      <c r="BT99" s="637"/>
      <c r="BU99" s="637"/>
      <c r="BV99" s="637"/>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c r="DH99" s="637"/>
      <c r="DI99" s="637"/>
      <c r="DJ99" s="637"/>
      <c r="DK99" s="637"/>
      <c r="DL99" s="637"/>
      <c r="DM99" s="637"/>
      <c r="DN99" s="637"/>
      <c r="DO99" s="637"/>
      <c r="DP99" s="637"/>
      <c r="DQ99" s="637"/>
      <c r="DR99" s="637"/>
      <c r="DS99" s="637"/>
      <c r="DT99" s="637"/>
      <c r="DU99" s="637"/>
      <c r="DV99" s="637"/>
      <c r="DW99" s="637"/>
      <c r="DX99" s="637"/>
      <c r="DY99" s="637"/>
      <c r="DZ99" s="637"/>
      <c r="EA99" s="637"/>
      <c r="EB99" s="637"/>
      <c r="EC99" s="637"/>
      <c r="ED99" s="189" t="str">
        <f t="shared" si="1"/>
        <v>xxxxxxxxxxxxxxxxxxxxxxxxxxxxxxxxxxxxxxxxxxxxxxxxxxxxxxxxxxxxxxxxxxxxxxxxxxxxxxxxxxxxxxxxxxxxxxxxxxxxxxxxxxxxxxxxxxxxxxxxxxxxxxxx</v>
      </c>
    </row>
    <row r="100" spans="1:134" x14ac:dyDescent="0.2">
      <c r="A100" s="727">
        <v>2210</v>
      </c>
      <c r="B100" s="234" t="s">
        <v>230</v>
      </c>
      <c r="C100" s="900">
        <f>SUMPRODUCT(SUMIF('Subsidiary Trial Balance Input'!$A:$A,'Subsidiary TB Converter'!$G100:$EC100,'Subsidiary Trial Balance Input'!C:C))</f>
        <v>0</v>
      </c>
      <c r="D100" s="900">
        <f>SUMPRODUCT(SUMIF('Subsidiary Trial Balance Input'!$A:$A,'Subsidiary TB Converter'!$G100:$EC100,'Subsidiary Trial Balance Input'!D:D))</f>
        <v>0</v>
      </c>
      <c r="E100" s="900">
        <f>SUMPRODUCT(SUMIF('Subsidiary Trial Balance Input'!$A:$A,'Subsidiary TB Converter'!$G100:$EC100,'Subsidiary Trial Balance Input'!E:E))</f>
        <v>0</v>
      </c>
      <c r="F100" s="900"/>
      <c r="G100" s="693"/>
      <c r="H100" s="693"/>
      <c r="I100" s="693"/>
      <c r="J100" s="693"/>
      <c r="K100" s="693"/>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89" t="str">
        <f t="shared" si="1"/>
        <v>xxxxxxxxxxxxxxxxxxxxxxxxxxxxxxxxxxxxxxxxxxxxxxxxxxxxxxxxxxxxxxxxxxxxxxxxxxxxxxxxxxxxxxxxxxxxxxxxxxxxxxxxxxxxxxxxxxxxxxxxxxxxxxxx</v>
      </c>
    </row>
    <row r="101" spans="1:134" x14ac:dyDescent="0.2">
      <c r="A101" s="727">
        <v>2215</v>
      </c>
      <c r="B101" s="234" t="s">
        <v>231</v>
      </c>
      <c r="C101" s="900">
        <f>SUMPRODUCT(SUMIF('Subsidiary Trial Balance Input'!$A:$A,'Subsidiary TB Converter'!$G101:$EC101,'Subsidiary Trial Balance Input'!C:C))</f>
        <v>0</v>
      </c>
      <c r="D101" s="900">
        <f>SUMPRODUCT(SUMIF('Subsidiary Trial Balance Input'!$A:$A,'Subsidiary TB Converter'!$G101:$EC101,'Subsidiary Trial Balance Input'!D:D))</f>
        <v>0</v>
      </c>
      <c r="E101" s="900">
        <f>SUMPRODUCT(SUMIF('Subsidiary Trial Balance Input'!$A:$A,'Subsidiary TB Converter'!$G101:$EC101,'Subsidiary Trial Balance Input'!E:E))</f>
        <v>0</v>
      </c>
      <c r="F101" s="900"/>
      <c r="G101" s="909"/>
      <c r="H101" s="909"/>
      <c r="I101" s="909"/>
      <c r="J101" s="909"/>
      <c r="K101" s="693"/>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89" t="str">
        <f t="shared" si="1"/>
        <v>xxxxxxxxxxxxxxxxxxxxxxxxxxxxxxxxxxxxxxxxxxxxxxxxxxxxxxxxxxxxxxxxxxxxxxxxxxxxxxxxxxxxxxxxxxxxxxxxxxxxxxxxxxxxxxxxxxxxxxxxxxxxxxxx</v>
      </c>
    </row>
    <row r="102" spans="1:134" s="842" customFormat="1" x14ac:dyDescent="0.2">
      <c r="A102" s="727">
        <v>2216</v>
      </c>
      <c r="B102" s="60" t="s">
        <v>232</v>
      </c>
      <c r="C102" s="902">
        <v>0</v>
      </c>
      <c r="D102" s="902">
        <v>0</v>
      </c>
      <c r="E102" s="902">
        <v>0</v>
      </c>
      <c r="F102" s="902"/>
      <c r="G102" s="945"/>
      <c r="H102" s="945"/>
      <c r="I102" s="945"/>
      <c r="J102" s="945"/>
      <c r="K102" s="860"/>
      <c r="L102" s="886"/>
      <c r="M102" s="886"/>
      <c r="N102" s="886"/>
      <c r="O102" s="886"/>
      <c r="P102" s="886"/>
      <c r="Q102" s="886"/>
      <c r="R102" s="886"/>
      <c r="S102" s="886"/>
      <c r="T102" s="886"/>
      <c r="U102" s="886"/>
      <c r="V102" s="886"/>
      <c r="W102" s="886"/>
      <c r="X102" s="886"/>
      <c r="Y102" s="886"/>
      <c r="Z102" s="886"/>
      <c r="AA102" s="886"/>
      <c r="AB102" s="886"/>
      <c r="AC102" s="886"/>
      <c r="AD102" s="886"/>
      <c r="AE102" s="886"/>
      <c r="AF102" s="886"/>
      <c r="AG102" s="886"/>
      <c r="AH102" s="886"/>
      <c r="AI102" s="886"/>
      <c r="AJ102" s="886"/>
      <c r="AK102" s="886"/>
      <c r="AL102" s="886"/>
      <c r="AM102" s="886"/>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6"/>
      <c r="BJ102" s="886"/>
      <c r="BK102" s="886"/>
      <c r="BL102" s="886"/>
      <c r="BM102" s="886"/>
      <c r="BN102" s="886"/>
      <c r="BO102" s="886"/>
      <c r="BP102" s="886"/>
      <c r="BQ102" s="886"/>
      <c r="BR102" s="886"/>
      <c r="BS102" s="886"/>
      <c r="BT102" s="886"/>
      <c r="BU102" s="886"/>
      <c r="BV102" s="886"/>
      <c r="BW102" s="886"/>
      <c r="BX102" s="886"/>
      <c r="BY102" s="886"/>
      <c r="BZ102" s="886"/>
      <c r="CA102" s="886"/>
      <c r="CB102" s="886"/>
      <c r="CC102" s="886"/>
      <c r="CD102" s="886"/>
      <c r="CE102" s="886"/>
      <c r="CF102" s="886"/>
      <c r="CG102" s="886"/>
      <c r="CH102" s="886"/>
      <c r="CI102" s="886"/>
      <c r="CJ102" s="886"/>
      <c r="CK102" s="886"/>
      <c r="CL102" s="886"/>
      <c r="CM102" s="886"/>
      <c r="CN102" s="886"/>
      <c r="CO102" s="886"/>
      <c r="CP102" s="886"/>
      <c r="CQ102" s="886"/>
      <c r="CR102" s="886"/>
      <c r="CS102" s="886"/>
      <c r="CT102" s="886"/>
      <c r="CU102" s="886"/>
      <c r="CV102" s="886"/>
      <c r="CW102" s="886"/>
      <c r="CX102" s="886"/>
      <c r="CY102" s="886"/>
      <c r="CZ102" s="886"/>
      <c r="DA102" s="886"/>
      <c r="DB102" s="886"/>
      <c r="DC102" s="886"/>
      <c r="DD102" s="886"/>
      <c r="DE102" s="886"/>
      <c r="DF102" s="886"/>
      <c r="DG102" s="886"/>
      <c r="DH102" s="886"/>
      <c r="DI102" s="886"/>
      <c r="DJ102" s="886"/>
      <c r="DK102" s="886"/>
      <c r="DL102" s="886"/>
      <c r="DM102" s="886"/>
      <c r="DN102" s="886"/>
      <c r="DO102" s="886"/>
      <c r="DP102" s="886"/>
      <c r="DQ102" s="886"/>
      <c r="DR102" s="886"/>
      <c r="DS102" s="886"/>
      <c r="DT102" s="886"/>
      <c r="DU102" s="886"/>
      <c r="DV102" s="886"/>
      <c r="DW102" s="886"/>
      <c r="DX102" s="886"/>
      <c r="DY102" s="886"/>
      <c r="DZ102" s="886"/>
      <c r="EA102" s="886"/>
      <c r="EB102" s="886"/>
      <c r="EC102" s="886"/>
      <c r="ED102" s="189" t="str">
        <f t="shared" si="1"/>
        <v>xxxxxxxxxxxxxxxxxxxxxxxxxxxxxxxxxxxxxxxxxxxxxxxxxxxxxxxxxxxxxxxxxxxxxxxxxxxxxxxxxxxxxxxxxxxxxxxxxxxxxxxxxxxxxxxxxxxxxxxxxxxxxxxx</v>
      </c>
    </row>
    <row r="103" spans="1:134" x14ac:dyDescent="0.2">
      <c r="A103" s="727">
        <v>2230</v>
      </c>
      <c r="B103" s="234" t="s">
        <v>233</v>
      </c>
      <c r="C103" s="900">
        <f>SUMPRODUCT(SUMIF('Subsidiary Trial Balance Input'!$A:$A,'Subsidiary TB Converter'!$G103:$EC103,'Subsidiary Trial Balance Input'!C:C))</f>
        <v>0</v>
      </c>
      <c r="D103" s="900">
        <f>SUMPRODUCT(SUMIF('Subsidiary Trial Balance Input'!$A:$A,'Subsidiary TB Converter'!$G103:$EC103,'Subsidiary Trial Balance Input'!D:D))</f>
        <v>0</v>
      </c>
      <c r="E103" s="900">
        <f>SUMPRODUCT(SUMIF('Subsidiary Trial Balance Input'!$A:$A,'Subsidiary TB Converter'!$G103:$EC103,'Subsidiary Trial Balance Input'!E:E))</f>
        <v>0</v>
      </c>
      <c r="F103" s="900"/>
      <c r="G103" s="693"/>
      <c r="H103" s="693"/>
      <c r="I103" s="693"/>
      <c r="J103" s="693"/>
      <c r="K103" s="693"/>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89" t="str">
        <f t="shared" si="1"/>
        <v>xxxxxxxxxxxxxxxxxxxxxxxxxxxxxxxxxxxxxxxxxxxxxxxxxxxxxxxxxxxxxxxxxxxxxxxxxxxxxxxxxxxxxxxxxxxxxxxxxxxxxxxxxxxxxxxxxxxxxxxxxxxxxxxx</v>
      </c>
    </row>
    <row r="104" spans="1:134" x14ac:dyDescent="0.2">
      <c r="A104" s="727">
        <v>2220</v>
      </c>
      <c r="B104" s="234" t="s">
        <v>203</v>
      </c>
      <c r="C104" s="900">
        <f>SUMPRODUCT(SUMIF('Subsidiary Trial Balance Input'!$A:$A,'Subsidiary TB Converter'!$G104:$EC104,'Subsidiary Trial Balance Input'!C:C))</f>
        <v>0</v>
      </c>
      <c r="D104" s="900">
        <f>SUMPRODUCT(SUMIF('Subsidiary Trial Balance Input'!$A:$A,'Subsidiary TB Converter'!$G104:$EC104,'Subsidiary Trial Balance Input'!D:D))</f>
        <v>0</v>
      </c>
      <c r="E104" s="900">
        <f>SUMPRODUCT(SUMIF('Subsidiary Trial Balance Input'!$A:$A,'Subsidiary TB Converter'!$G104:$EC104,'Subsidiary Trial Balance Input'!E:E))</f>
        <v>0</v>
      </c>
      <c r="F104" s="900"/>
      <c r="G104" s="693"/>
      <c r="H104" s="693"/>
      <c r="I104" s="693"/>
      <c r="J104" s="693"/>
      <c r="K104" s="693"/>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89" t="str">
        <f t="shared" si="1"/>
        <v>xxxxxxxxxxxxxxxxxxxxxxxxxxxxxxxxxxxxxxxxxxxxxxxxxxxxxxxxxxxxxxxxxxxxxxxxxxxxxxxxxxxxxxxxxxxxxxxxxxxxxxxxxxxxxxxxxxxxxxxxxxxxxxxx</v>
      </c>
    </row>
    <row r="105" spans="1:134" x14ac:dyDescent="0.2">
      <c r="A105" s="727">
        <v>2280</v>
      </c>
      <c r="B105" s="1437" t="s">
        <v>234</v>
      </c>
      <c r="C105" s="900">
        <f>SUMPRODUCT(SUMIF('Subsidiary Trial Balance Input'!$A:$A,'Subsidiary TB Converter'!$G105:$EC105,'Subsidiary Trial Balance Input'!C:C))</f>
        <v>0</v>
      </c>
      <c r="D105" s="900">
        <f>SUMPRODUCT(SUMIF('Subsidiary Trial Balance Input'!$A:$A,'Subsidiary TB Converter'!$G105:$EC105,'Subsidiary Trial Balance Input'!D:D))</f>
        <v>0</v>
      </c>
      <c r="E105" s="900">
        <f>SUMPRODUCT(SUMIF('Subsidiary Trial Balance Input'!$A:$A,'Subsidiary TB Converter'!$G105:$EC105,'Subsidiary Trial Balance Input'!E:E))</f>
        <v>0</v>
      </c>
      <c r="F105" s="900"/>
      <c r="G105" s="693"/>
      <c r="H105" s="693"/>
      <c r="I105" s="693"/>
      <c r="J105" s="693"/>
      <c r="K105" s="693"/>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89" t="str">
        <f t="shared" si="1"/>
        <v>xxxxxxxxxxxxxxxxxxxxxxxxxxxxxxxxxxxxxxxxxxxxxxxxxxxxxxxxxxxxxxxxxxxxxxxxxxxxxxxxxxxxxxxxxxxxxxxxxxxxxxxxxxxxxxxxxxxxxxxxxxxxxxxx</v>
      </c>
    </row>
    <row r="106" spans="1:134" x14ac:dyDescent="0.2">
      <c r="A106" s="727">
        <v>2255</v>
      </c>
      <c r="B106" s="234" t="s">
        <v>164</v>
      </c>
      <c r="C106" s="900">
        <f>SUMPRODUCT(SUMIF('Subsidiary Trial Balance Input'!$A:$A,'Subsidiary TB Converter'!$G106:$EC106,'Subsidiary Trial Balance Input'!C:C))</f>
        <v>0</v>
      </c>
      <c r="D106" s="900">
        <f>SUMPRODUCT(SUMIF('Subsidiary Trial Balance Input'!$A:$A,'Subsidiary TB Converter'!$G106:$EC106,'Subsidiary Trial Balance Input'!D:D))</f>
        <v>0</v>
      </c>
      <c r="E106" s="900">
        <f>SUMPRODUCT(SUMIF('Subsidiary Trial Balance Input'!$A:$A,'Subsidiary TB Converter'!$G106:$EC106,'Subsidiary Trial Balance Input'!E:E))</f>
        <v>0</v>
      </c>
      <c r="F106" s="900"/>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89" t="str">
        <f t="shared" si="1"/>
        <v>xxxxxxxxxxxxxxxxxxxxxxxxxxxxxxxxxxxxxxxxxxxxxxxxxxxxxxxxxxxxxxxxxxxxxxxxxxxxxxxxxxxxxxxxxxxxxxxxxxxxxxxxxxxxxxxxxxxxxxxxxxxxxxxx</v>
      </c>
    </row>
    <row r="107" spans="1:134" x14ac:dyDescent="0.2">
      <c r="A107" s="727">
        <v>2253</v>
      </c>
      <c r="B107" s="234" t="s">
        <v>165</v>
      </c>
      <c r="C107" s="900">
        <f>SUMPRODUCT(SUMIF('Subsidiary Trial Balance Input'!$A:$A,'Subsidiary TB Converter'!$G107:$EC107,'Subsidiary Trial Balance Input'!C:C))</f>
        <v>0</v>
      </c>
      <c r="D107" s="900">
        <f>SUMPRODUCT(SUMIF('Subsidiary Trial Balance Input'!$A:$A,'Subsidiary TB Converter'!$G107:$EC107,'Subsidiary Trial Balance Input'!D:D))</f>
        <v>0</v>
      </c>
      <c r="E107" s="900">
        <f>SUMPRODUCT(SUMIF('Subsidiary Trial Balance Input'!$A:$A,'Subsidiary TB Converter'!$G107:$EC107,'Subsidiary Trial Balance Input'!E:E))</f>
        <v>0</v>
      </c>
      <c r="F107" s="900"/>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89" t="str">
        <f t="shared" si="1"/>
        <v>xxxxxxxxxxxxxxxxxxxxxxxxxxxxxxxxxxxxxxxxxxxxxxxxxxxxxxxxxxxxxxxxxxxxxxxxxxxxxxxxxxxxxxxxxxxxxxxxxxxxxxxxxxxxxxxxxxxxxxxxxxxxxxxx</v>
      </c>
    </row>
    <row r="108" spans="1:134" x14ac:dyDescent="0.2">
      <c r="A108" s="727">
        <v>2256</v>
      </c>
      <c r="B108" s="234" t="s">
        <v>163</v>
      </c>
      <c r="C108" s="900">
        <f>SUMPRODUCT(SUMIF('Subsidiary Trial Balance Input'!$A:$A,'Subsidiary TB Converter'!$G108:$EC108,'Subsidiary Trial Balance Input'!C:C))</f>
        <v>0</v>
      </c>
      <c r="D108" s="900">
        <f>SUMPRODUCT(SUMIF('Subsidiary Trial Balance Input'!$A:$A,'Subsidiary TB Converter'!$G108:$EC108,'Subsidiary Trial Balance Input'!D:D))</f>
        <v>0</v>
      </c>
      <c r="E108" s="900">
        <f>SUMPRODUCT(SUMIF('Subsidiary Trial Balance Input'!$A:$A,'Subsidiary TB Converter'!$G108:$EC108,'Subsidiary Trial Balance Input'!E:E))</f>
        <v>0</v>
      </c>
      <c r="F108" s="900"/>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89" t="str">
        <f t="shared" si="1"/>
        <v>xxxxxxxxxxxxxxxxxxxxxxxxxxxxxxxxxxxxxxxxxxxxxxxxxxxxxxxxxxxxxxxxxxxxxxxxxxxxxxxxxxxxxxxxxxxxxxxxxxxxxxxxxxxxxxxxxxxxxxxxxxxxxxxx</v>
      </c>
    </row>
    <row r="109" spans="1:134" x14ac:dyDescent="0.2">
      <c r="A109" s="727">
        <v>2250</v>
      </c>
      <c r="B109" s="234" t="s">
        <v>162</v>
      </c>
      <c r="C109" s="900">
        <f>SUMPRODUCT(SUMIF('Subsidiary Trial Balance Input'!$A:$A,'Subsidiary TB Converter'!$G109:$EC109,'Subsidiary Trial Balance Input'!C:C))</f>
        <v>0</v>
      </c>
      <c r="D109" s="900">
        <f>SUMPRODUCT(SUMIF('Subsidiary Trial Balance Input'!$A:$A,'Subsidiary TB Converter'!$G109:$EC109,'Subsidiary Trial Balance Input'!D:D))</f>
        <v>0</v>
      </c>
      <c r="E109" s="900">
        <f>SUMPRODUCT(SUMIF('Subsidiary Trial Balance Input'!$A:$A,'Subsidiary TB Converter'!$G109:$EC109,'Subsidiary Trial Balance Input'!E:E))</f>
        <v>0</v>
      </c>
      <c r="F109" s="900"/>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89" t="str">
        <f t="shared" si="1"/>
        <v>xxxxxxxxxxxxxxxxxxxxxxxxxxxxxxxxxxxxxxxxxxxxxxxxxxxxxxxxxxxxxxxxxxxxxxxxxxxxxxxxxxxxxxxxxxxxxxxxxxxxxxxxxxxxxxxxxxxxxxxxxxxxxxxx</v>
      </c>
    </row>
    <row r="110" spans="1:134" x14ac:dyDescent="0.2">
      <c r="A110" s="727"/>
      <c r="B110" s="595"/>
      <c r="C110" s="900"/>
      <c r="D110" s="900"/>
      <c r="E110" s="900"/>
      <c r="F110" s="900"/>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649"/>
      <c r="AJ110" s="649"/>
      <c r="AK110" s="649"/>
      <c r="AL110" s="649"/>
      <c r="AM110" s="649"/>
      <c r="AN110" s="649"/>
      <c r="AO110" s="649"/>
      <c r="AP110" s="649"/>
      <c r="AQ110" s="649"/>
      <c r="AR110" s="649"/>
      <c r="AS110" s="649"/>
      <c r="AT110" s="649"/>
      <c r="AU110" s="649"/>
      <c r="AV110" s="649"/>
      <c r="AW110" s="649"/>
      <c r="AX110" s="649"/>
      <c r="AY110" s="649"/>
      <c r="AZ110" s="649"/>
      <c r="BA110" s="649"/>
      <c r="BB110" s="649"/>
      <c r="BC110" s="649"/>
      <c r="BD110" s="649"/>
      <c r="BE110" s="649"/>
      <c r="BF110" s="649"/>
      <c r="BG110" s="649"/>
      <c r="BH110" s="649"/>
      <c r="BI110" s="649"/>
      <c r="BJ110" s="649"/>
      <c r="BK110" s="649"/>
      <c r="BL110" s="649"/>
      <c r="BM110" s="649"/>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649"/>
      <c r="CI110" s="649"/>
      <c r="CJ110" s="649"/>
      <c r="CK110" s="649"/>
      <c r="CL110" s="649"/>
      <c r="CM110" s="649"/>
      <c r="CN110" s="649"/>
      <c r="CO110" s="649"/>
      <c r="CP110" s="649"/>
      <c r="CQ110" s="649"/>
      <c r="CR110" s="649"/>
      <c r="CS110" s="649"/>
      <c r="CT110" s="649"/>
      <c r="CU110" s="649"/>
      <c r="CV110" s="649"/>
      <c r="CW110" s="649"/>
      <c r="CX110" s="649"/>
      <c r="CY110" s="649"/>
      <c r="CZ110" s="649"/>
      <c r="DA110" s="649"/>
      <c r="DB110" s="649"/>
      <c r="DC110" s="649"/>
      <c r="DD110" s="649"/>
      <c r="DE110" s="649"/>
      <c r="DF110" s="649"/>
      <c r="DG110" s="649"/>
      <c r="DH110" s="649"/>
      <c r="DI110" s="649"/>
      <c r="DJ110" s="649"/>
      <c r="DK110" s="649"/>
      <c r="DL110" s="649"/>
      <c r="DM110" s="649"/>
      <c r="DN110" s="649"/>
      <c r="DO110" s="649"/>
      <c r="DP110" s="649"/>
      <c r="DQ110" s="649"/>
      <c r="DR110" s="649"/>
      <c r="DS110" s="649"/>
      <c r="DT110" s="649"/>
      <c r="DU110" s="649"/>
      <c r="DV110" s="649"/>
      <c r="DW110" s="649"/>
      <c r="DX110" s="649"/>
      <c r="DY110" s="649"/>
      <c r="DZ110" s="649"/>
      <c r="EA110" s="649"/>
      <c r="EB110" s="649"/>
      <c r="EC110" s="649"/>
      <c r="ED110" s="189" t="str">
        <f t="shared" si="1"/>
        <v>xxxxxxxxxxxxxxxxxxxxxxxxxxxxxxxxxxxxxxxxxxxxxxxxxxxxxxxxxxxxxxxxxxxxxxxxxxxxxxxxxxxxxxxxxxxxxxxxxxxxxxxxxxxxxxxxxxxxxxxxxxxxxxxx</v>
      </c>
    </row>
    <row r="111" spans="1:134" x14ac:dyDescent="0.2">
      <c r="A111" s="727"/>
      <c r="B111" s="595"/>
      <c r="C111" s="900"/>
      <c r="D111" s="900"/>
      <c r="E111" s="900"/>
      <c r="F111" s="900"/>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649"/>
      <c r="AJ111" s="649"/>
      <c r="AK111" s="649"/>
      <c r="AL111" s="649"/>
      <c r="AM111" s="649"/>
      <c r="AN111" s="649"/>
      <c r="AO111" s="649"/>
      <c r="AP111" s="649"/>
      <c r="AQ111" s="649"/>
      <c r="AR111" s="649"/>
      <c r="AS111" s="649"/>
      <c r="AT111" s="649"/>
      <c r="AU111" s="649"/>
      <c r="AV111" s="649"/>
      <c r="AW111" s="649"/>
      <c r="AX111" s="649"/>
      <c r="AY111" s="649"/>
      <c r="AZ111" s="649"/>
      <c r="BA111" s="649"/>
      <c r="BB111" s="649"/>
      <c r="BC111" s="649"/>
      <c r="BD111" s="649"/>
      <c r="BE111" s="649"/>
      <c r="BF111" s="649"/>
      <c r="BG111" s="649"/>
      <c r="BH111" s="649"/>
      <c r="BI111" s="649"/>
      <c r="BJ111" s="649"/>
      <c r="BK111" s="649"/>
      <c r="BL111" s="649"/>
      <c r="BM111" s="649"/>
      <c r="BN111" s="649"/>
      <c r="BO111" s="649"/>
      <c r="BP111" s="649"/>
      <c r="BQ111" s="649"/>
      <c r="BR111" s="649"/>
      <c r="BS111" s="649"/>
      <c r="BT111" s="649"/>
      <c r="BU111" s="649"/>
      <c r="BV111" s="649"/>
      <c r="BW111" s="649"/>
      <c r="BX111" s="649"/>
      <c r="BY111" s="649"/>
      <c r="BZ111" s="649"/>
      <c r="CA111" s="649"/>
      <c r="CB111" s="649"/>
      <c r="CC111" s="649"/>
      <c r="CD111" s="649"/>
      <c r="CE111" s="649"/>
      <c r="CF111" s="649"/>
      <c r="CG111" s="649"/>
      <c r="CH111" s="649"/>
      <c r="CI111" s="649"/>
      <c r="CJ111" s="649"/>
      <c r="CK111" s="649"/>
      <c r="CL111" s="649"/>
      <c r="CM111" s="649"/>
      <c r="CN111" s="649"/>
      <c r="CO111" s="649"/>
      <c r="CP111" s="649"/>
      <c r="CQ111" s="649"/>
      <c r="CR111" s="649"/>
      <c r="CS111" s="649"/>
      <c r="CT111" s="649"/>
      <c r="CU111" s="649"/>
      <c r="CV111" s="649"/>
      <c r="CW111" s="649"/>
      <c r="CX111" s="649"/>
      <c r="CY111" s="649"/>
      <c r="CZ111" s="649"/>
      <c r="DA111" s="649"/>
      <c r="DB111" s="649"/>
      <c r="DC111" s="649"/>
      <c r="DD111" s="649"/>
      <c r="DE111" s="649"/>
      <c r="DF111" s="649"/>
      <c r="DG111" s="649"/>
      <c r="DH111" s="649"/>
      <c r="DI111" s="649"/>
      <c r="DJ111" s="649"/>
      <c r="DK111" s="649"/>
      <c r="DL111" s="649"/>
      <c r="DM111" s="649"/>
      <c r="DN111" s="649"/>
      <c r="DO111" s="649"/>
      <c r="DP111" s="649"/>
      <c r="DQ111" s="649"/>
      <c r="DR111" s="649"/>
      <c r="DS111" s="649"/>
      <c r="DT111" s="649"/>
      <c r="DU111" s="649"/>
      <c r="DV111" s="649"/>
      <c r="DW111" s="649"/>
      <c r="DX111" s="649"/>
      <c r="DY111" s="649"/>
      <c r="DZ111" s="649"/>
      <c r="EA111" s="649"/>
      <c r="EB111" s="649"/>
      <c r="EC111" s="649"/>
      <c r="ED111" s="189" t="str">
        <f t="shared" si="1"/>
        <v>xxxxxxxxxxxxxxxxxxxxxxxxxxxxxxxxxxxxxxxxxxxxxxxxxxxxxxxxxxxxxxxxxxxxxxxxxxxxxxxxxxxxxxxxxxxxxxxxxxxxxxxxxxxxxxxxxxxxxxxxxxxxxxxx</v>
      </c>
    </row>
    <row r="112" spans="1:134" x14ac:dyDescent="0.2">
      <c r="A112" s="238"/>
      <c r="B112" s="244" t="s">
        <v>13</v>
      </c>
      <c r="C112" s="904"/>
      <c r="D112" s="904"/>
      <c r="E112" s="904"/>
      <c r="F112" s="904"/>
      <c r="G112" s="651"/>
      <c r="H112" s="651"/>
      <c r="I112" s="651"/>
      <c r="J112" s="651"/>
      <c r="K112" s="651"/>
      <c r="L112" s="651"/>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1"/>
      <c r="CG112" s="651"/>
      <c r="CH112" s="651"/>
      <c r="CI112" s="651"/>
      <c r="CJ112" s="651"/>
      <c r="CK112" s="651"/>
      <c r="CL112" s="651"/>
      <c r="CM112" s="651"/>
      <c r="CN112" s="651"/>
      <c r="CO112" s="651"/>
      <c r="CP112" s="651"/>
      <c r="CQ112" s="651"/>
      <c r="CR112" s="651"/>
      <c r="CS112" s="651"/>
      <c r="CT112" s="651"/>
      <c r="CU112" s="651"/>
      <c r="CV112" s="651"/>
      <c r="CW112" s="651"/>
      <c r="CX112" s="651"/>
      <c r="CY112" s="651"/>
      <c r="CZ112" s="651"/>
      <c r="DA112" s="651"/>
      <c r="DB112" s="651"/>
      <c r="DC112" s="651"/>
      <c r="DD112" s="651"/>
      <c r="DE112" s="651"/>
      <c r="DF112" s="651"/>
      <c r="DG112" s="651"/>
      <c r="DH112" s="651"/>
      <c r="DI112" s="651"/>
      <c r="DJ112" s="651"/>
      <c r="DK112" s="651"/>
      <c r="DL112" s="651"/>
      <c r="DM112" s="651"/>
      <c r="DN112" s="651"/>
      <c r="DO112" s="651"/>
      <c r="DP112" s="651"/>
      <c r="DQ112" s="651"/>
      <c r="DR112" s="651"/>
      <c r="DS112" s="651"/>
      <c r="DT112" s="651"/>
      <c r="DU112" s="651"/>
      <c r="DV112" s="651"/>
      <c r="DW112" s="651"/>
      <c r="DX112" s="651"/>
      <c r="DY112" s="651"/>
      <c r="DZ112" s="651"/>
      <c r="EA112" s="651"/>
      <c r="EB112" s="651"/>
      <c r="EC112" s="651"/>
      <c r="ED112" s="189" t="str">
        <f t="shared" si="1"/>
        <v>xxxxxxxxxxxxxxxxxxxxxxxxxxxxxxxxxxxxxxxxxxxxxxxxxxxxxxxxxxxxxxxxxxxxxxxxxxxxxxxxxxxxxxxxxxxxxxxxxxxxxxxxxxxxxxxxxxxxxxxxxxxxxxxx</v>
      </c>
    </row>
    <row r="113" spans="1:134" x14ac:dyDescent="0.2">
      <c r="A113" s="237"/>
      <c r="B113" s="239" t="s">
        <v>235</v>
      </c>
      <c r="C113" s="903"/>
      <c r="D113" s="903"/>
      <c r="E113" s="903"/>
      <c r="F113" s="903"/>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0"/>
      <c r="BT113" s="640"/>
      <c r="BU113" s="640"/>
      <c r="BV113" s="640"/>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c r="DH113" s="640"/>
      <c r="DI113" s="640"/>
      <c r="DJ113" s="640"/>
      <c r="DK113" s="640"/>
      <c r="DL113" s="640"/>
      <c r="DM113" s="640"/>
      <c r="DN113" s="640"/>
      <c r="DO113" s="640"/>
      <c r="DP113" s="640"/>
      <c r="DQ113" s="640"/>
      <c r="DR113" s="640"/>
      <c r="DS113" s="640"/>
      <c r="DT113" s="640"/>
      <c r="DU113" s="640"/>
      <c r="DV113" s="640"/>
      <c r="DW113" s="640"/>
      <c r="DX113" s="640"/>
      <c r="DY113" s="640"/>
      <c r="DZ113" s="640"/>
      <c r="EA113" s="640"/>
      <c r="EB113" s="640"/>
      <c r="EC113" s="640"/>
      <c r="ED113" s="189" t="str">
        <f t="shared" si="1"/>
        <v>xxxxxxxxxxxxxxxxxxxxxxxxxxxxxxxxxxxxxxxxxxxxxxxxxxxxxxxxxxxxxxxxxxxxxxxxxxxxxxxxxxxxxxxxxxxxxxxxxxxxxxxxxxxxxxxxxxxxxxxxxxxxxxxx</v>
      </c>
    </row>
    <row r="114" spans="1:134" x14ac:dyDescent="0.2">
      <c r="A114" s="727"/>
      <c r="B114" s="173" t="s">
        <v>236</v>
      </c>
      <c r="C114" s="900"/>
      <c r="D114" s="900"/>
      <c r="E114" s="900"/>
      <c r="F114" s="900"/>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c r="BL114" s="637"/>
      <c r="BM114" s="637"/>
      <c r="BN114" s="637"/>
      <c r="BO114" s="637"/>
      <c r="BP114" s="637"/>
      <c r="BQ114" s="637"/>
      <c r="BR114" s="637"/>
      <c r="BS114" s="637"/>
      <c r="BT114" s="637"/>
      <c r="BU114" s="637"/>
      <c r="BV114" s="637"/>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c r="DH114" s="637"/>
      <c r="DI114" s="637"/>
      <c r="DJ114" s="637"/>
      <c r="DK114" s="637"/>
      <c r="DL114" s="637"/>
      <c r="DM114" s="637"/>
      <c r="DN114" s="637"/>
      <c r="DO114" s="637"/>
      <c r="DP114" s="637"/>
      <c r="DQ114" s="637"/>
      <c r="DR114" s="637"/>
      <c r="DS114" s="637"/>
      <c r="DT114" s="637"/>
      <c r="DU114" s="637"/>
      <c r="DV114" s="637"/>
      <c r="DW114" s="637"/>
      <c r="DX114" s="637"/>
      <c r="DY114" s="637"/>
      <c r="DZ114" s="637"/>
      <c r="EA114" s="637"/>
      <c r="EB114" s="637"/>
      <c r="EC114" s="637"/>
      <c r="ED114" s="189" t="str">
        <f t="shared" si="1"/>
        <v>xxxxxxxxxxxxxxxxxxxxxxxxxxxxxxxxxxxxxxxxxxxxxxxxxxxxxxxxxxxxxxxxxxxxxxxxxxxxxxxxxxxxxxxxxxxxxxxxxxxxxxxxxxxxxxxxxxxxxxxxxxxxxxxx</v>
      </c>
    </row>
    <row r="115" spans="1:134" x14ac:dyDescent="0.2">
      <c r="A115" s="727">
        <v>5109</v>
      </c>
      <c r="B115" s="60" t="s">
        <v>237</v>
      </c>
      <c r="C115" s="900">
        <f>SUMPRODUCT(SUMIF('Subsidiary Trial Balance Input'!$A:$A,'Subsidiary TB Converter'!$G115:$EC115,'Subsidiary Trial Balance Input'!C:C))</f>
        <v>0</v>
      </c>
      <c r="D115" s="900">
        <f>SUMPRODUCT(SUMIF('Subsidiary Trial Balance Input'!$A:$A,'Subsidiary TB Converter'!$G115:$EC115,'Subsidiary Trial Balance Input'!D:D))</f>
        <v>0</v>
      </c>
      <c r="E115" s="900">
        <f>SUMPRODUCT(SUMIF('Subsidiary Trial Balance Input'!$A:$A,'Subsidiary TB Converter'!$G115:$EC115,'Subsidiary Trial Balance Input'!E:E))</f>
        <v>0</v>
      </c>
      <c r="F115" s="900">
        <f>SUMPRODUCT(SUMIF('Subsidiary Trial Balance Input'!$A:$A,'Subsidiary TB Converter'!$G115:$EC115,'Subsidiary Trial Balance Input'!F:F))</f>
        <v>0</v>
      </c>
      <c r="G115" s="693"/>
      <c r="I115" s="693"/>
      <c r="J115" s="693"/>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89" t="str">
        <f t="shared" si="1"/>
        <v>xxxxxxxxxxxxxxxxxxxxxxxxxxxxxxxxxxxxxxxxxxxxxxxxxxxxxxxxxxxxxxxxxxxxxxxxxxxxxxxxxxxxxxxxxxxxxxxxxxxxxxxxxxxxxxxxxxxxxxxxxxxxxxxx</v>
      </c>
    </row>
    <row r="116" spans="1:134" x14ac:dyDescent="0.2">
      <c r="A116" s="727">
        <v>5120</v>
      </c>
      <c r="B116" s="60" t="s">
        <v>238</v>
      </c>
      <c r="C116" s="900">
        <f>SUMPRODUCT(SUMIF('Subsidiary Trial Balance Input'!$A:$A,'Subsidiary TB Converter'!$G116:$EC116,'Subsidiary Trial Balance Input'!C:C))</f>
        <v>0</v>
      </c>
      <c r="D116" s="900">
        <f>SUMPRODUCT(SUMIF('Subsidiary Trial Balance Input'!$A:$A,'Subsidiary TB Converter'!$G116:$EC116,'Subsidiary Trial Balance Input'!D:D))</f>
        <v>0</v>
      </c>
      <c r="E116" s="900">
        <f>SUMPRODUCT(SUMIF('Subsidiary Trial Balance Input'!$A:$A,'Subsidiary TB Converter'!$G116:$EC116,'Subsidiary Trial Balance Input'!E:E))</f>
        <v>0</v>
      </c>
      <c r="F116" s="900">
        <f>SUMPRODUCT(SUMIF('Subsidiary Trial Balance Input'!$A:$A,'Subsidiary TB Converter'!$G116:$EC116,'Subsidiary Trial Balance Input'!F:F))</f>
        <v>0</v>
      </c>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89" t="str">
        <f t="shared" si="1"/>
        <v>xxxxxxxxxxxxxxxxxxxxxxxxxxxxxxxxxxxxxxxxxxxxxxxxxxxxxxxxxxxxxxxxxxxxxxxxxxxxxxxxxxxxxxxxxxxxxxxxxxxxxxxxxxxxxxxxxxxxxxxxxxxxxxxx</v>
      </c>
    </row>
    <row r="117" spans="1:134" x14ac:dyDescent="0.2">
      <c r="A117" s="727">
        <v>5210</v>
      </c>
      <c r="B117" s="60" t="s">
        <v>239</v>
      </c>
      <c r="C117" s="900">
        <f>SUMPRODUCT(SUMIF('Subsidiary Trial Balance Input'!$A:$A,'Subsidiary TB Converter'!$G117:$EC117,'Subsidiary Trial Balance Input'!C:C))</f>
        <v>0</v>
      </c>
      <c r="D117" s="900">
        <f>SUMPRODUCT(SUMIF('Subsidiary Trial Balance Input'!$A:$A,'Subsidiary TB Converter'!$G117:$EC117,'Subsidiary Trial Balance Input'!D:D))</f>
        <v>0</v>
      </c>
      <c r="E117" s="900">
        <f>SUMPRODUCT(SUMIF('Subsidiary Trial Balance Input'!$A:$A,'Subsidiary TB Converter'!$G117:$EC117,'Subsidiary Trial Balance Input'!E:E))</f>
        <v>0</v>
      </c>
      <c r="F117" s="900">
        <f>SUMPRODUCT(SUMIF('Subsidiary Trial Balance Input'!$A:$A,'Subsidiary TB Converter'!$G117:$EC117,'Subsidiary Trial Balance Input'!F:F))</f>
        <v>0</v>
      </c>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89" t="str">
        <f t="shared" si="1"/>
        <v>xxxxxxxxxxxxxxxxxxxxxxxxxxxxxxxxxxxxxxxxxxxxxxxxxxxxxxxxxxxxxxxxxxxxxxxxxxxxxxxxxxxxxxxxxxxxxxxxxxxxxxxxxxxxxxxxxxxxxxxxxxxxxxxx</v>
      </c>
    </row>
    <row r="118" spans="1:134" x14ac:dyDescent="0.2">
      <c r="A118" s="727"/>
      <c r="B118" s="5"/>
      <c r="C118" s="900"/>
      <c r="D118" s="900"/>
      <c r="E118" s="900"/>
      <c r="F118" s="900"/>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89" t="str">
        <f t="shared" si="1"/>
        <v>xxxxxxxxxxxxxxxxxxxxxxxxxxxxxxxxxxxxxxxxxxxxxxxxxxxxxxxxxxxxxxxxxxxxxxxxxxxxxxxxxxxxxxxxxxxxxxxxxxxxxxxxxxxxxxxxxxxxxxxxxxxxxxxx</v>
      </c>
    </row>
    <row r="119" spans="1:134" x14ac:dyDescent="0.2">
      <c r="A119" s="237"/>
      <c r="B119" s="239" t="s">
        <v>240</v>
      </c>
      <c r="C119" s="903"/>
      <c r="D119" s="903"/>
      <c r="E119" s="903"/>
      <c r="F119" s="903"/>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0"/>
      <c r="BT119" s="640"/>
      <c r="BU119" s="640"/>
      <c r="BV119" s="640"/>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c r="DH119" s="640"/>
      <c r="DI119" s="640"/>
      <c r="DJ119" s="640"/>
      <c r="DK119" s="640"/>
      <c r="DL119" s="640"/>
      <c r="DM119" s="640"/>
      <c r="DN119" s="640"/>
      <c r="DO119" s="640"/>
      <c r="DP119" s="640"/>
      <c r="DQ119" s="640"/>
      <c r="DR119" s="640"/>
      <c r="DS119" s="640"/>
      <c r="DT119" s="640"/>
      <c r="DU119" s="640"/>
      <c r="DV119" s="640"/>
      <c r="DW119" s="640"/>
      <c r="DX119" s="640"/>
      <c r="DY119" s="640"/>
      <c r="DZ119" s="640"/>
      <c r="EA119" s="640"/>
      <c r="EB119" s="640"/>
      <c r="EC119" s="640"/>
      <c r="ED119" s="189" t="str">
        <f t="shared" si="1"/>
        <v>xxxxxxxxxxxxxxxxxxxxxxxxxxxxxxxxxxxxxxxxxxxxxxxxxxxxxxxxxxxxxxxxxxxxxxxxxxxxxxxxxxxxxxxxxxxxxxxxxxxxxxxxxxxxxxxxxxxxxxxxxxxxxxxx</v>
      </c>
    </row>
    <row r="120" spans="1:134" x14ac:dyDescent="0.2">
      <c r="A120" s="727"/>
      <c r="B120" s="583" t="s">
        <v>236</v>
      </c>
      <c r="C120" s="900"/>
      <c r="D120" s="900"/>
      <c r="E120" s="900"/>
      <c r="F120" s="900"/>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c r="DH120" s="637"/>
      <c r="DI120" s="637"/>
      <c r="DJ120" s="637"/>
      <c r="DK120" s="637"/>
      <c r="DL120" s="637"/>
      <c r="DM120" s="637"/>
      <c r="DN120" s="637"/>
      <c r="DO120" s="637"/>
      <c r="DP120" s="637"/>
      <c r="DQ120" s="637"/>
      <c r="DR120" s="637"/>
      <c r="DS120" s="637"/>
      <c r="DT120" s="637"/>
      <c r="DU120" s="637"/>
      <c r="DV120" s="637"/>
      <c r="DW120" s="637"/>
      <c r="DX120" s="637"/>
      <c r="DY120" s="637"/>
      <c r="DZ120" s="637"/>
      <c r="EA120" s="637"/>
      <c r="EB120" s="637"/>
      <c r="EC120" s="637"/>
      <c r="ED120" s="189" t="str">
        <f t="shared" si="1"/>
        <v>xxxxxxxxxxxxxxxxxxxxxxxxxxxxxxxxxxxxxxxxxxxxxxxxxxxxxxxxxxxxxxxxxxxxxxxxxxxxxxxxxxxxxxxxxxxxxxxxxxxxxxxxxxxxxxxxxxxxxxxxxxxxxxxx</v>
      </c>
    </row>
    <row r="121" spans="1:134" x14ac:dyDescent="0.2">
      <c r="A121" s="727">
        <v>5129</v>
      </c>
      <c r="B121" s="234" t="s">
        <v>241</v>
      </c>
      <c r="C121" s="900">
        <f>SUMPRODUCT(SUMIF('Subsidiary Trial Balance Input'!$A:$A,'Subsidiary TB Converter'!$G121:$EC121,'Subsidiary Trial Balance Input'!C:C))</f>
        <v>0</v>
      </c>
      <c r="D121" s="900">
        <f>SUMPRODUCT(SUMIF('Subsidiary Trial Balance Input'!$A:$A,'Subsidiary TB Converter'!$G121:$EC121,'Subsidiary Trial Balance Input'!D:D))</f>
        <v>0</v>
      </c>
      <c r="E121" s="900">
        <f>SUMPRODUCT(SUMIF('Subsidiary Trial Balance Input'!$A:$A,'Subsidiary TB Converter'!$G121:$EC121,'Subsidiary Trial Balance Input'!E:E))</f>
        <v>0</v>
      </c>
      <c r="F121" s="900">
        <f>SUMPRODUCT(SUMIF('Subsidiary Trial Balance Input'!$A:$A,'Subsidiary TB Converter'!$G121:$EC121,'Subsidiary Trial Balance Input'!F:F))</f>
        <v>0</v>
      </c>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89" t="str">
        <f t="shared" si="1"/>
        <v>xxxxxxxxxxxxxxxxxxxxxxxxxxxxxxxxxxxxxxxxxxxxxxxxxxxxxxxxxxxxxxxxxxxxxxxxxxxxxxxxxxxxxxxxxxxxxxxxxxxxxxxxxxxxxxxxxxxxxxxxxxxxxxxx</v>
      </c>
    </row>
    <row r="122" spans="1:134" x14ac:dyDescent="0.2">
      <c r="A122" s="727">
        <v>5130</v>
      </c>
      <c r="B122" s="234" t="s">
        <v>242</v>
      </c>
      <c r="C122" s="900">
        <f>SUMPRODUCT(SUMIF('Subsidiary Trial Balance Input'!$A:$A,'Subsidiary TB Converter'!$G122:$EC122,'Subsidiary Trial Balance Input'!C:C))</f>
        <v>0</v>
      </c>
      <c r="D122" s="900">
        <f>SUMPRODUCT(SUMIF('Subsidiary Trial Balance Input'!$A:$A,'Subsidiary TB Converter'!$G122:$EC122,'Subsidiary Trial Balance Input'!D:D))</f>
        <v>0</v>
      </c>
      <c r="E122" s="900">
        <f>SUMPRODUCT(SUMIF('Subsidiary Trial Balance Input'!$A:$A,'Subsidiary TB Converter'!$G122:$EC122,'Subsidiary Trial Balance Input'!E:E))</f>
        <v>0</v>
      </c>
      <c r="F122" s="900">
        <f>SUMPRODUCT(SUMIF('Subsidiary Trial Balance Input'!$A:$A,'Subsidiary TB Converter'!$G122:$EC122,'Subsidiary Trial Balance Input'!F:F))</f>
        <v>0</v>
      </c>
      <c r="G122" s="693"/>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89" t="str">
        <f t="shared" si="1"/>
        <v>xxxxxxxxxxxxxxxxxxxxxxxxxxxxxxxxxxxxxxxxxxxxxxxxxxxxxxxxxxxxxxxxxxxxxxxxxxxxxxxxxxxxxxxxxxxxxxxxxxxxxxxxxxxxxxxxxxxxxxxxxxxxxxxx</v>
      </c>
    </row>
    <row r="123" spans="1:134" x14ac:dyDescent="0.2">
      <c r="A123" s="727">
        <v>5138</v>
      </c>
      <c r="B123" s="234" t="s">
        <v>220</v>
      </c>
      <c r="C123" s="900">
        <f>SUMPRODUCT(SUMIF('Subsidiary Trial Balance Input'!$A:$A,'Subsidiary TB Converter'!$G123:$EC123,'Subsidiary Trial Balance Input'!C:C))</f>
        <v>0</v>
      </c>
      <c r="D123" s="900">
        <f>SUMPRODUCT(SUMIF('Subsidiary Trial Balance Input'!$A:$A,'Subsidiary TB Converter'!$G123:$EC123,'Subsidiary Trial Balance Input'!D:D))</f>
        <v>0</v>
      </c>
      <c r="E123" s="900">
        <f>SUMPRODUCT(SUMIF('Subsidiary Trial Balance Input'!$A:$A,'Subsidiary TB Converter'!$G123:$EC123,'Subsidiary Trial Balance Input'!E:E))</f>
        <v>0</v>
      </c>
      <c r="F123" s="900">
        <f>SUMPRODUCT(SUMIF('Subsidiary Trial Balance Input'!$A:$A,'Subsidiary TB Converter'!$G123:$EC123,'Subsidiary Trial Balance Input'!F:F))</f>
        <v>0</v>
      </c>
      <c r="G123" s="693"/>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89" t="str">
        <f t="shared" si="1"/>
        <v>xxxxxxxxxxxxxxxxxxxxxxxxxxxxxxxxxxxxxxxxxxxxxxxxxxxxxxxxxxxxxxxxxxxxxxxxxxxxxxxxxxxxxxxxxxxxxxxxxxxxxxxxxxxxxxxxxxxxxxxxxxxxxxxx</v>
      </c>
    </row>
    <row r="124" spans="1:134" x14ac:dyDescent="0.2">
      <c r="A124" s="727">
        <v>5132</v>
      </c>
      <c r="B124" s="234" t="s">
        <v>243</v>
      </c>
      <c r="C124" s="900">
        <f>SUMPRODUCT(SUMIF('Subsidiary Trial Balance Input'!$A:$A,'Subsidiary TB Converter'!$G124:$EC124,'Subsidiary Trial Balance Input'!C:C))</f>
        <v>0</v>
      </c>
      <c r="D124" s="900">
        <f>SUMPRODUCT(SUMIF('Subsidiary Trial Balance Input'!$A:$A,'Subsidiary TB Converter'!$G124:$EC124,'Subsidiary Trial Balance Input'!D:D))</f>
        <v>0</v>
      </c>
      <c r="E124" s="900">
        <f>SUMPRODUCT(SUMIF('Subsidiary Trial Balance Input'!$A:$A,'Subsidiary TB Converter'!$G124:$EC124,'Subsidiary Trial Balance Input'!E:E))</f>
        <v>0</v>
      </c>
      <c r="F124" s="900">
        <f>SUMPRODUCT(SUMIF('Subsidiary Trial Balance Input'!$A:$A,'Subsidiary TB Converter'!$G124:$EC124,'Subsidiary Trial Balance Input'!F:F))</f>
        <v>0</v>
      </c>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89" t="str">
        <f t="shared" si="1"/>
        <v>xxxxxxxxxxxxxxxxxxxxxxxxxxxxxxxxxxxxxxxxxxxxxxxxxxxxxxxxxxxxxxxxxxxxxxxxxxxxxxxxxxxxxxxxxxxxxxxxxxxxxxxxxxxxxxxxxxxxxxxxxxxxxxxx</v>
      </c>
    </row>
    <row r="125" spans="1:134" x14ac:dyDescent="0.2">
      <c r="A125" s="727">
        <v>5133</v>
      </c>
      <c r="B125" s="60" t="s">
        <v>244</v>
      </c>
      <c r="C125" s="900">
        <f>SUMPRODUCT(SUMIF('Subsidiary Trial Balance Input'!$A:$A,'Subsidiary TB Converter'!$G125:$EC125,'Subsidiary Trial Balance Input'!C:C))</f>
        <v>0</v>
      </c>
      <c r="D125" s="900">
        <f>SUMPRODUCT(SUMIF('Subsidiary Trial Balance Input'!$A:$A,'Subsidiary TB Converter'!$G125:$EC125,'Subsidiary Trial Balance Input'!D:D))</f>
        <v>0</v>
      </c>
      <c r="E125" s="900">
        <f>SUMPRODUCT(SUMIF('Subsidiary Trial Balance Input'!$A:$A,'Subsidiary TB Converter'!$G125:$EC125,'Subsidiary Trial Balance Input'!E:E))</f>
        <v>0</v>
      </c>
      <c r="F125" s="900">
        <f>SUMPRODUCT(SUMIF('Subsidiary Trial Balance Input'!$A:$A,'Subsidiary TB Converter'!$G125:$EC125,'Subsidiary Trial Balance Input'!F:F))</f>
        <v>0</v>
      </c>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89" t="str">
        <f t="shared" si="1"/>
        <v>xxxxxxxxxxxxxxxxxxxxxxxxxxxxxxxxxxxxxxxxxxxxxxxxxxxxxxxxxxxxxxxxxxxxxxxxxxxxxxxxxxxxxxxxxxxxxxxxxxxxxxxxxxxxxxxxxxxxxxxxxxxxxxxx</v>
      </c>
    </row>
    <row r="126" spans="1:134" x14ac:dyDescent="0.2">
      <c r="A126" s="727">
        <v>5134</v>
      </c>
      <c r="B126" s="234" t="s">
        <v>245</v>
      </c>
      <c r="C126" s="900">
        <f>SUMPRODUCT(SUMIF('Subsidiary Trial Balance Input'!$A:$A,'Subsidiary TB Converter'!$G126:$EC126,'Subsidiary Trial Balance Input'!C:C))</f>
        <v>0</v>
      </c>
      <c r="D126" s="900">
        <f>SUMPRODUCT(SUMIF('Subsidiary Trial Balance Input'!$A:$A,'Subsidiary TB Converter'!$G126:$EC126,'Subsidiary Trial Balance Input'!D:D))</f>
        <v>0</v>
      </c>
      <c r="E126" s="900">
        <f>SUMPRODUCT(SUMIF('Subsidiary Trial Balance Input'!$A:$A,'Subsidiary TB Converter'!$G126:$EC126,'Subsidiary Trial Balance Input'!E:E))</f>
        <v>0</v>
      </c>
      <c r="F126" s="900">
        <f>SUMPRODUCT(SUMIF('Subsidiary Trial Balance Input'!$A:$A,'Subsidiary TB Converter'!$G126:$EC126,'Subsidiary Trial Balance Input'!F:F))</f>
        <v>0</v>
      </c>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89" t="str">
        <f t="shared" si="1"/>
        <v>xxxxxxxxxxxxxxxxxxxxxxxxxxxxxxxxxxxxxxxxxxxxxxxxxxxxxxxxxxxxxxxxxxxxxxxxxxxxxxxxxxxxxxxxxxxxxxxxxxxxxxxxxxxxxxxxxxxxxxxxxxxxxxxx</v>
      </c>
    </row>
    <row r="127" spans="1:134" x14ac:dyDescent="0.2">
      <c r="A127" s="727"/>
      <c r="B127" s="5"/>
      <c r="C127" s="900"/>
      <c r="D127" s="900"/>
      <c r="E127" s="900"/>
      <c r="F127" s="900"/>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89" t="str">
        <f t="shared" si="1"/>
        <v>xxxxxxxxxxxxxxxxxxxxxxxxxxxxxxxxxxxxxxxxxxxxxxxxxxxxxxxxxxxxxxxxxxxxxxxxxxxxxxxxxxxxxxxxxxxxxxxxxxxxxxxxxxxxxxxxxxxxxxxxxxxxxxxx</v>
      </c>
    </row>
    <row r="128" spans="1:134" x14ac:dyDescent="0.2">
      <c r="A128" s="237"/>
      <c r="B128" s="239" t="s">
        <v>246</v>
      </c>
      <c r="C128" s="903"/>
      <c r="D128" s="903"/>
      <c r="E128" s="903"/>
      <c r="F128" s="903"/>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c r="DH128" s="640"/>
      <c r="DI128" s="640"/>
      <c r="DJ128" s="640"/>
      <c r="DK128" s="640"/>
      <c r="DL128" s="640"/>
      <c r="DM128" s="640"/>
      <c r="DN128" s="640"/>
      <c r="DO128" s="640"/>
      <c r="DP128" s="640"/>
      <c r="DQ128" s="640"/>
      <c r="DR128" s="640"/>
      <c r="DS128" s="640"/>
      <c r="DT128" s="640"/>
      <c r="DU128" s="640"/>
      <c r="DV128" s="640"/>
      <c r="DW128" s="640"/>
      <c r="DX128" s="640"/>
      <c r="DY128" s="640"/>
      <c r="DZ128" s="640"/>
      <c r="EA128" s="640"/>
      <c r="EB128" s="640"/>
      <c r="EC128" s="640"/>
      <c r="ED128" s="189" t="str">
        <f t="shared" si="1"/>
        <v>xxxxxxxxxxxxxxxxxxxxxxxxxxxxxxxxxxxxxxxxxxxxxxxxxxxxxxxxxxxxxxxxxxxxxxxxxxxxxxxxxxxxxxxxxxxxxxxxxxxxxxxxxxxxxxxxxxxxxxxxxxxxxxxx</v>
      </c>
    </row>
    <row r="129" spans="1:134" x14ac:dyDescent="0.2">
      <c r="A129" s="727"/>
      <c r="B129" s="583" t="s">
        <v>236</v>
      </c>
      <c r="C129" s="900"/>
      <c r="D129" s="900"/>
      <c r="E129" s="900"/>
      <c r="F129" s="900"/>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c r="BE129" s="637"/>
      <c r="BF129" s="637"/>
      <c r="BG129" s="637"/>
      <c r="BH129" s="637"/>
      <c r="BI129" s="637"/>
      <c r="BJ129" s="637"/>
      <c r="BK129" s="637"/>
      <c r="BL129" s="637"/>
      <c r="BM129" s="637"/>
      <c r="BN129" s="637"/>
      <c r="BO129" s="637"/>
      <c r="BP129" s="637"/>
      <c r="BQ129" s="637"/>
      <c r="BR129" s="637"/>
      <c r="BS129" s="637"/>
      <c r="BT129" s="637"/>
      <c r="BU129" s="637"/>
      <c r="BV129" s="637"/>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c r="DH129" s="637"/>
      <c r="DI129" s="637"/>
      <c r="DJ129" s="637"/>
      <c r="DK129" s="637"/>
      <c r="DL129" s="637"/>
      <c r="DM129" s="637"/>
      <c r="DN129" s="637"/>
      <c r="DO129" s="637"/>
      <c r="DP129" s="637"/>
      <c r="DQ129" s="637"/>
      <c r="DR129" s="637"/>
      <c r="DS129" s="637"/>
      <c r="DT129" s="637"/>
      <c r="DU129" s="637"/>
      <c r="DV129" s="637"/>
      <c r="DW129" s="637"/>
      <c r="DX129" s="637"/>
      <c r="DY129" s="637"/>
      <c r="DZ129" s="637"/>
      <c r="EA129" s="637"/>
      <c r="EB129" s="637"/>
      <c r="EC129" s="637"/>
      <c r="ED129" s="189" t="str">
        <f t="shared" si="1"/>
        <v>xxxxxxxxxxxxxxxxxxxxxxxxxxxxxxxxxxxxxxxxxxxxxxxxxxxxxxxxxxxxxxxxxxxxxxxxxxxxxxxxxxxxxxxxxxxxxxxxxxxxxxxxxxxxxxxxxxxxxxxxxxxxxxxx</v>
      </c>
    </row>
    <row r="130" spans="1:134" x14ac:dyDescent="0.2">
      <c r="A130" s="727">
        <v>5137</v>
      </c>
      <c r="B130" s="234" t="s">
        <v>247</v>
      </c>
      <c r="C130" s="900">
        <f>SUMPRODUCT(SUMIF('Subsidiary Trial Balance Input'!$A:$A,'Subsidiary TB Converter'!$G130:$EC130,'Subsidiary Trial Balance Input'!C:C))</f>
        <v>0</v>
      </c>
      <c r="D130" s="900">
        <f>SUMPRODUCT(SUMIF('Subsidiary Trial Balance Input'!$A:$A,'Subsidiary TB Converter'!$G130:$EC130,'Subsidiary Trial Balance Input'!D:D))</f>
        <v>0</v>
      </c>
      <c r="E130" s="900">
        <f>SUMPRODUCT(SUMIF('Subsidiary Trial Balance Input'!$A:$A,'Subsidiary TB Converter'!$G130:$EC130,'Subsidiary Trial Balance Input'!E:E))</f>
        <v>0</v>
      </c>
      <c r="F130" s="900">
        <f>SUMPRODUCT(SUMIF('Subsidiary Trial Balance Input'!$A:$A,'Subsidiary TB Converter'!$G130:$EC130,'Subsidiary Trial Balance Input'!F:F))</f>
        <v>0</v>
      </c>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89" t="str">
        <f t="shared" si="1"/>
        <v>xxxxxxxxxxxxxxxxxxxxxxxxxxxxxxxxxxxxxxxxxxxxxxxxxxxxxxxxxxxxxxxxxxxxxxxxxxxxxxxxxxxxxxxxxxxxxxxxxxxxxxxxxxxxxxxxxxxxxxxxxxxxxxxx</v>
      </c>
    </row>
    <row r="131" spans="1:134" x14ac:dyDescent="0.2">
      <c r="A131" s="727">
        <v>5135</v>
      </c>
      <c r="B131" s="234" t="s">
        <v>248</v>
      </c>
      <c r="C131" s="900">
        <f>SUMPRODUCT(SUMIF('Subsidiary Trial Balance Input'!$A:$A,'Subsidiary TB Converter'!$G131:$EC131,'Subsidiary Trial Balance Input'!C:C))</f>
        <v>0</v>
      </c>
      <c r="D131" s="900">
        <f>SUMPRODUCT(SUMIF('Subsidiary Trial Balance Input'!$A:$A,'Subsidiary TB Converter'!$G131:$EC131,'Subsidiary Trial Balance Input'!D:D))</f>
        <v>0</v>
      </c>
      <c r="E131" s="900">
        <f>SUMPRODUCT(SUMIF('Subsidiary Trial Balance Input'!$A:$A,'Subsidiary TB Converter'!$G131:$EC131,'Subsidiary Trial Balance Input'!E:E))</f>
        <v>0</v>
      </c>
      <c r="F131" s="900">
        <f>SUMPRODUCT(SUMIF('Subsidiary Trial Balance Input'!$A:$A,'Subsidiary TB Converter'!$G131:$EC131,'Subsidiary Trial Balance Input'!F:F))</f>
        <v>0</v>
      </c>
      <c r="G131" s="693"/>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89" t="str">
        <f t="shared" si="1"/>
        <v>xxxxxxxxxxxxxxxxxxxxxxxxxxxxxxxxxxxxxxxxxxxxxxxxxxxxxxxxxxxxxxxxxxxxxxxxxxxxxxxxxxxxxxxxxxxxxxxxxxxxxxxxxxxxxxxxxxxxxxxxxxxxxxxx</v>
      </c>
    </row>
    <row r="132" spans="1:134" x14ac:dyDescent="0.2">
      <c r="A132" s="727"/>
      <c r="B132" s="5"/>
      <c r="C132" s="900"/>
      <c r="D132" s="900"/>
      <c r="E132" s="900"/>
      <c r="F132" s="900"/>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89" t="str">
        <f t="shared" si="1"/>
        <v>xxxxxxxxxxxxxxxxxxxxxxxxxxxxxxxxxxxxxxxxxxxxxxxxxxxxxxxxxxxxxxxxxxxxxxxxxxxxxxxxxxxxxxxxxxxxxxxxxxxxxxxxxxxxxxxxxxxxxxxxxxxxxxxx</v>
      </c>
    </row>
    <row r="133" spans="1:134" x14ac:dyDescent="0.2">
      <c r="A133" s="237"/>
      <c r="B133" s="239" t="s">
        <v>249</v>
      </c>
      <c r="C133" s="903"/>
      <c r="D133" s="903"/>
      <c r="E133" s="903"/>
      <c r="F133" s="903"/>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40"/>
      <c r="BJ133" s="640"/>
      <c r="BK133" s="640"/>
      <c r="BL133" s="640"/>
      <c r="BM133" s="640"/>
      <c r="BN133" s="640"/>
      <c r="BO133" s="640"/>
      <c r="BP133" s="640"/>
      <c r="BQ133" s="640"/>
      <c r="BR133" s="640"/>
      <c r="BS133" s="640"/>
      <c r="BT133" s="640"/>
      <c r="BU133" s="640"/>
      <c r="BV133" s="640"/>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c r="DH133" s="640"/>
      <c r="DI133" s="640"/>
      <c r="DJ133" s="640"/>
      <c r="DK133" s="640"/>
      <c r="DL133" s="640"/>
      <c r="DM133" s="640"/>
      <c r="DN133" s="640"/>
      <c r="DO133" s="640"/>
      <c r="DP133" s="640"/>
      <c r="DQ133" s="640"/>
      <c r="DR133" s="640"/>
      <c r="DS133" s="640"/>
      <c r="DT133" s="640"/>
      <c r="DU133" s="640"/>
      <c r="DV133" s="640"/>
      <c r="DW133" s="640"/>
      <c r="DX133" s="640"/>
      <c r="DY133" s="640"/>
      <c r="DZ133" s="640"/>
      <c r="EA133" s="640"/>
      <c r="EB133" s="640"/>
      <c r="EC133" s="640"/>
      <c r="ED133" s="189" t="str">
        <f t="shared" ref="ED133:ED199" si="2">CONCATENATE("x",G133,"x",H133,"x",I133,"x",J133,"x",K133,"x",L133,"x",M133,"x",N133,"x",O133,"x",P133,"x",Q133,"x",R133,"x",S133,"x",T133,"x",U133,"x",V133,"x",W133,"x",X133,"x",Y133,"x",Z133,"x",AA133,"x",AB133,"x",AC133,"x",AD133,"x",AE133,"x",AF133,"x",AG133,"x",AH133,"x",AI133,"x",AJ133,"x",AK133,"x",AL133,"x",AM133,"x",AN133,"x",AO133,"x",AP133,"x",AQ133,"x",AR133,"x",AS133,"x",AT133,"x",AU133,"x",AV133,"x",AW133,"x",AX133,"x",AY133,"x",AZ133,"x",BA133,"x",BB133,"x",BC133,"x",BD133,"x",BE133,"x",BF133,"x",BG133,"x",BH133,"x",BI133,"x",BJ133,"x",BK133,"x",BL133,"x",BM133,"x",BN133,"x",BO133,"x",BP133,"x",BQ133,"x",BR133,"x",BS133,"x",BT133,"x",BU133,"x",BV133,"x",BW133,"x",BX133,"x",BY133,"x",BZ133,"x",CA133,"x",CB133,"x",CC133,"x",CD133,"x",CE133,"x",CF133,"x",CG133,"x",CH133,"x",CI133,"x",CJ133,"x",CK133,"x",CL133,"x",CM133,"x",CN133,"x",CO133,"x",CP133,"x",CQ133,"x",CR133,"x",CS133,"x",CT133,"x",CU133,"x",CV133,"x",CW133,"x",CX133,"x",CY133,"x",CZ133,"x",DA133,"x",DB133,"x",DC133,"x",DD133,"x",DE133,"x",DF133,"x",DG133,"x",DH133,"x",DI133,"x",DJ133,"x",DK133,"x",DL133,"x",DM133,"x",DN133,"x",DO133,"x",DP133,"x",DQ133,"x",DR133,"x",DS133,"x",DT133,"x",DU133,"x",DV133,"x",DW133,"x",DX133,"x",DY133,"x",DZ133,"x",EA133,"x",EB133,"x",EC133,"x")</f>
        <v>xxxxxxxxxxxxxxxxxxxxxxxxxxxxxxxxxxxxxxxxxxxxxxxxxxxxxxxxxxxxxxxxxxxxxxxxxxxxxxxxxxxxxxxxxxxxxxxxxxxxxxxxxxxxxxxxxxxxxxxxxxxxxxxx</v>
      </c>
    </row>
    <row r="134" spans="1:134" x14ac:dyDescent="0.2">
      <c r="A134" s="727"/>
      <c r="B134" s="583" t="s">
        <v>236</v>
      </c>
      <c r="C134" s="900"/>
      <c r="D134" s="900"/>
      <c r="E134" s="900"/>
      <c r="F134" s="900"/>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c r="DH134" s="637"/>
      <c r="DI134" s="637"/>
      <c r="DJ134" s="637"/>
      <c r="DK134" s="637"/>
      <c r="DL134" s="637"/>
      <c r="DM134" s="637"/>
      <c r="DN134" s="637"/>
      <c r="DO134" s="637"/>
      <c r="DP134" s="637"/>
      <c r="DQ134" s="637"/>
      <c r="DR134" s="637"/>
      <c r="DS134" s="637"/>
      <c r="DT134" s="637"/>
      <c r="DU134" s="637"/>
      <c r="DV134" s="637"/>
      <c r="DW134" s="637"/>
      <c r="DX134" s="637"/>
      <c r="DY134" s="637"/>
      <c r="DZ134" s="637"/>
      <c r="EA134" s="637"/>
      <c r="EB134" s="637"/>
      <c r="EC134" s="637"/>
      <c r="ED134" s="189" t="str">
        <f t="shared" si="2"/>
        <v>xxxxxxxxxxxxxxxxxxxxxxxxxxxxxxxxxxxxxxxxxxxxxxxxxxxxxxxxxxxxxxxxxxxxxxxxxxxxxxxxxxxxxxxxxxxxxxxxxxxxxxxxxxxxxxxxxxxxxxxxxxxxxxxx</v>
      </c>
    </row>
    <row r="135" spans="1:134" x14ac:dyDescent="0.2">
      <c r="A135" s="727">
        <v>5142</v>
      </c>
      <c r="B135" s="234" t="s">
        <v>250</v>
      </c>
      <c r="C135" s="900">
        <f>SUMPRODUCT(SUMIF('Subsidiary Trial Balance Input'!$A:$A,'Subsidiary TB Converter'!$G135:$EC135,'Subsidiary Trial Balance Input'!C:C))</f>
        <v>0</v>
      </c>
      <c r="D135" s="900">
        <f>SUMPRODUCT(SUMIF('Subsidiary Trial Balance Input'!$A:$A,'Subsidiary TB Converter'!$G135:$EC135,'Subsidiary Trial Balance Input'!D:D))</f>
        <v>0</v>
      </c>
      <c r="E135" s="900">
        <f>SUMPRODUCT(SUMIF('Subsidiary Trial Balance Input'!$A:$A,'Subsidiary TB Converter'!$G135:$EC135,'Subsidiary Trial Balance Input'!E:E))</f>
        <v>0</v>
      </c>
      <c r="F135" s="900">
        <f>SUMPRODUCT(SUMIF('Subsidiary Trial Balance Input'!$A:$A,'Subsidiary TB Converter'!$G135:$EC135,'Subsidiary Trial Balance Input'!F:F))</f>
        <v>0</v>
      </c>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89" t="str">
        <f t="shared" si="2"/>
        <v>xxxxxxxxxxxxxxxxxxxxxxxxxxxxxxxxxxxxxxxxxxxxxxxxxxxxxxxxxxxxxxxxxxxxxxxxxxxxxxxxxxxxxxxxxxxxxxxxxxxxxxxxxxxxxxxxxxxxxxxxxxxxxxxx</v>
      </c>
    </row>
    <row r="136" spans="1:134" x14ac:dyDescent="0.2">
      <c r="A136" s="727">
        <v>5144</v>
      </c>
      <c r="B136" s="234" t="s">
        <v>251</v>
      </c>
      <c r="C136" s="900">
        <f>SUMPRODUCT(SUMIF('Subsidiary Trial Balance Input'!$A:$A,'Subsidiary TB Converter'!$G136:$EC136,'Subsidiary Trial Balance Input'!C:C))</f>
        <v>0</v>
      </c>
      <c r="D136" s="900">
        <f>SUMPRODUCT(SUMIF('Subsidiary Trial Balance Input'!$A:$A,'Subsidiary TB Converter'!$G136:$EC136,'Subsidiary Trial Balance Input'!D:D))</f>
        <v>0</v>
      </c>
      <c r="E136" s="900">
        <f>SUMPRODUCT(SUMIF('Subsidiary Trial Balance Input'!$A:$A,'Subsidiary TB Converter'!$G136:$EC136,'Subsidiary Trial Balance Input'!E:E))</f>
        <v>0</v>
      </c>
      <c r="F136" s="900">
        <f>SUMPRODUCT(SUMIF('Subsidiary Trial Balance Input'!$A:$A,'Subsidiary TB Converter'!$G136:$EC136,'Subsidiary Trial Balance Input'!F:F))</f>
        <v>0</v>
      </c>
      <c r="G136" s="693"/>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89" t="str">
        <f t="shared" si="2"/>
        <v>xxxxxxxxxxxxxxxxxxxxxxxxxxxxxxxxxxxxxxxxxxxxxxxxxxxxxxxxxxxxxxxxxxxxxxxxxxxxxxxxxxxxxxxxxxxxxxxxxxxxxxxxxxxxxxxxxxxxxxxxxxxxxxxx</v>
      </c>
    </row>
    <row r="137" spans="1:134" x14ac:dyDescent="0.2">
      <c r="A137" s="727">
        <v>5141</v>
      </c>
      <c r="B137" s="234" t="s">
        <v>252</v>
      </c>
      <c r="C137" s="900">
        <f>SUMPRODUCT(SUMIF('Subsidiary Trial Balance Input'!$A:$A,'Subsidiary TB Converter'!$G137:$EC137,'Subsidiary Trial Balance Input'!C:C))</f>
        <v>0</v>
      </c>
      <c r="D137" s="900">
        <f>SUMPRODUCT(SUMIF('Subsidiary Trial Balance Input'!$A:$A,'Subsidiary TB Converter'!$G137:$EC137,'Subsidiary Trial Balance Input'!D:D))</f>
        <v>0</v>
      </c>
      <c r="E137" s="900">
        <f>SUMPRODUCT(SUMIF('Subsidiary Trial Balance Input'!$A:$A,'Subsidiary TB Converter'!$G137:$EC137,'Subsidiary Trial Balance Input'!E:E))</f>
        <v>0</v>
      </c>
      <c r="F137" s="900">
        <f>SUMPRODUCT(SUMIF('Subsidiary Trial Balance Input'!$A:$A,'Subsidiary TB Converter'!$G137:$EC137,'Subsidiary Trial Balance Input'!F:F))</f>
        <v>0</v>
      </c>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89" t="str">
        <f t="shared" si="2"/>
        <v>xxxxxxxxxxxxxxxxxxxxxxxxxxxxxxxxxxxxxxxxxxxxxxxxxxxxxxxxxxxxxxxxxxxxxxxxxxxxxxxxxxxxxxxxxxxxxxxxxxxxxxxxxxxxxxxxxxxxxxxxxxxxxxxx</v>
      </c>
    </row>
    <row r="138" spans="1:134" x14ac:dyDescent="0.2">
      <c r="A138" s="727"/>
      <c r="B138" s="5"/>
      <c r="C138" s="900"/>
      <c r="D138" s="900"/>
      <c r="E138" s="900"/>
      <c r="F138" s="900"/>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89" t="str">
        <f t="shared" si="2"/>
        <v>xxxxxxxxxxxxxxxxxxxxxxxxxxxxxxxxxxxxxxxxxxxxxxxxxxxxxxxxxxxxxxxxxxxxxxxxxxxxxxxxxxxxxxxxxxxxxxxxxxxxxxxxxxxxxxxxxxxxxxxxxxxxxxxx</v>
      </c>
    </row>
    <row r="139" spans="1:134" x14ac:dyDescent="0.2">
      <c r="A139" s="237"/>
      <c r="B139" s="239" t="s">
        <v>253</v>
      </c>
      <c r="C139" s="903"/>
      <c r="D139" s="903"/>
      <c r="E139" s="903"/>
      <c r="F139" s="903"/>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c r="DH139" s="640"/>
      <c r="DI139" s="640"/>
      <c r="DJ139" s="640"/>
      <c r="DK139" s="640"/>
      <c r="DL139" s="640"/>
      <c r="DM139" s="640"/>
      <c r="DN139" s="640"/>
      <c r="DO139" s="640"/>
      <c r="DP139" s="640"/>
      <c r="DQ139" s="640"/>
      <c r="DR139" s="640"/>
      <c r="DS139" s="640"/>
      <c r="DT139" s="640"/>
      <c r="DU139" s="640"/>
      <c r="DV139" s="640"/>
      <c r="DW139" s="640"/>
      <c r="DX139" s="640"/>
      <c r="DY139" s="640"/>
      <c r="DZ139" s="640"/>
      <c r="EA139" s="640"/>
      <c r="EB139" s="640"/>
      <c r="EC139" s="640"/>
      <c r="ED139" s="189" t="str">
        <f t="shared" si="2"/>
        <v>xxxxxxxxxxxxxxxxxxxxxxxxxxxxxxxxxxxxxxxxxxxxxxxxxxxxxxxxxxxxxxxxxxxxxxxxxxxxxxxxxxxxxxxxxxxxxxxxxxxxxxxxxxxxxxxxxxxxxxxxxxxxxxxx</v>
      </c>
    </row>
    <row r="140" spans="1:134" x14ac:dyDescent="0.2">
      <c r="A140" s="727"/>
      <c r="B140" s="583" t="s">
        <v>236</v>
      </c>
      <c r="C140" s="900"/>
      <c r="D140" s="900"/>
      <c r="E140" s="900"/>
      <c r="F140" s="900"/>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c r="BL140" s="637"/>
      <c r="BM140" s="637"/>
      <c r="BN140" s="637"/>
      <c r="BO140" s="637"/>
      <c r="BP140" s="637"/>
      <c r="BQ140" s="637"/>
      <c r="BR140" s="637"/>
      <c r="BS140" s="637"/>
      <c r="BT140" s="637"/>
      <c r="BU140" s="637"/>
      <c r="BV140" s="637"/>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c r="DH140" s="637"/>
      <c r="DI140" s="637"/>
      <c r="DJ140" s="637"/>
      <c r="DK140" s="637"/>
      <c r="DL140" s="637"/>
      <c r="DM140" s="637"/>
      <c r="DN140" s="637"/>
      <c r="DO140" s="637"/>
      <c r="DP140" s="637"/>
      <c r="DQ140" s="637"/>
      <c r="DR140" s="637"/>
      <c r="DS140" s="637"/>
      <c r="DT140" s="637"/>
      <c r="DU140" s="637"/>
      <c r="DV140" s="637"/>
      <c r="DW140" s="637"/>
      <c r="DX140" s="637"/>
      <c r="DY140" s="637"/>
      <c r="DZ140" s="637"/>
      <c r="EA140" s="637"/>
      <c r="EB140" s="637"/>
      <c r="EC140" s="637"/>
      <c r="ED140" s="189" t="str">
        <f t="shared" si="2"/>
        <v>xxxxxxxxxxxxxxxxxxxxxxxxxxxxxxxxxxxxxxxxxxxxxxxxxxxxxxxxxxxxxxxxxxxxxxxxxxxxxxxxxxxxxxxxxxxxxxxxxxxxxxxxxxxxxxxxxxxxxxxxxxxxxxxx</v>
      </c>
    </row>
    <row r="141" spans="1:134" x14ac:dyDescent="0.2">
      <c r="A141" s="727">
        <v>5150</v>
      </c>
      <c r="B141" s="234" t="s">
        <v>254</v>
      </c>
      <c r="C141" s="900">
        <f>SUMPRODUCT(SUMIF('Subsidiary Trial Balance Input'!$A:$A,'Subsidiary TB Converter'!$G141:$EC141,'Subsidiary Trial Balance Input'!C:C))</f>
        <v>0</v>
      </c>
      <c r="D141" s="900">
        <f>SUMPRODUCT(SUMIF('Subsidiary Trial Balance Input'!$A:$A,'Subsidiary TB Converter'!$G141:$EC141,'Subsidiary Trial Balance Input'!D:D))</f>
        <v>0</v>
      </c>
      <c r="E141" s="900">
        <f>SUMPRODUCT(SUMIF('Subsidiary Trial Balance Input'!$A:$A,'Subsidiary TB Converter'!$G141:$EC141,'Subsidiary Trial Balance Input'!E:E))</f>
        <v>0</v>
      </c>
      <c r="F141" s="900">
        <f>SUMPRODUCT(SUMIF('Subsidiary Trial Balance Input'!$A:$A,'Subsidiary TB Converter'!$G141:$EC141,'Subsidiary Trial Balance Input'!F:F))</f>
        <v>0</v>
      </c>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89" t="str">
        <f t="shared" si="2"/>
        <v>xxxxxxxxxxxxxxxxxxxxxxxxxxxxxxxxxxxxxxxxxxxxxxxxxxxxxxxxxxxxxxxxxxxxxxxxxxxxxxxxxxxxxxxxxxxxxxxxxxxxxxxxxxxxxxxxxxxxxxxxxxxxxxxx</v>
      </c>
    </row>
    <row r="142" spans="1:134" x14ac:dyDescent="0.2">
      <c r="A142" s="727"/>
      <c r="B142" s="5"/>
      <c r="C142" s="900"/>
      <c r="D142" s="900"/>
      <c r="E142" s="900"/>
      <c r="F142" s="900"/>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89" t="str">
        <f t="shared" si="2"/>
        <v>xxxxxxxxxxxxxxxxxxxxxxxxxxxxxxxxxxxxxxxxxxxxxxxxxxxxxxxxxxxxxxxxxxxxxxxxxxxxxxxxxxxxxxxxxxxxxxxxxxxxxxxxxxxxxxxxxxxxxxxxxxxxxxxx</v>
      </c>
    </row>
    <row r="143" spans="1:134" x14ac:dyDescent="0.2">
      <c r="A143" s="237"/>
      <c r="B143" s="239" t="s">
        <v>255</v>
      </c>
      <c r="C143" s="903"/>
      <c r="D143" s="903"/>
      <c r="E143" s="903"/>
      <c r="F143" s="903"/>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c r="DH143" s="640"/>
      <c r="DI143" s="640"/>
      <c r="DJ143" s="640"/>
      <c r="DK143" s="640"/>
      <c r="DL143" s="640"/>
      <c r="DM143" s="640"/>
      <c r="DN143" s="640"/>
      <c r="DO143" s="640"/>
      <c r="DP143" s="640"/>
      <c r="DQ143" s="640"/>
      <c r="DR143" s="640"/>
      <c r="DS143" s="640"/>
      <c r="DT143" s="640"/>
      <c r="DU143" s="640"/>
      <c r="DV143" s="640"/>
      <c r="DW143" s="640"/>
      <c r="DX143" s="640"/>
      <c r="DY143" s="640"/>
      <c r="DZ143" s="640"/>
      <c r="EA143" s="640"/>
      <c r="EB143" s="640"/>
      <c r="EC143" s="640"/>
      <c r="ED143" s="189" t="str">
        <f t="shared" si="2"/>
        <v>xxxxxxxxxxxxxxxxxxxxxxxxxxxxxxxxxxxxxxxxxxxxxxxxxxxxxxxxxxxxxxxxxxxxxxxxxxxxxxxxxxxxxxxxxxxxxxxxxxxxxxxxxxxxxxxxxxxxxxxxxxxxxxxx</v>
      </c>
    </row>
    <row r="144" spans="1:134" x14ac:dyDescent="0.2">
      <c r="A144" s="727"/>
      <c r="B144" s="583" t="s">
        <v>236</v>
      </c>
      <c r="C144" s="900"/>
      <c r="D144" s="900"/>
      <c r="E144" s="900"/>
      <c r="F144" s="900"/>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c r="BQ144" s="637"/>
      <c r="BR144" s="637"/>
      <c r="BS144" s="637"/>
      <c r="BT144" s="637"/>
      <c r="BU144" s="637"/>
      <c r="BV144" s="637"/>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c r="DH144" s="637"/>
      <c r="DI144" s="637"/>
      <c r="DJ144" s="637"/>
      <c r="DK144" s="637"/>
      <c r="DL144" s="637"/>
      <c r="DM144" s="637"/>
      <c r="DN144" s="637"/>
      <c r="DO144" s="637"/>
      <c r="DP144" s="637"/>
      <c r="DQ144" s="637"/>
      <c r="DR144" s="637"/>
      <c r="DS144" s="637"/>
      <c r="DT144" s="637"/>
      <c r="DU144" s="637"/>
      <c r="DV144" s="637"/>
      <c r="DW144" s="637"/>
      <c r="DX144" s="637"/>
      <c r="DY144" s="637"/>
      <c r="DZ144" s="637"/>
      <c r="EA144" s="637"/>
      <c r="EB144" s="637"/>
      <c r="EC144" s="637"/>
      <c r="ED144" s="189" t="str">
        <f t="shared" si="2"/>
        <v>xxxxxxxxxxxxxxxxxxxxxxxxxxxxxxxxxxxxxxxxxxxxxxxxxxxxxxxxxxxxxxxxxxxxxxxxxxxxxxxxxxxxxxxxxxxxxxxxxxxxxxxxxxxxxxxxxxxxxxxxxxxxxxxx</v>
      </c>
    </row>
    <row r="145" spans="1:134" x14ac:dyDescent="0.2">
      <c r="A145" s="727">
        <v>5770</v>
      </c>
      <c r="B145" s="234" t="s">
        <v>256</v>
      </c>
      <c r="C145" s="900">
        <f>SUMPRODUCT(SUMIF('Subsidiary Trial Balance Input'!$A:$A,'Subsidiary TB Converter'!$G145:$EC145,'Subsidiary Trial Balance Input'!C:C))</f>
        <v>0</v>
      </c>
      <c r="D145" s="900">
        <f>SUMPRODUCT(SUMIF('Subsidiary Trial Balance Input'!$A:$A,'Subsidiary TB Converter'!$G145:$EC145,'Subsidiary Trial Balance Input'!D:D))</f>
        <v>0</v>
      </c>
      <c r="E145" s="900">
        <f>SUMPRODUCT(SUMIF('Subsidiary Trial Balance Input'!$A:$A,'Subsidiary TB Converter'!$G145:$EC145,'Subsidiary Trial Balance Input'!E:E))</f>
        <v>0</v>
      </c>
      <c r="F145" s="900">
        <f>SUMPRODUCT(SUMIF('Subsidiary Trial Balance Input'!$A:$A,'Subsidiary TB Converter'!$G145:$EC145,'Subsidiary Trial Balance Input'!F:F))</f>
        <v>0</v>
      </c>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89" t="str">
        <f t="shared" si="2"/>
        <v>xxxxxxxxxxxxxxxxxxxxxxxxxxxxxxxxxxxxxxxxxxxxxxxxxxxxxxxxxxxxxxxxxxxxxxxxxxxxxxxxxxxxxxxxxxxxxxxxxxxxxxxxxxxxxxxxxxxxxxxxxxxxxxxx</v>
      </c>
    </row>
    <row r="146" spans="1:134" x14ac:dyDescent="0.2">
      <c r="A146" s="727">
        <v>5762</v>
      </c>
      <c r="B146" s="601" t="s">
        <v>230</v>
      </c>
      <c r="C146" s="900">
        <f>SUMPRODUCT(SUMIF('Subsidiary Trial Balance Input'!$A:$A,'Subsidiary TB Converter'!$G146:$EC146,'Subsidiary Trial Balance Input'!C:C))</f>
        <v>0</v>
      </c>
      <c r="D146" s="900">
        <f>SUMPRODUCT(SUMIF('Subsidiary Trial Balance Input'!$A:$A,'Subsidiary TB Converter'!$G146:$EC146,'Subsidiary Trial Balance Input'!D:D))</f>
        <v>0</v>
      </c>
      <c r="E146" s="900">
        <f>SUMPRODUCT(SUMIF('Subsidiary Trial Balance Input'!$A:$A,'Subsidiary TB Converter'!$G146:$EC146,'Subsidiary Trial Balance Input'!E:E))</f>
        <v>0</v>
      </c>
      <c r="F146" s="900">
        <f>SUMPRODUCT(SUMIF('Subsidiary Trial Balance Input'!$A:$A,'Subsidiary TB Converter'!$G146:$EC146,'Subsidiary Trial Balance Input'!F:F))</f>
        <v>0</v>
      </c>
      <c r="G146" s="693"/>
      <c r="H146" s="693"/>
      <c r="I146" s="693"/>
      <c r="J146" s="693"/>
      <c r="K146" s="693"/>
      <c r="L146" s="693"/>
      <c r="M146" s="693"/>
      <c r="N146" s="693"/>
      <c r="O146" s="693"/>
      <c r="P146" s="653"/>
      <c r="Q146" s="653"/>
      <c r="R146" s="653"/>
      <c r="S146" s="653"/>
      <c r="T146" s="653"/>
      <c r="U146" s="653"/>
      <c r="V146" s="653"/>
      <c r="W146" s="653"/>
      <c r="X146" s="653"/>
      <c r="Y146" s="653"/>
      <c r="Z146" s="653"/>
      <c r="AA146" s="653"/>
      <c r="AB146" s="653"/>
      <c r="AC146" s="653"/>
      <c r="AD146" s="653"/>
      <c r="AE146" s="653"/>
      <c r="AF146" s="653"/>
      <c r="AG146" s="653"/>
      <c r="AH146" s="653"/>
      <c r="AI146" s="653"/>
      <c r="AJ146" s="653"/>
      <c r="AK146" s="653"/>
      <c r="AL146" s="653"/>
      <c r="AM146" s="653"/>
      <c r="AN146" s="653"/>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3"/>
      <c r="BW146" s="653"/>
      <c r="BX146" s="653"/>
      <c r="BY146" s="653"/>
      <c r="BZ146" s="653"/>
      <c r="CA146" s="653"/>
      <c r="CB146" s="653"/>
      <c r="CC146" s="653"/>
      <c r="CD146" s="653"/>
      <c r="CE146" s="653"/>
      <c r="CF146" s="653"/>
      <c r="CG146" s="653"/>
      <c r="CH146" s="653"/>
      <c r="CI146" s="653"/>
      <c r="CJ146" s="653"/>
      <c r="CK146" s="653"/>
      <c r="CL146" s="653"/>
      <c r="CM146" s="653"/>
      <c r="CN146" s="653"/>
      <c r="CO146" s="653"/>
      <c r="CP146" s="653"/>
      <c r="CQ146" s="653"/>
      <c r="CR146" s="653"/>
      <c r="CS146" s="653"/>
      <c r="CT146" s="653"/>
      <c r="CU146" s="653"/>
      <c r="CV146" s="653"/>
      <c r="CW146" s="653"/>
      <c r="CX146" s="653"/>
      <c r="CY146" s="653"/>
      <c r="CZ146" s="653"/>
      <c r="DA146" s="653"/>
      <c r="DB146" s="653"/>
      <c r="DC146" s="653"/>
      <c r="DD146" s="653"/>
      <c r="DE146" s="653"/>
      <c r="DF146" s="653"/>
      <c r="DG146" s="653"/>
      <c r="DH146" s="653"/>
      <c r="DI146" s="653"/>
      <c r="DJ146" s="653"/>
      <c r="DK146" s="653"/>
      <c r="DL146" s="653"/>
      <c r="DM146" s="653"/>
      <c r="DN146" s="653"/>
      <c r="DO146" s="653"/>
      <c r="DP146" s="653"/>
      <c r="DQ146" s="653"/>
      <c r="DR146" s="653"/>
      <c r="DS146" s="653"/>
      <c r="DT146" s="653"/>
      <c r="DU146" s="653"/>
      <c r="DV146" s="653"/>
      <c r="DW146" s="653"/>
      <c r="DX146" s="653"/>
      <c r="DY146" s="653"/>
      <c r="DZ146" s="653"/>
      <c r="EA146" s="653"/>
      <c r="EB146" s="653"/>
      <c r="EC146" s="653"/>
      <c r="ED146" s="189" t="str">
        <f t="shared" si="2"/>
        <v>xxxxxxxxxxxxxxxxxxxxxxxxxxxxxxxxxxxxxxxxxxxxxxxxxxxxxxxxxxxxxxxxxxxxxxxxxxxxxxxxxxxxxxxxxxxxxxxxxxxxxxxxxxxxxxxxxxxxxxxxxxxxxxxx</v>
      </c>
    </row>
    <row r="147" spans="1:134" x14ac:dyDescent="0.2">
      <c r="A147" s="727">
        <v>5602</v>
      </c>
      <c r="B147" s="601" t="s">
        <v>257</v>
      </c>
      <c r="C147" s="900">
        <f>SUMPRODUCT(SUMIF('Subsidiary Trial Balance Input'!$A:$A,'Subsidiary TB Converter'!$G147:$EC147,'Subsidiary Trial Balance Input'!C:C))</f>
        <v>0</v>
      </c>
      <c r="D147" s="900">
        <f>SUMPRODUCT(SUMIF('Subsidiary Trial Balance Input'!$A:$A,'Subsidiary TB Converter'!$G147:$EC147,'Subsidiary Trial Balance Input'!D:D))</f>
        <v>0</v>
      </c>
      <c r="E147" s="900">
        <f>SUMPRODUCT(SUMIF('Subsidiary Trial Balance Input'!$A:$A,'Subsidiary TB Converter'!$G147:$EC147,'Subsidiary Trial Balance Input'!E:E))</f>
        <v>0</v>
      </c>
      <c r="F147" s="900">
        <f>SUMPRODUCT(SUMIF('Subsidiary Trial Balance Input'!$A:$A,'Subsidiary TB Converter'!$G147:$EC147,'Subsidiary Trial Balance Input'!F:F))</f>
        <v>0</v>
      </c>
      <c r="G147" s="138"/>
      <c r="H147" s="138"/>
      <c r="I147" s="138"/>
      <c r="J147" s="637"/>
      <c r="K147" s="637"/>
      <c r="L147" s="637"/>
      <c r="M147" s="637"/>
      <c r="N147" s="637"/>
      <c r="O147" s="637"/>
      <c r="P147" s="653"/>
      <c r="Q147" s="653"/>
      <c r="R147" s="653"/>
      <c r="S147" s="653"/>
      <c r="T147" s="653"/>
      <c r="U147" s="653"/>
      <c r="V147" s="653"/>
      <c r="W147" s="653"/>
      <c r="X147" s="653"/>
      <c r="Y147" s="653"/>
      <c r="Z147" s="653"/>
      <c r="AA147" s="653"/>
      <c r="AB147" s="653"/>
      <c r="AC147" s="653"/>
      <c r="AD147" s="653"/>
      <c r="AE147" s="653"/>
      <c r="AF147" s="653"/>
      <c r="AG147" s="653"/>
      <c r="AH147" s="653"/>
      <c r="AI147" s="653"/>
      <c r="AJ147" s="653"/>
      <c r="AK147" s="653"/>
      <c r="AL147" s="653"/>
      <c r="AM147" s="653"/>
      <c r="AN147" s="653"/>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3"/>
      <c r="BW147" s="653"/>
      <c r="BX147" s="653"/>
      <c r="BY147" s="653"/>
      <c r="BZ147" s="653"/>
      <c r="CA147" s="653"/>
      <c r="CB147" s="653"/>
      <c r="CC147" s="653"/>
      <c r="CD147" s="653"/>
      <c r="CE147" s="653"/>
      <c r="CF147" s="653"/>
      <c r="CG147" s="653"/>
      <c r="CH147" s="653"/>
      <c r="CI147" s="653"/>
      <c r="CJ147" s="653"/>
      <c r="CK147" s="653"/>
      <c r="CL147" s="653"/>
      <c r="CM147" s="653"/>
      <c r="CN147" s="653"/>
      <c r="CO147" s="653"/>
      <c r="CP147" s="653"/>
      <c r="CQ147" s="653"/>
      <c r="CR147" s="653"/>
      <c r="CS147" s="653"/>
      <c r="CT147" s="653"/>
      <c r="CU147" s="653"/>
      <c r="CV147" s="653"/>
      <c r="CW147" s="653"/>
      <c r="CX147" s="653"/>
      <c r="CY147" s="653"/>
      <c r="CZ147" s="653"/>
      <c r="DA147" s="653"/>
      <c r="DB147" s="653"/>
      <c r="DC147" s="653"/>
      <c r="DD147" s="653"/>
      <c r="DE147" s="653"/>
      <c r="DF147" s="653"/>
      <c r="DG147" s="653"/>
      <c r="DH147" s="653"/>
      <c r="DI147" s="653"/>
      <c r="DJ147" s="653"/>
      <c r="DK147" s="653"/>
      <c r="DL147" s="653"/>
      <c r="DM147" s="653"/>
      <c r="DN147" s="653"/>
      <c r="DO147" s="653"/>
      <c r="DP147" s="653"/>
      <c r="DQ147" s="653"/>
      <c r="DR147" s="653"/>
      <c r="DS147" s="653"/>
      <c r="DT147" s="653"/>
      <c r="DU147" s="653"/>
      <c r="DV147" s="653"/>
      <c r="DW147" s="653"/>
      <c r="DX147" s="653"/>
      <c r="DY147" s="653"/>
      <c r="DZ147" s="653"/>
      <c r="EA147" s="653"/>
      <c r="EB147" s="653"/>
      <c r="EC147" s="653"/>
      <c r="ED147" s="189" t="str">
        <f t="shared" si="2"/>
        <v>xxxxxxxxxxxxxxxxxxxxxxxxxxxxxxxxxxxxxxxxxxxxxxxxxxxxxxxxxxxxxxxxxxxxxxxxxxxxxxxxxxxxxxxxxxxxxxxxxxxxxxxxxxxxxxxxxxxxxxxxxxxxxxxx</v>
      </c>
    </row>
    <row r="148" spans="1:134" s="842" customFormat="1" x14ac:dyDescent="0.2">
      <c r="A148" s="727">
        <v>5606</v>
      </c>
      <c r="B148" s="245" t="s">
        <v>232</v>
      </c>
      <c r="C148" s="902">
        <f>SUMPRODUCT(SUMIF('Subsidiary Trial Balance Input'!$A:$A,'Subsidiary TB Converter'!$G148:$EC148,'Subsidiary Trial Balance Input'!C:C))</f>
        <v>0</v>
      </c>
      <c r="D148" s="902">
        <f>SUMPRODUCT(SUMIF('Subsidiary Trial Balance Input'!$A:$A,'Subsidiary TB Converter'!$G148:$EC148,'Subsidiary Trial Balance Input'!D:D))</f>
        <v>0</v>
      </c>
      <c r="E148" s="902">
        <f>SUMPRODUCT(SUMIF('Subsidiary Trial Balance Input'!$A:$A,'Subsidiary TB Converter'!$G148:$EC148,'Subsidiary Trial Balance Input'!E:E))</f>
        <v>0</v>
      </c>
      <c r="F148" s="902">
        <f>SUMPRODUCT(SUMIF('Subsidiary Trial Balance Input'!$A:$A,'Subsidiary TB Converter'!$G148:$EC148,'Subsidiary Trial Balance Input'!F:F))</f>
        <v>0</v>
      </c>
      <c r="G148" s="886"/>
      <c r="H148" s="886"/>
      <c r="I148" s="886"/>
      <c r="J148" s="946"/>
      <c r="K148" s="946"/>
      <c r="L148" s="946"/>
      <c r="M148" s="946"/>
      <c r="N148" s="946"/>
      <c r="O148" s="946"/>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39"/>
      <c r="DM148" s="139"/>
      <c r="DN148" s="139"/>
      <c r="DO148" s="139"/>
      <c r="DP148" s="139"/>
      <c r="DQ148" s="139"/>
      <c r="DR148" s="139"/>
      <c r="DS148" s="139"/>
      <c r="DT148" s="139"/>
      <c r="DU148" s="139"/>
      <c r="DV148" s="139"/>
      <c r="DW148" s="139"/>
      <c r="DX148" s="139"/>
      <c r="DY148" s="139"/>
      <c r="DZ148" s="139"/>
      <c r="EA148" s="139"/>
      <c r="EB148" s="139"/>
      <c r="EC148" s="139"/>
      <c r="ED148" s="189" t="str">
        <f t="shared" si="2"/>
        <v>xxxxxxxxxxxxxxxxxxxxxxxxxxxxxxxxxxxxxxxxxxxxxxxxxxxxxxxxxxxxxxxxxxxxxxxxxxxxxxxxxxxxxxxxxxxxxxxxxxxxxxxxxxxxxxxxxxxxxxxxxxxxxxxx</v>
      </c>
    </row>
    <row r="149" spans="1:134" x14ac:dyDescent="0.2">
      <c r="A149" s="727">
        <v>5722</v>
      </c>
      <c r="B149" s="601" t="s">
        <v>233</v>
      </c>
      <c r="C149" s="900">
        <f>SUMPRODUCT(SUMIF('Subsidiary Trial Balance Input'!$A:$A,'Subsidiary TB Converter'!$G149:$EC149,'Subsidiary Trial Balance Input'!C:C))</f>
        <v>0</v>
      </c>
      <c r="D149" s="900">
        <f>SUMPRODUCT(SUMIF('Subsidiary Trial Balance Input'!$A:$A,'Subsidiary TB Converter'!$G149:$EC149,'Subsidiary Trial Balance Input'!D:D))</f>
        <v>0</v>
      </c>
      <c r="E149" s="900">
        <f>SUMPRODUCT(SUMIF('Subsidiary Trial Balance Input'!$A:$A,'Subsidiary TB Converter'!$G149:$EC149,'Subsidiary Trial Balance Input'!E:E))</f>
        <v>0</v>
      </c>
      <c r="F149" s="900">
        <f>SUMPRODUCT(SUMIF('Subsidiary Trial Balance Input'!$A:$A,'Subsidiary TB Converter'!$G149:$EC149,'Subsidiary Trial Balance Input'!F:F))</f>
        <v>0</v>
      </c>
      <c r="G149" s="138"/>
      <c r="H149" s="138"/>
      <c r="I149" s="138"/>
      <c r="J149" s="138"/>
      <c r="K149" s="138"/>
      <c r="L149" s="138"/>
      <c r="M149" s="138"/>
      <c r="N149" s="138"/>
      <c r="O149" s="138"/>
      <c r="P149" s="653"/>
      <c r="Q149" s="653"/>
      <c r="R149" s="653"/>
      <c r="S149" s="653"/>
      <c r="T149" s="653"/>
      <c r="U149" s="653"/>
      <c r="V149" s="653"/>
      <c r="W149" s="653"/>
      <c r="X149" s="653"/>
      <c r="Y149" s="653"/>
      <c r="Z149" s="653"/>
      <c r="AA149" s="653"/>
      <c r="AB149" s="653"/>
      <c r="AC149" s="653"/>
      <c r="AD149" s="653"/>
      <c r="AE149" s="653"/>
      <c r="AF149" s="653"/>
      <c r="AG149" s="653"/>
      <c r="AH149" s="653"/>
      <c r="AI149" s="653"/>
      <c r="AJ149" s="653"/>
      <c r="AK149" s="653"/>
      <c r="AL149" s="653"/>
      <c r="AM149" s="653"/>
      <c r="AN149" s="653"/>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3"/>
      <c r="BW149" s="653"/>
      <c r="BX149" s="653"/>
      <c r="BY149" s="653"/>
      <c r="BZ149" s="653"/>
      <c r="CA149" s="653"/>
      <c r="CB149" s="653"/>
      <c r="CC149" s="653"/>
      <c r="CD149" s="653"/>
      <c r="CE149" s="653"/>
      <c r="CF149" s="653"/>
      <c r="CG149" s="653"/>
      <c r="CH149" s="653"/>
      <c r="CI149" s="653"/>
      <c r="CJ149" s="653"/>
      <c r="CK149" s="653"/>
      <c r="CL149" s="653"/>
      <c r="CM149" s="653"/>
      <c r="CN149" s="653"/>
      <c r="CO149" s="653"/>
      <c r="CP149" s="653"/>
      <c r="CQ149" s="653"/>
      <c r="CR149" s="653"/>
      <c r="CS149" s="653"/>
      <c r="CT149" s="653"/>
      <c r="CU149" s="653"/>
      <c r="CV149" s="653"/>
      <c r="CW149" s="653"/>
      <c r="CX149" s="653"/>
      <c r="CY149" s="653"/>
      <c r="CZ149" s="653"/>
      <c r="DA149" s="653"/>
      <c r="DB149" s="653"/>
      <c r="DC149" s="653"/>
      <c r="DD149" s="653"/>
      <c r="DE149" s="653"/>
      <c r="DF149" s="653"/>
      <c r="DG149" s="653"/>
      <c r="DH149" s="653"/>
      <c r="DI149" s="653"/>
      <c r="DJ149" s="653"/>
      <c r="DK149" s="653"/>
      <c r="DL149" s="653"/>
      <c r="DM149" s="653"/>
      <c r="DN149" s="653"/>
      <c r="DO149" s="653"/>
      <c r="DP149" s="653"/>
      <c r="DQ149" s="653"/>
      <c r="DR149" s="653"/>
      <c r="DS149" s="653"/>
      <c r="DT149" s="653"/>
      <c r="DU149" s="653"/>
      <c r="DV149" s="653"/>
      <c r="DW149" s="653"/>
      <c r="DX149" s="653"/>
      <c r="DY149" s="653"/>
      <c r="DZ149" s="653"/>
      <c r="EA149" s="653"/>
      <c r="EB149" s="653"/>
      <c r="EC149" s="653"/>
      <c r="ED149" s="189" t="str">
        <f t="shared" si="2"/>
        <v>xxxxxxxxxxxxxxxxxxxxxxxxxxxxxxxxxxxxxxxxxxxxxxxxxxxxxxxxxxxxxxxxxxxxxxxxxxxxxxxxxxxxxxxxxxxxxxxxxxxxxxxxxxxxxxxxxxxxxxxxxxxxxxxx</v>
      </c>
    </row>
    <row r="150" spans="1:134" x14ac:dyDescent="0.2">
      <c r="A150" s="727">
        <v>5712</v>
      </c>
      <c r="B150" s="234" t="s">
        <v>203</v>
      </c>
      <c r="C150" s="900">
        <f>SUMPRODUCT(SUMIF('Subsidiary Trial Balance Input'!$A:$A,'Subsidiary TB Converter'!$G150:$EC150,'Subsidiary Trial Balance Input'!C:C))</f>
        <v>0</v>
      </c>
      <c r="D150" s="900">
        <f>SUMPRODUCT(SUMIF('Subsidiary Trial Balance Input'!$A:$A,'Subsidiary TB Converter'!$G150:$EC150,'Subsidiary Trial Balance Input'!D:D))</f>
        <v>0</v>
      </c>
      <c r="E150" s="900">
        <f>SUMPRODUCT(SUMIF('Subsidiary Trial Balance Input'!$A:$A,'Subsidiary TB Converter'!$G150:$EC150,'Subsidiary Trial Balance Input'!E:E))</f>
        <v>0</v>
      </c>
      <c r="F150" s="900">
        <f>SUMPRODUCT(SUMIF('Subsidiary Trial Balance Input'!$A:$A,'Subsidiary TB Converter'!$G150:$EC150,'Subsidiary Trial Balance Input'!F:F))</f>
        <v>0</v>
      </c>
      <c r="G150" s="653"/>
      <c r="H150" s="653"/>
      <c r="I150" s="653"/>
      <c r="J150" s="653"/>
      <c r="K150" s="653"/>
      <c r="L150" s="653"/>
      <c r="M150" s="653"/>
      <c r="N150" s="653"/>
      <c r="O150" s="653"/>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89" t="str">
        <f t="shared" si="2"/>
        <v>xxxxxxxxxxxxxxxxxxxxxxxxxxxxxxxxxxxxxxxxxxxxxxxxxxxxxxxxxxxxxxxxxxxxxxxxxxxxxxxxxxxxxxxxxxxxxxxxxxxxxxxxxxxxxxxxxxxxxxxxxxxxxxxx</v>
      </c>
    </row>
    <row r="151" spans="1:134" x14ac:dyDescent="0.2">
      <c r="A151" s="727">
        <v>5812</v>
      </c>
      <c r="B151" s="1437" t="s">
        <v>234</v>
      </c>
      <c r="C151" s="900">
        <f>SUMPRODUCT(SUMIF('Subsidiary Trial Balance Input'!$A:$A,'Subsidiary TB Converter'!$G151:$EC151,'Subsidiary Trial Balance Input'!C:C))</f>
        <v>0</v>
      </c>
      <c r="D151" s="900">
        <f>SUMPRODUCT(SUMIF('Subsidiary Trial Balance Input'!$A:$A,'Subsidiary TB Converter'!$G151:$EC151,'Subsidiary Trial Balance Input'!D:D))</f>
        <v>0</v>
      </c>
      <c r="E151" s="900">
        <f>SUMPRODUCT(SUMIF('Subsidiary Trial Balance Input'!$A:$A,'Subsidiary TB Converter'!$G151:$EC151,'Subsidiary Trial Balance Input'!E:E))</f>
        <v>0</v>
      </c>
      <c r="F151" s="900">
        <f>SUMPRODUCT(SUMIF('Subsidiary Trial Balance Input'!$A:$A,'Subsidiary TB Converter'!$G151:$EC151,'Subsidiary Trial Balance Input'!F:F))</f>
        <v>0</v>
      </c>
      <c r="G151" s="653"/>
      <c r="H151" s="653"/>
      <c r="I151" s="653"/>
      <c r="J151" s="653"/>
      <c r="K151" s="653"/>
      <c r="L151" s="653"/>
      <c r="M151" s="653"/>
      <c r="N151" s="653"/>
      <c r="O151" s="653"/>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89" t="str">
        <f t="shared" si="2"/>
        <v>xxxxxxxxxxxxxxxxxxxxxxxxxxxxxxxxxxxxxxxxxxxxxxxxxxxxxxxxxxxxxxxxxxxxxxxxxxxxxxxxxxxxxxxxxxxxxxxxxxxxxxxxxxxxxxxxxxxxxxxxxxxxxxxx</v>
      </c>
    </row>
    <row r="152" spans="1:134" x14ac:dyDescent="0.2">
      <c r="A152" s="727">
        <v>5752</v>
      </c>
      <c r="B152" s="234" t="s">
        <v>164</v>
      </c>
      <c r="C152" s="900">
        <f>SUMPRODUCT(SUMIF('Subsidiary Trial Balance Input'!$A:$A,'Subsidiary TB Converter'!$G152:$EC152,'Subsidiary Trial Balance Input'!C:C))</f>
        <v>0</v>
      </c>
      <c r="D152" s="900">
        <f>SUMPRODUCT(SUMIF('Subsidiary Trial Balance Input'!$A:$A,'Subsidiary TB Converter'!$G152:$EC152,'Subsidiary Trial Balance Input'!D:D))</f>
        <v>0</v>
      </c>
      <c r="E152" s="900">
        <f>SUMPRODUCT(SUMIF('Subsidiary Trial Balance Input'!$A:$A,'Subsidiary TB Converter'!$G152:$EC152,'Subsidiary Trial Balance Input'!E:E))</f>
        <v>0</v>
      </c>
      <c r="F152" s="900">
        <f>SUMPRODUCT(SUMIF('Subsidiary Trial Balance Input'!$A:$A,'Subsidiary TB Converter'!$G152:$EC152,'Subsidiary Trial Balance Input'!F:F))</f>
        <v>0</v>
      </c>
      <c r="G152" s="653"/>
      <c r="H152" s="653"/>
      <c r="I152" s="653"/>
      <c r="J152" s="653"/>
      <c r="K152" s="653"/>
      <c r="L152" s="653"/>
      <c r="M152" s="653"/>
      <c r="N152" s="653"/>
      <c r="O152" s="653"/>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89" t="str">
        <f t="shared" si="2"/>
        <v>xxxxxxxxxxxxxxxxxxxxxxxxxxxxxxxxxxxxxxxxxxxxxxxxxxxxxxxxxxxxxxxxxxxxxxxxxxxxxxxxxxxxxxxxxxxxxxxxxxxxxxxxxxxxxxxxxxxxxxxxxxxxxxxx</v>
      </c>
    </row>
    <row r="153" spans="1:134" x14ac:dyDescent="0.2">
      <c r="A153" s="727">
        <v>5612</v>
      </c>
      <c r="B153" s="234" t="s">
        <v>165</v>
      </c>
      <c r="C153" s="900">
        <f>SUMPRODUCT(SUMIF('Subsidiary Trial Balance Input'!$A:$A,'Subsidiary TB Converter'!$G153:$EC153,'Subsidiary Trial Balance Input'!C:C))</f>
        <v>0</v>
      </c>
      <c r="D153" s="900">
        <f>SUMPRODUCT(SUMIF('Subsidiary Trial Balance Input'!$A:$A,'Subsidiary TB Converter'!$G153:$EC153,'Subsidiary Trial Balance Input'!D:D))</f>
        <v>0</v>
      </c>
      <c r="E153" s="900">
        <f>SUMPRODUCT(SUMIF('Subsidiary Trial Balance Input'!$A:$A,'Subsidiary TB Converter'!$G153:$EC153,'Subsidiary Trial Balance Input'!E:E))</f>
        <v>0</v>
      </c>
      <c r="F153" s="900">
        <f>SUMPRODUCT(SUMIF('Subsidiary Trial Balance Input'!$A:$A,'Subsidiary TB Converter'!$G153:$EC153,'Subsidiary Trial Balance Input'!F:F))</f>
        <v>0</v>
      </c>
      <c r="G153" s="653"/>
      <c r="H153" s="653"/>
      <c r="I153" s="653"/>
      <c r="J153" s="653"/>
      <c r="K153" s="653"/>
      <c r="L153" s="653"/>
      <c r="M153" s="653"/>
      <c r="N153" s="653"/>
      <c r="O153" s="653"/>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89" t="str">
        <f t="shared" si="2"/>
        <v>xxxxxxxxxxxxxxxxxxxxxxxxxxxxxxxxxxxxxxxxxxxxxxxxxxxxxxxxxxxxxxxxxxxxxxxxxxxxxxxxxxxxxxxxxxxxxxxxxxxxxxxxxxxxxxxxxxxxxxxxxxxxxxxx</v>
      </c>
    </row>
    <row r="154" spans="1:134" x14ac:dyDescent="0.2">
      <c r="A154" s="727">
        <v>5622</v>
      </c>
      <c r="B154" s="234" t="s">
        <v>163</v>
      </c>
      <c r="C154" s="900">
        <f>SUMPRODUCT(SUMIF('Subsidiary Trial Balance Input'!$A:$A,'Subsidiary TB Converter'!$G154:$EC154,'Subsidiary Trial Balance Input'!C:C))</f>
        <v>0</v>
      </c>
      <c r="D154" s="900">
        <f>SUMPRODUCT(SUMIF('Subsidiary Trial Balance Input'!$A:$A,'Subsidiary TB Converter'!$G154:$EC154,'Subsidiary Trial Balance Input'!D:D))</f>
        <v>0</v>
      </c>
      <c r="E154" s="900">
        <f>SUMPRODUCT(SUMIF('Subsidiary Trial Balance Input'!$A:$A,'Subsidiary TB Converter'!$G154:$EC154,'Subsidiary Trial Balance Input'!E:E))</f>
        <v>0</v>
      </c>
      <c r="F154" s="900">
        <f>SUMPRODUCT(SUMIF('Subsidiary Trial Balance Input'!$A:$A,'Subsidiary TB Converter'!$G154:$EC154,'Subsidiary Trial Balance Input'!F:F))</f>
        <v>0</v>
      </c>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89" t="str">
        <f t="shared" si="2"/>
        <v>xxxxxxxxxxxxxxxxxxxxxxxxxxxxxxxxxxxxxxxxxxxxxxxxxxxxxxxxxxxxxxxxxxxxxxxxxxxxxxxxxxxxxxxxxxxxxxxxxxxxxxxxxxxxxxxxxxxxxxxxxxxxxxxx</v>
      </c>
    </row>
    <row r="155" spans="1:134" x14ac:dyDescent="0.2">
      <c r="A155" s="727">
        <v>5732</v>
      </c>
      <c r="B155" s="234" t="s">
        <v>162</v>
      </c>
      <c r="C155" s="900">
        <f>SUMPRODUCT(SUMIF('Subsidiary Trial Balance Input'!$A:$A,'Subsidiary TB Converter'!$G155:$EC155,'Subsidiary Trial Balance Input'!C:C))</f>
        <v>0</v>
      </c>
      <c r="D155" s="900">
        <f>SUMPRODUCT(SUMIF('Subsidiary Trial Balance Input'!$A:$A,'Subsidiary TB Converter'!$G155:$EC155,'Subsidiary Trial Balance Input'!D:D))</f>
        <v>0</v>
      </c>
      <c r="E155" s="900">
        <f>SUMPRODUCT(SUMIF('Subsidiary Trial Balance Input'!$A:$A,'Subsidiary TB Converter'!$G155:$EC155,'Subsidiary Trial Balance Input'!E:E))</f>
        <v>0</v>
      </c>
      <c r="F155" s="900">
        <f>SUMPRODUCT(SUMIF('Subsidiary Trial Balance Input'!$A:$A,'Subsidiary TB Converter'!$G155:$EC155,'Subsidiary Trial Balance Input'!F:F))</f>
        <v>0</v>
      </c>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89" t="str">
        <f t="shared" si="2"/>
        <v>xxxxxxxxxxxxxxxxxxxxxxxxxxxxxxxxxxxxxxxxxxxxxxxxxxxxxxxxxxxxxxxxxxxxxxxxxxxxxxxxxxxxxxxxxxxxxxxxxxxxxxxxxxxxxxxxxxxxxxxxxxxxxxxx</v>
      </c>
    </row>
    <row r="156" spans="1:134" x14ac:dyDescent="0.2">
      <c r="A156" s="727"/>
      <c r="B156" s="5"/>
      <c r="C156" s="900"/>
      <c r="D156" s="900"/>
      <c r="E156" s="900"/>
      <c r="F156" s="900"/>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89" t="str">
        <f t="shared" si="2"/>
        <v>xxxxxxxxxxxxxxxxxxxxxxxxxxxxxxxxxxxxxxxxxxxxxxxxxxxxxxxxxxxxxxxxxxxxxxxxxxxxxxxxxxxxxxxxxxxxxxxxxxxxxxxxxxxxxxxxxxxxxxxxxxxxxxxx</v>
      </c>
    </row>
    <row r="157" spans="1:134" x14ac:dyDescent="0.2">
      <c r="A157" s="237"/>
      <c r="B157" s="239" t="s">
        <v>258</v>
      </c>
      <c r="C157" s="903"/>
      <c r="D157" s="903"/>
      <c r="E157" s="903"/>
      <c r="F157" s="903"/>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s="640"/>
      <c r="BD157" s="640"/>
      <c r="BE157" s="640"/>
      <c r="BF157" s="640"/>
      <c r="BG157" s="640"/>
      <c r="BH157" s="640"/>
      <c r="BI157" s="640"/>
      <c r="BJ157" s="640"/>
      <c r="BK157" s="640"/>
      <c r="BL157" s="640"/>
      <c r="BM157" s="640"/>
      <c r="BN157" s="640"/>
      <c r="BO157" s="640"/>
      <c r="BP157" s="640"/>
      <c r="BQ157" s="640"/>
      <c r="BR157" s="640"/>
      <c r="BS157" s="640"/>
      <c r="BT157" s="640"/>
      <c r="BU157" s="640"/>
      <c r="BV157" s="640"/>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c r="DH157" s="640"/>
      <c r="DI157" s="640"/>
      <c r="DJ157" s="640"/>
      <c r="DK157" s="640"/>
      <c r="DL157" s="640"/>
      <c r="DM157" s="640"/>
      <c r="DN157" s="640"/>
      <c r="DO157" s="640"/>
      <c r="DP157" s="640"/>
      <c r="DQ157" s="640"/>
      <c r="DR157" s="640"/>
      <c r="DS157" s="640"/>
      <c r="DT157" s="640"/>
      <c r="DU157" s="640"/>
      <c r="DV157" s="640"/>
      <c r="DW157" s="640"/>
      <c r="DX157" s="640"/>
      <c r="DY157" s="640"/>
      <c r="DZ157" s="640"/>
      <c r="EA157" s="640"/>
      <c r="EB157" s="640"/>
      <c r="EC157" s="640"/>
      <c r="ED157" s="189" t="str">
        <f t="shared" si="2"/>
        <v>xxxxxxxxxxxxxxxxxxxxxxxxxxxxxxxxxxxxxxxxxxxxxxxxxxxxxxxxxxxxxxxxxxxxxxxxxxxxxxxxxxxxxxxxxxxxxxxxxxxxxxxxxxxxxxxxxxxxxxxxxxxxxxxx</v>
      </c>
    </row>
    <row r="158" spans="1:134" x14ac:dyDescent="0.2">
      <c r="A158" s="727"/>
      <c r="B158" s="583" t="s">
        <v>236</v>
      </c>
      <c r="C158" s="900"/>
      <c r="D158" s="900"/>
      <c r="E158" s="900"/>
      <c r="F158" s="900"/>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c r="DH158" s="637"/>
      <c r="DI158" s="637"/>
      <c r="DJ158" s="637"/>
      <c r="DK158" s="637"/>
      <c r="DL158" s="637"/>
      <c r="DM158" s="637"/>
      <c r="DN158" s="637"/>
      <c r="DO158" s="637"/>
      <c r="DP158" s="637"/>
      <c r="DQ158" s="637"/>
      <c r="DR158" s="637"/>
      <c r="DS158" s="637"/>
      <c r="DT158" s="637"/>
      <c r="DU158" s="637"/>
      <c r="DV158" s="637"/>
      <c r="DW158" s="637"/>
      <c r="DX158" s="637"/>
      <c r="DY158" s="637"/>
      <c r="DZ158" s="637"/>
      <c r="EA158" s="637"/>
      <c r="EB158" s="637"/>
      <c r="EC158" s="637"/>
      <c r="ED158" s="189" t="str">
        <f t="shared" si="2"/>
        <v>xxxxxxxxxxxxxxxxxxxxxxxxxxxxxxxxxxxxxxxxxxxxxxxxxxxxxxxxxxxxxxxxxxxxxxxxxxxxxxxxxxxxxxxxxxxxxxxxxxxxxxxxxxxxxxxxxxxxxxxxxxxxxxxx</v>
      </c>
    </row>
    <row r="159" spans="1:134" x14ac:dyDescent="0.2">
      <c r="A159" s="727">
        <v>5764</v>
      </c>
      <c r="B159" s="601" t="s">
        <v>230</v>
      </c>
      <c r="C159" s="900">
        <f>SUMPRODUCT(SUMIF('Subsidiary Trial Balance Input'!$A:$A,'Subsidiary TB Converter'!$G159:$EC159,'Subsidiary Trial Balance Input'!C:C))</f>
        <v>0</v>
      </c>
      <c r="D159" s="900">
        <f>SUMPRODUCT(SUMIF('Subsidiary Trial Balance Input'!$A:$A,'Subsidiary TB Converter'!$G159:$EC159,'Subsidiary Trial Balance Input'!D:D))</f>
        <v>0</v>
      </c>
      <c r="E159" s="900">
        <f>SUMPRODUCT(SUMIF('Subsidiary Trial Balance Input'!$A:$A,'Subsidiary TB Converter'!$G159:$EC159,'Subsidiary Trial Balance Input'!E:E))</f>
        <v>0</v>
      </c>
      <c r="F159" s="900">
        <f>SUMPRODUCT(SUMIF('Subsidiary Trial Balance Input'!$A:$A,'Subsidiary TB Converter'!$G159:$EC159,'Subsidiary Trial Balance Input'!F:F))</f>
        <v>0</v>
      </c>
      <c r="G159" s="693"/>
      <c r="H159" s="138"/>
      <c r="I159" s="693"/>
      <c r="J159" s="693"/>
      <c r="K159" s="693"/>
      <c r="L159" s="653"/>
      <c r="M159" s="653"/>
      <c r="N159" s="653"/>
      <c r="O159" s="653"/>
      <c r="P159" s="653"/>
      <c r="Q159" s="653"/>
      <c r="R159" s="653"/>
      <c r="S159" s="653"/>
      <c r="T159" s="653"/>
      <c r="U159" s="653"/>
      <c r="V159" s="653"/>
      <c r="W159" s="653"/>
      <c r="X159" s="653"/>
      <c r="Y159" s="653"/>
      <c r="Z159" s="653"/>
      <c r="AA159" s="653"/>
      <c r="AB159" s="653"/>
      <c r="AC159" s="653"/>
      <c r="AD159" s="653"/>
      <c r="AE159" s="653"/>
      <c r="AF159" s="65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3"/>
      <c r="BW159" s="653"/>
      <c r="BX159" s="653"/>
      <c r="BY159" s="653"/>
      <c r="BZ159" s="653"/>
      <c r="CA159" s="653"/>
      <c r="CB159" s="653"/>
      <c r="CC159" s="653"/>
      <c r="CD159" s="653"/>
      <c r="CE159" s="653"/>
      <c r="CF159" s="653"/>
      <c r="CG159" s="653"/>
      <c r="CH159" s="653"/>
      <c r="CI159" s="653"/>
      <c r="CJ159" s="653"/>
      <c r="CK159" s="653"/>
      <c r="CL159" s="653"/>
      <c r="CM159" s="653"/>
      <c r="CN159" s="653"/>
      <c r="CO159" s="653"/>
      <c r="CP159" s="653"/>
      <c r="CQ159" s="653"/>
      <c r="CR159" s="653"/>
      <c r="CS159" s="653"/>
      <c r="CT159" s="653"/>
      <c r="CU159" s="653"/>
      <c r="CV159" s="653"/>
      <c r="CW159" s="653"/>
      <c r="CX159" s="653"/>
      <c r="CY159" s="653"/>
      <c r="CZ159" s="653"/>
      <c r="DA159" s="653"/>
      <c r="DB159" s="653"/>
      <c r="DC159" s="653"/>
      <c r="DD159" s="653"/>
      <c r="DE159" s="653"/>
      <c r="DF159" s="653"/>
      <c r="DG159" s="653"/>
      <c r="DH159" s="653"/>
      <c r="DI159" s="653"/>
      <c r="DJ159" s="653"/>
      <c r="DK159" s="653"/>
      <c r="DL159" s="653"/>
      <c r="DM159" s="653"/>
      <c r="DN159" s="653"/>
      <c r="DO159" s="653"/>
      <c r="DP159" s="653"/>
      <c r="DQ159" s="653"/>
      <c r="DR159" s="653"/>
      <c r="DS159" s="653"/>
      <c r="DT159" s="653"/>
      <c r="DU159" s="653"/>
      <c r="DV159" s="653"/>
      <c r="DW159" s="653"/>
      <c r="DX159" s="653"/>
      <c r="DY159" s="653"/>
      <c r="DZ159" s="653"/>
      <c r="EA159" s="653"/>
      <c r="EB159" s="653"/>
      <c r="EC159" s="653"/>
      <c r="ED159" s="189" t="str">
        <f t="shared" si="2"/>
        <v>xxxxxxxxxxxxxxxxxxxxxxxxxxxxxxxxxxxxxxxxxxxxxxxxxxxxxxxxxxxxxxxxxxxxxxxxxxxxxxxxxxxxxxxxxxxxxxxxxxxxxxxxxxxxxxxxxxxxxxxxxxxxxxxx</v>
      </c>
    </row>
    <row r="160" spans="1:134" x14ac:dyDescent="0.2">
      <c r="A160" s="727">
        <v>5603</v>
      </c>
      <c r="B160" s="234" t="s">
        <v>231</v>
      </c>
      <c r="C160" s="900">
        <f>SUMPRODUCT(SUMIF('Subsidiary Trial Balance Input'!$A:$A,'Subsidiary TB Converter'!$G160:$EC160,'Subsidiary Trial Balance Input'!C:C))</f>
        <v>0</v>
      </c>
      <c r="D160" s="900">
        <f>SUMPRODUCT(SUMIF('Subsidiary Trial Balance Input'!$A:$A,'Subsidiary TB Converter'!$G160:$EC160,'Subsidiary Trial Balance Input'!D:D))</f>
        <v>0</v>
      </c>
      <c r="E160" s="900">
        <f>SUMPRODUCT(SUMIF('Subsidiary Trial Balance Input'!$A:$A,'Subsidiary TB Converter'!$G160:$EC160,'Subsidiary Trial Balance Input'!E:E))</f>
        <v>0</v>
      </c>
      <c r="F160" s="900">
        <f>SUMPRODUCT(SUMIF('Subsidiary Trial Balance Input'!$A:$A,'Subsidiary TB Converter'!$G160:$EC160,'Subsidiary Trial Balance Input'!F:F))</f>
        <v>0</v>
      </c>
      <c r="G160" s="138"/>
      <c r="H160" s="138"/>
      <c r="I160" s="637"/>
      <c r="J160" s="637"/>
      <c r="K160" s="637"/>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89" t="str">
        <f t="shared" si="2"/>
        <v>xxxxxxxxxxxxxxxxxxxxxxxxxxxxxxxxxxxxxxxxxxxxxxxxxxxxxxxxxxxxxxxxxxxxxxxxxxxxxxxxxxxxxxxxxxxxxxxxxxxxxxxxxxxxxxxxxxxxxxxxxxxxxxxx</v>
      </c>
    </row>
    <row r="161" spans="1:134" s="842" customFormat="1" x14ac:dyDescent="0.2">
      <c r="A161" s="727">
        <v>5607</v>
      </c>
      <c r="B161" s="60" t="s">
        <v>232</v>
      </c>
      <c r="C161" s="902">
        <f>SUMPRODUCT(SUMIF('Subsidiary Trial Balance Input'!$A:$A,'Subsidiary TB Converter'!$G161:$EC161,'Subsidiary Trial Balance Input'!C:C))</f>
        <v>0</v>
      </c>
      <c r="D161" s="902">
        <f>SUMPRODUCT(SUMIF('Subsidiary Trial Balance Input'!$A:$A,'Subsidiary TB Converter'!$G161:$EC161,'Subsidiary Trial Balance Input'!D:D))</f>
        <v>0</v>
      </c>
      <c r="E161" s="902">
        <f>SUMPRODUCT(SUMIF('Subsidiary Trial Balance Input'!$A:$A,'Subsidiary TB Converter'!$G161:$EC161,'Subsidiary Trial Balance Input'!E:E))</f>
        <v>0</v>
      </c>
      <c r="F161" s="902">
        <f>SUMPRODUCT(SUMIF('Subsidiary Trial Balance Input'!$A:$A,'Subsidiary TB Converter'!$G161:$EC161,'Subsidiary Trial Balance Input'!F:F))</f>
        <v>0</v>
      </c>
      <c r="G161" s="886"/>
      <c r="H161" s="886"/>
      <c r="I161" s="946"/>
      <c r="J161" s="946"/>
      <c r="K161" s="946"/>
      <c r="L161" s="886"/>
      <c r="M161" s="886"/>
      <c r="N161" s="886"/>
      <c r="O161" s="886"/>
      <c r="P161" s="886"/>
      <c r="Q161" s="886"/>
      <c r="R161" s="886"/>
      <c r="S161" s="886"/>
      <c r="T161" s="886"/>
      <c r="U161" s="886"/>
      <c r="V161" s="886"/>
      <c r="W161" s="886"/>
      <c r="X161" s="886"/>
      <c r="Y161" s="886"/>
      <c r="Z161" s="886"/>
      <c r="AA161" s="886"/>
      <c r="AB161" s="886"/>
      <c r="AC161" s="886"/>
      <c r="AD161" s="886"/>
      <c r="AE161" s="886"/>
      <c r="AF161" s="886"/>
      <c r="AG161" s="886"/>
      <c r="AH161" s="886"/>
      <c r="AI161" s="886"/>
      <c r="AJ161" s="886"/>
      <c r="AK161" s="886"/>
      <c r="AL161" s="886"/>
      <c r="AM161" s="886"/>
      <c r="AN161" s="886"/>
      <c r="AO161" s="886"/>
      <c r="AP161" s="886"/>
      <c r="AQ161" s="886"/>
      <c r="AR161" s="886"/>
      <c r="AS161" s="886"/>
      <c r="AT161" s="886"/>
      <c r="AU161" s="886"/>
      <c r="AV161" s="886"/>
      <c r="AW161" s="886"/>
      <c r="AX161" s="886"/>
      <c r="AY161" s="886"/>
      <c r="AZ161" s="886"/>
      <c r="BA161" s="886"/>
      <c r="BB161" s="886"/>
      <c r="BC161" s="886"/>
      <c r="BD161" s="886"/>
      <c r="BE161" s="886"/>
      <c r="BF161" s="886"/>
      <c r="BG161" s="886"/>
      <c r="BH161" s="886"/>
      <c r="BI161" s="886"/>
      <c r="BJ161" s="886"/>
      <c r="BK161" s="886"/>
      <c r="BL161" s="886"/>
      <c r="BM161" s="886"/>
      <c r="BN161" s="886"/>
      <c r="BO161" s="886"/>
      <c r="BP161" s="886"/>
      <c r="BQ161" s="886"/>
      <c r="BR161" s="886"/>
      <c r="BS161" s="886"/>
      <c r="BT161" s="886"/>
      <c r="BU161" s="886"/>
      <c r="BV161" s="886"/>
      <c r="BW161" s="886"/>
      <c r="BX161" s="886"/>
      <c r="BY161" s="886"/>
      <c r="BZ161" s="886"/>
      <c r="CA161" s="886"/>
      <c r="CB161" s="886"/>
      <c r="CC161" s="886"/>
      <c r="CD161" s="886"/>
      <c r="CE161" s="886"/>
      <c r="CF161" s="886"/>
      <c r="CG161" s="886"/>
      <c r="CH161" s="886"/>
      <c r="CI161" s="886"/>
      <c r="CJ161" s="886"/>
      <c r="CK161" s="886"/>
      <c r="CL161" s="886"/>
      <c r="CM161" s="886"/>
      <c r="CN161" s="886"/>
      <c r="CO161" s="886"/>
      <c r="CP161" s="886"/>
      <c r="CQ161" s="886"/>
      <c r="CR161" s="886"/>
      <c r="CS161" s="886"/>
      <c r="CT161" s="886"/>
      <c r="CU161" s="886"/>
      <c r="CV161" s="886"/>
      <c r="CW161" s="886"/>
      <c r="CX161" s="886"/>
      <c r="CY161" s="886"/>
      <c r="CZ161" s="886"/>
      <c r="DA161" s="886"/>
      <c r="DB161" s="886"/>
      <c r="DC161" s="886"/>
      <c r="DD161" s="886"/>
      <c r="DE161" s="886"/>
      <c r="DF161" s="886"/>
      <c r="DG161" s="886"/>
      <c r="DH161" s="886"/>
      <c r="DI161" s="886"/>
      <c r="DJ161" s="886"/>
      <c r="DK161" s="886"/>
      <c r="DL161" s="886"/>
      <c r="DM161" s="886"/>
      <c r="DN161" s="886"/>
      <c r="DO161" s="886"/>
      <c r="DP161" s="886"/>
      <c r="DQ161" s="886"/>
      <c r="DR161" s="886"/>
      <c r="DS161" s="886"/>
      <c r="DT161" s="886"/>
      <c r="DU161" s="886"/>
      <c r="DV161" s="886"/>
      <c r="DW161" s="886"/>
      <c r="DX161" s="886"/>
      <c r="DY161" s="886"/>
      <c r="DZ161" s="886"/>
      <c r="EA161" s="886"/>
      <c r="EB161" s="886"/>
      <c r="EC161" s="886"/>
      <c r="ED161" s="189" t="str">
        <f t="shared" si="2"/>
        <v>xxxxxxxxxxxxxxxxxxxxxxxxxxxxxxxxxxxxxxxxxxxxxxxxxxxxxxxxxxxxxxxxxxxxxxxxxxxxxxxxxxxxxxxxxxxxxxxxxxxxxxxxxxxxxxxxxxxxxxxxxxxxxxxx</v>
      </c>
    </row>
    <row r="162" spans="1:134" x14ac:dyDescent="0.2">
      <c r="A162" s="727">
        <v>5724</v>
      </c>
      <c r="B162" s="234" t="s">
        <v>233</v>
      </c>
      <c r="C162" s="900">
        <f>SUMPRODUCT(SUMIF('Subsidiary Trial Balance Input'!$A:$A,'Subsidiary TB Converter'!$G162:$EC162,'Subsidiary Trial Balance Input'!C:C))</f>
        <v>0</v>
      </c>
      <c r="D162" s="900">
        <f>SUMPRODUCT(SUMIF('Subsidiary Trial Balance Input'!$A:$A,'Subsidiary TB Converter'!$G162:$EC162,'Subsidiary Trial Balance Input'!D:D))</f>
        <v>0</v>
      </c>
      <c r="E162" s="900">
        <f>SUMPRODUCT(SUMIF('Subsidiary Trial Balance Input'!$A:$A,'Subsidiary TB Converter'!$G162:$EC162,'Subsidiary Trial Balance Input'!E:E))</f>
        <v>0</v>
      </c>
      <c r="F162" s="900">
        <f>SUMPRODUCT(SUMIF('Subsidiary Trial Balance Input'!$A:$A,'Subsidiary TB Converter'!$G162:$EC162,'Subsidiary Trial Balance Input'!F:F))</f>
        <v>0</v>
      </c>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89" t="str">
        <f t="shared" si="2"/>
        <v>xxxxxxxxxxxxxxxxxxxxxxxxxxxxxxxxxxxxxxxxxxxxxxxxxxxxxxxxxxxxxxxxxxxxxxxxxxxxxxxxxxxxxxxxxxxxxxxxxxxxxxxxxxxxxxxxxxxxxxxxxxxxxxxx</v>
      </c>
    </row>
    <row r="163" spans="1:134" x14ac:dyDescent="0.2">
      <c r="A163" s="727">
        <v>5714</v>
      </c>
      <c r="B163" s="601" t="s">
        <v>203</v>
      </c>
      <c r="C163" s="900">
        <f>SUMPRODUCT(SUMIF('Subsidiary Trial Balance Input'!$A:$A,'Subsidiary TB Converter'!$G163:$EC163,'Subsidiary Trial Balance Input'!C:C))</f>
        <v>0</v>
      </c>
      <c r="D163" s="900">
        <f>SUMPRODUCT(SUMIF('Subsidiary Trial Balance Input'!$A:$A,'Subsidiary TB Converter'!$G163:$EC163,'Subsidiary Trial Balance Input'!D:D))</f>
        <v>0</v>
      </c>
      <c r="E163" s="900">
        <f>SUMPRODUCT(SUMIF('Subsidiary Trial Balance Input'!$A:$A,'Subsidiary TB Converter'!$G163:$EC163,'Subsidiary Trial Balance Input'!E:E))</f>
        <v>0</v>
      </c>
      <c r="F163" s="900">
        <f>SUMPRODUCT(SUMIF('Subsidiary Trial Balance Input'!$A:$A,'Subsidiary TB Converter'!$G163:$EC163,'Subsidiary Trial Balance Input'!F:F))</f>
        <v>0</v>
      </c>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3"/>
      <c r="BW163" s="653"/>
      <c r="BX163" s="653"/>
      <c r="BY163" s="653"/>
      <c r="BZ163" s="653"/>
      <c r="CA163" s="653"/>
      <c r="CB163" s="653"/>
      <c r="CC163" s="653"/>
      <c r="CD163" s="653"/>
      <c r="CE163" s="653"/>
      <c r="CF163" s="653"/>
      <c r="CG163" s="653"/>
      <c r="CH163" s="653"/>
      <c r="CI163" s="653"/>
      <c r="CJ163" s="653"/>
      <c r="CK163" s="653"/>
      <c r="CL163" s="653"/>
      <c r="CM163" s="653"/>
      <c r="CN163" s="653"/>
      <c r="CO163" s="653"/>
      <c r="CP163" s="653"/>
      <c r="CQ163" s="653"/>
      <c r="CR163" s="653"/>
      <c r="CS163" s="653"/>
      <c r="CT163" s="653"/>
      <c r="CU163" s="653"/>
      <c r="CV163" s="653"/>
      <c r="CW163" s="653"/>
      <c r="CX163" s="653"/>
      <c r="CY163" s="653"/>
      <c r="CZ163" s="653"/>
      <c r="DA163" s="653"/>
      <c r="DB163" s="653"/>
      <c r="DC163" s="653"/>
      <c r="DD163" s="653"/>
      <c r="DE163" s="653"/>
      <c r="DF163" s="653"/>
      <c r="DG163" s="653"/>
      <c r="DH163" s="653"/>
      <c r="DI163" s="653"/>
      <c r="DJ163" s="653"/>
      <c r="DK163" s="653"/>
      <c r="DL163" s="653"/>
      <c r="DM163" s="653"/>
      <c r="DN163" s="653"/>
      <c r="DO163" s="653"/>
      <c r="DP163" s="653"/>
      <c r="DQ163" s="653"/>
      <c r="DR163" s="653"/>
      <c r="DS163" s="653"/>
      <c r="DT163" s="653"/>
      <c r="DU163" s="653"/>
      <c r="DV163" s="653"/>
      <c r="DW163" s="653"/>
      <c r="DX163" s="653"/>
      <c r="DY163" s="653"/>
      <c r="DZ163" s="653"/>
      <c r="EA163" s="653"/>
      <c r="EB163" s="653"/>
      <c r="EC163" s="653"/>
      <c r="ED163" s="189" t="str">
        <f t="shared" si="2"/>
        <v>xxxxxxxxxxxxxxxxxxxxxxxxxxxxxxxxxxxxxxxxxxxxxxxxxxxxxxxxxxxxxxxxxxxxxxxxxxxxxxxxxxxxxxxxxxxxxxxxxxxxxxxxxxxxxxxxxxxxxxxxxxxxxxxx</v>
      </c>
    </row>
    <row r="164" spans="1:134" x14ac:dyDescent="0.2">
      <c r="A164" s="727">
        <v>5814</v>
      </c>
      <c r="B164" s="1438" t="s">
        <v>234</v>
      </c>
      <c r="C164" s="900">
        <f>SUMPRODUCT(SUMIF('Subsidiary Trial Balance Input'!$A:$A,'Subsidiary TB Converter'!$G164:$EC164,'Subsidiary Trial Balance Input'!C:C))</f>
        <v>0</v>
      </c>
      <c r="D164" s="900">
        <f>SUMPRODUCT(SUMIF('Subsidiary Trial Balance Input'!$A:$A,'Subsidiary TB Converter'!$G164:$EC164,'Subsidiary Trial Balance Input'!D:D))</f>
        <v>0</v>
      </c>
      <c r="E164" s="900">
        <f>SUMPRODUCT(SUMIF('Subsidiary Trial Balance Input'!$A:$A,'Subsidiary TB Converter'!$G164:$EC164,'Subsidiary Trial Balance Input'!E:E))</f>
        <v>0</v>
      </c>
      <c r="F164" s="900">
        <f>SUMPRODUCT(SUMIF('Subsidiary Trial Balance Input'!$A:$A,'Subsidiary TB Converter'!$G164:$EC164,'Subsidiary Trial Balance Input'!F:F))</f>
        <v>0</v>
      </c>
      <c r="G164" s="653"/>
      <c r="H164" s="653"/>
      <c r="I164" s="653"/>
      <c r="J164" s="653"/>
      <c r="K164" s="653"/>
      <c r="L164" s="653"/>
      <c r="M164" s="653"/>
      <c r="N164" s="653"/>
      <c r="O164" s="653"/>
      <c r="P164" s="653"/>
      <c r="Q164" s="653"/>
      <c r="R164" s="653"/>
      <c r="S164" s="653"/>
      <c r="T164" s="653"/>
      <c r="U164" s="653"/>
      <c r="V164" s="653"/>
      <c r="W164" s="653"/>
      <c r="X164" s="653"/>
      <c r="Y164" s="653"/>
      <c r="Z164" s="653"/>
      <c r="AA164" s="653"/>
      <c r="AB164" s="653"/>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c r="BC164" s="653"/>
      <c r="BD164" s="653"/>
      <c r="BE164" s="653"/>
      <c r="BF164" s="653"/>
      <c r="BG164" s="653"/>
      <c r="BH164" s="653"/>
      <c r="BI164" s="653"/>
      <c r="BJ164" s="653"/>
      <c r="BK164" s="653"/>
      <c r="BL164" s="653"/>
      <c r="BM164" s="653"/>
      <c r="BN164" s="653"/>
      <c r="BO164" s="653"/>
      <c r="BP164" s="653"/>
      <c r="BQ164" s="653"/>
      <c r="BR164" s="653"/>
      <c r="BS164" s="653"/>
      <c r="BT164" s="653"/>
      <c r="BU164" s="653"/>
      <c r="BV164" s="653"/>
      <c r="BW164" s="653"/>
      <c r="BX164" s="653"/>
      <c r="BY164" s="653"/>
      <c r="BZ164" s="653"/>
      <c r="CA164" s="653"/>
      <c r="CB164" s="653"/>
      <c r="CC164" s="653"/>
      <c r="CD164" s="653"/>
      <c r="CE164" s="653"/>
      <c r="CF164" s="653"/>
      <c r="CG164" s="653"/>
      <c r="CH164" s="653"/>
      <c r="CI164" s="653"/>
      <c r="CJ164" s="653"/>
      <c r="CK164" s="653"/>
      <c r="CL164" s="653"/>
      <c r="CM164" s="653"/>
      <c r="CN164" s="653"/>
      <c r="CO164" s="653"/>
      <c r="CP164" s="653"/>
      <c r="CQ164" s="653"/>
      <c r="CR164" s="653"/>
      <c r="CS164" s="653"/>
      <c r="CT164" s="653"/>
      <c r="CU164" s="653"/>
      <c r="CV164" s="653"/>
      <c r="CW164" s="653"/>
      <c r="CX164" s="653"/>
      <c r="CY164" s="653"/>
      <c r="CZ164" s="653"/>
      <c r="DA164" s="653"/>
      <c r="DB164" s="653"/>
      <c r="DC164" s="653"/>
      <c r="DD164" s="653"/>
      <c r="DE164" s="653"/>
      <c r="DF164" s="653"/>
      <c r="DG164" s="653"/>
      <c r="DH164" s="653"/>
      <c r="DI164" s="653"/>
      <c r="DJ164" s="653"/>
      <c r="DK164" s="653"/>
      <c r="DL164" s="653"/>
      <c r="DM164" s="653"/>
      <c r="DN164" s="653"/>
      <c r="DO164" s="653"/>
      <c r="DP164" s="653"/>
      <c r="DQ164" s="653"/>
      <c r="DR164" s="653"/>
      <c r="DS164" s="653"/>
      <c r="DT164" s="653"/>
      <c r="DU164" s="653"/>
      <c r="DV164" s="653"/>
      <c r="DW164" s="653"/>
      <c r="DX164" s="653"/>
      <c r="DY164" s="653"/>
      <c r="DZ164" s="653"/>
      <c r="EA164" s="653"/>
      <c r="EB164" s="653"/>
      <c r="EC164" s="653"/>
      <c r="ED164" s="189" t="str">
        <f t="shared" si="2"/>
        <v>xxxxxxxxxxxxxxxxxxxxxxxxxxxxxxxxxxxxxxxxxxxxxxxxxxxxxxxxxxxxxxxxxxxxxxxxxxxxxxxxxxxxxxxxxxxxxxxxxxxxxxxxxxxxxxxxxxxxxxxxxxxxxxxx</v>
      </c>
    </row>
    <row r="165" spans="1:134" x14ac:dyDescent="0.2">
      <c r="A165" s="727">
        <v>5754</v>
      </c>
      <c r="B165" s="234" t="s">
        <v>164</v>
      </c>
      <c r="C165" s="900">
        <f>SUMPRODUCT(SUMIF('Subsidiary Trial Balance Input'!$A:$A,'Subsidiary TB Converter'!$G165:$EC165,'Subsidiary Trial Balance Input'!C:C))</f>
        <v>0</v>
      </c>
      <c r="D165" s="900">
        <f>SUMPRODUCT(SUMIF('Subsidiary Trial Balance Input'!$A:$A,'Subsidiary TB Converter'!$G165:$EC165,'Subsidiary Trial Balance Input'!D:D))</f>
        <v>0</v>
      </c>
      <c r="E165" s="900">
        <f>SUMPRODUCT(SUMIF('Subsidiary Trial Balance Input'!$A:$A,'Subsidiary TB Converter'!$G165:$EC165,'Subsidiary Trial Balance Input'!E:E))</f>
        <v>0</v>
      </c>
      <c r="F165" s="900">
        <f>SUMPRODUCT(SUMIF('Subsidiary Trial Balance Input'!$A:$A,'Subsidiary TB Converter'!$G165:$EC165,'Subsidiary Trial Balance Input'!F:F))</f>
        <v>0</v>
      </c>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89" t="str">
        <f t="shared" si="2"/>
        <v>xxxxxxxxxxxxxxxxxxxxxxxxxxxxxxxxxxxxxxxxxxxxxxxxxxxxxxxxxxxxxxxxxxxxxxxxxxxxxxxxxxxxxxxxxxxxxxxxxxxxxxxxxxxxxxxxxxxxxxxxxxxxxxxx</v>
      </c>
    </row>
    <row r="166" spans="1:134" x14ac:dyDescent="0.2">
      <c r="A166" s="727">
        <v>5614</v>
      </c>
      <c r="B166" s="234" t="s">
        <v>165</v>
      </c>
      <c r="C166" s="900">
        <f>SUMPRODUCT(SUMIF('Subsidiary Trial Balance Input'!$A:$A,'Subsidiary TB Converter'!$G166:$EC166,'Subsidiary Trial Balance Input'!C:C))</f>
        <v>0</v>
      </c>
      <c r="D166" s="900">
        <f>SUMPRODUCT(SUMIF('Subsidiary Trial Balance Input'!$A:$A,'Subsidiary TB Converter'!$G166:$EC166,'Subsidiary Trial Balance Input'!D:D))</f>
        <v>0</v>
      </c>
      <c r="E166" s="900">
        <f>SUMPRODUCT(SUMIF('Subsidiary Trial Balance Input'!$A:$A,'Subsidiary TB Converter'!$G166:$EC166,'Subsidiary Trial Balance Input'!E:E))</f>
        <v>0</v>
      </c>
      <c r="F166" s="900">
        <f>SUMPRODUCT(SUMIF('Subsidiary Trial Balance Input'!$A:$A,'Subsidiary TB Converter'!$G166:$EC166,'Subsidiary Trial Balance Input'!F:F))</f>
        <v>0</v>
      </c>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89" t="str">
        <f t="shared" si="2"/>
        <v>xxxxxxxxxxxxxxxxxxxxxxxxxxxxxxxxxxxxxxxxxxxxxxxxxxxxxxxxxxxxxxxxxxxxxxxxxxxxxxxxxxxxxxxxxxxxxxxxxxxxxxxxxxxxxxxxxxxxxxxxxxxxxxxx</v>
      </c>
    </row>
    <row r="167" spans="1:134" x14ac:dyDescent="0.2">
      <c r="A167" s="727">
        <v>5624</v>
      </c>
      <c r="B167" s="234" t="s">
        <v>163</v>
      </c>
      <c r="C167" s="900">
        <f>SUMPRODUCT(SUMIF('Subsidiary Trial Balance Input'!$A:$A,'Subsidiary TB Converter'!$G167:$EC167,'Subsidiary Trial Balance Input'!C:C))</f>
        <v>0</v>
      </c>
      <c r="D167" s="900">
        <f>SUMPRODUCT(SUMIF('Subsidiary Trial Balance Input'!$A:$A,'Subsidiary TB Converter'!$G167:$EC167,'Subsidiary Trial Balance Input'!D:D))</f>
        <v>0</v>
      </c>
      <c r="E167" s="900">
        <f>SUMPRODUCT(SUMIF('Subsidiary Trial Balance Input'!$A:$A,'Subsidiary TB Converter'!$G167:$EC167,'Subsidiary Trial Balance Input'!E:E))</f>
        <v>0</v>
      </c>
      <c r="F167" s="900">
        <f>SUMPRODUCT(SUMIF('Subsidiary Trial Balance Input'!$A:$A,'Subsidiary TB Converter'!$G167:$EC167,'Subsidiary Trial Balance Input'!F:F))</f>
        <v>0</v>
      </c>
      <c r="G167" s="653"/>
      <c r="H167" s="653"/>
      <c r="I167" s="653"/>
      <c r="J167" s="653"/>
      <c r="K167" s="653"/>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89" t="str">
        <f t="shared" si="2"/>
        <v>xxxxxxxxxxxxxxxxxxxxxxxxxxxxxxxxxxxxxxxxxxxxxxxxxxxxxxxxxxxxxxxxxxxxxxxxxxxxxxxxxxxxxxxxxxxxxxxxxxxxxxxxxxxxxxxxxxxxxxxxxxxxxxxx</v>
      </c>
    </row>
    <row r="168" spans="1:134" x14ac:dyDescent="0.2">
      <c r="A168" s="727">
        <v>5734</v>
      </c>
      <c r="B168" s="234" t="s">
        <v>162</v>
      </c>
      <c r="C168" s="900">
        <f>SUMPRODUCT(SUMIF('Subsidiary Trial Balance Input'!$A:$A,'Subsidiary TB Converter'!$G168:$EC168,'Subsidiary Trial Balance Input'!C:C))</f>
        <v>0</v>
      </c>
      <c r="D168" s="900">
        <f>SUMPRODUCT(SUMIF('Subsidiary Trial Balance Input'!$A:$A,'Subsidiary TB Converter'!$G168:$EC168,'Subsidiary Trial Balance Input'!D:D))</f>
        <v>0</v>
      </c>
      <c r="E168" s="900">
        <f>SUMPRODUCT(SUMIF('Subsidiary Trial Balance Input'!$A:$A,'Subsidiary TB Converter'!$G168:$EC168,'Subsidiary Trial Balance Input'!E:E))</f>
        <v>0</v>
      </c>
      <c r="F168" s="900">
        <f>SUMPRODUCT(SUMIF('Subsidiary Trial Balance Input'!$A:$A,'Subsidiary TB Converter'!$G168:$EC168,'Subsidiary Trial Balance Input'!F:F))</f>
        <v>0</v>
      </c>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89" t="str">
        <f t="shared" si="2"/>
        <v>xxxxxxxxxxxxxxxxxxxxxxxxxxxxxxxxxxxxxxxxxxxxxxxxxxxxxxxxxxxxxxxxxxxxxxxxxxxxxxxxxxxxxxxxxxxxxxxxxxxxxxxxxxxxxxxxxxxxxxxxxxxxxxxx</v>
      </c>
    </row>
    <row r="169" spans="1:134" x14ac:dyDescent="0.2">
      <c r="A169" s="727"/>
      <c r="B169" s="603"/>
      <c r="C169" s="900"/>
      <c r="D169" s="900"/>
      <c r="E169" s="900"/>
      <c r="F169" s="900"/>
      <c r="G169" s="655"/>
      <c r="H169" s="655"/>
      <c r="I169" s="655"/>
      <c r="J169" s="655"/>
      <c r="K169" s="655"/>
      <c r="L169" s="655"/>
      <c r="M169" s="655"/>
      <c r="N169" s="655"/>
      <c r="O169" s="655"/>
      <c r="P169" s="655"/>
      <c r="Q169" s="655"/>
      <c r="R169" s="655"/>
      <c r="S169" s="655"/>
      <c r="T169" s="655"/>
      <c r="U169" s="655"/>
      <c r="V169" s="655"/>
      <c r="W169" s="655"/>
      <c r="X169" s="655"/>
      <c r="Y169" s="655"/>
      <c r="Z169" s="655"/>
      <c r="AA169" s="655"/>
      <c r="AB169" s="655"/>
      <c r="AC169" s="655"/>
      <c r="AD169" s="655"/>
      <c r="AE169" s="655"/>
      <c r="AF169" s="655"/>
      <c r="AG169" s="655"/>
      <c r="AH169" s="655"/>
      <c r="AI169" s="655"/>
      <c r="AJ169" s="655"/>
      <c r="AK169" s="655"/>
      <c r="AL169" s="655"/>
      <c r="AM169" s="655"/>
      <c r="AN169" s="655"/>
      <c r="AO169" s="655"/>
      <c r="AP169" s="655"/>
      <c r="AQ169" s="655"/>
      <c r="AR169" s="655"/>
      <c r="AS169" s="655"/>
      <c r="AT169" s="655"/>
      <c r="AU169" s="655"/>
      <c r="AV169" s="655"/>
      <c r="AW169" s="655"/>
      <c r="AX169" s="655"/>
      <c r="AY169" s="655"/>
      <c r="AZ169" s="655"/>
      <c r="BA169" s="655"/>
      <c r="BB169" s="655"/>
      <c r="BC169" s="655"/>
      <c r="BD169" s="655"/>
      <c r="BE169" s="655"/>
      <c r="BF169" s="655"/>
      <c r="BG169" s="655"/>
      <c r="BH169" s="655"/>
      <c r="BI169" s="655"/>
      <c r="BJ169" s="655"/>
      <c r="BK169" s="655"/>
      <c r="BL169" s="655"/>
      <c r="BM169" s="655"/>
      <c r="BN169" s="655"/>
      <c r="BO169" s="655"/>
      <c r="BP169" s="655"/>
      <c r="BQ169" s="655"/>
      <c r="BR169" s="655"/>
      <c r="BS169" s="655"/>
      <c r="BT169" s="655"/>
      <c r="BU169" s="655"/>
      <c r="BV169" s="655"/>
      <c r="BW169" s="655"/>
      <c r="BX169" s="655"/>
      <c r="BY169" s="655"/>
      <c r="BZ169" s="655"/>
      <c r="CA169" s="655"/>
      <c r="CB169" s="655"/>
      <c r="CC169" s="655"/>
      <c r="CD169" s="655"/>
      <c r="CE169" s="655"/>
      <c r="CF169" s="655"/>
      <c r="CG169" s="655"/>
      <c r="CH169" s="655"/>
      <c r="CI169" s="655"/>
      <c r="CJ169" s="655"/>
      <c r="CK169" s="655"/>
      <c r="CL169" s="655"/>
      <c r="CM169" s="655"/>
      <c r="CN169" s="655"/>
      <c r="CO169" s="655"/>
      <c r="CP169" s="655"/>
      <c r="CQ169" s="655"/>
      <c r="CR169" s="655"/>
      <c r="CS169" s="655"/>
      <c r="CT169" s="655"/>
      <c r="CU169" s="655"/>
      <c r="CV169" s="655"/>
      <c r="CW169" s="655"/>
      <c r="CX169" s="655"/>
      <c r="CY169" s="655"/>
      <c r="CZ169" s="655"/>
      <c r="DA169" s="655"/>
      <c r="DB169" s="655"/>
      <c r="DC169" s="655"/>
      <c r="DD169" s="655"/>
      <c r="DE169" s="655"/>
      <c r="DF169" s="655"/>
      <c r="DG169" s="655"/>
      <c r="DH169" s="655"/>
      <c r="DI169" s="655"/>
      <c r="DJ169" s="655"/>
      <c r="DK169" s="655"/>
      <c r="DL169" s="655"/>
      <c r="DM169" s="655"/>
      <c r="DN169" s="655"/>
      <c r="DO169" s="655"/>
      <c r="DP169" s="655"/>
      <c r="DQ169" s="655"/>
      <c r="DR169" s="655"/>
      <c r="DS169" s="655"/>
      <c r="DT169" s="655"/>
      <c r="DU169" s="655"/>
      <c r="DV169" s="655"/>
      <c r="DW169" s="655"/>
      <c r="DX169" s="655"/>
      <c r="DY169" s="655"/>
      <c r="DZ169" s="655"/>
      <c r="EA169" s="655"/>
      <c r="EB169" s="655"/>
      <c r="EC169" s="655"/>
      <c r="ED169" s="189" t="str">
        <f t="shared" si="2"/>
        <v>xxxxxxxxxxxxxxxxxxxxxxxxxxxxxxxxxxxxxxxxxxxxxxxxxxxxxxxxxxxxxxxxxxxxxxxxxxxxxxxxxxxxxxxxxxxxxxxxxxxxxxxxxxxxxxxxxxxxxxxxxxxxxxxx</v>
      </c>
    </row>
    <row r="170" spans="1:134" x14ac:dyDescent="0.2">
      <c r="A170" s="237"/>
      <c r="B170" s="239" t="s">
        <v>336</v>
      </c>
      <c r="C170" s="903"/>
      <c r="D170" s="903"/>
      <c r="E170" s="903"/>
      <c r="F170" s="903"/>
      <c r="G170" s="640"/>
      <c r="H170" s="640"/>
      <c r="I170" s="640"/>
      <c r="J170" s="640"/>
      <c r="K170" s="640"/>
      <c r="L170" s="640"/>
      <c r="M170" s="640"/>
      <c r="N170" s="640"/>
      <c r="O170" s="640"/>
      <c r="P170" s="640"/>
      <c r="Q170" s="640"/>
      <c r="R170" s="640"/>
      <c r="S170" s="640"/>
      <c r="T170" s="640"/>
      <c r="U170" s="640"/>
      <c r="V170" s="640"/>
      <c r="W170" s="640"/>
      <c r="X170" s="640"/>
      <c r="Y170" s="640"/>
      <c r="Z170" s="640"/>
      <c r="AA170" s="640"/>
      <c r="AB170" s="640"/>
      <c r="AC170" s="640"/>
      <c r="AD170" s="640"/>
      <c r="AE170" s="640"/>
      <c r="AF170" s="640"/>
      <c r="AG170" s="640"/>
      <c r="AH170" s="640"/>
      <c r="AI170" s="640"/>
      <c r="AJ170" s="640"/>
      <c r="AK170" s="640"/>
      <c r="AL170" s="640"/>
      <c r="AM170" s="640"/>
      <c r="AN170" s="640"/>
      <c r="AO170" s="640"/>
      <c r="AP170" s="640"/>
      <c r="AQ170" s="640"/>
      <c r="AR170" s="640"/>
      <c r="AS170" s="640"/>
      <c r="AT170" s="640"/>
      <c r="AU170" s="640"/>
      <c r="AV170" s="640"/>
      <c r="AW170" s="640"/>
      <c r="AX170" s="640"/>
      <c r="AY170" s="640"/>
      <c r="AZ170" s="640"/>
      <c r="BA170" s="640"/>
      <c r="BB170" s="640"/>
      <c r="BC170" s="640"/>
      <c r="BD170" s="640"/>
      <c r="BE170" s="640"/>
      <c r="BF170" s="640"/>
      <c r="BG170" s="640"/>
      <c r="BH170" s="640"/>
      <c r="BI170" s="640"/>
      <c r="BJ170" s="640"/>
      <c r="BK170" s="640"/>
      <c r="BL170" s="640"/>
      <c r="BM170" s="640"/>
      <c r="BN170" s="640"/>
      <c r="BO170" s="640"/>
      <c r="BP170" s="640"/>
      <c r="BQ170" s="640"/>
      <c r="BR170" s="640"/>
      <c r="BS170" s="640"/>
      <c r="BT170" s="640"/>
      <c r="BU170" s="640"/>
      <c r="BV170" s="640"/>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c r="CZ170" s="640"/>
      <c r="DA170" s="640"/>
      <c r="DB170" s="640"/>
      <c r="DC170" s="640"/>
      <c r="DD170" s="640"/>
      <c r="DE170" s="640"/>
      <c r="DF170" s="640"/>
      <c r="DG170" s="640"/>
      <c r="DH170" s="640"/>
      <c r="DI170" s="640"/>
      <c r="DJ170" s="640"/>
      <c r="DK170" s="640"/>
      <c r="DL170" s="640"/>
      <c r="DM170" s="640"/>
      <c r="DN170" s="640"/>
      <c r="DO170" s="640"/>
      <c r="DP170" s="640"/>
      <c r="DQ170" s="640"/>
      <c r="DR170" s="640"/>
      <c r="DS170" s="640"/>
      <c r="DT170" s="640"/>
      <c r="DU170" s="640"/>
      <c r="DV170" s="640"/>
      <c r="DW170" s="640"/>
      <c r="DX170" s="640"/>
      <c r="DY170" s="640"/>
      <c r="DZ170" s="640"/>
      <c r="EA170" s="640"/>
      <c r="EB170" s="640"/>
      <c r="EC170" s="640"/>
      <c r="ED170" s="189" t="str">
        <f t="shared" si="2"/>
        <v>xxxxxxxxxxxxxxxxxxxxxxxxxxxxxxxxxxxxxxxxxxxxxxxxxxxxxxxxxxxxxxxxxxxxxxxxxxxxxxxxxxxxxxxxxxxxxxxxxxxxxxxxxxxxxxxxxxxxxxxxxxxxxxxx</v>
      </c>
    </row>
    <row r="171" spans="1:134" x14ac:dyDescent="0.2">
      <c r="A171" s="727"/>
      <c r="B171" s="583" t="s">
        <v>236</v>
      </c>
      <c r="C171" s="900"/>
      <c r="D171" s="900"/>
      <c r="E171" s="900"/>
      <c r="F171" s="900"/>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c r="DA171" s="637"/>
      <c r="DB171" s="637"/>
      <c r="DC171" s="637"/>
      <c r="DD171" s="637"/>
      <c r="DE171" s="637"/>
      <c r="DF171" s="637"/>
      <c r="DG171" s="637"/>
      <c r="DH171" s="637"/>
      <c r="DI171" s="637"/>
      <c r="DJ171" s="637"/>
      <c r="DK171" s="637"/>
      <c r="DL171" s="637"/>
      <c r="DM171" s="637"/>
      <c r="DN171" s="637"/>
      <c r="DO171" s="637"/>
      <c r="DP171" s="637"/>
      <c r="DQ171" s="637"/>
      <c r="DR171" s="637"/>
      <c r="DS171" s="637"/>
      <c r="DT171" s="637"/>
      <c r="DU171" s="637"/>
      <c r="DV171" s="637"/>
      <c r="DW171" s="637"/>
      <c r="DX171" s="637"/>
      <c r="DY171" s="637"/>
      <c r="DZ171" s="637"/>
      <c r="EA171" s="637"/>
      <c r="EB171" s="637"/>
      <c r="EC171" s="637"/>
      <c r="ED171" s="189" t="str">
        <f t="shared" si="2"/>
        <v>xxxxxxxxxxxxxxxxxxxxxxxxxxxxxxxxxxxxxxxxxxxxxxxxxxxxxxxxxxxxxxxxxxxxxxxxxxxxxxxxxxxxxxxxxxxxxxxxxxxxxxxxxxxxxxxxxxxxxxxxxxxxxxxx</v>
      </c>
    </row>
    <row r="172" spans="1:134" x14ac:dyDescent="0.2">
      <c r="A172" s="727">
        <v>5562</v>
      </c>
      <c r="B172" s="234" t="s">
        <v>260</v>
      </c>
      <c r="C172" s="900">
        <f>SUMPRODUCT(SUMIF('Subsidiary Trial Balance Input'!$A:$A,'Subsidiary TB Converter'!$G172:$EC172,'Subsidiary Trial Balance Input'!C:C))</f>
        <v>0</v>
      </c>
      <c r="D172" s="900">
        <f>SUMPRODUCT(SUMIF('Subsidiary Trial Balance Input'!$A:$A,'Subsidiary TB Converter'!$G172:$EC172,'Subsidiary Trial Balance Input'!D:D))</f>
        <v>0</v>
      </c>
      <c r="E172" s="900">
        <f>SUMPRODUCT(SUMIF('Subsidiary Trial Balance Input'!$A:$A,'Subsidiary TB Converter'!$G172:$EC172,'Subsidiary Trial Balance Input'!E:E))</f>
        <v>0</v>
      </c>
      <c r="F172" s="900">
        <f>SUMPRODUCT(SUMIF('Subsidiary Trial Balance Input'!$A:$A,'Subsidiary TB Converter'!$G172:$EC172,'Subsidiary Trial Balance Input'!F:F))</f>
        <v>0</v>
      </c>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89" t="str">
        <f t="shared" si="2"/>
        <v>xxxxxxxxxxxxxxxxxxxxxxxxxxxxxxxxxxxxxxxxxxxxxxxxxxxxxxxxxxxxxxxxxxxxxxxxxxxxxxxxxxxxxxxxxxxxxxxxxxxxxxxxxxxxxxxxxxxxxxxxxxxxxxxx</v>
      </c>
    </row>
    <row r="173" spans="1:134" x14ac:dyDescent="0.2">
      <c r="A173" s="727">
        <v>5564</v>
      </c>
      <c r="B173" s="60" t="str">
        <f>IFERROR(VLOOKUP($A173,SchParentTBConverter,2,),"Missing")</f>
        <v>Equity Investments</v>
      </c>
      <c r="C173" s="900">
        <f>SUMPRODUCT(SUMIF('Subsidiary Trial Balance Input'!$A:$A,'Subsidiary TB Converter'!$G173:$EC173,'Subsidiary Trial Balance Input'!C:C))</f>
        <v>0</v>
      </c>
      <c r="D173" s="900">
        <f>SUMPRODUCT(SUMIF('Subsidiary Trial Balance Input'!$A:$A,'Subsidiary TB Converter'!$G173:$EC173,'Subsidiary Trial Balance Input'!D:D))</f>
        <v>0</v>
      </c>
      <c r="E173" s="900">
        <f>SUMPRODUCT(SUMIF('Subsidiary Trial Balance Input'!$A:$A,'Subsidiary TB Converter'!$G173:$EC173,'Subsidiary Trial Balance Input'!E:E))</f>
        <v>0</v>
      </c>
      <c r="F173" s="900">
        <f>SUMPRODUCT(SUMIF('Subsidiary Trial Balance Input'!$A:$A,'Subsidiary TB Converter'!$G173:$EC173,'Subsidiary Trial Balance Input'!F:F))</f>
        <v>0</v>
      </c>
      <c r="G173" s="138"/>
      <c r="H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89" t="str">
        <f t="shared" si="2"/>
        <v>xxxxxxxxxxxxxxxxxxxxxxxxxxxxxxxxxxxxxxxxxxxxxxxxxxxxxxxxxxxxxxxxxxxxxxxxxxxxxxxxxxxxxxxxxxxxxxxxxxxxxxxxxxxxxxxxxxxxxxxxxxxxxxxx</v>
      </c>
    </row>
    <row r="174" spans="1:134" x14ac:dyDescent="0.2">
      <c r="A174" s="727">
        <v>5567</v>
      </c>
      <c r="B174" s="234" t="s">
        <v>261</v>
      </c>
      <c r="C174" s="900">
        <f>SUMPRODUCT(SUMIF('Subsidiary Trial Balance Input'!$A:$A,'Subsidiary TB Converter'!$G174:$EC174,'Subsidiary Trial Balance Input'!C:C))</f>
        <v>0</v>
      </c>
      <c r="D174" s="900">
        <f>SUMPRODUCT(SUMIF('Subsidiary Trial Balance Input'!$A:$A,'Subsidiary TB Converter'!$G174:$EC174,'Subsidiary Trial Balance Input'!D:D))</f>
        <v>0</v>
      </c>
      <c r="E174" s="900">
        <f>SUMPRODUCT(SUMIF('Subsidiary Trial Balance Input'!$A:$A,'Subsidiary TB Converter'!$G174:$EC174,'Subsidiary Trial Balance Input'!E:E))</f>
        <v>0</v>
      </c>
      <c r="F174" s="900">
        <f>SUMPRODUCT(SUMIF('Subsidiary Trial Balance Input'!$A:$A,'Subsidiary TB Converter'!$G174:$EC174,'Subsidiary Trial Balance Input'!F:F))</f>
        <v>0</v>
      </c>
      <c r="G174" s="189"/>
      <c r="H174" s="189"/>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89" t="str">
        <f t="shared" si="2"/>
        <v>xxxxxxxxxxxxxxxxxxxxxxxxxxxxxxxxxxxxxxxxxxxxxxxxxxxxxxxxxxxxxxxxxxxxxxxxxxxxxxxxxxxxxxxxxxxxxxxxxxxxxxxxxxxxxxxxxxxxxxxxxxxxxxxx</v>
      </c>
    </row>
    <row r="175" spans="1:134" x14ac:dyDescent="0.2">
      <c r="A175" s="727"/>
      <c r="B175" s="5"/>
      <c r="C175" s="900"/>
      <c r="D175" s="900"/>
      <c r="E175" s="900"/>
      <c r="F175" s="900"/>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89" t="str">
        <f t="shared" si="2"/>
        <v>xxxxxxxxxxxxxxxxxxxxxxxxxxxxxxxxxxxxxxxxxxxxxxxxxxxxxxxxxxxxxxxxxxxxxxxxxxxxxxxxxxxxxxxxxxxxxxxxxxxxxxxxxxxxxxxxxxxxxxxxxxxxxxxx</v>
      </c>
    </row>
    <row r="176" spans="1:134" x14ac:dyDescent="0.2">
      <c r="A176" s="237"/>
      <c r="B176" s="239" t="s">
        <v>262</v>
      </c>
      <c r="C176" s="903"/>
      <c r="D176" s="903"/>
      <c r="E176" s="903"/>
      <c r="F176" s="903"/>
      <c r="G176" s="640"/>
      <c r="H176" s="640"/>
      <c r="I176" s="640"/>
      <c r="J176" s="640"/>
      <c r="K176" s="640"/>
      <c r="L176" s="640"/>
      <c r="M176" s="640"/>
      <c r="N176" s="640"/>
      <c r="O176" s="640"/>
      <c r="P176" s="640"/>
      <c r="Q176" s="640"/>
      <c r="R176" s="640"/>
      <c r="S176" s="640"/>
      <c r="T176" s="640"/>
      <c r="U176" s="640"/>
      <c r="V176" s="640"/>
      <c r="W176" s="640"/>
      <c r="X176" s="640"/>
      <c r="Y176" s="640"/>
      <c r="Z176" s="640"/>
      <c r="AA176" s="640"/>
      <c r="AB176" s="640"/>
      <c r="AC176" s="640"/>
      <c r="AD176" s="640"/>
      <c r="AE176" s="640"/>
      <c r="AF176" s="640"/>
      <c r="AG176" s="640"/>
      <c r="AH176" s="640"/>
      <c r="AI176" s="640"/>
      <c r="AJ176" s="640"/>
      <c r="AK176" s="640"/>
      <c r="AL176" s="640"/>
      <c r="AM176" s="640"/>
      <c r="AN176" s="640"/>
      <c r="AO176" s="640"/>
      <c r="AP176" s="640"/>
      <c r="AQ176" s="640"/>
      <c r="AR176" s="640"/>
      <c r="AS176" s="640"/>
      <c r="AT176" s="640"/>
      <c r="AU176" s="640"/>
      <c r="AV176" s="640"/>
      <c r="AW176" s="640"/>
      <c r="AX176" s="640"/>
      <c r="AY176" s="640"/>
      <c r="AZ176" s="640"/>
      <c r="BA176" s="640"/>
      <c r="BB176" s="640"/>
      <c r="BC176" s="640"/>
      <c r="BD176" s="640"/>
      <c r="BE176" s="640"/>
      <c r="BF176" s="640"/>
      <c r="BG176" s="640"/>
      <c r="BH176" s="640"/>
      <c r="BI176" s="640"/>
      <c r="BJ176" s="640"/>
      <c r="BK176" s="640"/>
      <c r="BL176" s="640"/>
      <c r="BM176" s="640"/>
      <c r="BN176" s="640"/>
      <c r="BO176" s="640"/>
      <c r="BP176" s="640"/>
      <c r="BQ176" s="640"/>
      <c r="BR176" s="640"/>
      <c r="BS176" s="640"/>
      <c r="BT176" s="640"/>
      <c r="BU176" s="640"/>
      <c r="BV176" s="640"/>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c r="CZ176" s="640"/>
      <c r="DA176" s="640"/>
      <c r="DB176" s="640"/>
      <c r="DC176" s="640"/>
      <c r="DD176" s="640"/>
      <c r="DE176" s="640"/>
      <c r="DF176" s="640"/>
      <c r="DG176" s="640"/>
      <c r="DH176" s="640"/>
      <c r="DI176" s="640"/>
      <c r="DJ176" s="640"/>
      <c r="DK176" s="640"/>
      <c r="DL176" s="640"/>
      <c r="DM176" s="640"/>
      <c r="DN176" s="640"/>
      <c r="DO176" s="640"/>
      <c r="DP176" s="640"/>
      <c r="DQ176" s="640"/>
      <c r="DR176" s="640"/>
      <c r="DS176" s="640"/>
      <c r="DT176" s="640"/>
      <c r="DU176" s="640"/>
      <c r="DV176" s="640"/>
      <c r="DW176" s="640"/>
      <c r="DX176" s="640"/>
      <c r="DY176" s="640"/>
      <c r="DZ176" s="640"/>
      <c r="EA176" s="640"/>
      <c r="EB176" s="640"/>
      <c r="EC176" s="640"/>
      <c r="ED176" s="189" t="str">
        <f t="shared" si="2"/>
        <v>xxxxxxxxxxxxxxxxxxxxxxxxxxxxxxxxxxxxxxxxxxxxxxxxxxxxxxxxxxxxxxxxxxxxxxxxxxxxxxxxxxxxxxxxxxxxxxxxxxxxxxxxxxxxxxxxxxxxxxxxxxxxxxxx</v>
      </c>
    </row>
    <row r="177" spans="1:134" x14ac:dyDescent="0.2">
      <c r="A177" s="727"/>
      <c r="B177" s="173" t="s">
        <v>263</v>
      </c>
      <c r="C177" s="900"/>
      <c r="D177" s="900"/>
      <c r="E177" s="900"/>
      <c r="F177" s="900"/>
      <c r="G177" s="637"/>
      <c r="H177" s="637"/>
      <c r="I177" s="637"/>
      <c r="J177" s="637"/>
      <c r="K177" s="637"/>
      <c r="L177" s="637"/>
      <c r="M177" s="637"/>
      <c r="N177" s="637"/>
      <c r="O177" s="637"/>
      <c r="P177" s="637"/>
      <c r="Q177" s="637"/>
      <c r="R177" s="637"/>
      <c r="S177" s="637"/>
      <c r="T177" s="637"/>
      <c r="U177" s="637"/>
      <c r="V177" s="637"/>
      <c r="W177" s="637"/>
      <c r="X177" s="637"/>
      <c r="Y177" s="637"/>
      <c r="Z177" s="637"/>
      <c r="AA177" s="637"/>
      <c r="AB177" s="637"/>
      <c r="AC177" s="637"/>
      <c r="AD177" s="637"/>
      <c r="AE177" s="637"/>
      <c r="AF177" s="637"/>
      <c r="AG177" s="637"/>
      <c r="AH177" s="637"/>
      <c r="AI177" s="637"/>
      <c r="AJ177" s="637"/>
      <c r="AK177" s="637"/>
      <c r="AL177" s="637"/>
      <c r="AM177" s="637"/>
      <c r="AN177" s="637"/>
      <c r="AO177" s="637"/>
      <c r="AP177" s="637"/>
      <c r="AQ177" s="637"/>
      <c r="AR177" s="637"/>
      <c r="AS177" s="637"/>
      <c r="AT177" s="637"/>
      <c r="AU177" s="637"/>
      <c r="AV177" s="637"/>
      <c r="AW177" s="637"/>
      <c r="AX177" s="637"/>
      <c r="AY177" s="637"/>
      <c r="AZ177" s="637"/>
      <c r="BA177" s="637"/>
      <c r="BB177" s="637"/>
      <c r="BC177" s="637"/>
      <c r="BD177" s="637"/>
      <c r="BE177" s="637"/>
      <c r="BF177" s="637"/>
      <c r="BG177" s="637"/>
      <c r="BH177" s="637"/>
      <c r="BI177" s="637"/>
      <c r="BJ177" s="637"/>
      <c r="BK177" s="637"/>
      <c r="BL177" s="637"/>
      <c r="BM177" s="637"/>
      <c r="BN177" s="637"/>
      <c r="BO177" s="637"/>
      <c r="BP177" s="637"/>
      <c r="BQ177" s="637"/>
      <c r="BR177" s="637"/>
      <c r="BS177" s="637"/>
      <c r="BT177" s="637"/>
      <c r="BU177" s="637"/>
      <c r="BV177" s="637"/>
      <c r="BW177" s="637"/>
      <c r="BX177" s="637"/>
      <c r="BY177" s="637"/>
      <c r="BZ177" s="637"/>
      <c r="CA177" s="637"/>
      <c r="CB177" s="637"/>
      <c r="CC177" s="637"/>
      <c r="CD177" s="637"/>
      <c r="CE177" s="637"/>
      <c r="CF177" s="637"/>
      <c r="CG177" s="637"/>
      <c r="CH177" s="637"/>
      <c r="CI177" s="637"/>
      <c r="CJ177" s="637"/>
      <c r="CK177" s="637"/>
      <c r="CL177" s="637"/>
      <c r="CM177" s="637"/>
      <c r="CN177" s="637"/>
      <c r="CO177" s="637"/>
      <c r="CP177" s="637"/>
      <c r="CQ177" s="637"/>
      <c r="CR177" s="637"/>
      <c r="CS177" s="637"/>
      <c r="CT177" s="637"/>
      <c r="CU177" s="637"/>
      <c r="CV177" s="637"/>
      <c r="CW177" s="637"/>
      <c r="CX177" s="637"/>
      <c r="CY177" s="637"/>
      <c r="CZ177" s="637"/>
      <c r="DA177" s="637"/>
      <c r="DB177" s="637"/>
      <c r="DC177" s="637"/>
      <c r="DD177" s="637"/>
      <c r="DE177" s="637"/>
      <c r="DF177" s="637"/>
      <c r="DG177" s="637"/>
      <c r="DH177" s="637"/>
      <c r="DI177" s="637"/>
      <c r="DJ177" s="637"/>
      <c r="DK177" s="637"/>
      <c r="DL177" s="637"/>
      <c r="DM177" s="637"/>
      <c r="DN177" s="637"/>
      <c r="DO177" s="637"/>
      <c r="DP177" s="637"/>
      <c r="DQ177" s="637"/>
      <c r="DR177" s="637"/>
      <c r="DS177" s="637"/>
      <c r="DT177" s="637"/>
      <c r="DU177" s="637"/>
      <c r="DV177" s="637"/>
      <c r="DW177" s="637"/>
      <c r="DX177" s="637"/>
      <c r="DY177" s="637"/>
      <c r="DZ177" s="637"/>
      <c r="EA177" s="637"/>
      <c r="EB177" s="637"/>
      <c r="EC177" s="637"/>
      <c r="ED177" s="189" t="str">
        <f t="shared" si="2"/>
        <v>xxxxxxxxxxxxxxxxxxxxxxxxxxxxxxxxxxxxxxxxxxxxxxxxxxxxxxxxxxxxxxxxxxxxxxxxxxxxxxxxxxxxxxxxxxxxxxxxxxxxxxxxxxxxxxxxxxxxxxxxxxxxxxxx</v>
      </c>
    </row>
    <row r="178" spans="1:134" x14ac:dyDescent="0.2">
      <c r="A178" s="727">
        <v>5217</v>
      </c>
      <c r="B178" s="60" t="s">
        <v>264</v>
      </c>
      <c r="C178" s="900">
        <f>SUMPRODUCT(SUMIF('Subsidiary Trial Balance Input'!$A:$A,'Subsidiary TB Converter'!$G178:$EC178,'Subsidiary Trial Balance Input'!C:C))</f>
        <v>0</v>
      </c>
      <c r="D178" s="900">
        <f>SUMPRODUCT(SUMIF('Subsidiary Trial Balance Input'!$A:$A,'Subsidiary TB Converter'!$G178:$EC178,'Subsidiary Trial Balance Input'!D:D))</f>
        <v>0</v>
      </c>
      <c r="E178" s="900">
        <f>SUMPRODUCT(SUMIF('Subsidiary Trial Balance Input'!$A:$A,'Subsidiary TB Converter'!$G178:$EC178,'Subsidiary Trial Balance Input'!E:E))</f>
        <v>0</v>
      </c>
      <c r="F178" s="900">
        <f>SUMPRODUCT(SUMIF('Subsidiary Trial Balance Input'!$A:$A,'Subsidiary TB Converter'!$G178:$EC178,'Subsidiary Trial Balance Input'!F:F))</f>
        <v>0</v>
      </c>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89" t="str">
        <f t="shared" si="2"/>
        <v>xxxxxxxxxxxxxxxxxxxxxxxxxxxxxxxxxxxxxxxxxxxxxxxxxxxxxxxxxxxxxxxxxxxxxxxxxxxxxxxxxxxxxxxxxxxxxxxxxxxxxxxxxxxxxxxxxxxxxxxxxxxxxxxx</v>
      </c>
    </row>
    <row r="179" spans="1:134" x14ac:dyDescent="0.2">
      <c r="A179" s="727">
        <v>5218</v>
      </c>
      <c r="B179" s="60" t="s">
        <v>265</v>
      </c>
      <c r="C179" s="900">
        <f>SUMPRODUCT(SUMIF('Subsidiary Trial Balance Input'!$A:$A,'Subsidiary TB Converter'!$G179:$EC179,'Subsidiary Trial Balance Input'!C:C))</f>
        <v>0</v>
      </c>
      <c r="D179" s="900">
        <f>SUMPRODUCT(SUMIF('Subsidiary Trial Balance Input'!$A:$A,'Subsidiary TB Converter'!$G179:$EC179,'Subsidiary Trial Balance Input'!D:D))</f>
        <v>0</v>
      </c>
      <c r="E179" s="900">
        <f>SUMPRODUCT(SUMIF('Subsidiary Trial Balance Input'!$A:$A,'Subsidiary TB Converter'!$G179:$EC179,'Subsidiary Trial Balance Input'!E:E))</f>
        <v>0</v>
      </c>
      <c r="F179" s="900">
        <f>SUMPRODUCT(SUMIF('Subsidiary Trial Balance Input'!$A:$A,'Subsidiary TB Converter'!$G179:$EC179,'Subsidiary Trial Balance Input'!F:F))</f>
        <v>0</v>
      </c>
      <c r="G179" s="693"/>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89" t="str">
        <f t="shared" si="2"/>
        <v>xxxxxxxxxxxxxxxxxxxxxxxxxxxxxxxxxxxxxxxxxxxxxxxxxxxxxxxxxxxxxxxxxxxxxxxxxxxxxxxxxxxxxxxxxxxxxxxxxxxxxxxxxxxxxxxxxxxxxxxxxxxxxxxx</v>
      </c>
    </row>
    <row r="180" spans="1:134" x14ac:dyDescent="0.2">
      <c r="A180" s="727">
        <v>5224</v>
      </c>
      <c r="B180" s="94" t="s">
        <v>266</v>
      </c>
      <c r="C180" s="900">
        <f>SUMPRODUCT(SUMIF('Subsidiary Trial Balance Input'!$A:$A,'Subsidiary TB Converter'!$G180:$EC180,'Subsidiary Trial Balance Input'!C:C))</f>
        <v>0</v>
      </c>
      <c r="D180" s="900">
        <f>SUMPRODUCT(SUMIF('Subsidiary Trial Balance Input'!$A:$A,'Subsidiary TB Converter'!$G180:$EC180,'Subsidiary Trial Balance Input'!D:D))</f>
        <v>0</v>
      </c>
      <c r="E180" s="900">
        <f>SUMPRODUCT(SUMIF('Subsidiary Trial Balance Input'!$A:$A,'Subsidiary TB Converter'!$G180:$EC180,'Subsidiary Trial Balance Input'!E:E))</f>
        <v>0</v>
      </c>
      <c r="F180" s="900">
        <f>SUMPRODUCT(SUMIF('Subsidiary Trial Balance Input'!$A:$A,'Subsidiary TB Converter'!$G180:$EC180,'Subsidiary Trial Balance Input'!F:F))</f>
        <v>0</v>
      </c>
      <c r="G180" s="138"/>
      <c r="H180" s="642"/>
      <c r="I180" s="642"/>
      <c r="J180" s="642"/>
      <c r="K180" s="642"/>
      <c r="L180" s="642"/>
      <c r="M180" s="64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642"/>
      <c r="AQ180" s="642"/>
      <c r="AR180" s="642"/>
      <c r="AS180" s="642"/>
      <c r="AT180" s="642"/>
      <c r="AU180" s="642"/>
      <c r="AV180" s="642"/>
      <c r="AW180" s="642"/>
      <c r="AX180" s="642"/>
      <c r="AY180" s="642"/>
      <c r="AZ180" s="642"/>
      <c r="BA180" s="642"/>
      <c r="BB180" s="642"/>
      <c r="BC180" s="642"/>
      <c r="BD180" s="642"/>
      <c r="BE180" s="642"/>
      <c r="BF180" s="642"/>
      <c r="BG180" s="642"/>
      <c r="BH180" s="642"/>
      <c r="BI180" s="642"/>
      <c r="BJ180" s="642"/>
      <c r="BK180" s="642"/>
      <c r="BL180" s="642"/>
      <c r="BM180" s="642"/>
      <c r="BN180" s="642"/>
      <c r="BO180" s="642"/>
      <c r="BP180" s="642"/>
      <c r="BQ180" s="642"/>
      <c r="BR180" s="642"/>
      <c r="BS180" s="642"/>
      <c r="BT180" s="642"/>
      <c r="BU180" s="642"/>
      <c r="BV180" s="642"/>
      <c r="BW180" s="642"/>
      <c r="BX180" s="642"/>
      <c r="BY180" s="642"/>
      <c r="BZ180" s="642"/>
      <c r="CA180" s="642"/>
      <c r="CB180" s="642"/>
      <c r="CC180" s="642"/>
      <c r="CD180" s="642"/>
      <c r="CE180" s="642"/>
      <c r="CF180" s="642"/>
      <c r="CG180" s="642"/>
      <c r="CH180" s="642"/>
      <c r="CI180" s="642"/>
      <c r="CJ180" s="642"/>
      <c r="CK180" s="642"/>
      <c r="CL180" s="642"/>
      <c r="CM180" s="642"/>
      <c r="CN180" s="642"/>
      <c r="CO180" s="642"/>
      <c r="CP180" s="642"/>
      <c r="CQ180" s="642"/>
      <c r="CR180" s="642"/>
      <c r="CS180" s="642"/>
      <c r="CT180" s="642"/>
      <c r="CU180" s="642"/>
      <c r="CV180" s="642"/>
      <c r="CW180" s="642"/>
      <c r="CX180" s="642"/>
      <c r="CY180" s="642"/>
      <c r="CZ180" s="642"/>
      <c r="DA180" s="642"/>
      <c r="DB180" s="642"/>
      <c r="DC180" s="642"/>
      <c r="DD180" s="642"/>
      <c r="DE180" s="642"/>
      <c r="DF180" s="642"/>
      <c r="DG180" s="642"/>
      <c r="DH180" s="642"/>
      <c r="DI180" s="642"/>
      <c r="DJ180" s="642"/>
      <c r="DK180" s="642"/>
      <c r="DL180" s="642"/>
      <c r="DM180" s="642"/>
      <c r="DN180" s="642"/>
      <c r="DO180" s="642"/>
      <c r="DP180" s="642"/>
      <c r="DQ180" s="642"/>
      <c r="DR180" s="642"/>
      <c r="DS180" s="642"/>
      <c r="DT180" s="642"/>
      <c r="DU180" s="642"/>
      <c r="DV180" s="642"/>
      <c r="DW180" s="642"/>
      <c r="DX180" s="642"/>
      <c r="DY180" s="642"/>
      <c r="DZ180" s="642"/>
      <c r="EA180" s="642"/>
      <c r="EB180" s="642"/>
      <c r="EC180" s="642"/>
      <c r="ED180" s="189" t="str">
        <f t="shared" si="2"/>
        <v>xxxxxxxxxxxxxxxxxxxxxxxxxxxxxxxxxxxxxxxxxxxxxxxxxxxxxxxxxxxxxxxxxxxxxxxxxxxxxxxxxxxxxxxxxxxxxxxxxxxxxxxxxxxxxxxxxxxxxxxxxxxxxxxx</v>
      </c>
    </row>
    <row r="181" spans="1:134" x14ac:dyDescent="0.2">
      <c r="A181" s="727">
        <v>5222</v>
      </c>
      <c r="B181" s="234" t="s">
        <v>267</v>
      </c>
      <c r="C181" s="900">
        <f>SUMPRODUCT(SUMIF('Subsidiary Trial Balance Input'!$A:$A,'Subsidiary TB Converter'!$G181:$EC181,'Subsidiary Trial Balance Input'!C:C))</f>
        <v>0</v>
      </c>
      <c r="D181" s="900">
        <f>SUMPRODUCT(SUMIF('Subsidiary Trial Balance Input'!$A:$A,'Subsidiary TB Converter'!$G181:$EC181,'Subsidiary Trial Balance Input'!D:D))</f>
        <v>0</v>
      </c>
      <c r="E181" s="900">
        <f>SUMPRODUCT(SUMIF('Subsidiary Trial Balance Input'!$A:$A,'Subsidiary TB Converter'!$G181:$EC181,'Subsidiary Trial Balance Input'!E:E))</f>
        <v>0</v>
      </c>
      <c r="F181" s="900">
        <f>SUMPRODUCT(SUMIF('Subsidiary Trial Balance Input'!$A:$A,'Subsidiary TB Converter'!$G181:$EC181,'Subsidiary Trial Balance Input'!F:F))</f>
        <v>0</v>
      </c>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89" t="str">
        <f t="shared" si="2"/>
        <v>xxxxxxxxxxxxxxxxxxxxxxxxxxxxxxxxxxxxxxxxxxxxxxxxxxxxxxxxxxxxxxxxxxxxxxxxxxxxxxxxxxxxxxxxxxxxxxxxxxxxxxxxxxxxxxxxxxxxxxxxxxxxxxxx</v>
      </c>
    </row>
    <row r="182" spans="1:134" x14ac:dyDescent="0.2">
      <c r="A182" s="727">
        <v>5277</v>
      </c>
      <c r="B182" s="234" t="s">
        <v>268</v>
      </c>
      <c r="C182" s="900">
        <f>SUMPRODUCT(SUMIF('Subsidiary Trial Balance Input'!$A:$A,'Subsidiary TB Converter'!$G182:$EC182,'Subsidiary Trial Balance Input'!C:C))</f>
        <v>0</v>
      </c>
      <c r="D182" s="900">
        <f>SUMPRODUCT(SUMIF('Subsidiary Trial Balance Input'!$A:$A,'Subsidiary TB Converter'!$G182:$EC182,'Subsidiary Trial Balance Input'!D:D))</f>
        <v>0</v>
      </c>
      <c r="E182" s="900">
        <f>SUMPRODUCT(SUMIF('Subsidiary Trial Balance Input'!$A:$A,'Subsidiary TB Converter'!$G182:$EC182,'Subsidiary Trial Balance Input'!E:E))</f>
        <v>0</v>
      </c>
      <c r="F182" s="900">
        <f>SUMPRODUCT(SUMIF('Subsidiary Trial Balance Input'!$A:$A,'Subsidiary TB Converter'!$G182:$EC182,'Subsidiary Trial Balance Input'!F:F))</f>
        <v>0</v>
      </c>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89" t="str">
        <f t="shared" si="2"/>
        <v>xxxxxxxxxxxxxxxxxxxxxxxxxxxxxxxxxxxxxxxxxxxxxxxxxxxxxxxxxxxxxxxxxxxxxxxxxxxxxxxxxxxxxxxxxxxxxxxxxxxxxxxxxxxxxxxxxxxxxxxxxxxxxxxx</v>
      </c>
    </row>
    <row r="183" spans="1:134" x14ac:dyDescent="0.2">
      <c r="A183" s="727"/>
      <c r="B183" s="591"/>
      <c r="C183" s="900"/>
      <c r="D183" s="900"/>
      <c r="E183" s="900"/>
      <c r="F183" s="900"/>
      <c r="G183" s="657"/>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57"/>
      <c r="BQ183" s="657"/>
      <c r="BR183" s="657"/>
      <c r="BS183" s="657"/>
      <c r="BT183" s="657"/>
      <c r="BU183" s="657"/>
      <c r="BV183" s="657"/>
      <c r="BW183" s="657"/>
      <c r="BX183" s="657"/>
      <c r="BY183" s="657"/>
      <c r="BZ183" s="657"/>
      <c r="CA183" s="657"/>
      <c r="CB183" s="657"/>
      <c r="CC183" s="657"/>
      <c r="CD183" s="657"/>
      <c r="CE183" s="657"/>
      <c r="CF183" s="657"/>
      <c r="CG183" s="657"/>
      <c r="CH183" s="657"/>
      <c r="CI183" s="657"/>
      <c r="CJ183" s="657"/>
      <c r="CK183" s="657"/>
      <c r="CL183" s="657"/>
      <c r="CM183" s="657"/>
      <c r="CN183" s="657"/>
      <c r="CO183" s="657"/>
      <c r="CP183" s="657"/>
      <c r="CQ183" s="657"/>
      <c r="CR183" s="657"/>
      <c r="CS183" s="657"/>
      <c r="CT183" s="657"/>
      <c r="CU183" s="657"/>
      <c r="CV183" s="657"/>
      <c r="CW183" s="657"/>
      <c r="CX183" s="657"/>
      <c r="CY183" s="657"/>
      <c r="CZ183" s="657"/>
      <c r="DA183" s="657"/>
      <c r="DB183" s="657"/>
      <c r="DC183" s="657"/>
      <c r="DD183" s="657"/>
      <c r="DE183" s="657"/>
      <c r="DF183" s="657"/>
      <c r="DG183" s="657"/>
      <c r="DH183" s="657"/>
      <c r="DI183" s="657"/>
      <c r="DJ183" s="657"/>
      <c r="DK183" s="657"/>
      <c r="DL183" s="657"/>
      <c r="DM183" s="657"/>
      <c r="DN183" s="657"/>
      <c r="DO183" s="657"/>
      <c r="DP183" s="657"/>
      <c r="DQ183" s="657"/>
      <c r="DR183" s="657"/>
      <c r="DS183" s="657"/>
      <c r="DT183" s="657"/>
      <c r="DU183" s="657"/>
      <c r="DV183" s="657"/>
      <c r="DW183" s="657"/>
      <c r="DX183" s="657"/>
      <c r="DY183" s="657"/>
      <c r="DZ183" s="657"/>
      <c r="EA183" s="657"/>
      <c r="EB183" s="657"/>
      <c r="EC183" s="657"/>
      <c r="ED183" s="189" t="str">
        <f t="shared" si="2"/>
        <v>xxxxxxxxxxxxxxxxxxxxxxxxxxxxxxxxxxxxxxxxxxxxxxxxxxxxxxxxxxxxxxxxxxxxxxxxxxxxxxxxxxxxxxxxxxxxxxxxxxxxxxxxxxxxxxxxxxxxxxxxxxxxxxxx</v>
      </c>
    </row>
    <row r="184" spans="1:134" x14ac:dyDescent="0.2">
      <c r="A184" s="237"/>
      <c r="B184" s="239" t="s">
        <v>269</v>
      </c>
      <c r="C184" s="903"/>
      <c r="D184" s="903"/>
      <c r="E184" s="903"/>
      <c r="F184" s="903"/>
      <c r="G184" s="640"/>
      <c r="H184" s="640"/>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c r="AO184" s="640"/>
      <c r="AP184" s="640"/>
      <c r="AQ184" s="640"/>
      <c r="AR184" s="640"/>
      <c r="AS184" s="640"/>
      <c r="AT184" s="640"/>
      <c r="AU184" s="640"/>
      <c r="AV184" s="640"/>
      <c r="AW184" s="640"/>
      <c r="AX184" s="640"/>
      <c r="AY184" s="640"/>
      <c r="AZ184" s="640"/>
      <c r="BA184" s="640"/>
      <c r="BB184" s="640"/>
      <c r="BC184" s="640"/>
      <c r="BD184" s="640"/>
      <c r="BE184" s="640"/>
      <c r="BF184" s="640"/>
      <c r="BG184" s="640"/>
      <c r="BH184" s="640"/>
      <c r="BI184" s="640"/>
      <c r="BJ184" s="640"/>
      <c r="BK184" s="640"/>
      <c r="BL184" s="640"/>
      <c r="BM184" s="640"/>
      <c r="BN184" s="640"/>
      <c r="BO184" s="640"/>
      <c r="BP184" s="640"/>
      <c r="BQ184" s="640"/>
      <c r="BR184" s="640"/>
      <c r="BS184" s="640"/>
      <c r="BT184" s="640"/>
      <c r="BU184" s="640"/>
      <c r="BV184" s="640"/>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c r="CZ184" s="640"/>
      <c r="DA184" s="640"/>
      <c r="DB184" s="640"/>
      <c r="DC184" s="640"/>
      <c r="DD184" s="640"/>
      <c r="DE184" s="640"/>
      <c r="DF184" s="640"/>
      <c r="DG184" s="640"/>
      <c r="DH184" s="640"/>
      <c r="DI184" s="640"/>
      <c r="DJ184" s="640"/>
      <c r="DK184" s="640"/>
      <c r="DL184" s="640"/>
      <c r="DM184" s="640"/>
      <c r="DN184" s="640"/>
      <c r="DO184" s="640"/>
      <c r="DP184" s="640"/>
      <c r="DQ184" s="640"/>
      <c r="DR184" s="640"/>
      <c r="DS184" s="640"/>
      <c r="DT184" s="640"/>
      <c r="DU184" s="640"/>
      <c r="DV184" s="640"/>
      <c r="DW184" s="640"/>
      <c r="DX184" s="640"/>
      <c r="DY184" s="640"/>
      <c r="DZ184" s="640"/>
      <c r="EA184" s="640"/>
      <c r="EB184" s="640"/>
      <c r="EC184" s="640"/>
      <c r="ED184" s="189" t="str">
        <f t="shared" si="2"/>
        <v>xxxxxxxxxxxxxxxxxxxxxxxxxxxxxxxxxxxxxxxxxxxxxxxxxxxxxxxxxxxxxxxxxxxxxxxxxxxxxxxxxxxxxxxxxxxxxxxxxxxxxxxxxxxxxxxxxxxxxxxxxxxxxxxx</v>
      </c>
    </row>
    <row r="185" spans="1:134" x14ac:dyDescent="0.2">
      <c r="A185" s="727"/>
      <c r="B185" s="583" t="s">
        <v>263</v>
      </c>
      <c r="C185" s="900"/>
      <c r="D185" s="900"/>
      <c r="E185" s="900"/>
      <c r="F185" s="900"/>
      <c r="G185" s="637"/>
      <c r="H185" s="637"/>
      <c r="I185" s="637"/>
      <c r="J185" s="637"/>
      <c r="K185" s="637"/>
      <c r="L185" s="637"/>
      <c r="M185" s="637"/>
      <c r="N185" s="637"/>
      <c r="O185" s="637"/>
      <c r="P185" s="637"/>
      <c r="Q185" s="637"/>
      <c r="R185" s="637"/>
      <c r="S185" s="637"/>
      <c r="T185" s="637"/>
      <c r="U185" s="637"/>
      <c r="V185" s="637"/>
      <c r="W185" s="637"/>
      <c r="X185" s="637"/>
      <c r="Y185" s="637"/>
      <c r="Z185" s="637"/>
      <c r="AA185" s="637"/>
      <c r="AB185" s="637"/>
      <c r="AC185" s="637"/>
      <c r="AD185" s="637"/>
      <c r="AE185" s="637"/>
      <c r="AF185" s="637"/>
      <c r="AG185" s="637"/>
      <c r="AH185" s="637"/>
      <c r="AI185" s="637"/>
      <c r="AJ185" s="637"/>
      <c r="AK185" s="637"/>
      <c r="AL185" s="637"/>
      <c r="AM185" s="637"/>
      <c r="AN185" s="637"/>
      <c r="AO185" s="637"/>
      <c r="AP185" s="637"/>
      <c r="AQ185" s="637"/>
      <c r="AR185" s="637"/>
      <c r="AS185" s="637"/>
      <c r="AT185" s="637"/>
      <c r="AU185" s="637"/>
      <c r="AV185" s="637"/>
      <c r="AW185" s="637"/>
      <c r="AX185" s="637"/>
      <c r="AY185" s="637"/>
      <c r="AZ185" s="637"/>
      <c r="BA185" s="637"/>
      <c r="BB185" s="637"/>
      <c r="BC185" s="637"/>
      <c r="BD185" s="637"/>
      <c r="BE185" s="637"/>
      <c r="BF185" s="637"/>
      <c r="BG185" s="637"/>
      <c r="BH185" s="637"/>
      <c r="BI185" s="637"/>
      <c r="BJ185" s="637"/>
      <c r="BK185" s="637"/>
      <c r="BL185" s="637"/>
      <c r="BM185" s="637"/>
      <c r="BN185" s="637"/>
      <c r="BO185" s="637"/>
      <c r="BP185" s="637"/>
      <c r="BQ185" s="637"/>
      <c r="BR185" s="637"/>
      <c r="BS185" s="637"/>
      <c r="BT185" s="637"/>
      <c r="BU185" s="637"/>
      <c r="BV185" s="637"/>
      <c r="BW185" s="637"/>
      <c r="BX185" s="637"/>
      <c r="BY185" s="637"/>
      <c r="BZ185" s="637"/>
      <c r="CA185" s="637"/>
      <c r="CB185" s="637"/>
      <c r="CC185" s="637"/>
      <c r="CD185" s="637"/>
      <c r="CE185" s="637"/>
      <c r="CF185" s="637"/>
      <c r="CG185" s="637"/>
      <c r="CH185" s="637"/>
      <c r="CI185" s="637"/>
      <c r="CJ185" s="637"/>
      <c r="CK185" s="637"/>
      <c r="CL185" s="637"/>
      <c r="CM185" s="637"/>
      <c r="CN185" s="637"/>
      <c r="CO185" s="637"/>
      <c r="CP185" s="637"/>
      <c r="CQ185" s="637"/>
      <c r="CR185" s="637"/>
      <c r="CS185" s="637"/>
      <c r="CT185" s="637"/>
      <c r="CU185" s="637"/>
      <c r="CV185" s="637"/>
      <c r="CW185" s="637"/>
      <c r="CX185" s="637"/>
      <c r="CY185" s="637"/>
      <c r="CZ185" s="637"/>
      <c r="DA185" s="637"/>
      <c r="DB185" s="637"/>
      <c r="DC185" s="637"/>
      <c r="DD185" s="637"/>
      <c r="DE185" s="637"/>
      <c r="DF185" s="637"/>
      <c r="DG185" s="637"/>
      <c r="DH185" s="637"/>
      <c r="DI185" s="637"/>
      <c r="DJ185" s="637"/>
      <c r="DK185" s="637"/>
      <c r="DL185" s="637"/>
      <c r="DM185" s="637"/>
      <c r="DN185" s="637"/>
      <c r="DO185" s="637"/>
      <c r="DP185" s="637"/>
      <c r="DQ185" s="637"/>
      <c r="DR185" s="637"/>
      <c r="DS185" s="637"/>
      <c r="DT185" s="637"/>
      <c r="DU185" s="637"/>
      <c r="DV185" s="637"/>
      <c r="DW185" s="637"/>
      <c r="DX185" s="637"/>
      <c r="DY185" s="637"/>
      <c r="DZ185" s="637"/>
      <c r="EA185" s="637"/>
      <c r="EB185" s="637"/>
      <c r="EC185" s="637"/>
      <c r="ED185" s="189" t="str">
        <f t="shared" si="2"/>
        <v>xxxxxxxxxxxxxxxxxxxxxxxxxxxxxxxxxxxxxxxxxxxxxxxxxxxxxxxxxxxxxxxxxxxxxxxxxxxxxxxxxxxxxxxxxxxxxxxxxxxxxxxxxxxxxxxxxxxxxxxxxxxxxxxx</v>
      </c>
    </row>
    <row r="186" spans="1:134" x14ac:dyDescent="0.2">
      <c r="A186" s="727">
        <v>5247</v>
      </c>
      <c r="B186" s="234" t="s">
        <v>270</v>
      </c>
      <c r="C186" s="900">
        <f>SUMPRODUCT(SUMIF('Subsidiary Trial Balance Input'!$A:$A,'Subsidiary TB Converter'!$G186:$EC186,'Subsidiary Trial Balance Input'!C:C))</f>
        <v>0</v>
      </c>
      <c r="D186" s="900">
        <f>SUMPRODUCT(SUMIF('Subsidiary Trial Balance Input'!$A:$A,'Subsidiary TB Converter'!$G186:$EC186,'Subsidiary Trial Balance Input'!D:D))</f>
        <v>0</v>
      </c>
      <c r="E186" s="900">
        <f>SUMPRODUCT(SUMIF('Subsidiary Trial Balance Input'!$A:$A,'Subsidiary TB Converter'!$G186:$EC186,'Subsidiary Trial Balance Input'!E:E))</f>
        <v>0</v>
      </c>
      <c r="F186" s="900">
        <f>SUMPRODUCT(SUMIF('Subsidiary Trial Balance Input'!$A:$A,'Subsidiary TB Converter'!$G186:$EC186,'Subsidiary Trial Balance Input'!F:F))</f>
        <v>0</v>
      </c>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89" t="str">
        <f t="shared" si="2"/>
        <v>xxxxxxxxxxxxxxxxxxxxxxxxxxxxxxxxxxxxxxxxxxxxxxxxxxxxxxxxxxxxxxxxxxxxxxxxxxxxxxxxxxxxxxxxxxxxxxxxxxxxxxxxxxxxxxxxxxxxxxxxxxxxxxxx</v>
      </c>
    </row>
    <row r="187" spans="1:134" x14ac:dyDescent="0.2">
      <c r="A187" s="727">
        <v>5930</v>
      </c>
      <c r="B187" s="234" t="s">
        <v>271</v>
      </c>
      <c r="C187" s="900">
        <f>SUMPRODUCT(SUMIF('Subsidiary Trial Balance Input'!$A:$A,'Subsidiary TB Converter'!$G187:$EC187,'Subsidiary Trial Balance Input'!C:C))</f>
        <v>0</v>
      </c>
      <c r="D187" s="900">
        <f>SUMPRODUCT(SUMIF('Subsidiary Trial Balance Input'!$A:$A,'Subsidiary TB Converter'!$G187:$EC187,'Subsidiary Trial Balance Input'!D:D))</f>
        <v>0</v>
      </c>
      <c r="E187" s="900">
        <f>SUMPRODUCT(SUMIF('Subsidiary Trial Balance Input'!$A:$A,'Subsidiary TB Converter'!$G187:$EC187,'Subsidiary Trial Balance Input'!E:E))</f>
        <v>0</v>
      </c>
      <c r="F187" s="900">
        <f>SUMPRODUCT(SUMIF('Subsidiary Trial Balance Input'!$A:$A,'Subsidiary TB Converter'!$G187:$EC187,'Subsidiary Trial Balance Input'!F:F))</f>
        <v>0</v>
      </c>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89" t="str">
        <f t="shared" si="2"/>
        <v>xxxxxxxxxxxxxxxxxxxxxxxxxxxxxxxxxxxxxxxxxxxxxxxxxxxxxxxxxxxxxxxxxxxxxxxxxxxxxxxxxxxxxxxxxxxxxxxxxxxxxxxxxxxxxxxxxxxxxxxxxxxxxxxx</v>
      </c>
    </row>
    <row r="188" spans="1:134" x14ac:dyDescent="0.2">
      <c r="A188" s="727">
        <v>5245</v>
      </c>
      <c r="B188" s="234" t="s">
        <v>272</v>
      </c>
      <c r="C188" s="900">
        <f>SUMPRODUCT(SUMIF('Subsidiary Trial Balance Input'!$A:$A,'Subsidiary TB Converter'!$G188:$EC188,'Subsidiary Trial Balance Input'!C:C))</f>
        <v>0</v>
      </c>
      <c r="D188" s="900">
        <f>SUMPRODUCT(SUMIF('Subsidiary Trial Balance Input'!$A:$A,'Subsidiary TB Converter'!$G188:$EC188,'Subsidiary Trial Balance Input'!D:D))</f>
        <v>0</v>
      </c>
      <c r="E188" s="900">
        <f>SUMPRODUCT(SUMIF('Subsidiary Trial Balance Input'!$A:$A,'Subsidiary TB Converter'!$G188:$EC188,'Subsidiary Trial Balance Input'!E:E))</f>
        <v>0</v>
      </c>
      <c r="F188" s="900">
        <f>SUMPRODUCT(SUMIF('Subsidiary Trial Balance Input'!$A:$A,'Subsidiary TB Converter'!$G188:$EC188,'Subsidiary Trial Balance Input'!F:F))</f>
        <v>0</v>
      </c>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89" t="str">
        <f>CONCATENATE("x",G188,"x",H188,"x",I188,"x",J188,"x",K188,"x",L188,"x",M188,"x",N188,"x",O188,"x",P188,"x",Q188,"x",R188,"x",S188,"x",T188,"x",U188,"x",V188,"x",W188,"x",X188,"x",Y188,"x",Z188,"x",AA188,"x",AB188,"x",AC188,"x",AD188,"x",AE188,"x",AF188,"x",AG188,"x",AH188,"x",AI188,"x",AJ188,"x",AK188,"x",AL188,"x",AM188,"x",AN188,"x",AO188,"x",AP188,"x",AQ188,"x",AR188,"x",AS188,"x",AT188,"x",AU188,"x",AV188,"x",AW188,"x",AX188,"x",AY188,"x",AZ188,"x",BA188,"x",BB188,"x",BC188,"x",BD188,"x",BE188,"x",BF188,"x",BG188,"x",BH188,"x",BI188,"x",BJ188,"x",BK188,"x",BL188,"x",BM188,"x",BN188,"x",BO188,"x",BP188,"x",BQ188,"x",BR188,"x",BS188,"x",BT188,"x",BU188,"x",BV188,"x",BW188,"x",BX188,"x",BY188,"x",BZ188,"x",CA188,"x",CB188,"x",CC188,"x",CD188,"x",CE188,"x",CF188,"x",CG188,"x",CH188,"x",CI188,"x",CJ188,"x",CK188,"x",CL188,"x",CM188,"x",CN188,"x",CO188,"x",CP188,"x",CQ188,"x",CR188,"x",CS188,"x",CT188,"x",CU188,"x",CV188,"x",CW188,"x",CX188,"x",CY188,"x",CZ188,"x",DA188,"x",DB188,"x",DC188,"x",DD188,"x",DE188,"x",DF188,"x",DG188,"x",DH188,"x",DI188,"x",DJ188,"x",DK188,"x",DL188,"x",DM188,"x",DN188,"x",DO188,"x",DP188,"x",DQ188,"x",DR188,"x",DS188,"x",DT188,"x",DU188,"x",DV188,"x",DW188,"x",DX188,"x",DY188,"x",DZ188,"x",EA188,"x",EB188,"x",EC188,"x")</f>
        <v>xxxxxxxxxxxxxxxxxxxxxxxxxxxxxxxxxxxxxxxxxxxxxxxxxxxxxxxxxxxxxxxxxxxxxxxxxxxxxxxxxxxxxxxxxxxxxxxxxxxxxxxxxxxxxxxxxxxxxxxxxxxxxxxx</v>
      </c>
    </row>
    <row r="189" spans="1:134" x14ac:dyDescent="0.2">
      <c r="A189" s="727">
        <v>5925</v>
      </c>
      <c r="B189" s="234" t="s">
        <v>273</v>
      </c>
      <c r="C189" s="900">
        <f>SUMPRODUCT(SUMIF('Subsidiary Trial Balance Input'!$A:$A,'Subsidiary TB Converter'!$G189:$EC189,'Subsidiary Trial Balance Input'!C:C))</f>
        <v>0</v>
      </c>
      <c r="D189" s="900">
        <f>SUMPRODUCT(SUMIF('Subsidiary Trial Balance Input'!$A:$A,'Subsidiary TB Converter'!$G189:$EC189,'Subsidiary Trial Balance Input'!D:D))</f>
        <v>0</v>
      </c>
      <c r="E189" s="900">
        <f>SUMPRODUCT(SUMIF('Subsidiary Trial Balance Input'!$A:$A,'Subsidiary TB Converter'!$G189:$EC189,'Subsidiary Trial Balance Input'!E:E))</f>
        <v>0</v>
      </c>
      <c r="F189" s="900">
        <f>SUMPRODUCT(SUMIF('Subsidiary Trial Balance Input'!$A:$A,'Subsidiary TB Converter'!$G189:$EC189,'Subsidiary Trial Balance Input'!F:F))</f>
        <v>0</v>
      </c>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89" t="str">
        <f>CONCATENATE("x",G189,"x",H189,"x",I189,"x",J189,"x",K189,"x",L189,"x",M189,"x",N189,"x",O189,"x",P189,"x",Q189,"x",R189,"x",S189,"x",T189,"x",U189,"x",V189,"x",W189,"x",X189,"x",Y189,"x",Z189,"x",AA189,"x",AB189,"x",AC189,"x",AD189,"x",AE189,"x",AF189,"x",AG189,"x",AH189,"x",AI189,"x",AJ189,"x",AK189,"x",AL189,"x",AM189,"x",AN189,"x",AO189,"x",AP189,"x",AQ189,"x",AR189,"x",AS189,"x",AT189,"x",AU189,"x",AV189,"x",AW189,"x",AX189,"x",AY189,"x",AZ189,"x",BA189,"x",BB189,"x",BC189,"x",BD189,"x",BE189,"x",BF189,"x",BG189,"x",BH189,"x",BI189,"x",BJ189,"x",BK189,"x",BL189,"x",BM189,"x",BN189,"x",BO189,"x",BP189,"x",BQ189,"x",BR189,"x",BS189,"x",BT189,"x",BU189,"x",BV189,"x",BW189,"x",BX189,"x",BY189,"x",BZ189,"x",CA189,"x",CB189,"x",CC189,"x",CD189,"x",CE189,"x",CF189,"x",CG189,"x",CH189,"x",CI189,"x",CJ189,"x",CK189,"x",CL189,"x",CM189,"x",CN189,"x",CO189,"x",CP189,"x",CQ189,"x",CR189,"x",CS189,"x",CT189,"x",CU189,"x",CV189,"x",CW189,"x",CX189,"x",CY189,"x",CZ189,"x",DA189,"x",DB189,"x",DC189,"x",DD189,"x",DE189,"x",DF189,"x",DG189,"x",DH189,"x",DI189,"x",DJ189,"x",DK189,"x",DL189,"x",DM189,"x",DN189,"x",DO189,"x",DP189,"x",DQ189,"x",DR189,"x",DS189,"x",DT189,"x",DU189,"x",DV189,"x",DW189,"x",DX189,"x",DY189,"x",DZ189,"x",EA189,"x",EB189,"x",EC189,"x")</f>
        <v>xxxxxxxxxxxxxxxxxxxxxxxxxxxxxxxxxxxxxxxxxxxxxxxxxxxxxxxxxxxxxxxxxxxxxxxxxxxxxxxxxxxxxxxxxxxxxxxxxxxxxxxxxxxxxxxxxxxxxxxxxxxxxxxx</v>
      </c>
    </row>
    <row r="190" spans="1:134" x14ac:dyDescent="0.2">
      <c r="A190" s="727"/>
      <c r="B190" s="591"/>
      <c r="C190" s="900"/>
      <c r="D190" s="900"/>
      <c r="E190" s="900"/>
      <c r="F190" s="900"/>
      <c r="G190" s="657"/>
      <c r="H190" s="657"/>
      <c r="I190" s="657"/>
      <c r="J190" s="657"/>
      <c r="K190" s="657"/>
      <c r="L190" s="657"/>
      <c r="M190" s="657"/>
      <c r="N190" s="657"/>
      <c r="O190" s="657"/>
      <c r="P190" s="657"/>
      <c r="Q190" s="657"/>
      <c r="R190" s="657"/>
      <c r="S190" s="657"/>
      <c r="T190" s="657"/>
      <c r="U190" s="657"/>
      <c r="V190" s="657"/>
      <c r="W190" s="657"/>
      <c r="X190" s="657"/>
      <c r="Y190" s="657"/>
      <c r="Z190" s="657"/>
      <c r="AA190" s="657"/>
      <c r="AB190" s="657"/>
      <c r="AC190" s="657"/>
      <c r="AD190" s="657"/>
      <c r="AE190" s="657"/>
      <c r="AF190" s="657"/>
      <c r="AG190" s="657"/>
      <c r="AH190" s="657"/>
      <c r="AI190" s="657"/>
      <c r="AJ190" s="657"/>
      <c r="AK190" s="657"/>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57"/>
      <c r="BQ190" s="657"/>
      <c r="BR190" s="657"/>
      <c r="BS190" s="657"/>
      <c r="BT190" s="657"/>
      <c r="BU190" s="657"/>
      <c r="BV190" s="657"/>
      <c r="BW190" s="657"/>
      <c r="BX190" s="657"/>
      <c r="BY190" s="657"/>
      <c r="BZ190" s="657"/>
      <c r="CA190" s="657"/>
      <c r="CB190" s="657"/>
      <c r="CC190" s="657"/>
      <c r="CD190" s="657"/>
      <c r="CE190" s="657"/>
      <c r="CF190" s="657"/>
      <c r="CG190" s="657"/>
      <c r="CH190" s="657"/>
      <c r="CI190" s="657"/>
      <c r="CJ190" s="657"/>
      <c r="CK190" s="657"/>
      <c r="CL190" s="657"/>
      <c r="CM190" s="657"/>
      <c r="CN190" s="657"/>
      <c r="CO190" s="657"/>
      <c r="CP190" s="657"/>
      <c r="CQ190" s="657"/>
      <c r="CR190" s="657"/>
      <c r="CS190" s="657"/>
      <c r="CT190" s="657"/>
      <c r="CU190" s="657"/>
      <c r="CV190" s="657"/>
      <c r="CW190" s="657"/>
      <c r="CX190" s="657"/>
      <c r="CY190" s="657"/>
      <c r="CZ190" s="657"/>
      <c r="DA190" s="657"/>
      <c r="DB190" s="657"/>
      <c r="DC190" s="657"/>
      <c r="DD190" s="657"/>
      <c r="DE190" s="657"/>
      <c r="DF190" s="657"/>
      <c r="DG190" s="657"/>
      <c r="DH190" s="657"/>
      <c r="DI190" s="657"/>
      <c r="DJ190" s="657"/>
      <c r="DK190" s="657"/>
      <c r="DL190" s="657"/>
      <c r="DM190" s="657"/>
      <c r="DN190" s="657"/>
      <c r="DO190" s="657"/>
      <c r="DP190" s="657"/>
      <c r="DQ190" s="657"/>
      <c r="DR190" s="657"/>
      <c r="DS190" s="657"/>
      <c r="DT190" s="657"/>
      <c r="DU190" s="657"/>
      <c r="DV190" s="657"/>
      <c r="DW190" s="657"/>
      <c r="DX190" s="657"/>
      <c r="DY190" s="657"/>
      <c r="DZ190" s="657"/>
      <c r="EA190" s="657"/>
      <c r="EB190" s="657"/>
      <c r="EC190" s="657"/>
      <c r="ED190" s="189" t="str">
        <f t="shared" si="2"/>
        <v>xxxxxxxxxxxxxxxxxxxxxxxxxxxxxxxxxxxxxxxxxxxxxxxxxxxxxxxxxxxxxxxxxxxxxxxxxxxxxxxxxxxxxxxxxxxxxxxxxxxxxxxxxxxxxxxxxxxxxxxxxxxxxxxx</v>
      </c>
    </row>
    <row r="191" spans="1:134" x14ac:dyDescent="0.2">
      <c r="A191" s="237"/>
      <c r="B191" s="239" t="s">
        <v>274</v>
      </c>
      <c r="C191" s="903"/>
      <c r="D191" s="903"/>
      <c r="E191" s="903"/>
      <c r="F191" s="903"/>
      <c r="G191" s="640"/>
      <c r="H191" s="640"/>
      <c r="I191" s="640"/>
      <c r="J191" s="640"/>
      <c r="K191" s="640"/>
      <c r="L191" s="640"/>
      <c r="M191" s="640"/>
      <c r="N191" s="640"/>
      <c r="O191" s="640"/>
      <c r="P191" s="640"/>
      <c r="Q191" s="640"/>
      <c r="R191" s="640"/>
      <c r="S191" s="640"/>
      <c r="T191" s="640"/>
      <c r="U191" s="640"/>
      <c r="V191" s="640"/>
      <c r="W191" s="640"/>
      <c r="X191" s="640"/>
      <c r="Y191" s="640"/>
      <c r="Z191" s="640"/>
      <c r="AA191" s="640"/>
      <c r="AB191" s="640"/>
      <c r="AC191" s="640"/>
      <c r="AD191" s="640"/>
      <c r="AE191" s="640"/>
      <c r="AF191" s="640"/>
      <c r="AG191" s="640"/>
      <c r="AH191" s="640"/>
      <c r="AI191" s="640"/>
      <c r="AJ191" s="640"/>
      <c r="AK191" s="640"/>
      <c r="AL191" s="640"/>
      <c r="AM191" s="640"/>
      <c r="AN191" s="640"/>
      <c r="AO191" s="640"/>
      <c r="AP191" s="640"/>
      <c r="AQ191" s="640"/>
      <c r="AR191" s="640"/>
      <c r="AS191" s="640"/>
      <c r="AT191" s="640"/>
      <c r="AU191" s="640"/>
      <c r="AV191" s="640"/>
      <c r="AW191" s="640"/>
      <c r="AX191" s="640"/>
      <c r="AY191" s="640"/>
      <c r="AZ191" s="640"/>
      <c r="BA191" s="640"/>
      <c r="BB191" s="640"/>
      <c r="BC191" s="640"/>
      <c r="BD191" s="640"/>
      <c r="BE191" s="640"/>
      <c r="BF191" s="640"/>
      <c r="BG191" s="640"/>
      <c r="BH191" s="640"/>
      <c r="BI191" s="640"/>
      <c r="BJ191" s="640"/>
      <c r="BK191" s="640"/>
      <c r="BL191" s="640"/>
      <c r="BM191" s="640"/>
      <c r="BN191" s="640"/>
      <c r="BO191" s="640"/>
      <c r="BP191" s="640"/>
      <c r="BQ191" s="640"/>
      <c r="BR191" s="640"/>
      <c r="BS191" s="640"/>
      <c r="BT191" s="640"/>
      <c r="BU191" s="640"/>
      <c r="BV191" s="640"/>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c r="CZ191" s="640"/>
      <c r="DA191" s="640"/>
      <c r="DB191" s="640"/>
      <c r="DC191" s="640"/>
      <c r="DD191" s="640"/>
      <c r="DE191" s="640"/>
      <c r="DF191" s="640"/>
      <c r="DG191" s="640"/>
      <c r="DH191" s="640"/>
      <c r="DI191" s="640"/>
      <c r="DJ191" s="640"/>
      <c r="DK191" s="640"/>
      <c r="DL191" s="640"/>
      <c r="DM191" s="640"/>
      <c r="DN191" s="640"/>
      <c r="DO191" s="640"/>
      <c r="DP191" s="640"/>
      <c r="DQ191" s="640"/>
      <c r="DR191" s="640"/>
      <c r="DS191" s="640"/>
      <c r="DT191" s="640"/>
      <c r="DU191" s="640"/>
      <c r="DV191" s="640"/>
      <c r="DW191" s="640"/>
      <c r="DX191" s="640"/>
      <c r="DY191" s="640"/>
      <c r="DZ191" s="640"/>
      <c r="EA191" s="640"/>
      <c r="EB191" s="640"/>
      <c r="EC191" s="640"/>
      <c r="ED191" s="189" t="str">
        <f t="shared" si="2"/>
        <v>xxxxxxxxxxxxxxxxxxxxxxxxxxxxxxxxxxxxxxxxxxxxxxxxxxxxxxxxxxxxxxxxxxxxxxxxxxxxxxxxxxxxxxxxxxxxxxxxxxxxxxxxxxxxxxxxxxxxxxxxxxxxxxxx</v>
      </c>
    </row>
    <row r="192" spans="1:134" x14ac:dyDescent="0.2">
      <c r="A192" s="727"/>
      <c r="B192" s="583" t="s">
        <v>263</v>
      </c>
      <c r="C192" s="900"/>
      <c r="D192" s="900"/>
      <c r="E192" s="900"/>
      <c r="F192" s="900"/>
      <c r="G192" s="637"/>
      <c r="H192" s="637"/>
      <c r="I192" s="637"/>
      <c r="J192" s="637"/>
      <c r="K192" s="637"/>
      <c r="L192" s="637"/>
      <c r="M192" s="637"/>
      <c r="N192" s="637"/>
      <c r="O192" s="637"/>
      <c r="P192" s="637"/>
      <c r="Q192" s="637"/>
      <c r="R192" s="637"/>
      <c r="S192" s="637"/>
      <c r="T192" s="637"/>
      <c r="U192" s="637"/>
      <c r="V192" s="637"/>
      <c r="W192" s="637"/>
      <c r="X192" s="637"/>
      <c r="Y192" s="637"/>
      <c r="Z192" s="637"/>
      <c r="AA192" s="637"/>
      <c r="AB192" s="637"/>
      <c r="AC192" s="637"/>
      <c r="AD192" s="637"/>
      <c r="AE192" s="637"/>
      <c r="AF192" s="637"/>
      <c r="AG192" s="637"/>
      <c r="AH192" s="637"/>
      <c r="AI192" s="637"/>
      <c r="AJ192" s="637"/>
      <c r="AK192" s="637"/>
      <c r="AL192" s="637"/>
      <c r="AM192" s="637"/>
      <c r="AN192" s="637"/>
      <c r="AO192" s="637"/>
      <c r="AP192" s="637"/>
      <c r="AQ192" s="637"/>
      <c r="AR192" s="637"/>
      <c r="AS192" s="637"/>
      <c r="AT192" s="637"/>
      <c r="AU192" s="637"/>
      <c r="AV192" s="637"/>
      <c r="AW192" s="637"/>
      <c r="AX192" s="637"/>
      <c r="AY192" s="637"/>
      <c r="AZ192" s="637"/>
      <c r="BA192" s="637"/>
      <c r="BB192" s="637"/>
      <c r="BC192" s="637"/>
      <c r="BD192" s="637"/>
      <c r="BE192" s="637"/>
      <c r="BF192" s="637"/>
      <c r="BG192" s="637"/>
      <c r="BH192" s="637"/>
      <c r="BI192" s="637"/>
      <c r="BJ192" s="637"/>
      <c r="BK192" s="637"/>
      <c r="BL192" s="637"/>
      <c r="BM192" s="637"/>
      <c r="BN192" s="637"/>
      <c r="BO192" s="637"/>
      <c r="BP192" s="637"/>
      <c r="BQ192" s="637"/>
      <c r="BR192" s="637"/>
      <c r="BS192" s="637"/>
      <c r="BT192" s="637"/>
      <c r="BU192" s="637"/>
      <c r="BV192" s="637"/>
      <c r="BW192" s="637"/>
      <c r="BX192" s="637"/>
      <c r="BY192" s="637"/>
      <c r="BZ192" s="637"/>
      <c r="CA192" s="637"/>
      <c r="CB192" s="637"/>
      <c r="CC192" s="637"/>
      <c r="CD192" s="637"/>
      <c r="CE192" s="637"/>
      <c r="CF192" s="637"/>
      <c r="CG192" s="637"/>
      <c r="CH192" s="637"/>
      <c r="CI192" s="637"/>
      <c r="CJ192" s="637"/>
      <c r="CK192" s="637"/>
      <c r="CL192" s="637"/>
      <c r="CM192" s="637"/>
      <c r="CN192" s="637"/>
      <c r="CO192" s="637"/>
      <c r="CP192" s="637"/>
      <c r="CQ192" s="637"/>
      <c r="CR192" s="637"/>
      <c r="CS192" s="637"/>
      <c r="CT192" s="637"/>
      <c r="CU192" s="637"/>
      <c r="CV192" s="637"/>
      <c r="CW192" s="637"/>
      <c r="CX192" s="637"/>
      <c r="CY192" s="637"/>
      <c r="CZ192" s="637"/>
      <c r="DA192" s="637"/>
      <c r="DB192" s="637"/>
      <c r="DC192" s="637"/>
      <c r="DD192" s="637"/>
      <c r="DE192" s="637"/>
      <c r="DF192" s="637"/>
      <c r="DG192" s="637"/>
      <c r="DH192" s="637"/>
      <c r="DI192" s="637"/>
      <c r="DJ192" s="637"/>
      <c r="DK192" s="637"/>
      <c r="DL192" s="637"/>
      <c r="DM192" s="637"/>
      <c r="DN192" s="637"/>
      <c r="DO192" s="637"/>
      <c r="DP192" s="637"/>
      <c r="DQ192" s="637"/>
      <c r="DR192" s="637"/>
      <c r="DS192" s="637"/>
      <c r="DT192" s="637"/>
      <c r="DU192" s="637"/>
      <c r="DV192" s="637"/>
      <c r="DW192" s="637"/>
      <c r="DX192" s="637"/>
      <c r="DY192" s="637"/>
      <c r="DZ192" s="637"/>
      <c r="EA192" s="637"/>
      <c r="EB192" s="637"/>
      <c r="EC192" s="637"/>
      <c r="ED192" s="189" t="str">
        <f t="shared" si="2"/>
        <v>xxxxxxxxxxxxxxxxxxxxxxxxxxxxxxxxxxxxxxxxxxxxxxxxxxxxxxxxxxxxxxxxxxxxxxxxxxxxxxxxxxxxxxxxxxxxxxxxxxxxxxxxxxxxxxxxxxxxxxxxxxxxxxxx</v>
      </c>
    </row>
    <row r="193" spans="1:134" x14ac:dyDescent="0.2">
      <c r="A193" s="727">
        <v>5240</v>
      </c>
      <c r="B193" s="234" t="s">
        <v>348</v>
      </c>
      <c r="C193" s="900">
        <f>SUMPRODUCT(SUMIF('Subsidiary Trial Balance Input'!$A:$A,'Subsidiary TB Converter'!$G193:$EC193,'Subsidiary Trial Balance Input'!C:C))</f>
        <v>0</v>
      </c>
      <c r="D193" s="900">
        <f>SUMPRODUCT(SUMIF('Subsidiary Trial Balance Input'!$A:$A,'Subsidiary TB Converter'!$G193:$EC193,'Subsidiary Trial Balance Input'!D:D))</f>
        <v>0</v>
      </c>
      <c r="E193" s="900">
        <f>SUMPRODUCT(SUMIF('Subsidiary Trial Balance Input'!$A:$A,'Subsidiary TB Converter'!$G193:$EC193,'Subsidiary Trial Balance Input'!E:E))</f>
        <v>0</v>
      </c>
      <c r="F193" s="900">
        <f>SUMPRODUCT(SUMIF('Subsidiary Trial Balance Input'!$A:$A,'Subsidiary TB Converter'!$G193:$EC193,'Subsidiary Trial Balance Input'!F:F))</f>
        <v>0</v>
      </c>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89" t="str">
        <f t="shared" si="2"/>
        <v>xxxxxxxxxxxxxxxxxxxxxxxxxxxxxxxxxxxxxxxxxxxxxxxxxxxxxxxxxxxxxxxxxxxxxxxxxxxxxxxxxxxxxxxxxxxxxxxxxxxxxxxxxxxxxxxxxxxxxxxxxxxxxxxx</v>
      </c>
    </row>
    <row r="194" spans="1:134" x14ac:dyDescent="0.2">
      <c r="A194" s="727">
        <v>5227</v>
      </c>
      <c r="B194" s="234" t="s">
        <v>276</v>
      </c>
      <c r="C194" s="900">
        <f>SUMPRODUCT(SUMIF('Subsidiary Trial Balance Input'!$A:$A,'Subsidiary TB Converter'!$G194:$EC194,'Subsidiary Trial Balance Input'!C:C))</f>
        <v>0</v>
      </c>
      <c r="D194" s="900">
        <f>SUMPRODUCT(SUMIF('Subsidiary Trial Balance Input'!$A:$A,'Subsidiary TB Converter'!$G194:$EC194,'Subsidiary Trial Balance Input'!D:D))</f>
        <v>0</v>
      </c>
      <c r="E194" s="900">
        <f>SUMPRODUCT(SUMIF('Subsidiary Trial Balance Input'!$A:$A,'Subsidiary TB Converter'!$G194:$EC194,'Subsidiary Trial Balance Input'!E:E))</f>
        <v>0</v>
      </c>
      <c r="F194" s="900">
        <f>SUMPRODUCT(SUMIF('Subsidiary Trial Balance Input'!$A:$A,'Subsidiary TB Converter'!$G194:$EC194,'Subsidiary Trial Balance Input'!F:F))</f>
        <v>0</v>
      </c>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89" t="str">
        <f t="shared" si="2"/>
        <v>xxxxxxxxxxxxxxxxxxxxxxxxxxxxxxxxxxxxxxxxxxxxxxxxxxxxxxxxxxxxxxxxxxxxxxxxxxxxxxxxxxxxxxxxxxxxxxxxxxxxxxxxxxxxxxxxxxxxxxxxxxxxxxxx</v>
      </c>
    </row>
    <row r="195" spans="1:134" x14ac:dyDescent="0.2">
      <c r="A195" s="727">
        <v>5228</v>
      </c>
      <c r="B195" s="234" t="s">
        <v>277</v>
      </c>
      <c r="C195" s="900">
        <f>SUMPRODUCT(SUMIF('Subsidiary Trial Balance Input'!$A:$A,'Subsidiary TB Converter'!$G195:$EC195,'Subsidiary Trial Balance Input'!C:C))</f>
        <v>0</v>
      </c>
      <c r="D195" s="900">
        <f>SUMPRODUCT(SUMIF('Subsidiary Trial Balance Input'!$A:$A,'Subsidiary TB Converter'!$G195:$EC195,'Subsidiary Trial Balance Input'!D:D))</f>
        <v>0</v>
      </c>
      <c r="E195" s="900">
        <f>SUMPRODUCT(SUMIF('Subsidiary Trial Balance Input'!$A:$A,'Subsidiary TB Converter'!$G195:$EC195,'Subsidiary Trial Balance Input'!E:E))</f>
        <v>0</v>
      </c>
      <c r="F195" s="900">
        <f>SUMPRODUCT(SUMIF('Subsidiary Trial Balance Input'!$A:$A,'Subsidiary TB Converter'!$G195:$EC195,'Subsidiary Trial Balance Input'!F:F))</f>
        <v>0</v>
      </c>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89" t="str">
        <f t="shared" si="2"/>
        <v>xxxxxxxxxxxxxxxxxxxxxxxxxxxxxxxxxxxxxxxxxxxxxxxxxxxxxxxxxxxxxxxxxxxxxxxxxxxxxxxxxxxxxxxxxxxxxxxxxxxxxxxxxxxxxxxxxxxxxxxxxxxxxxxx</v>
      </c>
    </row>
    <row r="196" spans="1:134" x14ac:dyDescent="0.2">
      <c r="A196" s="727">
        <v>5230</v>
      </c>
      <c r="B196" s="234" t="s">
        <v>278</v>
      </c>
      <c r="C196" s="900">
        <f>SUMPRODUCT(SUMIF('Subsidiary Trial Balance Input'!$A:$A,'Subsidiary TB Converter'!$G196:$EC196,'Subsidiary Trial Balance Input'!C:C))</f>
        <v>0</v>
      </c>
      <c r="D196" s="900">
        <f>SUMPRODUCT(SUMIF('Subsidiary Trial Balance Input'!$A:$A,'Subsidiary TB Converter'!$G196:$EC196,'Subsidiary Trial Balance Input'!D:D))</f>
        <v>0</v>
      </c>
      <c r="E196" s="900">
        <f>SUMPRODUCT(SUMIF('Subsidiary Trial Balance Input'!$A:$A,'Subsidiary TB Converter'!$G196:$EC196,'Subsidiary Trial Balance Input'!E:E))</f>
        <v>0</v>
      </c>
      <c r="F196" s="900">
        <f>SUMPRODUCT(SUMIF('Subsidiary Trial Balance Input'!$A:$A,'Subsidiary TB Converter'!$G196:$EC196,'Subsidiary Trial Balance Input'!F:F))</f>
        <v>0</v>
      </c>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89" t="str">
        <f t="shared" si="2"/>
        <v>xxxxxxxxxxxxxxxxxxxxxxxxxxxxxxxxxxxxxxxxxxxxxxxxxxxxxxxxxxxxxxxxxxxxxxxxxxxxxxxxxxxxxxxxxxxxxxxxxxxxxxxxxxxxxxxxxxxxxxxxxxxxxxxx</v>
      </c>
    </row>
    <row r="197" spans="1:134" x14ac:dyDescent="0.2">
      <c r="A197" s="727"/>
      <c r="B197" s="591"/>
      <c r="C197" s="900"/>
      <c r="D197" s="900"/>
      <c r="E197" s="900"/>
      <c r="F197" s="900"/>
      <c r="G197" s="657"/>
      <c r="H197" s="657"/>
      <c r="I197" s="657"/>
      <c r="J197" s="657"/>
      <c r="K197" s="657"/>
      <c r="L197" s="657"/>
      <c r="M197" s="657"/>
      <c r="N197" s="657"/>
      <c r="O197" s="657"/>
      <c r="P197" s="657"/>
      <c r="Q197" s="657"/>
      <c r="R197" s="657"/>
      <c r="S197" s="657"/>
      <c r="T197" s="657"/>
      <c r="U197" s="657"/>
      <c r="V197" s="657"/>
      <c r="W197" s="657"/>
      <c r="X197" s="657"/>
      <c r="Y197" s="657"/>
      <c r="Z197" s="657"/>
      <c r="AA197" s="657"/>
      <c r="AB197" s="657"/>
      <c r="AC197" s="657"/>
      <c r="AD197" s="657"/>
      <c r="AE197" s="657"/>
      <c r="AF197" s="657"/>
      <c r="AG197" s="657"/>
      <c r="AH197" s="657"/>
      <c r="AI197" s="657"/>
      <c r="AJ197" s="657"/>
      <c r="AK197" s="657"/>
      <c r="AL197" s="657"/>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57"/>
      <c r="BQ197" s="657"/>
      <c r="BR197" s="657"/>
      <c r="BS197" s="657"/>
      <c r="BT197" s="657"/>
      <c r="BU197" s="657"/>
      <c r="BV197" s="657"/>
      <c r="BW197" s="657"/>
      <c r="BX197" s="657"/>
      <c r="BY197" s="657"/>
      <c r="BZ197" s="657"/>
      <c r="CA197" s="657"/>
      <c r="CB197" s="657"/>
      <c r="CC197" s="657"/>
      <c r="CD197" s="657"/>
      <c r="CE197" s="657"/>
      <c r="CF197" s="657"/>
      <c r="CG197" s="657"/>
      <c r="CH197" s="657"/>
      <c r="CI197" s="657"/>
      <c r="CJ197" s="657"/>
      <c r="CK197" s="657"/>
      <c r="CL197" s="657"/>
      <c r="CM197" s="657"/>
      <c r="CN197" s="657"/>
      <c r="CO197" s="657"/>
      <c r="CP197" s="657"/>
      <c r="CQ197" s="657"/>
      <c r="CR197" s="657"/>
      <c r="CS197" s="657"/>
      <c r="CT197" s="657"/>
      <c r="CU197" s="657"/>
      <c r="CV197" s="657"/>
      <c r="CW197" s="657"/>
      <c r="CX197" s="657"/>
      <c r="CY197" s="657"/>
      <c r="CZ197" s="657"/>
      <c r="DA197" s="657"/>
      <c r="DB197" s="657"/>
      <c r="DC197" s="657"/>
      <c r="DD197" s="657"/>
      <c r="DE197" s="657"/>
      <c r="DF197" s="657"/>
      <c r="DG197" s="657"/>
      <c r="DH197" s="657"/>
      <c r="DI197" s="657"/>
      <c r="DJ197" s="657"/>
      <c r="DK197" s="657"/>
      <c r="DL197" s="657"/>
      <c r="DM197" s="657"/>
      <c r="DN197" s="657"/>
      <c r="DO197" s="657"/>
      <c r="DP197" s="657"/>
      <c r="DQ197" s="657"/>
      <c r="DR197" s="657"/>
      <c r="DS197" s="657"/>
      <c r="DT197" s="657"/>
      <c r="DU197" s="657"/>
      <c r="DV197" s="657"/>
      <c r="DW197" s="657"/>
      <c r="DX197" s="657"/>
      <c r="DY197" s="657"/>
      <c r="DZ197" s="657"/>
      <c r="EA197" s="657"/>
      <c r="EB197" s="657"/>
      <c r="EC197" s="657"/>
      <c r="ED197" s="189" t="str">
        <f t="shared" si="2"/>
        <v>xxxxxxxxxxxxxxxxxxxxxxxxxxxxxxxxxxxxxxxxxxxxxxxxxxxxxxxxxxxxxxxxxxxxxxxxxxxxxxxxxxxxxxxxxxxxxxxxxxxxxxxxxxxxxxxxxxxxxxxxxxxxxxxx</v>
      </c>
    </row>
    <row r="198" spans="1:134" x14ac:dyDescent="0.2">
      <c r="A198" s="237"/>
      <c r="B198" s="239" t="s">
        <v>279</v>
      </c>
      <c r="C198" s="903"/>
      <c r="D198" s="903"/>
      <c r="E198" s="903"/>
      <c r="F198" s="903"/>
      <c r="G198" s="640"/>
      <c r="H198" s="640"/>
      <c r="I198" s="640"/>
      <c r="J198" s="640"/>
      <c r="K198" s="640"/>
      <c r="L198" s="640"/>
      <c r="M198" s="640"/>
      <c r="N198" s="640"/>
      <c r="O198" s="640"/>
      <c r="P198" s="640"/>
      <c r="Q198" s="640"/>
      <c r="R198" s="640"/>
      <c r="S198" s="640"/>
      <c r="T198" s="640"/>
      <c r="U198" s="640"/>
      <c r="V198" s="640"/>
      <c r="W198" s="640"/>
      <c r="X198" s="640"/>
      <c r="Y198" s="640"/>
      <c r="Z198" s="640"/>
      <c r="AA198" s="640"/>
      <c r="AB198" s="640"/>
      <c r="AC198" s="640"/>
      <c r="AD198" s="640"/>
      <c r="AE198" s="640"/>
      <c r="AF198" s="640"/>
      <c r="AG198" s="640"/>
      <c r="AH198" s="640"/>
      <c r="AI198" s="640"/>
      <c r="AJ198" s="640"/>
      <c r="AK198" s="640"/>
      <c r="AL198" s="640"/>
      <c r="AM198" s="640"/>
      <c r="AN198" s="640"/>
      <c r="AO198" s="640"/>
      <c r="AP198" s="640"/>
      <c r="AQ198" s="640"/>
      <c r="AR198" s="640"/>
      <c r="AS198" s="640"/>
      <c r="AT198" s="640"/>
      <c r="AU198" s="640"/>
      <c r="AV198" s="640"/>
      <c r="AW198" s="640"/>
      <c r="AX198" s="640"/>
      <c r="AY198" s="640"/>
      <c r="AZ198" s="640"/>
      <c r="BA198" s="640"/>
      <c r="BB198" s="640"/>
      <c r="BC198" s="640"/>
      <c r="BD198" s="640"/>
      <c r="BE198" s="640"/>
      <c r="BF198" s="640"/>
      <c r="BG198" s="640"/>
      <c r="BH198" s="640"/>
      <c r="BI198" s="640"/>
      <c r="BJ198" s="640"/>
      <c r="BK198" s="640"/>
      <c r="BL198" s="640"/>
      <c r="BM198" s="640"/>
      <c r="BN198" s="640"/>
      <c r="BO198" s="640"/>
      <c r="BP198" s="640"/>
      <c r="BQ198" s="640"/>
      <c r="BR198" s="640"/>
      <c r="BS198" s="640"/>
      <c r="BT198" s="640"/>
      <c r="BU198" s="640"/>
      <c r="BV198" s="640"/>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c r="CZ198" s="640"/>
      <c r="DA198" s="640"/>
      <c r="DB198" s="640"/>
      <c r="DC198" s="640"/>
      <c r="DD198" s="640"/>
      <c r="DE198" s="640"/>
      <c r="DF198" s="640"/>
      <c r="DG198" s="640"/>
      <c r="DH198" s="640"/>
      <c r="DI198" s="640"/>
      <c r="DJ198" s="640"/>
      <c r="DK198" s="640"/>
      <c r="DL198" s="640"/>
      <c r="DM198" s="640"/>
      <c r="DN198" s="640"/>
      <c r="DO198" s="640"/>
      <c r="DP198" s="640"/>
      <c r="DQ198" s="640"/>
      <c r="DR198" s="640"/>
      <c r="DS198" s="640"/>
      <c r="DT198" s="640"/>
      <c r="DU198" s="640"/>
      <c r="DV198" s="640"/>
      <c r="DW198" s="640"/>
      <c r="DX198" s="640"/>
      <c r="DY198" s="640"/>
      <c r="DZ198" s="640"/>
      <c r="EA198" s="640"/>
      <c r="EB198" s="640"/>
      <c r="EC198" s="640"/>
      <c r="ED198" s="189" t="str">
        <f t="shared" si="2"/>
        <v>xxxxxxxxxxxxxxxxxxxxxxxxxxxxxxxxxxxxxxxxxxxxxxxxxxxxxxxxxxxxxxxxxxxxxxxxxxxxxxxxxxxxxxxxxxxxxxxxxxxxxxxxxxxxxxxxxxxxxxxxxxxxxxxx</v>
      </c>
    </row>
    <row r="199" spans="1:134" x14ac:dyDescent="0.2">
      <c r="A199" s="727"/>
      <c r="B199" s="583" t="s">
        <v>263</v>
      </c>
      <c r="C199" s="900"/>
      <c r="D199" s="900"/>
      <c r="E199" s="900"/>
      <c r="F199" s="900"/>
      <c r="G199" s="637"/>
      <c r="H199" s="637"/>
      <c r="I199" s="637"/>
      <c r="J199" s="637"/>
      <c r="K199" s="637"/>
      <c r="L199" s="637"/>
      <c r="M199" s="637"/>
      <c r="N199" s="637"/>
      <c r="O199" s="637"/>
      <c r="P199" s="637"/>
      <c r="Q199" s="637"/>
      <c r="R199" s="637"/>
      <c r="S199" s="637"/>
      <c r="T199" s="637"/>
      <c r="U199" s="637"/>
      <c r="V199" s="637"/>
      <c r="W199" s="637"/>
      <c r="X199" s="637"/>
      <c r="Y199" s="637"/>
      <c r="Z199" s="637"/>
      <c r="AA199" s="637"/>
      <c r="AB199" s="637"/>
      <c r="AC199" s="637"/>
      <c r="AD199" s="637"/>
      <c r="AE199" s="637"/>
      <c r="AF199" s="637"/>
      <c r="AG199" s="637"/>
      <c r="AH199" s="637"/>
      <c r="AI199" s="637"/>
      <c r="AJ199" s="637"/>
      <c r="AK199" s="637"/>
      <c r="AL199" s="637"/>
      <c r="AM199" s="637"/>
      <c r="AN199" s="637"/>
      <c r="AO199" s="637"/>
      <c r="AP199" s="637"/>
      <c r="AQ199" s="637"/>
      <c r="AR199" s="637"/>
      <c r="AS199" s="637"/>
      <c r="AT199" s="637"/>
      <c r="AU199" s="637"/>
      <c r="AV199" s="637"/>
      <c r="AW199" s="637"/>
      <c r="AX199" s="637"/>
      <c r="AY199" s="637"/>
      <c r="AZ199" s="637"/>
      <c r="BA199" s="637"/>
      <c r="BB199" s="637"/>
      <c r="BC199" s="637"/>
      <c r="BD199" s="637"/>
      <c r="BE199" s="637"/>
      <c r="BF199" s="637"/>
      <c r="BG199" s="637"/>
      <c r="BH199" s="637"/>
      <c r="BI199" s="637"/>
      <c r="BJ199" s="637"/>
      <c r="BK199" s="637"/>
      <c r="BL199" s="637"/>
      <c r="BM199" s="637"/>
      <c r="BN199" s="637"/>
      <c r="BO199" s="637"/>
      <c r="BP199" s="637"/>
      <c r="BQ199" s="637"/>
      <c r="BR199" s="637"/>
      <c r="BS199" s="637"/>
      <c r="BT199" s="637"/>
      <c r="BU199" s="637"/>
      <c r="BV199" s="637"/>
      <c r="BW199" s="637"/>
      <c r="BX199" s="637"/>
      <c r="BY199" s="637"/>
      <c r="BZ199" s="637"/>
      <c r="CA199" s="637"/>
      <c r="CB199" s="637"/>
      <c r="CC199" s="637"/>
      <c r="CD199" s="637"/>
      <c r="CE199" s="637"/>
      <c r="CF199" s="637"/>
      <c r="CG199" s="637"/>
      <c r="CH199" s="637"/>
      <c r="CI199" s="637"/>
      <c r="CJ199" s="637"/>
      <c r="CK199" s="637"/>
      <c r="CL199" s="637"/>
      <c r="CM199" s="637"/>
      <c r="CN199" s="637"/>
      <c r="CO199" s="637"/>
      <c r="CP199" s="637"/>
      <c r="CQ199" s="637"/>
      <c r="CR199" s="637"/>
      <c r="CS199" s="637"/>
      <c r="CT199" s="637"/>
      <c r="CU199" s="637"/>
      <c r="CV199" s="637"/>
      <c r="CW199" s="637"/>
      <c r="CX199" s="637"/>
      <c r="CY199" s="637"/>
      <c r="CZ199" s="637"/>
      <c r="DA199" s="637"/>
      <c r="DB199" s="637"/>
      <c r="DC199" s="637"/>
      <c r="DD199" s="637"/>
      <c r="DE199" s="637"/>
      <c r="DF199" s="637"/>
      <c r="DG199" s="637"/>
      <c r="DH199" s="637"/>
      <c r="DI199" s="637"/>
      <c r="DJ199" s="637"/>
      <c r="DK199" s="637"/>
      <c r="DL199" s="637"/>
      <c r="DM199" s="637"/>
      <c r="DN199" s="637"/>
      <c r="DO199" s="637"/>
      <c r="DP199" s="637"/>
      <c r="DQ199" s="637"/>
      <c r="DR199" s="637"/>
      <c r="DS199" s="637"/>
      <c r="DT199" s="637"/>
      <c r="DU199" s="637"/>
      <c r="DV199" s="637"/>
      <c r="DW199" s="637"/>
      <c r="DX199" s="637"/>
      <c r="DY199" s="637"/>
      <c r="DZ199" s="637"/>
      <c r="EA199" s="637"/>
      <c r="EB199" s="637"/>
      <c r="EC199" s="637"/>
      <c r="ED199" s="189" t="str">
        <f t="shared" si="2"/>
        <v>xxxxxxxxxxxxxxxxxxxxxxxxxxxxxxxxxxxxxxxxxxxxxxxxxxxxxxxxxxxxxxxxxxxxxxxxxxxxxxxxxxxxxxxxxxxxxxxxxxxxxxxxxxxxxxxxxxxxxxxxxxxxxxxx</v>
      </c>
    </row>
    <row r="200" spans="1:134" x14ac:dyDescent="0.2">
      <c r="A200" s="727">
        <v>5223</v>
      </c>
      <c r="B200" s="234" t="s">
        <v>280</v>
      </c>
      <c r="C200" s="900">
        <f>SUMPRODUCT(SUMIF('Subsidiary Trial Balance Input'!$A:$A,'Subsidiary TB Converter'!$G200:$EC200,'Subsidiary Trial Balance Input'!C:C))</f>
        <v>0</v>
      </c>
      <c r="D200" s="900">
        <f>SUMPRODUCT(SUMIF('Subsidiary Trial Balance Input'!$A:$A,'Subsidiary TB Converter'!$G200:$EC200,'Subsidiary Trial Balance Input'!D:D))</f>
        <v>0</v>
      </c>
      <c r="E200" s="900">
        <f>SUMPRODUCT(SUMIF('Subsidiary Trial Balance Input'!$A:$A,'Subsidiary TB Converter'!$G200:$EC200,'Subsidiary Trial Balance Input'!E:E))</f>
        <v>0</v>
      </c>
      <c r="F200" s="900">
        <f>SUMPRODUCT(SUMIF('Subsidiary Trial Balance Input'!$A:$A,'Subsidiary TB Converter'!$G200:$EC200,'Subsidiary Trial Balance Input'!F:F))</f>
        <v>0</v>
      </c>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89" t="str">
        <f t="shared" ref="ED200:ED247" si="3">CONCATENATE("x",G200,"x",H200,"x",I200,"x",J200,"x",K200,"x",L200,"x",M200,"x",N200,"x",O200,"x",P200,"x",Q200,"x",R200,"x",S200,"x",T200,"x",U200,"x",V200,"x",W200,"x",X200,"x",Y200,"x",Z200,"x",AA200,"x",AB200,"x",AC200,"x",AD200,"x",AE200,"x",AF200,"x",AG200,"x",AH200,"x",AI200,"x",AJ200,"x",AK200,"x",AL200,"x",AM200,"x",AN200,"x",AO200,"x",AP200,"x",AQ200,"x",AR200,"x",AS200,"x",AT200,"x",AU200,"x",AV200,"x",AW200,"x",AX200,"x",AY200,"x",AZ200,"x",BA200,"x",BB200,"x",BC200,"x",BD200,"x",BE200,"x",BF200,"x",BG200,"x",BH200,"x",BI200,"x",BJ200,"x",BK200,"x",BL200,"x",BM200,"x",BN200,"x",BO200,"x",BP200,"x",BQ200,"x",BR200,"x",BS200,"x",BT200,"x",BU200,"x",BV200,"x",BW200,"x",BX200,"x",BY200,"x",BZ200,"x",CA200,"x",CB200,"x",CC200,"x",CD200,"x",CE200,"x",CF200,"x",CG200,"x",CH200,"x",CI200,"x",CJ200,"x",CK200,"x",CL200,"x",CM200,"x",CN200,"x",CO200,"x",CP200,"x",CQ200,"x",CR200,"x",CS200,"x",CT200,"x",CU200,"x",CV200,"x",CW200,"x",CX200,"x",CY200,"x",CZ200,"x",DA200,"x",DB200,"x",DC200,"x",DD200,"x",DE200,"x",DF200,"x",DG200,"x",DH200,"x",DI200,"x",DJ200,"x",DK200,"x",DL200,"x",DM200,"x",DN200,"x",DO200,"x",DP200,"x",DQ200,"x",DR200,"x",DS200,"x",DT200,"x",DU200,"x",DV200,"x",DW200,"x",DX200,"x",DY200,"x",DZ200,"x",EA200,"x",EB200,"x",EC200,"x")</f>
        <v>xxxxxxxxxxxxxxxxxxxxxxxxxxxxxxxxxxxxxxxxxxxxxxxxxxxxxxxxxxxxxxxxxxxxxxxxxxxxxxxxxxxxxxxxxxxxxxxxxxxxxxxxxxxxxxxxxxxxxxxxxxxxxxxx</v>
      </c>
    </row>
    <row r="201" spans="1:134" x14ac:dyDescent="0.2">
      <c r="A201" s="727"/>
      <c r="B201" s="5"/>
      <c r="C201" s="900"/>
      <c r="D201" s="900"/>
      <c r="E201" s="900"/>
      <c r="F201" s="900"/>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89" t="str">
        <f t="shared" si="3"/>
        <v>xxxxxxxxxxxxxxxxxxxxxxxxxxxxxxxxxxxxxxxxxxxxxxxxxxxxxxxxxxxxxxxxxxxxxxxxxxxxxxxxxxxxxxxxxxxxxxxxxxxxxxxxxxxxxxxxxxxxxxxxxxxxxxxx</v>
      </c>
    </row>
    <row r="202" spans="1:134" x14ac:dyDescent="0.2">
      <c r="A202" s="237"/>
      <c r="B202" s="239" t="s">
        <v>281</v>
      </c>
      <c r="C202" s="903"/>
      <c r="D202" s="903"/>
      <c r="E202" s="903"/>
      <c r="F202" s="903"/>
      <c r="G202" s="640"/>
      <c r="H202" s="640"/>
      <c r="I202" s="640"/>
      <c r="J202" s="640"/>
      <c r="K202" s="640"/>
      <c r="L202" s="640"/>
      <c r="M202" s="640"/>
      <c r="N202" s="640"/>
      <c r="O202" s="640"/>
      <c r="P202" s="640"/>
      <c r="Q202" s="640"/>
      <c r="R202" s="640"/>
      <c r="S202" s="640"/>
      <c r="T202" s="640"/>
      <c r="U202" s="640"/>
      <c r="V202" s="640"/>
      <c r="W202" s="640"/>
      <c r="X202" s="640"/>
      <c r="Y202" s="640"/>
      <c r="Z202" s="640"/>
      <c r="AA202" s="640"/>
      <c r="AB202" s="640"/>
      <c r="AC202" s="640"/>
      <c r="AD202" s="640"/>
      <c r="AE202" s="640"/>
      <c r="AF202" s="640"/>
      <c r="AG202" s="640"/>
      <c r="AH202" s="640"/>
      <c r="AI202" s="640"/>
      <c r="AJ202" s="640"/>
      <c r="AK202" s="640"/>
      <c r="AL202" s="640"/>
      <c r="AM202" s="640"/>
      <c r="AN202" s="640"/>
      <c r="AO202" s="640"/>
      <c r="AP202" s="640"/>
      <c r="AQ202" s="640"/>
      <c r="AR202" s="640"/>
      <c r="AS202" s="640"/>
      <c r="AT202" s="640"/>
      <c r="AU202" s="640"/>
      <c r="AV202" s="640"/>
      <c r="AW202" s="640"/>
      <c r="AX202" s="640"/>
      <c r="AY202" s="640"/>
      <c r="AZ202" s="640"/>
      <c r="BA202" s="640"/>
      <c r="BB202" s="640"/>
      <c r="BC202" s="640"/>
      <c r="BD202" s="640"/>
      <c r="BE202" s="640"/>
      <c r="BF202" s="640"/>
      <c r="BG202" s="640"/>
      <c r="BH202" s="640"/>
      <c r="BI202" s="640"/>
      <c r="BJ202" s="640"/>
      <c r="BK202" s="640"/>
      <c r="BL202" s="640"/>
      <c r="BM202" s="640"/>
      <c r="BN202" s="640"/>
      <c r="BO202" s="640"/>
      <c r="BP202" s="640"/>
      <c r="BQ202" s="640"/>
      <c r="BR202" s="640"/>
      <c r="BS202" s="640"/>
      <c r="BT202" s="640"/>
      <c r="BU202" s="640"/>
      <c r="BV202" s="640"/>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c r="CZ202" s="640"/>
      <c r="DA202" s="640"/>
      <c r="DB202" s="640"/>
      <c r="DC202" s="640"/>
      <c r="DD202" s="640"/>
      <c r="DE202" s="640"/>
      <c r="DF202" s="640"/>
      <c r="DG202" s="640"/>
      <c r="DH202" s="640"/>
      <c r="DI202" s="640"/>
      <c r="DJ202" s="640"/>
      <c r="DK202" s="640"/>
      <c r="DL202" s="640"/>
      <c r="DM202" s="640"/>
      <c r="DN202" s="640"/>
      <c r="DO202" s="640"/>
      <c r="DP202" s="640"/>
      <c r="DQ202" s="640"/>
      <c r="DR202" s="640"/>
      <c r="DS202" s="640"/>
      <c r="DT202" s="640"/>
      <c r="DU202" s="640"/>
      <c r="DV202" s="640"/>
      <c r="DW202" s="640"/>
      <c r="DX202" s="640"/>
      <c r="DY202" s="640"/>
      <c r="DZ202" s="640"/>
      <c r="EA202" s="640"/>
      <c r="EB202" s="640"/>
      <c r="EC202" s="640"/>
      <c r="ED202" s="189" t="str">
        <f t="shared" si="3"/>
        <v>xxxxxxxxxxxxxxxxxxxxxxxxxxxxxxxxxxxxxxxxxxxxxxxxxxxxxxxxxxxxxxxxxxxxxxxxxxxxxxxxxxxxxxxxxxxxxxxxxxxxxxxxxxxxxxxxxxxxxxxxxxxxxxxx</v>
      </c>
    </row>
    <row r="203" spans="1:134" x14ac:dyDescent="0.2">
      <c r="A203" s="727"/>
      <c r="B203" s="583" t="s">
        <v>263</v>
      </c>
      <c r="C203" s="900"/>
      <c r="D203" s="900"/>
      <c r="E203" s="900"/>
      <c r="F203" s="900"/>
      <c r="G203" s="637"/>
      <c r="H203" s="637"/>
      <c r="I203" s="637"/>
      <c r="J203" s="637"/>
      <c r="K203" s="637"/>
      <c r="L203" s="637"/>
      <c r="M203" s="637"/>
      <c r="N203" s="637"/>
      <c r="O203" s="637"/>
      <c r="P203" s="637"/>
      <c r="Q203" s="637"/>
      <c r="R203" s="637"/>
      <c r="S203" s="637"/>
      <c r="T203" s="637"/>
      <c r="U203" s="637"/>
      <c r="V203" s="637"/>
      <c r="W203" s="637"/>
      <c r="X203" s="637"/>
      <c r="Y203" s="637"/>
      <c r="Z203" s="637"/>
      <c r="AA203" s="637"/>
      <c r="AB203" s="637"/>
      <c r="AC203" s="637"/>
      <c r="AD203" s="637"/>
      <c r="AE203" s="637"/>
      <c r="AF203" s="637"/>
      <c r="AG203" s="637"/>
      <c r="AH203" s="637"/>
      <c r="AI203" s="637"/>
      <c r="AJ203" s="637"/>
      <c r="AK203" s="637"/>
      <c r="AL203" s="637"/>
      <c r="AM203" s="637"/>
      <c r="AN203" s="637"/>
      <c r="AO203" s="637"/>
      <c r="AP203" s="637"/>
      <c r="AQ203" s="637"/>
      <c r="AR203" s="637"/>
      <c r="AS203" s="637"/>
      <c r="AT203" s="637"/>
      <c r="AU203" s="637"/>
      <c r="AV203" s="637"/>
      <c r="AW203" s="637"/>
      <c r="AX203" s="637"/>
      <c r="AY203" s="637"/>
      <c r="AZ203" s="637"/>
      <c r="BA203" s="637"/>
      <c r="BB203" s="637"/>
      <c r="BC203" s="637"/>
      <c r="BD203" s="637"/>
      <c r="BE203" s="637"/>
      <c r="BF203" s="637"/>
      <c r="BG203" s="637"/>
      <c r="BH203" s="637"/>
      <c r="BI203" s="637"/>
      <c r="BJ203" s="637"/>
      <c r="BK203" s="637"/>
      <c r="BL203" s="637"/>
      <c r="BM203" s="637"/>
      <c r="BN203" s="637"/>
      <c r="BO203" s="637"/>
      <c r="BP203" s="637"/>
      <c r="BQ203" s="637"/>
      <c r="BR203" s="637"/>
      <c r="BS203" s="637"/>
      <c r="BT203" s="637"/>
      <c r="BU203" s="637"/>
      <c r="BV203" s="637"/>
      <c r="BW203" s="637"/>
      <c r="BX203" s="637"/>
      <c r="BY203" s="637"/>
      <c r="BZ203" s="637"/>
      <c r="CA203" s="637"/>
      <c r="CB203" s="637"/>
      <c r="CC203" s="637"/>
      <c r="CD203" s="637"/>
      <c r="CE203" s="637"/>
      <c r="CF203" s="637"/>
      <c r="CG203" s="637"/>
      <c r="CH203" s="637"/>
      <c r="CI203" s="637"/>
      <c r="CJ203" s="637"/>
      <c r="CK203" s="637"/>
      <c r="CL203" s="637"/>
      <c r="CM203" s="637"/>
      <c r="CN203" s="637"/>
      <c r="CO203" s="637"/>
      <c r="CP203" s="637"/>
      <c r="CQ203" s="637"/>
      <c r="CR203" s="637"/>
      <c r="CS203" s="637"/>
      <c r="CT203" s="637"/>
      <c r="CU203" s="637"/>
      <c r="CV203" s="637"/>
      <c r="CW203" s="637"/>
      <c r="CX203" s="637"/>
      <c r="CY203" s="637"/>
      <c r="CZ203" s="637"/>
      <c r="DA203" s="637"/>
      <c r="DB203" s="637"/>
      <c r="DC203" s="637"/>
      <c r="DD203" s="637"/>
      <c r="DE203" s="637"/>
      <c r="DF203" s="637"/>
      <c r="DG203" s="637"/>
      <c r="DH203" s="637"/>
      <c r="DI203" s="637"/>
      <c r="DJ203" s="637"/>
      <c r="DK203" s="637"/>
      <c r="DL203" s="637"/>
      <c r="DM203" s="637"/>
      <c r="DN203" s="637"/>
      <c r="DO203" s="637"/>
      <c r="DP203" s="637"/>
      <c r="DQ203" s="637"/>
      <c r="DR203" s="637"/>
      <c r="DS203" s="637"/>
      <c r="DT203" s="637"/>
      <c r="DU203" s="637"/>
      <c r="DV203" s="637"/>
      <c r="DW203" s="637"/>
      <c r="DX203" s="637"/>
      <c r="DY203" s="637"/>
      <c r="DZ203" s="637"/>
      <c r="EA203" s="637"/>
      <c r="EB203" s="637"/>
      <c r="EC203" s="637"/>
      <c r="ED203" s="189" t="str">
        <f t="shared" si="3"/>
        <v>xxxxxxxxxxxxxxxxxxxxxxxxxxxxxxxxxxxxxxxxxxxxxxxxxxxxxxxxxxxxxxxxxxxxxxxxxxxxxxxxxxxxxxxxxxxxxxxxxxxxxxxxxxxxxxxxxxxxxxxxxxxxxxxx</v>
      </c>
    </row>
    <row r="204" spans="1:134" x14ac:dyDescent="0.2">
      <c r="A204" s="727">
        <v>5270</v>
      </c>
      <c r="B204" s="234" t="s">
        <v>282</v>
      </c>
      <c r="C204" s="900">
        <f>SUMPRODUCT(SUMIF('Subsidiary Trial Balance Input'!$A:$A,'Subsidiary TB Converter'!$G204:$EC204,'Subsidiary Trial Balance Input'!C:C))</f>
        <v>0</v>
      </c>
      <c r="D204" s="900">
        <f>SUMPRODUCT(SUMIF('Subsidiary Trial Balance Input'!$A:$A,'Subsidiary TB Converter'!$G204:$EC204,'Subsidiary Trial Balance Input'!D:D))</f>
        <v>0</v>
      </c>
      <c r="E204" s="900">
        <f>SUMPRODUCT(SUMIF('Subsidiary Trial Balance Input'!$A:$A,'Subsidiary TB Converter'!$G204:$EC204,'Subsidiary Trial Balance Input'!E:E))</f>
        <v>0</v>
      </c>
      <c r="F204" s="900">
        <f>SUMPRODUCT(SUMIF('Subsidiary Trial Balance Input'!$A:$A,'Subsidiary TB Converter'!$G204:$EC204,'Subsidiary Trial Balance Input'!F:F))</f>
        <v>0</v>
      </c>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89" t="str">
        <f t="shared" si="3"/>
        <v>xxxxxxxxxxxxxxxxxxxxxxxxxxxxxxxxxxxxxxxxxxxxxxxxxxxxxxxxxxxxxxxxxxxxxxxxxxxxxxxxxxxxxxxxxxxxxxxxxxxxxxxxxxxxxxxxxxxxxxxxxxxxxxxx</v>
      </c>
    </row>
    <row r="205" spans="1:134" x14ac:dyDescent="0.2">
      <c r="A205" s="727">
        <v>5920</v>
      </c>
      <c r="B205" s="234" t="s">
        <v>283</v>
      </c>
      <c r="C205" s="900">
        <f>SUMPRODUCT(SUMIF('Subsidiary Trial Balance Input'!$A:$A,'Subsidiary TB Converter'!$G205:$EC205,'Subsidiary Trial Balance Input'!C:C))</f>
        <v>0</v>
      </c>
      <c r="D205" s="900">
        <f>SUMPRODUCT(SUMIF('Subsidiary Trial Balance Input'!$A:$A,'Subsidiary TB Converter'!$G205:$EC205,'Subsidiary Trial Balance Input'!D:D))</f>
        <v>0</v>
      </c>
      <c r="E205" s="900">
        <f>SUMPRODUCT(SUMIF('Subsidiary Trial Balance Input'!$A:$A,'Subsidiary TB Converter'!$G205:$EC205,'Subsidiary Trial Balance Input'!E:E))</f>
        <v>0</v>
      </c>
      <c r="F205" s="900">
        <f>SUMPRODUCT(SUMIF('Subsidiary Trial Balance Input'!$A:$A,'Subsidiary TB Converter'!$G205:$EC205,'Subsidiary Trial Balance Input'!F:F))</f>
        <v>0</v>
      </c>
      <c r="G205" s="693"/>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89" t="str">
        <f t="shared" si="3"/>
        <v>xxxxxxxxxxxxxxxxxxxxxxxxxxxxxxxxxxxxxxxxxxxxxxxxxxxxxxxxxxxxxxxxxxxxxxxxxxxxxxxxxxxxxxxxxxxxxxxxxxxxxxxxxxxxxxxxxxxxxxxxxxxxxxxx</v>
      </c>
    </row>
    <row r="206" spans="1:134" x14ac:dyDescent="0.2">
      <c r="A206" s="727"/>
      <c r="B206" s="1"/>
      <c r="C206" s="900"/>
      <c r="D206" s="900"/>
      <c r="E206" s="900"/>
      <c r="F206" s="900"/>
      <c r="G206" s="659"/>
      <c r="H206" s="659"/>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c r="CB206" s="659"/>
      <c r="CC206" s="659"/>
      <c r="CD206" s="659"/>
      <c r="CE206" s="659"/>
      <c r="CF206" s="659"/>
      <c r="CG206" s="659"/>
      <c r="CH206" s="659"/>
      <c r="CI206" s="659"/>
      <c r="CJ206" s="659"/>
      <c r="CK206" s="659"/>
      <c r="CL206" s="659"/>
      <c r="CM206" s="659"/>
      <c r="CN206" s="659"/>
      <c r="CO206" s="659"/>
      <c r="CP206" s="659"/>
      <c r="CQ206" s="659"/>
      <c r="CR206" s="659"/>
      <c r="CS206" s="659"/>
      <c r="CT206" s="659"/>
      <c r="CU206" s="659"/>
      <c r="CV206" s="659"/>
      <c r="CW206" s="659"/>
      <c r="CX206" s="659"/>
      <c r="CY206" s="659"/>
      <c r="CZ206" s="659"/>
      <c r="DA206" s="659"/>
      <c r="DB206" s="659"/>
      <c r="DC206" s="659"/>
      <c r="DD206" s="659"/>
      <c r="DE206" s="659"/>
      <c r="DF206" s="659"/>
      <c r="DG206" s="659"/>
      <c r="DH206" s="659"/>
      <c r="DI206" s="659"/>
      <c r="DJ206" s="659"/>
      <c r="DK206" s="659"/>
      <c r="DL206" s="659"/>
      <c r="DM206" s="659"/>
      <c r="DN206" s="659"/>
      <c r="DO206" s="659"/>
      <c r="DP206" s="659"/>
      <c r="DQ206" s="659"/>
      <c r="DR206" s="659"/>
      <c r="DS206" s="659"/>
      <c r="DT206" s="659"/>
      <c r="DU206" s="659"/>
      <c r="DV206" s="659"/>
      <c r="DW206" s="659"/>
      <c r="DX206" s="659"/>
      <c r="DY206" s="659"/>
      <c r="DZ206" s="659"/>
      <c r="EA206" s="659"/>
      <c r="EB206" s="659"/>
      <c r="EC206" s="659"/>
      <c r="ED206" s="189" t="str">
        <f t="shared" si="3"/>
        <v>xxxxxxxxxxxxxxxxxxxxxxxxxxxxxxxxxxxxxxxxxxxxxxxxxxxxxxxxxxxxxxxxxxxxxxxxxxxxxxxxxxxxxxxxxxxxxxxxxxxxxxxxxxxxxxxxxxxxxxxxxxxxxxxx</v>
      </c>
    </row>
    <row r="207" spans="1:134" x14ac:dyDescent="0.2">
      <c r="A207" s="237"/>
      <c r="B207" s="239" t="s">
        <v>284</v>
      </c>
      <c r="C207" s="903"/>
      <c r="D207" s="903"/>
      <c r="E207" s="903"/>
      <c r="F207" s="903"/>
      <c r="G207" s="640"/>
      <c r="H207" s="640"/>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0"/>
      <c r="AN207" s="640"/>
      <c r="AO207" s="640"/>
      <c r="AP207" s="640"/>
      <c r="AQ207" s="640"/>
      <c r="AR207" s="640"/>
      <c r="AS207" s="640"/>
      <c r="AT207" s="640"/>
      <c r="AU207" s="640"/>
      <c r="AV207" s="640"/>
      <c r="AW207" s="640"/>
      <c r="AX207" s="640"/>
      <c r="AY207" s="640"/>
      <c r="AZ207" s="640"/>
      <c r="BA207" s="640"/>
      <c r="BB207" s="640"/>
      <c r="BC207" s="640"/>
      <c r="BD207" s="640"/>
      <c r="BE207" s="640"/>
      <c r="BF207" s="640"/>
      <c r="BG207" s="640"/>
      <c r="BH207" s="640"/>
      <c r="BI207" s="640"/>
      <c r="BJ207" s="640"/>
      <c r="BK207" s="640"/>
      <c r="BL207" s="640"/>
      <c r="BM207" s="640"/>
      <c r="BN207" s="640"/>
      <c r="BO207" s="640"/>
      <c r="BP207" s="640"/>
      <c r="BQ207" s="640"/>
      <c r="BR207" s="640"/>
      <c r="BS207" s="640"/>
      <c r="BT207" s="640"/>
      <c r="BU207" s="640"/>
      <c r="BV207" s="640"/>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c r="CZ207" s="640"/>
      <c r="DA207" s="640"/>
      <c r="DB207" s="640"/>
      <c r="DC207" s="640"/>
      <c r="DD207" s="640"/>
      <c r="DE207" s="640"/>
      <c r="DF207" s="640"/>
      <c r="DG207" s="640"/>
      <c r="DH207" s="640"/>
      <c r="DI207" s="640"/>
      <c r="DJ207" s="640"/>
      <c r="DK207" s="640"/>
      <c r="DL207" s="640"/>
      <c r="DM207" s="640"/>
      <c r="DN207" s="640"/>
      <c r="DO207" s="640"/>
      <c r="DP207" s="640"/>
      <c r="DQ207" s="640"/>
      <c r="DR207" s="640"/>
      <c r="DS207" s="640"/>
      <c r="DT207" s="640"/>
      <c r="DU207" s="640"/>
      <c r="DV207" s="640"/>
      <c r="DW207" s="640"/>
      <c r="DX207" s="640"/>
      <c r="DY207" s="640"/>
      <c r="DZ207" s="640"/>
      <c r="EA207" s="640"/>
      <c r="EB207" s="640"/>
      <c r="EC207" s="640"/>
      <c r="ED207" s="189" t="str">
        <f t="shared" si="3"/>
        <v>xxxxxxxxxxxxxxxxxxxxxxxxxxxxxxxxxxxxxxxxxxxxxxxxxxxxxxxxxxxxxxxxxxxxxxxxxxxxxxxxxxxxxxxxxxxxxxxxxxxxxxxxxxxxxxxxxxxxxxxxxxxxxxxx</v>
      </c>
    </row>
    <row r="208" spans="1:134" x14ac:dyDescent="0.2">
      <c r="A208" s="727"/>
      <c r="B208" s="583" t="s">
        <v>263</v>
      </c>
      <c r="C208" s="900"/>
      <c r="D208" s="900"/>
      <c r="E208" s="900"/>
      <c r="F208" s="900"/>
      <c r="G208" s="138"/>
      <c r="H208" s="138"/>
      <c r="I208" s="648"/>
      <c r="J208" s="637"/>
      <c r="K208" s="637"/>
      <c r="L208" s="637"/>
      <c r="M208" s="637"/>
      <c r="N208" s="637"/>
      <c r="O208" s="637"/>
      <c r="P208" s="637"/>
      <c r="Q208" s="637"/>
      <c r="R208" s="637"/>
      <c r="S208" s="637"/>
      <c r="T208" s="637"/>
      <c r="U208" s="637"/>
      <c r="V208" s="637"/>
      <c r="W208" s="637"/>
      <c r="X208" s="637"/>
      <c r="Y208" s="637"/>
      <c r="Z208" s="637"/>
      <c r="AA208" s="637"/>
      <c r="AB208" s="637"/>
      <c r="AC208" s="637"/>
      <c r="AD208" s="637"/>
      <c r="AE208" s="637"/>
      <c r="AF208" s="637"/>
      <c r="AG208" s="637"/>
      <c r="AH208" s="637"/>
      <c r="AI208" s="637"/>
      <c r="AJ208" s="637"/>
      <c r="AK208" s="637"/>
      <c r="AL208" s="637"/>
      <c r="AM208" s="637"/>
      <c r="AN208" s="637"/>
      <c r="AO208" s="637"/>
      <c r="AP208" s="637"/>
      <c r="AQ208" s="637"/>
      <c r="AR208" s="637"/>
      <c r="AS208" s="637"/>
      <c r="AT208" s="637"/>
      <c r="AU208" s="637"/>
      <c r="AV208" s="637"/>
      <c r="AW208" s="637"/>
      <c r="AX208" s="637"/>
      <c r="AY208" s="637"/>
      <c r="AZ208" s="637"/>
      <c r="BA208" s="637"/>
      <c r="BB208" s="637"/>
      <c r="BC208" s="637"/>
      <c r="BD208" s="637"/>
      <c r="BE208" s="637"/>
      <c r="BF208" s="637"/>
      <c r="BG208" s="637"/>
      <c r="BH208" s="637"/>
      <c r="BI208" s="637"/>
      <c r="BJ208" s="637"/>
      <c r="BK208" s="637"/>
      <c r="BL208" s="637"/>
      <c r="BM208" s="637"/>
      <c r="BN208" s="637"/>
      <c r="BO208" s="637"/>
      <c r="BP208" s="637"/>
      <c r="BQ208" s="637"/>
      <c r="BR208" s="637"/>
      <c r="BS208" s="637"/>
      <c r="BT208" s="637"/>
      <c r="BU208" s="637"/>
      <c r="BV208" s="637"/>
      <c r="BW208" s="637"/>
      <c r="BX208" s="637"/>
      <c r="BY208" s="637"/>
      <c r="BZ208" s="637"/>
      <c r="CA208" s="637"/>
      <c r="CB208" s="637"/>
      <c r="CC208" s="637"/>
      <c r="CD208" s="637"/>
      <c r="CE208" s="637"/>
      <c r="CF208" s="637"/>
      <c r="CG208" s="637"/>
      <c r="CH208" s="637"/>
      <c r="CI208" s="637"/>
      <c r="CJ208" s="637"/>
      <c r="CK208" s="637"/>
      <c r="CL208" s="637"/>
      <c r="CM208" s="637"/>
      <c r="CN208" s="637"/>
      <c r="CO208" s="637"/>
      <c r="CP208" s="637"/>
      <c r="CQ208" s="637"/>
      <c r="CR208" s="637"/>
      <c r="CS208" s="637"/>
      <c r="CT208" s="637"/>
      <c r="CU208" s="637"/>
      <c r="CV208" s="637"/>
      <c r="CW208" s="637"/>
      <c r="CX208" s="637"/>
      <c r="CY208" s="637"/>
      <c r="CZ208" s="637"/>
      <c r="DA208" s="637"/>
      <c r="DB208" s="637"/>
      <c r="DC208" s="637"/>
      <c r="DD208" s="637"/>
      <c r="DE208" s="637"/>
      <c r="DF208" s="637"/>
      <c r="DG208" s="637"/>
      <c r="DH208" s="637"/>
      <c r="DI208" s="637"/>
      <c r="DJ208" s="637"/>
      <c r="DK208" s="637"/>
      <c r="DL208" s="637"/>
      <c r="DM208" s="637"/>
      <c r="DN208" s="637"/>
      <c r="DO208" s="637"/>
      <c r="DP208" s="637"/>
      <c r="DQ208" s="637"/>
      <c r="DR208" s="637"/>
      <c r="DS208" s="637"/>
      <c r="DT208" s="637"/>
      <c r="DU208" s="637"/>
      <c r="DV208" s="637"/>
      <c r="DW208" s="637"/>
      <c r="DX208" s="637"/>
      <c r="DY208" s="637"/>
      <c r="DZ208" s="637"/>
      <c r="EA208" s="637"/>
      <c r="EB208" s="637"/>
      <c r="EC208" s="637"/>
      <c r="ED208" s="189" t="str">
        <f t="shared" si="3"/>
        <v>xxxxxxxxxxxxxxxxxxxxxxxxxxxxxxxxxxxxxxxxxxxxxxxxxxxxxxxxxxxxxxxxxxxxxxxxxxxxxxxxxxxxxxxxxxxxxxxxxxxxxxxxxxxxxxxxxxxxxxxxxxxxxxxx</v>
      </c>
    </row>
    <row r="209" spans="1:134" x14ac:dyDescent="0.2">
      <c r="A209" s="727">
        <v>5272</v>
      </c>
      <c r="B209" s="234" t="s">
        <v>285</v>
      </c>
      <c r="C209" s="900">
        <f>SUMPRODUCT(SUMIF('Subsidiary Trial Balance Input'!$A:$A,'Subsidiary TB Converter'!$G209:$EC209,'Subsidiary Trial Balance Input'!C:C))</f>
        <v>0</v>
      </c>
      <c r="D209" s="900">
        <f>SUMPRODUCT(SUMIF('Subsidiary Trial Balance Input'!$A:$A,'Subsidiary TB Converter'!$G209:$EC209,'Subsidiary Trial Balance Input'!D:D))</f>
        <v>0</v>
      </c>
      <c r="E209" s="900">
        <f>SUMPRODUCT(SUMIF('Subsidiary Trial Balance Input'!$A:$A,'Subsidiary TB Converter'!$G209:$EC209,'Subsidiary Trial Balance Input'!E:E))</f>
        <v>0</v>
      </c>
      <c r="F209" s="900">
        <f>SUMPRODUCT(SUMIF('Subsidiary Trial Balance Input'!$A:$A,'Subsidiary TB Converter'!$G209:$EC209,'Subsidiary Trial Balance Input'!F:F))</f>
        <v>0</v>
      </c>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89" t="str">
        <f t="shared" si="3"/>
        <v>xxxxxxxxxxxxxxxxxxxxxxxxxxxxxxxxxxxxxxxxxxxxxxxxxxxxxxxxxxxxxxxxxxxxxxxxxxxxxxxxxxxxxxxxxxxxxxxxxxxxxxxxxxxxxxxxxxxxxxxxxxxxxxxx</v>
      </c>
    </row>
    <row r="210" spans="1:134" x14ac:dyDescent="0.2">
      <c r="A210" s="727">
        <v>5960</v>
      </c>
      <c r="B210" s="234" t="s">
        <v>286</v>
      </c>
      <c r="C210" s="900">
        <f>SUMPRODUCT(SUMIF('Subsidiary Trial Balance Input'!$A:$A,'Subsidiary TB Converter'!$G210:$EC210,'Subsidiary Trial Balance Input'!C:C))</f>
        <v>0</v>
      </c>
      <c r="D210" s="900">
        <f>SUMPRODUCT(SUMIF('Subsidiary Trial Balance Input'!$A:$A,'Subsidiary TB Converter'!$G210:$EC210,'Subsidiary Trial Balance Input'!D:D))</f>
        <v>0</v>
      </c>
      <c r="E210" s="900">
        <f>SUMPRODUCT(SUMIF('Subsidiary Trial Balance Input'!$A:$A,'Subsidiary TB Converter'!$G210:$EC210,'Subsidiary Trial Balance Input'!E:E))</f>
        <v>0</v>
      </c>
      <c r="F210" s="900">
        <f>SUMPRODUCT(SUMIF('Subsidiary Trial Balance Input'!$A:$A,'Subsidiary TB Converter'!$G210:$EC210,'Subsidiary Trial Balance Input'!F:F))</f>
        <v>0</v>
      </c>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89" t="str">
        <f t="shared" si="3"/>
        <v>xxxxxxxxxxxxxxxxxxxxxxxxxxxxxxxxxxxxxxxxxxxxxxxxxxxxxxxxxxxxxxxxxxxxxxxxxxxxxxxxxxxxxxxxxxxxxxxxxxxxxxxxxxxxxxxxxxxxxxxxxxxxxxxx</v>
      </c>
    </row>
    <row r="211" spans="1:134" x14ac:dyDescent="0.2">
      <c r="A211" s="727"/>
      <c r="B211" s="234"/>
      <c r="C211" s="900"/>
      <c r="D211" s="900"/>
      <c r="E211" s="900"/>
      <c r="F211" s="900"/>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89" t="str">
        <f t="shared" si="3"/>
        <v>xxxxxxxxxxxxxxxxxxxxxxxxxxxxxxxxxxxxxxxxxxxxxxxxxxxxxxxxxxxxxxxxxxxxxxxxxxxxxxxxxxxxxxxxxxxxxxxxxxxxxxxxxxxxxxxxxxxxxxxxxxxxxxxx</v>
      </c>
    </row>
    <row r="212" spans="1:134" x14ac:dyDescent="0.2">
      <c r="A212" s="237"/>
      <c r="B212" s="239" t="s">
        <v>287</v>
      </c>
      <c r="C212" s="903"/>
      <c r="D212" s="903"/>
      <c r="E212" s="903"/>
      <c r="F212" s="903"/>
      <c r="G212" s="640"/>
      <c r="H212" s="640"/>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0"/>
      <c r="AN212" s="640"/>
      <c r="AO212" s="640"/>
      <c r="AP212" s="640"/>
      <c r="AQ212" s="640"/>
      <c r="AR212" s="640"/>
      <c r="AS212" s="640"/>
      <c r="AT212" s="640"/>
      <c r="AU212" s="640"/>
      <c r="AV212" s="640"/>
      <c r="AW212" s="640"/>
      <c r="AX212" s="640"/>
      <c r="AY212" s="640"/>
      <c r="AZ212" s="640"/>
      <c r="BA212" s="640"/>
      <c r="BB212" s="640"/>
      <c r="BC212" s="640"/>
      <c r="BD212" s="640"/>
      <c r="BE212" s="640"/>
      <c r="BF212" s="640"/>
      <c r="BG212" s="640"/>
      <c r="BH212" s="640"/>
      <c r="BI212" s="640"/>
      <c r="BJ212" s="640"/>
      <c r="BK212" s="640"/>
      <c r="BL212" s="640"/>
      <c r="BM212" s="640"/>
      <c r="BN212" s="640"/>
      <c r="BO212" s="640"/>
      <c r="BP212" s="640"/>
      <c r="BQ212" s="640"/>
      <c r="BR212" s="640"/>
      <c r="BS212" s="640"/>
      <c r="BT212" s="640"/>
      <c r="BU212" s="640"/>
      <c r="BV212" s="640"/>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c r="CZ212" s="640"/>
      <c r="DA212" s="640"/>
      <c r="DB212" s="640"/>
      <c r="DC212" s="640"/>
      <c r="DD212" s="640"/>
      <c r="DE212" s="640"/>
      <c r="DF212" s="640"/>
      <c r="DG212" s="640"/>
      <c r="DH212" s="640"/>
      <c r="DI212" s="640"/>
      <c r="DJ212" s="640"/>
      <c r="DK212" s="640"/>
      <c r="DL212" s="640"/>
      <c r="DM212" s="640"/>
      <c r="DN212" s="640"/>
      <c r="DO212" s="640"/>
      <c r="DP212" s="640"/>
      <c r="DQ212" s="640"/>
      <c r="DR212" s="640"/>
      <c r="DS212" s="640"/>
      <c r="DT212" s="640"/>
      <c r="DU212" s="640"/>
      <c r="DV212" s="640"/>
      <c r="DW212" s="640"/>
      <c r="DX212" s="640"/>
      <c r="DY212" s="640"/>
      <c r="DZ212" s="640"/>
      <c r="EA212" s="640"/>
      <c r="EB212" s="640"/>
      <c r="EC212" s="640"/>
      <c r="ED212" s="189" t="str">
        <f t="shared" si="3"/>
        <v>xxxxxxxxxxxxxxxxxxxxxxxxxxxxxxxxxxxxxxxxxxxxxxxxxxxxxxxxxxxxxxxxxxxxxxxxxxxxxxxxxxxxxxxxxxxxxxxxxxxxxxxxxxxxxxxxxxxxxxxxxxxxxxxx</v>
      </c>
    </row>
    <row r="213" spans="1:134" x14ac:dyDescent="0.2">
      <c r="A213" s="727"/>
      <c r="B213" s="583" t="s">
        <v>263</v>
      </c>
      <c r="C213" s="900"/>
      <c r="D213" s="900"/>
      <c r="E213" s="900"/>
      <c r="F213" s="900"/>
      <c r="G213" s="637"/>
      <c r="H213" s="637"/>
      <c r="I213" s="637"/>
      <c r="J213" s="637"/>
      <c r="K213" s="637"/>
      <c r="L213" s="637"/>
      <c r="M213" s="637"/>
      <c r="N213" s="637"/>
      <c r="O213" s="637"/>
      <c r="P213" s="637"/>
      <c r="Q213" s="637"/>
      <c r="R213" s="637"/>
      <c r="S213" s="637"/>
      <c r="T213" s="637"/>
      <c r="U213" s="637"/>
      <c r="V213" s="637"/>
      <c r="W213" s="637"/>
      <c r="X213" s="637"/>
      <c r="Y213" s="637"/>
      <c r="Z213" s="637"/>
      <c r="AA213" s="637"/>
      <c r="AB213" s="637"/>
      <c r="AC213" s="637"/>
      <c r="AD213" s="637"/>
      <c r="AE213" s="637"/>
      <c r="AF213" s="637"/>
      <c r="AG213" s="637"/>
      <c r="AH213" s="637"/>
      <c r="AI213" s="637"/>
      <c r="AJ213" s="637"/>
      <c r="AK213" s="637"/>
      <c r="AL213" s="637"/>
      <c r="AM213" s="637"/>
      <c r="AN213" s="637"/>
      <c r="AO213" s="637"/>
      <c r="AP213" s="637"/>
      <c r="AQ213" s="637"/>
      <c r="AR213" s="637"/>
      <c r="AS213" s="637"/>
      <c r="AT213" s="637"/>
      <c r="AU213" s="637"/>
      <c r="AV213" s="637"/>
      <c r="AW213" s="637"/>
      <c r="AX213" s="637"/>
      <c r="AY213" s="637"/>
      <c r="AZ213" s="637"/>
      <c r="BA213" s="637"/>
      <c r="BB213" s="637"/>
      <c r="BC213" s="637"/>
      <c r="BD213" s="637"/>
      <c r="BE213" s="637"/>
      <c r="BF213" s="637"/>
      <c r="BG213" s="637"/>
      <c r="BH213" s="637"/>
      <c r="BI213" s="637"/>
      <c r="BJ213" s="637"/>
      <c r="BK213" s="637"/>
      <c r="BL213" s="637"/>
      <c r="BM213" s="637"/>
      <c r="BN213" s="637"/>
      <c r="BO213" s="637"/>
      <c r="BP213" s="637"/>
      <c r="BQ213" s="637"/>
      <c r="BR213" s="637"/>
      <c r="BS213" s="637"/>
      <c r="BT213" s="637"/>
      <c r="BU213" s="637"/>
      <c r="BV213" s="637"/>
      <c r="BW213" s="637"/>
      <c r="BX213" s="637"/>
      <c r="BY213" s="637"/>
      <c r="BZ213" s="637"/>
      <c r="CA213" s="637"/>
      <c r="CB213" s="637"/>
      <c r="CC213" s="637"/>
      <c r="CD213" s="637"/>
      <c r="CE213" s="637"/>
      <c r="CF213" s="637"/>
      <c r="CG213" s="637"/>
      <c r="CH213" s="637"/>
      <c r="CI213" s="637"/>
      <c r="CJ213" s="637"/>
      <c r="CK213" s="637"/>
      <c r="CL213" s="637"/>
      <c r="CM213" s="637"/>
      <c r="CN213" s="637"/>
      <c r="CO213" s="637"/>
      <c r="CP213" s="637"/>
      <c r="CQ213" s="637"/>
      <c r="CR213" s="637"/>
      <c r="CS213" s="637"/>
      <c r="CT213" s="637"/>
      <c r="CU213" s="637"/>
      <c r="CV213" s="637"/>
      <c r="CW213" s="637"/>
      <c r="CX213" s="637"/>
      <c r="CY213" s="637"/>
      <c r="CZ213" s="637"/>
      <c r="DA213" s="637"/>
      <c r="DB213" s="637"/>
      <c r="DC213" s="637"/>
      <c r="DD213" s="637"/>
      <c r="DE213" s="637"/>
      <c r="DF213" s="637"/>
      <c r="DG213" s="637"/>
      <c r="DH213" s="637"/>
      <c r="DI213" s="637"/>
      <c r="DJ213" s="637"/>
      <c r="DK213" s="637"/>
      <c r="DL213" s="637"/>
      <c r="DM213" s="637"/>
      <c r="DN213" s="637"/>
      <c r="DO213" s="637"/>
      <c r="DP213" s="637"/>
      <c r="DQ213" s="637"/>
      <c r="DR213" s="637"/>
      <c r="DS213" s="637"/>
      <c r="DT213" s="637"/>
      <c r="DU213" s="637"/>
      <c r="DV213" s="637"/>
      <c r="DW213" s="637"/>
      <c r="DX213" s="637"/>
      <c r="DY213" s="637"/>
      <c r="DZ213" s="637"/>
      <c r="EA213" s="637"/>
      <c r="EB213" s="637"/>
      <c r="EC213" s="637"/>
      <c r="ED213" s="189" t="str">
        <f t="shared" si="3"/>
        <v>xxxxxxxxxxxxxxxxxxxxxxxxxxxxxxxxxxxxxxxxxxxxxxxxxxxxxxxxxxxxxxxxxxxxxxxxxxxxxxxxxxxxxxxxxxxxxxxxxxxxxxxxxxxxxxxxxxxxxxxxxxxxxxxx</v>
      </c>
    </row>
    <row r="214" spans="1:134" x14ac:dyDescent="0.2">
      <c r="A214" s="727">
        <v>5241</v>
      </c>
      <c r="B214" s="234" t="s">
        <v>288</v>
      </c>
      <c r="C214" s="900">
        <f>SUMPRODUCT(SUMIF('Subsidiary Trial Balance Input'!$A:$A,'Subsidiary TB Converter'!$G214:$EC214,'Subsidiary Trial Balance Input'!C:C))</f>
        <v>0</v>
      </c>
      <c r="D214" s="900">
        <f>SUMPRODUCT(SUMIF('Subsidiary Trial Balance Input'!$A:$A,'Subsidiary TB Converter'!$G214:$EC214,'Subsidiary Trial Balance Input'!D:D))</f>
        <v>0</v>
      </c>
      <c r="E214" s="900">
        <f>SUMPRODUCT(SUMIF('Subsidiary Trial Balance Input'!$A:$A,'Subsidiary TB Converter'!$G214:$EC214,'Subsidiary Trial Balance Input'!E:E))</f>
        <v>0</v>
      </c>
      <c r="F214" s="900">
        <f>SUMPRODUCT(SUMIF('Subsidiary Trial Balance Input'!$A:$A,'Subsidiary TB Converter'!$G214:$EC214,'Subsidiary Trial Balance Input'!F:F))</f>
        <v>0</v>
      </c>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89" t="str">
        <f t="shared" si="3"/>
        <v>xxxxxxxxxxxxxxxxxxxxxxxxxxxxxxxxxxxxxxxxxxxxxxxxxxxxxxxxxxxxxxxxxxxxxxxxxxxxxxxxxxxxxxxxxxxxxxxxxxxxxxxxxxxxxxxxxxxxxxxxxxxxxxxx</v>
      </c>
    </row>
    <row r="215" spans="1:134" x14ac:dyDescent="0.2">
      <c r="A215" s="727">
        <v>5890</v>
      </c>
      <c r="B215" s="234" t="s">
        <v>289</v>
      </c>
      <c r="C215" s="900">
        <f>SUMPRODUCT(SUMIF('Subsidiary Trial Balance Input'!$A:$A,'Subsidiary TB Converter'!$G215:$EC215,'Subsidiary Trial Balance Input'!C:C))</f>
        <v>0</v>
      </c>
      <c r="D215" s="900">
        <f>SUMPRODUCT(SUMIF('Subsidiary Trial Balance Input'!$A:$A,'Subsidiary TB Converter'!$G215:$EC215,'Subsidiary Trial Balance Input'!D:D))</f>
        <v>0</v>
      </c>
      <c r="E215" s="900">
        <f>SUMPRODUCT(SUMIF('Subsidiary Trial Balance Input'!$A:$A,'Subsidiary TB Converter'!$G215:$EC215,'Subsidiary Trial Balance Input'!E:E))</f>
        <v>0</v>
      </c>
      <c r="F215" s="900">
        <f>SUMPRODUCT(SUMIF('Subsidiary Trial Balance Input'!$A:$A,'Subsidiary TB Converter'!$G215:$EC215,'Subsidiary Trial Balance Input'!F:F))</f>
        <v>0</v>
      </c>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89" t="str">
        <f t="shared" si="3"/>
        <v>xxxxxxxxxxxxxxxxxxxxxxxxxxxxxxxxxxxxxxxxxxxxxxxxxxxxxxxxxxxxxxxxxxxxxxxxxxxxxxxxxxxxxxxxxxxxxxxxxxxxxxxxxxxxxxxxxxxxxxxxxxxxxxxx</v>
      </c>
    </row>
    <row r="216" spans="1:134" x14ac:dyDescent="0.2">
      <c r="A216" s="727"/>
      <c r="B216" s="5"/>
      <c r="C216" s="900"/>
      <c r="D216" s="900"/>
      <c r="E216" s="900"/>
      <c r="F216" s="900"/>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89" t="str">
        <f t="shared" si="3"/>
        <v>xxxxxxxxxxxxxxxxxxxxxxxxxxxxxxxxxxxxxxxxxxxxxxxxxxxxxxxxxxxxxxxxxxxxxxxxxxxxxxxxxxxxxxxxxxxxxxxxxxxxxxxxxxxxxxxxxxxxxxxxxxxxxxxx</v>
      </c>
    </row>
    <row r="217" spans="1:134" x14ac:dyDescent="0.2">
      <c r="A217" s="237"/>
      <c r="B217" s="239" t="s">
        <v>290</v>
      </c>
      <c r="C217" s="903"/>
      <c r="D217" s="903"/>
      <c r="E217" s="903"/>
      <c r="F217" s="903"/>
      <c r="G217" s="640"/>
      <c r="H217" s="640"/>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0"/>
      <c r="AN217" s="640"/>
      <c r="AO217" s="640"/>
      <c r="AP217" s="640"/>
      <c r="AQ217" s="640"/>
      <c r="AR217" s="640"/>
      <c r="AS217" s="640"/>
      <c r="AT217" s="640"/>
      <c r="AU217" s="640"/>
      <c r="AV217" s="640"/>
      <c r="AW217" s="640"/>
      <c r="AX217" s="640"/>
      <c r="AY217" s="640"/>
      <c r="AZ217" s="640"/>
      <c r="BA217" s="640"/>
      <c r="BB217" s="640"/>
      <c r="BC217" s="640"/>
      <c r="BD217" s="640"/>
      <c r="BE217" s="640"/>
      <c r="BF217" s="640"/>
      <c r="BG217" s="640"/>
      <c r="BH217" s="640"/>
      <c r="BI217" s="640"/>
      <c r="BJ217" s="640"/>
      <c r="BK217" s="640"/>
      <c r="BL217" s="640"/>
      <c r="BM217" s="640"/>
      <c r="BN217" s="640"/>
      <c r="BO217" s="640"/>
      <c r="BP217" s="640"/>
      <c r="BQ217" s="640"/>
      <c r="BR217" s="640"/>
      <c r="BS217" s="640"/>
      <c r="BT217" s="640"/>
      <c r="BU217" s="640"/>
      <c r="BV217" s="640"/>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c r="CZ217" s="640"/>
      <c r="DA217" s="640"/>
      <c r="DB217" s="640"/>
      <c r="DC217" s="640"/>
      <c r="DD217" s="640"/>
      <c r="DE217" s="640"/>
      <c r="DF217" s="640"/>
      <c r="DG217" s="640"/>
      <c r="DH217" s="640"/>
      <c r="DI217" s="640"/>
      <c r="DJ217" s="640"/>
      <c r="DK217" s="640"/>
      <c r="DL217" s="640"/>
      <c r="DM217" s="640"/>
      <c r="DN217" s="640"/>
      <c r="DO217" s="640"/>
      <c r="DP217" s="640"/>
      <c r="DQ217" s="640"/>
      <c r="DR217" s="640"/>
      <c r="DS217" s="640"/>
      <c r="DT217" s="640"/>
      <c r="DU217" s="640"/>
      <c r="DV217" s="640"/>
      <c r="DW217" s="640"/>
      <c r="DX217" s="640"/>
      <c r="DY217" s="640"/>
      <c r="DZ217" s="640"/>
      <c r="EA217" s="640"/>
      <c r="EB217" s="640"/>
      <c r="EC217" s="640"/>
      <c r="ED217" s="189" t="str">
        <f t="shared" si="3"/>
        <v>xxxxxxxxxxxxxxxxxxxxxxxxxxxxxxxxxxxxxxxxxxxxxxxxxxxxxxxxxxxxxxxxxxxxxxxxxxxxxxxxxxxxxxxxxxxxxxxxxxxxxxxxxxxxxxxxxxxxxxxxxxxxxxxx</v>
      </c>
    </row>
    <row r="218" spans="1:134" x14ac:dyDescent="0.2">
      <c r="A218" s="727"/>
      <c r="B218" s="583" t="s">
        <v>263</v>
      </c>
      <c r="C218" s="900"/>
      <c r="D218" s="900"/>
      <c r="E218" s="900"/>
      <c r="F218" s="900"/>
      <c r="G218" s="637"/>
      <c r="H218" s="637"/>
      <c r="I218" s="637"/>
      <c r="J218" s="637"/>
      <c r="K218" s="637"/>
      <c r="L218" s="637"/>
      <c r="M218" s="637"/>
      <c r="N218" s="637"/>
      <c r="O218" s="637"/>
      <c r="P218" s="637"/>
      <c r="Q218" s="637"/>
      <c r="R218" s="637"/>
      <c r="S218" s="637"/>
      <c r="T218" s="637"/>
      <c r="U218" s="637"/>
      <c r="V218" s="637"/>
      <c r="W218" s="637"/>
      <c r="X218" s="637"/>
      <c r="Y218" s="637"/>
      <c r="Z218" s="637"/>
      <c r="AA218" s="637"/>
      <c r="AB218" s="637"/>
      <c r="AC218" s="637"/>
      <c r="AD218" s="637"/>
      <c r="AE218" s="637"/>
      <c r="AF218" s="637"/>
      <c r="AG218" s="637"/>
      <c r="AH218" s="637"/>
      <c r="AI218" s="637"/>
      <c r="AJ218" s="637"/>
      <c r="AK218" s="637"/>
      <c r="AL218" s="637"/>
      <c r="AM218" s="637"/>
      <c r="AN218" s="637"/>
      <c r="AO218" s="637"/>
      <c r="AP218" s="637"/>
      <c r="AQ218" s="637"/>
      <c r="AR218" s="637"/>
      <c r="AS218" s="637"/>
      <c r="AT218" s="637"/>
      <c r="AU218" s="637"/>
      <c r="AV218" s="637"/>
      <c r="AW218" s="637"/>
      <c r="AX218" s="637"/>
      <c r="AY218" s="637"/>
      <c r="AZ218" s="637"/>
      <c r="BA218" s="637"/>
      <c r="BB218" s="637"/>
      <c r="BC218" s="637"/>
      <c r="BD218" s="637"/>
      <c r="BE218" s="637"/>
      <c r="BF218" s="637"/>
      <c r="BG218" s="637"/>
      <c r="BH218" s="637"/>
      <c r="BI218" s="637"/>
      <c r="BJ218" s="637"/>
      <c r="BK218" s="637"/>
      <c r="BL218" s="637"/>
      <c r="BM218" s="637"/>
      <c r="BN218" s="637"/>
      <c r="BO218" s="637"/>
      <c r="BP218" s="637"/>
      <c r="BQ218" s="637"/>
      <c r="BR218" s="637"/>
      <c r="BS218" s="637"/>
      <c r="BT218" s="637"/>
      <c r="BU218" s="637"/>
      <c r="BV218" s="637"/>
      <c r="BW218" s="637"/>
      <c r="BX218" s="637"/>
      <c r="BY218" s="637"/>
      <c r="BZ218" s="637"/>
      <c r="CA218" s="637"/>
      <c r="CB218" s="637"/>
      <c r="CC218" s="637"/>
      <c r="CD218" s="637"/>
      <c r="CE218" s="637"/>
      <c r="CF218" s="637"/>
      <c r="CG218" s="637"/>
      <c r="CH218" s="637"/>
      <c r="CI218" s="637"/>
      <c r="CJ218" s="637"/>
      <c r="CK218" s="637"/>
      <c r="CL218" s="637"/>
      <c r="CM218" s="637"/>
      <c r="CN218" s="637"/>
      <c r="CO218" s="637"/>
      <c r="CP218" s="637"/>
      <c r="CQ218" s="637"/>
      <c r="CR218" s="637"/>
      <c r="CS218" s="637"/>
      <c r="CT218" s="637"/>
      <c r="CU218" s="637"/>
      <c r="CV218" s="637"/>
      <c r="CW218" s="637"/>
      <c r="CX218" s="637"/>
      <c r="CY218" s="637"/>
      <c r="CZ218" s="637"/>
      <c r="DA218" s="637"/>
      <c r="DB218" s="637"/>
      <c r="DC218" s="637"/>
      <c r="DD218" s="637"/>
      <c r="DE218" s="637"/>
      <c r="DF218" s="637"/>
      <c r="DG218" s="637"/>
      <c r="DH218" s="637"/>
      <c r="DI218" s="637"/>
      <c r="DJ218" s="637"/>
      <c r="DK218" s="637"/>
      <c r="DL218" s="637"/>
      <c r="DM218" s="637"/>
      <c r="DN218" s="637"/>
      <c r="DO218" s="637"/>
      <c r="DP218" s="637"/>
      <c r="DQ218" s="637"/>
      <c r="DR218" s="637"/>
      <c r="DS218" s="637"/>
      <c r="DT218" s="637"/>
      <c r="DU218" s="637"/>
      <c r="DV218" s="637"/>
      <c r="DW218" s="637"/>
      <c r="DX218" s="637"/>
      <c r="DY218" s="637"/>
      <c r="DZ218" s="637"/>
      <c r="EA218" s="637"/>
      <c r="EB218" s="637"/>
      <c r="EC218" s="637"/>
      <c r="ED218" s="189" t="str">
        <f t="shared" si="3"/>
        <v>xxxxxxxxxxxxxxxxxxxxxxxxxxxxxxxxxxxxxxxxxxxxxxxxxxxxxxxxxxxxxxxxxxxxxxxxxxxxxxxxxxxxxxxxxxxxxxxxxxxxxxxxxxxxxxxxxxxxxxxxxxxxxxxx</v>
      </c>
    </row>
    <row r="219" spans="1:134" x14ac:dyDescent="0.2">
      <c r="A219" s="727">
        <v>5260</v>
      </c>
      <c r="B219" s="247" t="s">
        <v>291</v>
      </c>
      <c r="C219" s="900">
        <f>SUMPRODUCT(SUMIF('Subsidiary Trial Balance Input'!$A:$A,'Subsidiary TB Converter'!$G219:$EC219,'Subsidiary Trial Balance Input'!C:C))</f>
        <v>0</v>
      </c>
      <c r="D219" s="900">
        <f>SUMPRODUCT(SUMIF('Subsidiary Trial Balance Input'!$A:$A,'Subsidiary TB Converter'!$G219:$EC219,'Subsidiary Trial Balance Input'!D:D))</f>
        <v>0</v>
      </c>
      <c r="E219" s="900">
        <f>SUMPRODUCT(SUMIF('Subsidiary Trial Balance Input'!$A:$A,'Subsidiary TB Converter'!$G219:$EC219,'Subsidiary Trial Balance Input'!E:E))</f>
        <v>0</v>
      </c>
      <c r="F219" s="900">
        <f>SUMPRODUCT(SUMIF('Subsidiary Trial Balance Input'!$A:$A,'Subsidiary TB Converter'!$G219:$EC219,'Subsidiary Trial Balance Input'!F:F))</f>
        <v>0</v>
      </c>
      <c r="G219" s="693"/>
      <c r="H219" s="642"/>
      <c r="I219" s="642"/>
      <c r="J219" s="642"/>
      <c r="K219" s="642"/>
      <c r="L219" s="642"/>
      <c r="M219" s="642"/>
      <c r="N219" s="642"/>
      <c r="O219" s="642"/>
      <c r="P219" s="642"/>
      <c r="Q219" s="642"/>
      <c r="R219" s="642"/>
      <c r="S219" s="642"/>
      <c r="T219" s="642"/>
      <c r="U219" s="642"/>
      <c r="V219" s="642"/>
      <c r="W219" s="642"/>
      <c r="X219" s="642"/>
      <c r="Y219" s="642"/>
      <c r="Z219" s="642"/>
      <c r="AA219" s="642"/>
      <c r="AB219" s="642"/>
      <c r="AC219" s="642"/>
      <c r="AD219" s="642"/>
      <c r="AE219" s="642"/>
      <c r="AF219" s="642"/>
      <c r="AG219" s="642"/>
      <c r="AH219" s="642"/>
      <c r="AI219" s="642"/>
      <c r="AJ219" s="642"/>
      <c r="AK219" s="642"/>
      <c r="AL219" s="642"/>
      <c r="AM219" s="642"/>
      <c r="AN219" s="642"/>
      <c r="AO219" s="642"/>
      <c r="AP219" s="642"/>
      <c r="AQ219" s="642"/>
      <c r="AR219" s="642"/>
      <c r="AS219" s="642"/>
      <c r="AT219" s="642"/>
      <c r="AU219" s="642"/>
      <c r="AV219" s="642"/>
      <c r="AW219" s="642"/>
      <c r="AX219" s="642"/>
      <c r="AY219" s="642"/>
      <c r="AZ219" s="642"/>
      <c r="BA219" s="642"/>
      <c r="BB219" s="642"/>
      <c r="BC219" s="642"/>
      <c r="BD219" s="642"/>
      <c r="BE219" s="642"/>
      <c r="BF219" s="642"/>
      <c r="BG219" s="642"/>
      <c r="BH219" s="642"/>
      <c r="BI219" s="642"/>
      <c r="BJ219" s="642"/>
      <c r="BK219" s="642"/>
      <c r="BL219" s="642"/>
      <c r="BM219" s="642"/>
      <c r="BN219" s="642"/>
      <c r="BO219" s="642"/>
      <c r="BP219" s="642"/>
      <c r="BQ219" s="642"/>
      <c r="BR219" s="642"/>
      <c r="BS219" s="642"/>
      <c r="BT219" s="642"/>
      <c r="BU219" s="642"/>
      <c r="BV219" s="642"/>
      <c r="BW219" s="642"/>
      <c r="BX219" s="642"/>
      <c r="BY219" s="642"/>
      <c r="BZ219" s="642"/>
      <c r="CA219" s="642"/>
      <c r="CB219" s="642"/>
      <c r="CC219" s="642"/>
      <c r="CD219" s="642"/>
      <c r="CE219" s="642"/>
      <c r="CF219" s="642"/>
      <c r="CG219" s="642"/>
      <c r="CH219" s="642"/>
      <c r="CI219" s="642"/>
      <c r="CJ219" s="642"/>
      <c r="CK219" s="642"/>
      <c r="CL219" s="642"/>
      <c r="CM219" s="642"/>
      <c r="CN219" s="642"/>
      <c r="CO219" s="642"/>
      <c r="CP219" s="642"/>
      <c r="CQ219" s="642"/>
      <c r="CR219" s="642"/>
      <c r="CS219" s="642"/>
      <c r="CT219" s="642"/>
      <c r="CU219" s="642"/>
      <c r="CV219" s="642"/>
      <c r="CW219" s="642"/>
      <c r="CX219" s="642"/>
      <c r="CY219" s="642"/>
      <c r="CZ219" s="642"/>
      <c r="DA219" s="642"/>
      <c r="DB219" s="642"/>
      <c r="DC219" s="642"/>
      <c r="DD219" s="642"/>
      <c r="DE219" s="642"/>
      <c r="DF219" s="642"/>
      <c r="DG219" s="642"/>
      <c r="DH219" s="642"/>
      <c r="DI219" s="642"/>
      <c r="DJ219" s="642"/>
      <c r="DK219" s="642"/>
      <c r="DL219" s="642"/>
      <c r="DM219" s="642"/>
      <c r="DN219" s="642"/>
      <c r="DO219" s="642"/>
      <c r="DP219" s="642"/>
      <c r="DQ219" s="642"/>
      <c r="DR219" s="642"/>
      <c r="DS219" s="642"/>
      <c r="DT219" s="642"/>
      <c r="DU219" s="642"/>
      <c r="DV219" s="642"/>
      <c r="DW219" s="642"/>
      <c r="DX219" s="642"/>
      <c r="DY219" s="642"/>
      <c r="DZ219" s="642"/>
      <c r="EA219" s="642"/>
      <c r="EB219" s="642"/>
      <c r="EC219" s="642"/>
      <c r="ED219" s="189" t="str">
        <f t="shared" si="3"/>
        <v>xxxxxxxxxxxxxxxxxxxxxxxxxxxxxxxxxxxxxxxxxxxxxxxxxxxxxxxxxxxxxxxxxxxxxxxxxxxxxxxxxxxxxxxxxxxxxxxxxxxxxxxxxxxxxxxxxxxxxxxxxxxxxxxx</v>
      </c>
    </row>
    <row r="220" spans="1:134" x14ac:dyDescent="0.2">
      <c r="A220" s="727">
        <v>5260</v>
      </c>
      <c r="B220" s="1282" t="s">
        <v>292</v>
      </c>
      <c r="C220" s="900">
        <f>SUMPRODUCT(SUMIF('Subsidiary Trial Balance Input'!$A:$A,'Subsidiary TB Converter'!$G220:$EC220,'Subsidiary Trial Balance Input'!C:C))</f>
        <v>0</v>
      </c>
      <c r="D220" s="900">
        <f>SUMPRODUCT(SUMIF('Subsidiary Trial Balance Input'!$A:$A,'Subsidiary TB Converter'!$G220:$EC220,'Subsidiary Trial Balance Input'!D:D))</f>
        <v>0</v>
      </c>
      <c r="E220" s="900">
        <f>SUMPRODUCT(SUMIF('Subsidiary Trial Balance Input'!$A:$A,'Subsidiary TB Converter'!$G220:$EC220,'Subsidiary Trial Balance Input'!E:E))</f>
        <v>0</v>
      </c>
      <c r="F220" s="900">
        <f>SUMPRODUCT(SUMIF('Subsidiary Trial Balance Input'!$A:$A,'Subsidiary TB Converter'!$G220:$EC220,'Subsidiary Trial Balance Input'!F:F))</f>
        <v>0</v>
      </c>
      <c r="G220" s="693"/>
      <c r="H220" s="642"/>
      <c r="I220" s="642"/>
      <c r="J220" s="642"/>
      <c r="K220" s="642"/>
      <c r="L220" s="642"/>
      <c r="M220" s="642"/>
      <c r="N220" s="642"/>
      <c r="O220" s="642"/>
      <c r="P220" s="642"/>
      <c r="Q220" s="642"/>
      <c r="R220" s="642"/>
      <c r="S220" s="642"/>
      <c r="T220" s="642"/>
      <c r="U220" s="642"/>
      <c r="V220" s="642"/>
      <c r="W220" s="642"/>
      <c r="X220" s="642"/>
      <c r="Y220" s="642"/>
      <c r="Z220" s="642"/>
      <c r="AA220" s="642"/>
      <c r="AB220" s="642"/>
      <c r="AC220" s="642"/>
      <c r="AD220" s="642"/>
      <c r="AE220" s="642"/>
      <c r="AF220" s="642"/>
      <c r="AG220" s="642"/>
      <c r="AH220" s="642"/>
      <c r="AI220" s="642"/>
      <c r="AJ220" s="642"/>
      <c r="AK220" s="642"/>
      <c r="AL220" s="642"/>
      <c r="AM220" s="642"/>
      <c r="AN220" s="642"/>
      <c r="AO220" s="642"/>
      <c r="AP220" s="642"/>
      <c r="AQ220" s="642"/>
      <c r="AR220" s="642"/>
      <c r="AS220" s="642"/>
      <c r="AT220" s="642"/>
      <c r="AU220" s="642"/>
      <c r="AV220" s="642"/>
      <c r="AW220" s="642"/>
      <c r="AX220" s="642"/>
      <c r="AY220" s="642"/>
      <c r="AZ220" s="642"/>
      <c r="BA220" s="642"/>
      <c r="BB220" s="642"/>
      <c r="BC220" s="642"/>
      <c r="BD220" s="642"/>
      <c r="BE220" s="642"/>
      <c r="BF220" s="642"/>
      <c r="BG220" s="642"/>
      <c r="BH220" s="642"/>
      <c r="BI220" s="642"/>
      <c r="BJ220" s="642"/>
      <c r="BK220" s="642"/>
      <c r="BL220" s="642"/>
      <c r="BM220" s="642"/>
      <c r="BN220" s="642"/>
      <c r="BO220" s="642"/>
      <c r="BP220" s="642"/>
      <c r="BQ220" s="642"/>
      <c r="BR220" s="642"/>
      <c r="BS220" s="642"/>
      <c r="BT220" s="642"/>
      <c r="BU220" s="642"/>
      <c r="BV220" s="642"/>
      <c r="BW220" s="642"/>
      <c r="BX220" s="642"/>
      <c r="BY220" s="642"/>
      <c r="BZ220" s="642"/>
      <c r="CA220" s="642"/>
      <c r="CB220" s="642"/>
      <c r="CC220" s="642"/>
      <c r="CD220" s="642"/>
      <c r="CE220" s="642"/>
      <c r="CF220" s="642"/>
      <c r="CG220" s="642"/>
      <c r="CH220" s="642"/>
      <c r="CI220" s="642"/>
      <c r="CJ220" s="642"/>
      <c r="CK220" s="642"/>
      <c r="CL220" s="642"/>
      <c r="CM220" s="642"/>
      <c r="CN220" s="642"/>
      <c r="CO220" s="642"/>
      <c r="CP220" s="642"/>
      <c r="CQ220" s="642"/>
      <c r="CR220" s="642"/>
      <c r="CS220" s="642"/>
      <c r="CT220" s="642"/>
      <c r="CU220" s="642"/>
      <c r="CV220" s="642"/>
      <c r="CW220" s="642"/>
      <c r="CX220" s="642"/>
      <c r="CY220" s="642"/>
      <c r="CZ220" s="642"/>
      <c r="DA220" s="642"/>
      <c r="DB220" s="642"/>
      <c r="DC220" s="642"/>
      <c r="DD220" s="642"/>
      <c r="DE220" s="642"/>
      <c r="DF220" s="642"/>
      <c r="DG220" s="642"/>
      <c r="DH220" s="642"/>
      <c r="DI220" s="642"/>
      <c r="DJ220" s="642"/>
      <c r="DK220" s="642"/>
      <c r="DL220" s="642"/>
      <c r="DM220" s="642"/>
      <c r="DN220" s="642"/>
      <c r="DO220" s="642"/>
      <c r="DP220" s="642"/>
      <c r="DQ220" s="642"/>
      <c r="DR220" s="642"/>
      <c r="DS220" s="642"/>
      <c r="DT220" s="642"/>
      <c r="DU220" s="642"/>
      <c r="DV220" s="642"/>
      <c r="DW220" s="642"/>
      <c r="DX220" s="642"/>
      <c r="DY220" s="642"/>
      <c r="DZ220" s="642"/>
      <c r="EA220" s="642"/>
      <c r="EB220" s="642"/>
      <c r="EC220" s="642"/>
      <c r="ED220" s="189" t="str">
        <f t="shared" si="3"/>
        <v>xxxxxxxxxxxxxxxxxxxxxxxxxxxxxxxxxxxxxxxxxxxxxxxxxxxxxxxxxxxxxxxxxxxxxxxxxxxxxxxxxxxxxxxxxxxxxxxxxxxxxxxxxxxxxxxxxxxxxxxxxxxxxxxx</v>
      </c>
    </row>
    <row r="221" spans="1:134" x14ac:dyDescent="0.2">
      <c r="A221" s="727">
        <v>5260</v>
      </c>
      <c r="B221" s="1282" t="s">
        <v>293</v>
      </c>
      <c r="C221" s="900">
        <f>SUMPRODUCT(SUMIF('Subsidiary Trial Balance Input'!$A:$A,'Subsidiary TB Converter'!$G221:$EC221,'Subsidiary Trial Balance Input'!C:C))</f>
        <v>0</v>
      </c>
      <c r="D221" s="900">
        <f>SUMPRODUCT(SUMIF('Subsidiary Trial Balance Input'!$A:$A,'Subsidiary TB Converter'!$G221:$EC221,'Subsidiary Trial Balance Input'!D:D))</f>
        <v>0</v>
      </c>
      <c r="E221" s="900">
        <f>SUMPRODUCT(SUMIF('Subsidiary Trial Balance Input'!$A:$A,'Subsidiary TB Converter'!$G221:$EC221,'Subsidiary Trial Balance Input'!E:E))</f>
        <v>0</v>
      </c>
      <c r="F221" s="900">
        <f>SUMPRODUCT(SUMIF('Subsidiary Trial Balance Input'!$A:$A,'Subsidiary TB Converter'!$G221:$EC221,'Subsidiary Trial Balance Input'!F:F))</f>
        <v>0</v>
      </c>
      <c r="G221" s="693"/>
      <c r="H221" s="642"/>
      <c r="I221" s="642"/>
      <c r="J221" s="642"/>
      <c r="K221" s="642"/>
      <c r="L221" s="642"/>
      <c r="M221" s="642"/>
      <c r="N221" s="642"/>
      <c r="O221" s="642"/>
      <c r="P221" s="642"/>
      <c r="Q221" s="642"/>
      <c r="R221" s="642"/>
      <c r="S221" s="642"/>
      <c r="T221" s="642"/>
      <c r="U221" s="642"/>
      <c r="V221" s="642"/>
      <c r="W221" s="642"/>
      <c r="X221" s="642"/>
      <c r="Y221" s="642"/>
      <c r="Z221" s="642"/>
      <c r="AA221" s="642"/>
      <c r="AB221" s="642"/>
      <c r="AC221" s="642"/>
      <c r="AD221" s="642"/>
      <c r="AE221" s="642"/>
      <c r="AF221" s="642"/>
      <c r="AG221" s="642"/>
      <c r="AH221" s="642"/>
      <c r="AI221" s="642"/>
      <c r="AJ221" s="642"/>
      <c r="AK221" s="642"/>
      <c r="AL221" s="642"/>
      <c r="AM221" s="642"/>
      <c r="AN221" s="642"/>
      <c r="AO221" s="642"/>
      <c r="AP221" s="642"/>
      <c r="AQ221" s="642"/>
      <c r="AR221" s="642"/>
      <c r="AS221" s="642"/>
      <c r="AT221" s="642"/>
      <c r="AU221" s="642"/>
      <c r="AV221" s="642"/>
      <c r="AW221" s="642"/>
      <c r="AX221" s="642"/>
      <c r="AY221" s="642"/>
      <c r="AZ221" s="642"/>
      <c r="BA221" s="642"/>
      <c r="BB221" s="642"/>
      <c r="BC221" s="642"/>
      <c r="BD221" s="642"/>
      <c r="BE221" s="642"/>
      <c r="BF221" s="642"/>
      <c r="BG221" s="642"/>
      <c r="BH221" s="642"/>
      <c r="BI221" s="642"/>
      <c r="BJ221" s="642"/>
      <c r="BK221" s="642"/>
      <c r="BL221" s="642"/>
      <c r="BM221" s="642"/>
      <c r="BN221" s="642"/>
      <c r="BO221" s="642"/>
      <c r="BP221" s="642"/>
      <c r="BQ221" s="642"/>
      <c r="BR221" s="642"/>
      <c r="BS221" s="642"/>
      <c r="BT221" s="642"/>
      <c r="BU221" s="642"/>
      <c r="BV221" s="642"/>
      <c r="BW221" s="642"/>
      <c r="BX221" s="642"/>
      <c r="BY221" s="642"/>
      <c r="BZ221" s="642"/>
      <c r="CA221" s="642"/>
      <c r="CB221" s="642"/>
      <c r="CC221" s="642"/>
      <c r="CD221" s="642"/>
      <c r="CE221" s="642"/>
      <c r="CF221" s="642"/>
      <c r="CG221" s="642"/>
      <c r="CH221" s="642"/>
      <c r="CI221" s="642"/>
      <c r="CJ221" s="642"/>
      <c r="CK221" s="642"/>
      <c r="CL221" s="642"/>
      <c r="CM221" s="642"/>
      <c r="CN221" s="642"/>
      <c r="CO221" s="642"/>
      <c r="CP221" s="642"/>
      <c r="CQ221" s="642"/>
      <c r="CR221" s="642"/>
      <c r="CS221" s="642"/>
      <c r="CT221" s="642"/>
      <c r="CU221" s="642"/>
      <c r="CV221" s="642"/>
      <c r="CW221" s="642"/>
      <c r="CX221" s="642"/>
      <c r="CY221" s="642"/>
      <c r="CZ221" s="642"/>
      <c r="DA221" s="642"/>
      <c r="DB221" s="642"/>
      <c r="DC221" s="642"/>
      <c r="DD221" s="642"/>
      <c r="DE221" s="642"/>
      <c r="DF221" s="642"/>
      <c r="DG221" s="642"/>
      <c r="DH221" s="642"/>
      <c r="DI221" s="642"/>
      <c r="DJ221" s="642"/>
      <c r="DK221" s="642"/>
      <c r="DL221" s="642"/>
      <c r="DM221" s="642"/>
      <c r="DN221" s="642"/>
      <c r="DO221" s="642"/>
      <c r="DP221" s="642"/>
      <c r="DQ221" s="642"/>
      <c r="DR221" s="642"/>
      <c r="DS221" s="642"/>
      <c r="DT221" s="642"/>
      <c r="DU221" s="642"/>
      <c r="DV221" s="642"/>
      <c r="DW221" s="642"/>
      <c r="DX221" s="642"/>
      <c r="DY221" s="642"/>
      <c r="DZ221" s="642"/>
      <c r="EA221" s="642"/>
      <c r="EB221" s="642"/>
      <c r="EC221" s="642"/>
      <c r="ED221" s="189" t="str">
        <f t="shared" si="3"/>
        <v>xxxxxxxxxxxxxxxxxxxxxxxxxxxxxxxxxxxxxxxxxxxxxxxxxxxxxxxxxxxxxxxxxxxxxxxxxxxxxxxxxxxxxxxxxxxxxxxxxxxxxxxxxxxxxxxxxxxxxxxxxxxxxxxx</v>
      </c>
    </row>
    <row r="222" spans="1:134" x14ac:dyDescent="0.2">
      <c r="A222" s="727">
        <v>5260</v>
      </c>
      <c r="B222" s="1282" t="s">
        <v>294</v>
      </c>
      <c r="C222" s="900">
        <f>SUMPRODUCT(SUMIF('Subsidiary Trial Balance Input'!$A:$A,'Subsidiary TB Converter'!$G222:$EC222,'Subsidiary Trial Balance Input'!C:C))</f>
        <v>0</v>
      </c>
      <c r="D222" s="900">
        <f>SUMPRODUCT(SUMIF('Subsidiary Trial Balance Input'!$A:$A,'Subsidiary TB Converter'!$G222:$EC222,'Subsidiary Trial Balance Input'!D:D))</f>
        <v>0</v>
      </c>
      <c r="E222" s="900">
        <f>SUMPRODUCT(SUMIF('Subsidiary Trial Balance Input'!$A:$A,'Subsidiary TB Converter'!$G222:$EC222,'Subsidiary Trial Balance Input'!E:E))</f>
        <v>0</v>
      </c>
      <c r="F222" s="900">
        <f>SUMPRODUCT(SUMIF('Subsidiary Trial Balance Input'!$A:$A,'Subsidiary TB Converter'!$G222:$EC222,'Subsidiary Trial Balance Input'!F:F))</f>
        <v>0</v>
      </c>
      <c r="G222" s="642"/>
      <c r="H222" s="642"/>
      <c r="I222" s="642"/>
      <c r="J222" s="642"/>
      <c r="K222" s="642"/>
      <c r="L222" s="642"/>
      <c r="M222" s="642"/>
      <c r="N222" s="642"/>
      <c r="O222" s="642"/>
      <c r="P222" s="642"/>
      <c r="Q222" s="642"/>
      <c r="R222" s="642"/>
      <c r="S222" s="642"/>
      <c r="T222" s="642"/>
      <c r="U222" s="642"/>
      <c r="V222" s="642"/>
      <c r="W222" s="642"/>
      <c r="X222" s="642"/>
      <c r="Y222" s="642"/>
      <c r="Z222" s="642"/>
      <c r="AA222" s="642"/>
      <c r="AB222" s="642"/>
      <c r="AC222" s="642"/>
      <c r="AD222" s="642"/>
      <c r="AE222" s="642"/>
      <c r="AF222" s="642"/>
      <c r="AG222" s="642"/>
      <c r="AH222" s="642"/>
      <c r="AI222" s="642"/>
      <c r="AJ222" s="642"/>
      <c r="AK222" s="642"/>
      <c r="AL222" s="642"/>
      <c r="AM222" s="642"/>
      <c r="AN222" s="642"/>
      <c r="AO222" s="642"/>
      <c r="AP222" s="642"/>
      <c r="AQ222" s="642"/>
      <c r="AR222" s="642"/>
      <c r="AS222" s="642"/>
      <c r="AT222" s="642"/>
      <c r="AU222" s="642"/>
      <c r="AV222" s="642"/>
      <c r="AW222" s="642"/>
      <c r="AX222" s="642"/>
      <c r="AY222" s="642"/>
      <c r="AZ222" s="642"/>
      <c r="BA222" s="642"/>
      <c r="BB222" s="642"/>
      <c r="BC222" s="642"/>
      <c r="BD222" s="642"/>
      <c r="BE222" s="642"/>
      <c r="BF222" s="642"/>
      <c r="BG222" s="642"/>
      <c r="BH222" s="642"/>
      <c r="BI222" s="642"/>
      <c r="BJ222" s="642"/>
      <c r="BK222" s="642"/>
      <c r="BL222" s="642"/>
      <c r="BM222" s="642"/>
      <c r="BN222" s="642"/>
      <c r="BO222" s="642"/>
      <c r="BP222" s="642"/>
      <c r="BQ222" s="642"/>
      <c r="BR222" s="642"/>
      <c r="BS222" s="642"/>
      <c r="BT222" s="642"/>
      <c r="BU222" s="642"/>
      <c r="BV222" s="642"/>
      <c r="BW222" s="642"/>
      <c r="BX222" s="642"/>
      <c r="BY222" s="642"/>
      <c r="BZ222" s="642"/>
      <c r="CA222" s="642"/>
      <c r="CB222" s="642"/>
      <c r="CC222" s="642"/>
      <c r="CD222" s="642"/>
      <c r="CE222" s="642"/>
      <c r="CF222" s="642"/>
      <c r="CG222" s="642"/>
      <c r="CH222" s="642"/>
      <c r="CI222" s="642"/>
      <c r="CJ222" s="642"/>
      <c r="CK222" s="642"/>
      <c r="CL222" s="642"/>
      <c r="CM222" s="642"/>
      <c r="CN222" s="642"/>
      <c r="CO222" s="642"/>
      <c r="CP222" s="642"/>
      <c r="CQ222" s="642"/>
      <c r="CR222" s="642"/>
      <c r="CS222" s="642"/>
      <c r="CT222" s="642"/>
      <c r="CU222" s="642"/>
      <c r="CV222" s="642"/>
      <c r="CW222" s="642"/>
      <c r="CX222" s="642"/>
      <c r="CY222" s="642"/>
      <c r="CZ222" s="642"/>
      <c r="DA222" s="642"/>
      <c r="DB222" s="642"/>
      <c r="DC222" s="642"/>
      <c r="DD222" s="642"/>
      <c r="DE222" s="642"/>
      <c r="DF222" s="642"/>
      <c r="DG222" s="642"/>
      <c r="DH222" s="642"/>
      <c r="DI222" s="642"/>
      <c r="DJ222" s="642"/>
      <c r="DK222" s="642"/>
      <c r="DL222" s="642"/>
      <c r="DM222" s="642"/>
      <c r="DN222" s="642"/>
      <c r="DO222" s="642"/>
      <c r="DP222" s="642"/>
      <c r="DQ222" s="642"/>
      <c r="DR222" s="642"/>
      <c r="DS222" s="642"/>
      <c r="DT222" s="642"/>
      <c r="DU222" s="642"/>
      <c r="DV222" s="642"/>
      <c r="DW222" s="642"/>
      <c r="DX222" s="642"/>
      <c r="DY222" s="642"/>
      <c r="DZ222" s="642"/>
      <c r="EA222" s="642"/>
      <c r="EB222" s="642"/>
      <c r="EC222" s="642"/>
      <c r="ED222" s="189" t="str">
        <f t="shared" si="3"/>
        <v>xxxxxxxxxxxxxxxxxxxxxxxxxxxxxxxxxxxxxxxxxxxxxxxxxxxxxxxxxxxxxxxxxxxxxxxxxxxxxxxxxxxxxxxxxxxxxxxxxxxxxxxxxxxxxxxxxxxxxxxxxxxxxxxx</v>
      </c>
    </row>
    <row r="223" spans="1:134" x14ac:dyDescent="0.2">
      <c r="A223" s="727">
        <v>5260</v>
      </c>
      <c r="B223" s="1282" t="s">
        <v>295</v>
      </c>
      <c r="C223" s="900">
        <f>SUMPRODUCT(SUMIF('Subsidiary Trial Balance Input'!$A:$A,'Subsidiary TB Converter'!$G223:$EC223,'Subsidiary Trial Balance Input'!C:C))</f>
        <v>0</v>
      </c>
      <c r="D223" s="900">
        <f>SUMPRODUCT(SUMIF('Subsidiary Trial Balance Input'!$A:$A,'Subsidiary TB Converter'!$G223:$EC223,'Subsidiary Trial Balance Input'!D:D))</f>
        <v>0</v>
      </c>
      <c r="E223" s="900">
        <f>SUMPRODUCT(SUMIF('Subsidiary Trial Balance Input'!$A:$A,'Subsidiary TB Converter'!$G223:$EC223,'Subsidiary Trial Balance Input'!E:E))</f>
        <v>0</v>
      </c>
      <c r="F223" s="900">
        <f>SUMPRODUCT(SUMIF('Subsidiary Trial Balance Input'!$A:$A,'Subsidiary TB Converter'!$G223:$EC223,'Subsidiary Trial Balance Input'!F:F))</f>
        <v>0</v>
      </c>
      <c r="G223" s="642"/>
      <c r="H223" s="642"/>
      <c r="I223" s="642"/>
      <c r="J223" s="642"/>
      <c r="K223" s="642"/>
      <c r="L223" s="642"/>
      <c r="M223" s="642"/>
      <c r="N223" s="642"/>
      <c r="O223" s="642"/>
      <c r="P223" s="642"/>
      <c r="Q223" s="642"/>
      <c r="R223" s="642"/>
      <c r="S223" s="642"/>
      <c r="T223" s="642"/>
      <c r="U223" s="642"/>
      <c r="V223" s="642"/>
      <c r="W223" s="642"/>
      <c r="X223" s="642"/>
      <c r="Y223" s="642"/>
      <c r="Z223" s="642"/>
      <c r="AA223" s="642"/>
      <c r="AB223" s="642"/>
      <c r="AC223" s="642"/>
      <c r="AD223" s="642"/>
      <c r="AE223" s="642"/>
      <c r="AF223" s="642"/>
      <c r="AG223" s="642"/>
      <c r="AH223" s="642"/>
      <c r="AI223" s="642"/>
      <c r="AJ223" s="642"/>
      <c r="AK223" s="642"/>
      <c r="AL223" s="642"/>
      <c r="AM223" s="642"/>
      <c r="AN223" s="642"/>
      <c r="AO223" s="642"/>
      <c r="AP223" s="642"/>
      <c r="AQ223" s="642"/>
      <c r="AR223" s="642"/>
      <c r="AS223" s="642"/>
      <c r="AT223" s="642"/>
      <c r="AU223" s="642"/>
      <c r="AV223" s="642"/>
      <c r="AW223" s="642"/>
      <c r="AX223" s="642"/>
      <c r="AY223" s="642"/>
      <c r="AZ223" s="642"/>
      <c r="BA223" s="642"/>
      <c r="BB223" s="642"/>
      <c r="BC223" s="642"/>
      <c r="BD223" s="642"/>
      <c r="BE223" s="642"/>
      <c r="BF223" s="642"/>
      <c r="BG223" s="642"/>
      <c r="BH223" s="642"/>
      <c r="BI223" s="642"/>
      <c r="BJ223" s="642"/>
      <c r="BK223" s="642"/>
      <c r="BL223" s="642"/>
      <c r="BM223" s="642"/>
      <c r="BN223" s="642"/>
      <c r="BO223" s="642"/>
      <c r="BP223" s="642"/>
      <c r="BQ223" s="642"/>
      <c r="BR223" s="642"/>
      <c r="BS223" s="642"/>
      <c r="BT223" s="642"/>
      <c r="BU223" s="642"/>
      <c r="BV223" s="642"/>
      <c r="BW223" s="642"/>
      <c r="BX223" s="642"/>
      <c r="BY223" s="642"/>
      <c r="BZ223" s="642"/>
      <c r="CA223" s="642"/>
      <c r="CB223" s="642"/>
      <c r="CC223" s="642"/>
      <c r="CD223" s="642"/>
      <c r="CE223" s="642"/>
      <c r="CF223" s="642"/>
      <c r="CG223" s="642"/>
      <c r="CH223" s="642"/>
      <c r="CI223" s="642"/>
      <c r="CJ223" s="642"/>
      <c r="CK223" s="642"/>
      <c r="CL223" s="642"/>
      <c r="CM223" s="642"/>
      <c r="CN223" s="642"/>
      <c r="CO223" s="642"/>
      <c r="CP223" s="642"/>
      <c r="CQ223" s="642"/>
      <c r="CR223" s="642"/>
      <c r="CS223" s="642"/>
      <c r="CT223" s="642"/>
      <c r="CU223" s="642"/>
      <c r="CV223" s="642"/>
      <c r="CW223" s="642"/>
      <c r="CX223" s="642"/>
      <c r="CY223" s="642"/>
      <c r="CZ223" s="642"/>
      <c r="DA223" s="642"/>
      <c r="DB223" s="642"/>
      <c r="DC223" s="642"/>
      <c r="DD223" s="642"/>
      <c r="DE223" s="642"/>
      <c r="DF223" s="642"/>
      <c r="DG223" s="642"/>
      <c r="DH223" s="642"/>
      <c r="DI223" s="642"/>
      <c r="DJ223" s="642"/>
      <c r="DK223" s="642"/>
      <c r="DL223" s="642"/>
      <c r="DM223" s="642"/>
      <c r="DN223" s="642"/>
      <c r="DO223" s="642"/>
      <c r="DP223" s="642"/>
      <c r="DQ223" s="642"/>
      <c r="DR223" s="642"/>
      <c r="DS223" s="642"/>
      <c r="DT223" s="642"/>
      <c r="DU223" s="642"/>
      <c r="DV223" s="642"/>
      <c r="DW223" s="642"/>
      <c r="DX223" s="642"/>
      <c r="DY223" s="642"/>
      <c r="DZ223" s="642"/>
      <c r="EA223" s="642"/>
      <c r="EB223" s="642"/>
      <c r="EC223" s="642"/>
      <c r="ED223" s="189" t="str">
        <f t="shared" si="3"/>
        <v>xxxxxxxxxxxxxxxxxxxxxxxxxxxxxxxxxxxxxxxxxxxxxxxxxxxxxxxxxxxxxxxxxxxxxxxxxxxxxxxxxxxxxxxxxxxxxxxxxxxxxxxxxxxxxxxxxxxxxxxxxxxxxxxx</v>
      </c>
    </row>
    <row r="224" spans="1:134" x14ac:dyDescent="0.2">
      <c r="A224" s="727">
        <v>5260</v>
      </c>
      <c r="B224" s="1282" t="s">
        <v>295</v>
      </c>
      <c r="C224" s="900">
        <f>SUMPRODUCT(SUMIF('Subsidiary Trial Balance Input'!$A:$A,'Subsidiary TB Converter'!$G224:$EC224,'Subsidiary Trial Balance Input'!C:C))</f>
        <v>0</v>
      </c>
      <c r="D224" s="900">
        <f>SUMPRODUCT(SUMIF('Subsidiary Trial Balance Input'!$A:$A,'Subsidiary TB Converter'!$G224:$EC224,'Subsidiary Trial Balance Input'!D:D))</f>
        <v>0</v>
      </c>
      <c r="E224" s="900">
        <f>SUMPRODUCT(SUMIF('Subsidiary Trial Balance Input'!$A:$A,'Subsidiary TB Converter'!$G224:$EC224,'Subsidiary Trial Balance Input'!E:E))</f>
        <v>0</v>
      </c>
      <c r="F224" s="900">
        <f>SUMPRODUCT(SUMIF('Subsidiary Trial Balance Input'!$A:$A,'Subsidiary TB Converter'!$G224:$EC224,'Subsidiary Trial Balance Input'!F:F))</f>
        <v>0</v>
      </c>
      <c r="G224" s="642"/>
      <c r="H224" s="642"/>
      <c r="I224" s="642"/>
      <c r="J224" s="642"/>
      <c r="K224" s="642"/>
      <c r="L224" s="642"/>
      <c r="M224" s="642"/>
      <c r="N224" s="642"/>
      <c r="O224" s="642"/>
      <c r="P224" s="642"/>
      <c r="Q224" s="642"/>
      <c r="R224" s="642"/>
      <c r="S224" s="642"/>
      <c r="T224" s="642"/>
      <c r="U224" s="642"/>
      <c r="V224" s="642"/>
      <c r="W224" s="642"/>
      <c r="X224" s="642"/>
      <c r="Y224" s="642"/>
      <c r="Z224" s="642"/>
      <c r="AA224" s="642"/>
      <c r="AB224" s="642"/>
      <c r="AC224" s="642"/>
      <c r="AD224" s="642"/>
      <c r="AE224" s="642"/>
      <c r="AF224" s="642"/>
      <c r="AG224" s="642"/>
      <c r="AH224" s="642"/>
      <c r="AI224" s="642"/>
      <c r="AJ224" s="642"/>
      <c r="AK224" s="642"/>
      <c r="AL224" s="642"/>
      <c r="AM224" s="642"/>
      <c r="AN224" s="642"/>
      <c r="AO224" s="642"/>
      <c r="AP224" s="642"/>
      <c r="AQ224" s="642"/>
      <c r="AR224" s="642"/>
      <c r="AS224" s="642"/>
      <c r="AT224" s="642"/>
      <c r="AU224" s="642"/>
      <c r="AV224" s="642"/>
      <c r="AW224" s="642"/>
      <c r="AX224" s="642"/>
      <c r="AY224" s="642"/>
      <c r="AZ224" s="642"/>
      <c r="BA224" s="642"/>
      <c r="BB224" s="642"/>
      <c r="BC224" s="642"/>
      <c r="BD224" s="642"/>
      <c r="BE224" s="642"/>
      <c r="BF224" s="642"/>
      <c r="BG224" s="642"/>
      <c r="BH224" s="642"/>
      <c r="BI224" s="642"/>
      <c r="BJ224" s="642"/>
      <c r="BK224" s="642"/>
      <c r="BL224" s="642"/>
      <c r="BM224" s="642"/>
      <c r="BN224" s="642"/>
      <c r="BO224" s="642"/>
      <c r="BP224" s="642"/>
      <c r="BQ224" s="642"/>
      <c r="BR224" s="642"/>
      <c r="BS224" s="642"/>
      <c r="BT224" s="642"/>
      <c r="BU224" s="642"/>
      <c r="BV224" s="642"/>
      <c r="BW224" s="642"/>
      <c r="BX224" s="642"/>
      <c r="BY224" s="642"/>
      <c r="BZ224" s="642"/>
      <c r="CA224" s="642"/>
      <c r="CB224" s="642"/>
      <c r="CC224" s="642"/>
      <c r="CD224" s="642"/>
      <c r="CE224" s="642"/>
      <c r="CF224" s="642"/>
      <c r="CG224" s="642"/>
      <c r="CH224" s="642"/>
      <c r="CI224" s="642"/>
      <c r="CJ224" s="642"/>
      <c r="CK224" s="642"/>
      <c r="CL224" s="642"/>
      <c r="CM224" s="642"/>
      <c r="CN224" s="642"/>
      <c r="CO224" s="642"/>
      <c r="CP224" s="642"/>
      <c r="CQ224" s="642"/>
      <c r="CR224" s="642"/>
      <c r="CS224" s="642"/>
      <c r="CT224" s="642"/>
      <c r="CU224" s="642"/>
      <c r="CV224" s="642"/>
      <c r="CW224" s="642"/>
      <c r="CX224" s="642"/>
      <c r="CY224" s="642"/>
      <c r="CZ224" s="642"/>
      <c r="DA224" s="642"/>
      <c r="DB224" s="642"/>
      <c r="DC224" s="642"/>
      <c r="DD224" s="642"/>
      <c r="DE224" s="642"/>
      <c r="DF224" s="642"/>
      <c r="DG224" s="642"/>
      <c r="DH224" s="642"/>
      <c r="DI224" s="642"/>
      <c r="DJ224" s="642"/>
      <c r="DK224" s="642"/>
      <c r="DL224" s="642"/>
      <c r="DM224" s="642"/>
      <c r="DN224" s="642"/>
      <c r="DO224" s="642"/>
      <c r="DP224" s="642"/>
      <c r="DQ224" s="642"/>
      <c r="DR224" s="642"/>
      <c r="DS224" s="642"/>
      <c r="DT224" s="642"/>
      <c r="DU224" s="642"/>
      <c r="DV224" s="642"/>
      <c r="DW224" s="642"/>
      <c r="DX224" s="642"/>
      <c r="DY224" s="642"/>
      <c r="DZ224" s="642"/>
      <c r="EA224" s="642"/>
      <c r="EB224" s="642"/>
      <c r="EC224" s="642"/>
      <c r="ED224" s="189" t="str">
        <f t="shared" si="3"/>
        <v>xxxxxxxxxxxxxxxxxxxxxxxxxxxxxxxxxxxxxxxxxxxxxxxxxxxxxxxxxxxxxxxxxxxxxxxxxxxxxxxxxxxxxxxxxxxxxxxxxxxxxxxxxxxxxxxxxxxxxxxxxxxxxxxx</v>
      </c>
    </row>
    <row r="225" spans="1:134" x14ac:dyDescent="0.2">
      <c r="A225" s="727">
        <v>5260</v>
      </c>
      <c r="B225" s="1282" t="s">
        <v>295</v>
      </c>
      <c r="C225" s="900">
        <f>SUMPRODUCT(SUMIF('Subsidiary Trial Balance Input'!$A:$A,'Subsidiary TB Converter'!$G225:$EC225,'Subsidiary Trial Balance Input'!C:C))</f>
        <v>0</v>
      </c>
      <c r="D225" s="900">
        <f>SUMPRODUCT(SUMIF('Subsidiary Trial Balance Input'!$A:$A,'Subsidiary TB Converter'!$G225:$EC225,'Subsidiary Trial Balance Input'!D:D))</f>
        <v>0</v>
      </c>
      <c r="E225" s="900">
        <f>SUMPRODUCT(SUMIF('Subsidiary Trial Balance Input'!$A:$A,'Subsidiary TB Converter'!$G225:$EC225,'Subsidiary Trial Balance Input'!E:E))</f>
        <v>0</v>
      </c>
      <c r="F225" s="900">
        <f>SUMPRODUCT(SUMIF('Subsidiary Trial Balance Input'!$A:$A,'Subsidiary TB Converter'!$G225:$EC225,'Subsidiary Trial Balance Input'!F:F))</f>
        <v>0</v>
      </c>
      <c r="G225" s="642"/>
      <c r="H225" s="642"/>
      <c r="I225" s="642"/>
      <c r="J225" s="642"/>
      <c r="K225" s="642"/>
      <c r="L225" s="642"/>
      <c r="M225" s="642"/>
      <c r="N225" s="642"/>
      <c r="O225" s="642"/>
      <c r="P225" s="642"/>
      <c r="Q225" s="642"/>
      <c r="R225" s="642"/>
      <c r="S225" s="642"/>
      <c r="T225" s="642"/>
      <c r="U225" s="642"/>
      <c r="V225" s="642"/>
      <c r="W225" s="642"/>
      <c r="X225" s="642"/>
      <c r="Y225" s="642"/>
      <c r="Z225" s="642"/>
      <c r="AA225" s="642"/>
      <c r="AB225" s="642"/>
      <c r="AC225" s="642"/>
      <c r="AD225" s="642"/>
      <c r="AE225" s="642"/>
      <c r="AF225" s="642"/>
      <c r="AG225" s="642"/>
      <c r="AH225" s="642"/>
      <c r="AI225" s="642"/>
      <c r="AJ225" s="642"/>
      <c r="AK225" s="642"/>
      <c r="AL225" s="642"/>
      <c r="AM225" s="642"/>
      <c r="AN225" s="642"/>
      <c r="AO225" s="642"/>
      <c r="AP225" s="642"/>
      <c r="AQ225" s="642"/>
      <c r="AR225" s="642"/>
      <c r="AS225" s="642"/>
      <c r="AT225" s="642"/>
      <c r="AU225" s="642"/>
      <c r="AV225" s="642"/>
      <c r="AW225" s="642"/>
      <c r="AX225" s="642"/>
      <c r="AY225" s="642"/>
      <c r="AZ225" s="642"/>
      <c r="BA225" s="642"/>
      <c r="BB225" s="642"/>
      <c r="BC225" s="642"/>
      <c r="BD225" s="642"/>
      <c r="BE225" s="642"/>
      <c r="BF225" s="642"/>
      <c r="BG225" s="642"/>
      <c r="BH225" s="642"/>
      <c r="BI225" s="642"/>
      <c r="BJ225" s="642"/>
      <c r="BK225" s="642"/>
      <c r="BL225" s="642"/>
      <c r="BM225" s="642"/>
      <c r="BN225" s="642"/>
      <c r="BO225" s="642"/>
      <c r="BP225" s="642"/>
      <c r="BQ225" s="642"/>
      <c r="BR225" s="642"/>
      <c r="BS225" s="642"/>
      <c r="BT225" s="642"/>
      <c r="BU225" s="642"/>
      <c r="BV225" s="642"/>
      <c r="BW225" s="642"/>
      <c r="BX225" s="642"/>
      <c r="BY225" s="642"/>
      <c r="BZ225" s="642"/>
      <c r="CA225" s="642"/>
      <c r="CB225" s="642"/>
      <c r="CC225" s="642"/>
      <c r="CD225" s="642"/>
      <c r="CE225" s="642"/>
      <c r="CF225" s="642"/>
      <c r="CG225" s="642"/>
      <c r="CH225" s="642"/>
      <c r="CI225" s="642"/>
      <c r="CJ225" s="642"/>
      <c r="CK225" s="642"/>
      <c r="CL225" s="642"/>
      <c r="CM225" s="642"/>
      <c r="CN225" s="642"/>
      <c r="CO225" s="642"/>
      <c r="CP225" s="642"/>
      <c r="CQ225" s="642"/>
      <c r="CR225" s="642"/>
      <c r="CS225" s="642"/>
      <c r="CT225" s="642"/>
      <c r="CU225" s="642"/>
      <c r="CV225" s="642"/>
      <c r="CW225" s="642"/>
      <c r="CX225" s="642"/>
      <c r="CY225" s="642"/>
      <c r="CZ225" s="642"/>
      <c r="DA225" s="642"/>
      <c r="DB225" s="642"/>
      <c r="DC225" s="642"/>
      <c r="DD225" s="642"/>
      <c r="DE225" s="642"/>
      <c r="DF225" s="642"/>
      <c r="DG225" s="642"/>
      <c r="DH225" s="642"/>
      <c r="DI225" s="642"/>
      <c r="DJ225" s="642"/>
      <c r="DK225" s="642"/>
      <c r="DL225" s="642"/>
      <c r="DM225" s="642"/>
      <c r="DN225" s="642"/>
      <c r="DO225" s="642"/>
      <c r="DP225" s="642"/>
      <c r="DQ225" s="642"/>
      <c r="DR225" s="642"/>
      <c r="DS225" s="642"/>
      <c r="DT225" s="642"/>
      <c r="DU225" s="642"/>
      <c r="DV225" s="642"/>
      <c r="DW225" s="642"/>
      <c r="DX225" s="642"/>
      <c r="DY225" s="642"/>
      <c r="DZ225" s="642"/>
      <c r="EA225" s="642"/>
      <c r="EB225" s="642"/>
      <c r="EC225" s="642"/>
      <c r="ED225" s="189" t="str">
        <f t="shared" si="3"/>
        <v>xxxxxxxxxxxxxxxxxxxxxxxxxxxxxxxxxxxxxxxxxxxxxxxxxxxxxxxxxxxxxxxxxxxxxxxxxxxxxxxxxxxxxxxxxxxxxxxxxxxxxxxxxxxxxxxxxxxxxxxxxxxxxxxx</v>
      </c>
    </row>
    <row r="226" spans="1:134" x14ac:dyDescent="0.2">
      <c r="A226" s="727">
        <v>5260</v>
      </c>
      <c r="B226" s="1282" t="s">
        <v>295</v>
      </c>
      <c r="C226" s="900">
        <f>SUMPRODUCT(SUMIF('Subsidiary Trial Balance Input'!$A:$A,'Subsidiary TB Converter'!$G226:$EC226,'Subsidiary Trial Balance Input'!C:C))</f>
        <v>0</v>
      </c>
      <c r="D226" s="900">
        <f>SUMPRODUCT(SUMIF('Subsidiary Trial Balance Input'!$A:$A,'Subsidiary TB Converter'!$G226:$EC226,'Subsidiary Trial Balance Input'!D:D))</f>
        <v>0</v>
      </c>
      <c r="E226" s="900">
        <f>SUMPRODUCT(SUMIF('Subsidiary Trial Balance Input'!$A:$A,'Subsidiary TB Converter'!$G226:$EC226,'Subsidiary Trial Balance Input'!E:E))</f>
        <v>0</v>
      </c>
      <c r="F226" s="900">
        <f>SUMPRODUCT(SUMIF('Subsidiary Trial Balance Input'!$A:$A,'Subsidiary TB Converter'!$G226:$EC226,'Subsidiary Trial Balance Input'!F:F))</f>
        <v>0</v>
      </c>
      <c r="G226" s="642"/>
      <c r="H226" s="642"/>
      <c r="I226" s="642"/>
      <c r="J226" s="642"/>
      <c r="K226" s="642"/>
      <c r="L226" s="642"/>
      <c r="M226" s="642"/>
      <c r="N226" s="642"/>
      <c r="O226" s="642"/>
      <c r="P226" s="642"/>
      <c r="Q226" s="642"/>
      <c r="R226" s="642"/>
      <c r="S226" s="642"/>
      <c r="T226" s="642"/>
      <c r="U226" s="642"/>
      <c r="V226" s="642"/>
      <c r="W226" s="642"/>
      <c r="X226" s="642"/>
      <c r="Y226" s="642"/>
      <c r="Z226" s="642"/>
      <c r="AA226" s="642"/>
      <c r="AB226" s="642"/>
      <c r="AC226" s="642"/>
      <c r="AD226" s="642"/>
      <c r="AE226" s="642"/>
      <c r="AF226" s="642"/>
      <c r="AG226" s="642"/>
      <c r="AH226" s="642"/>
      <c r="AI226" s="642"/>
      <c r="AJ226" s="642"/>
      <c r="AK226" s="642"/>
      <c r="AL226" s="642"/>
      <c r="AM226" s="642"/>
      <c r="AN226" s="642"/>
      <c r="AO226" s="642"/>
      <c r="AP226" s="642"/>
      <c r="AQ226" s="642"/>
      <c r="AR226" s="642"/>
      <c r="AS226" s="642"/>
      <c r="AT226" s="642"/>
      <c r="AU226" s="642"/>
      <c r="AV226" s="642"/>
      <c r="AW226" s="642"/>
      <c r="AX226" s="642"/>
      <c r="AY226" s="642"/>
      <c r="AZ226" s="642"/>
      <c r="BA226" s="642"/>
      <c r="BB226" s="642"/>
      <c r="BC226" s="642"/>
      <c r="BD226" s="642"/>
      <c r="BE226" s="642"/>
      <c r="BF226" s="642"/>
      <c r="BG226" s="642"/>
      <c r="BH226" s="642"/>
      <c r="BI226" s="642"/>
      <c r="BJ226" s="642"/>
      <c r="BK226" s="642"/>
      <c r="BL226" s="642"/>
      <c r="BM226" s="642"/>
      <c r="BN226" s="642"/>
      <c r="BO226" s="642"/>
      <c r="BP226" s="642"/>
      <c r="BQ226" s="642"/>
      <c r="BR226" s="642"/>
      <c r="BS226" s="642"/>
      <c r="BT226" s="642"/>
      <c r="BU226" s="642"/>
      <c r="BV226" s="642"/>
      <c r="BW226" s="642"/>
      <c r="BX226" s="642"/>
      <c r="BY226" s="642"/>
      <c r="BZ226" s="642"/>
      <c r="CA226" s="642"/>
      <c r="CB226" s="642"/>
      <c r="CC226" s="642"/>
      <c r="CD226" s="642"/>
      <c r="CE226" s="642"/>
      <c r="CF226" s="642"/>
      <c r="CG226" s="642"/>
      <c r="CH226" s="642"/>
      <c r="CI226" s="642"/>
      <c r="CJ226" s="642"/>
      <c r="CK226" s="642"/>
      <c r="CL226" s="642"/>
      <c r="CM226" s="642"/>
      <c r="CN226" s="642"/>
      <c r="CO226" s="642"/>
      <c r="CP226" s="642"/>
      <c r="CQ226" s="642"/>
      <c r="CR226" s="642"/>
      <c r="CS226" s="642"/>
      <c r="CT226" s="642"/>
      <c r="CU226" s="642"/>
      <c r="CV226" s="642"/>
      <c r="CW226" s="642"/>
      <c r="CX226" s="642"/>
      <c r="CY226" s="642"/>
      <c r="CZ226" s="642"/>
      <c r="DA226" s="642"/>
      <c r="DB226" s="642"/>
      <c r="DC226" s="642"/>
      <c r="DD226" s="642"/>
      <c r="DE226" s="642"/>
      <c r="DF226" s="642"/>
      <c r="DG226" s="642"/>
      <c r="DH226" s="642"/>
      <c r="DI226" s="642"/>
      <c r="DJ226" s="642"/>
      <c r="DK226" s="642"/>
      <c r="DL226" s="642"/>
      <c r="DM226" s="642"/>
      <c r="DN226" s="642"/>
      <c r="DO226" s="642"/>
      <c r="DP226" s="642"/>
      <c r="DQ226" s="642"/>
      <c r="DR226" s="642"/>
      <c r="DS226" s="642"/>
      <c r="DT226" s="642"/>
      <c r="DU226" s="642"/>
      <c r="DV226" s="642"/>
      <c r="DW226" s="642"/>
      <c r="DX226" s="642"/>
      <c r="DY226" s="642"/>
      <c r="DZ226" s="642"/>
      <c r="EA226" s="642"/>
      <c r="EB226" s="642"/>
      <c r="EC226" s="642"/>
      <c r="ED226" s="189" t="str">
        <f t="shared" si="3"/>
        <v>xxxxxxxxxxxxxxxxxxxxxxxxxxxxxxxxxxxxxxxxxxxxxxxxxxxxxxxxxxxxxxxxxxxxxxxxxxxxxxxxxxxxxxxxxxxxxxxxxxxxxxxxxxxxxxxxxxxxxxxxxxxxxxxx</v>
      </c>
    </row>
    <row r="227" spans="1:134" x14ac:dyDescent="0.2">
      <c r="A227" s="727">
        <v>5260</v>
      </c>
      <c r="B227" s="1282" t="s">
        <v>295</v>
      </c>
      <c r="C227" s="900">
        <f>SUMPRODUCT(SUMIF('Subsidiary Trial Balance Input'!$A:$A,'Subsidiary TB Converter'!$G227:$EC227,'Subsidiary Trial Balance Input'!C:C))</f>
        <v>0</v>
      </c>
      <c r="D227" s="900">
        <f>SUMPRODUCT(SUMIF('Subsidiary Trial Balance Input'!$A:$A,'Subsidiary TB Converter'!$G227:$EC227,'Subsidiary Trial Balance Input'!D:D))</f>
        <v>0</v>
      </c>
      <c r="E227" s="900">
        <f>SUMPRODUCT(SUMIF('Subsidiary Trial Balance Input'!$A:$A,'Subsidiary TB Converter'!$G227:$EC227,'Subsidiary Trial Balance Input'!E:E))</f>
        <v>0</v>
      </c>
      <c r="F227" s="900">
        <f>SUMPRODUCT(SUMIF('Subsidiary Trial Balance Input'!$A:$A,'Subsidiary TB Converter'!$G227:$EC227,'Subsidiary Trial Balance Input'!F:F))</f>
        <v>0</v>
      </c>
      <c r="G227" s="642"/>
      <c r="H227" s="642"/>
      <c r="I227" s="642"/>
      <c r="J227" s="642"/>
      <c r="K227" s="642"/>
      <c r="L227" s="642"/>
      <c r="M227" s="642"/>
      <c r="N227" s="642"/>
      <c r="O227" s="642"/>
      <c r="P227" s="642"/>
      <c r="Q227" s="642"/>
      <c r="R227" s="642"/>
      <c r="S227" s="642"/>
      <c r="T227" s="642"/>
      <c r="U227" s="642"/>
      <c r="V227" s="642"/>
      <c r="W227" s="642"/>
      <c r="X227" s="642"/>
      <c r="Y227" s="642"/>
      <c r="Z227" s="642"/>
      <c r="AA227" s="642"/>
      <c r="AB227" s="642"/>
      <c r="AC227" s="642"/>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642"/>
      <c r="AY227" s="642"/>
      <c r="AZ227" s="642"/>
      <c r="BA227" s="642"/>
      <c r="BB227" s="642"/>
      <c r="BC227" s="642"/>
      <c r="BD227" s="642"/>
      <c r="BE227" s="642"/>
      <c r="BF227" s="642"/>
      <c r="BG227" s="642"/>
      <c r="BH227" s="642"/>
      <c r="BI227" s="642"/>
      <c r="BJ227" s="642"/>
      <c r="BK227" s="642"/>
      <c r="BL227" s="642"/>
      <c r="BM227" s="642"/>
      <c r="BN227" s="642"/>
      <c r="BO227" s="642"/>
      <c r="BP227" s="642"/>
      <c r="BQ227" s="642"/>
      <c r="BR227" s="642"/>
      <c r="BS227" s="642"/>
      <c r="BT227" s="642"/>
      <c r="BU227" s="642"/>
      <c r="BV227" s="642"/>
      <c r="BW227" s="642"/>
      <c r="BX227" s="642"/>
      <c r="BY227" s="642"/>
      <c r="BZ227" s="642"/>
      <c r="CA227" s="642"/>
      <c r="CB227" s="642"/>
      <c r="CC227" s="642"/>
      <c r="CD227" s="642"/>
      <c r="CE227" s="642"/>
      <c r="CF227" s="642"/>
      <c r="CG227" s="642"/>
      <c r="CH227" s="642"/>
      <c r="CI227" s="642"/>
      <c r="CJ227" s="642"/>
      <c r="CK227" s="642"/>
      <c r="CL227" s="642"/>
      <c r="CM227" s="642"/>
      <c r="CN227" s="642"/>
      <c r="CO227" s="642"/>
      <c r="CP227" s="642"/>
      <c r="CQ227" s="642"/>
      <c r="CR227" s="642"/>
      <c r="CS227" s="642"/>
      <c r="CT227" s="642"/>
      <c r="CU227" s="642"/>
      <c r="CV227" s="642"/>
      <c r="CW227" s="642"/>
      <c r="CX227" s="642"/>
      <c r="CY227" s="642"/>
      <c r="CZ227" s="642"/>
      <c r="DA227" s="642"/>
      <c r="DB227" s="642"/>
      <c r="DC227" s="642"/>
      <c r="DD227" s="642"/>
      <c r="DE227" s="642"/>
      <c r="DF227" s="642"/>
      <c r="DG227" s="642"/>
      <c r="DH227" s="642"/>
      <c r="DI227" s="642"/>
      <c r="DJ227" s="642"/>
      <c r="DK227" s="642"/>
      <c r="DL227" s="642"/>
      <c r="DM227" s="642"/>
      <c r="DN227" s="642"/>
      <c r="DO227" s="642"/>
      <c r="DP227" s="642"/>
      <c r="DQ227" s="642"/>
      <c r="DR227" s="642"/>
      <c r="DS227" s="642"/>
      <c r="DT227" s="642"/>
      <c r="DU227" s="642"/>
      <c r="DV227" s="642"/>
      <c r="DW227" s="642"/>
      <c r="DX227" s="642"/>
      <c r="DY227" s="642"/>
      <c r="DZ227" s="642"/>
      <c r="EA227" s="642"/>
      <c r="EB227" s="642"/>
      <c r="EC227" s="642"/>
      <c r="ED227" s="189" t="str">
        <f t="shared" si="3"/>
        <v>xxxxxxxxxxxxxxxxxxxxxxxxxxxxxxxxxxxxxxxxxxxxxxxxxxxxxxxxxxxxxxxxxxxxxxxxxxxxxxxxxxxxxxxxxxxxxxxxxxxxxxxxxxxxxxxxxxxxxxxxxxxxxxxx</v>
      </c>
    </row>
    <row r="228" spans="1:134" x14ac:dyDescent="0.2">
      <c r="A228" s="727">
        <v>5260</v>
      </c>
      <c r="B228" s="1282" t="s">
        <v>295</v>
      </c>
      <c r="C228" s="900">
        <f>SUMPRODUCT(SUMIF('Subsidiary Trial Balance Input'!$A:$A,'Subsidiary TB Converter'!$G228:$EC228,'Subsidiary Trial Balance Input'!C:C))</f>
        <v>0</v>
      </c>
      <c r="D228" s="900">
        <f>SUMPRODUCT(SUMIF('Subsidiary Trial Balance Input'!$A:$A,'Subsidiary TB Converter'!$G228:$EC228,'Subsidiary Trial Balance Input'!D:D))</f>
        <v>0</v>
      </c>
      <c r="E228" s="900">
        <f>SUMPRODUCT(SUMIF('Subsidiary Trial Balance Input'!$A:$A,'Subsidiary TB Converter'!$G228:$EC228,'Subsidiary Trial Balance Input'!E:E))</f>
        <v>0</v>
      </c>
      <c r="F228" s="900">
        <f>SUMPRODUCT(SUMIF('Subsidiary Trial Balance Input'!$A:$A,'Subsidiary TB Converter'!$G228:$EC228,'Subsidiary Trial Balance Input'!F:F))</f>
        <v>0</v>
      </c>
      <c r="G228" s="642"/>
      <c r="H228" s="642"/>
      <c r="I228" s="642"/>
      <c r="J228" s="642"/>
      <c r="K228" s="642"/>
      <c r="L228" s="642"/>
      <c r="M228" s="642"/>
      <c r="N228" s="642"/>
      <c r="O228" s="642"/>
      <c r="P228" s="642"/>
      <c r="Q228" s="642"/>
      <c r="R228" s="642"/>
      <c r="S228" s="642"/>
      <c r="T228" s="642"/>
      <c r="U228" s="642"/>
      <c r="V228" s="642"/>
      <c r="W228" s="642"/>
      <c r="X228" s="642"/>
      <c r="Y228" s="642"/>
      <c r="Z228" s="642"/>
      <c r="AA228" s="642"/>
      <c r="AB228" s="642"/>
      <c r="AC228" s="642"/>
      <c r="AD228" s="642"/>
      <c r="AE228" s="642"/>
      <c r="AF228" s="642"/>
      <c r="AG228" s="642"/>
      <c r="AH228" s="642"/>
      <c r="AI228" s="642"/>
      <c r="AJ228" s="642"/>
      <c r="AK228" s="642"/>
      <c r="AL228" s="642"/>
      <c r="AM228" s="642"/>
      <c r="AN228" s="642"/>
      <c r="AO228" s="642"/>
      <c r="AP228" s="642"/>
      <c r="AQ228" s="642"/>
      <c r="AR228" s="642"/>
      <c r="AS228" s="642"/>
      <c r="AT228" s="642"/>
      <c r="AU228" s="642"/>
      <c r="AV228" s="642"/>
      <c r="AW228" s="642"/>
      <c r="AX228" s="642"/>
      <c r="AY228" s="642"/>
      <c r="AZ228" s="642"/>
      <c r="BA228" s="642"/>
      <c r="BB228" s="642"/>
      <c r="BC228" s="642"/>
      <c r="BD228" s="642"/>
      <c r="BE228" s="642"/>
      <c r="BF228" s="642"/>
      <c r="BG228" s="642"/>
      <c r="BH228" s="642"/>
      <c r="BI228" s="642"/>
      <c r="BJ228" s="642"/>
      <c r="BK228" s="642"/>
      <c r="BL228" s="642"/>
      <c r="BM228" s="642"/>
      <c r="BN228" s="642"/>
      <c r="BO228" s="642"/>
      <c r="BP228" s="642"/>
      <c r="BQ228" s="642"/>
      <c r="BR228" s="642"/>
      <c r="BS228" s="642"/>
      <c r="BT228" s="642"/>
      <c r="BU228" s="642"/>
      <c r="BV228" s="642"/>
      <c r="BW228" s="642"/>
      <c r="BX228" s="642"/>
      <c r="BY228" s="642"/>
      <c r="BZ228" s="642"/>
      <c r="CA228" s="642"/>
      <c r="CB228" s="642"/>
      <c r="CC228" s="642"/>
      <c r="CD228" s="642"/>
      <c r="CE228" s="642"/>
      <c r="CF228" s="642"/>
      <c r="CG228" s="642"/>
      <c r="CH228" s="642"/>
      <c r="CI228" s="642"/>
      <c r="CJ228" s="642"/>
      <c r="CK228" s="642"/>
      <c r="CL228" s="642"/>
      <c r="CM228" s="642"/>
      <c r="CN228" s="642"/>
      <c r="CO228" s="642"/>
      <c r="CP228" s="642"/>
      <c r="CQ228" s="642"/>
      <c r="CR228" s="642"/>
      <c r="CS228" s="642"/>
      <c r="CT228" s="642"/>
      <c r="CU228" s="642"/>
      <c r="CV228" s="642"/>
      <c r="CW228" s="642"/>
      <c r="CX228" s="642"/>
      <c r="CY228" s="642"/>
      <c r="CZ228" s="642"/>
      <c r="DA228" s="642"/>
      <c r="DB228" s="642"/>
      <c r="DC228" s="642"/>
      <c r="DD228" s="642"/>
      <c r="DE228" s="642"/>
      <c r="DF228" s="642"/>
      <c r="DG228" s="642"/>
      <c r="DH228" s="642"/>
      <c r="DI228" s="642"/>
      <c r="DJ228" s="642"/>
      <c r="DK228" s="642"/>
      <c r="DL228" s="642"/>
      <c r="DM228" s="642"/>
      <c r="DN228" s="642"/>
      <c r="DO228" s="642"/>
      <c r="DP228" s="642"/>
      <c r="DQ228" s="642"/>
      <c r="DR228" s="642"/>
      <c r="DS228" s="642"/>
      <c r="DT228" s="642"/>
      <c r="DU228" s="642"/>
      <c r="DV228" s="642"/>
      <c r="DW228" s="642"/>
      <c r="DX228" s="642"/>
      <c r="DY228" s="642"/>
      <c r="DZ228" s="642"/>
      <c r="EA228" s="642"/>
      <c r="EB228" s="642"/>
      <c r="EC228" s="642"/>
      <c r="ED228" s="189" t="str">
        <f t="shared" si="3"/>
        <v>xxxxxxxxxxxxxxxxxxxxxxxxxxxxxxxxxxxxxxxxxxxxxxxxxxxxxxxxxxxxxxxxxxxxxxxxxxxxxxxxxxxxxxxxxxxxxxxxxxxxxxxxxxxxxxxxxxxxxxxxxxxxxxxx</v>
      </c>
    </row>
    <row r="229" spans="1:134" x14ac:dyDescent="0.2">
      <c r="A229" s="727">
        <v>5260</v>
      </c>
      <c r="B229" s="1282" t="s">
        <v>295</v>
      </c>
      <c r="C229" s="900">
        <f>SUMPRODUCT(SUMIF('Subsidiary Trial Balance Input'!$A:$A,'Subsidiary TB Converter'!$G229:$EC229,'Subsidiary Trial Balance Input'!C:C))</f>
        <v>0</v>
      </c>
      <c r="D229" s="900">
        <f>SUMPRODUCT(SUMIF('Subsidiary Trial Balance Input'!$A:$A,'Subsidiary TB Converter'!$G229:$EC229,'Subsidiary Trial Balance Input'!D:D))</f>
        <v>0</v>
      </c>
      <c r="E229" s="900">
        <f>SUMPRODUCT(SUMIF('Subsidiary Trial Balance Input'!$A:$A,'Subsidiary TB Converter'!$G229:$EC229,'Subsidiary Trial Balance Input'!E:E))</f>
        <v>0</v>
      </c>
      <c r="F229" s="900">
        <f>SUMPRODUCT(SUMIF('Subsidiary Trial Balance Input'!$A:$A,'Subsidiary TB Converter'!$G229:$EC229,'Subsidiary Trial Balance Input'!F:F))</f>
        <v>0</v>
      </c>
      <c r="G229" s="642"/>
      <c r="H229" s="642"/>
      <c r="I229" s="642"/>
      <c r="J229" s="642"/>
      <c r="K229" s="642"/>
      <c r="L229" s="642"/>
      <c r="M229" s="642"/>
      <c r="N229" s="642"/>
      <c r="O229" s="642"/>
      <c r="P229" s="642"/>
      <c r="Q229" s="642"/>
      <c r="R229" s="642"/>
      <c r="S229" s="642"/>
      <c r="T229" s="642"/>
      <c r="U229" s="642"/>
      <c r="V229" s="642"/>
      <c r="W229" s="642"/>
      <c r="X229" s="642"/>
      <c r="Y229" s="642"/>
      <c r="Z229" s="642"/>
      <c r="AA229" s="642"/>
      <c r="AB229" s="642"/>
      <c r="AC229" s="642"/>
      <c r="AD229" s="642"/>
      <c r="AE229" s="642"/>
      <c r="AF229" s="642"/>
      <c r="AG229" s="642"/>
      <c r="AH229" s="642"/>
      <c r="AI229" s="642"/>
      <c r="AJ229" s="642"/>
      <c r="AK229" s="642"/>
      <c r="AL229" s="642"/>
      <c r="AM229" s="642"/>
      <c r="AN229" s="642"/>
      <c r="AO229" s="642"/>
      <c r="AP229" s="642"/>
      <c r="AQ229" s="642"/>
      <c r="AR229" s="642"/>
      <c r="AS229" s="642"/>
      <c r="AT229" s="642"/>
      <c r="AU229" s="642"/>
      <c r="AV229" s="642"/>
      <c r="AW229" s="642"/>
      <c r="AX229" s="642"/>
      <c r="AY229" s="642"/>
      <c r="AZ229" s="642"/>
      <c r="BA229" s="642"/>
      <c r="BB229" s="642"/>
      <c r="BC229" s="642"/>
      <c r="BD229" s="642"/>
      <c r="BE229" s="642"/>
      <c r="BF229" s="642"/>
      <c r="BG229" s="642"/>
      <c r="BH229" s="642"/>
      <c r="BI229" s="642"/>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2"/>
      <c r="ED229" s="189" t="str">
        <f t="shared" si="3"/>
        <v>xxxxxxxxxxxxxxxxxxxxxxxxxxxxxxxxxxxxxxxxxxxxxxxxxxxxxxxxxxxxxxxxxxxxxxxxxxxxxxxxxxxxxxxxxxxxxxxxxxxxxxxxxxxxxxxxxxxxxxxxxxxxxxxx</v>
      </c>
    </row>
    <row r="230" spans="1:134" x14ac:dyDescent="0.2">
      <c r="A230" s="727">
        <v>5260</v>
      </c>
      <c r="B230" s="1282" t="s">
        <v>295</v>
      </c>
      <c r="C230" s="900">
        <f>SUMPRODUCT(SUMIF('Subsidiary Trial Balance Input'!$A:$A,'Subsidiary TB Converter'!$G230:$EC230,'Subsidiary Trial Balance Input'!C:C))</f>
        <v>0</v>
      </c>
      <c r="D230" s="900">
        <f>SUMPRODUCT(SUMIF('Subsidiary Trial Balance Input'!$A:$A,'Subsidiary TB Converter'!$G230:$EC230,'Subsidiary Trial Balance Input'!D:D))</f>
        <v>0</v>
      </c>
      <c r="E230" s="900">
        <f>SUMPRODUCT(SUMIF('Subsidiary Trial Balance Input'!$A:$A,'Subsidiary TB Converter'!$G230:$EC230,'Subsidiary Trial Balance Input'!E:E))</f>
        <v>0</v>
      </c>
      <c r="F230" s="900">
        <f>SUMPRODUCT(SUMIF('Subsidiary Trial Balance Input'!$A:$A,'Subsidiary TB Converter'!$G230:$EC230,'Subsidiary Trial Balance Input'!F:F))</f>
        <v>0</v>
      </c>
      <c r="G230" s="642"/>
      <c r="H230" s="642"/>
      <c r="I230" s="642"/>
      <c r="J230" s="642"/>
      <c r="K230" s="642"/>
      <c r="L230" s="642"/>
      <c r="M230" s="642"/>
      <c r="N230" s="642"/>
      <c r="O230" s="642"/>
      <c r="P230" s="642"/>
      <c r="Q230" s="642"/>
      <c r="R230" s="642"/>
      <c r="S230" s="642"/>
      <c r="T230" s="642"/>
      <c r="U230" s="642"/>
      <c r="V230" s="642"/>
      <c r="W230" s="642"/>
      <c r="X230" s="642"/>
      <c r="Y230" s="642"/>
      <c r="Z230" s="642"/>
      <c r="AA230" s="642"/>
      <c r="AB230" s="642"/>
      <c r="AC230" s="642"/>
      <c r="AD230" s="642"/>
      <c r="AE230" s="642"/>
      <c r="AF230" s="642"/>
      <c r="AG230" s="642"/>
      <c r="AH230" s="642"/>
      <c r="AI230" s="642"/>
      <c r="AJ230" s="642"/>
      <c r="AK230" s="642"/>
      <c r="AL230" s="642"/>
      <c r="AM230" s="642"/>
      <c r="AN230" s="642"/>
      <c r="AO230" s="642"/>
      <c r="AP230" s="642"/>
      <c r="AQ230" s="642"/>
      <c r="AR230" s="642"/>
      <c r="AS230" s="642"/>
      <c r="AT230" s="642"/>
      <c r="AU230" s="642"/>
      <c r="AV230" s="642"/>
      <c r="AW230" s="642"/>
      <c r="AX230" s="642"/>
      <c r="AY230" s="642"/>
      <c r="AZ230" s="642"/>
      <c r="BA230" s="642"/>
      <c r="BB230" s="642"/>
      <c r="BC230" s="642"/>
      <c r="BD230" s="642"/>
      <c r="BE230" s="642"/>
      <c r="BF230" s="642"/>
      <c r="BG230" s="642"/>
      <c r="BH230" s="642"/>
      <c r="BI230" s="642"/>
      <c r="BJ230" s="642"/>
      <c r="BK230" s="642"/>
      <c r="BL230" s="642"/>
      <c r="BM230" s="642"/>
      <c r="BN230" s="642"/>
      <c r="BO230" s="642"/>
      <c r="BP230" s="642"/>
      <c r="BQ230" s="642"/>
      <c r="BR230" s="642"/>
      <c r="BS230" s="642"/>
      <c r="BT230" s="642"/>
      <c r="BU230" s="642"/>
      <c r="BV230" s="642"/>
      <c r="BW230" s="642"/>
      <c r="BX230" s="642"/>
      <c r="BY230" s="642"/>
      <c r="BZ230" s="642"/>
      <c r="CA230" s="642"/>
      <c r="CB230" s="642"/>
      <c r="CC230" s="642"/>
      <c r="CD230" s="642"/>
      <c r="CE230" s="642"/>
      <c r="CF230" s="642"/>
      <c r="CG230" s="642"/>
      <c r="CH230" s="642"/>
      <c r="CI230" s="642"/>
      <c r="CJ230" s="642"/>
      <c r="CK230" s="642"/>
      <c r="CL230" s="642"/>
      <c r="CM230" s="642"/>
      <c r="CN230" s="642"/>
      <c r="CO230" s="642"/>
      <c r="CP230" s="642"/>
      <c r="CQ230" s="642"/>
      <c r="CR230" s="642"/>
      <c r="CS230" s="642"/>
      <c r="CT230" s="642"/>
      <c r="CU230" s="642"/>
      <c r="CV230" s="642"/>
      <c r="CW230" s="642"/>
      <c r="CX230" s="642"/>
      <c r="CY230" s="642"/>
      <c r="CZ230" s="642"/>
      <c r="DA230" s="642"/>
      <c r="DB230" s="642"/>
      <c r="DC230" s="642"/>
      <c r="DD230" s="642"/>
      <c r="DE230" s="642"/>
      <c r="DF230" s="642"/>
      <c r="DG230" s="642"/>
      <c r="DH230" s="642"/>
      <c r="DI230" s="642"/>
      <c r="DJ230" s="642"/>
      <c r="DK230" s="642"/>
      <c r="DL230" s="642"/>
      <c r="DM230" s="642"/>
      <c r="DN230" s="642"/>
      <c r="DO230" s="642"/>
      <c r="DP230" s="642"/>
      <c r="DQ230" s="642"/>
      <c r="DR230" s="642"/>
      <c r="DS230" s="642"/>
      <c r="DT230" s="642"/>
      <c r="DU230" s="642"/>
      <c r="DV230" s="642"/>
      <c r="DW230" s="642"/>
      <c r="DX230" s="642"/>
      <c r="DY230" s="642"/>
      <c r="DZ230" s="642"/>
      <c r="EA230" s="642"/>
      <c r="EB230" s="642"/>
      <c r="EC230" s="642"/>
      <c r="ED230" s="189" t="str">
        <f t="shared" si="3"/>
        <v>xxxxxxxxxxxxxxxxxxxxxxxxxxxxxxxxxxxxxxxxxxxxxxxxxxxxxxxxxxxxxxxxxxxxxxxxxxxxxxxxxxxxxxxxxxxxxxxxxxxxxxxxxxxxxxxxxxxxxxxxxxxxxxxx</v>
      </c>
    </row>
    <row r="231" spans="1:134" x14ac:dyDescent="0.2">
      <c r="A231" s="727">
        <v>5260</v>
      </c>
      <c r="B231" s="1282" t="s">
        <v>295</v>
      </c>
      <c r="C231" s="900">
        <f>SUMPRODUCT(SUMIF('Subsidiary Trial Balance Input'!$A:$A,'Subsidiary TB Converter'!$G231:$EC231,'Subsidiary Trial Balance Input'!C:C))</f>
        <v>0</v>
      </c>
      <c r="D231" s="900">
        <f>SUMPRODUCT(SUMIF('Subsidiary Trial Balance Input'!$A:$A,'Subsidiary TB Converter'!$G231:$EC231,'Subsidiary Trial Balance Input'!D:D))</f>
        <v>0</v>
      </c>
      <c r="E231" s="900">
        <f>SUMPRODUCT(SUMIF('Subsidiary Trial Balance Input'!$A:$A,'Subsidiary TB Converter'!$G231:$EC231,'Subsidiary Trial Balance Input'!E:E))</f>
        <v>0</v>
      </c>
      <c r="F231" s="900">
        <f>SUMPRODUCT(SUMIF('Subsidiary Trial Balance Input'!$A:$A,'Subsidiary TB Converter'!$G231:$EC231,'Subsidiary Trial Balance Input'!F:F))</f>
        <v>0</v>
      </c>
      <c r="G231" s="642"/>
      <c r="H231" s="642"/>
      <c r="I231" s="642"/>
      <c r="J231" s="642"/>
      <c r="K231" s="642"/>
      <c r="L231" s="642"/>
      <c r="M231" s="642"/>
      <c r="N231" s="642"/>
      <c r="O231" s="642"/>
      <c r="P231" s="642"/>
      <c r="Q231" s="642"/>
      <c r="R231" s="642"/>
      <c r="S231" s="642"/>
      <c r="T231" s="642"/>
      <c r="U231" s="642"/>
      <c r="V231" s="642"/>
      <c r="W231" s="642"/>
      <c r="X231" s="642"/>
      <c r="Y231" s="642"/>
      <c r="Z231" s="642"/>
      <c r="AA231" s="642"/>
      <c r="AB231" s="642"/>
      <c r="AC231" s="642"/>
      <c r="AD231" s="642"/>
      <c r="AE231" s="642"/>
      <c r="AF231" s="642"/>
      <c r="AG231" s="642"/>
      <c r="AH231" s="642"/>
      <c r="AI231" s="642"/>
      <c r="AJ231" s="642"/>
      <c r="AK231" s="642"/>
      <c r="AL231" s="642"/>
      <c r="AM231" s="642"/>
      <c r="AN231" s="642"/>
      <c r="AO231" s="642"/>
      <c r="AP231" s="642"/>
      <c r="AQ231" s="642"/>
      <c r="AR231" s="642"/>
      <c r="AS231" s="642"/>
      <c r="AT231" s="642"/>
      <c r="AU231" s="642"/>
      <c r="AV231" s="642"/>
      <c r="AW231" s="642"/>
      <c r="AX231" s="642"/>
      <c r="AY231" s="642"/>
      <c r="AZ231" s="642"/>
      <c r="BA231" s="642"/>
      <c r="BB231" s="642"/>
      <c r="BC231" s="642"/>
      <c r="BD231" s="642"/>
      <c r="BE231" s="642"/>
      <c r="BF231" s="642"/>
      <c r="BG231" s="642"/>
      <c r="BH231" s="642"/>
      <c r="BI231" s="642"/>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2"/>
      <c r="ED231" s="189" t="str">
        <f t="shared" si="3"/>
        <v>xxxxxxxxxxxxxxxxxxxxxxxxxxxxxxxxxxxxxxxxxxxxxxxxxxxxxxxxxxxxxxxxxxxxxxxxxxxxxxxxxxxxxxxxxxxxxxxxxxxxxxxxxxxxxxxxxxxxxxxxxxxxxxxx</v>
      </c>
    </row>
    <row r="232" spans="1:134" x14ac:dyDescent="0.2">
      <c r="A232" s="727">
        <v>5260</v>
      </c>
      <c r="B232" s="1282" t="s">
        <v>295</v>
      </c>
      <c r="C232" s="900">
        <f>SUMPRODUCT(SUMIF('Subsidiary Trial Balance Input'!$A:$A,'Subsidiary TB Converter'!$G232:$EC232,'Subsidiary Trial Balance Input'!C:C))</f>
        <v>0</v>
      </c>
      <c r="D232" s="900">
        <f>SUMPRODUCT(SUMIF('Subsidiary Trial Balance Input'!$A:$A,'Subsidiary TB Converter'!$G232:$EC232,'Subsidiary Trial Balance Input'!D:D))</f>
        <v>0</v>
      </c>
      <c r="E232" s="900">
        <f>SUMPRODUCT(SUMIF('Subsidiary Trial Balance Input'!$A:$A,'Subsidiary TB Converter'!$G232:$EC232,'Subsidiary Trial Balance Input'!E:E))</f>
        <v>0</v>
      </c>
      <c r="F232" s="900">
        <f>SUMPRODUCT(SUMIF('Subsidiary Trial Balance Input'!$A:$A,'Subsidiary TB Converter'!$G232:$EC232,'Subsidiary Trial Balance Input'!F:F))</f>
        <v>0</v>
      </c>
      <c r="G232" s="642"/>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2"/>
      <c r="BL232" s="642"/>
      <c r="BM232" s="642"/>
      <c r="BN232" s="642"/>
      <c r="BO232" s="642"/>
      <c r="BP232" s="642"/>
      <c r="BQ232" s="642"/>
      <c r="BR232" s="642"/>
      <c r="BS232" s="642"/>
      <c r="BT232" s="642"/>
      <c r="BU232" s="642"/>
      <c r="BV232" s="642"/>
      <c r="BW232" s="642"/>
      <c r="BX232" s="642"/>
      <c r="BY232" s="642"/>
      <c r="BZ232" s="642"/>
      <c r="CA232" s="642"/>
      <c r="CB232" s="642"/>
      <c r="CC232" s="642"/>
      <c r="CD232" s="642"/>
      <c r="CE232" s="642"/>
      <c r="CF232" s="642"/>
      <c r="CG232" s="642"/>
      <c r="CH232" s="642"/>
      <c r="CI232" s="642"/>
      <c r="CJ232" s="642"/>
      <c r="CK232" s="642"/>
      <c r="CL232" s="642"/>
      <c r="CM232" s="642"/>
      <c r="CN232" s="642"/>
      <c r="CO232" s="642"/>
      <c r="CP232" s="642"/>
      <c r="CQ232" s="642"/>
      <c r="CR232" s="642"/>
      <c r="CS232" s="642"/>
      <c r="CT232" s="642"/>
      <c r="CU232" s="642"/>
      <c r="CV232" s="642"/>
      <c r="CW232" s="642"/>
      <c r="CX232" s="642"/>
      <c r="CY232" s="642"/>
      <c r="CZ232" s="642"/>
      <c r="DA232" s="642"/>
      <c r="DB232" s="642"/>
      <c r="DC232" s="642"/>
      <c r="DD232" s="642"/>
      <c r="DE232" s="642"/>
      <c r="DF232" s="642"/>
      <c r="DG232" s="642"/>
      <c r="DH232" s="642"/>
      <c r="DI232" s="642"/>
      <c r="DJ232" s="642"/>
      <c r="DK232" s="642"/>
      <c r="DL232" s="642"/>
      <c r="DM232" s="642"/>
      <c r="DN232" s="642"/>
      <c r="DO232" s="642"/>
      <c r="DP232" s="642"/>
      <c r="DQ232" s="642"/>
      <c r="DR232" s="642"/>
      <c r="DS232" s="642"/>
      <c r="DT232" s="642"/>
      <c r="DU232" s="642"/>
      <c r="DV232" s="642"/>
      <c r="DW232" s="642"/>
      <c r="DX232" s="642"/>
      <c r="DY232" s="642"/>
      <c r="DZ232" s="642"/>
      <c r="EA232" s="642"/>
      <c r="EB232" s="642"/>
      <c r="EC232" s="642"/>
      <c r="ED232" s="189" t="str">
        <f t="shared" si="3"/>
        <v>xxxxxxxxxxxxxxxxxxxxxxxxxxxxxxxxxxxxxxxxxxxxxxxxxxxxxxxxxxxxxxxxxxxxxxxxxxxxxxxxxxxxxxxxxxxxxxxxxxxxxxxxxxxxxxxxxxxxxxxxxxxxxxxx</v>
      </c>
    </row>
    <row r="233" spans="1:134" x14ac:dyDescent="0.2">
      <c r="A233" s="727">
        <v>5260</v>
      </c>
      <c r="B233" s="1282" t="s">
        <v>295</v>
      </c>
      <c r="C233" s="900">
        <f>SUMPRODUCT(SUMIF('Subsidiary Trial Balance Input'!$A:$A,'Subsidiary TB Converter'!$G233:$EC233,'Subsidiary Trial Balance Input'!C:C))</f>
        <v>0</v>
      </c>
      <c r="D233" s="900">
        <f>SUMPRODUCT(SUMIF('Subsidiary Trial Balance Input'!$A:$A,'Subsidiary TB Converter'!$G233:$EC233,'Subsidiary Trial Balance Input'!D:D))</f>
        <v>0</v>
      </c>
      <c r="E233" s="900">
        <f>SUMPRODUCT(SUMIF('Subsidiary Trial Balance Input'!$A:$A,'Subsidiary TB Converter'!$G233:$EC233,'Subsidiary Trial Balance Input'!E:E))</f>
        <v>0</v>
      </c>
      <c r="F233" s="900">
        <f>SUMPRODUCT(SUMIF('Subsidiary Trial Balance Input'!$A:$A,'Subsidiary TB Converter'!$G233:$EC233,'Subsidiary Trial Balance Input'!F:F))</f>
        <v>0</v>
      </c>
      <c r="G233" s="642"/>
      <c r="H233" s="642"/>
      <c r="I233" s="642"/>
      <c r="J233" s="642"/>
      <c r="K233" s="642"/>
      <c r="L233" s="642"/>
      <c r="M233" s="642"/>
      <c r="N233" s="642"/>
      <c r="O233" s="642"/>
      <c r="P233" s="642"/>
      <c r="Q233" s="642"/>
      <c r="R233" s="642"/>
      <c r="S233" s="642"/>
      <c r="T233" s="642"/>
      <c r="U233" s="642"/>
      <c r="V233" s="642"/>
      <c r="W233" s="642"/>
      <c r="X233" s="642"/>
      <c r="Y233" s="642"/>
      <c r="Z233" s="642"/>
      <c r="AA233" s="642"/>
      <c r="AB233" s="642"/>
      <c r="AC233" s="642"/>
      <c r="AD233" s="642"/>
      <c r="AE233" s="642"/>
      <c r="AF233" s="642"/>
      <c r="AG233" s="642"/>
      <c r="AH233" s="642"/>
      <c r="AI233" s="642"/>
      <c r="AJ233" s="642"/>
      <c r="AK233" s="642"/>
      <c r="AL233" s="642"/>
      <c r="AM233" s="642"/>
      <c r="AN233" s="642"/>
      <c r="AO233" s="642"/>
      <c r="AP233" s="642"/>
      <c r="AQ233" s="642"/>
      <c r="AR233" s="642"/>
      <c r="AS233" s="642"/>
      <c r="AT233" s="642"/>
      <c r="AU233" s="642"/>
      <c r="AV233" s="642"/>
      <c r="AW233" s="642"/>
      <c r="AX233" s="642"/>
      <c r="AY233" s="642"/>
      <c r="AZ233" s="642"/>
      <c r="BA233" s="642"/>
      <c r="BB233" s="642"/>
      <c r="BC233" s="642"/>
      <c r="BD233" s="642"/>
      <c r="BE233" s="642"/>
      <c r="BF233" s="642"/>
      <c r="BG233" s="642"/>
      <c r="BH233" s="642"/>
      <c r="BI233" s="642"/>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2"/>
      <c r="ED233" s="189" t="str">
        <f t="shared" si="3"/>
        <v>xxxxxxxxxxxxxxxxxxxxxxxxxxxxxxxxxxxxxxxxxxxxxxxxxxxxxxxxxxxxxxxxxxxxxxxxxxxxxxxxxxxxxxxxxxxxxxxxxxxxxxxxxxxxxxxxxxxxxxxxxxxxxxxx</v>
      </c>
    </row>
    <row r="234" spans="1:134" x14ac:dyDescent="0.2">
      <c r="A234" s="727">
        <v>5260</v>
      </c>
      <c r="B234" s="1282" t="s">
        <v>295</v>
      </c>
      <c r="C234" s="900">
        <f>SUMPRODUCT(SUMIF('Subsidiary Trial Balance Input'!$A:$A,'Subsidiary TB Converter'!$G234:$EC234,'Subsidiary Trial Balance Input'!C:C))</f>
        <v>0</v>
      </c>
      <c r="D234" s="900">
        <f>SUMPRODUCT(SUMIF('Subsidiary Trial Balance Input'!$A:$A,'Subsidiary TB Converter'!$G234:$EC234,'Subsidiary Trial Balance Input'!D:D))</f>
        <v>0</v>
      </c>
      <c r="E234" s="900">
        <f>SUMPRODUCT(SUMIF('Subsidiary Trial Balance Input'!$A:$A,'Subsidiary TB Converter'!$G234:$EC234,'Subsidiary Trial Balance Input'!E:E))</f>
        <v>0</v>
      </c>
      <c r="F234" s="900">
        <f>SUMPRODUCT(SUMIF('Subsidiary Trial Balance Input'!$A:$A,'Subsidiary TB Converter'!$G234:$EC234,'Subsidiary Trial Balance Input'!F:F))</f>
        <v>0</v>
      </c>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2"/>
      <c r="BC234" s="642"/>
      <c r="BD234" s="642"/>
      <c r="BE234" s="642"/>
      <c r="BF234" s="642"/>
      <c r="BG234" s="642"/>
      <c r="BH234" s="642"/>
      <c r="BI234" s="642"/>
      <c r="BJ234" s="642"/>
      <c r="BK234" s="642"/>
      <c r="BL234" s="642"/>
      <c r="BM234" s="642"/>
      <c r="BN234" s="642"/>
      <c r="BO234" s="642"/>
      <c r="BP234" s="642"/>
      <c r="BQ234" s="642"/>
      <c r="BR234" s="642"/>
      <c r="BS234" s="642"/>
      <c r="BT234" s="642"/>
      <c r="BU234" s="642"/>
      <c r="BV234" s="642"/>
      <c r="BW234" s="642"/>
      <c r="BX234" s="642"/>
      <c r="BY234" s="642"/>
      <c r="BZ234" s="642"/>
      <c r="CA234" s="642"/>
      <c r="CB234" s="642"/>
      <c r="CC234" s="642"/>
      <c r="CD234" s="642"/>
      <c r="CE234" s="642"/>
      <c r="CF234" s="642"/>
      <c r="CG234" s="642"/>
      <c r="CH234" s="642"/>
      <c r="CI234" s="642"/>
      <c r="CJ234" s="642"/>
      <c r="CK234" s="642"/>
      <c r="CL234" s="642"/>
      <c r="CM234" s="642"/>
      <c r="CN234" s="642"/>
      <c r="CO234" s="642"/>
      <c r="CP234" s="642"/>
      <c r="CQ234" s="642"/>
      <c r="CR234" s="642"/>
      <c r="CS234" s="642"/>
      <c r="CT234" s="642"/>
      <c r="CU234" s="642"/>
      <c r="CV234" s="642"/>
      <c r="CW234" s="642"/>
      <c r="CX234" s="642"/>
      <c r="CY234" s="642"/>
      <c r="CZ234" s="642"/>
      <c r="DA234" s="642"/>
      <c r="DB234" s="642"/>
      <c r="DC234" s="642"/>
      <c r="DD234" s="642"/>
      <c r="DE234" s="642"/>
      <c r="DF234" s="642"/>
      <c r="DG234" s="642"/>
      <c r="DH234" s="642"/>
      <c r="DI234" s="642"/>
      <c r="DJ234" s="642"/>
      <c r="DK234" s="642"/>
      <c r="DL234" s="642"/>
      <c r="DM234" s="642"/>
      <c r="DN234" s="642"/>
      <c r="DO234" s="642"/>
      <c r="DP234" s="642"/>
      <c r="DQ234" s="642"/>
      <c r="DR234" s="642"/>
      <c r="DS234" s="642"/>
      <c r="DT234" s="642"/>
      <c r="DU234" s="642"/>
      <c r="DV234" s="642"/>
      <c r="DW234" s="642"/>
      <c r="DX234" s="642"/>
      <c r="DY234" s="642"/>
      <c r="DZ234" s="642"/>
      <c r="EA234" s="642"/>
      <c r="EB234" s="642"/>
      <c r="EC234" s="642"/>
      <c r="ED234" s="189" t="str">
        <f t="shared" si="3"/>
        <v>xxxxxxxxxxxxxxxxxxxxxxxxxxxxxxxxxxxxxxxxxxxxxxxxxxxxxxxxxxxxxxxxxxxxxxxxxxxxxxxxxxxxxxxxxxxxxxxxxxxxxxxxxxxxxxxxxxxxxxxxxxxxxxxx</v>
      </c>
    </row>
    <row r="235" spans="1:134" x14ac:dyDescent="0.2">
      <c r="A235" s="727"/>
      <c r="B235" s="5"/>
      <c r="C235" s="900"/>
      <c r="D235" s="900"/>
      <c r="E235" s="900"/>
      <c r="F235" s="900"/>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89" t="str">
        <f t="shared" si="3"/>
        <v>xxxxxxxxxxxxxxxxxxxxxxxxxxxxxxxxxxxxxxxxxxxxxxxxxxxxxxxxxxxxxxxxxxxxxxxxxxxxxxxxxxxxxxxxxxxxxxxxxxxxxxxxxxxxxxxxxxxxxxxxxxxxxxxx</v>
      </c>
    </row>
    <row r="236" spans="1:134" x14ac:dyDescent="0.2">
      <c r="A236" s="237"/>
      <c r="B236" s="239" t="s">
        <v>296</v>
      </c>
      <c r="C236" s="894"/>
      <c r="D236" s="895"/>
      <c r="E236" s="895"/>
      <c r="F236" s="895"/>
      <c r="G236" s="640"/>
      <c r="H236" s="640"/>
      <c r="I236" s="640"/>
      <c r="J236" s="640"/>
      <c r="K236" s="640"/>
      <c r="L236" s="640"/>
      <c r="M236" s="640"/>
      <c r="N236" s="640"/>
      <c r="O236" s="640"/>
      <c r="P236" s="640"/>
      <c r="Q236" s="640"/>
      <c r="R236" s="640"/>
      <c r="S236" s="640"/>
      <c r="T236" s="640"/>
      <c r="U236" s="640"/>
      <c r="V236" s="640"/>
      <c r="W236" s="640"/>
      <c r="X236" s="640"/>
      <c r="Y236" s="640"/>
      <c r="Z236" s="640"/>
      <c r="AA236" s="640"/>
      <c r="AB236" s="640"/>
      <c r="AC236" s="640"/>
      <c r="AD236" s="640"/>
      <c r="AE236" s="640"/>
      <c r="AF236" s="640"/>
      <c r="AG236" s="640"/>
      <c r="AH236" s="640"/>
      <c r="AI236" s="640"/>
      <c r="AJ236" s="640"/>
      <c r="AK236" s="640"/>
      <c r="AL236" s="640"/>
      <c r="AM236" s="640"/>
      <c r="AN236" s="640"/>
      <c r="AO236" s="640"/>
      <c r="AP236" s="640"/>
      <c r="AQ236" s="640"/>
      <c r="AR236" s="640"/>
      <c r="AS236" s="640"/>
      <c r="AT236" s="640"/>
      <c r="AU236" s="640"/>
      <c r="AV236" s="640"/>
      <c r="AW236" s="640"/>
      <c r="AX236" s="640"/>
      <c r="AY236" s="640"/>
      <c r="AZ236" s="640"/>
      <c r="BA236" s="640"/>
      <c r="BB236" s="640"/>
      <c r="BC236" s="640"/>
      <c r="BD236" s="640"/>
      <c r="BE236" s="640"/>
      <c r="BF236" s="640"/>
      <c r="BG236" s="640"/>
      <c r="BH236" s="640"/>
      <c r="BI236" s="640"/>
      <c r="BJ236" s="640"/>
      <c r="BK236" s="640"/>
      <c r="BL236" s="640"/>
      <c r="BM236" s="640"/>
      <c r="BN236" s="640"/>
      <c r="BO236" s="640"/>
      <c r="BP236" s="640"/>
      <c r="BQ236" s="640"/>
      <c r="BR236" s="640"/>
      <c r="BS236" s="640"/>
      <c r="BT236" s="640"/>
      <c r="BU236" s="640"/>
      <c r="BV236" s="640"/>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c r="CZ236" s="640"/>
      <c r="DA236" s="640"/>
      <c r="DB236" s="640"/>
      <c r="DC236" s="640"/>
      <c r="DD236" s="640"/>
      <c r="DE236" s="640"/>
      <c r="DF236" s="640"/>
      <c r="DG236" s="640"/>
      <c r="DH236" s="640"/>
      <c r="DI236" s="640"/>
      <c r="DJ236" s="640"/>
      <c r="DK236" s="640"/>
      <c r="DL236" s="640"/>
      <c r="DM236" s="640"/>
      <c r="DN236" s="640"/>
      <c r="DO236" s="640"/>
      <c r="DP236" s="640"/>
      <c r="DQ236" s="640"/>
      <c r="DR236" s="640"/>
      <c r="DS236" s="640"/>
      <c r="DT236" s="640"/>
      <c r="DU236" s="640"/>
      <c r="DV236" s="640"/>
      <c r="DW236" s="640"/>
      <c r="DX236" s="640"/>
      <c r="DY236" s="640"/>
      <c r="DZ236" s="640"/>
      <c r="EA236" s="640"/>
      <c r="EB236" s="640"/>
      <c r="EC236" s="641"/>
      <c r="ED236" s="189" t="str">
        <f t="shared" si="3"/>
        <v>xxxxxxxxxxxxxxxxxxxxxxxxxxxxxxxxxxxxxxxxxxxxxxxxxxxxxxxxxxxxxxxxxxxxxxxxxxxxxxxxxxxxxxxxxxxxxxxxxxxxxxxxxxxxxxxxxxxxxxxxxxxxxxxx</v>
      </c>
    </row>
    <row r="237" spans="1:134" x14ac:dyDescent="0.2">
      <c r="A237" s="727"/>
      <c r="B237" s="583" t="s">
        <v>263</v>
      </c>
      <c r="C237" s="891"/>
      <c r="D237" s="893"/>
      <c r="E237" s="893"/>
      <c r="F237" s="893"/>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c r="DA237" s="637"/>
      <c r="DB237" s="637"/>
      <c r="DC237" s="637"/>
      <c r="DD237" s="637"/>
      <c r="DE237" s="637"/>
      <c r="DF237" s="637"/>
      <c r="DG237" s="637"/>
      <c r="DH237" s="637"/>
      <c r="DI237" s="637"/>
      <c r="DJ237" s="637"/>
      <c r="DK237" s="637"/>
      <c r="DL237" s="637"/>
      <c r="DM237" s="637"/>
      <c r="DN237" s="637"/>
      <c r="DO237" s="637"/>
      <c r="DP237" s="637"/>
      <c r="DQ237" s="637"/>
      <c r="DR237" s="637"/>
      <c r="DS237" s="637"/>
      <c r="DT237" s="637"/>
      <c r="DU237" s="637"/>
      <c r="DV237" s="637"/>
      <c r="DW237" s="637"/>
      <c r="DX237" s="637"/>
      <c r="DY237" s="637"/>
      <c r="DZ237" s="637"/>
      <c r="EA237" s="637"/>
      <c r="EB237" s="637"/>
      <c r="EC237" s="638"/>
      <c r="ED237" s="189" t="str">
        <f t="shared" si="3"/>
        <v>xxxxxxxxxxxxxxxxxxxxxxxxxxxxxxxxxxxxxxxxxxxxxxxxxxxxxxxxxxxxxxxxxxxxxxxxxxxxxxxxxxxxxxxxxxxxxxxxxxxxxxxxxxxxxxxxxxxxxxxxxxxxxxxx</v>
      </c>
    </row>
    <row r="238" spans="1:134" x14ac:dyDescent="0.2">
      <c r="A238" s="727">
        <v>5261</v>
      </c>
      <c r="B238" s="234" t="s">
        <v>297</v>
      </c>
      <c r="C238" s="891">
        <f>SUMPRODUCT(SUMIF('Sch Parent Trial Balance Input'!$A:$A,'Sch Parent TB Converter'!$G224:$EC224,'Sch Parent Trial Balance Input'!C:C))</f>
        <v>0</v>
      </c>
      <c r="D238" s="891">
        <f>SUMPRODUCT(SUMIF('Sch Parent Trial Balance Input'!$A:$A,'Sch Parent TB Converter'!$G224:$EC224,'Sch Parent Trial Balance Input'!D:D))</f>
        <v>0</v>
      </c>
      <c r="E238" s="891">
        <f>SUMPRODUCT(SUMIF('Sch Parent Trial Balance Input'!$A:$A,'Sch Parent TB Converter'!$G224:$EC224,'Sch Parent Trial Balance Input'!E:E))</f>
        <v>0</v>
      </c>
      <c r="F238" s="891">
        <f>SUMPRODUCT(SUMIF('Sch Parent Trial Balance Input'!$A:$A,'Sch Parent TB Converter'!$G224:$EC224,'Sch Parent Trial Balance Input'!F:F))</f>
        <v>0</v>
      </c>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639"/>
      <c r="ED238" s="189" t="str">
        <f t="shared" si="3"/>
        <v>xxxxxxxxxxxxxxxxxxxxxxxxxxxxxxxxxxxxxxxxxxxxxxxxxxxxxxxxxxxxxxxxxxxxxxxxxxxxxxxxxxxxxxxxxxxxxxxxxxxxxxxxxxxxxxxxxxxxxxxxxxxxxxxx</v>
      </c>
    </row>
    <row r="239" spans="1:134" x14ac:dyDescent="0.2">
      <c r="A239" s="727"/>
      <c r="B239" s="234"/>
      <c r="C239" s="891"/>
      <c r="D239" s="893"/>
      <c r="E239" s="893"/>
      <c r="F239" s="893"/>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639"/>
      <c r="ED239" s="189" t="str">
        <f t="shared" si="3"/>
        <v>xxxxxxxxxxxxxxxxxxxxxxxxxxxxxxxxxxxxxxxxxxxxxxxxxxxxxxxxxxxxxxxxxxxxxxxxxxxxxxxxxxxxxxxxxxxxxxxxxxxxxxxxxxxxxxxxxxxxxxxxxxxxxxxx</v>
      </c>
    </row>
    <row r="240" spans="1:134" x14ac:dyDescent="0.2">
      <c r="A240" s="237"/>
      <c r="B240" s="239" t="s">
        <v>298</v>
      </c>
      <c r="C240" s="903"/>
      <c r="D240" s="903"/>
      <c r="E240" s="903"/>
      <c r="F240" s="903"/>
      <c r="G240" s="640"/>
      <c r="H240" s="640"/>
      <c r="I240" s="640"/>
      <c r="J240" s="640"/>
      <c r="K240" s="640"/>
      <c r="L240" s="640"/>
      <c r="M240" s="640"/>
      <c r="N240" s="640"/>
      <c r="O240" s="640"/>
      <c r="P240" s="640"/>
      <c r="Q240" s="640"/>
      <c r="R240" s="640"/>
      <c r="S240" s="640"/>
      <c r="T240" s="640"/>
      <c r="U240" s="640"/>
      <c r="V240" s="640"/>
      <c r="W240" s="640"/>
      <c r="X240" s="640"/>
      <c r="Y240" s="640"/>
      <c r="Z240" s="640"/>
      <c r="AA240" s="640"/>
      <c r="AB240" s="640"/>
      <c r="AC240" s="640"/>
      <c r="AD240" s="640"/>
      <c r="AE240" s="640"/>
      <c r="AF240" s="640"/>
      <c r="AG240" s="640"/>
      <c r="AH240" s="640"/>
      <c r="AI240" s="640"/>
      <c r="AJ240" s="640"/>
      <c r="AK240" s="640"/>
      <c r="AL240" s="640"/>
      <c r="AM240" s="640"/>
      <c r="AN240" s="640"/>
      <c r="AO240" s="640"/>
      <c r="AP240" s="640"/>
      <c r="AQ240" s="640"/>
      <c r="AR240" s="640"/>
      <c r="AS240" s="640"/>
      <c r="AT240" s="640"/>
      <c r="AU240" s="640"/>
      <c r="AV240" s="640"/>
      <c r="AW240" s="640"/>
      <c r="AX240" s="640"/>
      <c r="AY240" s="640"/>
      <c r="AZ240" s="640"/>
      <c r="BA240" s="640"/>
      <c r="BB240" s="640"/>
      <c r="BC240" s="640"/>
      <c r="BD240" s="640"/>
      <c r="BE240" s="640"/>
      <c r="BF240" s="640"/>
      <c r="BG240" s="640"/>
      <c r="BH240" s="640"/>
      <c r="BI240" s="640"/>
      <c r="BJ240" s="640"/>
      <c r="BK240" s="640"/>
      <c r="BL240" s="640"/>
      <c r="BM240" s="640"/>
      <c r="BN240" s="640"/>
      <c r="BO240" s="640"/>
      <c r="BP240" s="640"/>
      <c r="BQ240" s="640"/>
      <c r="BR240" s="640"/>
      <c r="BS240" s="640"/>
      <c r="BT240" s="640"/>
      <c r="BU240" s="640"/>
      <c r="BV240" s="640"/>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c r="CZ240" s="640"/>
      <c r="DA240" s="640"/>
      <c r="DB240" s="640"/>
      <c r="DC240" s="640"/>
      <c r="DD240" s="640"/>
      <c r="DE240" s="640"/>
      <c r="DF240" s="640"/>
      <c r="DG240" s="640"/>
      <c r="DH240" s="640"/>
      <c r="DI240" s="640"/>
      <c r="DJ240" s="640"/>
      <c r="DK240" s="640"/>
      <c r="DL240" s="640"/>
      <c r="DM240" s="640"/>
      <c r="DN240" s="640"/>
      <c r="DO240" s="640"/>
      <c r="DP240" s="640"/>
      <c r="DQ240" s="640"/>
      <c r="DR240" s="640"/>
      <c r="DS240" s="640"/>
      <c r="DT240" s="640"/>
      <c r="DU240" s="640"/>
      <c r="DV240" s="640"/>
      <c r="DW240" s="640"/>
      <c r="DX240" s="640"/>
      <c r="DY240" s="640"/>
      <c r="DZ240" s="640"/>
      <c r="EA240" s="640"/>
      <c r="EB240" s="640"/>
      <c r="EC240" s="640"/>
      <c r="ED240" s="189" t="str">
        <f t="shared" si="3"/>
        <v>xxxxxxxxxxxxxxxxxxxxxxxxxxxxxxxxxxxxxxxxxxxxxxxxxxxxxxxxxxxxxxxxxxxxxxxxxxxxxxxxxxxxxxxxxxxxxxxxxxxxxxxxxxxxxxxxxxxxxxxxxxxxxxxx</v>
      </c>
    </row>
    <row r="241" spans="1:134" x14ac:dyDescent="0.2">
      <c r="A241" s="727"/>
      <c r="B241" s="583" t="s">
        <v>299</v>
      </c>
      <c r="C241" s="900"/>
      <c r="D241" s="900"/>
      <c r="E241" s="900"/>
      <c r="F241" s="900"/>
      <c r="G241" s="637"/>
      <c r="H241" s="637"/>
      <c r="I241" s="637"/>
      <c r="J241" s="637"/>
      <c r="K241" s="637"/>
      <c r="L241" s="637"/>
      <c r="M241" s="637"/>
      <c r="N241" s="637"/>
      <c r="O241" s="637"/>
      <c r="P241" s="637"/>
      <c r="Q241" s="637"/>
      <c r="R241" s="637"/>
      <c r="S241" s="637"/>
      <c r="T241" s="637"/>
      <c r="U241" s="637"/>
      <c r="V241" s="637"/>
      <c r="W241" s="637"/>
      <c r="X241" s="637"/>
      <c r="Y241" s="637"/>
      <c r="Z241" s="637"/>
      <c r="AA241" s="637"/>
      <c r="AB241" s="637"/>
      <c r="AC241" s="637"/>
      <c r="AD241" s="637"/>
      <c r="AE241" s="637"/>
      <c r="AF241" s="637"/>
      <c r="AG241" s="637"/>
      <c r="AH241" s="637"/>
      <c r="AI241" s="637"/>
      <c r="AJ241" s="637"/>
      <c r="AK241" s="637"/>
      <c r="AL241" s="637"/>
      <c r="AM241" s="637"/>
      <c r="AN241" s="637"/>
      <c r="AO241" s="637"/>
      <c r="AP241" s="637"/>
      <c r="AQ241" s="637"/>
      <c r="AR241" s="637"/>
      <c r="AS241" s="637"/>
      <c r="AT241" s="637"/>
      <c r="AU241" s="637"/>
      <c r="AV241" s="637"/>
      <c r="AW241" s="637"/>
      <c r="AX241" s="637"/>
      <c r="AY241" s="637"/>
      <c r="AZ241" s="637"/>
      <c r="BA241" s="637"/>
      <c r="BB241" s="637"/>
      <c r="BC241" s="637"/>
      <c r="BD241" s="637"/>
      <c r="BE241" s="637"/>
      <c r="BF241" s="637"/>
      <c r="BG241" s="637"/>
      <c r="BH241" s="637"/>
      <c r="BI241" s="637"/>
      <c r="BJ241" s="637"/>
      <c r="BK241" s="637"/>
      <c r="BL241" s="637"/>
      <c r="BM241" s="637"/>
      <c r="BN241" s="637"/>
      <c r="BO241" s="637"/>
      <c r="BP241" s="637"/>
      <c r="BQ241" s="637"/>
      <c r="BR241" s="637"/>
      <c r="BS241" s="637"/>
      <c r="BT241" s="637"/>
      <c r="BU241" s="637"/>
      <c r="BV241" s="637"/>
      <c r="BW241" s="637"/>
      <c r="BX241" s="637"/>
      <c r="BY241" s="637"/>
      <c r="BZ241" s="637"/>
      <c r="CA241" s="637"/>
      <c r="CB241" s="637"/>
      <c r="CC241" s="637"/>
      <c r="CD241" s="637"/>
      <c r="CE241" s="637"/>
      <c r="CF241" s="637"/>
      <c r="CG241" s="637"/>
      <c r="CH241" s="637"/>
      <c r="CI241" s="637"/>
      <c r="CJ241" s="637"/>
      <c r="CK241" s="637"/>
      <c r="CL241" s="637"/>
      <c r="CM241" s="637"/>
      <c r="CN241" s="637"/>
      <c r="CO241" s="637"/>
      <c r="CP241" s="637"/>
      <c r="CQ241" s="637"/>
      <c r="CR241" s="637"/>
      <c r="CS241" s="637"/>
      <c r="CT241" s="637"/>
      <c r="CU241" s="637"/>
      <c r="CV241" s="637"/>
      <c r="CW241" s="637"/>
      <c r="CX241" s="637"/>
      <c r="CY241" s="637"/>
      <c r="CZ241" s="637"/>
      <c r="DA241" s="637"/>
      <c r="DB241" s="637"/>
      <c r="DC241" s="637"/>
      <c r="DD241" s="637"/>
      <c r="DE241" s="637"/>
      <c r="DF241" s="637"/>
      <c r="DG241" s="637"/>
      <c r="DH241" s="637"/>
      <c r="DI241" s="637"/>
      <c r="DJ241" s="637"/>
      <c r="DK241" s="637"/>
      <c r="DL241" s="637"/>
      <c r="DM241" s="637"/>
      <c r="DN241" s="637"/>
      <c r="DO241" s="637"/>
      <c r="DP241" s="637"/>
      <c r="DQ241" s="637"/>
      <c r="DR241" s="637"/>
      <c r="DS241" s="637"/>
      <c r="DT241" s="637"/>
      <c r="DU241" s="637"/>
      <c r="DV241" s="637"/>
      <c r="DW241" s="637"/>
      <c r="DX241" s="637"/>
      <c r="DY241" s="637"/>
      <c r="DZ241" s="637"/>
      <c r="EA241" s="637"/>
      <c r="EB241" s="637"/>
      <c r="EC241" s="637"/>
      <c r="ED241" s="189" t="str">
        <f t="shared" si="3"/>
        <v>xxxxxxxxxxxxxxxxxxxxxxxxxxxxxxxxxxxxxxxxxxxxxxxxxxxxxxxxxxxxxxxxxxxxxxxxxxxxxxxxxxxxxxxxxxxxxxxxxxxxxxxxxxxxxxxxxxxxxxxxxxxxxxxx</v>
      </c>
    </row>
    <row r="242" spans="1:134" x14ac:dyDescent="0.2">
      <c r="A242" s="727">
        <v>3220</v>
      </c>
      <c r="B242" s="234" t="s">
        <v>349</v>
      </c>
      <c r="C242" s="900">
        <f>SUMPRODUCT(SUMIF('Subsidiary Trial Balance Input'!$A:$A,'Subsidiary TB Converter'!$G242:$EC242,'Subsidiary Trial Balance Input'!C:C))</f>
        <v>0</v>
      </c>
      <c r="D242" s="900">
        <f>SUMPRODUCT(SUMIF('Subsidiary Trial Balance Input'!$A:$A,'Subsidiary TB Converter'!$G242:$EC242,'Subsidiary Trial Balance Input'!D:D))</f>
        <v>0</v>
      </c>
      <c r="E242" s="900">
        <f>SUMPRODUCT(SUMIF('Subsidiary Trial Balance Input'!$A:$A,'Subsidiary TB Converter'!$G242:$EC242,'Subsidiary Trial Balance Input'!E:E))</f>
        <v>0</v>
      </c>
      <c r="F242" s="900">
        <f>SUMPRODUCT(SUMIF('Subsidiary Trial Balance Input'!$A:$A,'Subsidiary TB Converter'!$G242:$EC242,'Subsidiary Trial Balance Input'!F:F))</f>
        <v>0</v>
      </c>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89" t="str">
        <f t="shared" si="3"/>
        <v>xxxxxxxxxxxxxxxxxxxxxxxxxxxxxxxxxxxxxxxxxxxxxxxxxxxxxxxxxxxxxxxxxxxxxxxxxxxxxxxxxxxxxxxxxxxxxxxxxxxxxxxxxxxxxxxxxxxxxxxxxxxxxxxx</v>
      </c>
    </row>
    <row r="243" spans="1:134" x14ac:dyDescent="0.2">
      <c r="A243" s="727">
        <v>3230</v>
      </c>
      <c r="B243" s="234" t="s">
        <v>301</v>
      </c>
      <c r="C243" s="900">
        <f>SUMPRODUCT(SUMIF('Subsidiary Trial Balance Input'!$A:$A,'Subsidiary TB Converter'!$G243:$EC243,'Subsidiary Trial Balance Input'!C:C))</f>
        <v>0</v>
      </c>
      <c r="D243" s="900">
        <f>SUMPRODUCT(SUMIF('Subsidiary Trial Balance Input'!$A:$A,'Subsidiary TB Converter'!$G243:$EC243,'Subsidiary Trial Balance Input'!D:D))</f>
        <v>0</v>
      </c>
      <c r="E243" s="900">
        <f>SUMPRODUCT(SUMIF('Subsidiary Trial Balance Input'!$A:$A,'Subsidiary TB Converter'!$G243:$EC243,'Subsidiary Trial Balance Input'!E:E))</f>
        <v>0</v>
      </c>
      <c r="F243" s="900">
        <f>SUMPRODUCT(SUMIF('Subsidiary Trial Balance Input'!$A:$A,'Subsidiary TB Converter'!$G243:$EC243,'Subsidiary Trial Balance Input'!F:F))</f>
        <v>0</v>
      </c>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89" t="str">
        <f t="shared" si="3"/>
        <v>xxxxxxxxxxxxxxxxxxxxxxxxxxxxxxxxxxxxxxxxxxxxxxxxxxxxxxxxxxxxxxxxxxxxxxxxxxxxxxxxxxxxxxxxxxxxxxxxxxxxxxxxxxxxxxxxxxxxxxxxxxxxxxxx</v>
      </c>
    </row>
    <row r="244" spans="1:134" x14ac:dyDescent="0.2">
      <c r="A244" s="727">
        <v>3240</v>
      </c>
      <c r="B244" s="234" t="s">
        <v>302</v>
      </c>
      <c r="C244" s="900">
        <f>SUMPRODUCT(SUMIF('Subsidiary Trial Balance Input'!$A:$A,'Subsidiary TB Converter'!$G244:$EC244,'Subsidiary Trial Balance Input'!C:C))</f>
        <v>0</v>
      </c>
      <c r="D244" s="900">
        <f>SUMPRODUCT(SUMIF('Subsidiary Trial Balance Input'!$A:$A,'Subsidiary TB Converter'!$G244:$EC244,'Subsidiary Trial Balance Input'!D:D))</f>
        <v>0</v>
      </c>
      <c r="E244" s="900">
        <f>SUMPRODUCT(SUMIF('Subsidiary Trial Balance Input'!$A:$A,'Subsidiary TB Converter'!$G244:$EC244,'Subsidiary Trial Balance Input'!E:E))</f>
        <v>0</v>
      </c>
      <c r="F244" s="900">
        <f>SUMPRODUCT(SUMIF('Subsidiary Trial Balance Input'!$A:$A,'Subsidiary TB Converter'!$G244:$EC244,'Subsidiary Trial Balance Input'!F:F))</f>
        <v>0</v>
      </c>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89" t="str">
        <f t="shared" si="3"/>
        <v>xxxxxxxxxxxxxxxxxxxxxxxxxxxxxxxxxxxxxxxxxxxxxxxxxxxxxxxxxxxxxxxxxxxxxxxxxxxxxxxxxxxxxxxxxxxxxxxxxxxxxxxxxxxxxxxxxxxxxxxxxxxxxxxx</v>
      </c>
    </row>
    <row r="245" spans="1:134" x14ac:dyDescent="0.2">
      <c r="A245" s="727">
        <v>3200</v>
      </c>
      <c r="B245" s="234" t="s">
        <v>303</v>
      </c>
      <c r="C245" s="900">
        <f>SUMPRODUCT(SUMIF('Subsidiary Trial Balance Input'!$A:$A,'Subsidiary TB Converter'!$G245:$EC245,'Subsidiary Trial Balance Input'!C:C))</f>
        <v>0</v>
      </c>
      <c r="D245" s="900">
        <f>SUMPRODUCT(SUMIF('Subsidiary Trial Balance Input'!$A:$A,'Subsidiary TB Converter'!$G245:$EC245,'Subsidiary Trial Balance Input'!D:D))</f>
        <v>0</v>
      </c>
      <c r="E245" s="900">
        <f>SUMPRODUCT(SUMIF('Subsidiary Trial Balance Input'!$A:$A,'Subsidiary TB Converter'!$G245:$EC245,'Subsidiary Trial Balance Input'!E:E))</f>
        <v>0</v>
      </c>
      <c r="F245" s="900">
        <f>SUMPRODUCT(SUMIF('Subsidiary Trial Balance Input'!$A:$A,'Subsidiary TB Converter'!$G245:$EC245,'Subsidiary Trial Balance Input'!F:F))</f>
        <v>0</v>
      </c>
      <c r="G245" s="693"/>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89" t="str">
        <f t="shared" si="3"/>
        <v>xxxxxxxxxxxxxxxxxxxxxxxxxxxxxxxxxxxxxxxxxxxxxxxxxxxxxxxxxxxxxxxxxxxxxxxxxxxxxxxxxxxxxxxxxxxxxxxxxxxxxxxxxxxxxxxxxxxxxxxxxxxxxxxx</v>
      </c>
    </row>
    <row r="246" spans="1:134" x14ac:dyDescent="0.2">
      <c r="A246" s="727">
        <v>3202</v>
      </c>
      <c r="B246" s="234" t="s">
        <v>304</v>
      </c>
      <c r="C246" s="900">
        <f>SUMPRODUCT(SUMIF('Subsidiary Trial Balance Input'!$A:$A,'Subsidiary TB Converter'!$G246:$EC246,'Subsidiary Trial Balance Input'!C:C))</f>
        <v>0</v>
      </c>
      <c r="D246" s="900">
        <f>SUMPRODUCT(SUMIF('Subsidiary Trial Balance Input'!$A:$A,'Subsidiary TB Converter'!$G246:$EC246,'Subsidiary Trial Balance Input'!D:D))</f>
        <v>0</v>
      </c>
      <c r="E246" s="900">
        <f>SUMPRODUCT(SUMIF('Subsidiary Trial Balance Input'!$A:$A,'Subsidiary TB Converter'!$G246:$EC246,'Subsidiary Trial Balance Input'!E:E))</f>
        <v>0</v>
      </c>
      <c r="F246" s="900">
        <f>SUMPRODUCT(SUMIF('Subsidiary Trial Balance Input'!$A:$A,'Subsidiary TB Converter'!$G246:$EC246,'Subsidiary Trial Balance Input'!F:F))</f>
        <v>0</v>
      </c>
      <c r="G246" s="693"/>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89" t="str">
        <f t="shared" si="3"/>
        <v>xxxxxxxxxxxxxxxxxxxxxxxxxxxxxxxxxxxxxxxxxxxxxxxxxxxxxxxxxxxxxxxxxxxxxxxxxxxxxxxxxxxxxxxxxxxxxxxxxxxxxxxxxxxxxxxxxxxxxxxxxxxxxxxx</v>
      </c>
    </row>
    <row r="247" spans="1:134" x14ac:dyDescent="0.2">
      <c r="A247" s="1273"/>
      <c r="B247" s="719"/>
      <c r="C247" s="905"/>
      <c r="D247" s="905"/>
      <c r="E247" s="905"/>
      <c r="F247" s="905"/>
      <c r="G247" s="661"/>
      <c r="H247" s="661"/>
      <c r="I247" s="661"/>
      <c r="J247" s="661"/>
      <c r="K247" s="661"/>
      <c r="L247" s="661"/>
      <c r="M247" s="661"/>
      <c r="N247" s="661"/>
      <c r="O247" s="661"/>
      <c r="P247" s="661"/>
      <c r="Q247" s="661"/>
      <c r="R247" s="661"/>
      <c r="S247" s="661"/>
      <c r="T247" s="661"/>
      <c r="U247" s="661"/>
      <c r="V247" s="661"/>
      <c r="W247" s="661"/>
      <c r="X247" s="661"/>
      <c r="Y247" s="661"/>
      <c r="Z247" s="661"/>
      <c r="AA247" s="661"/>
      <c r="AB247" s="661"/>
      <c r="AC247" s="661"/>
      <c r="AD247" s="661"/>
      <c r="AE247" s="661"/>
      <c r="AF247" s="661"/>
      <c r="AG247" s="661"/>
      <c r="AH247" s="661"/>
      <c r="AI247" s="661"/>
      <c r="AJ247" s="661"/>
      <c r="AK247" s="661"/>
      <c r="AL247" s="661"/>
      <c r="AM247" s="661"/>
      <c r="AN247" s="661"/>
      <c r="AO247" s="661"/>
      <c r="AP247" s="661"/>
      <c r="AQ247" s="661"/>
      <c r="AR247" s="661"/>
      <c r="AS247" s="661"/>
      <c r="AT247" s="661"/>
      <c r="AU247" s="661"/>
      <c r="AV247" s="661"/>
      <c r="AW247" s="661"/>
      <c r="AX247" s="661"/>
      <c r="AY247" s="661"/>
      <c r="AZ247" s="661"/>
      <c r="BA247" s="661"/>
      <c r="BB247" s="661"/>
      <c r="BC247" s="661"/>
      <c r="BD247" s="661"/>
      <c r="BE247" s="661"/>
      <c r="BF247" s="661"/>
      <c r="BG247" s="661"/>
      <c r="BH247" s="661"/>
      <c r="BI247" s="661"/>
      <c r="BJ247" s="661"/>
      <c r="BK247" s="661"/>
      <c r="BL247" s="661"/>
      <c r="BM247" s="661"/>
      <c r="BN247" s="661"/>
      <c r="BO247" s="661"/>
      <c r="BP247" s="661"/>
      <c r="BQ247" s="661"/>
      <c r="BR247" s="661"/>
      <c r="BS247" s="661"/>
      <c r="BT247" s="661"/>
      <c r="BU247" s="661"/>
      <c r="BV247" s="661"/>
      <c r="BW247" s="661"/>
      <c r="BX247" s="661"/>
      <c r="BY247" s="661"/>
      <c r="BZ247" s="661"/>
      <c r="CA247" s="661"/>
      <c r="CB247" s="661"/>
      <c r="CC247" s="661"/>
      <c r="CD247" s="661"/>
      <c r="CE247" s="661"/>
      <c r="CF247" s="661"/>
      <c r="CG247" s="661"/>
      <c r="CH247" s="661"/>
      <c r="CI247" s="661"/>
      <c r="CJ247" s="661"/>
      <c r="CK247" s="661"/>
      <c r="CL247" s="661"/>
      <c r="CM247" s="661"/>
      <c r="CN247" s="661"/>
      <c r="CO247" s="661"/>
      <c r="CP247" s="661"/>
      <c r="CQ247" s="661"/>
      <c r="CR247" s="661"/>
      <c r="CS247" s="661"/>
      <c r="CT247" s="661"/>
      <c r="CU247" s="661"/>
      <c r="CV247" s="661"/>
      <c r="CW247" s="661"/>
      <c r="CX247" s="661"/>
      <c r="CY247" s="661"/>
      <c r="CZ247" s="661"/>
      <c r="DA247" s="661"/>
      <c r="DB247" s="661"/>
      <c r="DC247" s="661"/>
      <c r="DD247" s="661"/>
      <c r="DE247" s="661"/>
      <c r="DF247" s="661"/>
      <c r="DG247" s="661"/>
      <c r="DH247" s="661"/>
      <c r="DI247" s="661"/>
      <c r="DJ247" s="661"/>
      <c r="DK247" s="661"/>
      <c r="DL247" s="661"/>
      <c r="DM247" s="661"/>
      <c r="DN247" s="661"/>
      <c r="DO247" s="661"/>
      <c r="DP247" s="661"/>
      <c r="DQ247" s="661"/>
      <c r="DR247" s="661"/>
      <c r="DS247" s="661"/>
      <c r="DT247" s="661"/>
      <c r="DU247" s="661"/>
      <c r="DV247" s="661"/>
      <c r="DW247" s="661"/>
      <c r="DX247" s="661"/>
      <c r="DY247" s="661"/>
      <c r="DZ247" s="661"/>
      <c r="EA247" s="661"/>
      <c r="EB247" s="661"/>
      <c r="EC247" s="661"/>
      <c r="ED247" s="189" t="str">
        <f t="shared" si="3"/>
        <v>xxxxxxxxxxxxxxxxxxxxxxxxxxxxxxxxxxxxxxxxxxxxxxxxxxxxxxxxxxxxxxxxxxxxxxxxxxxxxxxxxxxxxxxxxxxxxxxxxxxxxxxxxxxxxxxxxxxxxxxxxxxxxxxx</v>
      </c>
    </row>
    <row r="248" spans="1:134" x14ac:dyDescent="0.2">
      <c r="C248" s="189"/>
      <c r="D248" s="189"/>
      <c r="E248" s="189"/>
      <c r="F248" s="189"/>
    </row>
    <row r="249" spans="1:134" x14ac:dyDescent="0.2">
      <c r="C249" s="189"/>
      <c r="D249" s="189"/>
      <c r="E249" s="189"/>
      <c r="F249" s="189"/>
    </row>
    <row r="250" spans="1:134" x14ac:dyDescent="0.2">
      <c r="C250" s="189"/>
      <c r="D250" s="189"/>
      <c r="E250" s="189"/>
      <c r="F250" s="189"/>
    </row>
  </sheetData>
  <mergeCells count="4">
    <mergeCell ref="A2:F3"/>
    <mergeCell ref="A9:F9"/>
    <mergeCell ref="A11:F11"/>
    <mergeCell ref="A6:F7"/>
  </mergeCells>
  <conditionalFormatting sqref="A73">
    <cfRule type="duplicateValues" dxfId="47" priority="25"/>
  </conditionalFormatting>
  <conditionalFormatting sqref="A74">
    <cfRule type="duplicateValues" dxfId="46" priority="24"/>
  </conditionalFormatting>
  <conditionalFormatting sqref="C12:G12">
    <cfRule type="containsText" dxfId="45" priority="27" operator="containsText" text="Does Not">
      <formula>NOT(ISERROR(SEARCH("Does Not",C12)))</formula>
    </cfRule>
    <cfRule type="containsText" dxfId="44" priority="28" operator="containsText" text="Balances">
      <formula>NOT(ISERROR(SEARCH("Balances",C12)))</formula>
    </cfRule>
  </conditionalFormatting>
  <conditionalFormatting sqref="G12">
    <cfRule type="containsText" dxfId="43" priority="20" operator="containsText" text="Codes Excluded">
      <formula>NOT(ISERROR(SEARCH("Codes Excluded",G12)))</formula>
    </cfRule>
    <cfRule type="containsText" dxfId="42" priority="21" operator="containsText" text="Codes Agree">
      <formula>NOT(ISERROR(SEARCH("Codes Agree",G12)))</formula>
    </cfRule>
  </conditionalFormatting>
  <conditionalFormatting sqref="G29:O29">
    <cfRule type="duplicateValues" dxfId="41" priority="12"/>
  </conditionalFormatting>
  <conditionalFormatting sqref="G36:O38">
    <cfRule type="duplicateValues" dxfId="40" priority="845"/>
  </conditionalFormatting>
  <conditionalFormatting sqref="G73:O73">
    <cfRule type="duplicateValues" dxfId="39" priority="17"/>
  </conditionalFormatting>
  <conditionalFormatting sqref="G74:O74">
    <cfRule type="duplicateValues" dxfId="38" priority="18"/>
  </conditionalFormatting>
  <conditionalFormatting sqref="G92:O92">
    <cfRule type="duplicateValues" dxfId="37" priority="14"/>
  </conditionalFormatting>
  <conditionalFormatting sqref="G240:O242 G75:O75 I76:O76 G76 G77:O83 H84:O84 G85:O91 G116:O172 I115:O115 G115 G14:O28 G93:O114 G30:O35 G175:O235 G39:O72 G245:O247 J173:O174 G173:H173">
    <cfRule type="duplicateValues" dxfId="36" priority="642"/>
  </conditionalFormatting>
  <conditionalFormatting sqref="G243:O244">
    <cfRule type="duplicateValues" dxfId="35" priority="4"/>
  </conditionalFormatting>
  <conditionalFormatting sqref="G236:EC239">
    <cfRule type="duplicateValues" dxfId="34" priority="632"/>
  </conditionalFormatting>
  <conditionalFormatting sqref="G248:EC1048576 P75:EC91 P14:EC28 P30:EC35 P39:EC72 P245:EC247 P240:EC242 G1:EC13 P93:EC235">
    <cfRule type="duplicateValues" dxfId="33" priority="35"/>
  </conditionalFormatting>
  <conditionalFormatting sqref="I12">
    <cfRule type="containsText" dxfId="32" priority="29" operator="containsText" text="Does Not">
      <formula>NOT(ISERROR(SEARCH("Does Not",I12)))</formula>
    </cfRule>
    <cfRule type="containsText" dxfId="31" priority="30" operator="containsText" text="Balances">
      <formula>NOT(ISERROR(SEARCH("Balances",I12)))</formula>
    </cfRule>
  </conditionalFormatting>
  <conditionalFormatting sqref="P29:EC29">
    <cfRule type="duplicateValues" dxfId="30" priority="13"/>
  </conditionalFormatting>
  <conditionalFormatting sqref="P36:EC38">
    <cfRule type="duplicateValues" dxfId="29" priority="844"/>
  </conditionalFormatting>
  <conditionalFormatting sqref="P73:EC73">
    <cfRule type="duplicateValues" dxfId="28" priority="33"/>
  </conditionalFormatting>
  <conditionalFormatting sqref="P74:EC74">
    <cfRule type="duplicateValues" dxfId="27" priority="34"/>
  </conditionalFormatting>
  <conditionalFormatting sqref="P92:EC92">
    <cfRule type="duplicateValues" dxfId="26" priority="22"/>
  </conditionalFormatting>
  <conditionalFormatting sqref="P243:EC244">
    <cfRule type="duplicateValues" dxfId="25" priority="5"/>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1:N305"/>
  <sheetViews>
    <sheetView showGridLines="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8.5703125" style="7" customWidth="1"/>
    <col min="2" max="2" width="38.5703125" style="5" customWidth="1"/>
    <col min="3" max="6" width="17.85546875" style="5" customWidth="1"/>
    <col min="7" max="8" width="18.5703125" style="5" customWidth="1"/>
    <col min="9" max="9" width="10.42578125" style="5" bestFit="1" customWidth="1"/>
    <col min="10" max="10" width="11.5703125" style="5" bestFit="1" customWidth="1"/>
    <col min="11" max="16384" width="8.85546875" style="5"/>
  </cols>
  <sheetData>
    <row r="1" spans="1:14" x14ac:dyDescent="0.2">
      <c r="A1" s="721"/>
    </row>
    <row r="2" spans="1:14" ht="12.75" customHeight="1" x14ac:dyDescent="0.2">
      <c r="A2" s="753" t="s">
        <v>350</v>
      </c>
      <c r="B2" s="1006" t="str">
        <f>SchoolName</f>
        <v>Kiwi Park School</v>
      </c>
    </row>
    <row r="3" spans="1:14" s="593" customFormat="1" x14ac:dyDescent="0.2">
      <c r="A3" s="616" t="s">
        <v>308</v>
      </c>
      <c r="B3" s="1251">
        <v>2025</v>
      </c>
      <c r="J3" s="1614" t="s">
        <v>351</v>
      </c>
      <c r="K3" s="1615"/>
      <c r="L3" s="1615"/>
      <c r="M3" s="1615"/>
      <c r="N3" s="1616"/>
    </row>
    <row r="4" spans="1:14" s="593" customFormat="1" ht="25.5" customHeight="1" x14ac:dyDescent="0.2">
      <c r="A4" s="722"/>
      <c r="B4" s="723" t="s">
        <v>312</v>
      </c>
      <c r="C4" s="862" t="str">
        <f>IF(SUBTOTAL(9,C9:C262)=0,"Balances","Does Not Balance")</f>
        <v>Balances</v>
      </c>
      <c r="D4" s="862" t="str">
        <f>IF(SUBTOTAL(9,D9:D262)=0,"Balances","Does Not Balance")</f>
        <v>Balances</v>
      </c>
      <c r="E4" s="862" t="str">
        <f>IF(OR(SUBTOTAL(9,E9:E262)=0,ABS(SUBTOTAL(9,E9:E262))&lt;5),"Balances","Does Not Balance")</f>
        <v>Balances</v>
      </c>
      <c r="F4" s="862" t="str">
        <f>IF(OR(SUBTOTAL(9,F9:F262)=0,ABS(SUBTOTAL(9,F9:F262))&lt;5),"Balances","Does Not Balance")</f>
        <v>Balances</v>
      </c>
      <c r="G4" s="1617" t="s">
        <v>352</v>
      </c>
      <c r="H4" s="1617"/>
      <c r="J4" s="1618" t="s">
        <v>353</v>
      </c>
      <c r="K4" s="1619"/>
      <c r="L4" s="1619"/>
      <c r="M4" s="1619"/>
      <c r="N4" s="1620"/>
    </row>
    <row r="5" spans="1:14" s="593" customFormat="1" x14ac:dyDescent="0.2">
      <c r="A5" s="722"/>
      <c r="B5" s="578"/>
      <c r="C5" s="580"/>
      <c r="D5" s="580"/>
      <c r="E5" s="580"/>
      <c r="F5" s="580"/>
      <c r="G5" s="167"/>
      <c r="H5" s="167"/>
      <c r="J5" s="1621"/>
      <c r="K5" s="1622"/>
      <c r="L5" s="1622"/>
      <c r="M5" s="1622"/>
      <c r="N5" s="1623"/>
    </row>
    <row r="6" spans="1:14" ht="12.75" customHeight="1" x14ac:dyDescent="0.2">
      <c r="C6" s="167">
        <f>FY</f>
        <v>2025</v>
      </c>
      <c r="D6" s="167">
        <f>FY</f>
        <v>2025</v>
      </c>
      <c r="E6" s="724">
        <f>PY</f>
        <v>2024</v>
      </c>
      <c r="F6" s="724">
        <f>FY</f>
        <v>2025</v>
      </c>
      <c r="G6" s="167">
        <f>FY</f>
        <v>2025</v>
      </c>
      <c r="H6" s="167">
        <f>FY</f>
        <v>2025</v>
      </c>
      <c r="J6" s="1624"/>
      <c r="K6" s="1625"/>
      <c r="L6" s="1625"/>
      <c r="M6" s="1625"/>
      <c r="N6" s="1626"/>
    </row>
    <row r="7" spans="1:14" x14ac:dyDescent="0.2">
      <c r="A7" s="67" t="s">
        <v>173</v>
      </c>
      <c r="B7" s="167" t="s">
        <v>144</v>
      </c>
      <c r="C7" s="167" t="s">
        <v>313</v>
      </c>
      <c r="D7" s="167" t="s">
        <v>314</v>
      </c>
      <c r="E7" s="724" t="str">
        <f>C7</f>
        <v>Actual</v>
      </c>
      <c r="F7" s="724" t="s">
        <v>315</v>
      </c>
      <c r="G7" s="167" t="str">
        <f>C7</f>
        <v>Actual</v>
      </c>
      <c r="H7" s="167" t="str">
        <f>D7</f>
        <v>Budget (Unaudited)</v>
      </c>
      <c r="I7" s="725"/>
      <c r="J7" s="725"/>
      <c r="K7" s="725"/>
      <c r="L7" s="725"/>
      <c r="M7" s="725"/>
    </row>
    <row r="8" spans="1:14" ht="12.75" customHeight="1" x14ac:dyDescent="0.2">
      <c r="C8" s="79" t="s">
        <v>316</v>
      </c>
      <c r="D8" s="79" t="s">
        <v>316</v>
      </c>
      <c r="E8" s="726" t="str">
        <f>C8</f>
        <v>$</v>
      </c>
      <c r="F8" s="726" t="str">
        <f>D8</f>
        <v>$</v>
      </c>
      <c r="G8" s="79"/>
      <c r="H8" s="79"/>
      <c r="I8" s="725"/>
      <c r="J8" s="725"/>
      <c r="K8" s="725"/>
      <c r="L8" s="725"/>
      <c r="M8" s="725"/>
    </row>
    <row r="9" spans="1:14" ht="12.75" customHeight="1" x14ac:dyDescent="0.2">
      <c r="A9" s="195"/>
      <c r="B9" s="249" t="s">
        <v>174</v>
      </c>
      <c r="C9" s="402"/>
      <c r="D9" s="402"/>
      <c r="E9" s="402"/>
      <c r="F9" s="403"/>
      <c r="G9" s="527"/>
      <c r="H9" s="527"/>
    </row>
    <row r="10" spans="1:14" ht="12.75" customHeight="1" x14ac:dyDescent="0.2">
      <c r="A10" s="237"/>
      <c r="B10" s="239" t="s">
        <v>176</v>
      </c>
      <c r="C10" s="404"/>
      <c r="D10" s="404"/>
      <c r="E10" s="404"/>
      <c r="F10" s="405"/>
      <c r="G10" s="528"/>
      <c r="H10" s="528"/>
    </row>
    <row r="11" spans="1:14" ht="12.75" customHeight="1" x14ac:dyDescent="0.2">
      <c r="A11" s="727"/>
      <c r="B11" s="173" t="s">
        <v>177</v>
      </c>
      <c r="C11" s="79"/>
      <c r="D11" s="79"/>
      <c r="E11" s="726"/>
      <c r="F11" s="728"/>
      <c r="G11" s="629"/>
      <c r="H11" s="629"/>
    </row>
    <row r="12" spans="1:14" ht="12.75" customHeight="1" x14ac:dyDescent="0.2">
      <c r="A12" s="727">
        <v>1120</v>
      </c>
      <c r="B12" s="60" t="str">
        <f>IFERROR(VLOOKUP($A12,SubsidiaryTBConverter,2,),"Missing")</f>
        <v>Government Grants - Ministry of Education</v>
      </c>
      <c r="C12" s="729">
        <f>ROUND('Subsidiary TB Converter'!C16,0)</f>
        <v>0</v>
      </c>
      <c r="D12" s="729">
        <f>ROUND('Subsidiary TB Converter'!D16,0)</f>
        <v>0</v>
      </c>
      <c r="E12" s="730">
        <f>ROUND('Subsidiary TB Converter'!E16,0)</f>
        <v>0</v>
      </c>
      <c r="F12" s="730"/>
      <c r="G12" s="618">
        <f>ROUND(ABS(C12),0)</f>
        <v>0</v>
      </c>
      <c r="H12" s="618">
        <f>ROUND(ABS(D12),0)</f>
        <v>0</v>
      </c>
    </row>
    <row r="13" spans="1:14" x14ac:dyDescent="0.2">
      <c r="A13" s="727">
        <v>1160</v>
      </c>
      <c r="B13" s="60" t="str">
        <f>IFERROR(VLOOKUP($A13,SubsidiaryTBConverter,2,),"Missing")</f>
        <v>Teachers' Salaries Grants</v>
      </c>
      <c r="C13" s="729">
        <f>ROUND('Subsidiary TB Converter'!C17,0)</f>
        <v>0</v>
      </c>
      <c r="D13" s="729">
        <f>ROUND('Subsidiary TB Converter'!D17,0)</f>
        <v>0</v>
      </c>
      <c r="E13" s="730">
        <f>ROUND('Subsidiary TB Converter'!E17,0)</f>
        <v>0</v>
      </c>
      <c r="F13" s="730"/>
      <c r="G13" s="618">
        <f t="shared" ref="G13:H14" si="0">ROUND(ABS(C13),0)</f>
        <v>0</v>
      </c>
      <c r="H13" s="618">
        <f t="shared" si="0"/>
        <v>0</v>
      </c>
    </row>
    <row r="14" spans="1:14" x14ac:dyDescent="0.2">
      <c r="A14" s="727">
        <v>1170</v>
      </c>
      <c r="B14" s="60" t="str">
        <f>IFERROR(VLOOKUP($A14,SubsidiaryTBConverter,2,),"Missing")</f>
        <v>Use of Land and Buildings Grants</v>
      </c>
      <c r="C14" s="729">
        <f>ROUND('Subsidiary TB Converter'!C18,0)</f>
        <v>0</v>
      </c>
      <c r="D14" s="729">
        <f>ROUND('Subsidiary TB Converter'!D18,0)</f>
        <v>0</v>
      </c>
      <c r="E14" s="730">
        <f>ROUND('Subsidiary TB Converter'!E18,0)</f>
        <v>0</v>
      </c>
      <c r="F14" s="730"/>
      <c r="G14" s="618">
        <f t="shared" si="0"/>
        <v>0</v>
      </c>
      <c r="H14" s="618">
        <f t="shared" si="0"/>
        <v>0</v>
      </c>
    </row>
    <row r="15" spans="1:14" x14ac:dyDescent="0.2">
      <c r="A15" s="727">
        <v>1181</v>
      </c>
      <c r="B15" s="234" t="str">
        <f>IFERROR(VLOOKUP($A15,SubsidiaryTBConverter,2,),"Missing")</f>
        <v>Ka Ora, Ka Ako - Healthy School Lunches Programme</v>
      </c>
      <c r="C15" s="729">
        <f>ROUND('Subsidiary TB Converter'!C19,0)</f>
        <v>0</v>
      </c>
      <c r="D15" s="729">
        <f>ROUND('Subsidiary TB Converter'!D19,0)</f>
        <v>0</v>
      </c>
      <c r="E15" s="730">
        <f>ROUND('Subsidiary TB Converter'!E19,0)</f>
        <v>0</v>
      </c>
      <c r="F15" s="730"/>
      <c r="G15" s="618">
        <f t="shared" ref="G15:G16" si="1">ROUND(ABS(C15),0)</f>
        <v>0</v>
      </c>
      <c r="H15" s="618">
        <f t="shared" ref="H15:H16" si="2">ROUND(ABS(D15),0)</f>
        <v>0</v>
      </c>
    </row>
    <row r="16" spans="1:14" x14ac:dyDescent="0.2">
      <c r="A16" s="727">
        <v>1130</v>
      </c>
      <c r="B16" s="60" t="str">
        <f>IFERROR(VLOOKUP($A16,SubsidiaryTBConverter,2,),"Missing")</f>
        <v>Other Government Grants</v>
      </c>
      <c r="C16" s="729">
        <f>ROUND('Subsidiary TB Converter'!C21,0)</f>
        <v>0</v>
      </c>
      <c r="D16" s="729">
        <f>ROUND('Subsidiary TB Converter'!D21,0)</f>
        <v>0</v>
      </c>
      <c r="E16" s="730">
        <f>ROUND('Subsidiary TB Converter'!E21,0)</f>
        <v>0</v>
      </c>
      <c r="F16" s="730"/>
      <c r="G16" s="618">
        <f t="shared" si="1"/>
        <v>0</v>
      </c>
      <c r="H16" s="618">
        <f t="shared" si="2"/>
        <v>0</v>
      </c>
    </row>
    <row r="17" spans="1:14" x14ac:dyDescent="0.2">
      <c r="A17" s="727"/>
      <c r="B17" s="60"/>
      <c r="C17" s="729"/>
      <c r="D17" s="729"/>
      <c r="E17" s="730"/>
      <c r="F17" s="730"/>
      <c r="G17" s="618"/>
      <c r="H17" s="618"/>
    </row>
    <row r="18" spans="1:14" x14ac:dyDescent="0.2">
      <c r="A18" s="727"/>
      <c r="B18" s="60"/>
      <c r="C18" s="729"/>
      <c r="D18" s="729"/>
      <c r="E18" s="730"/>
      <c r="F18" s="730"/>
      <c r="G18" s="618"/>
      <c r="H18" s="618"/>
    </row>
    <row r="19" spans="1:14" x14ac:dyDescent="0.2">
      <c r="A19" s="237"/>
      <c r="B19" s="239" t="s">
        <v>182</v>
      </c>
      <c r="C19" s="734"/>
      <c r="D19" s="734"/>
      <c r="E19" s="734"/>
      <c r="F19" s="251"/>
      <c r="G19" s="569"/>
      <c r="H19" s="569"/>
    </row>
    <row r="20" spans="1:14" x14ac:dyDescent="0.2">
      <c r="A20" s="727"/>
      <c r="B20" s="173" t="s">
        <v>177</v>
      </c>
      <c r="C20" s="584"/>
      <c r="D20" s="584"/>
      <c r="E20" s="735"/>
      <c r="F20" s="736"/>
      <c r="G20" s="621"/>
      <c r="H20" s="621"/>
    </row>
    <row r="21" spans="1:14" x14ac:dyDescent="0.2">
      <c r="A21" s="727">
        <v>1510</v>
      </c>
      <c r="B21" s="60" t="str">
        <f t="shared" ref="B21:B26" si="3">IFERROR(VLOOKUP($A21,SubsidiaryTBConverter,2,),"Missing")</f>
        <v>Fees for Extra Curricular Activities</v>
      </c>
      <c r="C21" s="584">
        <f>ROUND('Subsidiary TB Converter'!C23,0)</f>
        <v>0</v>
      </c>
      <c r="D21" s="584">
        <f>ROUND('Subsidiary TB Converter'!D23,0)</f>
        <v>0</v>
      </c>
      <c r="E21" s="735">
        <f>ROUND('Subsidiary TB Converter'!E23,0)</f>
        <v>0</v>
      </c>
      <c r="F21" s="735"/>
      <c r="G21" s="618">
        <f t="shared" ref="G21" si="4">ROUND(ABS(C21),0)</f>
        <v>0</v>
      </c>
      <c r="H21" s="618">
        <f t="shared" ref="H21" si="5">ROUND(ABS(D21),0)</f>
        <v>0</v>
      </c>
    </row>
    <row r="22" spans="1:14" x14ac:dyDescent="0.2">
      <c r="A22" s="727">
        <v>1520</v>
      </c>
      <c r="B22" s="60" t="str">
        <f t="shared" si="3"/>
        <v>Donations and Bequests</v>
      </c>
      <c r="C22" s="584">
        <f>ROUND('Subsidiary TB Converter'!C24,0)</f>
        <v>0</v>
      </c>
      <c r="D22" s="584">
        <f>ROUND('Subsidiary TB Converter'!D24,0)</f>
        <v>0</v>
      </c>
      <c r="E22" s="735">
        <f>ROUND('Subsidiary TB Converter'!E24,0)</f>
        <v>0</v>
      </c>
      <c r="F22" s="735"/>
      <c r="G22" s="618">
        <f t="shared" ref="G22:H25" si="6">ROUND(ABS(C22),0)</f>
        <v>0</v>
      </c>
      <c r="H22" s="618">
        <f t="shared" si="6"/>
        <v>0</v>
      </c>
    </row>
    <row r="23" spans="1:14" x14ac:dyDescent="0.2">
      <c r="A23" s="727">
        <v>1530</v>
      </c>
      <c r="B23" s="60" t="str">
        <f>IFERROR(VLOOKUP($A23,SubsidiaryTBConverter,2,),"Missing")</f>
        <v>Fundraising &amp; Community Grants</v>
      </c>
      <c r="C23" s="584">
        <f>ROUND('Subsidiary TB Converter'!C27,0)</f>
        <v>0</v>
      </c>
      <c r="D23" s="584">
        <f>ROUND('Subsidiary TB Converter'!D27,0)</f>
        <v>0</v>
      </c>
      <c r="E23" s="735">
        <f>ROUND('Subsidiary TB Converter'!E27,0)</f>
        <v>0</v>
      </c>
      <c r="F23" s="735"/>
      <c r="G23" s="618">
        <f>ROUND(ABS(C23),0)</f>
        <v>0</v>
      </c>
      <c r="H23" s="618">
        <f>ROUND(ABS(D23),0)</f>
        <v>0</v>
      </c>
    </row>
    <row r="24" spans="1:14" x14ac:dyDescent="0.2">
      <c r="A24" s="727">
        <v>1560</v>
      </c>
      <c r="B24" s="60" t="str">
        <f t="shared" si="3"/>
        <v>Trading</v>
      </c>
      <c r="C24" s="584">
        <f>ROUND('Subsidiary TB Converter'!C26,0)</f>
        <v>0</v>
      </c>
      <c r="D24" s="584">
        <f>ROUND('Subsidiary TB Converter'!D26,0)</f>
        <v>0</v>
      </c>
      <c r="E24" s="735">
        <f>ROUND('Subsidiary TB Converter'!E26,0)</f>
        <v>0</v>
      </c>
      <c r="F24" s="735"/>
      <c r="G24" s="618">
        <f t="shared" si="6"/>
        <v>0</v>
      </c>
      <c r="H24" s="618">
        <f t="shared" si="6"/>
        <v>0</v>
      </c>
    </row>
    <row r="25" spans="1:14" x14ac:dyDescent="0.2">
      <c r="A25" s="727">
        <v>1570</v>
      </c>
      <c r="B25" s="60" t="str">
        <f t="shared" si="3"/>
        <v>Other Revenue</v>
      </c>
      <c r="C25" s="584">
        <f>ROUND('Subsidiary TB Converter'!C28,0)</f>
        <v>0</v>
      </c>
      <c r="D25" s="584">
        <f>ROUND('Subsidiary TB Converter'!D28,0)</f>
        <v>0</v>
      </c>
      <c r="E25" s="735">
        <f>ROUND('Subsidiary TB Converter'!E28,0)</f>
        <v>0</v>
      </c>
      <c r="F25" s="735"/>
      <c r="G25" s="618">
        <f t="shared" si="6"/>
        <v>0</v>
      </c>
      <c r="H25" s="618">
        <f t="shared" si="6"/>
        <v>0</v>
      </c>
    </row>
    <row r="26" spans="1:14" x14ac:dyDescent="0.2">
      <c r="A26" s="727">
        <v>1473</v>
      </c>
      <c r="B26" s="60" t="str">
        <f t="shared" si="3"/>
        <v>International Student Fees</v>
      </c>
      <c r="C26" s="584">
        <f>ROUND('Subsidiary TB Converter'!C29,0)</f>
        <v>0</v>
      </c>
      <c r="D26" s="584">
        <f>ROUND('Subsidiary TB Converter'!D29,0)</f>
        <v>0</v>
      </c>
      <c r="E26" s="735">
        <f>ROUND('Subsidiary TB Converter'!E29,0)</f>
        <v>0</v>
      </c>
      <c r="F26" s="735"/>
      <c r="G26" s="618"/>
      <c r="H26" s="618"/>
    </row>
    <row r="27" spans="1:14" x14ac:dyDescent="0.2">
      <c r="A27" s="727"/>
      <c r="B27" s="60"/>
      <c r="C27" s="584"/>
      <c r="D27" s="584"/>
      <c r="E27" s="735"/>
      <c r="F27" s="735"/>
      <c r="G27" s="618"/>
      <c r="H27" s="618"/>
    </row>
    <row r="28" spans="1:14" x14ac:dyDescent="0.2">
      <c r="A28" s="727"/>
      <c r="B28" s="241"/>
      <c r="C28" s="584"/>
      <c r="D28" s="584"/>
      <c r="E28" s="735"/>
      <c r="F28" s="736"/>
      <c r="G28" s="615"/>
      <c r="H28" s="615"/>
    </row>
    <row r="29" spans="1:14" x14ac:dyDescent="0.2">
      <c r="A29" s="727"/>
      <c r="B29" s="241" t="s">
        <v>189</v>
      </c>
      <c r="C29" s="584"/>
      <c r="D29" s="584"/>
      <c r="E29" s="735"/>
      <c r="F29" s="736"/>
      <c r="G29" s="615"/>
      <c r="H29" s="615"/>
    </row>
    <row r="30" spans="1:14" s="591" customFormat="1" x14ac:dyDescent="0.2">
      <c r="A30" s="742">
        <v>2410</v>
      </c>
      <c r="B30" s="60" t="str">
        <f t="shared" ref="B30:B34" si="7">IFERROR(VLOOKUP($A30,SubsidiaryTBConverter,2,),"Missing")</f>
        <v>Extra Curricular Activities Costs</v>
      </c>
      <c r="C30" s="154">
        <f>ROUND('Subsidiary TB Converter'!C32,0)</f>
        <v>0</v>
      </c>
      <c r="D30" s="154">
        <f>ROUND('Subsidiary TB Converter'!D32,0)</f>
        <v>0</v>
      </c>
      <c r="E30" s="735">
        <f>ROUND('Subsidiary TB Converter'!E32,0)</f>
        <v>0</v>
      </c>
      <c r="F30" s="735"/>
      <c r="G30" s="684">
        <f t="shared" ref="G30:H35" si="8">ROUND(ABS(C30),0)</f>
        <v>0</v>
      </c>
      <c r="H30" s="684">
        <f t="shared" si="8"/>
        <v>0</v>
      </c>
      <c r="I30" s="5"/>
      <c r="J30" s="5"/>
      <c r="K30" s="5"/>
      <c r="L30" s="5"/>
      <c r="M30" s="5"/>
      <c r="N30" s="5"/>
    </row>
    <row r="31" spans="1:14" s="591" customFormat="1" x14ac:dyDescent="0.2">
      <c r="A31" s="727">
        <v>2440</v>
      </c>
      <c r="B31" s="60" t="str">
        <f t="shared" si="7"/>
        <v>Trading</v>
      </c>
      <c r="C31" s="584">
        <f>ROUND('Subsidiary TB Converter'!C33,0)</f>
        <v>0</v>
      </c>
      <c r="D31" s="584">
        <f>ROUND('Subsidiary TB Converter'!D33,0)</f>
        <v>0</v>
      </c>
      <c r="E31" s="735">
        <f>ROUND('Subsidiary TB Converter'!E33,0)</f>
        <v>0</v>
      </c>
      <c r="F31" s="735"/>
      <c r="G31" s="618">
        <f t="shared" si="8"/>
        <v>0</v>
      </c>
      <c r="H31" s="618">
        <f t="shared" si="8"/>
        <v>0</v>
      </c>
      <c r="I31" s="5"/>
      <c r="J31" s="5"/>
      <c r="K31" s="5"/>
      <c r="L31" s="5"/>
      <c r="M31" s="5"/>
      <c r="N31" s="5"/>
    </row>
    <row r="32" spans="1:14" s="591" customFormat="1" x14ac:dyDescent="0.2">
      <c r="A32" s="727">
        <v>2420</v>
      </c>
      <c r="B32" s="60" t="str">
        <f t="shared" si="7"/>
        <v>Fundraising and Community Grant Costs</v>
      </c>
      <c r="C32" s="584">
        <f>ROUND('Subsidiary TB Converter'!C34,0)</f>
        <v>0</v>
      </c>
      <c r="D32" s="584">
        <f>ROUND('Subsidiary TB Converter'!D34,0)</f>
        <v>0</v>
      </c>
      <c r="E32" s="735">
        <f>ROUND('Subsidiary TB Converter'!E34,0)</f>
        <v>0</v>
      </c>
      <c r="F32" s="735"/>
      <c r="G32" s="618">
        <f t="shared" si="8"/>
        <v>0</v>
      </c>
      <c r="H32" s="618">
        <f t="shared" si="8"/>
        <v>0</v>
      </c>
      <c r="I32" s="5"/>
      <c r="J32" s="5"/>
      <c r="K32" s="5"/>
      <c r="L32" s="5"/>
      <c r="M32" s="5"/>
      <c r="N32" s="5"/>
    </row>
    <row r="33" spans="1:14" s="591" customFormat="1" x14ac:dyDescent="0.2">
      <c r="A33" s="934">
        <v>2430</v>
      </c>
      <c r="B33" s="60" t="str">
        <f t="shared" si="7"/>
        <v>Other Locally Raised Funds Expenditure</v>
      </c>
      <c r="C33" s="584">
        <f>ROUND('Subsidiary TB Converter'!C35,0)</f>
        <v>0</v>
      </c>
      <c r="D33" s="584">
        <f>ROUND('Subsidiary TB Converter'!D35,0)</f>
        <v>0</v>
      </c>
      <c r="E33" s="735">
        <f>ROUND('Subsidiary TB Converter'!E35,0)</f>
        <v>0</v>
      </c>
      <c r="F33" s="735"/>
      <c r="G33" s="618">
        <f t="shared" si="8"/>
        <v>0</v>
      </c>
      <c r="H33" s="618">
        <f t="shared" si="8"/>
        <v>0</v>
      </c>
      <c r="I33" s="5"/>
      <c r="J33" s="5"/>
      <c r="K33" s="5"/>
      <c r="L33" s="5"/>
      <c r="M33" s="5"/>
      <c r="N33" s="5"/>
    </row>
    <row r="34" spans="1:14" s="591" customFormat="1" x14ac:dyDescent="0.2">
      <c r="A34" s="934">
        <v>2060</v>
      </c>
      <c r="B34" s="60" t="str">
        <f t="shared" si="7"/>
        <v>International Student - Employee Benefits - Salaries</v>
      </c>
      <c r="C34" s="584">
        <f>ROUND('Subsidiary TB Converter'!C36,0)</f>
        <v>0</v>
      </c>
      <c r="D34" s="584">
        <f>ROUND('Subsidiary TB Converter'!D36,0)</f>
        <v>0</v>
      </c>
      <c r="E34" s="735">
        <f>ROUND('Subsidiary TB Converter'!E36,0)</f>
        <v>0</v>
      </c>
      <c r="F34" s="735"/>
      <c r="G34" s="618">
        <f t="shared" ref="G34:G35" si="9">ROUND(ABS(C34),0)</f>
        <v>0</v>
      </c>
      <c r="H34" s="618">
        <f t="shared" si="8"/>
        <v>0</v>
      </c>
      <c r="I34" s="5"/>
      <c r="J34" s="5"/>
      <c r="K34" s="5"/>
      <c r="L34" s="5"/>
      <c r="M34" s="5"/>
      <c r="N34" s="5"/>
    </row>
    <row r="35" spans="1:14" s="591" customFormat="1" x14ac:dyDescent="0.2">
      <c r="A35" s="934">
        <v>2062</v>
      </c>
      <c r="B35" s="60" t="str">
        <f>IFERROR(VLOOKUP($A35,SubsidiaryTBConverter,2,),"Missing")</f>
        <v>International Student - Other Expenses</v>
      </c>
      <c r="C35" s="584">
        <f>ROUND('Subsidiary TB Converter'!C37,0)</f>
        <v>0</v>
      </c>
      <c r="D35" s="584">
        <f>ROUND('Subsidiary TB Converter'!D37,0)</f>
        <v>0</v>
      </c>
      <c r="E35" s="735">
        <f>ROUND('Subsidiary TB Converter'!E37,0)</f>
        <v>0</v>
      </c>
      <c r="F35" s="735"/>
      <c r="G35" s="618">
        <f t="shared" si="9"/>
        <v>0</v>
      </c>
      <c r="H35" s="618">
        <f t="shared" si="8"/>
        <v>0</v>
      </c>
      <c r="I35" s="5"/>
      <c r="J35" s="5"/>
      <c r="K35" s="5"/>
      <c r="L35" s="5"/>
      <c r="M35" s="5"/>
      <c r="N35" s="5"/>
    </row>
    <row r="36" spans="1:14" s="591" customFormat="1" x14ac:dyDescent="0.2">
      <c r="A36" s="934"/>
      <c r="B36" s="60"/>
      <c r="C36" s="584"/>
      <c r="D36" s="584"/>
      <c r="E36" s="735"/>
      <c r="F36" s="735"/>
      <c r="G36" s="618"/>
      <c r="H36" s="618"/>
      <c r="I36" s="5"/>
      <c r="J36" s="5"/>
      <c r="K36" s="5"/>
      <c r="L36" s="5"/>
      <c r="M36" s="5"/>
      <c r="N36" s="5"/>
    </row>
    <row r="37" spans="1:14" x14ac:dyDescent="0.2">
      <c r="A37" s="727"/>
      <c r="B37" s="1"/>
      <c r="C37" s="731"/>
      <c r="D37" s="731"/>
      <c r="E37" s="732"/>
      <c r="F37" s="733"/>
      <c r="G37" s="621"/>
      <c r="H37" s="621"/>
    </row>
    <row r="38" spans="1:14" x14ac:dyDescent="0.2">
      <c r="A38" s="237"/>
      <c r="B38" s="239" t="s">
        <v>195</v>
      </c>
      <c r="C38" s="194"/>
      <c r="D38" s="194"/>
      <c r="E38" s="194"/>
      <c r="F38" s="252"/>
      <c r="G38" s="569"/>
      <c r="H38" s="569"/>
    </row>
    <row r="39" spans="1:14" x14ac:dyDescent="0.2">
      <c r="A39" s="727"/>
      <c r="B39" s="583" t="s">
        <v>177</v>
      </c>
      <c r="C39" s="586"/>
      <c r="D39" s="586"/>
      <c r="E39" s="737"/>
      <c r="F39" s="738"/>
      <c r="G39" s="621"/>
      <c r="H39" s="621"/>
    </row>
    <row r="40" spans="1:14" x14ac:dyDescent="0.2">
      <c r="A40" s="727">
        <v>1410</v>
      </c>
      <c r="B40" s="60" t="str">
        <f>IFERROR(VLOOKUP($A40,SubsidiaryTBConverter,2,),"Missing")</f>
        <v>Hostel Fees</v>
      </c>
      <c r="C40" s="584">
        <f>ROUND('Subsidiary TB Converter'!C41,0)</f>
        <v>0</v>
      </c>
      <c r="D40" s="584">
        <f>ROUND('Subsidiary TB Converter'!D41,0)</f>
        <v>0</v>
      </c>
      <c r="E40" s="737">
        <f>ROUND('Subsidiary TB Converter'!E41,0)</f>
        <v>0</v>
      </c>
      <c r="F40" s="737"/>
      <c r="G40" s="618">
        <f t="shared" ref="G40:H42" si="10">ROUND(ABS(C40),0)</f>
        <v>0</v>
      </c>
      <c r="H40" s="618">
        <f t="shared" si="10"/>
        <v>0</v>
      </c>
    </row>
    <row r="41" spans="1:14" x14ac:dyDescent="0.2">
      <c r="A41" s="727">
        <v>1450</v>
      </c>
      <c r="B41" s="60" t="str">
        <f>IFERROR(VLOOKUP($A41,SubsidiaryTBConverter,2,),"Missing")</f>
        <v>Other Revenue</v>
      </c>
      <c r="C41" s="584">
        <f>ROUND('Subsidiary TB Converter'!C42,0)</f>
        <v>0</v>
      </c>
      <c r="D41" s="584">
        <f>ROUND('Subsidiary TB Converter'!D42,0)</f>
        <v>0</v>
      </c>
      <c r="E41" s="737">
        <f>ROUND('Subsidiary TB Converter'!E42,0)</f>
        <v>0</v>
      </c>
      <c r="F41" s="737"/>
      <c r="G41" s="618">
        <f t="shared" si="10"/>
        <v>0</v>
      </c>
      <c r="H41" s="618">
        <f t="shared" si="10"/>
        <v>0</v>
      </c>
    </row>
    <row r="42" spans="1:14" x14ac:dyDescent="0.2">
      <c r="A42" s="727">
        <v>1430</v>
      </c>
      <c r="B42" s="60" t="str">
        <f>IFERROR(VLOOKUP($A42,SubsidiaryTBConverter,2,),"Missing")</f>
        <v>Student Contributions</v>
      </c>
      <c r="C42" s="584">
        <f>ROUND('Subsidiary TB Converter'!C43,0)</f>
        <v>0</v>
      </c>
      <c r="D42" s="584">
        <f>ROUND('Subsidiary TB Converter'!D43,0)</f>
        <v>0</v>
      </c>
      <c r="E42" s="737">
        <f>ROUND('Subsidiary TB Converter'!E43,0)</f>
        <v>0</v>
      </c>
      <c r="F42" s="737"/>
      <c r="G42" s="618">
        <f t="shared" si="10"/>
        <v>0</v>
      </c>
      <c r="H42" s="618">
        <f t="shared" si="10"/>
        <v>0</v>
      </c>
    </row>
    <row r="43" spans="1:14" x14ac:dyDescent="0.2">
      <c r="A43" s="727"/>
      <c r="B43" s="234"/>
      <c r="C43" s="584"/>
      <c r="D43" s="584"/>
      <c r="E43" s="737"/>
      <c r="F43" s="737"/>
      <c r="G43" s="618"/>
      <c r="H43" s="618"/>
    </row>
    <row r="44" spans="1:14" x14ac:dyDescent="0.2">
      <c r="A44" s="727"/>
      <c r="B44" s="930"/>
      <c r="C44" s="731"/>
      <c r="D44" s="731"/>
      <c r="E44" s="732"/>
      <c r="F44" s="733"/>
      <c r="G44" s="621"/>
      <c r="H44" s="621"/>
    </row>
    <row r="45" spans="1:14" x14ac:dyDescent="0.2">
      <c r="A45" s="727"/>
      <c r="B45" s="173" t="s">
        <v>198</v>
      </c>
      <c r="C45" s="586"/>
      <c r="D45" s="586"/>
      <c r="E45" s="740"/>
      <c r="F45" s="741"/>
      <c r="G45" s="627"/>
      <c r="H45" s="627"/>
    </row>
    <row r="46" spans="1:14" x14ac:dyDescent="0.2">
      <c r="A46" s="727">
        <v>2024</v>
      </c>
      <c r="B46" s="60" t="str">
        <f>IFERROR(VLOOKUP($A46,SubsidiaryTBConverter,2,),"Missing")</f>
        <v>Other Hostel Expenses</v>
      </c>
      <c r="C46" s="584">
        <f>ROUND('Subsidiary TB Converter'!C46,0)</f>
        <v>0</v>
      </c>
      <c r="D46" s="584">
        <f>ROUND('Subsidiary TB Converter'!D46,0)</f>
        <v>0</v>
      </c>
      <c r="E46" s="737">
        <f>ROUND('Subsidiary TB Converter'!E46,0)</f>
        <v>0</v>
      </c>
      <c r="F46" s="737"/>
      <c r="G46" s="618">
        <f t="shared" ref="G46:H47" si="11">ROUND(ABS(C46),0)</f>
        <v>0</v>
      </c>
      <c r="H46" s="618">
        <f t="shared" si="11"/>
        <v>0</v>
      </c>
    </row>
    <row r="47" spans="1:14" s="593" customFormat="1" ht="12.75" customHeight="1" x14ac:dyDescent="0.2">
      <c r="A47" s="727">
        <v>2038</v>
      </c>
      <c r="B47" s="60" t="str">
        <f>IFERROR(VLOOKUP($A47,SubsidiaryTBConverter,2,),"Missing")</f>
        <v>Employee Benefit - Salaries</v>
      </c>
      <c r="C47" s="584">
        <f>ROUND('Subsidiary TB Converter'!C47,0)</f>
        <v>0</v>
      </c>
      <c r="D47" s="584">
        <f>ROUND('Subsidiary TB Converter'!D47,0)</f>
        <v>0</v>
      </c>
      <c r="E47" s="737">
        <f>ROUND('Subsidiary TB Converter'!E47,0)</f>
        <v>0</v>
      </c>
      <c r="F47" s="737"/>
      <c r="G47" s="618">
        <f t="shared" si="11"/>
        <v>0</v>
      </c>
      <c r="H47" s="618">
        <f t="shared" si="11"/>
        <v>0</v>
      </c>
      <c r="I47" s="5"/>
      <c r="J47" s="5"/>
      <c r="K47" s="5"/>
      <c r="L47" s="5"/>
      <c r="M47" s="5"/>
      <c r="N47" s="5"/>
    </row>
    <row r="48" spans="1:14" s="593" customFormat="1" ht="12.75" customHeight="1" x14ac:dyDescent="0.2">
      <c r="A48" s="727"/>
      <c r="B48" s="60"/>
      <c r="C48" s="584"/>
      <c r="D48" s="584"/>
      <c r="E48" s="737"/>
      <c r="F48" s="737"/>
      <c r="G48" s="618"/>
      <c r="H48" s="618"/>
      <c r="I48" s="5"/>
      <c r="J48" s="5"/>
      <c r="K48" s="5"/>
      <c r="L48" s="5"/>
      <c r="M48" s="5"/>
      <c r="N48" s="5"/>
    </row>
    <row r="49" spans="1:14" x14ac:dyDescent="0.2">
      <c r="A49" s="727"/>
      <c r="B49" s="739"/>
      <c r="C49" s="731"/>
      <c r="D49" s="731"/>
      <c r="E49" s="732"/>
      <c r="F49" s="733"/>
      <c r="G49" s="621"/>
      <c r="H49" s="621"/>
    </row>
    <row r="50" spans="1:14" x14ac:dyDescent="0.2">
      <c r="A50" s="237"/>
      <c r="B50" s="239" t="s">
        <v>201</v>
      </c>
      <c r="C50" s="194"/>
      <c r="D50" s="194"/>
      <c r="E50" s="194"/>
      <c r="F50" s="252"/>
      <c r="G50" s="569"/>
      <c r="H50" s="569"/>
    </row>
    <row r="51" spans="1:14" x14ac:dyDescent="0.2">
      <c r="A51" s="727"/>
      <c r="B51" s="583" t="s">
        <v>189</v>
      </c>
      <c r="C51" s="586"/>
      <c r="D51" s="586"/>
      <c r="E51" s="737"/>
      <c r="F51" s="738"/>
      <c r="G51" s="621"/>
      <c r="H51" s="621"/>
    </row>
    <row r="52" spans="1:14" x14ac:dyDescent="0.2">
      <c r="A52" s="727">
        <v>2310</v>
      </c>
      <c r="B52" s="60" t="str">
        <f t="shared" ref="B52:B56" si="12">IFERROR(VLOOKUP($A52,SubsidiaryTBConverter,2,),"Missing")</f>
        <v>Curricular</v>
      </c>
      <c r="C52" s="584">
        <f>ROUND('Subsidiary TB Converter'!C51,0)</f>
        <v>0</v>
      </c>
      <c r="D52" s="584">
        <f>ROUND('Subsidiary TB Converter'!D51,0)</f>
        <v>0</v>
      </c>
      <c r="E52" s="735">
        <f>ROUND('Subsidiary TB Converter'!E51,0)</f>
        <v>0</v>
      </c>
      <c r="F52" s="735"/>
      <c r="G52" s="618">
        <f t="shared" ref="G52:H56" si="13">ROUND(ABS(C52),0)</f>
        <v>0</v>
      </c>
      <c r="H52" s="618">
        <f t="shared" si="13"/>
        <v>0</v>
      </c>
    </row>
    <row r="53" spans="1:14" x14ac:dyDescent="0.2">
      <c r="A53" s="727">
        <v>2325</v>
      </c>
      <c r="B53" s="60" t="str">
        <f t="shared" si="12"/>
        <v>Information and Communication Technology</v>
      </c>
      <c r="C53" s="584">
        <f>ROUND('Subsidiary TB Converter'!C52,0)</f>
        <v>0</v>
      </c>
      <c r="D53" s="584">
        <f>ROUND('Subsidiary TB Converter'!D52,0)</f>
        <v>0</v>
      </c>
      <c r="E53" s="735">
        <f>ROUND('Subsidiary TB Converter'!E52,0)</f>
        <v>0</v>
      </c>
      <c r="F53" s="735"/>
      <c r="G53" s="618">
        <f t="shared" si="13"/>
        <v>0</v>
      </c>
      <c r="H53" s="618">
        <f t="shared" si="13"/>
        <v>0</v>
      </c>
    </row>
    <row r="54" spans="1:14" s="593" customFormat="1" x14ac:dyDescent="0.2">
      <c r="A54" s="727">
        <v>2360</v>
      </c>
      <c r="B54" s="60" t="str">
        <f t="shared" si="12"/>
        <v>Other Learning Resources Expenses</v>
      </c>
      <c r="C54" s="584">
        <f>ROUND('Subsidiary TB Converter'!C53,0)</f>
        <v>0</v>
      </c>
      <c r="D54" s="584">
        <f>ROUND('Subsidiary TB Converter'!D53,0)</f>
        <v>0</v>
      </c>
      <c r="E54" s="735">
        <f>ROUND('Subsidiary TB Converter'!E53,0)</f>
        <v>0</v>
      </c>
      <c r="F54" s="735"/>
      <c r="G54" s="618">
        <f t="shared" si="13"/>
        <v>0</v>
      </c>
      <c r="H54" s="618">
        <f t="shared" si="13"/>
        <v>0</v>
      </c>
      <c r="I54" s="5"/>
      <c r="J54" s="5"/>
      <c r="K54" s="5"/>
      <c r="L54" s="5"/>
      <c r="M54" s="5"/>
      <c r="N54" s="5"/>
    </row>
    <row r="55" spans="1:14" x14ac:dyDescent="0.2">
      <c r="A55" s="727">
        <v>2370</v>
      </c>
      <c r="B55" s="60" t="str">
        <f t="shared" si="12"/>
        <v>Employee Benefits - Salaries</v>
      </c>
      <c r="C55" s="584">
        <f>ROUND('Subsidiary TB Converter'!C54,0)</f>
        <v>0</v>
      </c>
      <c r="D55" s="584">
        <f>ROUND('Subsidiary TB Converter'!D54,0)</f>
        <v>0</v>
      </c>
      <c r="E55" s="735">
        <f>ROUND('Subsidiary TB Converter'!E54,0)</f>
        <v>0</v>
      </c>
      <c r="F55" s="735"/>
      <c r="G55" s="618">
        <f t="shared" si="13"/>
        <v>0</v>
      </c>
      <c r="H55" s="618">
        <f t="shared" si="13"/>
        <v>0</v>
      </c>
    </row>
    <row r="56" spans="1:14" x14ac:dyDescent="0.2">
      <c r="A56" s="727">
        <v>2380</v>
      </c>
      <c r="B56" s="60" t="str">
        <f t="shared" si="12"/>
        <v>Staff Development</v>
      </c>
      <c r="C56" s="584">
        <f>ROUND('Subsidiary TB Converter'!C55,0)</f>
        <v>0</v>
      </c>
      <c r="D56" s="584">
        <f>ROUND('Subsidiary TB Converter'!D55,0)</f>
        <v>0</v>
      </c>
      <c r="E56" s="735">
        <f>ROUND('Subsidiary TB Converter'!E55,0)</f>
        <v>0</v>
      </c>
      <c r="F56" s="735"/>
      <c r="G56" s="618">
        <f t="shared" si="13"/>
        <v>0</v>
      </c>
      <c r="H56" s="618">
        <f t="shared" si="13"/>
        <v>0</v>
      </c>
    </row>
    <row r="57" spans="1:14" x14ac:dyDescent="0.2">
      <c r="A57" s="727"/>
      <c r="B57" s="234"/>
      <c r="C57" s="584"/>
      <c r="D57" s="584"/>
      <c r="E57" s="735"/>
      <c r="F57" s="735"/>
      <c r="G57" s="618"/>
      <c r="H57" s="618"/>
    </row>
    <row r="58" spans="1:14" x14ac:dyDescent="0.2">
      <c r="A58" s="727"/>
      <c r="B58" s="1"/>
      <c r="C58" s="731"/>
      <c r="D58" s="731"/>
      <c r="E58" s="732"/>
      <c r="F58" s="733"/>
      <c r="G58" s="615"/>
      <c r="H58" s="615"/>
    </row>
    <row r="59" spans="1:14" x14ac:dyDescent="0.2">
      <c r="A59" s="237"/>
      <c r="B59" s="239" t="s">
        <v>207</v>
      </c>
      <c r="C59" s="194"/>
      <c r="D59" s="194"/>
      <c r="E59" s="194"/>
      <c r="F59" s="252"/>
      <c r="G59" s="569"/>
      <c r="H59" s="569"/>
    </row>
    <row r="60" spans="1:14" x14ac:dyDescent="0.2">
      <c r="A60" s="727"/>
      <c r="B60" s="583" t="s">
        <v>189</v>
      </c>
      <c r="C60" s="586"/>
      <c r="D60" s="586"/>
      <c r="E60" s="737"/>
      <c r="F60" s="738"/>
      <c r="G60" s="621"/>
      <c r="H60" s="621"/>
    </row>
    <row r="61" spans="1:14" x14ac:dyDescent="0.2">
      <c r="A61" s="727">
        <v>2120</v>
      </c>
      <c r="B61" s="60" t="str">
        <f t="shared" ref="B61:B70" si="14">IFERROR(VLOOKUP($A61,SubsidiaryTBConverter,2,),"Missing")</f>
        <v>Audit Fee</v>
      </c>
      <c r="C61" s="584">
        <f>ROUND('Subsidiary TB Converter'!C60,0)</f>
        <v>0</v>
      </c>
      <c r="D61" s="584">
        <f>ROUND('Subsidiary TB Converter'!D60,0)</f>
        <v>0</v>
      </c>
      <c r="E61" s="735">
        <f>ROUND('Subsidiary TB Converter'!E60,0)</f>
        <v>0</v>
      </c>
      <c r="F61" s="735"/>
      <c r="G61" s="618">
        <f t="shared" ref="G61:H69" si="15">ROUND(ABS(C61),0)</f>
        <v>0</v>
      </c>
      <c r="H61" s="618">
        <f t="shared" si="15"/>
        <v>0</v>
      </c>
    </row>
    <row r="62" spans="1:14" x14ac:dyDescent="0.2">
      <c r="A62" s="727">
        <v>2130</v>
      </c>
      <c r="B62" s="60" t="str">
        <f t="shared" si="14"/>
        <v>Board Fees and Expenses</v>
      </c>
      <c r="C62" s="584">
        <f>ROUND('Subsidiary TB Converter'!C61,0)</f>
        <v>0</v>
      </c>
      <c r="D62" s="584">
        <f>ROUND('Subsidiary TB Converter'!D61,0)</f>
        <v>0</v>
      </c>
      <c r="E62" s="735">
        <f>ROUND('Subsidiary TB Converter'!E61,0)</f>
        <v>0</v>
      </c>
      <c r="F62" s="735"/>
      <c r="G62" s="618">
        <f t="shared" si="15"/>
        <v>0</v>
      </c>
      <c r="H62" s="618">
        <f t="shared" si="15"/>
        <v>0</v>
      </c>
    </row>
    <row r="63" spans="1:14" ht="12.75" customHeight="1" x14ac:dyDescent="0.2">
      <c r="A63" s="742">
        <v>2136</v>
      </c>
      <c r="B63" s="60" t="str">
        <f t="shared" si="14"/>
        <v>Intervention Costs</v>
      </c>
      <c r="C63" s="584">
        <f>ROUND('Subsidiary TB Converter'!C62,0)</f>
        <v>0</v>
      </c>
      <c r="D63" s="584">
        <f>ROUND('Subsidiary TB Converter'!D62,0)</f>
        <v>0</v>
      </c>
      <c r="E63" s="735">
        <f>ROUND('Subsidiary TB Converter'!E62,0)</f>
        <v>0</v>
      </c>
      <c r="F63" s="735"/>
      <c r="G63" s="684">
        <f t="shared" si="15"/>
        <v>0</v>
      </c>
      <c r="H63" s="684">
        <f t="shared" si="15"/>
        <v>0</v>
      </c>
    </row>
    <row r="64" spans="1:14" x14ac:dyDescent="0.2">
      <c r="A64" s="727">
        <v>2170</v>
      </c>
      <c r="B64" s="60" t="str">
        <f t="shared" si="14"/>
        <v xml:space="preserve">Operating Lease </v>
      </c>
      <c r="C64" s="584">
        <f>ROUND('Subsidiary TB Converter'!C63,0)</f>
        <v>0</v>
      </c>
      <c r="D64" s="584">
        <f>ROUND('Subsidiary TB Converter'!D63,0)</f>
        <v>0</v>
      </c>
      <c r="E64" s="735">
        <f>ROUND('Subsidiary TB Converter'!E63,0)</f>
        <v>0</v>
      </c>
      <c r="F64" s="735"/>
      <c r="G64" s="618">
        <f t="shared" si="15"/>
        <v>0</v>
      </c>
      <c r="H64" s="618">
        <f t="shared" si="15"/>
        <v>0</v>
      </c>
    </row>
    <row r="65" spans="1:14" x14ac:dyDescent="0.2">
      <c r="A65" s="727">
        <v>2155</v>
      </c>
      <c r="B65" s="60" t="str">
        <f t="shared" si="14"/>
        <v>Legal Fees</v>
      </c>
      <c r="C65" s="584">
        <f>ROUND('Subsidiary TB Converter'!C64,0)</f>
        <v>0</v>
      </c>
      <c r="D65" s="584">
        <f>ROUND('Subsidiary TB Converter'!D64,0)</f>
        <v>0</v>
      </c>
      <c r="E65" s="735">
        <f>ROUND('Subsidiary TB Converter'!E64,0)</f>
        <v>0</v>
      </c>
      <c r="F65" s="735"/>
      <c r="G65" s="618">
        <f t="shared" si="15"/>
        <v>0</v>
      </c>
      <c r="H65" s="618">
        <f t="shared" si="15"/>
        <v>0</v>
      </c>
    </row>
    <row r="66" spans="1:14" x14ac:dyDescent="0.2">
      <c r="A66" s="727">
        <v>2160</v>
      </c>
      <c r="B66" s="60" t="str">
        <f t="shared" si="14"/>
        <v>Other Adminstration Expenses</v>
      </c>
      <c r="C66" s="584">
        <f>ROUND('Subsidiary TB Converter'!C65,0)</f>
        <v>0</v>
      </c>
      <c r="D66" s="584">
        <f>ROUND('Subsidiary TB Converter'!D65,0)</f>
        <v>0</v>
      </c>
      <c r="E66" s="735">
        <f>ROUND('Subsidiary TB Converter'!E65,0)</f>
        <v>0</v>
      </c>
      <c r="F66" s="735"/>
      <c r="G66" s="618">
        <f t="shared" si="15"/>
        <v>0</v>
      </c>
      <c r="H66" s="618">
        <f t="shared" si="15"/>
        <v>0</v>
      </c>
    </row>
    <row r="67" spans="1:14" x14ac:dyDescent="0.2">
      <c r="A67" s="727">
        <v>2180</v>
      </c>
      <c r="B67" s="60" t="str">
        <f t="shared" si="14"/>
        <v>Employee Benefits - Salaries</v>
      </c>
      <c r="C67" s="584">
        <f>ROUND('Subsidiary TB Converter'!C66,0)</f>
        <v>0</v>
      </c>
      <c r="D67" s="584">
        <f>ROUND('Subsidiary TB Converter'!D66,0)</f>
        <v>0</v>
      </c>
      <c r="E67" s="735">
        <f>ROUND('Subsidiary TB Converter'!E66,0)</f>
        <v>0</v>
      </c>
      <c r="F67" s="735"/>
      <c r="G67" s="618">
        <f t="shared" si="15"/>
        <v>0</v>
      </c>
      <c r="H67" s="618">
        <f t="shared" si="15"/>
        <v>0</v>
      </c>
    </row>
    <row r="68" spans="1:14" s="593" customFormat="1" x14ac:dyDescent="0.2">
      <c r="A68" s="727">
        <v>2195</v>
      </c>
      <c r="B68" s="60" t="str">
        <f t="shared" si="14"/>
        <v>Insurance</v>
      </c>
      <c r="C68" s="584">
        <f>ROUND('Subsidiary TB Converter'!C67,0)</f>
        <v>0</v>
      </c>
      <c r="D68" s="584">
        <f>ROUND('Subsidiary TB Converter'!D67,0)</f>
        <v>0</v>
      </c>
      <c r="E68" s="735">
        <f>ROUND('Subsidiary TB Converter'!E67,0)</f>
        <v>0</v>
      </c>
      <c r="F68" s="735"/>
      <c r="G68" s="618">
        <f t="shared" si="15"/>
        <v>0</v>
      </c>
      <c r="H68" s="618">
        <f t="shared" si="15"/>
        <v>0</v>
      </c>
      <c r="I68" s="5"/>
      <c r="J68" s="5"/>
      <c r="K68" s="5"/>
      <c r="L68" s="5"/>
      <c r="M68" s="5"/>
      <c r="N68" s="5"/>
    </row>
    <row r="69" spans="1:14" s="593" customFormat="1" x14ac:dyDescent="0.2">
      <c r="A69" s="727">
        <v>2110</v>
      </c>
      <c r="B69" s="60" t="str">
        <f t="shared" si="14"/>
        <v>Service Providers, Contractors and Consultancy</v>
      </c>
      <c r="C69" s="584">
        <f>ROUND('Subsidiary TB Converter'!C59,0)</f>
        <v>0</v>
      </c>
      <c r="D69" s="584">
        <f>ROUND('Subsidiary TB Converter'!D59,0)</f>
        <v>0</v>
      </c>
      <c r="E69" s="735">
        <f>ROUND('Subsidiary TB Converter'!E59,0)</f>
        <v>0</v>
      </c>
      <c r="F69" s="735"/>
      <c r="G69" s="618">
        <f t="shared" si="15"/>
        <v>0</v>
      </c>
      <c r="H69" s="618">
        <f t="shared" si="15"/>
        <v>0</v>
      </c>
      <c r="I69" s="5"/>
      <c r="J69" s="5"/>
      <c r="K69" s="5"/>
      <c r="L69" s="5"/>
      <c r="M69" s="5"/>
      <c r="N69" s="5"/>
    </row>
    <row r="70" spans="1:14" s="593" customFormat="1" x14ac:dyDescent="0.2">
      <c r="A70" s="727">
        <v>2196</v>
      </c>
      <c r="B70" s="234" t="str">
        <f t="shared" si="14"/>
        <v>Ka Ora, Ka Ako - Healthy School Lunches Programme</v>
      </c>
      <c r="C70" s="584"/>
      <c r="D70" s="584"/>
      <c r="E70" s="735"/>
      <c r="F70" s="735"/>
      <c r="G70" s="618"/>
      <c r="H70" s="618"/>
      <c r="I70" s="5"/>
      <c r="J70" s="5"/>
      <c r="K70" s="5"/>
      <c r="L70" s="5"/>
      <c r="M70" s="5"/>
      <c r="N70" s="5"/>
    </row>
    <row r="71" spans="1:14" s="593" customFormat="1" x14ac:dyDescent="0.2">
      <c r="A71" s="727"/>
      <c r="B71" s="234"/>
      <c r="C71" s="584"/>
      <c r="D71" s="584"/>
      <c r="E71" s="735"/>
      <c r="F71" s="735"/>
      <c r="G71" s="618"/>
      <c r="H71" s="618"/>
      <c r="I71" s="5"/>
      <c r="J71" s="5"/>
      <c r="K71" s="5"/>
      <c r="L71" s="5"/>
      <c r="M71" s="5"/>
      <c r="N71" s="5"/>
    </row>
    <row r="72" spans="1:14" s="593" customFormat="1" x14ac:dyDescent="0.2">
      <c r="A72" s="727"/>
      <c r="B72" s="1"/>
      <c r="C72" s="731"/>
      <c r="D72" s="731"/>
      <c r="E72" s="732"/>
      <c r="F72" s="733"/>
      <c r="G72" s="615"/>
      <c r="H72" s="615"/>
      <c r="I72" s="5"/>
      <c r="J72" s="5"/>
      <c r="K72" s="5"/>
      <c r="L72" s="5"/>
      <c r="M72" s="5"/>
      <c r="N72" s="5"/>
    </row>
    <row r="73" spans="1:14" x14ac:dyDescent="0.2">
      <c r="A73" s="237"/>
      <c r="B73" s="239" t="s">
        <v>214</v>
      </c>
      <c r="C73" s="194"/>
      <c r="D73" s="194"/>
      <c r="E73" s="194"/>
      <c r="F73" s="252"/>
      <c r="G73" s="569"/>
      <c r="H73" s="569"/>
    </row>
    <row r="74" spans="1:14" x14ac:dyDescent="0.2">
      <c r="A74" s="727"/>
      <c r="B74" s="583" t="s">
        <v>177</v>
      </c>
      <c r="C74" s="586"/>
      <c r="D74" s="586"/>
      <c r="E74" s="737"/>
      <c r="F74" s="738"/>
      <c r="G74" s="621"/>
      <c r="H74" s="621"/>
    </row>
    <row r="75" spans="1:14" x14ac:dyDescent="0.2">
      <c r="A75" s="727">
        <v>1710</v>
      </c>
      <c r="B75" s="60" t="str">
        <f>IFERROR(VLOOKUP($A75,SubsidiaryTBConverter,2,),"Missing")</f>
        <v>Gain/Loss on Sale of Assets</v>
      </c>
      <c r="C75" s="584">
        <f>ROUND('Subsidiary TB Converter'!C72,0)</f>
        <v>0</v>
      </c>
      <c r="D75" s="584">
        <f>ROUND('Subsidiary TB Converter'!D72,0)</f>
        <v>0</v>
      </c>
      <c r="E75" s="737">
        <f>ROUND('Subsidiary TB Converter'!E72,0)</f>
        <v>0</v>
      </c>
      <c r="F75" s="737"/>
      <c r="G75" s="618">
        <f>ROUND(ABS(C75),0)</f>
        <v>0</v>
      </c>
      <c r="H75" s="618">
        <f>ROUND(ABS(D75),0)</f>
        <v>0</v>
      </c>
    </row>
    <row r="76" spans="1:14" x14ac:dyDescent="0.2">
      <c r="A76" s="727">
        <v>1320</v>
      </c>
      <c r="B76" s="60" t="str">
        <f>IFERROR(VLOOKUP($A76,SubsidiaryTBConverter,2,),"Missing")</f>
        <v>Interest Received</v>
      </c>
      <c r="C76" s="584">
        <f>ROUND('Subsidiary TB Converter'!C73,0)</f>
        <v>0</v>
      </c>
      <c r="D76" s="584">
        <f>ROUND('Subsidiary TB Converter'!D73,0)</f>
        <v>0</v>
      </c>
      <c r="E76" s="737">
        <f>ROUND('Subsidiary TB Converter'!E73,0)</f>
        <v>0</v>
      </c>
      <c r="F76" s="737"/>
      <c r="G76" s="618">
        <f t="shared" ref="G76:H79" si="16">ROUND(ABS(C76),0)</f>
        <v>0</v>
      </c>
      <c r="H76" s="618">
        <f t="shared" si="16"/>
        <v>0</v>
      </c>
    </row>
    <row r="77" spans="1:14" s="30" customFormat="1" x14ac:dyDescent="0.2">
      <c r="A77" s="742">
        <v>1330</v>
      </c>
      <c r="B77" s="60" t="str">
        <f>IFERROR(VLOOKUP($A77,SubsidiaryTBConverter,2,),"Missing")</f>
        <v>Other Investment Income</v>
      </c>
      <c r="C77" s="584">
        <f>ROUND('Subsidiary TB Converter'!C74,0)</f>
        <v>0</v>
      </c>
      <c r="D77" s="584">
        <f>ROUND('Subsidiary TB Converter'!D74,0)</f>
        <v>0</v>
      </c>
      <c r="E77" s="737">
        <f>ROUND('Subsidiary TB Converter'!E74,0)</f>
        <v>0</v>
      </c>
      <c r="F77" s="737"/>
      <c r="G77" s="618">
        <f t="shared" ref="G77" si="17">ROUND(ABS(C77),0)</f>
        <v>0</v>
      </c>
      <c r="H77" s="618">
        <f t="shared" ref="H77" si="18">ROUND(ABS(D77),0)</f>
        <v>0</v>
      </c>
      <c r="I77" s="1278"/>
      <c r="J77" s="5"/>
      <c r="K77" s="5"/>
    </row>
    <row r="78" spans="1:14" x14ac:dyDescent="0.2">
      <c r="A78" s="727">
        <v>1720</v>
      </c>
      <c r="B78" s="60" t="str">
        <f>IFERROR(VLOOKUP($A78,SubsidiaryTBConverter,2,),"Missing")</f>
        <v>Other Revenue</v>
      </c>
      <c r="C78" s="584">
        <f>ROUND('Subsidiary TB Converter'!C75,0)</f>
        <v>0</v>
      </c>
      <c r="D78" s="584">
        <f>ROUND('Subsidiary TB Converter'!D75,0)</f>
        <v>0</v>
      </c>
      <c r="E78" s="737">
        <f>ROUND('Subsidiary TB Converter'!E75,0)</f>
        <v>0</v>
      </c>
      <c r="F78" s="737"/>
      <c r="G78" s="618">
        <f t="shared" si="16"/>
        <v>0</v>
      </c>
      <c r="H78" s="618">
        <f t="shared" si="16"/>
        <v>0</v>
      </c>
    </row>
    <row r="79" spans="1:14" x14ac:dyDescent="0.2">
      <c r="A79" s="727">
        <v>1703</v>
      </c>
      <c r="B79" s="60" t="str">
        <f>IFERROR(VLOOKUP($A79,SubsidiaryTBConverter,2,),"Missing")</f>
        <v>Use of Land and Buildings Integrated</v>
      </c>
      <c r="C79" s="584">
        <f>ROUND('Subsidiary TB Converter'!C76,0)</f>
        <v>0</v>
      </c>
      <c r="D79" s="584">
        <f>ROUND('Subsidiary TB Converter'!D76,0)</f>
        <v>0</v>
      </c>
      <c r="E79" s="730">
        <f>ROUND('Subsidiary TB Converter'!E76,0)</f>
        <v>0</v>
      </c>
      <c r="F79" s="730"/>
      <c r="G79" s="618">
        <f t="shared" si="16"/>
        <v>0</v>
      </c>
      <c r="H79" s="618">
        <f t="shared" si="16"/>
        <v>0</v>
      </c>
    </row>
    <row r="80" spans="1:14" x14ac:dyDescent="0.2">
      <c r="A80" s="727"/>
      <c r="B80" s="234"/>
      <c r="C80" s="584"/>
      <c r="D80" s="584"/>
      <c r="E80" s="730"/>
      <c r="F80" s="730"/>
      <c r="G80" s="618"/>
      <c r="H80" s="618"/>
    </row>
    <row r="81" spans="1:14" x14ac:dyDescent="0.2">
      <c r="A81" s="727"/>
      <c r="B81" s="583"/>
      <c r="C81" s="586"/>
      <c r="D81" s="586"/>
      <c r="E81" s="737"/>
      <c r="F81" s="738"/>
      <c r="G81" s="621"/>
      <c r="H81" s="621"/>
    </row>
    <row r="82" spans="1:14" x14ac:dyDescent="0.2">
      <c r="A82" s="727"/>
      <c r="B82" s="583" t="s">
        <v>189</v>
      </c>
      <c r="C82" s="586"/>
      <c r="D82" s="586"/>
      <c r="E82" s="737"/>
      <c r="F82" s="738"/>
      <c r="G82" s="621"/>
      <c r="H82" s="621"/>
    </row>
    <row r="83" spans="1:14" s="593" customFormat="1" x14ac:dyDescent="0.2">
      <c r="A83" s="727">
        <v>2090</v>
      </c>
      <c r="B83" s="60" t="str">
        <f t="shared" ref="B83:B89" si="19">IFERROR(VLOOKUP($A83,SubsidiaryTBConverter,2,),"Missing")</f>
        <v>Finance Costs</v>
      </c>
      <c r="C83" s="584">
        <f>ROUND('Subsidiary TB Converter'!C79,0)</f>
        <v>0</v>
      </c>
      <c r="D83" s="584">
        <f>ROUND('Subsidiary TB Converter'!D79,0)</f>
        <v>0</v>
      </c>
      <c r="E83" s="737">
        <f>ROUND('Subsidiary TB Converter'!E79,0)</f>
        <v>0</v>
      </c>
      <c r="F83" s="737"/>
      <c r="G83" s="618">
        <f t="shared" ref="G83:H88" si="20">ROUND(ABS(C83),0)</f>
        <v>0</v>
      </c>
      <c r="H83" s="618">
        <f t="shared" si="20"/>
        <v>0</v>
      </c>
      <c r="I83" s="5"/>
      <c r="J83" s="5"/>
      <c r="K83" s="5"/>
      <c r="L83" s="5"/>
      <c r="M83" s="5"/>
      <c r="N83" s="5"/>
    </row>
    <row r="84" spans="1:14" x14ac:dyDescent="0.2">
      <c r="A84" s="727">
        <v>2084</v>
      </c>
      <c r="B84" s="60" t="str">
        <f t="shared" si="19"/>
        <v>Impairment of PPE</v>
      </c>
      <c r="C84" s="584">
        <f>ROUND('Subsidiary TB Converter'!C80,0)</f>
        <v>0</v>
      </c>
      <c r="D84" s="584">
        <f>ROUND('Subsidiary TB Converter'!D80,0)</f>
        <v>0</v>
      </c>
      <c r="E84" s="737">
        <f>ROUND('Subsidiary TB Converter'!E80,0)</f>
        <v>0</v>
      </c>
      <c r="F84" s="737"/>
      <c r="G84" s="618">
        <f t="shared" si="20"/>
        <v>0</v>
      </c>
      <c r="H84" s="618">
        <f t="shared" si="20"/>
        <v>0</v>
      </c>
    </row>
    <row r="85" spans="1:14" x14ac:dyDescent="0.2">
      <c r="A85" s="727">
        <v>2070</v>
      </c>
      <c r="B85" s="60" t="str">
        <f t="shared" si="19"/>
        <v>Loss on Disposal of Assets</v>
      </c>
      <c r="C85" s="584">
        <f>ROUND('Subsidiary TB Converter'!C81,0)</f>
        <v>0</v>
      </c>
      <c r="D85" s="584">
        <f>ROUND('Subsidiary TB Converter'!D81,0)</f>
        <v>0</v>
      </c>
      <c r="E85" s="737">
        <f>ROUND('Subsidiary TB Converter'!E81,0)</f>
        <v>0</v>
      </c>
      <c r="F85" s="737"/>
      <c r="G85" s="618">
        <f t="shared" si="20"/>
        <v>0</v>
      </c>
      <c r="H85" s="618">
        <f t="shared" si="20"/>
        <v>0</v>
      </c>
    </row>
    <row r="86" spans="1:14" s="33" customFormat="1" x14ac:dyDescent="0.2">
      <c r="A86" s="742">
        <v>2082</v>
      </c>
      <c r="B86" s="60" t="str">
        <f t="shared" si="19"/>
        <v>Loss on Uncollectable Accounts Receivable</v>
      </c>
      <c r="C86" s="584">
        <f>ROUND('Subsidiary TB Converter'!C82,0)</f>
        <v>0</v>
      </c>
      <c r="D86" s="584">
        <f>ROUND('Subsidiary TB Converter'!D82,0)</f>
        <v>0</v>
      </c>
      <c r="E86" s="737">
        <f>ROUND('Subsidiary TB Converter'!E82,0)</f>
        <v>0</v>
      </c>
      <c r="F86" s="737"/>
      <c r="G86" s="684">
        <f t="shared" si="20"/>
        <v>0</v>
      </c>
      <c r="H86" s="684">
        <f t="shared" si="20"/>
        <v>0</v>
      </c>
      <c r="I86" s="30"/>
      <c r="J86" s="5"/>
      <c r="K86" s="5"/>
      <c r="L86" s="30"/>
      <c r="M86" s="30"/>
      <c r="N86" s="30"/>
    </row>
    <row r="87" spans="1:14" s="33" customFormat="1" x14ac:dyDescent="0.2">
      <c r="A87" s="742">
        <v>2086</v>
      </c>
      <c r="B87" s="60" t="str">
        <f t="shared" si="19"/>
        <v>Impairment Loss - Other</v>
      </c>
      <c r="C87" s="584">
        <f>ROUND('Subsidiary TB Converter'!C83,0)</f>
        <v>0</v>
      </c>
      <c r="D87" s="584">
        <f>ROUND('Subsidiary TB Converter'!D83,0)</f>
        <v>0</v>
      </c>
      <c r="E87" s="737">
        <f>ROUND('Subsidiary TB Converter'!E83,0)</f>
        <v>0</v>
      </c>
      <c r="F87" s="737"/>
      <c r="G87" s="684">
        <f>ROUND(ABS(C87),0)</f>
        <v>0</v>
      </c>
      <c r="H87" s="684">
        <f>ROUND(ABS(D87),0)</f>
        <v>0</v>
      </c>
      <c r="I87" s="30"/>
      <c r="J87" s="5"/>
      <c r="K87" s="5"/>
      <c r="L87" s="30"/>
      <c r="M87" s="30"/>
      <c r="N87" s="30"/>
    </row>
    <row r="88" spans="1:14" s="591" customFormat="1" x14ac:dyDescent="0.2">
      <c r="A88" s="727">
        <v>2185</v>
      </c>
      <c r="B88" s="60" t="str">
        <f t="shared" si="19"/>
        <v>Transport Expenditure</v>
      </c>
      <c r="C88" s="584">
        <f>ROUND('Subsidiary TB Converter'!C84,0)</f>
        <v>0</v>
      </c>
      <c r="D88" s="584">
        <f>ROUND('Subsidiary TB Converter'!D84,0)</f>
        <v>0</v>
      </c>
      <c r="E88" s="737">
        <f>ROUND('Subsidiary TB Converter'!E84,0)</f>
        <v>0</v>
      </c>
      <c r="F88" s="737"/>
      <c r="G88" s="618">
        <f t="shared" si="20"/>
        <v>0</v>
      </c>
      <c r="H88" s="618">
        <f t="shared" si="20"/>
        <v>0</v>
      </c>
      <c r="I88" s="5"/>
      <c r="J88" s="5"/>
      <c r="K88" s="5"/>
      <c r="L88" s="5"/>
      <c r="M88" s="5"/>
      <c r="N88" s="5"/>
    </row>
    <row r="89" spans="1:14" s="591" customFormat="1" x14ac:dyDescent="0.2">
      <c r="A89" s="727">
        <v>2840</v>
      </c>
      <c r="B89" s="60" t="str">
        <f t="shared" si="19"/>
        <v>Revaluation of equity investments</v>
      </c>
      <c r="C89" s="584">
        <f>ROUND('Subsidiary TB Converter'!C85,0)</f>
        <v>0</v>
      </c>
      <c r="D89" s="584">
        <f>ROUND('Subsidiary TB Converter'!D85,0)</f>
        <v>0</v>
      </c>
      <c r="E89" s="737">
        <f>ROUND('Subsidiary TB Converter'!E85,0)</f>
        <v>0</v>
      </c>
      <c r="F89" s="737"/>
      <c r="G89" s="618">
        <f t="shared" ref="G89" si="21">ROUND(ABS(C89),0)</f>
        <v>0</v>
      </c>
      <c r="H89" s="618">
        <f t="shared" ref="H89" si="22">ROUND(ABS(D89),0)</f>
        <v>0</v>
      </c>
      <c r="I89" s="5"/>
      <c r="J89" s="5"/>
      <c r="K89" s="5"/>
      <c r="L89" s="5"/>
      <c r="M89" s="5"/>
      <c r="N89" s="5"/>
    </row>
    <row r="90" spans="1:14" s="591" customFormat="1" x14ac:dyDescent="0.2">
      <c r="A90" s="727"/>
      <c r="B90" s="29"/>
      <c r="C90" s="743"/>
      <c r="D90" s="743"/>
      <c r="E90" s="737"/>
      <c r="F90" s="737"/>
      <c r="G90" s="684"/>
      <c r="H90" s="618"/>
      <c r="I90" s="5"/>
      <c r="J90" s="5"/>
      <c r="K90" s="5"/>
      <c r="L90" s="5"/>
      <c r="M90" s="5"/>
      <c r="N90" s="5"/>
    </row>
    <row r="91" spans="1:14" x14ac:dyDescent="0.2">
      <c r="A91" s="237"/>
      <c r="B91" s="239" t="s">
        <v>224</v>
      </c>
      <c r="C91" s="194"/>
      <c r="D91" s="194"/>
      <c r="E91" s="194"/>
      <c r="F91" s="252"/>
      <c r="G91" s="569"/>
      <c r="H91" s="569"/>
    </row>
    <row r="92" spans="1:14" x14ac:dyDescent="0.2">
      <c r="A92" s="727"/>
      <c r="B92" s="583" t="s">
        <v>189</v>
      </c>
      <c r="C92" s="586"/>
      <c r="D92" s="586"/>
      <c r="E92" s="737"/>
      <c r="F92" s="738"/>
      <c r="G92" s="621"/>
      <c r="H92" s="621"/>
    </row>
    <row r="93" spans="1:14" x14ac:dyDescent="0.2">
      <c r="A93" s="727">
        <v>2520</v>
      </c>
      <c r="B93" s="60" t="str">
        <f t="shared" ref="B93:B100" si="23">IFERROR(VLOOKUP($A93,SubsidiaryTBConverter,2,),"Missing")</f>
        <v>Consultancy and Contract Services</v>
      </c>
      <c r="C93" s="584">
        <f>ROUND('Subsidiary TB Converter'!C89,0)</f>
        <v>0</v>
      </c>
      <c r="D93" s="584">
        <f>ROUND('Subsidiary TB Converter'!D89,0)</f>
        <v>0</v>
      </c>
      <c r="E93" s="735">
        <f>ROUND('Subsidiary TB Converter'!E89,0)</f>
        <v>0</v>
      </c>
      <c r="F93" s="735"/>
      <c r="G93" s="618">
        <f t="shared" ref="G93:H99" si="24">ROUND(ABS(C93),0)</f>
        <v>0</v>
      </c>
      <c r="H93" s="618">
        <f t="shared" si="24"/>
        <v>0</v>
      </c>
    </row>
    <row r="94" spans="1:14" ht="12.75" customHeight="1" x14ac:dyDescent="0.2">
      <c r="A94" s="727">
        <v>2530</v>
      </c>
      <c r="B94" s="60" t="str">
        <f t="shared" si="23"/>
        <v>Cyclical Maintenance Provision</v>
      </c>
      <c r="C94" s="584">
        <f>ROUND('Subsidiary TB Converter'!C90,0)</f>
        <v>0</v>
      </c>
      <c r="D94" s="584">
        <f>ROUND('Subsidiary TB Converter'!D90,0)</f>
        <v>0</v>
      </c>
      <c r="E94" s="735">
        <f>ROUND('Subsidiary TB Converter'!E90,0)</f>
        <v>0</v>
      </c>
      <c r="F94" s="735"/>
      <c r="G94" s="618">
        <f t="shared" si="24"/>
        <v>0</v>
      </c>
      <c r="H94" s="618">
        <f t="shared" si="24"/>
        <v>0</v>
      </c>
    </row>
    <row r="95" spans="1:14" x14ac:dyDescent="0.2">
      <c r="A95" s="727">
        <v>2550</v>
      </c>
      <c r="B95" s="60" t="str">
        <f t="shared" si="23"/>
        <v>Heat, Light and Water</v>
      </c>
      <c r="C95" s="584">
        <f>ROUND('Subsidiary TB Converter'!C91,0)</f>
        <v>0</v>
      </c>
      <c r="D95" s="584">
        <f>ROUND('Subsidiary TB Converter'!D91,0)</f>
        <v>0</v>
      </c>
      <c r="E95" s="735">
        <f>ROUND('Subsidiary TB Converter'!E91,0)</f>
        <v>0</v>
      </c>
      <c r="F95" s="735"/>
      <c r="G95" s="618">
        <f t="shared" si="24"/>
        <v>0</v>
      </c>
      <c r="H95" s="618">
        <f t="shared" si="24"/>
        <v>0</v>
      </c>
    </row>
    <row r="96" spans="1:14" x14ac:dyDescent="0.2">
      <c r="A96" s="727">
        <v>2575</v>
      </c>
      <c r="B96" s="60" t="str">
        <f t="shared" si="23"/>
        <v>Rates</v>
      </c>
      <c r="C96" s="584">
        <f>ROUND('Subsidiary TB Converter'!C92,0)</f>
        <v>0</v>
      </c>
      <c r="D96" s="584">
        <f>ROUND('Subsidiary TB Converter'!D92,0)</f>
        <v>0</v>
      </c>
      <c r="E96" s="735">
        <f>ROUND('Subsidiary TB Converter'!E92,0)</f>
        <v>0</v>
      </c>
      <c r="F96" s="735"/>
      <c r="G96" s="618">
        <f t="shared" si="24"/>
        <v>0</v>
      </c>
      <c r="H96" s="618">
        <f t="shared" si="24"/>
        <v>0</v>
      </c>
    </row>
    <row r="97" spans="1:11" x14ac:dyDescent="0.2">
      <c r="A97" s="727">
        <v>2580</v>
      </c>
      <c r="B97" s="60" t="str">
        <f t="shared" si="23"/>
        <v>Repairs and Maintenance</v>
      </c>
      <c r="C97" s="584">
        <f>ROUND('Subsidiary TB Converter'!C93,0)</f>
        <v>0</v>
      </c>
      <c r="D97" s="584">
        <f>ROUND('Subsidiary TB Converter'!D93,0)</f>
        <v>0</v>
      </c>
      <c r="E97" s="735">
        <f>ROUND('Subsidiary TB Converter'!E93,0)</f>
        <v>0</v>
      </c>
      <c r="F97" s="735"/>
      <c r="G97" s="618">
        <f t="shared" si="24"/>
        <v>0</v>
      </c>
      <c r="H97" s="618">
        <f t="shared" si="24"/>
        <v>0</v>
      </c>
    </row>
    <row r="98" spans="1:11" x14ac:dyDescent="0.2">
      <c r="A98" s="727">
        <v>2585</v>
      </c>
      <c r="B98" s="60" t="str">
        <f t="shared" si="23"/>
        <v>Use of Land and Buildings</v>
      </c>
      <c r="C98" s="584">
        <f>ROUND('Subsidiary TB Converter'!C94,0)</f>
        <v>0</v>
      </c>
      <c r="D98" s="584">
        <f>ROUND('Subsidiary TB Converter'!D94,0)</f>
        <v>0</v>
      </c>
      <c r="E98" s="735">
        <f>ROUND('Subsidiary TB Converter'!E94,0)</f>
        <v>0</v>
      </c>
      <c r="F98" s="735"/>
      <c r="G98" s="618">
        <f t="shared" si="24"/>
        <v>0</v>
      </c>
      <c r="H98" s="618">
        <f t="shared" si="24"/>
        <v>0</v>
      </c>
    </row>
    <row r="99" spans="1:11" x14ac:dyDescent="0.2">
      <c r="A99" s="727">
        <v>2570</v>
      </c>
      <c r="B99" s="60" t="str">
        <f t="shared" si="23"/>
        <v>Employee Benefits - Salaries</v>
      </c>
      <c r="C99" s="584">
        <f>ROUND('Subsidiary TB Converter'!C95,0)</f>
        <v>0</v>
      </c>
      <c r="D99" s="584">
        <f>ROUND('Subsidiary TB Converter'!D95,0)</f>
        <v>0</v>
      </c>
      <c r="E99" s="735">
        <f>ROUND('Subsidiary TB Converter'!E95,0)</f>
        <v>0</v>
      </c>
      <c r="F99" s="735"/>
      <c r="G99" s="618">
        <f t="shared" si="24"/>
        <v>0</v>
      </c>
      <c r="H99" s="618">
        <f t="shared" si="24"/>
        <v>0</v>
      </c>
    </row>
    <row r="100" spans="1:11" x14ac:dyDescent="0.2">
      <c r="A100" s="727">
        <v>2560</v>
      </c>
      <c r="B100" s="60" t="str">
        <f t="shared" si="23"/>
        <v>Other Property Expenses</v>
      </c>
      <c r="C100" s="584">
        <f>ROUND('Subsidiary TB Converter'!C96,0)</f>
        <v>0</v>
      </c>
      <c r="D100" s="584">
        <f>ROUND('Subsidiary TB Converter'!D96,0)</f>
        <v>0</v>
      </c>
      <c r="E100" s="735">
        <f>ROUND('Subsidiary TB Converter'!E96,0)</f>
        <v>0</v>
      </c>
      <c r="F100" s="735"/>
      <c r="G100" s="618">
        <f t="shared" ref="G100" si="25">ROUND(ABS(C100),0)</f>
        <v>0</v>
      </c>
      <c r="H100" s="618">
        <f t="shared" ref="H100" si="26">ROUND(ABS(D100),0)</f>
        <v>0</v>
      </c>
    </row>
    <row r="101" spans="1:11" x14ac:dyDescent="0.2">
      <c r="A101" s="727"/>
      <c r="B101" s="1"/>
      <c r="C101" s="731"/>
      <c r="D101" s="731"/>
      <c r="E101" s="732"/>
      <c r="F101" s="733"/>
      <c r="G101" s="615"/>
      <c r="H101" s="615"/>
    </row>
    <row r="102" spans="1:11" x14ac:dyDescent="0.2">
      <c r="A102" s="237"/>
      <c r="B102" s="239" t="s">
        <v>229</v>
      </c>
      <c r="C102" s="194"/>
      <c r="D102" s="194"/>
      <c r="E102" s="194"/>
      <c r="F102" s="252"/>
      <c r="G102" s="569"/>
      <c r="H102" s="569"/>
    </row>
    <row r="103" spans="1:11" x14ac:dyDescent="0.2">
      <c r="A103" s="727"/>
      <c r="B103" s="583" t="s">
        <v>189</v>
      </c>
      <c r="C103" s="584"/>
      <c r="D103" s="584"/>
      <c r="E103" s="735"/>
      <c r="F103" s="736"/>
      <c r="G103" s="615"/>
      <c r="H103" s="615"/>
    </row>
    <row r="104" spans="1:11" x14ac:dyDescent="0.2">
      <c r="A104" s="727">
        <v>2210</v>
      </c>
      <c r="B104" s="60" t="str">
        <f t="shared" ref="B104:B113" si="27">IFERROR(VLOOKUP($A104,SubsidiaryTBConverter,2,),"Missing")</f>
        <v xml:space="preserve">Buildings - School </v>
      </c>
      <c r="C104" s="584">
        <f>ROUND('Subsidiary TB Converter'!C100,0)</f>
        <v>0</v>
      </c>
      <c r="D104" s="584">
        <f>ROUND('Subsidiary TB Converter'!D100,0)</f>
        <v>0</v>
      </c>
      <c r="E104" s="735">
        <f>ROUND('Subsidiary TB Converter'!E100,0)</f>
        <v>0</v>
      </c>
      <c r="F104" s="735"/>
      <c r="G104" s="618">
        <f t="shared" ref="G104:H113" si="28">ROUND(ABS(C104),0)</f>
        <v>0</v>
      </c>
      <c r="H104" s="618">
        <f t="shared" si="28"/>
        <v>0</v>
      </c>
    </row>
    <row r="105" spans="1:11" x14ac:dyDescent="0.2">
      <c r="A105" s="727">
        <v>2215</v>
      </c>
      <c r="B105" s="60" t="str">
        <f t="shared" si="27"/>
        <v>Building Improvements - Crown</v>
      </c>
      <c r="C105" s="584">
        <f>ROUND('Subsidiary TB Converter'!C101,0)</f>
        <v>0</v>
      </c>
      <c r="D105" s="584">
        <f>ROUND('Subsidiary TB Converter'!D101,0)</f>
        <v>0</v>
      </c>
      <c r="E105" s="735">
        <f>ROUND('Subsidiary TB Converter'!E101,0)</f>
        <v>0</v>
      </c>
      <c r="F105" s="735"/>
      <c r="G105" s="618">
        <f t="shared" si="28"/>
        <v>0</v>
      </c>
      <c r="H105" s="618">
        <f t="shared" si="28"/>
        <v>0</v>
      </c>
    </row>
    <row r="106" spans="1:11" s="30" customFormat="1" x14ac:dyDescent="0.2">
      <c r="A106" s="742">
        <v>2216</v>
      </c>
      <c r="B106" s="60" t="str">
        <f t="shared" si="27"/>
        <v>Hostel</v>
      </c>
      <c r="C106" s="154">
        <f>ROUND('Subsidiary TB Converter'!C102,0)</f>
        <v>0</v>
      </c>
      <c r="D106" s="154">
        <f>ROUND('Subsidiary TB Converter'!D102,0)</f>
        <v>0</v>
      </c>
      <c r="E106" s="735">
        <f>ROUND('Subsidiary TB Converter'!E102,0)</f>
        <v>0</v>
      </c>
      <c r="F106" s="735"/>
      <c r="G106" s="684">
        <f t="shared" ref="G106" si="29">ROUND(ABS(C106),0)</f>
        <v>0</v>
      </c>
      <c r="H106" s="684">
        <f t="shared" ref="H106" si="30">ROUND(ABS(D106),0)</f>
        <v>0</v>
      </c>
      <c r="J106" s="5"/>
      <c r="K106" s="5"/>
    </row>
    <row r="107" spans="1:11" x14ac:dyDescent="0.2">
      <c r="A107" s="727">
        <v>2230</v>
      </c>
      <c r="B107" s="234" t="str">
        <f t="shared" si="27"/>
        <v>Furniture and Equipment</v>
      </c>
      <c r="C107" s="584">
        <f>ROUND('Subsidiary TB Converter'!C103,0)</f>
        <v>0</v>
      </c>
      <c r="D107" s="584">
        <f>ROUND('Subsidiary TB Converter'!D103,0)</f>
        <v>0</v>
      </c>
      <c r="E107" s="735">
        <f>ROUND('Subsidiary TB Converter'!E103,0)</f>
        <v>0</v>
      </c>
      <c r="F107" s="735"/>
      <c r="G107" s="618">
        <f t="shared" si="28"/>
        <v>0</v>
      </c>
      <c r="H107" s="618">
        <f t="shared" si="28"/>
        <v>0</v>
      </c>
    </row>
    <row r="108" spans="1:11" x14ac:dyDescent="0.2">
      <c r="A108" s="727">
        <v>2220</v>
      </c>
      <c r="B108" s="234" t="str">
        <f t="shared" si="27"/>
        <v>Information and Communication Technology</v>
      </c>
      <c r="C108" s="584">
        <f>ROUND('Subsidiary TB Converter'!C104,0)</f>
        <v>0</v>
      </c>
      <c r="D108" s="584">
        <f>ROUND('Subsidiary TB Converter'!D104,0)</f>
        <v>0</v>
      </c>
      <c r="E108" s="735">
        <f>ROUND('Subsidiary TB Converter'!E104,0)</f>
        <v>0</v>
      </c>
      <c r="F108" s="735"/>
      <c r="G108" s="618">
        <f t="shared" si="28"/>
        <v>0</v>
      </c>
      <c r="H108" s="618">
        <f t="shared" si="28"/>
        <v>0</v>
      </c>
    </row>
    <row r="109" spans="1:11" x14ac:dyDescent="0.2">
      <c r="A109" s="727">
        <v>2280</v>
      </c>
      <c r="B109" s="234" t="str">
        <f t="shared" si="27"/>
        <v>Intangible Assets</v>
      </c>
      <c r="C109" s="584">
        <f>ROUND('Subsidiary TB Converter'!C106,0)</f>
        <v>0</v>
      </c>
      <c r="D109" s="584">
        <f>ROUND('Subsidiary TB Converter'!D106,0)</f>
        <v>0</v>
      </c>
      <c r="E109" s="735">
        <f>ROUND('Subsidiary TB Converter'!E106,0)</f>
        <v>0</v>
      </c>
      <c r="F109" s="735"/>
      <c r="G109" s="618">
        <f t="shared" ref="G109" si="31">ROUND(ABS(C109),0)</f>
        <v>0</v>
      </c>
      <c r="H109" s="618">
        <f t="shared" ref="H109" si="32">ROUND(ABS(D109),0)</f>
        <v>0</v>
      </c>
    </row>
    <row r="110" spans="1:11" x14ac:dyDescent="0.2">
      <c r="A110" s="727">
        <v>2255</v>
      </c>
      <c r="B110" s="234" t="str">
        <f t="shared" si="27"/>
        <v>Motor Vehicles</v>
      </c>
      <c r="C110" s="584">
        <f>ROUND('Subsidiary TB Converter'!C106,0)</f>
        <v>0</v>
      </c>
      <c r="D110" s="584">
        <f>ROUND('Subsidiary TB Converter'!D106,0)</f>
        <v>0</v>
      </c>
      <c r="E110" s="735">
        <f>ROUND('Subsidiary TB Converter'!E106,0)</f>
        <v>0</v>
      </c>
      <c r="F110" s="735"/>
      <c r="G110" s="618">
        <f t="shared" si="28"/>
        <v>0</v>
      </c>
      <c r="H110" s="618">
        <f t="shared" si="28"/>
        <v>0</v>
      </c>
    </row>
    <row r="111" spans="1:11" x14ac:dyDescent="0.2">
      <c r="A111" s="727">
        <v>2253</v>
      </c>
      <c r="B111" s="234" t="str">
        <f t="shared" si="27"/>
        <v>Textbooks</v>
      </c>
      <c r="C111" s="584">
        <f>ROUND('Subsidiary TB Converter'!C107,0)</f>
        <v>0</v>
      </c>
      <c r="D111" s="584">
        <f>ROUND('Subsidiary TB Converter'!D107,0)</f>
        <v>0</v>
      </c>
      <c r="E111" s="735">
        <f>ROUND('Subsidiary TB Converter'!E107,0)</f>
        <v>0</v>
      </c>
      <c r="F111" s="735"/>
      <c r="G111" s="618">
        <f t="shared" si="28"/>
        <v>0</v>
      </c>
      <c r="H111" s="618">
        <f t="shared" si="28"/>
        <v>0</v>
      </c>
    </row>
    <row r="112" spans="1:11" x14ac:dyDescent="0.2">
      <c r="A112" s="727">
        <v>2256</v>
      </c>
      <c r="B112" s="234" t="str">
        <f t="shared" si="27"/>
        <v>Leased Assets</v>
      </c>
      <c r="C112" s="584">
        <f>ROUND('Subsidiary TB Converter'!C108,0)</f>
        <v>0</v>
      </c>
      <c r="D112" s="584">
        <f>ROUND('Subsidiary TB Converter'!D108,0)</f>
        <v>0</v>
      </c>
      <c r="E112" s="735">
        <f>ROUND('Subsidiary TB Converter'!E108,0)</f>
        <v>0</v>
      </c>
      <c r="F112" s="735"/>
      <c r="G112" s="618">
        <f t="shared" si="28"/>
        <v>0</v>
      </c>
      <c r="H112" s="618">
        <f t="shared" si="28"/>
        <v>0</v>
      </c>
    </row>
    <row r="113" spans="1:13" x14ac:dyDescent="0.2">
      <c r="A113" s="727">
        <v>2250</v>
      </c>
      <c r="B113" s="60" t="str">
        <f t="shared" si="27"/>
        <v>Library Resources</v>
      </c>
      <c r="C113" s="584">
        <f>ROUND('Subsidiary TB Converter'!C109,0)</f>
        <v>0</v>
      </c>
      <c r="D113" s="584">
        <f>ROUND('Subsidiary TB Converter'!D109,0)</f>
        <v>0</v>
      </c>
      <c r="E113" s="735">
        <f>ROUND('Subsidiary TB Converter'!E109,0)</f>
        <v>0</v>
      </c>
      <c r="F113" s="735"/>
      <c r="G113" s="618">
        <f t="shared" si="28"/>
        <v>0</v>
      </c>
      <c r="H113" s="618">
        <f t="shared" si="28"/>
        <v>0</v>
      </c>
    </row>
    <row r="114" spans="1:13" x14ac:dyDescent="0.2">
      <c r="A114" s="727"/>
      <c r="B114" s="234"/>
      <c r="C114" s="584"/>
      <c r="D114" s="584"/>
      <c r="E114" s="735"/>
      <c r="F114" s="735"/>
      <c r="G114" s="618"/>
      <c r="H114" s="618"/>
    </row>
    <row r="115" spans="1:13" x14ac:dyDescent="0.2">
      <c r="A115" s="727"/>
      <c r="B115" s="593"/>
      <c r="C115" s="731"/>
      <c r="D115" s="731"/>
      <c r="E115" s="732"/>
      <c r="F115" s="733"/>
      <c r="G115" s="615"/>
      <c r="H115" s="626"/>
    </row>
    <row r="116" spans="1:13" x14ac:dyDescent="0.2">
      <c r="A116" s="238"/>
      <c r="B116" s="244" t="s">
        <v>13</v>
      </c>
      <c r="C116" s="197"/>
      <c r="D116" s="197"/>
      <c r="E116" s="197"/>
      <c r="F116" s="253"/>
      <c r="G116" s="570"/>
      <c r="H116" s="570"/>
      <c r="M116" s="664"/>
    </row>
    <row r="117" spans="1:13" x14ac:dyDescent="0.2">
      <c r="A117" s="237"/>
      <c r="B117" s="239" t="s">
        <v>235</v>
      </c>
      <c r="C117" s="194"/>
      <c r="D117" s="194"/>
      <c r="E117" s="194"/>
      <c r="F117" s="252"/>
      <c r="G117" s="569"/>
      <c r="H117" s="569"/>
    </row>
    <row r="118" spans="1:13" x14ac:dyDescent="0.2">
      <c r="A118" s="727"/>
      <c r="B118" s="173" t="s">
        <v>236</v>
      </c>
      <c r="C118" s="586"/>
      <c r="D118" s="586"/>
      <c r="E118" s="737"/>
      <c r="F118" s="738"/>
      <c r="G118" s="621"/>
      <c r="H118" s="621"/>
    </row>
    <row r="119" spans="1:13" x14ac:dyDescent="0.2">
      <c r="A119" s="727">
        <v>5109</v>
      </c>
      <c r="B119" s="60" t="str">
        <f>IFERROR(VLOOKUP($A119,SubsidiaryTBConverter,2,),"Missing")</f>
        <v>Bank Accounts</v>
      </c>
      <c r="C119" s="584">
        <f>ROUND('Subsidiary TB Converter'!C115,0)</f>
        <v>0</v>
      </c>
      <c r="D119" s="584">
        <f>ROUND('Subsidiary TB Converter'!D115,0)</f>
        <v>0</v>
      </c>
      <c r="E119" s="744">
        <f>ROUND('Subsidiary TB Converter'!E115,0)</f>
        <v>0</v>
      </c>
      <c r="F119" s="744">
        <f>ROUND('Subsidiary TB Converter'!F115,0)</f>
        <v>0</v>
      </c>
      <c r="G119" s="618">
        <f>ROUND(ABS(C119),0)</f>
        <v>0</v>
      </c>
      <c r="H119" s="618">
        <f t="shared" ref="G119:H120" si="33">ROUND(ABS(D119),0)</f>
        <v>0</v>
      </c>
    </row>
    <row r="120" spans="1:13" x14ac:dyDescent="0.2">
      <c r="A120" s="1214">
        <v>5120</v>
      </c>
      <c r="B120" s="60" t="str">
        <f>IFERROR(VLOOKUP($A120,SubsidiaryTBConverter,2,),"Missing")</f>
        <v>Short-term Bank Deposits with a Maturity of Three Months or Less</v>
      </c>
      <c r="C120" s="584">
        <f>ROUND('Subsidiary TB Converter'!C116,0)</f>
        <v>0</v>
      </c>
      <c r="D120" s="584">
        <f>ROUND('Subsidiary TB Converter'!D116,0)</f>
        <v>0</v>
      </c>
      <c r="E120" s="744">
        <f>ROUND('Subsidiary TB Converter'!E116,0)</f>
        <v>0</v>
      </c>
      <c r="F120" s="744">
        <f>ROUND('Subsidiary TB Converter'!F116,0)</f>
        <v>0</v>
      </c>
      <c r="G120" s="618">
        <f t="shared" si="33"/>
        <v>0</v>
      </c>
      <c r="H120" s="618">
        <f t="shared" si="33"/>
        <v>0</v>
      </c>
    </row>
    <row r="121" spans="1:13" ht="12.75" customHeight="1" x14ac:dyDescent="0.2">
      <c r="A121" s="727">
        <v>5210</v>
      </c>
      <c r="B121" s="60" t="str">
        <f>IFERROR(VLOOKUP($A121,SubsidiaryTBConverter,2,),"Missing")</f>
        <v>Bank Overdraft</v>
      </c>
      <c r="C121" s="584">
        <f>ROUND('Subsidiary TB Converter'!C117,0)</f>
        <v>0</v>
      </c>
      <c r="D121" s="584">
        <f>ROUND('Subsidiary TB Converter'!D117,0)</f>
        <v>0</v>
      </c>
      <c r="E121" s="744">
        <f>ROUND('Subsidiary TB Converter'!E117,0)</f>
        <v>0</v>
      </c>
      <c r="F121" s="744">
        <f>ROUND('Subsidiary TB Converter'!F117,0)</f>
        <v>0</v>
      </c>
      <c r="G121" s="618">
        <f>ROUND(C121,0)</f>
        <v>0</v>
      </c>
      <c r="H121" s="618">
        <f>ROUND(D121,0)</f>
        <v>0</v>
      </c>
    </row>
    <row r="122" spans="1:13" ht="12.75" customHeight="1" x14ac:dyDescent="0.2">
      <c r="A122" s="727"/>
      <c r="B122" s="60"/>
      <c r="C122" s="584"/>
      <c r="D122" s="584"/>
      <c r="E122" s="744"/>
      <c r="F122" s="744"/>
      <c r="G122" s="618"/>
      <c r="H122" s="618"/>
    </row>
    <row r="123" spans="1:13" ht="12.75" customHeight="1" x14ac:dyDescent="0.2">
      <c r="A123" s="727"/>
      <c r="B123" s="1"/>
      <c r="C123" s="731"/>
      <c r="D123" s="731"/>
      <c r="E123" s="732"/>
      <c r="F123" s="733"/>
      <c r="G123" s="621"/>
      <c r="H123" s="621"/>
    </row>
    <row r="124" spans="1:13" x14ac:dyDescent="0.2">
      <c r="A124" s="237"/>
      <c r="B124" s="239" t="s">
        <v>240</v>
      </c>
      <c r="C124" s="194"/>
      <c r="D124" s="194"/>
      <c r="E124" s="194"/>
      <c r="F124" s="252"/>
      <c r="G124" s="569"/>
      <c r="H124" s="569"/>
    </row>
    <row r="125" spans="1:13" ht="12.75" customHeight="1" x14ac:dyDescent="0.2">
      <c r="A125" s="727"/>
      <c r="B125" s="583" t="s">
        <v>236</v>
      </c>
      <c r="C125" s="586"/>
      <c r="D125" s="586"/>
      <c r="E125" s="737"/>
      <c r="F125" s="738"/>
      <c r="G125" s="621"/>
      <c r="H125" s="621"/>
    </row>
    <row r="126" spans="1:13" ht="14.25" customHeight="1" x14ac:dyDescent="0.2">
      <c r="A126" s="727">
        <v>5129</v>
      </c>
      <c r="B126" s="60" t="str">
        <f t="shared" ref="B126:B131" si="34">IFERROR(VLOOKUP($A126,SubsidiaryTBConverter,2,),"Missing")</f>
        <v>Receivables</v>
      </c>
      <c r="C126" s="584">
        <f>ROUND('Subsidiary TB Converter'!C121,0)</f>
        <v>0</v>
      </c>
      <c r="D126" s="584">
        <f>ROUND('Subsidiary TB Converter'!D121,0)</f>
        <v>0</v>
      </c>
      <c r="E126" s="737">
        <f>ROUND('Subsidiary TB Converter'!E121,0)</f>
        <v>0</v>
      </c>
      <c r="F126" s="737">
        <f>ROUND('Subsidiary TB Converter'!F121,0)</f>
        <v>0</v>
      </c>
      <c r="G126" s="618">
        <f t="shared" ref="G126:H129" si="35">ROUND(ABS(C126),0)</f>
        <v>0</v>
      </c>
      <c r="H126" s="618">
        <f t="shared" si="35"/>
        <v>0</v>
      </c>
    </row>
    <row r="127" spans="1:13" ht="14.25" customHeight="1" x14ac:dyDescent="0.2">
      <c r="A127" s="727">
        <v>5130</v>
      </c>
      <c r="B127" s="60" t="str">
        <f t="shared" si="34"/>
        <v>Receivables from the Ministry of Education</v>
      </c>
      <c r="C127" s="584">
        <f>ROUND('Subsidiary TB Converter'!C122,0)</f>
        <v>0</v>
      </c>
      <c r="D127" s="584">
        <f>ROUND('Subsidiary TB Converter'!D122,0)</f>
        <v>0</v>
      </c>
      <c r="E127" s="737">
        <f>ROUND('Subsidiary TB Converter'!E122,0)</f>
        <v>0</v>
      </c>
      <c r="F127" s="737">
        <f>ROUND('Subsidiary TB Converter'!F122,0)</f>
        <v>0</v>
      </c>
      <c r="G127" s="618">
        <f t="shared" si="35"/>
        <v>0</v>
      </c>
      <c r="H127" s="618">
        <f t="shared" si="35"/>
        <v>0</v>
      </c>
    </row>
    <row r="128" spans="1:13" s="30" customFormat="1" x14ac:dyDescent="0.2">
      <c r="A128" s="742">
        <v>5138</v>
      </c>
      <c r="B128" s="60" t="str">
        <f t="shared" si="34"/>
        <v>Loss on Uncollectable Accounts Receivable</v>
      </c>
      <c r="C128" s="584">
        <f>ROUND('Subsidiary TB Converter'!C123,0)</f>
        <v>0</v>
      </c>
      <c r="D128" s="584">
        <f>ROUND('Subsidiary TB Converter'!D123,0)</f>
        <v>0</v>
      </c>
      <c r="E128" s="737">
        <f>ROUND('Subsidiary TB Converter'!E123,0)</f>
        <v>0</v>
      </c>
      <c r="F128" s="737">
        <f>ROUND('Subsidiary TB Converter'!F123,0)</f>
        <v>0</v>
      </c>
      <c r="G128" s="684">
        <f>ROUND(C128,0)</f>
        <v>0</v>
      </c>
      <c r="H128" s="684">
        <f>ROUND(D128,0)</f>
        <v>0</v>
      </c>
      <c r="J128" s="5"/>
      <c r="K128" s="5"/>
    </row>
    <row r="129" spans="1:14" s="30" customFormat="1" x14ac:dyDescent="0.2">
      <c r="A129" s="742">
        <v>5132</v>
      </c>
      <c r="B129" s="60" t="str">
        <f t="shared" si="34"/>
        <v>Interest Receivable</v>
      </c>
      <c r="C129" s="584">
        <f>ROUND('Subsidiary TB Converter'!C124,0)</f>
        <v>0</v>
      </c>
      <c r="D129" s="584">
        <f>ROUND('Subsidiary TB Converter'!D124,0)</f>
        <v>0</v>
      </c>
      <c r="E129" s="737">
        <f>ROUND('Subsidiary TB Converter'!E124,0)</f>
        <v>0</v>
      </c>
      <c r="F129" s="737">
        <f>ROUND('Subsidiary TB Converter'!F124,0)</f>
        <v>0</v>
      </c>
      <c r="G129" s="684">
        <f t="shared" si="35"/>
        <v>0</v>
      </c>
      <c r="H129" s="684">
        <f t="shared" si="35"/>
        <v>0</v>
      </c>
      <c r="J129" s="5"/>
      <c r="K129" s="5"/>
    </row>
    <row r="130" spans="1:14" s="30" customFormat="1" x14ac:dyDescent="0.2">
      <c r="A130" s="742">
        <v>5133</v>
      </c>
      <c r="B130" s="60" t="str">
        <f t="shared" si="34"/>
        <v>Banking Staffing Underuse</v>
      </c>
      <c r="C130" s="584">
        <f>ROUND('Subsidiary TB Converter'!C125,0)</f>
        <v>0</v>
      </c>
      <c r="D130" s="584">
        <f>ROUND('Subsidiary TB Converter'!D125,0)</f>
        <v>0</v>
      </c>
      <c r="E130" s="737">
        <f>ROUND('Subsidiary TB Converter'!E125,0)</f>
        <v>0</v>
      </c>
      <c r="F130" s="737">
        <f>ROUND('Subsidiary TB Converter'!F125,0)</f>
        <v>0</v>
      </c>
      <c r="G130" s="684">
        <f>ROUND(ABS(C130),0)</f>
        <v>0</v>
      </c>
      <c r="H130" s="684">
        <f>ROUND(ABS(D130),0)</f>
        <v>0</v>
      </c>
      <c r="J130" s="5"/>
      <c r="K130" s="5"/>
    </row>
    <row r="131" spans="1:14" x14ac:dyDescent="0.2">
      <c r="A131" s="727">
        <v>5134</v>
      </c>
      <c r="B131" s="60" t="str">
        <f t="shared" si="34"/>
        <v>Teacher Salaries Grant Receivable</v>
      </c>
      <c r="C131" s="584">
        <f>ROUND('Subsidiary TB Converter'!C126,0)</f>
        <v>0</v>
      </c>
      <c r="D131" s="584">
        <f>ROUND('Subsidiary TB Converter'!D126,0)</f>
        <v>0</v>
      </c>
      <c r="E131" s="737">
        <f>ROUND('Subsidiary TB Converter'!E126,0)</f>
        <v>0</v>
      </c>
      <c r="F131" s="737">
        <f>ROUND('Subsidiary TB Converter'!F126,0)</f>
        <v>0</v>
      </c>
      <c r="G131" s="618">
        <f>ROUND(ABS(C131),0)</f>
        <v>0</v>
      </c>
      <c r="H131" s="618">
        <f>ROUND(ABS(D131),0)</f>
        <v>0</v>
      </c>
    </row>
    <row r="132" spans="1:14" x14ac:dyDescent="0.2">
      <c r="A132" s="727"/>
      <c r="B132" s="234"/>
      <c r="C132" s="584"/>
      <c r="D132" s="584"/>
      <c r="E132" s="737"/>
      <c r="F132" s="737"/>
      <c r="G132" s="618"/>
      <c r="H132" s="618"/>
    </row>
    <row r="133" spans="1:14" x14ac:dyDescent="0.2">
      <c r="A133" s="727"/>
      <c r="B133" s="1"/>
      <c r="C133" s="731"/>
      <c r="D133" s="731"/>
      <c r="E133" s="732"/>
      <c r="F133" s="733"/>
      <c r="G133" s="625"/>
      <c r="H133" s="625"/>
    </row>
    <row r="134" spans="1:14" x14ac:dyDescent="0.2">
      <c r="A134" s="237"/>
      <c r="B134" s="239" t="s">
        <v>246</v>
      </c>
      <c r="C134" s="194"/>
      <c r="D134" s="194"/>
      <c r="E134" s="194"/>
      <c r="F134" s="252"/>
      <c r="G134" s="569"/>
      <c r="H134" s="569"/>
    </row>
    <row r="135" spans="1:14" ht="12.75" customHeight="1" x14ac:dyDescent="0.2">
      <c r="A135" s="727"/>
      <c r="B135" s="583" t="s">
        <v>236</v>
      </c>
      <c r="C135" s="586"/>
      <c r="D135" s="586"/>
      <c r="E135" s="737"/>
      <c r="F135" s="738"/>
      <c r="G135" s="621"/>
      <c r="H135" s="621"/>
    </row>
    <row r="136" spans="1:14" x14ac:dyDescent="0.2">
      <c r="A136" s="727">
        <v>5137</v>
      </c>
      <c r="B136" s="60" t="str">
        <f>IFERROR(VLOOKUP($A136,SubsidiaryTBConverter,2,),"Missing")</f>
        <v>Prepayments</v>
      </c>
      <c r="C136" s="584">
        <f>ROUND('Subsidiary TB Converter'!C130,0)</f>
        <v>0</v>
      </c>
      <c r="D136" s="584">
        <f>ROUND('Subsidiary TB Converter'!D130,0)</f>
        <v>0</v>
      </c>
      <c r="E136" s="737">
        <f>ROUND('Subsidiary TB Converter'!E130,0)</f>
        <v>0</v>
      </c>
      <c r="F136" s="737">
        <f>ROUND('Subsidiary TB Converter'!F130,0)</f>
        <v>0</v>
      </c>
      <c r="G136" s="618">
        <f>ROUND(ABS(C136),0)</f>
        <v>0</v>
      </c>
      <c r="H136" s="618">
        <f>ROUND(ABS(D136),0)</f>
        <v>0</v>
      </c>
    </row>
    <row r="137" spans="1:14" ht="12" customHeight="1" x14ac:dyDescent="0.2">
      <c r="A137" s="727">
        <v>5135</v>
      </c>
      <c r="B137" s="60" t="str">
        <f>IFERROR(VLOOKUP($A137,SubsidiaryTBConverter,2,),"Missing")</f>
        <v>GST Receivable</v>
      </c>
      <c r="C137" s="584">
        <f>ROUND('Subsidiary TB Converter'!C131,0)</f>
        <v>0</v>
      </c>
      <c r="D137" s="584">
        <f>ROUND('Subsidiary TB Converter'!D131,0)</f>
        <v>0</v>
      </c>
      <c r="E137" s="737">
        <f>ROUND('Subsidiary TB Converter'!E131,0)</f>
        <v>0</v>
      </c>
      <c r="F137" s="737">
        <f>ROUND('Subsidiary TB Converter'!F131,0)</f>
        <v>0</v>
      </c>
      <c r="G137" s="618">
        <f>ROUND(ABS(C137),0)</f>
        <v>0</v>
      </c>
      <c r="H137" s="618">
        <f>ROUND(ABS(D137),0)</f>
        <v>0</v>
      </c>
    </row>
    <row r="138" spans="1:14" ht="12" customHeight="1" x14ac:dyDescent="0.2">
      <c r="A138" s="727"/>
      <c r="B138" s="234"/>
      <c r="C138" s="584"/>
      <c r="D138" s="584"/>
      <c r="E138" s="737"/>
      <c r="F138" s="737"/>
      <c r="G138" s="618"/>
      <c r="H138" s="618"/>
    </row>
    <row r="139" spans="1:14" ht="12" customHeight="1" x14ac:dyDescent="0.2">
      <c r="A139" s="727"/>
      <c r="B139" s="1"/>
      <c r="C139" s="602"/>
      <c r="D139" s="602"/>
      <c r="E139" s="745"/>
      <c r="F139" s="745"/>
      <c r="G139" s="625"/>
      <c r="H139" s="625"/>
    </row>
    <row r="140" spans="1:14" x14ac:dyDescent="0.2">
      <c r="A140" s="237"/>
      <c r="B140" s="239" t="s">
        <v>249</v>
      </c>
      <c r="C140" s="194"/>
      <c r="D140" s="194"/>
      <c r="E140" s="194"/>
      <c r="F140" s="194"/>
      <c r="G140" s="569"/>
      <c r="H140" s="569"/>
    </row>
    <row r="141" spans="1:14" ht="12" customHeight="1" x14ac:dyDescent="0.2">
      <c r="A141" s="727"/>
      <c r="B141" s="583" t="s">
        <v>236</v>
      </c>
      <c r="C141" s="586"/>
      <c r="D141" s="586"/>
      <c r="E141" s="737"/>
      <c r="F141" s="737"/>
      <c r="G141" s="625"/>
      <c r="H141" s="625"/>
    </row>
    <row r="142" spans="1:14" s="593" customFormat="1" ht="14.25" customHeight="1" x14ac:dyDescent="0.2">
      <c r="A142" s="727">
        <v>5142</v>
      </c>
      <c r="B142" s="60" t="str">
        <f>IFERROR(VLOOKUP($A142,SubsidiaryTBConverter,2,),"Missing")</f>
        <v xml:space="preserve">Stationery </v>
      </c>
      <c r="C142" s="584">
        <f>ROUND('Subsidiary TB Converter'!C135,0)</f>
        <v>0</v>
      </c>
      <c r="D142" s="584">
        <f>ROUND('Subsidiary TB Converter'!D135,0)</f>
        <v>0</v>
      </c>
      <c r="E142" s="737">
        <f>ROUND('Subsidiary TB Converter'!E135,0)</f>
        <v>0</v>
      </c>
      <c r="F142" s="737">
        <f>ROUND('Subsidiary TB Converter'!F135,0)</f>
        <v>0</v>
      </c>
      <c r="G142" s="618">
        <f t="shared" ref="G142:H144" si="36">ROUND(ABS(C142),0)</f>
        <v>0</v>
      </c>
      <c r="H142" s="618">
        <f t="shared" si="36"/>
        <v>0</v>
      </c>
      <c r="I142" s="5"/>
      <c r="J142" s="5"/>
      <c r="K142" s="5"/>
      <c r="L142" s="5"/>
      <c r="M142" s="5"/>
      <c r="N142" s="5"/>
    </row>
    <row r="143" spans="1:14" s="593" customFormat="1" ht="14.25" customHeight="1" x14ac:dyDescent="0.2">
      <c r="A143" s="727">
        <v>5144</v>
      </c>
      <c r="B143" s="60" t="str">
        <f>IFERROR(VLOOKUP($A143,SubsidiaryTBConverter,2,),"Missing")</f>
        <v>School Uniforms</v>
      </c>
      <c r="C143" s="584">
        <f>ROUND('Subsidiary TB Converter'!C136,0)</f>
        <v>0</v>
      </c>
      <c r="D143" s="584">
        <f>ROUND('Subsidiary TB Converter'!D136,0)</f>
        <v>0</v>
      </c>
      <c r="E143" s="737">
        <f>ROUND('Subsidiary TB Converter'!E136,0)</f>
        <v>0</v>
      </c>
      <c r="F143" s="737">
        <f>ROUND('Subsidiary TB Converter'!F136,0)</f>
        <v>0</v>
      </c>
      <c r="G143" s="618">
        <f t="shared" si="36"/>
        <v>0</v>
      </c>
      <c r="H143" s="618">
        <f t="shared" si="36"/>
        <v>0</v>
      </c>
      <c r="I143" s="5"/>
      <c r="J143" s="5"/>
      <c r="K143" s="5"/>
      <c r="L143" s="5"/>
      <c r="M143" s="5"/>
      <c r="N143" s="5"/>
    </row>
    <row r="144" spans="1:14" ht="12.75" customHeight="1" x14ac:dyDescent="0.2">
      <c r="A144" s="727">
        <v>5141</v>
      </c>
      <c r="B144" s="60" t="str">
        <f>IFERROR(VLOOKUP($A144,SubsidiaryTBConverter,2,),"Missing")</f>
        <v>Canteen</v>
      </c>
      <c r="C144" s="584">
        <f>ROUND('Subsidiary TB Converter'!C137,0)</f>
        <v>0</v>
      </c>
      <c r="D144" s="584">
        <f>ROUND('Subsidiary TB Converter'!D137,0)</f>
        <v>0</v>
      </c>
      <c r="E144" s="737">
        <f>ROUND('Subsidiary TB Converter'!E137,0)</f>
        <v>0</v>
      </c>
      <c r="F144" s="737">
        <f>ROUND('Subsidiary TB Converter'!F137,0)</f>
        <v>0</v>
      </c>
      <c r="G144" s="618">
        <f t="shared" si="36"/>
        <v>0</v>
      </c>
      <c r="H144" s="618">
        <f t="shared" si="36"/>
        <v>0</v>
      </c>
    </row>
    <row r="145" spans="1:11" ht="12.75" customHeight="1" x14ac:dyDescent="0.2">
      <c r="A145" s="727"/>
      <c r="B145" s="234"/>
      <c r="C145" s="584"/>
      <c r="D145" s="584"/>
      <c r="E145" s="737"/>
      <c r="F145" s="737"/>
      <c r="G145" s="618"/>
      <c r="H145" s="618"/>
    </row>
    <row r="146" spans="1:11" ht="12.75" customHeight="1" x14ac:dyDescent="0.2">
      <c r="A146" s="727"/>
      <c r="B146" s="1"/>
      <c r="C146" s="602"/>
      <c r="D146" s="602"/>
      <c r="E146" s="745"/>
      <c r="F146" s="745"/>
      <c r="G146" s="621"/>
      <c r="H146" s="621"/>
    </row>
    <row r="147" spans="1:11" x14ac:dyDescent="0.2">
      <c r="A147" s="237"/>
      <c r="B147" s="239" t="s">
        <v>253</v>
      </c>
      <c r="C147" s="194"/>
      <c r="D147" s="194"/>
      <c r="E147" s="194"/>
      <c r="F147" s="194"/>
      <c r="G147" s="569"/>
      <c r="H147" s="569"/>
    </row>
    <row r="148" spans="1:11" ht="12" customHeight="1" x14ac:dyDescent="0.2">
      <c r="A148" s="727"/>
      <c r="B148" s="583" t="s">
        <v>236</v>
      </c>
      <c r="C148" s="586"/>
      <c r="D148" s="586"/>
      <c r="E148" s="737"/>
      <c r="F148" s="737"/>
      <c r="G148" s="625"/>
      <c r="H148" s="625"/>
    </row>
    <row r="149" spans="1:11" x14ac:dyDescent="0.2">
      <c r="A149" s="727">
        <v>5150</v>
      </c>
      <c r="B149" s="60" t="str">
        <f>IFERROR(VLOOKUP($A149,SubsidiaryTBConverter,2,),"Missing")</f>
        <v>Short-term Deposits with Maturities Between Three Months and One Year</v>
      </c>
      <c r="C149" s="584">
        <f>ROUND('Subsidiary TB Converter'!C141,0)</f>
        <v>0</v>
      </c>
      <c r="D149" s="584">
        <f>ROUND('Subsidiary TB Converter'!D141,0)</f>
        <v>0</v>
      </c>
      <c r="E149" s="737">
        <f>ROUND('Subsidiary TB Converter'!E141,0)</f>
        <v>0</v>
      </c>
      <c r="F149" s="737">
        <f>ROUND('Subsidiary TB Converter'!F141,0)</f>
        <v>0</v>
      </c>
      <c r="G149" s="618">
        <f>ROUND(ABS(C149),0)</f>
        <v>0</v>
      </c>
      <c r="H149" s="618">
        <f>ROUND(ABS(D149),0)</f>
        <v>0</v>
      </c>
    </row>
    <row r="150" spans="1:11" x14ac:dyDescent="0.2">
      <c r="A150" s="727"/>
      <c r="B150" s="60"/>
      <c r="C150" s="584"/>
      <c r="D150" s="584"/>
      <c r="E150" s="737"/>
      <c r="F150" s="737"/>
      <c r="G150" s="618"/>
      <c r="H150" s="618"/>
    </row>
    <row r="151" spans="1:11" ht="12.75" customHeight="1" x14ac:dyDescent="0.2">
      <c r="A151" s="727"/>
      <c r="B151" s="1"/>
      <c r="C151" s="602"/>
      <c r="D151" s="602"/>
      <c r="E151" s="745"/>
      <c r="F151" s="745"/>
      <c r="G151" s="621"/>
      <c r="H151" s="621"/>
    </row>
    <row r="152" spans="1:11" x14ac:dyDescent="0.2">
      <c r="A152" s="237"/>
      <c r="B152" s="239" t="s">
        <v>255</v>
      </c>
      <c r="C152" s="194"/>
      <c r="D152" s="194"/>
      <c r="E152" s="194"/>
      <c r="F152" s="194"/>
      <c r="G152" s="569"/>
      <c r="H152" s="569"/>
    </row>
    <row r="153" spans="1:11" ht="12.75" customHeight="1" x14ac:dyDescent="0.2">
      <c r="A153" s="727"/>
      <c r="B153" s="583" t="s">
        <v>236</v>
      </c>
      <c r="C153" s="586"/>
      <c r="D153" s="586"/>
      <c r="E153" s="737"/>
      <c r="F153" s="737"/>
      <c r="G153" s="621"/>
      <c r="H153" s="621"/>
    </row>
    <row r="154" spans="1:11" x14ac:dyDescent="0.2">
      <c r="A154" s="727">
        <v>5770</v>
      </c>
      <c r="B154" s="60" t="str">
        <f t="shared" ref="B154:B164" si="37">IFERROR(VLOOKUP($A154,SubsidiaryTBConverter,2,),"Missing")</f>
        <v>Land - School</v>
      </c>
      <c r="C154" s="584">
        <f>ROUND('Subsidiary TB Converter'!C145,0)</f>
        <v>0</v>
      </c>
      <c r="D154" s="584">
        <f>ROUND('Subsidiary TB Converter'!D145,0)</f>
        <v>0</v>
      </c>
      <c r="E154" s="735">
        <f>ROUND('Subsidiary TB Converter'!E145,0)</f>
        <v>0</v>
      </c>
      <c r="F154" s="735">
        <f>ROUND('Subsidiary TB Converter'!F145,0)</f>
        <v>0</v>
      </c>
      <c r="G154" s="618">
        <f t="shared" ref="G154:H164" si="38">ROUND(ABS(C154),0)</f>
        <v>0</v>
      </c>
      <c r="H154" s="618">
        <f t="shared" si="38"/>
        <v>0</v>
      </c>
    </row>
    <row r="155" spans="1:11" x14ac:dyDescent="0.2">
      <c r="A155" s="727">
        <v>5762</v>
      </c>
      <c r="B155" s="60" t="str">
        <f t="shared" si="37"/>
        <v xml:space="preserve">Buildings - School </v>
      </c>
      <c r="C155" s="584">
        <f>ROUND('Subsidiary TB Converter'!C146,0)</f>
        <v>0</v>
      </c>
      <c r="D155" s="584">
        <f>ROUND('Subsidiary TB Converter'!D146,0)</f>
        <v>0</v>
      </c>
      <c r="E155" s="735">
        <f>ROUND('Subsidiary TB Converter'!E146,0)</f>
        <v>0</v>
      </c>
      <c r="F155" s="735">
        <f>ROUND('Subsidiary TB Converter'!F146,0)</f>
        <v>0</v>
      </c>
      <c r="G155" s="618">
        <f t="shared" si="38"/>
        <v>0</v>
      </c>
      <c r="H155" s="618">
        <f t="shared" si="38"/>
        <v>0</v>
      </c>
    </row>
    <row r="156" spans="1:11" ht="12.75" customHeight="1" x14ac:dyDescent="0.2">
      <c r="A156" s="727">
        <v>5602</v>
      </c>
      <c r="B156" s="60" t="str">
        <f t="shared" si="37"/>
        <v>Building improvements - Crown</v>
      </c>
      <c r="C156" s="584">
        <f>ROUND('Subsidiary TB Converter'!C147,0)</f>
        <v>0</v>
      </c>
      <c r="D156" s="584">
        <f>ROUND('Subsidiary TB Converter'!D147,0)</f>
        <v>0</v>
      </c>
      <c r="E156" s="735">
        <f>ROUND('Subsidiary TB Converter'!E147,0)</f>
        <v>0</v>
      </c>
      <c r="F156" s="735">
        <f>ROUND('Subsidiary TB Converter'!F147,0)</f>
        <v>0</v>
      </c>
      <c r="G156" s="618">
        <f t="shared" si="38"/>
        <v>0</v>
      </c>
      <c r="H156" s="618">
        <f t="shared" si="38"/>
        <v>0</v>
      </c>
    </row>
    <row r="157" spans="1:11" s="30" customFormat="1" ht="12.75" customHeight="1" x14ac:dyDescent="0.2">
      <c r="A157" s="742">
        <v>5606</v>
      </c>
      <c r="B157" s="60" t="str">
        <f t="shared" si="37"/>
        <v>Hostel</v>
      </c>
      <c r="C157" s="154">
        <f>ROUND('Subsidiary TB Converter'!C148,0)</f>
        <v>0</v>
      </c>
      <c r="D157" s="154">
        <f>ROUND('Subsidiary TB Converter'!D148,0)</f>
        <v>0</v>
      </c>
      <c r="E157" s="735">
        <f>ROUND('Subsidiary TB Converter'!E148,0)</f>
        <v>0</v>
      </c>
      <c r="F157" s="735">
        <f>ROUND('Subsidiary TB Converter'!F148,0)</f>
        <v>0</v>
      </c>
      <c r="G157" s="684">
        <f t="shared" ref="G157" si="39">ROUND(ABS(C157),0)</f>
        <v>0</v>
      </c>
      <c r="H157" s="684">
        <f t="shared" ref="H157" si="40">ROUND(ABS(D157),0)</f>
        <v>0</v>
      </c>
      <c r="J157" s="5"/>
      <c r="K157" s="5"/>
    </row>
    <row r="158" spans="1:11" ht="12.75" customHeight="1" x14ac:dyDescent="0.2">
      <c r="A158" s="727">
        <v>5722</v>
      </c>
      <c r="B158" s="234" t="str">
        <f t="shared" si="37"/>
        <v>Furniture and Equipment</v>
      </c>
      <c r="C158" s="584">
        <f>ROUND('Subsidiary TB Converter'!C149,0)</f>
        <v>0</v>
      </c>
      <c r="D158" s="584">
        <f>ROUND('Subsidiary TB Converter'!D149,0)</f>
        <v>0</v>
      </c>
      <c r="E158" s="735">
        <f>ROUND('Subsidiary TB Converter'!E149,0)</f>
        <v>0</v>
      </c>
      <c r="F158" s="735">
        <f>ROUND('Subsidiary TB Converter'!F149,0)</f>
        <v>0</v>
      </c>
      <c r="G158" s="618">
        <f t="shared" si="38"/>
        <v>0</v>
      </c>
      <c r="H158" s="618">
        <f t="shared" si="38"/>
        <v>0</v>
      </c>
    </row>
    <row r="159" spans="1:11" ht="12.75" customHeight="1" x14ac:dyDescent="0.2">
      <c r="A159" s="727">
        <v>5712</v>
      </c>
      <c r="B159" s="234" t="str">
        <f t="shared" si="37"/>
        <v>Information and Communication Technology</v>
      </c>
      <c r="C159" s="584">
        <f>ROUND('Subsidiary TB Converter'!C150,0)</f>
        <v>0</v>
      </c>
      <c r="D159" s="584">
        <f>ROUND('Subsidiary TB Converter'!D150,0)</f>
        <v>0</v>
      </c>
      <c r="E159" s="735">
        <f>ROUND('Subsidiary TB Converter'!E150,0)</f>
        <v>0</v>
      </c>
      <c r="F159" s="735">
        <f>ROUND('Subsidiary TB Converter'!F150,0)</f>
        <v>0</v>
      </c>
      <c r="G159" s="618">
        <f t="shared" si="38"/>
        <v>0</v>
      </c>
      <c r="H159" s="618">
        <f t="shared" si="38"/>
        <v>0</v>
      </c>
    </row>
    <row r="160" spans="1:11" ht="12.75" customHeight="1" x14ac:dyDescent="0.2">
      <c r="A160" s="727">
        <v>5812</v>
      </c>
      <c r="B160" s="234" t="str">
        <f t="shared" si="37"/>
        <v>Intangible Assets</v>
      </c>
      <c r="C160" s="584">
        <f>ROUND('Subsidiary TB Converter'!C152,0)</f>
        <v>0</v>
      </c>
      <c r="D160" s="584">
        <f>ROUND('Subsidiary TB Converter'!D152,0)</f>
        <v>0</v>
      </c>
      <c r="E160" s="735">
        <f>ROUND('Subsidiary TB Converter'!E152,0)</f>
        <v>0</v>
      </c>
      <c r="F160" s="735">
        <f>ROUND('Subsidiary TB Converter'!F152,0)</f>
        <v>0</v>
      </c>
      <c r="G160" s="618">
        <f t="shared" ref="G160" si="41">ROUND(ABS(C160),0)</f>
        <v>0</v>
      </c>
      <c r="H160" s="618">
        <f t="shared" ref="H160" si="42">ROUND(ABS(D160),0)</f>
        <v>0</v>
      </c>
    </row>
    <row r="161" spans="1:11" ht="12.75" customHeight="1" x14ac:dyDescent="0.2">
      <c r="A161" s="727">
        <v>5752</v>
      </c>
      <c r="B161" s="234" t="str">
        <f t="shared" si="37"/>
        <v>Motor Vehicles</v>
      </c>
      <c r="C161" s="584">
        <f>ROUND('Subsidiary TB Converter'!C152,0)</f>
        <v>0</v>
      </c>
      <c r="D161" s="584">
        <f>ROUND('Subsidiary TB Converter'!D152,0)</f>
        <v>0</v>
      </c>
      <c r="E161" s="735">
        <f>ROUND('Subsidiary TB Converter'!E152,0)</f>
        <v>0</v>
      </c>
      <c r="F161" s="735">
        <f>ROUND('Subsidiary TB Converter'!F152,0)</f>
        <v>0</v>
      </c>
      <c r="G161" s="618">
        <f t="shared" si="38"/>
        <v>0</v>
      </c>
      <c r="H161" s="618">
        <f t="shared" si="38"/>
        <v>0</v>
      </c>
    </row>
    <row r="162" spans="1:11" ht="12.75" customHeight="1" x14ac:dyDescent="0.2">
      <c r="A162" s="727">
        <v>5612</v>
      </c>
      <c r="B162" s="234" t="str">
        <f t="shared" si="37"/>
        <v>Textbooks</v>
      </c>
      <c r="C162" s="584">
        <f>ROUND('Subsidiary TB Converter'!C153,0)</f>
        <v>0</v>
      </c>
      <c r="D162" s="584">
        <f>ROUND('Subsidiary TB Converter'!D153,0)</f>
        <v>0</v>
      </c>
      <c r="E162" s="735">
        <f>ROUND('Subsidiary TB Converter'!E153,0)</f>
        <v>0</v>
      </c>
      <c r="F162" s="735">
        <f>ROUND('Subsidiary TB Converter'!F153,0)</f>
        <v>0</v>
      </c>
      <c r="G162" s="618">
        <f t="shared" si="38"/>
        <v>0</v>
      </c>
      <c r="H162" s="618">
        <f t="shared" si="38"/>
        <v>0</v>
      </c>
    </row>
    <row r="163" spans="1:11" ht="12.75" customHeight="1" x14ac:dyDescent="0.2">
      <c r="A163" s="727">
        <v>5622</v>
      </c>
      <c r="B163" s="60" t="str">
        <f t="shared" si="37"/>
        <v>Leased Assets</v>
      </c>
      <c r="C163" s="584">
        <f>ROUND('Subsidiary TB Converter'!C154,0)</f>
        <v>0</v>
      </c>
      <c r="D163" s="584">
        <f>ROUND('Subsidiary TB Converter'!D154,0)</f>
        <v>0</v>
      </c>
      <c r="E163" s="735">
        <f>ROUND('Subsidiary TB Converter'!E154,0)</f>
        <v>0</v>
      </c>
      <c r="F163" s="735">
        <f>ROUND('Subsidiary TB Converter'!F154,0)</f>
        <v>0</v>
      </c>
      <c r="G163" s="618">
        <f t="shared" si="38"/>
        <v>0</v>
      </c>
      <c r="H163" s="618">
        <f t="shared" si="38"/>
        <v>0</v>
      </c>
    </row>
    <row r="164" spans="1:11" ht="12.75" customHeight="1" x14ac:dyDescent="0.2">
      <c r="A164" s="727">
        <v>5732</v>
      </c>
      <c r="B164" s="60" t="str">
        <f t="shared" si="37"/>
        <v>Library Resources</v>
      </c>
      <c r="C164" s="584">
        <f>ROUND('Subsidiary TB Converter'!C155,0)</f>
        <v>0</v>
      </c>
      <c r="D164" s="584">
        <f>ROUND('Subsidiary TB Converter'!D155,0)</f>
        <v>0</v>
      </c>
      <c r="E164" s="735">
        <f>ROUND('Subsidiary TB Converter'!E155,0)</f>
        <v>0</v>
      </c>
      <c r="F164" s="735">
        <f>ROUND('Subsidiary TB Converter'!F155,0)</f>
        <v>0</v>
      </c>
      <c r="G164" s="618">
        <f t="shared" si="38"/>
        <v>0</v>
      </c>
      <c r="H164" s="618">
        <f t="shared" si="38"/>
        <v>0</v>
      </c>
    </row>
    <row r="165" spans="1:11" ht="12.75" customHeight="1" x14ac:dyDescent="0.2">
      <c r="A165" s="1517">
        <v>5782</v>
      </c>
      <c r="B165" s="1518" t="s">
        <v>354</v>
      </c>
      <c r="C165" s="1519">
        <v>0</v>
      </c>
      <c r="D165" s="1519">
        <v>0</v>
      </c>
      <c r="E165" s="1519">
        <v>0</v>
      </c>
      <c r="F165" s="1519">
        <v>0</v>
      </c>
      <c r="G165" s="1521">
        <v>0</v>
      </c>
      <c r="H165" s="1521">
        <v>0</v>
      </c>
    </row>
    <row r="166" spans="1:11" ht="12.75" customHeight="1" x14ac:dyDescent="0.2">
      <c r="A166" s="727"/>
      <c r="B166" s="1"/>
      <c r="C166" s="731"/>
      <c r="D166" s="731"/>
      <c r="E166" s="732"/>
      <c r="F166" s="732"/>
      <c r="G166" s="621"/>
      <c r="H166" s="621"/>
    </row>
    <row r="167" spans="1:11" x14ac:dyDescent="0.2">
      <c r="A167" s="237"/>
      <c r="B167" s="239" t="s">
        <v>258</v>
      </c>
      <c r="C167" s="194"/>
      <c r="D167" s="194"/>
      <c r="E167" s="194"/>
      <c r="F167" s="194"/>
      <c r="G167" s="569"/>
      <c r="H167" s="569"/>
    </row>
    <row r="168" spans="1:11" ht="12.75" customHeight="1" x14ac:dyDescent="0.2">
      <c r="A168" s="727"/>
      <c r="B168" s="583" t="s">
        <v>236</v>
      </c>
      <c r="C168" s="586"/>
      <c r="D168" s="586"/>
      <c r="E168" s="737"/>
      <c r="F168" s="737"/>
      <c r="G168" s="621"/>
      <c r="H168" s="621"/>
    </row>
    <row r="169" spans="1:11" ht="12.75" customHeight="1" x14ac:dyDescent="0.2">
      <c r="A169" s="727">
        <v>5764</v>
      </c>
      <c r="B169" s="60" t="str">
        <f t="shared" ref="B169:B178" si="43">IFERROR(VLOOKUP($A169,SubsidiaryTBConverter,2,),"Missing")</f>
        <v xml:space="preserve">Buildings - School </v>
      </c>
      <c r="C169" s="584">
        <f>ROUND('Subsidiary TB Converter'!C159,0)</f>
        <v>0</v>
      </c>
      <c r="D169" s="584">
        <f>ROUND('Subsidiary TB Converter'!D159,0)</f>
        <v>0</v>
      </c>
      <c r="E169" s="735">
        <f>ROUND('Subsidiary TB Converter'!E159,0)</f>
        <v>0</v>
      </c>
      <c r="F169" s="735">
        <f>ROUND('Subsidiary TB Converter'!F159,0)</f>
        <v>0</v>
      </c>
      <c r="G169" s="618">
        <f t="shared" ref="G169:H178" si="44">ROUND(ABS(C169),0)</f>
        <v>0</v>
      </c>
      <c r="H169" s="618">
        <f t="shared" si="44"/>
        <v>0</v>
      </c>
    </row>
    <row r="170" spans="1:11" ht="12.75" customHeight="1" x14ac:dyDescent="0.2">
      <c r="A170" s="727">
        <v>5603</v>
      </c>
      <c r="B170" s="60" t="str">
        <f t="shared" si="43"/>
        <v>Building Improvements - Crown</v>
      </c>
      <c r="C170" s="584">
        <f>ROUND('Subsidiary TB Converter'!C160,0)</f>
        <v>0</v>
      </c>
      <c r="D170" s="584">
        <f>ROUND('Subsidiary TB Converter'!D160,0)</f>
        <v>0</v>
      </c>
      <c r="E170" s="735">
        <f>ROUND('Subsidiary TB Converter'!E160,0)</f>
        <v>0</v>
      </c>
      <c r="F170" s="735">
        <f>ROUND('Subsidiary TB Converter'!F160,0)</f>
        <v>0</v>
      </c>
      <c r="G170" s="618">
        <f t="shared" si="44"/>
        <v>0</v>
      </c>
      <c r="H170" s="618">
        <f t="shared" si="44"/>
        <v>0</v>
      </c>
    </row>
    <row r="171" spans="1:11" s="30" customFormat="1" ht="12.75" customHeight="1" x14ac:dyDescent="0.2">
      <c r="A171" s="742">
        <v>5607</v>
      </c>
      <c r="B171" s="60" t="str">
        <f t="shared" si="43"/>
        <v>Hostel</v>
      </c>
      <c r="C171" s="154">
        <f>ROUND('Subsidiary TB Converter'!C161,0)</f>
        <v>0</v>
      </c>
      <c r="D171" s="154">
        <f>ROUND('Subsidiary TB Converter'!D161,0)</f>
        <v>0</v>
      </c>
      <c r="E171" s="735">
        <f>ROUND('Subsidiary TB Converter'!E161,0)</f>
        <v>0</v>
      </c>
      <c r="F171" s="735">
        <f>ROUND('Subsidiary TB Converter'!F161,0)</f>
        <v>0</v>
      </c>
      <c r="G171" s="684">
        <f t="shared" ref="G171" si="45">ROUND(ABS(C171),0)</f>
        <v>0</v>
      </c>
      <c r="H171" s="684">
        <f t="shared" ref="H171" si="46">ROUND(ABS(D171),0)</f>
        <v>0</v>
      </c>
      <c r="J171" s="5"/>
      <c r="K171" s="5"/>
    </row>
    <row r="172" spans="1:11" ht="12.75" customHeight="1" x14ac:dyDescent="0.2">
      <c r="A172" s="727">
        <v>5724</v>
      </c>
      <c r="B172" s="60" t="str">
        <f t="shared" si="43"/>
        <v>Furniture and Equipment</v>
      </c>
      <c r="C172" s="584">
        <f>ROUND('Subsidiary TB Converter'!C162,0)</f>
        <v>0</v>
      </c>
      <c r="D172" s="584">
        <f>ROUND('Subsidiary TB Converter'!D162,0)</f>
        <v>0</v>
      </c>
      <c r="E172" s="735">
        <f>ROUND('Subsidiary TB Converter'!E162,0)</f>
        <v>0</v>
      </c>
      <c r="F172" s="735">
        <f>ROUND('Subsidiary TB Converter'!F162,0)</f>
        <v>0</v>
      </c>
      <c r="G172" s="618">
        <f t="shared" si="44"/>
        <v>0</v>
      </c>
      <c r="H172" s="618">
        <f t="shared" si="44"/>
        <v>0</v>
      </c>
    </row>
    <row r="173" spans="1:11" ht="12.75" customHeight="1" x14ac:dyDescent="0.2">
      <c r="A173" s="727">
        <v>5714</v>
      </c>
      <c r="B173" s="234" t="str">
        <f t="shared" si="43"/>
        <v>Information and Communication Technology</v>
      </c>
      <c r="C173" s="584">
        <f>ROUND('Subsidiary TB Converter'!C163,0)</f>
        <v>0</v>
      </c>
      <c r="D173" s="584">
        <f>ROUND('Subsidiary TB Converter'!D163,0)</f>
        <v>0</v>
      </c>
      <c r="E173" s="735">
        <f>ROUND('Subsidiary TB Converter'!E163,0)</f>
        <v>0</v>
      </c>
      <c r="F173" s="735">
        <f>ROUND('Subsidiary TB Converter'!F163,0)</f>
        <v>0</v>
      </c>
      <c r="G173" s="618">
        <f t="shared" si="44"/>
        <v>0</v>
      </c>
      <c r="H173" s="618">
        <f t="shared" si="44"/>
        <v>0</v>
      </c>
    </row>
    <row r="174" spans="1:11" ht="12.75" customHeight="1" x14ac:dyDescent="0.2">
      <c r="A174" s="727">
        <v>5814</v>
      </c>
      <c r="B174" s="234" t="str">
        <f t="shared" si="43"/>
        <v>Intangible Assets</v>
      </c>
      <c r="C174" s="584">
        <f>ROUND('Subsidiary TB Converter'!C165,0)</f>
        <v>0</v>
      </c>
      <c r="D174" s="584">
        <f>ROUND('Subsidiary TB Converter'!D165,0)</f>
        <v>0</v>
      </c>
      <c r="E174" s="735">
        <f>ROUND('Subsidiary TB Converter'!E165,0)</f>
        <v>0</v>
      </c>
      <c r="F174" s="735">
        <f>ROUND('Subsidiary TB Converter'!F165,0)</f>
        <v>0</v>
      </c>
      <c r="G174" s="618">
        <f t="shared" ref="G174" si="47">ROUND(ABS(C174),0)</f>
        <v>0</v>
      </c>
      <c r="H174" s="618">
        <f t="shared" ref="H174" si="48">ROUND(ABS(D174),0)</f>
        <v>0</v>
      </c>
    </row>
    <row r="175" spans="1:11" ht="12.75" customHeight="1" x14ac:dyDescent="0.2">
      <c r="A175" s="727">
        <v>5754</v>
      </c>
      <c r="B175" s="234" t="str">
        <f t="shared" si="43"/>
        <v>Motor Vehicles</v>
      </c>
      <c r="C175" s="584">
        <f>ROUND('Subsidiary TB Converter'!C165,0)</f>
        <v>0</v>
      </c>
      <c r="D175" s="584">
        <f>ROUND('Subsidiary TB Converter'!D165,0)</f>
        <v>0</v>
      </c>
      <c r="E175" s="735">
        <f>ROUND('Subsidiary TB Converter'!E165,0)</f>
        <v>0</v>
      </c>
      <c r="F175" s="735">
        <f>ROUND('Subsidiary TB Converter'!F165,0)</f>
        <v>0</v>
      </c>
      <c r="G175" s="618">
        <f t="shared" si="44"/>
        <v>0</v>
      </c>
      <c r="H175" s="618">
        <f t="shared" si="44"/>
        <v>0</v>
      </c>
    </row>
    <row r="176" spans="1:11" ht="12.75" customHeight="1" x14ac:dyDescent="0.2">
      <c r="A176" s="727">
        <v>5614</v>
      </c>
      <c r="B176" s="60" t="str">
        <f t="shared" si="43"/>
        <v>Textbooks</v>
      </c>
      <c r="C176" s="584">
        <f>ROUND('Subsidiary TB Converter'!C166,0)</f>
        <v>0</v>
      </c>
      <c r="D176" s="584">
        <f>ROUND('Subsidiary TB Converter'!D166,0)</f>
        <v>0</v>
      </c>
      <c r="E176" s="735">
        <f>ROUND('Subsidiary TB Converter'!E166,0)</f>
        <v>0</v>
      </c>
      <c r="F176" s="735">
        <f>ROUND('Subsidiary TB Converter'!F166,0)</f>
        <v>0</v>
      </c>
      <c r="G176" s="618">
        <f t="shared" si="44"/>
        <v>0</v>
      </c>
      <c r="H176" s="618">
        <f t="shared" si="44"/>
        <v>0</v>
      </c>
    </row>
    <row r="177" spans="1:11" ht="12.75" customHeight="1" x14ac:dyDescent="0.2">
      <c r="A177" s="727">
        <v>5624</v>
      </c>
      <c r="B177" s="60" t="str">
        <f t="shared" si="43"/>
        <v>Leased Assets</v>
      </c>
      <c r="C177" s="584">
        <f>ROUND('Subsidiary TB Converter'!C167,0)</f>
        <v>0</v>
      </c>
      <c r="D177" s="584">
        <f>ROUND('Subsidiary TB Converter'!D167,0)</f>
        <v>0</v>
      </c>
      <c r="E177" s="735">
        <f>ROUND('Subsidiary TB Converter'!E167,0)</f>
        <v>0</v>
      </c>
      <c r="F177" s="735">
        <f>ROUND('Subsidiary TB Converter'!F167,0)</f>
        <v>0</v>
      </c>
      <c r="G177" s="618">
        <f t="shared" si="44"/>
        <v>0</v>
      </c>
      <c r="H177" s="618">
        <f t="shared" si="44"/>
        <v>0</v>
      </c>
    </row>
    <row r="178" spans="1:11" x14ac:dyDescent="0.2">
      <c r="A178" s="727">
        <v>5734</v>
      </c>
      <c r="B178" s="60" t="str">
        <f t="shared" si="43"/>
        <v>Library Resources</v>
      </c>
      <c r="C178" s="584">
        <f>ROUND('Subsidiary TB Converter'!C168,0)</f>
        <v>0</v>
      </c>
      <c r="D178" s="584">
        <f>ROUND('Subsidiary TB Converter'!D168,0)</f>
        <v>0</v>
      </c>
      <c r="E178" s="735">
        <f>ROUND('Subsidiary TB Converter'!E168,0)</f>
        <v>0</v>
      </c>
      <c r="F178" s="735">
        <f>ROUND('Subsidiary TB Converter'!F168,0)</f>
        <v>0</v>
      </c>
      <c r="G178" s="618">
        <f t="shared" si="44"/>
        <v>0</v>
      </c>
      <c r="H178" s="618">
        <f t="shared" si="44"/>
        <v>0</v>
      </c>
    </row>
    <row r="179" spans="1:11" x14ac:dyDescent="0.2">
      <c r="A179" s="727"/>
      <c r="B179" s="234"/>
      <c r="C179" s="584"/>
      <c r="D179" s="584"/>
      <c r="E179" s="735"/>
      <c r="F179" s="735"/>
      <c r="G179" s="618"/>
      <c r="H179" s="618"/>
    </row>
    <row r="180" spans="1:11" x14ac:dyDescent="0.2">
      <c r="A180" s="727"/>
      <c r="B180" s="67"/>
      <c r="C180" s="602"/>
      <c r="D180" s="602"/>
      <c r="E180" s="745"/>
      <c r="F180" s="745"/>
      <c r="G180" s="621"/>
      <c r="H180" s="621"/>
    </row>
    <row r="181" spans="1:11" x14ac:dyDescent="0.2">
      <c r="A181" s="237"/>
      <c r="B181" s="239" t="s">
        <v>336</v>
      </c>
      <c r="C181" s="194"/>
      <c r="D181" s="194"/>
      <c r="E181" s="194"/>
      <c r="F181" s="194"/>
      <c r="G181" s="569"/>
      <c r="H181" s="569"/>
    </row>
    <row r="182" spans="1:11" x14ac:dyDescent="0.2">
      <c r="A182" s="727"/>
      <c r="B182" s="583" t="s">
        <v>236</v>
      </c>
      <c r="C182" s="586"/>
      <c r="D182" s="586"/>
      <c r="E182" s="737"/>
      <c r="F182" s="737"/>
      <c r="G182" s="621"/>
      <c r="H182" s="621"/>
    </row>
    <row r="183" spans="1:11" x14ac:dyDescent="0.2">
      <c r="A183" s="742">
        <v>5562</v>
      </c>
      <c r="B183" s="60" t="str">
        <f>IFERROR(VLOOKUP($A183,SubsidiaryTBConverter,2,),"Missing")</f>
        <v>Long-term Deposits with Maturities Greater Than One Year</v>
      </c>
      <c r="C183" s="153">
        <f>ROUND('Subsidiary TB Converter'!C172,0)</f>
        <v>0</v>
      </c>
      <c r="D183" s="153">
        <f>ROUND('Subsidiary TB Converter'!D172,0)</f>
        <v>0</v>
      </c>
      <c r="E183" s="737">
        <f>ROUND('Subsidiary TB Converter'!E172,0)</f>
        <v>0</v>
      </c>
      <c r="F183" s="737">
        <f>ROUND('Subsidiary TB Converter'!F172,0)</f>
        <v>0</v>
      </c>
      <c r="G183" s="684">
        <f>ROUND(ABS(C183),0)</f>
        <v>0</v>
      </c>
      <c r="H183" s="684">
        <f>ROUND(ABS(D183),0)</f>
        <v>0</v>
      </c>
    </row>
    <row r="184" spans="1:11" s="30" customFormat="1" x14ac:dyDescent="0.2">
      <c r="A184" s="74">
        <v>5564</v>
      </c>
      <c r="B184" s="60" t="str">
        <f>IFERROR(VLOOKUP($A184,SubsidiaryTBConverter,2,),"Missing")</f>
        <v>Equity Investments</v>
      </c>
      <c r="C184" s="153">
        <f>ROUND('Subsidiary TB Converter'!C173,0)</f>
        <v>0</v>
      </c>
      <c r="D184" s="153">
        <f>ROUND('Subsidiary TB Converter'!D173,0)</f>
        <v>0</v>
      </c>
      <c r="E184" s="737">
        <f>ROUND('Subsidiary TB Converter'!E173,0)</f>
        <v>0</v>
      </c>
      <c r="F184" s="737">
        <f>ROUND('Subsidiary TB Converter'!F173,0)</f>
        <v>0</v>
      </c>
      <c r="G184" s="684">
        <f t="shared" ref="G184:H184" si="49">ROUND(ABS(C184),0)</f>
        <v>0</v>
      </c>
      <c r="H184" s="752">
        <f t="shared" si="49"/>
        <v>0</v>
      </c>
      <c r="J184" s="5"/>
      <c r="K184" s="5"/>
    </row>
    <row r="185" spans="1:11" s="30" customFormat="1" x14ac:dyDescent="0.2">
      <c r="A185" s="74">
        <v>5567</v>
      </c>
      <c r="B185" s="60" t="str">
        <f>IFERROR(VLOOKUP($A185,SubsidiaryTBConverter,2,),"Missing")</f>
        <v>Other Non-Cash Investments</v>
      </c>
      <c r="C185" s="153">
        <f>ROUND('Subsidiary TB Converter'!C174,0)</f>
        <v>0</v>
      </c>
      <c r="D185" s="153">
        <f>ROUND('Subsidiary TB Converter'!D174,0)</f>
        <v>0</v>
      </c>
      <c r="E185" s="737">
        <f>ROUND('Subsidiary TB Converter'!E174,0)</f>
        <v>0</v>
      </c>
      <c r="F185" s="737">
        <f>ROUND('Subsidiary TB Converter'!F174,0)</f>
        <v>0</v>
      </c>
      <c r="G185" s="684">
        <f t="shared" ref="G185" si="50">ROUND(ABS(C185),0)</f>
        <v>0</v>
      </c>
      <c r="H185" s="752">
        <f t="shared" ref="H185" si="51">ROUND(ABS(D185),0)</f>
        <v>0</v>
      </c>
      <c r="J185" s="5"/>
      <c r="K185" s="5"/>
    </row>
    <row r="186" spans="1:11" s="30" customFormat="1" x14ac:dyDescent="0.2">
      <c r="A186" s="74"/>
      <c r="B186" s="234"/>
      <c r="C186" s="153"/>
      <c r="D186" s="153"/>
      <c r="E186" s="737"/>
      <c r="F186" s="737"/>
      <c r="G186" s="684"/>
      <c r="H186" s="752"/>
      <c r="J186" s="5"/>
      <c r="K186" s="5"/>
    </row>
    <row r="187" spans="1:11" x14ac:dyDescent="0.2">
      <c r="A187" s="727"/>
      <c r="B187" s="1"/>
      <c r="C187" s="602"/>
      <c r="D187" s="602"/>
      <c r="E187" s="745"/>
      <c r="F187" s="745"/>
      <c r="G187" s="624"/>
      <c r="H187" s="624"/>
      <c r="I187" s="390"/>
    </row>
    <row r="188" spans="1:11" x14ac:dyDescent="0.2">
      <c r="A188" s="237"/>
      <c r="B188" s="239" t="s">
        <v>262</v>
      </c>
      <c r="C188" s="194"/>
      <c r="D188" s="194"/>
      <c r="E188" s="194"/>
      <c r="F188" s="194"/>
      <c r="G188" s="569"/>
      <c r="H188" s="569"/>
      <c r="I188" s="390"/>
    </row>
    <row r="189" spans="1:11" x14ac:dyDescent="0.2">
      <c r="A189" s="727"/>
      <c r="B189" s="173" t="s">
        <v>263</v>
      </c>
      <c r="C189" s="586"/>
      <c r="D189" s="586"/>
      <c r="E189" s="737"/>
      <c r="F189" s="737"/>
      <c r="G189" s="621"/>
      <c r="H189" s="621"/>
    </row>
    <row r="190" spans="1:11" x14ac:dyDescent="0.2">
      <c r="A190" s="727">
        <v>5217</v>
      </c>
      <c r="B190" s="60" t="str">
        <f>IFERROR(VLOOKUP($A190,SubsidiaryTBConverter,2,),"Missing")</f>
        <v>Creditors</v>
      </c>
      <c r="C190" s="584">
        <f>ROUND('Subsidiary TB Converter'!C178,0)</f>
        <v>0</v>
      </c>
      <c r="D190" s="584">
        <f>ROUND('Subsidiary TB Converter'!D178,0)</f>
        <v>0</v>
      </c>
      <c r="E190" s="737">
        <f>ROUND('Subsidiary TB Converter'!E178,0)</f>
        <v>0</v>
      </c>
      <c r="F190" s="737">
        <f>ROUND('Subsidiary TB Converter'!F178,0)</f>
        <v>0</v>
      </c>
      <c r="G190" s="618">
        <f t="shared" ref="G190:H194" si="52">ROUND(ABS(C190),0)</f>
        <v>0</v>
      </c>
      <c r="H190" s="618">
        <f t="shared" si="52"/>
        <v>0</v>
      </c>
    </row>
    <row r="191" spans="1:11" x14ac:dyDescent="0.2">
      <c r="A191" s="727">
        <v>5218</v>
      </c>
      <c r="B191" s="60" t="str">
        <f>IFERROR(VLOOKUP($A191,SubsidiaryTBConverter,2,),"Missing")</f>
        <v>Accruals</v>
      </c>
      <c r="C191" s="584">
        <f>ROUND('Subsidiary TB Converter'!C179,0)</f>
        <v>0</v>
      </c>
      <c r="D191" s="584">
        <f>ROUND('Subsidiary TB Converter'!D179,0)</f>
        <v>0</v>
      </c>
      <c r="E191" s="737">
        <f>ROUND('Subsidiary TB Converter'!E179,0)</f>
        <v>0</v>
      </c>
      <c r="F191" s="737">
        <f>ROUND('Subsidiary TB Converter'!F179,0)</f>
        <v>0</v>
      </c>
      <c r="G191" s="618">
        <f t="shared" si="52"/>
        <v>0</v>
      </c>
      <c r="H191" s="618">
        <f t="shared" si="52"/>
        <v>0</v>
      </c>
    </row>
    <row r="192" spans="1:11" x14ac:dyDescent="0.2">
      <c r="A192" s="727">
        <v>5224</v>
      </c>
      <c r="B192" s="60" t="str">
        <f>IFERROR(VLOOKUP($A192,SubsidiaryTBConverter,2,),"Missing")</f>
        <v>Banking Staffing Overuse</v>
      </c>
      <c r="C192" s="584">
        <f>ROUND('Subsidiary TB Converter'!C180,0)</f>
        <v>0</v>
      </c>
      <c r="D192" s="584">
        <f>ROUND('Subsidiary TB Converter'!D180,0)</f>
        <v>0</v>
      </c>
      <c r="E192" s="737">
        <f>ROUND('Subsidiary TB Converter'!E180,0)</f>
        <v>0</v>
      </c>
      <c r="F192" s="737">
        <f>ROUND('Subsidiary TB Converter'!F180,0)</f>
        <v>0</v>
      </c>
      <c r="G192" s="618">
        <f t="shared" si="52"/>
        <v>0</v>
      </c>
      <c r="H192" s="618">
        <f t="shared" si="52"/>
        <v>0</v>
      </c>
    </row>
    <row r="193" spans="1:14" x14ac:dyDescent="0.2">
      <c r="A193" s="727">
        <v>5222</v>
      </c>
      <c r="B193" s="60" t="str">
        <f>IFERROR(VLOOKUP($A193,SubsidiaryTBConverter,2,),"Missing")</f>
        <v xml:space="preserve">Employee Entitlements - Salaries </v>
      </c>
      <c r="C193" s="584">
        <f>ROUND('Subsidiary TB Converter'!C181,0)</f>
        <v>0</v>
      </c>
      <c r="D193" s="584">
        <f>ROUND('Subsidiary TB Converter'!D181,0)</f>
        <v>0</v>
      </c>
      <c r="E193" s="737">
        <f>ROUND('Subsidiary TB Converter'!E181,0)</f>
        <v>0</v>
      </c>
      <c r="F193" s="737">
        <f>ROUND('Subsidiary TB Converter'!F181,0)</f>
        <v>0</v>
      </c>
      <c r="G193" s="618">
        <f t="shared" si="52"/>
        <v>0</v>
      </c>
      <c r="H193" s="618">
        <f t="shared" si="52"/>
        <v>0</v>
      </c>
    </row>
    <row r="194" spans="1:14" x14ac:dyDescent="0.2">
      <c r="A194" s="727">
        <v>5277</v>
      </c>
      <c r="B194" s="60" t="str">
        <f>IFERROR(VLOOKUP($A194,SubsidiaryTBConverter,2,),"Missing")</f>
        <v>Employee Entitlements - Leave Accrual</v>
      </c>
      <c r="C194" s="584">
        <f>ROUND('Subsidiary TB Converter'!C182,0)</f>
        <v>0</v>
      </c>
      <c r="D194" s="584">
        <f>ROUND('Subsidiary TB Converter'!D182,0)</f>
        <v>0</v>
      </c>
      <c r="E194" s="737">
        <f>ROUND('Subsidiary TB Converter'!E182,0)</f>
        <v>0</v>
      </c>
      <c r="F194" s="737">
        <f>ROUND('Subsidiary TB Converter'!F182,0)</f>
        <v>0</v>
      </c>
      <c r="G194" s="618">
        <f t="shared" si="52"/>
        <v>0</v>
      </c>
      <c r="H194" s="618">
        <f t="shared" si="52"/>
        <v>0</v>
      </c>
    </row>
    <row r="195" spans="1:14" x14ac:dyDescent="0.2">
      <c r="A195" s="727"/>
      <c r="B195" s="234"/>
      <c r="C195" s="584"/>
      <c r="D195" s="584"/>
      <c r="E195" s="737"/>
      <c r="F195" s="737"/>
      <c r="G195" s="618"/>
      <c r="H195" s="618"/>
    </row>
    <row r="196" spans="1:14" x14ac:dyDescent="0.2">
      <c r="A196" s="727"/>
      <c r="B196" s="1"/>
      <c r="C196" s="602"/>
      <c r="D196" s="602"/>
      <c r="E196" s="745"/>
      <c r="F196" s="745"/>
      <c r="G196" s="621"/>
      <c r="H196" s="621"/>
    </row>
    <row r="197" spans="1:14" x14ac:dyDescent="0.2">
      <c r="A197" s="237"/>
      <c r="B197" s="239" t="s">
        <v>269</v>
      </c>
      <c r="C197" s="194"/>
      <c r="D197" s="194"/>
      <c r="E197" s="194"/>
      <c r="F197" s="194"/>
      <c r="G197" s="569"/>
      <c r="H197" s="569"/>
    </row>
    <row r="198" spans="1:14" x14ac:dyDescent="0.2">
      <c r="A198" s="727"/>
      <c r="B198" s="583" t="s">
        <v>263</v>
      </c>
      <c r="C198" s="586"/>
      <c r="D198" s="586"/>
      <c r="E198" s="737"/>
      <c r="F198" s="737"/>
      <c r="G198" s="621"/>
      <c r="H198" s="621"/>
    </row>
    <row r="199" spans="1:14" ht="12.75" customHeight="1" x14ac:dyDescent="0.2">
      <c r="A199" s="727">
        <v>5247</v>
      </c>
      <c r="B199" s="60" t="str">
        <f>IFERROR(VLOOKUP($A199,SubsidiaryTBConverter,2,),"Missing")</f>
        <v>Borrowing (Due in One Year)</v>
      </c>
      <c r="C199" s="584">
        <f>ROUND('Subsidiary TB Converter'!C186,0)</f>
        <v>0</v>
      </c>
      <c r="D199" s="584">
        <f>ROUND('Subsidiary TB Converter'!D186,0)</f>
        <v>0</v>
      </c>
      <c r="E199" s="737">
        <f>ROUND('Subsidiary TB Converter'!E186,0)</f>
        <v>0</v>
      </c>
      <c r="F199" s="737">
        <f>ROUND('Subsidiary TB Converter'!F186,0)</f>
        <v>0</v>
      </c>
      <c r="G199" s="618">
        <f t="shared" ref="G199:H202" si="53">ROUND(ABS(C199),0)</f>
        <v>0</v>
      </c>
      <c r="H199" s="618">
        <f t="shared" si="53"/>
        <v>0</v>
      </c>
    </row>
    <row r="200" spans="1:14" ht="14.25" customHeight="1" x14ac:dyDescent="0.2">
      <c r="A200" s="742">
        <v>5930</v>
      </c>
      <c r="B200" s="60" t="str">
        <f>IFERROR(VLOOKUP($A200,SubsidiaryTBConverter,2,),"Missing")</f>
        <v>Borrowing (Due Beyond One Year)</v>
      </c>
      <c r="C200" s="584">
        <f>ROUND('Subsidiary TB Converter'!C187,0)</f>
        <v>0</v>
      </c>
      <c r="D200" s="584">
        <f>ROUND('Subsidiary TB Converter'!D187,0)</f>
        <v>0</v>
      </c>
      <c r="E200" s="737">
        <f>ROUND('Subsidiary TB Converter'!E187,0)</f>
        <v>0</v>
      </c>
      <c r="F200" s="737">
        <f>ROUND('Subsidiary TB Converter'!F187,0)</f>
        <v>0</v>
      </c>
      <c r="G200" s="618">
        <f t="shared" si="53"/>
        <v>0</v>
      </c>
      <c r="H200" s="618">
        <f t="shared" si="53"/>
        <v>0</v>
      </c>
    </row>
    <row r="201" spans="1:14" s="593" customFormat="1" x14ac:dyDescent="0.2">
      <c r="A201" s="727">
        <v>5245</v>
      </c>
      <c r="B201" s="60" t="str">
        <f>IFERROR(VLOOKUP($A201,SubsidiaryTBConverter,2,),"Missing")</f>
        <v>PMS Current Liability</v>
      </c>
      <c r="C201" s="584">
        <f>ROUND('Subsidiary TB Converter'!C188,0)</f>
        <v>0</v>
      </c>
      <c r="D201" s="584">
        <f>ROUND('Subsidiary TB Converter'!D188,0)</f>
        <v>0</v>
      </c>
      <c r="E201" s="737">
        <f>ROUND('Subsidiary TB Converter'!E188,0)</f>
        <v>0</v>
      </c>
      <c r="F201" s="737">
        <f>ROUND('Subsidiary TB Converter'!F188,0)</f>
        <v>0</v>
      </c>
      <c r="G201" s="618">
        <f t="shared" si="53"/>
        <v>0</v>
      </c>
      <c r="H201" s="618">
        <f t="shared" si="53"/>
        <v>0</v>
      </c>
      <c r="I201" s="5"/>
      <c r="J201" s="5"/>
      <c r="K201" s="5"/>
      <c r="L201" s="5"/>
      <c r="M201" s="5"/>
      <c r="N201" s="5"/>
    </row>
    <row r="202" spans="1:14" ht="12.75" customHeight="1" x14ac:dyDescent="0.2">
      <c r="A202" s="742">
        <v>5925</v>
      </c>
      <c r="B202" s="60" t="str">
        <f>IFERROR(VLOOKUP($A202,SubsidiaryTBConverter,2,),"Missing")</f>
        <v>PMS Non Current Liability</v>
      </c>
      <c r="C202" s="584">
        <f>ROUND('Subsidiary TB Converter'!C189,0)</f>
        <v>0</v>
      </c>
      <c r="D202" s="584">
        <f>ROUND('Subsidiary TB Converter'!D189,0)</f>
        <v>0</v>
      </c>
      <c r="E202" s="737">
        <f>ROUND('Subsidiary TB Converter'!E189,0)</f>
        <v>0</v>
      </c>
      <c r="F202" s="737">
        <f>ROUND('Subsidiary TB Converter'!F189,0)</f>
        <v>0</v>
      </c>
      <c r="G202" s="618">
        <f t="shared" si="53"/>
        <v>0</v>
      </c>
      <c r="H202" s="618">
        <f t="shared" si="53"/>
        <v>0</v>
      </c>
    </row>
    <row r="203" spans="1:14" x14ac:dyDescent="0.2">
      <c r="A203" s="727"/>
      <c r="B203" s="591"/>
      <c r="C203" s="586"/>
      <c r="D203" s="586"/>
      <c r="E203" s="737"/>
      <c r="F203" s="737"/>
      <c r="G203" s="621"/>
      <c r="H203" s="621"/>
    </row>
    <row r="204" spans="1:14" x14ac:dyDescent="0.2">
      <c r="A204" s="237"/>
      <c r="B204" s="239" t="s">
        <v>274</v>
      </c>
      <c r="C204" s="194"/>
      <c r="D204" s="194"/>
      <c r="E204" s="194"/>
      <c r="F204" s="194"/>
      <c r="G204" s="569"/>
      <c r="H204" s="569"/>
    </row>
    <row r="205" spans="1:14" x14ac:dyDescent="0.2">
      <c r="A205" s="727"/>
      <c r="B205" s="583" t="s">
        <v>263</v>
      </c>
      <c r="C205" s="586"/>
      <c r="D205" s="586"/>
      <c r="E205" s="737"/>
      <c r="F205" s="737"/>
      <c r="G205" s="621"/>
      <c r="H205" s="621"/>
    </row>
    <row r="206" spans="1:14" x14ac:dyDescent="0.2">
      <c r="A206" s="727">
        <v>5240</v>
      </c>
      <c r="B206" s="60" t="str">
        <f>IFERROR(VLOOKUP($A206,SubsidiaryTBConverter,2,),"Missing")</f>
        <v>Grants in Advance - Ministry</v>
      </c>
      <c r="C206" s="584">
        <f>ROUND('Subsidiary TB Converter'!C193,0)</f>
        <v>0</v>
      </c>
      <c r="D206" s="584">
        <f>ROUND('Subsidiary TB Converter'!D193,0)</f>
        <v>0</v>
      </c>
      <c r="E206" s="737">
        <f>ROUND('Subsidiary TB Converter'!E193,0)</f>
        <v>0</v>
      </c>
      <c r="F206" s="737">
        <f>ROUND('Subsidiary TB Converter'!F193,0)</f>
        <v>0</v>
      </c>
      <c r="G206" s="618">
        <f t="shared" ref="G206:H209" si="54">ROUND(ABS(C206),0)</f>
        <v>0</v>
      </c>
      <c r="H206" s="618">
        <f t="shared" si="54"/>
        <v>0</v>
      </c>
    </row>
    <row r="207" spans="1:14" x14ac:dyDescent="0.2">
      <c r="A207" s="727">
        <v>5227</v>
      </c>
      <c r="B207" s="60" t="str">
        <f>IFERROR(VLOOKUP($A207,SubsidiaryTBConverter,2,),"Missing")</f>
        <v xml:space="preserve">International Student Fees </v>
      </c>
      <c r="C207" s="584">
        <f>ROUND('Subsidiary TB Converter'!C194,0)</f>
        <v>0</v>
      </c>
      <c r="D207" s="584">
        <f>ROUND('Subsidiary TB Converter'!D194,0)</f>
        <v>0</v>
      </c>
      <c r="E207" s="737">
        <f>ROUND('Subsidiary TB Converter'!E194,0)</f>
        <v>0</v>
      </c>
      <c r="F207" s="737">
        <f>ROUND('Subsidiary TB Converter'!F194,0)</f>
        <v>0</v>
      </c>
      <c r="G207" s="618">
        <f t="shared" si="54"/>
        <v>0</v>
      </c>
      <c r="H207" s="618">
        <f t="shared" si="54"/>
        <v>0</v>
      </c>
    </row>
    <row r="208" spans="1:14" x14ac:dyDescent="0.2">
      <c r="A208" s="727">
        <v>5228</v>
      </c>
      <c r="B208" s="60" t="str">
        <f>IFERROR(VLOOKUP($A208,SubsidiaryTBConverter,2,),"Missing")</f>
        <v xml:space="preserve">Hostel Fees </v>
      </c>
      <c r="C208" s="584">
        <f>ROUND('Subsidiary TB Converter'!C195,0)</f>
        <v>0</v>
      </c>
      <c r="D208" s="584">
        <f>ROUND('Subsidiary TB Converter'!D195,0)</f>
        <v>0</v>
      </c>
      <c r="E208" s="737">
        <f>ROUND('Subsidiary TB Converter'!E195,0)</f>
        <v>0</v>
      </c>
      <c r="F208" s="737">
        <f>ROUND('Subsidiary TB Converter'!F195,0)</f>
        <v>0</v>
      </c>
      <c r="G208" s="618">
        <f t="shared" si="54"/>
        <v>0</v>
      </c>
      <c r="H208" s="618">
        <f t="shared" si="54"/>
        <v>0</v>
      </c>
    </row>
    <row r="209" spans="1:14" x14ac:dyDescent="0.2">
      <c r="A209" s="727">
        <v>5230</v>
      </c>
      <c r="B209" s="60" t="str">
        <f>IFERROR(VLOOKUP($A209,SubsidiaryTBConverter,2,),"Missing")</f>
        <v>Other</v>
      </c>
      <c r="C209" s="584">
        <f>ROUND('Subsidiary TB Converter'!C196,0)</f>
        <v>0</v>
      </c>
      <c r="D209" s="584">
        <f>ROUND('Subsidiary TB Converter'!D196,0)</f>
        <v>0</v>
      </c>
      <c r="E209" s="737">
        <f>ROUND('Subsidiary TB Converter'!E196,0)</f>
        <v>0</v>
      </c>
      <c r="F209" s="737">
        <f>ROUND('Subsidiary TB Converter'!F196,0)</f>
        <v>0</v>
      </c>
      <c r="G209" s="618">
        <f t="shared" si="54"/>
        <v>0</v>
      </c>
      <c r="H209" s="618">
        <f t="shared" si="54"/>
        <v>0</v>
      </c>
    </row>
    <row r="210" spans="1:14" x14ac:dyDescent="0.2">
      <c r="A210" s="727"/>
      <c r="B210" s="591"/>
      <c r="C210" s="586"/>
      <c r="D210" s="586"/>
      <c r="E210" s="737"/>
      <c r="F210" s="737"/>
      <c r="G210" s="621"/>
      <c r="H210" s="621"/>
    </row>
    <row r="211" spans="1:14" x14ac:dyDescent="0.2">
      <c r="A211" s="237"/>
      <c r="B211" s="239" t="s">
        <v>279</v>
      </c>
      <c r="C211" s="194"/>
      <c r="D211" s="194"/>
      <c r="E211" s="194"/>
      <c r="F211" s="194"/>
      <c r="G211" s="569"/>
      <c r="H211" s="569"/>
    </row>
    <row r="212" spans="1:14" x14ac:dyDescent="0.2">
      <c r="A212" s="727"/>
      <c r="B212" s="583" t="s">
        <v>263</v>
      </c>
      <c r="C212" s="586"/>
      <c r="D212" s="586"/>
      <c r="E212" s="737"/>
      <c r="F212" s="737"/>
      <c r="G212" s="621"/>
      <c r="H212" s="621"/>
    </row>
    <row r="213" spans="1:14" ht="13.5" customHeight="1" x14ac:dyDescent="0.2">
      <c r="A213" s="727">
        <v>5223</v>
      </c>
      <c r="B213" s="60" t="str">
        <f>IFERROR(VLOOKUP($A213,SubsidiaryTBConverter,2,),"Missing")</f>
        <v>GST Payable</v>
      </c>
      <c r="C213" s="584">
        <f>ROUND('Subsidiary TB Converter'!C200,0)</f>
        <v>0</v>
      </c>
      <c r="D213" s="584">
        <f>ROUND('Subsidiary TB Converter'!D200,0)</f>
        <v>0</v>
      </c>
      <c r="E213" s="737">
        <f>ROUND('Subsidiary TB Converter'!E200,0)</f>
        <v>0</v>
      </c>
      <c r="F213" s="737">
        <f>ROUND('Subsidiary TB Converter'!F200,0)</f>
        <v>0</v>
      </c>
      <c r="G213" s="618">
        <f>ROUND(ABS(C213),0)</f>
        <v>0</v>
      </c>
      <c r="H213" s="618">
        <f>ROUND(ABS(D213),0)</f>
        <v>0</v>
      </c>
    </row>
    <row r="214" spans="1:14" ht="12.75" customHeight="1" x14ac:dyDescent="0.2">
      <c r="A214" s="727"/>
      <c r="C214" s="390"/>
      <c r="D214" s="390"/>
      <c r="E214" s="746"/>
      <c r="F214" s="746"/>
      <c r="G214" s="617"/>
      <c r="H214" s="617"/>
    </row>
    <row r="215" spans="1:14" x14ac:dyDescent="0.2">
      <c r="A215" s="237"/>
      <c r="B215" s="239" t="s">
        <v>281</v>
      </c>
      <c r="C215" s="194"/>
      <c r="D215" s="194"/>
      <c r="E215" s="194"/>
      <c r="F215" s="194"/>
      <c r="G215" s="569"/>
      <c r="H215" s="569"/>
    </row>
    <row r="216" spans="1:14" x14ac:dyDescent="0.2">
      <c r="A216" s="727"/>
      <c r="B216" s="583" t="s">
        <v>263</v>
      </c>
      <c r="C216" s="586"/>
      <c r="D216" s="586"/>
      <c r="E216" s="737"/>
      <c r="F216" s="737"/>
      <c r="G216" s="621"/>
      <c r="H216" s="621"/>
    </row>
    <row r="217" spans="1:14" s="593" customFormat="1" x14ac:dyDescent="0.2">
      <c r="A217" s="727">
        <v>5270</v>
      </c>
      <c r="B217" s="60" t="str">
        <f>IFERROR(VLOOKUP($A217,SubsidiaryTBConverter,2,),"Missing")</f>
        <v>Cyclical Maintenance - Current</v>
      </c>
      <c r="C217" s="584">
        <f>ROUND('Subsidiary TB Converter'!C204,0)</f>
        <v>0</v>
      </c>
      <c r="D217" s="584">
        <f>ROUND('Subsidiary TB Converter'!D204,0)</f>
        <v>0</v>
      </c>
      <c r="E217" s="737">
        <f>ROUND('Subsidiary TB Converter'!E204,0)</f>
        <v>0</v>
      </c>
      <c r="F217" s="737">
        <f>ROUND('Subsidiary TB Converter'!F204,0)</f>
        <v>0</v>
      </c>
      <c r="G217" s="684">
        <f>ROUND(C217,0)</f>
        <v>0</v>
      </c>
      <c r="H217" s="684">
        <f>ROUND(D217,0)</f>
        <v>0</v>
      </c>
      <c r="I217" s="5"/>
      <c r="J217" s="5"/>
      <c r="K217" s="5"/>
      <c r="L217" s="5"/>
      <c r="M217" s="5"/>
      <c r="N217" s="5"/>
    </row>
    <row r="218" spans="1:14" ht="12.75" customHeight="1" x14ac:dyDescent="0.2">
      <c r="A218" s="727">
        <v>5920</v>
      </c>
      <c r="B218" s="60" t="str">
        <f>IFERROR(VLOOKUP($A218,SubsidiaryTBConverter,2,),"Missing")</f>
        <v>Cyclical Maintenance - Term</v>
      </c>
      <c r="C218" s="584">
        <f>ROUND('Subsidiary TB Converter'!C205,0)</f>
        <v>0</v>
      </c>
      <c r="D218" s="584">
        <f>ROUND('Subsidiary TB Converter'!D205,0)</f>
        <v>0</v>
      </c>
      <c r="E218" s="737">
        <f>ROUND('Subsidiary TB Converter'!E205,0)</f>
        <v>0</v>
      </c>
      <c r="F218" s="737">
        <f>ROUND('Subsidiary TB Converter'!F205,0)</f>
        <v>0</v>
      </c>
      <c r="G218" s="684">
        <f>ROUND(C218,0)</f>
        <v>0</v>
      </c>
      <c r="H218" s="684">
        <f>ROUND(D218,0)</f>
        <v>0</v>
      </c>
    </row>
    <row r="219" spans="1:14" s="593" customFormat="1" x14ac:dyDescent="0.2">
      <c r="A219" s="727"/>
      <c r="B219" s="1"/>
      <c r="C219" s="607"/>
      <c r="D219" s="607"/>
      <c r="E219" s="747"/>
      <c r="F219" s="747"/>
      <c r="G219" s="623"/>
      <c r="H219" s="623"/>
      <c r="I219" s="5"/>
      <c r="J219" s="5"/>
      <c r="K219" s="5"/>
      <c r="L219" s="5"/>
      <c r="M219" s="5"/>
      <c r="N219" s="5"/>
    </row>
    <row r="220" spans="1:14" x14ac:dyDescent="0.2">
      <c r="A220" s="237"/>
      <c r="B220" s="239" t="s">
        <v>284</v>
      </c>
      <c r="C220" s="194"/>
      <c r="D220" s="194"/>
      <c r="E220" s="194"/>
      <c r="F220" s="194"/>
      <c r="G220" s="569">
        <f>IF(C220&lt;=0,-C220,C220)</f>
        <v>0</v>
      </c>
      <c r="H220" s="569">
        <f>IF(D220&lt;=0,-D220,D220)</f>
        <v>0</v>
      </c>
    </row>
    <row r="221" spans="1:14" x14ac:dyDescent="0.2">
      <c r="A221" s="727"/>
      <c r="B221" s="583" t="s">
        <v>263</v>
      </c>
      <c r="C221" s="586"/>
      <c r="D221" s="586"/>
      <c r="E221" s="737"/>
      <c r="F221" s="737"/>
      <c r="G221" s="621"/>
      <c r="H221" s="621"/>
    </row>
    <row r="222" spans="1:14" s="593" customFormat="1" x14ac:dyDescent="0.2">
      <c r="A222" s="727">
        <v>5272</v>
      </c>
      <c r="B222" s="60" t="str">
        <f>IFERROR(VLOOKUP($A222,SubsidiaryTBConverter,2,),"Missing")</f>
        <v>No Later than One Year</v>
      </c>
      <c r="C222" s="584">
        <f>ROUND('Subsidiary TB Converter'!C209,0)</f>
        <v>0</v>
      </c>
      <c r="D222" s="584">
        <f>ROUND('Subsidiary TB Converter'!D209,0)</f>
        <v>0</v>
      </c>
      <c r="E222" s="737">
        <f>ROUND('Subsidiary TB Converter'!E209,0)</f>
        <v>0</v>
      </c>
      <c r="F222" s="737">
        <f>ROUND('Subsidiary TB Converter'!F209,0)</f>
        <v>0</v>
      </c>
      <c r="G222" s="618">
        <f t="shared" ref="G222:H223" si="55">ROUND(ABS(C222),0)</f>
        <v>0</v>
      </c>
      <c r="H222" s="618">
        <f t="shared" si="55"/>
        <v>0</v>
      </c>
      <c r="I222" s="5"/>
      <c r="J222" s="5"/>
      <c r="K222" s="5"/>
      <c r="L222" s="5"/>
      <c r="M222" s="5"/>
      <c r="N222" s="5"/>
    </row>
    <row r="223" spans="1:14" s="593" customFormat="1" x14ac:dyDescent="0.2">
      <c r="A223" s="727">
        <v>5960</v>
      </c>
      <c r="B223" s="234" t="str">
        <f>IFERROR(VLOOKUP($A223,SubsidiaryTBConverter,2,),"Missing")</f>
        <v>Later than One Year</v>
      </c>
      <c r="C223" s="584">
        <f>ROUND('Subsidiary TB Converter'!C210,0)</f>
        <v>0</v>
      </c>
      <c r="D223" s="584">
        <f>ROUND('Subsidiary TB Converter'!D210,0)</f>
        <v>0</v>
      </c>
      <c r="E223" s="737">
        <f>ROUND('Subsidiary TB Converter'!E210,0)</f>
        <v>0</v>
      </c>
      <c r="F223" s="737">
        <f>ROUND('Subsidiary TB Converter'!F210,0)</f>
        <v>0</v>
      </c>
      <c r="G223" s="618">
        <f t="shared" si="55"/>
        <v>0</v>
      </c>
      <c r="H223" s="618">
        <f t="shared" si="55"/>
        <v>0</v>
      </c>
      <c r="I223" s="5"/>
      <c r="J223" s="5"/>
      <c r="K223" s="5"/>
      <c r="L223" s="5"/>
      <c r="M223" s="5"/>
      <c r="N223" s="5"/>
    </row>
    <row r="224" spans="1:14" x14ac:dyDescent="0.2">
      <c r="A224" s="727"/>
      <c r="B224" s="234"/>
      <c r="C224" s="600"/>
      <c r="D224" s="600"/>
      <c r="E224" s="748"/>
      <c r="F224" s="748"/>
      <c r="G224" s="622"/>
      <c r="H224" s="622"/>
    </row>
    <row r="225" spans="1:8" x14ac:dyDescent="0.2">
      <c r="A225" s="237"/>
      <c r="B225" s="239" t="s">
        <v>287</v>
      </c>
      <c r="C225" s="194"/>
      <c r="D225" s="194"/>
      <c r="E225" s="194"/>
      <c r="F225" s="194"/>
      <c r="G225" s="569"/>
      <c r="H225" s="569"/>
    </row>
    <row r="226" spans="1:8" x14ac:dyDescent="0.2">
      <c r="A226" s="727"/>
      <c r="B226" s="583" t="s">
        <v>263</v>
      </c>
      <c r="C226" s="586"/>
      <c r="D226" s="586"/>
      <c r="E226" s="737"/>
      <c r="F226" s="737"/>
      <c r="G226" s="621"/>
      <c r="H226" s="621"/>
    </row>
    <row r="227" spans="1:8" x14ac:dyDescent="0.2">
      <c r="A227" s="727">
        <v>5241</v>
      </c>
      <c r="B227" s="60" t="str">
        <f>IFERROR(VLOOKUP($A227,SubsidiaryTBConverter,2,),"Missing")</f>
        <v>Funds Held in Trust on Behalf of Third Parties - Current</v>
      </c>
      <c r="C227" s="584">
        <f>ROUND('Subsidiary TB Converter'!C214,0)</f>
        <v>0</v>
      </c>
      <c r="D227" s="584">
        <f>ROUND('Subsidiary TB Converter'!D214,0)</f>
        <v>0</v>
      </c>
      <c r="E227" s="737">
        <f>ROUND('Subsidiary TB Converter'!E214,0)</f>
        <v>0</v>
      </c>
      <c r="F227" s="737">
        <f>ROUND('Subsidiary TB Converter'!F214,0)</f>
        <v>0</v>
      </c>
      <c r="G227" s="618">
        <f>ROUND(ABS(C227),0)</f>
        <v>0</v>
      </c>
      <c r="H227" s="618">
        <f>ROUND(ABS(D227),0)</f>
        <v>0</v>
      </c>
    </row>
    <row r="228" spans="1:8" x14ac:dyDescent="0.2">
      <c r="A228" s="727">
        <v>5890</v>
      </c>
      <c r="B228" s="60" t="str">
        <f>IFERROR(VLOOKUP($A228,SubsidiaryTBConverter,2,),"Missing")</f>
        <v>Funds Held in Trust on Behalf of Third Parties - Non-current</v>
      </c>
      <c r="C228" s="584">
        <f>ROUND('Subsidiary TB Converter'!C215,0)</f>
        <v>0</v>
      </c>
      <c r="D228" s="584">
        <f>ROUND('Subsidiary TB Converter'!D215,0)</f>
        <v>0</v>
      </c>
      <c r="E228" s="737">
        <f>ROUND('Subsidiary TB Converter'!E215,0)</f>
        <v>0</v>
      </c>
      <c r="F228" s="737">
        <f>ROUND('Subsidiary TB Converter'!F215,0)</f>
        <v>0</v>
      </c>
      <c r="G228" s="618">
        <f>ROUND(ABS(C228),0)</f>
        <v>0</v>
      </c>
      <c r="H228" s="618">
        <f>ROUND(ABS(D228),0)</f>
        <v>0</v>
      </c>
    </row>
    <row r="229" spans="1:8" ht="12.75" customHeight="1" x14ac:dyDescent="0.2">
      <c r="A229" s="727"/>
      <c r="C229" s="584"/>
      <c r="D229" s="584"/>
      <c r="E229" s="735"/>
      <c r="F229" s="735"/>
      <c r="G229" s="615"/>
      <c r="H229" s="615"/>
    </row>
    <row r="230" spans="1:8" x14ac:dyDescent="0.2">
      <c r="A230" s="237"/>
      <c r="B230" s="239" t="s">
        <v>290</v>
      </c>
      <c r="C230" s="194"/>
      <c r="D230" s="194"/>
      <c r="E230" s="194"/>
      <c r="F230" s="194"/>
      <c r="G230" s="569"/>
      <c r="H230" s="569"/>
    </row>
    <row r="231" spans="1:8" x14ac:dyDescent="0.2">
      <c r="A231" s="727"/>
      <c r="B231" s="583" t="s">
        <v>263</v>
      </c>
      <c r="C231" s="586"/>
      <c r="D231" s="586"/>
      <c r="E231" s="737"/>
      <c r="F231" s="737"/>
      <c r="G231" s="621"/>
      <c r="H231" s="621"/>
    </row>
    <row r="232" spans="1:8" ht="12.75" customHeight="1" x14ac:dyDescent="0.2">
      <c r="A232" s="727">
        <v>5260</v>
      </c>
      <c r="B232" s="247" t="s">
        <v>291</v>
      </c>
      <c r="C232" s="584">
        <f>ROUND('Subsidiary TB Converter'!C219,0)</f>
        <v>0</v>
      </c>
      <c r="D232" s="584">
        <f>ROUND('Subsidiary TB Converter'!D219,0)</f>
        <v>0</v>
      </c>
      <c r="E232" s="737">
        <f>ROUND('Subsidiary TB Converter'!E219,0)</f>
        <v>0</v>
      </c>
      <c r="F232" s="737">
        <f>ROUND('Subsidiary TB Converter'!F219,0)</f>
        <v>0</v>
      </c>
      <c r="G232" s="684">
        <f>ROUND(-C232,0)</f>
        <v>0</v>
      </c>
      <c r="H232" s="684">
        <f>ROUND(-D232,0)</f>
        <v>0</v>
      </c>
    </row>
    <row r="233" spans="1:8" ht="12.75" customHeight="1" x14ac:dyDescent="0.2">
      <c r="A233" s="727">
        <v>5260</v>
      </c>
      <c r="B233" s="247" t="s">
        <v>355</v>
      </c>
      <c r="C233" s="584">
        <f>ROUND('Subsidiary TB Converter'!C220,0)</f>
        <v>0</v>
      </c>
      <c r="D233" s="584">
        <f>ROUND('Subsidiary TB Converter'!D220,0)</f>
        <v>0</v>
      </c>
      <c r="E233" s="737">
        <f>ROUND('Subsidiary TB Converter'!E220,0)</f>
        <v>0</v>
      </c>
      <c r="F233" s="737">
        <f>ROUND('Subsidiary TB Converter'!F220,0)</f>
        <v>0</v>
      </c>
      <c r="G233" s="684">
        <f t="shared" ref="G233:G247" si="56">ROUND(-C233,0)</f>
        <v>0</v>
      </c>
      <c r="H233" s="684">
        <f t="shared" ref="H233:H247" si="57">ROUND(-D233,0)</f>
        <v>0</v>
      </c>
    </row>
    <row r="234" spans="1:8" ht="12.75" customHeight="1" x14ac:dyDescent="0.2">
      <c r="A234" s="727">
        <v>5260</v>
      </c>
      <c r="B234" s="247" t="s">
        <v>356</v>
      </c>
      <c r="C234" s="584">
        <f>ROUND('Subsidiary TB Converter'!C221,0)</f>
        <v>0</v>
      </c>
      <c r="D234" s="584">
        <f>ROUND('Subsidiary TB Converter'!D221,0)</f>
        <v>0</v>
      </c>
      <c r="E234" s="737">
        <f>ROUND('Subsidiary TB Converter'!E221,0)</f>
        <v>0</v>
      </c>
      <c r="F234" s="737">
        <f>ROUND('Subsidiary TB Converter'!F221,0)</f>
        <v>0</v>
      </c>
      <c r="G234" s="684">
        <f t="shared" si="56"/>
        <v>0</v>
      </c>
      <c r="H234" s="684">
        <f t="shared" si="57"/>
        <v>0</v>
      </c>
    </row>
    <row r="235" spans="1:8" x14ac:dyDescent="0.2">
      <c r="A235" s="727">
        <v>5260</v>
      </c>
      <c r="B235" s="1282" t="s">
        <v>357</v>
      </c>
      <c r="C235" s="584">
        <f>ROUND('Subsidiary TB Converter'!C222,0)</f>
        <v>0</v>
      </c>
      <c r="D235" s="584">
        <f>ROUND('Subsidiary TB Converter'!D222,0)</f>
        <v>0</v>
      </c>
      <c r="E235" s="737">
        <f>ROUND('Subsidiary TB Converter'!E222,0)</f>
        <v>0</v>
      </c>
      <c r="F235" s="737">
        <f>ROUND('Subsidiary TB Converter'!F222,0)</f>
        <v>0</v>
      </c>
      <c r="G235" s="684">
        <f t="shared" si="56"/>
        <v>0</v>
      </c>
      <c r="H235" s="684">
        <f t="shared" si="57"/>
        <v>0</v>
      </c>
    </row>
    <row r="236" spans="1:8" x14ac:dyDescent="0.2">
      <c r="A236" s="727">
        <v>5260</v>
      </c>
      <c r="B236" s="1282" t="s">
        <v>295</v>
      </c>
      <c r="C236" s="584">
        <f>ROUND('Subsidiary TB Converter'!C223,0)</f>
        <v>0</v>
      </c>
      <c r="D236" s="584">
        <f>ROUND('Subsidiary TB Converter'!D223,0)</f>
        <v>0</v>
      </c>
      <c r="E236" s="737">
        <f>ROUND('Subsidiary TB Converter'!E223,0)</f>
        <v>0</v>
      </c>
      <c r="F236" s="737">
        <f>ROUND('Subsidiary TB Converter'!F223,0)</f>
        <v>0</v>
      </c>
      <c r="G236" s="684">
        <f t="shared" si="56"/>
        <v>0</v>
      </c>
      <c r="H236" s="684">
        <f t="shared" si="57"/>
        <v>0</v>
      </c>
    </row>
    <row r="237" spans="1:8" x14ac:dyDescent="0.2">
      <c r="A237" s="727">
        <v>5260</v>
      </c>
      <c r="B237" s="1282" t="s">
        <v>295</v>
      </c>
      <c r="C237" s="584">
        <f>ROUND('Subsidiary TB Converter'!C224,0)</f>
        <v>0</v>
      </c>
      <c r="D237" s="584">
        <f>ROUND('Subsidiary TB Converter'!D224,0)</f>
        <v>0</v>
      </c>
      <c r="E237" s="737">
        <f>ROUND('Subsidiary TB Converter'!E224,0)</f>
        <v>0</v>
      </c>
      <c r="F237" s="737">
        <f>ROUND('Subsidiary TB Converter'!F224,0)</f>
        <v>0</v>
      </c>
      <c r="G237" s="684">
        <f t="shared" si="56"/>
        <v>0</v>
      </c>
      <c r="H237" s="684">
        <f t="shared" si="57"/>
        <v>0</v>
      </c>
    </row>
    <row r="238" spans="1:8" x14ac:dyDescent="0.2">
      <c r="A238" s="727">
        <v>5260</v>
      </c>
      <c r="B238" s="1282" t="s">
        <v>295</v>
      </c>
      <c r="C238" s="584">
        <f>ROUND('Subsidiary TB Converter'!C225,0)</f>
        <v>0</v>
      </c>
      <c r="D238" s="584">
        <f>ROUND('Subsidiary TB Converter'!D225,0)</f>
        <v>0</v>
      </c>
      <c r="E238" s="737">
        <f>ROUND('Subsidiary TB Converter'!E225,0)</f>
        <v>0</v>
      </c>
      <c r="F238" s="737">
        <f>ROUND('Subsidiary TB Converter'!F225,0)</f>
        <v>0</v>
      </c>
      <c r="G238" s="684">
        <f t="shared" si="56"/>
        <v>0</v>
      </c>
      <c r="H238" s="684">
        <f t="shared" si="57"/>
        <v>0</v>
      </c>
    </row>
    <row r="239" spans="1:8" x14ac:dyDescent="0.2">
      <c r="A239" s="727">
        <v>5260</v>
      </c>
      <c r="B239" s="1282" t="s">
        <v>295</v>
      </c>
      <c r="C239" s="584">
        <f>ROUND('Subsidiary TB Converter'!C226,0)</f>
        <v>0</v>
      </c>
      <c r="D239" s="584">
        <f>ROUND('Subsidiary TB Converter'!D226,0)</f>
        <v>0</v>
      </c>
      <c r="E239" s="737">
        <f>ROUND('Subsidiary TB Converter'!E226,0)</f>
        <v>0</v>
      </c>
      <c r="F239" s="737">
        <f>ROUND('Subsidiary TB Converter'!F226,0)</f>
        <v>0</v>
      </c>
      <c r="G239" s="684">
        <f t="shared" si="56"/>
        <v>0</v>
      </c>
      <c r="H239" s="684">
        <f t="shared" si="57"/>
        <v>0</v>
      </c>
    </row>
    <row r="240" spans="1:8" x14ac:dyDescent="0.2">
      <c r="A240" s="727">
        <v>5260</v>
      </c>
      <c r="B240" s="1282" t="s">
        <v>295</v>
      </c>
      <c r="C240" s="584">
        <f>ROUND('Subsidiary TB Converter'!C227,0)</f>
        <v>0</v>
      </c>
      <c r="D240" s="584">
        <f>ROUND('Subsidiary TB Converter'!D227,0)</f>
        <v>0</v>
      </c>
      <c r="E240" s="737">
        <f>ROUND('Subsidiary TB Converter'!E227,0)</f>
        <v>0</v>
      </c>
      <c r="F240" s="737">
        <f>ROUND('Subsidiary TB Converter'!F227,0)</f>
        <v>0</v>
      </c>
      <c r="G240" s="684">
        <f t="shared" si="56"/>
        <v>0</v>
      </c>
      <c r="H240" s="684">
        <f t="shared" si="57"/>
        <v>0</v>
      </c>
    </row>
    <row r="241" spans="1:14" x14ac:dyDescent="0.2">
      <c r="A241" s="727">
        <v>5260</v>
      </c>
      <c r="B241" s="1282" t="s">
        <v>295</v>
      </c>
      <c r="C241" s="584">
        <f>ROUND('Subsidiary TB Converter'!C228,0)</f>
        <v>0</v>
      </c>
      <c r="D241" s="584">
        <f>ROUND('Subsidiary TB Converter'!D228,0)</f>
        <v>0</v>
      </c>
      <c r="E241" s="737">
        <f>ROUND('Subsidiary TB Converter'!E228,0)</f>
        <v>0</v>
      </c>
      <c r="F241" s="737">
        <f>ROUND('Subsidiary TB Converter'!F228,0)</f>
        <v>0</v>
      </c>
      <c r="G241" s="684">
        <f t="shared" si="56"/>
        <v>0</v>
      </c>
      <c r="H241" s="684">
        <f t="shared" si="57"/>
        <v>0</v>
      </c>
    </row>
    <row r="242" spans="1:14" x14ac:dyDescent="0.2">
      <c r="A242" s="727">
        <v>5260</v>
      </c>
      <c r="B242" s="1282" t="s">
        <v>295</v>
      </c>
      <c r="C242" s="584">
        <f>ROUND('Subsidiary TB Converter'!C229,0)</f>
        <v>0</v>
      </c>
      <c r="D242" s="584">
        <f>ROUND('Subsidiary TB Converter'!D229,0)</f>
        <v>0</v>
      </c>
      <c r="E242" s="737">
        <f>ROUND('Subsidiary TB Converter'!E229,0)</f>
        <v>0</v>
      </c>
      <c r="F242" s="737">
        <f>ROUND('Subsidiary TB Converter'!F229,0)</f>
        <v>0</v>
      </c>
      <c r="G242" s="684">
        <f t="shared" si="56"/>
        <v>0</v>
      </c>
      <c r="H242" s="684">
        <f t="shared" si="57"/>
        <v>0</v>
      </c>
    </row>
    <row r="243" spans="1:14" x14ac:dyDescent="0.2">
      <c r="A243" s="727">
        <v>5260</v>
      </c>
      <c r="B243" s="1282" t="s">
        <v>295</v>
      </c>
      <c r="C243" s="584">
        <f>ROUND('Subsidiary TB Converter'!C230,0)</f>
        <v>0</v>
      </c>
      <c r="D243" s="584">
        <f>ROUND('Subsidiary TB Converter'!D230,0)</f>
        <v>0</v>
      </c>
      <c r="E243" s="737">
        <f>ROUND('Subsidiary TB Converter'!E230,0)</f>
        <v>0</v>
      </c>
      <c r="F243" s="737">
        <f>ROUND('Subsidiary TB Converter'!F230,0)</f>
        <v>0</v>
      </c>
      <c r="G243" s="684">
        <f t="shared" si="56"/>
        <v>0</v>
      </c>
      <c r="H243" s="684">
        <f t="shared" si="57"/>
        <v>0</v>
      </c>
    </row>
    <row r="244" spans="1:14" x14ac:dyDescent="0.2">
      <c r="A244" s="727">
        <v>5260</v>
      </c>
      <c r="B244" s="1282" t="s">
        <v>295</v>
      </c>
      <c r="C244" s="584">
        <f>ROUND('Subsidiary TB Converter'!C231,0)</f>
        <v>0</v>
      </c>
      <c r="D244" s="584">
        <f>ROUND('Subsidiary TB Converter'!D231,0)</f>
        <v>0</v>
      </c>
      <c r="E244" s="737">
        <f>ROUND('Subsidiary TB Converter'!E231,0)</f>
        <v>0</v>
      </c>
      <c r="F244" s="737">
        <f>ROUND('Subsidiary TB Converter'!F231,0)</f>
        <v>0</v>
      </c>
      <c r="G244" s="684">
        <f t="shared" si="56"/>
        <v>0</v>
      </c>
      <c r="H244" s="684">
        <f t="shared" si="57"/>
        <v>0</v>
      </c>
    </row>
    <row r="245" spans="1:14" x14ac:dyDescent="0.2">
      <c r="A245" s="727">
        <v>5260</v>
      </c>
      <c r="B245" s="1282" t="s">
        <v>295</v>
      </c>
      <c r="C245" s="584">
        <f>ROUND('Subsidiary TB Converter'!C232,0)</f>
        <v>0</v>
      </c>
      <c r="D245" s="584">
        <f>ROUND('Subsidiary TB Converter'!D232,0)</f>
        <v>0</v>
      </c>
      <c r="E245" s="737">
        <f>ROUND('Subsidiary TB Converter'!E232,0)</f>
        <v>0</v>
      </c>
      <c r="F245" s="737">
        <f>ROUND('Subsidiary TB Converter'!F232,0)</f>
        <v>0</v>
      </c>
      <c r="G245" s="684">
        <f t="shared" si="56"/>
        <v>0</v>
      </c>
      <c r="H245" s="684">
        <f t="shared" si="57"/>
        <v>0</v>
      </c>
    </row>
    <row r="246" spans="1:14" x14ac:dyDescent="0.2">
      <c r="A246" s="727">
        <v>5260</v>
      </c>
      <c r="B246" s="1282" t="s">
        <v>295</v>
      </c>
      <c r="C246" s="584">
        <f>ROUND('Subsidiary TB Converter'!C233,0)</f>
        <v>0</v>
      </c>
      <c r="D246" s="584">
        <f>ROUND('Subsidiary TB Converter'!D233,0)</f>
        <v>0</v>
      </c>
      <c r="E246" s="737">
        <f>ROUND('Subsidiary TB Converter'!E233,0)</f>
        <v>0</v>
      </c>
      <c r="F246" s="737">
        <f>ROUND('Subsidiary TB Converter'!F233,0)</f>
        <v>0</v>
      </c>
      <c r="G246" s="684">
        <f t="shared" si="56"/>
        <v>0</v>
      </c>
      <c r="H246" s="684">
        <f t="shared" si="57"/>
        <v>0</v>
      </c>
    </row>
    <row r="247" spans="1:14" x14ac:dyDescent="0.2">
      <c r="A247" s="727">
        <v>5260</v>
      </c>
      <c r="B247" s="1282" t="s">
        <v>295</v>
      </c>
      <c r="C247" s="584">
        <f>ROUND('Subsidiary TB Converter'!C234,0)</f>
        <v>0</v>
      </c>
      <c r="D247" s="584">
        <f>ROUND('Subsidiary TB Converter'!D234,0)</f>
        <v>0</v>
      </c>
      <c r="E247" s="737">
        <f>ROUND('Subsidiary TB Converter'!E234,0)</f>
        <v>0</v>
      </c>
      <c r="F247" s="737">
        <f>ROUND('Subsidiary TB Converter'!F234,0)</f>
        <v>0</v>
      </c>
      <c r="G247" s="684">
        <f t="shared" si="56"/>
        <v>0</v>
      </c>
      <c r="H247" s="684">
        <f t="shared" si="57"/>
        <v>0</v>
      </c>
    </row>
    <row r="248" spans="1:14" x14ac:dyDescent="0.2">
      <c r="A248" s="727"/>
      <c r="B248" s="247"/>
      <c r="C248" s="584"/>
      <c r="D248" s="584"/>
      <c r="E248" s="737"/>
      <c r="F248" s="737"/>
      <c r="G248" s="684"/>
      <c r="H248" s="684"/>
    </row>
    <row r="249" spans="1:14" x14ac:dyDescent="0.2">
      <c r="A249" s="727"/>
      <c r="B249" s="247"/>
      <c r="C249" s="584"/>
      <c r="D249" s="584"/>
      <c r="E249" s="737"/>
      <c r="F249" s="737"/>
      <c r="G249" s="684"/>
      <c r="H249" s="684"/>
    </row>
    <row r="250" spans="1:14" x14ac:dyDescent="0.2">
      <c r="A250" s="727"/>
      <c r="C250" s="584"/>
      <c r="D250" s="584"/>
      <c r="E250" s="735"/>
      <c r="F250" s="735"/>
      <c r="G250" s="529"/>
      <c r="H250" s="529"/>
    </row>
    <row r="251" spans="1:14" x14ac:dyDescent="0.2">
      <c r="A251" s="237"/>
      <c r="B251" s="239" t="s">
        <v>296</v>
      </c>
      <c r="C251" s="194"/>
      <c r="D251" s="194"/>
      <c r="E251" s="194"/>
      <c r="F251" s="194"/>
      <c r="G251" s="569"/>
      <c r="H251" s="569"/>
    </row>
    <row r="252" spans="1:14" x14ac:dyDescent="0.2">
      <c r="A252" s="727"/>
      <c r="B252" s="583" t="s">
        <v>263</v>
      </c>
      <c r="C252" s="586"/>
      <c r="D252" s="586"/>
      <c r="E252" s="737"/>
      <c r="F252" s="737"/>
      <c r="G252" s="621"/>
      <c r="H252" s="621"/>
    </row>
    <row r="253" spans="1:14" ht="12.75" customHeight="1" x14ac:dyDescent="0.2">
      <c r="A253" s="727">
        <v>5261</v>
      </c>
      <c r="B253" s="60" t="str">
        <f>IFERROR(VLOOKUP($A253,SubsidiaryTBConverter,2,),"Missing")</f>
        <v>Cluster Funds Held at Year End</v>
      </c>
      <c r="C253" s="584">
        <f>ROUND('Subsidiary TB Converter'!C238,0)</f>
        <v>0</v>
      </c>
      <c r="D253" s="584">
        <f>ROUND('Subsidiary TB Converter'!D238,0)</f>
        <v>0</v>
      </c>
      <c r="E253" s="737">
        <f>ROUND('Subsidiary TB Converter'!E238,0)</f>
        <v>0</v>
      </c>
      <c r="F253" s="737">
        <f>ROUND('Subsidiary TB Converter'!F238,0)</f>
        <v>0</v>
      </c>
      <c r="G253" s="684">
        <f t="shared" ref="G253:H253" si="58">ROUND(-C253,0)</f>
        <v>0</v>
      </c>
      <c r="H253" s="684">
        <f t="shared" si="58"/>
        <v>0</v>
      </c>
    </row>
    <row r="254" spans="1:14" s="591" customFormat="1" x14ac:dyDescent="0.2">
      <c r="A254" s="727"/>
      <c r="B254" s="6"/>
      <c r="C254" s="584"/>
      <c r="D254" s="584"/>
      <c r="E254" s="735"/>
      <c r="F254" s="735"/>
      <c r="G254" s="615"/>
      <c r="H254" s="615"/>
      <c r="I254" s="5"/>
      <c r="J254" s="5"/>
      <c r="K254" s="5"/>
      <c r="L254" s="5"/>
      <c r="M254" s="5"/>
      <c r="N254" s="5"/>
    </row>
    <row r="255" spans="1:14" x14ac:dyDescent="0.2">
      <c r="A255" s="237"/>
      <c r="B255" s="239" t="s">
        <v>298</v>
      </c>
      <c r="C255" s="194"/>
      <c r="D255" s="194"/>
      <c r="E255" s="194"/>
      <c r="F255" s="194"/>
      <c r="G255" s="569"/>
      <c r="H255" s="569"/>
    </row>
    <row r="256" spans="1:14" x14ac:dyDescent="0.2">
      <c r="A256" s="727"/>
      <c r="B256" s="583" t="s">
        <v>299</v>
      </c>
      <c r="C256" s="586"/>
      <c r="D256" s="586"/>
      <c r="E256" s="737"/>
      <c r="F256" s="737"/>
      <c r="G256" s="621"/>
      <c r="H256" s="621"/>
    </row>
    <row r="257" spans="1:8" ht="12.75" customHeight="1" x14ac:dyDescent="0.2">
      <c r="A257" s="727">
        <v>3220</v>
      </c>
      <c r="B257" s="60" t="str">
        <f>IFERROR(VLOOKUP($A257,SubsidiaryTBConverter,2,),"Missing")</f>
        <v>Contribution - F&amp;E</v>
      </c>
      <c r="C257" s="584">
        <f>ROUND('Subsidiary TB Converter'!C242,0)</f>
        <v>0</v>
      </c>
      <c r="D257" s="584">
        <f>ROUND('Subsidiary TB Converter'!D242,0)</f>
        <v>0</v>
      </c>
      <c r="E257" s="737">
        <f>ROUND('Subsidiary TB Converter'!E242,0)</f>
        <v>0</v>
      </c>
      <c r="F257" s="737">
        <f>ROUND('Subsidiary TB Converter'!F242,0)</f>
        <v>0</v>
      </c>
      <c r="G257" s="618">
        <f t="shared" ref="G257:H261" si="59">ROUND(ABS(C257),0)</f>
        <v>0</v>
      </c>
      <c r="H257" s="618">
        <f t="shared" si="59"/>
        <v>0</v>
      </c>
    </row>
    <row r="258" spans="1:8" ht="12.75" customHeight="1" x14ac:dyDescent="0.2">
      <c r="A258" s="742">
        <v>3230</v>
      </c>
      <c r="B258" s="60" t="str">
        <f>IFERROR(VLOOKUP($A258,SubsidiaryTBConverter,2,),"Missing")</f>
        <v>Contribution - Other</v>
      </c>
      <c r="C258" s="154">
        <f>ROUND('Subsidiary TB Converter'!C242,0)</f>
        <v>0</v>
      </c>
      <c r="D258" s="154">
        <f>ROUND('Subsidiary TB Converter'!D242,0)</f>
        <v>0</v>
      </c>
      <c r="E258" s="737">
        <f>ROUND('Subsidiary TB Converter'!E242,0)</f>
        <v>0</v>
      </c>
      <c r="F258" s="737">
        <f>ROUND('Subsidiary TB Converter'!F242,0)</f>
        <v>0</v>
      </c>
      <c r="G258" s="684">
        <f t="shared" si="59"/>
        <v>0</v>
      </c>
      <c r="H258" s="684">
        <f t="shared" si="59"/>
        <v>0</v>
      </c>
    </row>
    <row r="259" spans="1:8" ht="12.75" customHeight="1" x14ac:dyDescent="0.2">
      <c r="A259" s="742">
        <v>3240</v>
      </c>
      <c r="B259" s="60" t="str">
        <f>IFERROR(VLOOKUP($A259,SubsidiaryTBConverter,2,),"Missing")</f>
        <v>Distribution to MOE</v>
      </c>
      <c r="C259" s="154">
        <f>ROUND('Subsidiary TB Converter'!C243,0)</f>
        <v>0</v>
      </c>
      <c r="D259" s="154">
        <f>ROUND('Subsidiary TB Converter'!D243,0)</f>
        <v>0</v>
      </c>
      <c r="E259" s="737">
        <f>ROUND('Subsidiary TB Converter'!E243,0)</f>
        <v>0</v>
      </c>
      <c r="F259" s="737">
        <f>ROUND('Subsidiary TB Converter'!F243,0)</f>
        <v>0</v>
      </c>
      <c r="G259" s="684">
        <f t="shared" ref="G259" si="60">ROUND(ABS(C259),0)</f>
        <v>0</v>
      </c>
      <c r="H259" s="684">
        <f t="shared" ref="H259" si="61">ROUND(ABS(D259),0)</f>
        <v>0</v>
      </c>
    </row>
    <row r="260" spans="1:8" ht="12.75" customHeight="1" x14ac:dyDescent="0.2">
      <c r="A260" s="727">
        <v>3200</v>
      </c>
      <c r="B260" s="60" t="str">
        <f>IFERROR(VLOOKUP($A260,SubsidiaryTBConverter,2,),"Missing")</f>
        <v>Accumulated surplus/(deficit)</v>
      </c>
      <c r="C260" s="584">
        <f>ROUND('Subsidiary TB Converter'!C245,0)</f>
        <v>0</v>
      </c>
      <c r="D260" s="584">
        <f>ROUND('Subsidiary TB Converter'!D245,0)</f>
        <v>0</v>
      </c>
      <c r="E260" s="737">
        <f>ROUND('Subsidiary TB Converter'!E245,0)</f>
        <v>0</v>
      </c>
      <c r="F260" s="737">
        <f>ROUND('Subsidiary TB Converter'!F245,0)</f>
        <v>0</v>
      </c>
      <c r="G260" s="618">
        <f t="shared" si="59"/>
        <v>0</v>
      </c>
      <c r="H260" s="618">
        <f t="shared" si="59"/>
        <v>0</v>
      </c>
    </row>
    <row r="261" spans="1:8" ht="12.75" customHeight="1" x14ac:dyDescent="0.2">
      <c r="A261" s="727">
        <v>3202</v>
      </c>
      <c r="B261" s="60" t="str">
        <f>IFERROR(VLOOKUP($A261,SubsidiaryTBConverter,2,),"Missing")</f>
        <v>Other Equity Reserves</v>
      </c>
      <c r="C261" s="584">
        <f>ROUND('Subsidiary TB Converter'!C246,0)</f>
        <v>0</v>
      </c>
      <c r="D261" s="584">
        <f>ROUND('Subsidiary TB Converter'!D246,0)</f>
        <v>0</v>
      </c>
      <c r="E261" s="737">
        <f>ROUND('Subsidiary TB Converter'!E246,0)</f>
        <v>0</v>
      </c>
      <c r="F261" s="737">
        <f>ROUND('Subsidiary TB Converter'!F246,0)</f>
        <v>0</v>
      </c>
      <c r="G261" s="618">
        <f t="shared" si="59"/>
        <v>0</v>
      </c>
      <c r="H261" s="618">
        <f t="shared" si="59"/>
        <v>0</v>
      </c>
    </row>
    <row r="262" spans="1:8" x14ac:dyDescent="0.2">
      <c r="C262" s="390"/>
      <c r="D262" s="390"/>
      <c r="E262" s="737"/>
      <c r="F262" s="737"/>
      <c r="G262" s="617"/>
      <c r="H262" s="617"/>
    </row>
    <row r="263" spans="1:8" x14ac:dyDescent="0.2">
      <c r="B263" s="749" t="s">
        <v>339</v>
      </c>
      <c r="C263" s="750">
        <f>SUBTOTAL(9,C12:C262)</f>
        <v>0</v>
      </c>
      <c r="D263" s="750">
        <f>SUBTOTAL(9,D12:D262)</f>
        <v>0</v>
      </c>
      <c r="E263" s="750">
        <f>SUBTOTAL(9,E12:E262)</f>
        <v>0</v>
      </c>
      <c r="F263" s="750">
        <f>SUBTOTAL(9,F12:F262)</f>
        <v>0</v>
      </c>
      <c r="G263" s="751"/>
      <c r="H263" s="751"/>
    </row>
    <row r="264" spans="1:8" x14ac:dyDescent="0.2">
      <c r="C264" s="390"/>
      <c r="D264" s="390"/>
      <c r="E264" s="390"/>
      <c r="F264" s="390"/>
      <c r="G264" s="390"/>
      <c r="H264" s="390"/>
    </row>
    <row r="265" spans="1:8" x14ac:dyDescent="0.2">
      <c r="C265" s="390"/>
      <c r="D265" s="390"/>
      <c r="E265" s="390"/>
      <c r="F265" s="390"/>
      <c r="G265" s="390"/>
      <c r="H265" s="390"/>
    </row>
    <row r="266" spans="1:8" x14ac:dyDescent="0.2">
      <c r="C266" s="390"/>
      <c r="D266" s="390"/>
      <c r="E266" s="390"/>
      <c r="F266" s="390"/>
      <c r="G266" s="390"/>
      <c r="H266" s="390"/>
    </row>
    <row r="267" spans="1:8" x14ac:dyDescent="0.2">
      <c r="C267" s="390"/>
      <c r="D267" s="390"/>
      <c r="E267" s="390"/>
      <c r="F267" s="390"/>
      <c r="G267" s="390"/>
      <c r="H267" s="390"/>
    </row>
    <row r="268" spans="1:8" x14ac:dyDescent="0.2">
      <c r="C268" s="390"/>
      <c r="D268" s="390"/>
      <c r="E268" s="390"/>
      <c r="F268" s="390"/>
      <c r="G268" s="390"/>
      <c r="H268" s="390"/>
    </row>
    <row r="269" spans="1:8" x14ac:dyDescent="0.2">
      <c r="C269" s="390"/>
      <c r="D269" s="390"/>
      <c r="E269" s="390"/>
      <c r="F269" s="390"/>
      <c r="G269" s="390"/>
      <c r="H269" s="390"/>
    </row>
    <row r="270" spans="1:8" x14ac:dyDescent="0.2">
      <c r="C270" s="390"/>
      <c r="D270" s="390"/>
      <c r="E270" s="390"/>
      <c r="F270" s="390"/>
      <c r="G270" s="390"/>
      <c r="H270" s="390"/>
    </row>
    <row r="271" spans="1:8" x14ac:dyDescent="0.2">
      <c r="C271" s="390"/>
      <c r="D271" s="390"/>
      <c r="E271" s="390"/>
      <c r="F271" s="390"/>
      <c r="G271" s="390"/>
      <c r="H271" s="390"/>
    </row>
    <row r="272" spans="1:8" x14ac:dyDescent="0.2">
      <c r="C272" s="390"/>
      <c r="D272" s="390"/>
      <c r="E272" s="390"/>
      <c r="F272" s="390"/>
      <c r="G272" s="390"/>
      <c r="H272" s="390"/>
    </row>
    <row r="273" spans="3:8" x14ac:dyDescent="0.2">
      <c r="C273" s="390"/>
      <c r="D273" s="390"/>
      <c r="E273" s="390"/>
      <c r="F273" s="390"/>
      <c r="G273" s="390"/>
      <c r="H273" s="390"/>
    </row>
    <row r="274" spans="3:8" x14ac:dyDescent="0.2">
      <c r="C274" s="390"/>
      <c r="D274" s="390"/>
      <c r="E274" s="390"/>
      <c r="F274" s="390"/>
      <c r="G274" s="390"/>
      <c r="H274" s="390"/>
    </row>
    <row r="275" spans="3:8" x14ac:dyDescent="0.2">
      <c r="C275" s="390"/>
      <c r="D275" s="390"/>
      <c r="E275" s="390"/>
      <c r="F275" s="390"/>
      <c r="G275" s="390"/>
      <c r="H275" s="390"/>
    </row>
    <row r="276" spans="3:8" x14ac:dyDescent="0.2">
      <c r="C276" s="390"/>
      <c r="D276" s="390"/>
      <c r="E276" s="390"/>
      <c r="F276" s="390"/>
      <c r="G276" s="390"/>
      <c r="H276" s="390"/>
    </row>
    <row r="277" spans="3:8" x14ac:dyDescent="0.2">
      <c r="C277" s="390"/>
      <c r="D277" s="390"/>
      <c r="E277" s="390"/>
      <c r="F277" s="390"/>
      <c r="G277" s="390"/>
      <c r="H277" s="390"/>
    </row>
    <row r="278" spans="3:8" x14ac:dyDescent="0.2">
      <c r="C278" s="390"/>
      <c r="D278" s="390"/>
      <c r="E278" s="390"/>
      <c r="F278" s="390"/>
      <c r="G278" s="390"/>
      <c r="H278" s="390"/>
    </row>
    <row r="279" spans="3:8" x14ac:dyDescent="0.2">
      <c r="C279" s="390"/>
      <c r="D279" s="390"/>
      <c r="E279" s="390"/>
      <c r="F279" s="390"/>
      <c r="G279" s="390"/>
      <c r="H279" s="390"/>
    </row>
    <row r="280" spans="3:8" x14ac:dyDescent="0.2">
      <c r="C280" s="390"/>
      <c r="D280" s="390"/>
      <c r="E280" s="390"/>
      <c r="F280" s="390"/>
      <c r="G280" s="390"/>
      <c r="H280" s="390"/>
    </row>
    <row r="281" spans="3:8" x14ac:dyDescent="0.2">
      <c r="C281" s="390"/>
      <c r="D281" s="390"/>
      <c r="E281" s="390"/>
      <c r="F281" s="390"/>
      <c r="G281" s="390"/>
      <c r="H281" s="390"/>
    </row>
    <row r="282" spans="3:8" x14ac:dyDescent="0.2">
      <c r="C282" s="390"/>
      <c r="D282" s="390"/>
      <c r="E282" s="390"/>
      <c r="F282" s="390"/>
      <c r="G282" s="390"/>
      <c r="H282" s="390"/>
    </row>
    <row r="283" spans="3:8" x14ac:dyDescent="0.2">
      <c r="C283" s="390"/>
      <c r="D283" s="390"/>
      <c r="E283" s="390"/>
      <c r="F283" s="390"/>
      <c r="G283" s="390"/>
      <c r="H283" s="390"/>
    </row>
    <row r="284" spans="3:8" x14ac:dyDescent="0.2">
      <c r="C284" s="390"/>
      <c r="D284" s="390"/>
      <c r="E284" s="390"/>
      <c r="F284" s="390"/>
      <c r="G284" s="390"/>
      <c r="H284" s="390"/>
    </row>
    <row r="285" spans="3:8" x14ac:dyDescent="0.2">
      <c r="C285" s="390"/>
      <c r="D285" s="390"/>
      <c r="E285" s="390"/>
      <c r="F285" s="390"/>
      <c r="G285" s="390"/>
      <c r="H285" s="390"/>
    </row>
    <row r="286" spans="3:8" x14ac:dyDescent="0.2">
      <c r="C286" s="390"/>
      <c r="D286" s="390"/>
      <c r="E286" s="390"/>
      <c r="F286" s="390"/>
      <c r="G286" s="390"/>
      <c r="H286" s="390"/>
    </row>
    <row r="287" spans="3:8" x14ac:dyDescent="0.2">
      <c r="C287" s="390"/>
      <c r="D287" s="390"/>
      <c r="E287" s="390"/>
      <c r="F287" s="390"/>
      <c r="G287" s="390"/>
      <c r="H287" s="390"/>
    </row>
    <row r="288" spans="3:8" x14ac:dyDescent="0.2">
      <c r="C288" s="390"/>
      <c r="D288" s="390"/>
      <c r="E288" s="390"/>
      <c r="F288" s="390"/>
      <c r="G288" s="390"/>
      <c r="H288" s="390"/>
    </row>
    <row r="305" ht="12.75" customHeight="1" x14ac:dyDescent="0.2"/>
  </sheetData>
  <mergeCells count="3">
    <mergeCell ref="J3:N3"/>
    <mergeCell ref="G4:H4"/>
    <mergeCell ref="J4:N6"/>
  </mergeCells>
  <conditionalFormatting sqref="C4:G4">
    <cfRule type="containsText" dxfId="24" priority="1" operator="containsText" text="Does Not">
      <formula>NOT(ISERROR(SEARCH("Does Not",C4)))</formula>
    </cfRule>
    <cfRule type="containsText" dxfId="23" priority="2" operator="containsText" text="Balances">
      <formula>NOT(ISERROR(SEARCH("Balances",C4)))</formula>
    </cfRule>
  </conditionalFormatting>
  <printOptions headings="1"/>
  <pageMargins left="0.70866141732283472" right="0.70866141732283472" top="0.74803149606299213" bottom="0.74803149606299213" header="0.31496062992125984" footer="0.31496062992125984"/>
  <pageSetup paperSize="8" scale="96" fitToHeight="3" orientation="portrait" r:id="rId1"/>
  <headerFooter>
    <oddHeader>&amp;C&amp;"Calibri"&amp;10&amp;K000000 [UNCLASSIFIED]&amp;1#_x000D_</oddHeader>
    <oddFooter>&amp;C_x000D_&amp;1#&amp;"Calibri"&amp;10&amp;K000000 [UNCLASSIFIED]</oddFooter>
  </headerFooter>
  <ignoredErrors>
    <ignoredError sqref="E6 G128:H12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B51B800BFA04041B7E94A1FCFB9DA67" ma:contentTypeVersion="21" ma:contentTypeDescription="Create a new document." ma:contentTypeScope="" ma:versionID="0c8ce1ba8ec4f68f1a221e925d3bec59">
  <xsd:schema xmlns:xsd="http://www.w3.org/2001/XMLSchema" xmlns:xs="http://www.w3.org/2001/XMLSchema" xmlns:p="http://schemas.microsoft.com/office/2006/metadata/properties" xmlns:ns1="http://schemas.microsoft.com/sharepoint/v3" xmlns:ns2="08fdc7a1-91e4-4a23-866b-d42a9c3970d1" xmlns:ns3="69f59752-6d77-46ee-9843-1f05f25eb4ed" xmlns:ns4="d267a1a7-8edd-4111-a118-4a206d87cecc" targetNamespace="http://schemas.microsoft.com/office/2006/metadata/properties" ma:root="true" ma:fieldsID="d1f387b425f0206221f3af1e24eb0612" ns1:_="" ns2:_="" ns3:_="" ns4:_="">
    <xsd:import namespace="http://schemas.microsoft.com/sharepoint/v3"/>
    <xsd:import namespace="08fdc7a1-91e4-4a23-866b-d42a9c3970d1"/>
    <xsd:import namespace="69f59752-6d77-46ee-9843-1f05f25eb4ed"/>
    <xsd:import namespace="d267a1a7-8edd-4111-a118-4a206d87ce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4:c65b51bc6a0e4ac9b0840b09a1858551"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fdc7a1-91e4-4a23-866b-d42a9c3970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e7a66c-04a3-4463-8f17-244784dbc56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f59752-6d77-46ee-9843-1f05f25eb4e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267a1a7-8edd-4111-a118-4a206d87cecc"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32a68b0-928a-4308-9c67-e655a05b459e}" ma:internalName="TaxCatchAll" ma:showField="CatchAllData" ma:web="69f59752-6d77-46ee-9843-1f05f25eb4ed">
      <xsd:complexType>
        <xsd:complexContent>
          <xsd:extension base="dms:MultiChoiceLookup">
            <xsd:sequence>
              <xsd:element name="Value" type="dms:Lookup" maxOccurs="unbounded" minOccurs="0" nillable="true"/>
            </xsd:sequence>
          </xsd:extension>
        </xsd:complexContent>
      </xsd:complexType>
    </xsd:element>
    <xsd:element name="c65b51bc6a0e4ac9b0840b09a1858551" ma:index="30" nillable="true" ma:taxonomy="true" ma:internalName="c65b51bc6a0e4ac9b0840b09a1858551" ma:taxonomyFieldName="Record_x0020_Activity" ma:displayName="Record Activity" ma:indexed="true" ma:readOnly="false" ma:default="" ma:fieldId="{c65b51bc-6a0e-4ac9-b084-0b09a1858551}" ma:sspId="dbe7a66c-04a3-4463-8f17-244784dbc568" ma:termSetId="e0490ee9-9d4b-40d2-9ac4-9f1d118dfaf6"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documentManagement>
    <_ip_UnifiedCompliancePolicyUIAction xmlns="http://schemas.microsoft.com/sharepoint/v3" xsi:nil="true"/>
    <c65b51bc6a0e4ac9b0840b09a1858551 xmlns="d267a1a7-8edd-4111-a118-4a206d87cecc">
      <Terms xmlns="http://schemas.microsoft.com/office/infopath/2007/PartnerControls"/>
    </c65b51bc6a0e4ac9b0840b09a1858551>
    <_ip_UnifiedCompliancePolicyProperties xmlns="http://schemas.microsoft.com/sharepoint/v3" xsi:nil="true"/>
    <lcf76f155ced4ddcb4097134ff3c332f xmlns="08fdc7a1-91e4-4a23-866b-d42a9c3970d1">
      <Terms xmlns="http://schemas.microsoft.com/office/infopath/2007/PartnerControls"/>
    </lcf76f155ced4ddcb4097134ff3c332f>
    <TaxCatchAll xmlns="d267a1a7-8edd-4111-a118-4a206d87cecc" xsi:nil="true"/>
    <_dlc_DocId xmlns="69f59752-6d77-46ee-9843-1f05f25eb4ed">MoEd-796311548-343882</_dlc_DocId>
    <_dlc_DocIdUrl xmlns="69f59752-6d77-46ee-9843-1f05f25eb4ed">
      <Url>https://educationgovtnz.sharepoint.com/sites/GRPMoESESOperationalDelivery/_layouts/15/DocIdRedir.aspx?ID=MoEd-796311548-343882</Url>
      <Description>MoEd-796311548-343882</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3EE0EE-1C1A-4202-983D-8FB0DF9D9DD8}">
  <ds:schemaRefs>
    <ds:schemaRef ds:uri="http://schemas.microsoft.com/sharepoint/events"/>
  </ds:schemaRefs>
</ds:datastoreItem>
</file>

<file path=customXml/itemProps2.xml><?xml version="1.0" encoding="utf-8"?>
<ds:datastoreItem xmlns:ds="http://schemas.openxmlformats.org/officeDocument/2006/customXml" ds:itemID="{5995C46B-5DB3-46BA-A115-A536C17EE4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fdc7a1-91e4-4a23-866b-d42a9c3970d1"/>
    <ds:schemaRef ds:uri="69f59752-6d77-46ee-9843-1f05f25eb4ed"/>
    <ds:schemaRef ds:uri="d267a1a7-8edd-4111-a118-4a206d87c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736D58-D112-4FB0-8CC6-77168DDB5A6B}">
  <ds:schemaRefs>
    <ds:schemaRef ds:uri="http://schemas.microsoft.com/office/2006/metadata/longProperties"/>
  </ds:schemaRefs>
</ds:datastoreItem>
</file>

<file path=customXml/itemProps4.xml><?xml version="1.0" encoding="utf-8"?>
<ds:datastoreItem xmlns:ds="http://schemas.openxmlformats.org/officeDocument/2006/customXml" ds:itemID="{3E5B60A8-9797-4DB3-9E84-BA4101C97D16}">
  <ds:schemaRefs>
    <ds:schemaRef ds:uri="http://purl.org/dc/elements/1.1/"/>
    <ds:schemaRef ds:uri="69f59752-6d77-46ee-9843-1f05f25eb4ed"/>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schemas.microsoft.com/sharepoint/v3"/>
    <ds:schemaRef ds:uri="http://www.w3.org/XML/1998/namespace"/>
    <ds:schemaRef ds:uri="d267a1a7-8edd-4111-a118-4a206d87cecc"/>
    <ds:schemaRef ds:uri="08fdc7a1-91e4-4a23-866b-d42a9c3970d1"/>
    <ds:schemaRef ds:uri="http://schemas.microsoft.com/office/2006/metadata/properties"/>
  </ds:schemaRefs>
</ds:datastoreItem>
</file>

<file path=customXml/itemProps5.xml><?xml version="1.0" encoding="utf-8"?>
<ds:datastoreItem xmlns:ds="http://schemas.openxmlformats.org/officeDocument/2006/customXml" ds:itemID="{A71B8536-B6CE-436B-8B3F-CE4F024436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Changes for the 2025 model</vt:lpstr>
      <vt:lpstr>How to use the Kiwi Park Model</vt:lpstr>
      <vt:lpstr>Data Input -&gt;</vt:lpstr>
      <vt:lpstr>Sch Parent Trial Balance Input</vt:lpstr>
      <vt:lpstr>Sch Parent TB Converter</vt:lpstr>
      <vt:lpstr>Sch Parent Inputs</vt:lpstr>
      <vt:lpstr>Subsidiary Trial Balance Input</vt:lpstr>
      <vt:lpstr>Subsidiary TB Converter</vt:lpstr>
      <vt:lpstr>Subsidiary Inputs</vt:lpstr>
      <vt:lpstr>Eliminations</vt:lpstr>
      <vt:lpstr>Group Inputs</vt:lpstr>
      <vt:lpstr>Financial Statements -&gt;</vt:lpstr>
      <vt:lpstr>Annual Report Index</vt:lpstr>
      <vt:lpstr>Title Page</vt:lpstr>
      <vt:lpstr>Index Page</vt:lpstr>
      <vt:lpstr> Statement of Responsibility</vt:lpstr>
      <vt:lpstr>St of Comprehensive Rev. &amp; Exp.</vt:lpstr>
      <vt:lpstr>St of Ch in net Assets &amp; Equity</vt:lpstr>
      <vt:lpstr>Statement of Financial Position</vt:lpstr>
      <vt:lpstr>Statement of Cash Flows</vt:lpstr>
      <vt:lpstr>St of Accounting Policies</vt:lpstr>
      <vt:lpstr>Notes &amp; Disclosures</vt:lpstr>
      <vt:lpstr>Supporting work papers -&gt;</vt:lpstr>
      <vt:lpstr>Parent Actual CF Model CY</vt:lpstr>
      <vt:lpstr>Parent Budget CF Model CY</vt:lpstr>
      <vt:lpstr>Group Actual CF Model CY</vt:lpstr>
      <vt:lpstr>Group Budget CF Model CY</vt:lpstr>
      <vt:lpstr>Guidance -&gt;</vt:lpstr>
      <vt:lpstr>Guidance - General</vt:lpstr>
      <vt:lpstr>Guidance - Specific Disclosures</vt:lpstr>
      <vt:lpstr>Guidance - Cyclical Main Calc</vt:lpstr>
      <vt:lpstr>Guidance - RTLB (Lead Sch Only)</vt:lpstr>
      <vt:lpstr>Revenue Types </vt:lpstr>
      <vt:lpstr>Reporting -&gt;</vt:lpstr>
      <vt:lpstr>Kiwi Park Data</vt:lpstr>
      <vt:lpstr>Actual_Group_Cash_Flow_Model_CY</vt:lpstr>
      <vt:lpstr>Authority</vt:lpstr>
      <vt:lpstr>Donations_Scheme</vt:lpstr>
      <vt:lpstr>FY</vt:lpstr>
      <vt:lpstr>' Statement of Responsibility'!Print_Area</vt:lpstr>
      <vt:lpstr>'Annual Report Index'!Print_Area</vt:lpstr>
      <vt:lpstr>'Group Actual CF Model CY'!Print_Area</vt:lpstr>
      <vt:lpstr>'Group Inputs'!Print_Area</vt:lpstr>
      <vt:lpstr>'Guidance - Cyclical Main Calc'!Print_Area</vt:lpstr>
      <vt:lpstr>'Guidance - General'!Print_Area</vt:lpstr>
      <vt:lpstr>'Guidance - Specific Disclosures'!Print_Area</vt:lpstr>
      <vt:lpstr>'Index Page'!Print_Area</vt:lpstr>
      <vt:lpstr>'Notes &amp; Disclosures'!Print_Area</vt:lpstr>
      <vt:lpstr>'Parent Actual CF Model CY'!Print_Area</vt:lpstr>
      <vt:lpstr>'Parent Budget CF Model CY'!Print_Area</vt:lpstr>
      <vt:lpstr>'Sch Parent Inputs'!Print_Area</vt:lpstr>
      <vt:lpstr>'St of Accounting Policies'!Print_Area</vt:lpstr>
      <vt:lpstr>'St of Ch in net Assets &amp; Equity'!Print_Area</vt:lpstr>
      <vt:lpstr>'St of Comprehensive Rev. &amp; Exp.'!Print_Area</vt:lpstr>
      <vt:lpstr>'Statement of Cash Flows'!Print_Area</vt:lpstr>
      <vt:lpstr>'Statement of Financial Position'!Print_Area</vt:lpstr>
      <vt:lpstr>'Subsidiary Inputs'!Print_Area</vt:lpstr>
      <vt:lpstr>'Title Page'!Print_Area</vt:lpstr>
      <vt:lpstr>SchoolName</vt:lpstr>
      <vt:lpstr>SchParentTBConverter</vt:lpstr>
      <vt:lpstr>SubsidiaryTBConverter</vt:lpstr>
    </vt:vector>
  </TitlesOfParts>
  <Manager/>
  <Company>Ministry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Kiwi Park School - model spreadsheet</dc:title>
  <dc:subject/>
  <dc:creator>Ministry of Education</dc:creator>
  <cp:keywords/>
  <dc:description/>
  <cp:lastModifiedBy>Chad Britton</cp:lastModifiedBy>
  <cp:revision/>
  <cp:lastPrinted>2025-11-03T01:37:15Z</cp:lastPrinted>
  <dcterms:created xsi:type="dcterms:W3CDTF">2002-09-06T23:35:01Z</dcterms:created>
  <dcterms:modified xsi:type="dcterms:W3CDTF">2025-11-04T20:34:22Z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0x0101004B51B800BFA04041B7E94A1FCFB9DA67</vt:lpwstr>
  </property>
  <property fmtid="{D5CDD505-2E9C-101B-9397-08002B2CF9AE}" pid="3" name="EntitySelector">
    <vt:lpwstr/>
  </property>
  <property fmtid="{D5CDD505-2E9C-101B-9397-08002B2CF9AE}" pid="4" name="auditbriefcategorypicker">
    <vt:lpwstr>2;#Crown entities - schools|6358c72e-8275-4fd2-b5ae-779288b90c39</vt:lpwstr>
  </property>
  <property fmtid="{D5CDD505-2E9C-101B-9397-08002B2CF9AE}" pid="5" name="guidancetypepicker">
    <vt:lpwstr/>
  </property>
  <property fmtid="{D5CDD505-2E9C-101B-9397-08002B2CF9AE}" pid="6" name="_dlc_DocId">
    <vt:lpwstr>RV7UCX2UN63E-7-1151</vt:lpwstr>
  </property>
  <property fmtid="{D5CDD505-2E9C-101B-9397-08002B2CF9AE}" pid="7" name="_dlc_DocIdItemGuid">
    <vt:lpwstr>e06e8191-5b87-4769-93cc-a7100aea9c13</vt:lpwstr>
  </property>
  <property fmtid="{D5CDD505-2E9C-101B-9397-08002B2CF9AE}" pid="8" name="_dlc_DocIdUrl">
    <vt:lpwstr>http://source.oag.net/site/guidance/_layouts/DocIdRedir.aspx?ID=RV7UCX2UN63E-7-1151, RV7UCX2UN63E-7-1151</vt:lpwstr>
  </property>
  <property fmtid="{D5CDD505-2E9C-101B-9397-08002B2CF9AE}" pid="9" name="_ModerationStatu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j560beb70aea488fb091e84adbb32566">
    <vt:lpwstr/>
  </property>
  <property fmtid="{D5CDD505-2E9C-101B-9397-08002B2CF9AE}" pid="13" name="Ministerial_x0020_Type">
    <vt:lpwstr/>
  </property>
  <property fmtid="{D5CDD505-2E9C-101B-9397-08002B2CF9AE}" pid="14" name="Property_x0020_Management_x0020_Activity">
    <vt:lpwstr/>
  </property>
  <property fmtid="{D5CDD505-2E9C-101B-9397-08002B2CF9AE}" pid="15" name="MediaServiceImageTags">
    <vt:lpwstr/>
  </property>
  <property fmtid="{D5CDD505-2E9C-101B-9397-08002B2CF9AE}" pid="16" name="m06bc18559e9431bb4d590962e6b7f83">
    <vt:lpwstr/>
  </property>
  <property fmtid="{D5CDD505-2E9C-101B-9397-08002B2CF9AE}" pid="17" name="hf7c71fd10d346fe8adb3bb49d5c0fc0">
    <vt:lpwstr/>
  </property>
  <property fmtid="{D5CDD505-2E9C-101B-9397-08002B2CF9AE}" pid="18" name="ce139978aae645acb1db0a0e0d3df2f5">
    <vt:lpwstr/>
  </property>
  <property fmtid="{D5CDD505-2E9C-101B-9397-08002B2CF9AE}" pid="19" name="Record Activity">
    <vt:lpwstr/>
  </property>
  <property fmtid="{D5CDD505-2E9C-101B-9397-08002B2CF9AE}" pid="20" name="CalendarYear">
    <vt:lpwstr/>
  </property>
  <property fmtid="{D5CDD505-2E9C-101B-9397-08002B2CF9AE}" pid="21" name="FinancialYear">
    <vt:lpwstr/>
  </property>
  <property fmtid="{D5CDD505-2E9C-101B-9397-08002B2CF9AE}" pid="22" name="Property Management Activity">
    <vt:lpwstr/>
  </property>
  <property fmtid="{D5CDD505-2E9C-101B-9397-08002B2CF9AE}" pid="23" name="Ministerial Type">
    <vt:lpwstr/>
  </property>
  <property fmtid="{D5CDD505-2E9C-101B-9397-08002B2CF9AE}" pid="24" name="Record_x0020_Activity">
    <vt:lpwstr/>
  </property>
  <property fmtid="{D5CDD505-2E9C-101B-9397-08002B2CF9AE}" pid="25" name="MSIP_Label_4009eddf-846d-46a2-8a8f-ad982b694053_Enabled">
    <vt:lpwstr>true</vt:lpwstr>
  </property>
  <property fmtid="{D5CDD505-2E9C-101B-9397-08002B2CF9AE}" pid="26" name="MSIP_Label_4009eddf-846d-46a2-8a8f-ad982b694053_SetDate">
    <vt:lpwstr>2025-10-21T00:42:44Z</vt:lpwstr>
  </property>
  <property fmtid="{D5CDD505-2E9C-101B-9397-08002B2CF9AE}" pid="27" name="MSIP_Label_4009eddf-846d-46a2-8a8f-ad982b694053_Method">
    <vt:lpwstr>Privileged</vt:lpwstr>
  </property>
  <property fmtid="{D5CDD505-2E9C-101B-9397-08002B2CF9AE}" pid="28" name="MSIP_Label_4009eddf-846d-46a2-8a8f-ad982b694053_Name">
    <vt:lpwstr>UNCLASSIFIED</vt:lpwstr>
  </property>
  <property fmtid="{D5CDD505-2E9C-101B-9397-08002B2CF9AE}" pid="29" name="MSIP_Label_4009eddf-846d-46a2-8a8f-ad982b694053_SiteId">
    <vt:lpwstr>e6d2d4cc-b762-486e-8894-4f5f440d5f31</vt:lpwstr>
  </property>
  <property fmtid="{D5CDD505-2E9C-101B-9397-08002B2CF9AE}" pid="30" name="MSIP_Label_4009eddf-846d-46a2-8a8f-ad982b694053_ActionId">
    <vt:lpwstr>369f39ee-79af-44ca-9cbb-9e69bc966f6d</vt:lpwstr>
  </property>
  <property fmtid="{D5CDD505-2E9C-101B-9397-08002B2CF9AE}" pid="31" name="MSIP_Label_4009eddf-846d-46a2-8a8f-ad982b694053_ContentBits">
    <vt:lpwstr>3</vt:lpwstr>
  </property>
  <property fmtid="{D5CDD505-2E9C-101B-9397-08002B2CF9AE}" pid="32" name="MSIP_Label_4009eddf-846d-46a2-8a8f-ad982b694053_Tag">
    <vt:lpwstr>10, 0, 1, 1</vt:lpwstr>
  </property>
</Properties>
</file>